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0230" yWindow="-15" windowWidth="10275" windowHeight="7875"/>
  </bookViews>
  <sheets>
    <sheet name="PT FLASH" sheetId="11" r:id="rId1"/>
    <sheet name="BUBBLE P" sheetId="9" r:id="rId2"/>
    <sheet name="DEW P" sheetId="10" r:id="rId3"/>
    <sheet name="Dbk" sheetId="4" r:id="rId4"/>
  </sheets>
  <externalReferences>
    <externalReference r:id="rId5"/>
    <externalReference r:id="rId6"/>
  </externalReferences>
  <definedNames>
    <definedName name="df" localSheetId="1">[1]English!#REF!</definedName>
    <definedName name="df" localSheetId="2">[2]English!#REF!</definedName>
    <definedName name="df" localSheetId="0">[1]English!#REF!</definedName>
    <definedName name="df">[1]English!#REF!</definedName>
    <definedName name="fj" localSheetId="2">[2]English!#REF!</definedName>
    <definedName name="fj" localSheetId="0">[1]English!#REF!</definedName>
    <definedName name="fj">[1]English!#REF!</definedName>
    <definedName name="Fluid_Loc1" localSheetId="1">[1]English!#REF!</definedName>
    <definedName name="Fluid_Loc1" localSheetId="2">[2]English!#REF!</definedName>
    <definedName name="Fluid_Loc1" localSheetId="0">[1]English!#REF!</definedName>
    <definedName name="Fluid_Loc1">[1]English!#REF!</definedName>
    <definedName name="_xlnm.Print_Area" localSheetId="1">'BUBBLE P'!$A$1:$J$50</definedName>
    <definedName name="_xlnm.Print_Area" localSheetId="2">'DEW P'!$A$1:$J$50</definedName>
    <definedName name="_xlnm.Print_Area" localSheetId="0">'PT FLASH'!$A$1:$J$35</definedName>
    <definedName name="solver_adj" localSheetId="0" hidden="1">'PT FLASH'!$R$33</definedName>
    <definedName name="solver_cvg" localSheetId="0" hidden="1">0.0001</definedName>
    <definedName name="solver_drv" localSheetId="0" hidden="1">1</definedName>
    <definedName name="solver_eng" localSheetId="0" hidden="1">3</definedName>
    <definedName name="solver_est" localSheetId="0" hidden="1">1</definedName>
    <definedName name="solver_itr" localSheetId="0" hidden="1">2147483647</definedName>
    <definedName name="solver_lhs1" localSheetId="0" hidden="1">'PT FLASH'!$R$33</definedName>
    <definedName name="solver_lhs2" localSheetId="0" hidden="1">'PT FLASH'!$R$33</definedName>
    <definedName name="solver_mip" localSheetId="0" hidden="1">2147483647</definedName>
    <definedName name="solver_mni" localSheetId="0" hidden="1">30</definedName>
    <definedName name="solver_mrt" localSheetId="0" hidden="1">0.075</definedName>
    <definedName name="solver_msl" localSheetId="0" hidden="1">2</definedName>
    <definedName name="solver_neg" localSheetId="0" hidden="1">1</definedName>
    <definedName name="solver_nod" localSheetId="0" hidden="1">2147483647</definedName>
    <definedName name="solver_num" localSheetId="0" hidden="1">2</definedName>
    <definedName name="solver_nwt" localSheetId="0" hidden="1">1</definedName>
    <definedName name="solver_opt" localSheetId="0" hidden="1">'PT FLASH'!$V$31</definedName>
    <definedName name="solver_pre" localSheetId="0" hidden="1">0.000001</definedName>
    <definedName name="solver_rbv" localSheetId="0" hidden="1">1</definedName>
    <definedName name="solver_rel1" localSheetId="0" hidden="1">1</definedName>
    <definedName name="solver_rel2" localSheetId="0" hidden="1">3</definedName>
    <definedName name="solver_rhs1" localSheetId="0" hidden="1">1</definedName>
    <definedName name="solver_rhs2" localSheetId="0" hidden="1">0</definedName>
    <definedName name="solver_rlx" localSheetId="0" hidden="1">2</definedName>
    <definedName name="solver_rsd" localSheetId="0" hidden="1">0</definedName>
    <definedName name="solver_scl" localSheetId="0" hidden="1">1</definedName>
    <definedName name="solver_sho" localSheetId="0" hidden="1">2</definedName>
    <definedName name="solver_ssz" localSheetId="0" hidden="1">100</definedName>
    <definedName name="solver_tim" localSheetId="0" hidden="1">2147483647</definedName>
    <definedName name="solver_tol" localSheetId="0" hidden="1">0.01</definedName>
    <definedName name="solver_typ" localSheetId="0" hidden="1">3</definedName>
    <definedName name="solver_val" localSheetId="0" hidden="1">0</definedName>
    <definedName name="solver_ver" localSheetId="0" hidden="1">3</definedName>
  </definedNames>
  <calcPr calcId="145621"/>
</workbook>
</file>

<file path=xl/calcChain.xml><?xml version="1.0" encoding="utf-8"?>
<calcChain xmlns="http://schemas.openxmlformats.org/spreadsheetml/2006/main">
  <c r="I9" i="11" l="1"/>
  <c r="AI43" i="10" l="1"/>
  <c r="AH43" i="10"/>
  <c r="AG43" i="10"/>
  <c r="AF43" i="10"/>
  <c r="AE43" i="10"/>
  <c r="AD43" i="10"/>
  <c r="AC43" i="10"/>
  <c r="AB43" i="10"/>
  <c r="AA43" i="10"/>
  <c r="Z43" i="10"/>
  <c r="AI42" i="10"/>
  <c r="AH42" i="10"/>
  <c r="AG42" i="10"/>
  <c r="AF42" i="10"/>
  <c r="AE42" i="10"/>
  <c r="AD42" i="10"/>
  <c r="AC42" i="10"/>
  <c r="AB42" i="10"/>
  <c r="AA42" i="10"/>
  <c r="Z42" i="10"/>
  <c r="AI41" i="10"/>
  <c r="AH41" i="10"/>
  <c r="AG41" i="10"/>
  <c r="AF41" i="10"/>
  <c r="AE41" i="10"/>
  <c r="AD41" i="10"/>
  <c r="AC41" i="10"/>
  <c r="AB41" i="10"/>
  <c r="AA41" i="10"/>
  <c r="Z41" i="10"/>
  <c r="AI40" i="10"/>
  <c r="AH40" i="10"/>
  <c r="AG40" i="10"/>
  <c r="AF40" i="10"/>
  <c r="AE40" i="10"/>
  <c r="AD40" i="10"/>
  <c r="AC40" i="10"/>
  <c r="AB40" i="10"/>
  <c r="AA40" i="10"/>
  <c r="Z40" i="10"/>
  <c r="AI39" i="10"/>
  <c r="AH39" i="10"/>
  <c r="AG39" i="10"/>
  <c r="AF39" i="10"/>
  <c r="AE39" i="10"/>
  <c r="AD39" i="10"/>
  <c r="AC39" i="10"/>
  <c r="AB39" i="10"/>
  <c r="AA39" i="10"/>
  <c r="Z39" i="10"/>
  <c r="AI38" i="10"/>
  <c r="AH38" i="10"/>
  <c r="AG38" i="10"/>
  <c r="AF38" i="10"/>
  <c r="AE38" i="10"/>
  <c r="AD38" i="10"/>
  <c r="AC38" i="10"/>
  <c r="AB38" i="10"/>
  <c r="AA38" i="10"/>
  <c r="Z38" i="10"/>
  <c r="AI37" i="10"/>
  <c r="AH37" i="10"/>
  <c r="AG37" i="10"/>
  <c r="AF37" i="10"/>
  <c r="AE37" i="10"/>
  <c r="AD37" i="10"/>
  <c r="AC37" i="10"/>
  <c r="AB37" i="10"/>
  <c r="AA37" i="10"/>
  <c r="Z37" i="10"/>
  <c r="AI36" i="10"/>
  <c r="AH36" i="10"/>
  <c r="AG36" i="10"/>
  <c r="AF36" i="10"/>
  <c r="AE36" i="10"/>
  <c r="AD36" i="10"/>
  <c r="AC36" i="10"/>
  <c r="AB36" i="10"/>
  <c r="AA36" i="10"/>
  <c r="Z36" i="10"/>
  <c r="AI35" i="10"/>
  <c r="AH35" i="10"/>
  <c r="AG35" i="10"/>
  <c r="AF35" i="10"/>
  <c r="AE35" i="10"/>
  <c r="AD35" i="10"/>
  <c r="AC35" i="10"/>
  <c r="AB35" i="10"/>
  <c r="AA35" i="10"/>
  <c r="Z35" i="10"/>
  <c r="AI34" i="10"/>
  <c r="AH34" i="10"/>
  <c r="AG34" i="10"/>
  <c r="AF34" i="10"/>
  <c r="AE34" i="10"/>
  <c r="AD34" i="10"/>
  <c r="AC34" i="10"/>
  <c r="AB34" i="10"/>
  <c r="AA34" i="10"/>
  <c r="Z34" i="10"/>
  <c r="AI43" i="9"/>
  <c r="AH43" i="9"/>
  <c r="AG43" i="9"/>
  <c r="AF43" i="9"/>
  <c r="AE43" i="9"/>
  <c r="AD43" i="9"/>
  <c r="AC43" i="9"/>
  <c r="AB43" i="9"/>
  <c r="AA43" i="9"/>
  <c r="Z43" i="9"/>
  <c r="AI42" i="9"/>
  <c r="AH42" i="9"/>
  <c r="AG42" i="9"/>
  <c r="AF42" i="9"/>
  <c r="AE42" i="9"/>
  <c r="AD42" i="9"/>
  <c r="AC42" i="9"/>
  <c r="AB42" i="9"/>
  <c r="AA42" i="9"/>
  <c r="Z42" i="9"/>
  <c r="AI41" i="9"/>
  <c r="AH41" i="9"/>
  <c r="AG41" i="9"/>
  <c r="AF41" i="9"/>
  <c r="AE41" i="9"/>
  <c r="AD41" i="9"/>
  <c r="AC41" i="9"/>
  <c r="AB41" i="9"/>
  <c r="AA41" i="9"/>
  <c r="Z41" i="9"/>
  <c r="AI40" i="9"/>
  <c r="AH40" i="9"/>
  <c r="AG40" i="9"/>
  <c r="AF40" i="9"/>
  <c r="AE40" i="9"/>
  <c r="AD40" i="9"/>
  <c r="AC40" i="9"/>
  <c r="AB40" i="9"/>
  <c r="AA40" i="9"/>
  <c r="Z40" i="9"/>
  <c r="AI39" i="9"/>
  <c r="AH39" i="9"/>
  <c r="AG39" i="9"/>
  <c r="AF39" i="9"/>
  <c r="AE39" i="9"/>
  <c r="AD39" i="9"/>
  <c r="AC39" i="9"/>
  <c r="AB39" i="9"/>
  <c r="AA39" i="9"/>
  <c r="Z39" i="9"/>
  <c r="AI38" i="9"/>
  <c r="AH38" i="9"/>
  <c r="AG38" i="9"/>
  <c r="AF38" i="9"/>
  <c r="AE38" i="9"/>
  <c r="AD38" i="9"/>
  <c r="AC38" i="9"/>
  <c r="AB38" i="9"/>
  <c r="AA38" i="9"/>
  <c r="Z38" i="9"/>
  <c r="AI37" i="9"/>
  <c r="AH37" i="9"/>
  <c r="AG37" i="9"/>
  <c r="AF37" i="9"/>
  <c r="AE37" i="9"/>
  <c r="AD37" i="9"/>
  <c r="AC37" i="9"/>
  <c r="AB37" i="9"/>
  <c r="AA37" i="9"/>
  <c r="Z37" i="9"/>
  <c r="AI36" i="9"/>
  <c r="AH36" i="9"/>
  <c r="AG36" i="9"/>
  <c r="AF36" i="9"/>
  <c r="AE36" i="9"/>
  <c r="AD36" i="9"/>
  <c r="AC36" i="9"/>
  <c r="AB36" i="9"/>
  <c r="AA36" i="9"/>
  <c r="Z36" i="9"/>
  <c r="AI35" i="9"/>
  <c r="AH35" i="9"/>
  <c r="AG35" i="9"/>
  <c r="AF35" i="9"/>
  <c r="AE35" i="9"/>
  <c r="AD35" i="9"/>
  <c r="AC35" i="9"/>
  <c r="AB35" i="9"/>
  <c r="AA35" i="9"/>
  <c r="Z35" i="9"/>
  <c r="AI34" i="9"/>
  <c r="AH34" i="9"/>
  <c r="AG34" i="9"/>
  <c r="AF34" i="9"/>
  <c r="AE34" i="9"/>
  <c r="AD34" i="9"/>
  <c r="AC34" i="9"/>
  <c r="AB34" i="9"/>
  <c r="AA34" i="9"/>
  <c r="Z34" i="9"/>
  <c r="S51" i="11" l="1"/>
  <c r="I5" i="10"/>
  <c r="I4" i="10"/>
  <c r="I3" i="10"/>
  <c r="AK1065" i="11" l="1"/>
  <c r="AK1064" i="11"/>
  <c r="AK1053" i="11"/>
  <c r="AK1052" i="11"/>
  <c r="U1034" i="11"/>
  <c r="W1034" i="11" s="1"/>
  <c r="Y1034" i="11" s="1"/>
  <c r="AA1034" i="11" s="1"/>
  <c r="AC1034" i="11" s="1"/>
  <c r="AE1034" i="11" s="1"/>
  <c r="AG1034" i="11" s="1"/>
  <c r="AI1034" i="11" s="1"/>
  <c r="AK1034" i="11" s="1"/>
  <c r="AM1034" i="11" s="1"/>
  <c r="AO1034" i="11" s="1"/>
  <c r="AQ1034" i="11" s="1"/>
  <c r="AS1034" i="11" s="1"/>
  <c r="AU1034" i="11" s="1"/>
  <c r="AW1034" i="11" s="1"/>
  <c r="AY1034" i="11" s="1"/>
  <c r="BA1034" i="11" s="1"/>
  <c r="BC1034" i="11" s="1"/>
  <c r="BE1034" i="11" s="1"/>
  <c r="BG1034" i="11" s="1"/>
  <c r="BI1034" i="11" s="1"/>
  <c r="BK1034" i="11" s="1"/>
  <c r="BM1034" i="11" s="1"/>
  <c r="BO1034" i="11" s="1"/>
  <c r="BQ1034" i="11" s="1"/>
  <c r="BS1034" i="11" s="1"/>
  <c r="BU1034" i="11" s="1"/>
  <c r="BW1034" i="11" s="1"/>
  <c r="BY1034" i="11" s="1"/>
  <c r="CA1034" i="11" s="1"/>
  <c r="CC1034" i="11" s="1"/>
  <c r="CE1034" i="11" s="1"/>
  <c r="CG1034" i="11" s="1"/>
  <c r="CI1034" i="11" s="1"/>
  <c r="CK1034" i="11" s="1"/>
  <c r="CM1034" i="11" s="1"/>
  <c r="CO1034" i="11" s="1"/>
  <c r="CQ1034" i="11" s="1"/>
  <c r="CS1034" i="11" s="1"/>
  <c r="CU1034" i="11" s="1"/>
  <c r="CW1034" i="11" s="1"/>
  <c r="CY1034" i="11" s="1"/>
  <c r="DA1034" i="11" s="1"/>
  <c r="DC1034" i="11" s="1"/>
  <c r="DE1034" i="11" s="1"/>
  <c r="DG1034" i="11" s="1"/>
  <c r="DI1034" i="11" s="1"/>
  <c r="DK1034" i="11" s="1"/>
  <c r="DM1034" i="11" s="1"/>
  <c r="N1034" i="11"/>
  <c r="AK1025" i="11"/>
  <c r="AK1024" i="11"/>
  <c r="AK1013" i="11"/>
  <c r="AK1012" i="11"/>
  <c r="U994" i="11"/>
  <c r="W994" i="11" s="1"/>
  <c r="Y994" i="11" s="1"/>
  <c r="AA994" i="11" s="1"/>
  <c r="AC994" i="11" s="1"/>
  <c r="AE994" i="11" s="1"/>
  <c r="AG994" i="11" s="1"/>
  <c r="AI994" i="11" s="1"/>
  <c r="AK994" i="11" s="1"/>
  <c r="AM994" i="11" s="1"/>
  <c r="AO994" i="11" s="1"/>
  <c r="AQ994" i="11" s="1"/>
  <c r="AS994" i="11" s="1"/>
  <c r="AU994" i="11" s="1"/>
  <c r="AW994" i="11" s="1"/>
  <c r="AY994" i="11" s="1"/>
  <c r="BA994" i="11" s="1"/>
  <c r="BC994" i="11" s="1"/>
  <c r="BE994" i="11" s="1"/>
  <c r="BG994" i="11" s="1"/>
  <c r="BI994" i="11" s="1"/>
  <c r="BK994" i="11" s="1"/>
  <c r="BM994" i="11" s="1"/>
  <c r="BO994" i="11" s="1"/>
  <c r="BQ994" i="11" s="1"/>
  <c r="BS994" i="11" s="1"/>
  <c r="BU994" i="11" s="1"/>
  <c r="BW994" i="11" s="1"/>
  <c r="BY994" i="11" s="1"/>
  <c r="CA994" i="11" s="1"/>
  <c r="CC994" i="11" s="1"/>
  <c r="CE994" i="11" s="1"/>
  <c r="CG994" i="11" s="1"/>
  <c r="CI994" i="11" s="1"/>
  <c r="CK994" i="11" s="1"/>
  <c r="CM994" i="11" s="1"/>
  <c r="CO994" i="11" s="1"/>
  <c r="CQ994" i="11" s="1"/>
  <c r="CS994" i="11" s="1"/>
  <c r="CU994" i="11" s="1"/>
  <c r="CW994" i="11" s="1"/>
  <c r="CY994" i="11" s="1"/>
  <c r="DA994" i="11" s="1"/>
  <c r="DC994" i="11" s="1"/>
  <c r="DE994" i="11" s="1"/>
  <c r="DG994" i="11" s="1"/>
  <c r="DI994" i="11" s="1"/>
  <c r="DK994" i="11" s="1"/>
  <c r="DM994" i="11" s="1"/>
  <c r="N994" i="11"/>
  <c r="AK985" i="11"/>
  <c r="AK984" i="11"/>
  <c r="AK973" i="11"/>
  <c r="AK972" i="11"/>
  <c r="AG954" i="11"/>
  <c r="AI954" i="11" s="1"/>
  <c r="AK954" i="11" s="1"/>
  <c r="AM954" i="11" s="1"/>
  <c r="AO954" i="11" s="1"/>
  <c r="AQ954" i="11" s="1"/>
  <c r="AS954" i="11" s="1"/>
  <c r="AU954" i="11" s="1"/>
  <c r="AW954" i="11" s="1"/>
  <c r="AY954" i="11" s="1"/>
  <c r="BA954" i="11" s="1"/>
  <c r="BC954" i="11" s="1"/>
  <c r="BE954" i="11" s="1"/>
  <c r="BG954" i="11" s="1"/>
  <c r="BI954" i="11" s="1"/>
  <c r="BK954" i="11" s="1"/>
  <c r="BM954" i="11" s="1"/>
  <c r="BO954" i="11" s="1"/>
  <c r="BQ954" i="11" s="1"/>
  <c r="BS954" i="11" s="1"/>
  <c r="BU954" i="11" s="1"/>
  <c r="BW954" i="11" s="1"/>
  <c r="BY954" i="11" s="1"/>
  <c r="CA954" i="11" s="1"/>
  <c r="CC954" i="11" s="1"/>
  <c r="CE954" i="11" s="1"/>
  <c r="CG954" i="11" s="1"/>
  <c r="CI954" i="11" s="1"/>
  <c r="CK954" i="11" s="1"/>
  <c r="CM954" i="11" s="1"/>
  <c r="CO954" i="11" s="1"/>
  <c r="CQ954" i="11" s="1"/>
  <c r="CS954" i="11" s="1"/>
  <c r="CU954" i="11" s="1"/>
  <c r="CW954" i="11" s="1"/>
  <c r="CY954" i="11" s="1"/>
  <c r="DA954" i="11" s="1"/>
  <c r="DC954" i="11" s="1"/>
  <c r="DE954" i="11" s="1"/>
  <c r="DG954" i="11" s="1"/>
  <c r="DI954" i="11" s="1"/>
  <c r="DK954" i="11" s="1"/>
  <c r="DM954" i="11" s="1"/>
  <c r="AE954" i="11"/>
  <c r="Y954" i="11"/>
  <c r="AA954" i="11" s="1"/>
  <c r="AC954" i="11" s="1"/>
  <c r="W954" i="11"/>
  <c r="U954" i="11"/>
  <c r="N954" i="11"/>
  <c r="AK945" i="11"/>
  <c r="AK944" i="11"/>
  <c r="AK933" i="11"/>
  <c r="AK932" i="11"/>
  <c r="U914" i="11"/>
  <c r="W914" i="11" s="1"/>
  <c r="Y914" i="11" s="1"/>
  <c r="AA914" i="11" s="1"/>
  <c r="AC914" i="11" s="1"/>
  <c r="AE914" i="11" s="1"/>
  <c r="AG914" i="11" s="1"/>
  <c r="AI914" i="11" s="1"/>
  <c r="AK914" i="11" s="1"/>
  <c r="AM914" i="11" s="1"/>
  <c r="AO914" i="11" s="1"/>
  <c r="AQ914" i="11" s="1"/>
  <c r="AS914" i="11" s="1"/>
  <c r="AU914" i="11" s="1"/>
  <c r="AW914" i="11" s="1"/>
  <c r="AY914" i="11" s="1"/>
  <c r="BA914" i="11" s="1"/>
  <c r="BC914" i="11" s="1"/>
  <c r="BE914" i="11" s="1"/>
  <c r="BG914" i="11" s="1"/>
  <c r="BI914" i="11" s="1"/>
  <c r="BK914" i="11" s="1"/>
  <c r="BM914" i="11" s="1"/>
  <c r="BO914" i="11" s="1"/>
  <c r="BQ914" i="11" s="1"/>
  <c r="BS914" i="11" s="1"/>
  <c r="BU914" i="11" s="1"/>
  <c r="BW914" i="11" s="1"/>
  <c r="BY914" i="11" s="1"/>
  <c r="CA914" i="11" s="1"/>
  <c r="CC914" i="11" s="1"/>
  <c r="CE914" i="11" s="1"/>
  <c r="CG914" i="11" s="1"/>
  <c r="CI914" i="11" s="1"/>
  <c r="CK914" i="11" s="1"/>
  <c r="CM914" i="11" s="1"/>
  <c r="CO914" i="11" s="1"/>
  <c r="CQ914" i="11" s="1"/>
  <c r="CS914" i="11" s="1"/>
  <c r="CU914" i="11" s="1"/>
  <c r="CW914" i="11" s="1"/>
  <c r="CY914" i="11" s="1"/>
  <c r="DA914" i="11" s="1"/>
  <c r="DC914" i="11" s="1"/>
  <c r="DE914" i="11" s="1"/>
  <c r="DG914" i="11" s="1"/>
  <c r="DI914" i="11" s="1"/>
  <c r="DK914" i="11" s="1"/>
  <c r="DM914" i="11" s="1"/>
  <c r="N914" i="11"/>
  <c r="AK905" i="11"/>
  <c r="AK904" i="11"/>
  <c r="AK893" i="11"/>
  <c r="AK892" i="11"/>
  <c r="Y874" i="11"/>
  <c r="AA874" i="11" s="1"/>
  <c r="AC874" i="11" s="1"/>
  <c r="AE874" i="11" s="1"/>
  <c r="AG874" i="11" s="1"/>
  <c r="AI874" i="11" s="1"/>
  <c r="AK874" i="11" s="1"/>
  <c r="AM874" i="11" s="1"/>
  <c r="AO874" i="11" s="1"/>
  <c r="AQ874" i="11" s="1"/>
  <c r="AS874" i="11" s="1"/>
  <c r="AU874" i="11" s="1"/>
  <c r="AW874" i="11" s="1"/>
  <c r="AY874" i="11" s="1"/>
  <c r="BA874" i="11" s="1"/>
  <c r="BC874" i="11" s="1"/>
  <c r="BE874" i="11" s="1"/>
  <c r="BG874" i="11" s="1"/>
  <c r="BI874" i="11" s="1"/>
  <c r="BK874" i="11" s="1"/>
  <c r="BM874" i="11" s="1"/>
  <c r="BO874" i="11" s="1"/>
  <c r="BQ874" i="11" s="1"/>
  <c r="BS874" i="11" s="1"/>
  <c r="BU874" i="11" s="1"/>
  <c r="BW874" i="11" s="1"/>
  <c r="BY874" i="11" s="1"/>
  <c r="CA874" i="11" s="1"/>
  <c r="CC874" i="11" s="1"/>
  <c r="CE874" i="11" s="1"/>
  <c r="CG874" i="11" s="1"/>
  <c r="CI874" i="11" s="1"/>
  <c r="CK874" i="11" s="1"/>
  <c r="CM874" i="11" s="1"/>
  <c r="CO874" i="11" s="1"/>
  <c r="CQ874" i="11" s="1"/>
  <c r="CS874" i="11" s="1"/>
  <c r="CU874" i="11" s="1"/>
  <c r="CW874" i="11" s="1"/>
  <c r="CY874" i="11" s="1"/>
  <c r="DA874" i="11" s="1"/>
  <c r="DC874" i="11" s="1"/>
  <c r="DE874" i="11" s="1"/>
  <c r="DG874" i="11" s="1"/>
  <c r="DI874" i="11" s="1"/>
  <c r="DK874" i="11" s="1"/>
  <c r="DM874" i="11" s="1"/>
  <c r="U874" i="11"/>
  <c r="W874" i="11" s="1"/>
  <c r="N874" i="11"/>
  <c r="AK865" i="11"/>
  <c r="AK864" i="11"/>
  <c r="AK853" i="11"/>
  <c r="AK852" i="11"/>
  <c r="AA834" i="11"/>
  <c r="AC834" i="11" s="1"/>
  <c r="AE834" i="11" s="1"/>
  <c r="AG834" i="11" s="1"/>
  <c r="AI834" i="11" s="1"/>
  <c r="AK834" i="11" s="1"/>
  <c r="AM834" i="11" s="1"/>
  <c r="AO834" i="11" s="1"/>
  <c r="AQ834" i="11" s="1"/>
  <c r="AS834" i="11" s="1"/>
  <c r="AU834" i="11" s="1"/>
  <c r="AW834" i="11" s="1"/>
  <c r="AY834" i="11" s="1"/>
  <c r="BA834" i="11" s="1"/>
  <c r="BC834" i="11" s="1"/>
  <c r="BE834" i="11" s="1"/>
  <c r="BG834" i="11" s="1"/>
  <c r="BI834" i="11" s="1"/>
  <c r="BK834" i="11" s="1"/>
  <c r="BM834" i="11" s="1"/>
  <c r="BO834" i="11" s="1"/>
  <c r="BQ834" i="11" s="1"/>
  <c r="BS834" i="11" s="1"/>
  <c r="BU834" i="11" s="1"/>
  <c r="BW834" i="11" s="1"/>
  <c r="BY834" i="11" s="1"/>
  <c r="CA834" i="11" s="1"/>
  <c r="CC834" i="11" s="1"/>
  <c r="CE834" i="11" s="1"/>
  <c r="CG834" i="11" s="1"/>
  <c r="CI834" i="11" s="1"/>
  <c r="CK834" i="11" s="1"/>
  <c r="CM834" i="11" s="1"/>
  <c r="CO834" i="11" s="1"/>
  <c r="CQ834" i="11" s="1"/>
  <c r="CS834" i="11" s="1"/>
  <c r="CU834" i="11" s="1"/>
  <c r="CW834" i="11" s="1"/>
  <c r="CY834" i="11" s="1"/>
  <c r="DA834" i="11" s="1"/>
  <c r="DC834" i="11" s="1"/>
  <c r="DE834" i="11" s="1"/>
  <c r="DG834" i="11" s="1"/>
  <c r="DI834" i="11" s="1"/>
  <c r="DK834" i="11" s="1"/>
  <c r="DM834" i="11" s="1"/>
  <c r="W834" i="11"/>
  <c r="Y834" i="11" s="1"/>
  <c r="U834" i="11"/>
  <c r="N834" i="11"/>
  <c r="AK825" i="11"/>
  <c r="AK824" i="11"/>
  <c r="AK813" i="11"/>
  <c r="AK812" i="11"/>
  <c r="U794" i="11"/>
  <c r="W794" i="11" s="1"/>
  <c r="Y794" i="11" s="1"/>
  <c r="AA794" i="11" s="1"/>
  <c r="AC794" i="11" s="1"/>
  <c r="AE794" i="11" s="1"/>
  <c r="AG794" i="11" s="1"/>
  <c r="AI794" i="11" s="1"/>
  <c r="AK794" i="11" s="1"/>
  <c r="AM794" i="11" s="1"/>
  <c r="AO794" i="11" s="1"/>
  <c r="AQ794" i="11" s="1"/>
  <c r="AS794" i="11" s="1"/>
  <c r="AU794" i="11" s="1"/>
  <c r="AW794" i="11" s="1"/>
  <c r="AY794" i="11" s="1"/>
  <c r="BA794" i="11" s="1"/>
  <c r="BC794" i="11" s="1"/>
  <c r="BE794" i="11" s="1"/>
  <c r="BG794" i="11" s="1"/>
  <c r="BI794" i="11" s="1"/>
  <c r="BK794" i="11" s="1"/>
  <c r="BM794" i="11" s="1"/>
  <c r="BO794" i="11" s="1"/>
  <c r="BQ794" i="11" s="1"/>
  <c r="BS794" i="11" s="1"/>
  <c r="BU794" i="11" s="1"/>
  <c r="BW794" i="11" s="1"/>
  <c r="BY794" i="11" s="1"/>
  <c r="CA794" i="11" s="1"/>
  <c r="CC794" i="11" s="1"/>
  <c r="CE794" i="11" s="1"/>
  <c r="CG794" i="11" s="1"/>
  <c r="CI794" i="11" s="1"/>
  <c r="CK794" i="11" s="1"/>
  <c r="CM794" i="11" s="1"/>
  <c r="CO794" i="11" s="1"/>
  <c r="CQ794" i="11" s="1"/>
  <c r="CS794" i="11" s="1"/>
  <c r="CU794" i="11" s="1"/>
  <c r="CW794" i="11" s="1"/>
  <c r="CY794" i="11" s="1"/>
  <c r="DA794" i="11" s="1"/>
  <c r="DC794" i="11" s="1"/>
  <c r="DE794" i="11" s="1"/>
  <c r="DG794" i="11" s="1"/>
  <c r="DI794" i="11" s="1"/>
  <c r="DK794" i="11" s="1"/>
  <c r="DM794" i="11" s="1"/>
  <c r="N794" i="11"/>
  <c r="AK785" i="11"/>
  <c r="AK784" i="11"/>
  <c r="AK773" i="11"/>
  <c r="AK772" i="11"/>
  <c r="U754" i="11"/>
  <c r="W754" i="11" s="1"/>
  <c r="Y754" i="11" s="1"/>
  <c r="AA754" i="11" s="1"/>
  <c r="AC754" i="11" s="1"/>
  <c r="AE754" i="11" s="1"/>
  <c r="AG754" i="11" s="1"/>
  <c r="AI754" i="11" s="1"/>
  <c r="AK754" i="11" s="1"/>
  <c r="AM754" i="11" s="1"/>
  <c r="AO754" i="11" s="1"/>
  <c r="AQ754" i="11" s="1"/>
  <c r="AS754" i="11" s="1"/>
  <c r="AU754" i="11" s="1"/>
  <c r="AW754" i="11" s="1"/>
  <c r="AY754" i="11" s="1"/>
  <c r="BA754" i="11" s="1"/>
  <c r="BC754" i="11" s="1"/>
  <c r="BE754" i="11" s="1"/>
  <c r="BG754" i="11" s="1"/>
  <c r="BI754" i="11" s="1"/>
  <c r="BK754" i="11" s="1"/>
  <c r="BM754" i="11" s="1"/>
  <c r="BO754" i="11" s="1"/>
  <c r="BQ754" i="11" s="1"/>
  <c r="BS754" i="11" s="1"/>
  <c r="BU754" i="11" s="1"/>
  <c r="BW754" i="11" s="1"/>
  <c r="BY754" i="11" s="1"/>
  <c r="CA754" i="11" s="1"/>
  <c r="CC754" i="11" s="1"/>
  <c r="CE754" i="11" s="1"/>
  <c r="CG754" i="11" s="1"/>
  <c r="CI754" i="11" s="1"/>
  <c r="CK754" i="11" s="1"/>
  <c r="CM754" i="11" s="1"/>
  <c r="CO754" i="11" s="1"/>
  <c r="CQ754" i="11" s="1"/>
  <c r="CS754" i="11" s="1"/>
  <c r="CU754" i="11" s="1"/>
  <c r="CW754" i="11" s="1"/>
  <c r="CY754" i="11" s="1"/>
  <c r="DA754" i="11" s="1"/>
  <c r="DC754" i="11" s="1"/>
  <c r="DE754" i="11" s="1"/>
  <c r="DG754" i="11" s="1"/>
  <c r="DI754" i="11" s="1"/>
  <c r="DK754" i="11" s="1"/>
  <c r="DM754" i="11" s="1"/>
  <c r="N754" i="11"/>
  <c r="AK745" i="11"/>
  <c r="AK744" i="11"/>
  <c r="AK733" i="11"/>
  <c r="AK732" i="11"/>
  <c r="AA714" i="11"/>
  <c r="AC714" i="11" s="1"/>
  <c r="AE714" i="11" s="1"/>
  <c r="AG714" i="11" s="1"/>
  <c r="AI714" i="11" s="1"/>
  <c r="AK714" i="11" s="1"/>
  <c r="AM714" i="11" s="1"/>
  <c r="AO714" i="11" s="1"/>
  <c r="AQ714" i="11" s="1"/>
  <c r="AS714" i="11" s="1"/>
  <c r="AU714" i="11" s="1"/>
  <c r="AW714" i="11" s="1"/>
  <c r="AY714" i="11" s="1"/>
  <c r="BA714" i="11" s="1"/>
  <c r="BC714" i="11" s="1"/>
  <c r="BE714" i="11" s="1"/>
  <c r="BG714" i="11" s="1"/>
  <c r="BI714" i="11" s="1"/>
  <c r="BK714" i="11" s="1"/>
  <c r="BM714" i="11" s="1"/>
  <c r="BO714" i="11" s="1"/>
  <c r="BQ714" i="11" s="1"/>
  <c r="BS714" i="11" s="1"/>
  <c r="BU714" i="11" s="1"/>
  <c r="BW714" i="11" s="1"/>
  <c r="BY714" i="11" s="1"/>
  <c r="CA714" i="11" s="1"/>
  <c r="CC714" i="11" s="1"/>
  <c r="CE714" i="11" s="1"/>
  <c r="CG714" i="11" s="1"/>
  <c r="CI714" i="11" s="1"/>
  <c r="CK714" i="11" s="1"/>
  <c r="CM714" i="11" s="1"/>
  <c r="CO714" i="11" s="1"/>
  <c r="CQ714" i="11" s="1"/>
  <c r="CS714" i="11" s="1"/>
  <c r="CU714" i="11" s="1"/>
  <c r="CW714" i="11" s="1"/>
  <c r="CY714" i="11" s="1"/>
  <c r="DA714" i="11" s="1"/>
  <c r="DC714" i="11" s="1"/>
  <c r="DE714" i="11" s="1"/>
  <c r="DG714" i="11" s="1"/>
  <c r="DI714" i="11" s="1"/>
  <c r="DK714" i="11" s="1"/>
  <c r="DM714" i="11" s="1"/>
  <c r="Y714" i="11"/>
  <c r="W714" i="11"/>
  <c r="U714" i="11"/>
  <c r="N714" i="11"/>
  <c r="AK705" i="11"/>
  <c r="AK704" i="11"/>
  <c r="AK693" i="11"/>
  <c r="AK692" i="11"/>
  <c r="U674" i="11"/>
  <c r="W674" i="11" s="1"/>
  <c r="Y674" i="11" s="1"/>
  <c r="AA674" i="11" s="1"/>
  <c r="AC674" i="11" s="1"/>
  <c r="AE674" i="11" s="1"/>
  <c r="AG674" i="11" s="1"/>
  <c r="AI674" i="11" s="1"/>
  <c r="AK674" i="11" s="1"/>
  <c r="AM674" i="11" s="1"/>
  <c r="AO674" i="11" s="1"/>
  <c r="AQ674" i="11" s="1"/>
  <c r="AS674" i="11" s="1"/>
  <c r="AU674" i="11" s="1"/>
  <c r="AW674" i="11" s="1"/>
  <c r="AY674" i="11" s="1"/>
  <c r="BA674" i="11" s="1"/>
  <c r="BC674" i="11" s="1"/>
  <c r="BE674" i="11" s="1"/>
  <c r="BG674" i="11" s="1"/>
  <c r="BI674" i="11" s="1"/>
  <c r="BK674" i="11" s="1"/>
  <c r="BM674" i="11" s="1"/>
  <c r="BO674" i="11" s="1"/>
  <c r="BQ674" i="11" s="1"/>
  <c r="BS674" i="11" s="1"/>
  <c r="BU674" i="11" s="1"/>
  <c r="BW674" i="11" s="1"/>
  <c r="BY674" i="11" s="1"/>
  <c r="CA674" i="11" s="1"/>
  <c r="CC674" i="11" s="1"/>
  <c r="CE674" i="11" s="1"/>
  <c r="CG674" i="11" s="1"/>
  <c r="CI674" i="11" s="1"/>
  <c r="CK674" i="11" s="1"/>
  <c r="CM674" i="11" s="1"/>
  <c r="CO674" i="11" s="1"/>
  <c r="CQ674" i="11" s="1"/>
  <c r="CS674" i="11" s="1"/>
  <c r="CU674" i="11" s="1"/>
  <c r="CW674" i="11" s="1"/>
  <c r="CY674" i="11" s="1"/>
  <c r="DA674" i="11" s="1"/>
  <c r="DC674" i="11" s="1"/>
  <c r="DE674" i="11" s="1"/>
  <c r="DG674" i="11" s="1"/>
  <c r="DI674" i="11" s="1"/>
  <c r="DK674" i="11" s="1"/>
  <c r="DM674" i="11" s="1"/>
  <c r="N674" i="11"/>
  <c r="AK665" i="11"/>
  <c r="AK664" i="11"/>
  <c r="AK653" i="11"/>
  <c r="AK652" i="11"/>
  <c r="U634" i="11"/>
  <c r="W634" i="11" s="1"/>
  <c r="Y634" i="11" s="1"/>
  <c r="AA634" i="11" s="1"/>
  <c r="AC634" i="11" s="1"/>
  <c r="AE634" i="11" s="1"/>
  <c r="AG634" i="11" s="1"/>
  <c r="AI634" i="11" s="1"/>
  <c r="AK634" i="11" s="1"/>
  <c r="AM634" i="11" s="1"/>
  <c r="AO634" i="11" s="1"/>
  <c r="AQ634" i="11" s="1"/>
  <c r="AS634" i="11" s="1"/>
  <c r="AU634" i="11" s="1"/>
  <c r="AW634" i="11" s="1"/>
  <c r="AY634" i="11" s="1"/>
  <c r="BA634" i="11" s="1"/>
  <c r="BC634" i="11" s="1"/>
  <c r="BE634" i="11" s="1"/>
  <c r="BG634" i="11" s="1"/>
  <c r="BI634" i="11" s="1"/>
  <c r="BK634" i="11" s="1"/>
  <c r="BM634" i="11" s="1"/>
  <c r="BO634" i="11" s="1"/>
  <c r="BQ634" i="11" s="1"/>
  <c r="BS634" i="11" s="1"/>
  <c r="BU634" i="11" s="1"/>
  <c r="BW634" i="11" s="1"/>
  <c r="BY634" i="11" s="1"/>
  <c r="CA634" i="11" s="1"/>
  <c r="CC634" i="11" s="1"/>
  <c r="CE634" i="11" s="1"/>
  <c r="CG634" i="11" s="1"/>
  <c r="CI634" i="11" s="1"/>
  <c r="CK634" i="11" s="1"/>
  <c r="CM634" i="11" s="1"/>
  <c r="CO634" i="11" s="1"/>
  <c r="CQ634" i="11" s="1"/>
  <c r="CS634" i="11" s="1"/>
  <c r="CU634" i="11" s="1"/>
  <c r="CW634" i="11" s="1"/>
  <c r="CY634" i="11" s="1"/>
  <c r="DA634" i="11" s="1"/>
  <c r="DC634" i="11" s="1"/>
  <c r="DE634" i="11" s="1"/>
  <c r="DG634" i="11" s="1"/>
  <c r="DI634" i="11" s="1"/>
  <c r="DK634" i="11" s="1"/>
  <c r="DM634" i="11" s="1"/>
  <c r="N634" i="11"/>
  <c r="AK625" i="11"/>
  <c r="AK624" i="11"/>
  <c r="AK613" i="11"/>
  <c r="AK612" i="11"/>
  <c r="U594" i="11"/>
  <c r="W594" i="11" s="1"/>
  <c r="Y594" i="11" s="1"/>
  <c r="AA594" i="11" s="1"/>
  <c r="AC594" i="11" s="1"/>
  <c r="AE594" i="11" s="1"/>
  <c r="AG594" i="11" s="1"/>
  <c r="AI594" i="11" s="1"/>
  <c r="AK594" i="11" s="1"/>
  <c r="AM594" i="11" s="1"/>
  <c r="AO594" i="11" s="1"/>
  <c r="AQ594" i="11" s="1"/>
  <c r="AS594" i="11" s="1"/>
  <c r="AU594" i="11" s="1"/>
  <c r="AW594" i="11" s="1"/>
  <c r="AY594" i="11" s="1"/>
  <c r="BA594" i="11" s="1"/>
  <c r="BC594" i="11" s="1"/>
  <c r="BE594" i="11" s="1"/>
  <c r="BG594" i="11" s="1"/>
  <c r="BI594" i="11" s="1"/>
  <c r="BK594" i="11" s="1"/>
  <c r="BM594" i="11" s="1"/>
  <c r="BO594" i="11" s="1"/>
  <c r="BQ594" i="11" s="1"/>
  <c r="BS594" i="11" s="1"/>
  <c r="BU594" i="11" s="1"/>
  <c r="BW594" i="11" s="1"/>
  <c r="BY594" i="11" s="1"/>
  <c r="CA594" i="11" s="1"/>
  <c r="CC594" i="11" s="1"/>
  <c r="CE594" i="11" s="1"/>
  <c r="CG594" i="11" s="1"/>
  <c r="CI594" i="11" s="1"/>
  <c r="CK594" i="11" s="1"/>
  <c r="CM594" i="11" s="1"/>
  <c r="CO594" i="11" s="1"/>
  <c r="CQ594" i="11" s="1"/>
  <c r="CS594" i="11" s="1"/>
  <c r="CU594" i="11" s="1"/>
  <c r="CW594" i="11" s="1"/>
  <c r="CY594" i="11" s="1"/>
  <c r="DA594" i="11" s="1"/>
  <c r="DC594" i="11" s="1"/>
  <c r="DE594" i="11" s="1"/>
  <c r="DG594" i="11" s="1"/>
  <c r="DI594" i="11" s="1"/>
  <c r="DK594" i="11" s="1"/>
  <c r="DM594" i="11" s="1"/>
  <c r="N594" i="11"/>
  <c r="AK585" i="11"/>
  <c r="AK584" i="11"/>
  <c r="AK573" i="11"/>
  <c r="AK572" i="11"/>
  <c r="AA554" i="11"/>
  <c r="AC554" i="11" s="1"/>
  <c r="AE554" i="11" s="1"/>
  <c r="AG554" i="11" s="1"/>
  <c r="AI554" i="11" s="1"/>
  <c r="AK554" i="11" s="1"/>
  <c r="AM554" i="11" s="1"/>
  <c r="AO554" i="11" s="1"/>
  <c r="AQ554" i="11" s="1"/>
  <c r="AS554" i="11" s="1"/>
  <c r="AU554" i="11" s="1"/>
  <c r="AW554" i="11" s="1"/>
  <c r="AY554" i="11" s="1"/>
  <c r="BA554" i="11" s="1"/>
  <c r="BC554" i="11" s="1"/>
  <c r="BE554" i="11" s="1"/>
  <c r="BG554" i="11" s="1"/>
  <c r="BI554" i="11" s="1"/>
  <c r="BK554" i="11" s="1"/>
  <c r="BM554" i="11" s="1"/>
  <c r="BO554" i="11" s="1"/>
  <c r="BQ554" i="11" s="1"/>
  <c r="BS554" i="11" s="1"/>
  <c r="BU554" i="11" s="1"/>
  <c r="BW554" i="11" s="1"/>
  <c r="BY554" i="11" s="1"/>
  <c r="CA554" i="11" s="1"/>
  <c r="CC554" i="11" s="1"/>
  <c r="CE554" i="11" s="1"/>
  <c r="CG554" i="11" s="1"/>
  <c r="CI554" i="11" s="1"/>
  <c r="CK554" i="11" s="1"/>
  <c r="CM554" i="11" s="1"/>
  <c r="CO554" i="11" s="1"/>
  <c r="CQ554" i="11" s="1"/>
  <c r="CS554" i="11" s="1"/>
  <c r="CU554" i="11" s="1"/>
  <c r="CW554" i="11" s="1"/>
  <c r="CY554" i="11" s="1"/>
  <c r="DA554" i="11" s="1"/>
  <c r="DC554" i="11" s="1"/>
  <c r="DE554" i="11" s="1"/>
  <c r="DG554" i="11" s="1"/>
  <c r="DI554" i="11" s="1"/>
  <c r="DK554" i="11" s="1"/>
  <c r="DM554" i="11" s="1"/>
  <c r="U554" i="11"/>
  <c r="W554" i="11" s="1"/>
  <c r="Y554" i="11" s="1"/>
  <c r="N554" i="11"/>
  <c r="AK545" i="11"/>
  <c r="AK544" i="11"/>
  <c r="AK533" i="11"/>
  <c r="AK532" i="11"/>
  <c r="AK514" i="11"/>
  <c r="AM514" i="11" s="1"/>
  <c r="AO514" i="11" s="1"/>
  <c r="AQ514" i="11" s="1"/>
  <c r="AS514" i="11" s="1"/>
  <c r="AU514" i="11" s="1"/>
  <c r="AW514" i="11" s="1"/>
  <c r="AY514" i="11" s="1"/>
  <c r="BA514" i="11" s="1"/>
  <c r="BC514" i="11" s="1"/>
  <c r="BE514" i="11" s="1"/>
  <c r="BG514" i="11" s="1"/>
  <c r="BI514" i="11" s="1"/>
  <c r="BK514" i="11" s="1"/>
  <c r="BM514" i="11" s="1"/>
  <c r="BO514" i="11" s="1"/>
  <c r="BQ514" i="11" s="1"/>
  <c r="BS514" i="11" s="1"/>
  <c r="BU514" i="11" s="1"/>
  <c r="BW514" i="11" s="1"/>
  <c r="BY514" i="11" s="1"/>
  <c r="CA514" i="11" s="1"/>
  <c r="CC514" i="11" s="1"/>
  <c r="CE514" i="11" s="1"/>
  <c r="CG514" i="11" s="1"/>
  <c r="CI514" i="11" s="1"/>
  <c r="CK514" i="11" s="1"/>
  <c r="CM514" i="11" s="1"/>
  <c r="CO514" i="11" s="1"/>
  <c r="CQ514" i="11" s="1"/>
  <c r="CS514" i="11" s="1"/>
  <c r="CU514" i="11" s="1"/>
  <c r="CW514" i="11" s="1"/>
  <c r="CY514" i="11" s="1"/>
  <c r="DA514" i="11" s="1"/>
  <c r="DC514" i="11" s="1"/>
  <c r="DE514" i="11" s="1"/>
  <c r="DG514" i="11" s="1"/>
  <c r="DI514" i="11" s="1"/>
  <c r="DK514" i="11" s="1"/>
  <c r="DM514" i="11" s="1"/>
  <c r="AC514" i="11"/>
  <c r="AE514" i="11" s="1"/>
  <c r="AG514" i="11" s="1"/>
  <c r="AI514" i="11" s="1"/>
  <c r="U514" i="11"/>
  <c r="W514" i="11" s="1"/>
  <c r="Y514" i="11" s="1"/>
  <c r="AA514" i="11" s="1"/>
  <c r="N514" i="11"/>
  <c r="AK505" i="11"/>
  <c r="AK504" i="11"/>
  <c r="AK493" i="11"/>
  <c r="AK492" i="11"/>
  <c r="U474" i="11"/>
  <c r="W474" i="11" s="1"/>
  <c r="Y474" i="11" s="1"/>
  <c r="AA474" i="11" s="1"/>
  <c r="AC474" i="11" s="1"/>
  <c r="AE474" i="11" s="1"/>
  <c r="AG474" i="11" s="1"/>
  <c r="AI474" i="11" s="1"/>
  <c r="AK474" i="11" s="1"/>
  <c r="AM474" i="11" s="1"/>
  <c r="AO474" i="11" s="1"/>
  <c r="AQ474" i="11" s="1"/>
  <c r="AS474" i="11" s="1"/>
  <c r="AU474" i="11" s="1"/>
  <c r="AW474" i="11" s="1"/>
  <c r="AY474" i="11" s="1"/>
  <c r="BA474" i="11" s="1"/>
  <c r="BC474" i="11" s="1"/>
  <c r="BE474" i="11" s="1"/>
  <c r="BG474" i="11" s="1"/>
  <c r="BI474" i="11" s="1"/>
  <c r="BK474" i="11" s="1"/>
  <c r="BM474" i="11" s="1"/>
  <c r="BO474" i="11" s="1"/>
  <c r="BQ474" i="11" s="1"/>
  <c r="BS474" i="11" s="1"/>
  <c r="BU474" i="11" s="1"/>
  <c r="BW474" i="11" s="1"/>
  <c r="BY474" i="11" s="1"/>
  <c r="CA474" i="11" s="1"/>
  <c r="CC474" i="11" s="1"/>
  <c r="CE474" i="11" s="1"/>
  <c r="CG474" i="11" s="1"/>
  <c r="CI474" i="11" s="1"/>
  <c r="CK474" i="11" s="1"/>
  <c r="CM474" i="11" s="1"/>
  <c r="CO474" i="11" s="1"/>
  <c r="CQ474" i="11" s="1"/>
  <c r="CS474" i="11" s="1"/>
  <c r="CU474" i="11" s="1"/>
  <c r="CW474" i="11" s="1"/>
  <c r="CY474" i="11" s="1"/>
  <c r="DA474" i="11" s="1"/>
  <c r="DC474" i="11" s="1"/>
  <c r="DE474" i="11" s="1"/>
  <c r="DG474" i="11" s="1"/>
  <c r="DI474" i="11" s="1"/>
  <c r="DK474" i="11" s="1"/>
  <c r="DM474" i="11" s="1"/>
  <c r="N474" i="11"/>
  <c r="AK465" i="11"/>
  <c r="AK464" i="11"/>
  <c r="AK453" i="11"/>
  <c r="AK452" i="11"/>
  <c r="Y434" i="11"/>
  <c r="AA434" i="11" s="1"/>
  <c r="AC434" i="11" s="1"/>
  <c r="AE434" i="11" s="1"/>
  <c r="AG434" i="11" s="1"/>
  <c r="AI434" i="11" s="1"/>
  <c r="AK434" i="11" s="1"/>
  <c r="AM434" i="11" s="1"/>
  <c r="AO434" i="11" s="1"/>
  <c r="AQ434" i="11" s="1"/>
  <c r="AS434" i="11" s="1"/>
  <c r="AU434" i="11" s="1"/>
  <c r="AW434" i="11" s="1"/>
  <c r="AY434" i="11" s="1"/>
  <c r="BA434" i="11" s="1"/>
  <c r="BC434" i="11" s="1"/>
  <c r="BE434" i="11" s="1"/>
  <c r="BG434" i="11" s="1"/>
  <c r="BI434" i="11" s="1"/>
  <c r="BK434" i="11" s="1"/>
  <c r="BM434" i="11" s="1"/>
  <c r="BO434" i="11" s="1"/>
  <c r="BQ434" i="11" s="1"/>
  <c r="BS434" i="11" s="1"/>
  <c r="BU434" i="11" s="1"/>
  <c r="BW434" i="11" s="1"/>
  <c r="BY434" i="11" s="1"/>
  <c r="CA434" i="11" s="1"/>
  <c r="CC434" i="11" s="1"/>
  <c r="CE434" i="11" s="1"/>
  <c r="CG434" i="11" s="1"/>
  <c r="CI434" i="11" s="1"/>
  <c r="CK434" i="11" s="1"/>
  <c r="CM434" i="11" s="1"/>
  <c r="CO434" i="11" s="1"/>
  <c r="CQ434" i="11" s="1"/>
  <c r="CS434" i="11" s="1"/>
  <c r="CU434" i="11" s="1"/>
  <c r="CW434" i="11" s="1"/>
  <c r="CY434" i="11" s="1"/>
  <c r="DA434" i="11" s="1"/>
  <c r="DC434" i="11" s="1"/>
  <c r="DE434" i="11" s="1"/>
  <c r="DG434" i="11" s="1"/>
  <c r="DI434" i="11" s="1"/>
  <c r="DK434" i="11" s="1"/>
  <c r="DM434" i="11" s="1"/>
  <c r="W434" i="11"/>
  <c r="U434" i="11"/>
  <c r="N434" i="11"/>
  <c r="AK425" i="11"/>
  <c r="AK424" i="11"/>
  <c r="AK413" i="11"/>
  <c r="AK412" i="11"/>
  <c r="U394" i="11"/>
  <c r="W394" i="11" s="1"/>
  <c r="Y394" i="11" s="1"/>
  <c r="AA394" i="11" s="1"/>
  <c r="AC394" i="11" s="1"/>
  <c r="AE394" i="11" s="1"/>
  <c r="AG394" i="11" s="1"/>
  <c r="AI394" i="11" s="1"/>
  <c r="AK394" i="11" s="1"/>
  <c r="AM394" i="11" s="1"/>
  <c r="AO394" i="11" s="1"/>
  <c r="AQ394" i="11" s="1"/>
  <c r="AS394" i="11" s="1"/>
  <c r="AU394" i="11" s="1"/>
  <c r="AW394" i="11" s="1"/>
  <c r="AY394" i="11" s="1"/>
  <c r="BA394" i="11" s="1"/>
  <c r="BC394" i="11" s="1"/>
  <c r="BE394" i="11" s="1"/>
  <c r="BG394" i="11" s="1"/>
  <c r="BI394" i="11" s="1"/>
  <c r="BK394" i="11" s="1"/>
  <c r="BM394" i="11" s="1"/>
  <c r="BO394" i="11" s="1"/>
  <c r="BQ394" i="11" s="1"/>
  <c r="BS394" i="11" s="1"/>
  <c r="BU394" i="11" s="1"/>
  <c r="BW394" i="11" s="1"/>
  <c r="BY394" i="11" s="1"/>
  <c r="CA394" i="11" s="1"/>
  <c r="CC394" i="11" s="1"/>
  <c r="CE394" i="11" s="1"/>
  <c r="CG394" i="11" s="1"/>
  <c r="CI394" i="11" s="1"/>
  <c r="CK394" i="11" s="1"/>
  <c r="CM394" i="11" s="1"/>
  <c r="CO394" i="11" s="1"/>
  <c r="CQ394" i="11" s="1"/>
  <c r="CS394" i="11" s="1"/>
  <c r="CU394" i="11" s="1"/>
  <c r="CW394" i="11" s="1"/>
  <c r="CY394" i="11" s="1"/>
  <c r="DA394" i="11" s="1"/>
  <c r="DC394" i="11" s="1"/>
  <c r="DE394" i="11" s="1"/>
  <c r="DG394" i="11" s="1"/>
  <c r="DI394" i="11" s="1"/>
  <c r="DK394" i="11" s="1"/>
  <c r="DM394" i="11" s="1"/>
  <c r="N394" i="11"/>
  <c r="AK385" i="11"/>
  <c r="AK384" i="11"/>
  <c r="AK373" i="11"/>
  <c r="AK372" i="11"/>
  <c r="W354" i="11"/>
  <c r="Y354" i="11" s="1"/>
  <c r="AA354" i="11" s="1"/>
  <c r="AC354" i="11" s="1"/>
  <c r="AE354" i="11" s="1"/>
  <c r="AG354" i="11" s="1"/>
  <c r="AI354" i="11" s="1"/>
  <c r="AK354" i="11" s="1"/>
  <c r="AM354" i="11" s="1"/>
  <c r="AO354" i="11" s="1"/>
  <c r="AQ354" i="11" s="1"/>
  <c r="AS354" i="11" s="1"/>
  <c r="AU354" i="11" s="1"/>
  <c r="AW354" i="11" s="1"/>
  <c r="AY354" i="11" s="1"/>
  <c r="BA354" i="11" s="1"/>
  <c r="BC354" i="11" s="1"/>
  <c r="BE354" i="11" s="1"/>
  <c r="BG354" i="11" s="1"/>
  <c r="BI354" i="11" s="1"/>
  <c r="BK354" i="11" s="1"/>
  <c r="BM354" i="11" s="1"/>
  <c r="BO354" i="11" s="1"/>
  <c r="BQ354" i="11" s="1"/>
  <c r="BS354" i="11" s="1"/>
  <c r="BU354" i="11" s="1"/>
  <c r="BW354" i="11" s="1"/>
  <c r="BY354" i="11" s="1"/>
  <c r="CA354" i="11" s="1"/>
  <c r="CC354" i="11" s="1"/>
  <c r="CE354" i="11" s="1"/>
  <c r="CG354" i="11" s="1"/>
  <c r="CI354" i="11" s="1"/>
  <c r="CK354" i="11" s="1"/>
  <c r="CM354" i="11" s="1"/>
  <c r="CO354" i="11" s="1"/>
  <c r="CQ354" i="11" s="1"/>
  <c r="CS354" i="11" s="1"/>
  <c r="CU354" i="11" s="1"/>
  <c r="CW354" i="11" s="1"/>
  <c r="CY354" i="11" s="1"/>
  <c r="DA354" i="11" s="1"/>
  <c r="DC354" i="11" s="1"/>
  <c r="DE354" i="11" s="1"/>
  <c r="DG354" i="11" s="1"/>
  <c r="DI354" i="11" s="1"/>
  <c r="DK354" i="11" s="1"/>
  <c r="DM354" i="11" s="1"/>
  <c r="U354" i="11"/>
  <c r="N354" i="11"/>
  <c r="AK345" i="11"/>
  <c r="AK344" i="11"/>
  <c r="AK333" i="11"/>
  <c r="AK332" i="11"/>
  <c r="W314" i="11"/>
  <c r="Y314" i="11" s="1"/>
  <c r="AA314" i="11" s="1"/>
  <c r="AC314" i="11" s="1"/>
  <c r="AE314" i="11" s="1"/>
  <c r="AG314" i="11" s="1"/>
  <c r="AI314" i="11" s="1"/>
  <c r="AK314" i="11" s="1"/>
  <c r="AM314" i="11" s="1"/>
  <c r="AO314" i="11" s="1"/>
  <c r="AQ314" i="11" s="1"/>
  <c r="AS314" i="11" s="1"/>
  <c r="AU314" i="11" s="1"/>
  <c r="AW314" i="11" s="1"/>
  <c r="AY314" i="11" s="1"/>
  <c r="BA314" i="11" s="1"/>
  <c r="BC314" i="11" s="1"/>
  <c r="BE314" i="11" s="1"/>
  <c r="BG314" i="11" s="1"/>
  <c r="BI314" i="11" s="1"/>
  <c r="BK314" i="11" s="1"/>
  <c r="BM314" i="11" s="1"/>
  <c r="BO314" i="11" s="1"/>
  <c r="BQ314" i="11" s="1"/>
  <c r="BS314" i="11" s="1"/>
  <c r="BU314" i="11" s="1"/>
  <c r="BW314" i="11" s="1"/>
  <c r="BY314" i="11" s="1"/>
  <c r="CA314" i="11" s="1"/>
  <c r="CC314" i="11" s="1"/>
  <c r="CE314" i="11" s="1"/>
  <c r="CG314" i="11" s="1"/>
  <c r="CI314" i="11" s="1"/>
  <c r="CK314" i="11" s="1"/>
  <c r="CM314" i="11" s="1"/>
  <c r="CO314" i="11" s="1"/>
  <c r="CQ314" i="11" s="1"/>
  <c r="CS314" i="11" s="1"/>
  <c r="CU314" i="11" s="1"/>
  <c r="CW314" i="11" s="1"/>
  <c r="CY314" i="11" s="1"/>
  <c r="DA314" i="11" s="1"/>
  <c r="DC314" i="11" s="1"/>
  <c r="DE314" i="11" s="1"/>
  <c r="DG314" i="11" s="1"/>
  <c r="DI314" i="11" s="1"/>
  <c r="DK314" i="11" s="1"/>
  <c r="DM314" i="11" s="1"/>
  <c r="U314" i="11"/>
  <c r="N314" i="11"/>
  <c r="AK305" i="11"/>
  <c r="AK304" i="11"/>
  <c r="AK293" i="11"/>
  <c r="AK292" i="11"/>
  <c r="U274" i="11"/>
  <c r="W274" i="11" s="1"/>
  <c r="Y274" i="11" s="1"/>
  <c r="AA274" i="11" s="1"/>
  <c r="AC274" i="11" s="1"/>
  <c r="AE274" i="11" s="1"/>
  <c r="AG274" i="11" s="1"/>
  <c r="AI274" i="11" s="1"/>
  <c r="AK274" i="11" s="1"/>
  <c r="AM274" i="11" s="1"/>
  <c r="AO274" i="11" s="1"/>
  <c r="AQ274" i="11" s="1"/>
  <c r="AS274" i="11" s="1"/>
  <c r="AU274" i="11" s="1"/>
  <c r="AW274" i="11" s="1"/>
  <c r="AY274" i="11" s="1"/>
  <c r="BA274" i="11" s="1"/>
  <c r="BC274" i="11" s="1"/>
  <c r="BE274" i="11" s="1"/>
  <c r="BG274" i="11" s="1"/>
  <c r="BI274" i="11" s="1"/>
  <c r="BK274" i="11" s="1"/>
  <c r="BM274" i="11" s="1"/>
  <c r="BO274" i="11" s="1"/>
  <c r="BQ274" i="11" s="1"/>
  <c r="BS274" i="11" s="1"/>
  <c r="BU274" i="11" s="1"/>
  <c r="BW274" i="11" s="1"/>
  <c r="BY274" i="11" s="1"/>
  <c r="CA274" i="11" s="1"/>
  <c r="CC274" i="11" s="1"/>
  <c r="CE274" i="11" s="1"/>
  <c r="CG274" i="11" s="1"/>
  <c r="CI274" i="11" s="1"/>
  <c r="CK274" i="11" s="1"/>
  <c r="CM274" i="11" s="1"/>
  <c r="CO274" i="11" s="1"/>
  <c r="CQ274" i="11" s="1"/>
  <c r="CS274" i="11" s="1"/>
  <c r="CU274" i="11" s="1"/>
  <c r="CW274" i="11" s="1"/>
  <c r="CY274" i="11" s="1"/>
  <c r="DA274" i="11" s="1"/>
  <c r="DC274" i="11" s="1"/>
  <c r="DE274" i="11" s="1"/>
  <c r="DG274" i="11" s="1"/>
  <c r="DI274" i="11" s="1"/>
  <c r="DK274" i="11" s="1"/>
  <c r="DM274" i="11" s="1"/>
  <c r="N274" i="11"/>
  <c r="Y234" i="11"/>
  <c r="AA234" i="11" s="1"/>
  <c r="AC234" i="11" s="1"/>
  <c r="AE234" i="11" s="1"/>
  <c r="AG234" i="11" s="1"/>
  <c r="AI234" i="11" s="1"/>
  <c r="AK234" i="11" s="1"/>
  <c r="AM234" i="11" s="1"/>
  <c r="AO234" i="11" s="1"/>
  <c r="AQ234" i="11" s="1"/>
  <c r="AS234" i="11" s="1"/>
  <c r="AU234" i="11" s="1"/>
  <c r="AW234" i="11" s="1"/>
  <c r="AY234" i="11" s="1"/>
  <c r="BA234" i="11" s="1"/>
  <c r="BC234" i="11" s="1"/>
  <c r="BE234" i="11" s="1"/>
  <c r="BG234" i="11" s="1"/>
  <c r="BI234" i="11" s="1"/>
  <c r="BK234" i="11" s="1"/>
  <c r="BM234" i="11" s="1"/>
  <c r="BO234" i="11" s="1"/>
  <c r="BQ234" i="11" s="1"/>
  <c r="BS234" i="11" s="1"/>
  <c r="BU234" i="11" s="1"/>
  <c r="BW234" i="11" s="1"/>
  <c r="BY234" i="11" s="1"/>
  <c r="CA234" i="11" s="1"/>
  <c r="CC234" i="11" s="1"/>
  <c r="CE234" i="11" s="1"/>
  <c r="CG234" i="11" s="1"/>
  <c r="CI234" i="11" s="1"/>
  <c r="CK234" i="11" s="1"/>
  <c r="CM234" i="11" s="1"/>
  <c r="CO234" i="11" s="1"/>
  <c r="CQ234" i="11" s="1"/>
  <c r="CS234" i="11" s="1"/>
  <c r="CU234" i="11" s="1"/>
  <c r="CW234" i="11" s="1"/>
  <c r="CY234" i="11" s="1"/>
  <c r="DA234" i="11" s="1"/>
  <c r="DC234" i="11" s="1"/>
  <c r="DE234" i="11" s="1"/>
  <c r="DG234" i="11" s="1"/>
  <c r="DI234" i="11" s="1"/>
  <c r="DK234" i="11" s="1"/>
  <c r="DM234" i="11" s="1"/>
  <c r="W234" i="11"/>
  <c r="U234" i="11"/>
  <c r="W194" i="11"/>
  <c r="Y194" i="11" s="1"/>
  <c r="AA194" i="11" s="1"/>
  <c r="AC194" i="11" s="1"/>
  <c r="AE194" i="11" s="1"/>
  <c r="AG194" i="11" s="1"/>
  <c r="AI194" i="11" s="1"/>
  <c r="AK194" i="11" s="1"/>
  <c r="AM194" i="11" s="1"/>
  <c r="AO194" i="11" s="1"/>
  <c r="AQ194" i="11" s="1"/>
  <c r="AS194" i="11" s="1"/>
  <c r="AU194" i="11" s="1"/>
  <c r="AW194" i="11" s="1"/>
  <c r="AY194" i="11" s="1"/>
  <c r="BA194" i="11" s="1"/>
  <c r="BC194" i="11" s="1"/>
  <c r="BE194" i="11" s="1"/>
  <c r="BG194" i="11" s="1"/>
  <c r="BI194" i="11" s="1"/>
  <c r="BK194" i="11" s="1"/>
  <c r="BM194" i="11" s="1"/>
  <c r="BO194" i="11" s="1"/>
  <c r="BQ194" i="11" s="1"/>
  <c r="BS194" i="11" s="1"/>
  <c r="BU194" i="11" s="1"/>
  <c r="BW194" i="11" s="1"/>
  <c r="BY194" i="11" s="1"/>
  <c r="CA194" i="11" s="1"/>
  <c r="CC194" i="11" s="1"/>
  <c r="CE194" i="11" s="1"/>
  <c r="CG194" i="11" s="1"/>
  <c r="CI194" i="11" s="1"/>
  <c r="CK194" i="11" s="1"/>
  <c r="CM194" i="11" s="1"/>
  <c r="CO194" i="11" s="1"/>
  <c r="CQ194" i="11" s="1"/>
  <c r="CS194" i="11" s="1"/>
  <c r="CU194" i="11" s="1"/>
  <c r="CW194" i="11" s="1"/>
  <c r="CY194" i="11" s="1"/>
  <c r="DA194" i="11" s="1"/>
  <c r="DC194" i="11" s="1"/>
  <c r="DE194" i="11" s="1"/>
  <c r="DG194" i="11" s="1"/>
  <c r="DI194" i="11" s="1"/>
  <c r="DK194" i="11" s="1"/>
  <c r="DM194" i="11" s="1"/>
  <c r="U194" i="11"/>
  <c r="W154" i="11"/>
  <c r="Y154" i="11" s="1"/>
  <c r="AA154" i="11" s="1"/>
  <c r="AC154" i="11" s="1"/>
  <c r="AE154" i="11" s="1"/>
  <c r="AG154" i="11" s="1"/>
  <c r="AI154" i="11" s="1"/>
  <c r="AK154" i="11" s="1"/>
  <c r="AM154" i="11" s="1"/>
  <c r="AO154" i="11" s="1"/>
  <c r="AQ154" i="11" s="1"/>
  <c r="AS154" i="11" s="1"/>
  <c r="AU154" i="11" s="1"/>
  <c r="AW154" i="11" s="1"/>
  <c r="AY154" i="11" s="1"/>
  <c r="BA154" i="11" s="1"/>
  <c r="BC154" i="11" s="1"/>
  <c r="BE154" i="11" s="1"/>
  <c r="BG154" i="11" s="1"/>
  <c r="BI154" i="11" s="1"/>
  <c r="BK154" i="11" s="1"/>
  <c r="BM154" i="11" s="1"/>
  <c r="BO154" i="11" s="1"/>
  <c r="BQ154" i="11" s="1"/>
  <c r="BS154" i="11" s="1"/>
  <c r="BU154" i="11" s="1"/>
  <c r="BW154" i="11" s="1"/>
  <c r="BY154" i="11" s="1"/>
  <c r="CA154" i="11" s="1"/>
  <c r="CC154" i="11" s="1"/>
  <c r="CE154" i="11" s="1"/>
  <c r="CG154" i="11" s="1"/>
  <c r="CI154" i="11" s="1"/>
  <c r="CK154" i="11" s="1"/>
  <c r="CM154" i="11" s="1"/>
  <c r="CO154" i="11" s="1"/>
  <c r="CQ154" i="11" s="1"/>
  <c r="CS154" i="11" s="1"/>
  <c r="CU154" i="11" s="1"/>
  <c r="CW154" i="11" s="1"/>
  <c r="CY154" i="11" s="1"/>
  <c r="DA154" i="11" s="1"/>
  <c r="DC154" i="11" s="1"/>
  <c r="DE154" i="11" s="1"/>
  <c r="DG154" i="11" s="1"/>
  <c r="DI154" i="11" s="1"/>
  <c r="DK154" i="11" s="1"/>
  <c r="DM154" i="11" s="1"/>
  <c r="U154" i="11"/>
  <c r="AA114" i="11"/>
  <c r="AC114" i="11" s="1"/>
  <c r="AE114" i="11" s="1"/>
  <c r="AG114" i="11" s="1"/>
  <c r="AI114" i="11" s="1"/>
  <c r="AK114" i="11" s="1"/>
  <c r="AM114" i="11" s="1"/>
  <c r="AO114" i="11" s="1"/>
  <c r="AQ114" i="11" s="1"/>
  <c r="AS114" i="11" s="1"/>
  <c r="AU114" i="11" s="1"/>
  <c r="AW114" i="11" s="1"/>
  <c r="AY114" i="11" s="1"/>
  <c r="BA114" i="11" s="1"/>
  <c r="BC114" i="11" s="1"/>
  <c r="BE114" i="11" s="1"/>
  <c r="BG114" i="11" s="1"/>
  <c r="BI114" i="11" s="1"/>
  <c r="BK114" i="11" s="1"/>
  <c r="BM114" i="11" s="1"/>
  <c r="BO114" i="11" s="1"/>
  <c r="BQ114" i="11" s="1"/>
  <c r="BS114" i="11" s="1"/>
  <c r="BU114" i="11" s="1"/>
  <c r="BW114" i="11" s="1"/>
  <c r="BY114" i="11" s="1"/>
  <c r="CA114" i="11" s="1"/>
  <c r="CC114" i="11" s="1"/>
  <c r="CE114" i="11" s="1"/>
  <c r="CG114" i="11" s="1"/>
  <c r="CI114" i="11" s="1"/>
  <c r="CK114" i="11" s="1"/>
  <c r="CM114" i="11" s="1"/>
  <c r="CO114" i="11" s="1"/>
  <c r="CQ114" i="11" s="1"/>
  <c r="CS114" i="11" s="1"/>
  <c r="CU114" i="11" s="1"/>
  <c r="CW114" i="11" s="1"/>
  <c r="CY114" i="11" s="1"/>
  <c r="DA114" i="11" s="1"/>
  <c r="DC114" i="11" s="1"/>
  <c r="DE114" i="11" s="1"/>
  <c r="DG114" i="11" s="1"/>
  <c r="DI114" i="11" s="1"/>
  <c r="DK114" i="11" s="1"/>
  <c r="DM114" i="11" s="1"/>
  <c r="U114" i="11"/>
  <c r="W114" i="11" s="1"/>
  <c r="Y114" i="11" s="1"/>
  <c r="Z29" i="10" l="1"/>
  <c r="Y29" i="10"/>
  <c r="X29" i="10"/>
  <c r="W29" i="10"/>
  <c r="V29" i="10"/>
  <c r="U29" i="10"/>
  <c r="T29" i="10"/>
  <c r="S29" i="10"/>
  <c r="R29" i="10"/>
  <c r="Q29" i="10"/>
  <c r="Z28" i="10"/>
  <c r="Y28" i="10"/>
  <c r="X28" i="10"/>
  <c r="W28" i="10"/>
  <c r="V28" i="10"/>
  <c r="U28" i="10"/>
  <c r="T28" i="10"/>
  <c r="S28" i="10"/>
  <c r="R28" i="10"/>
  <c r="Q28" i="10"/>
  <c r="Z27" i="10"/>
  <c r="Y27" i="10"/>
  <c r="X27" i="10"/>
  <c r="W27" i="10"/>
  <c r="V27" i="10"/>
  <c r="U27" i="10"/>
  <c r="T27" i="10"/>
  <c r="S27" i="10"/>
  <c r="R27" i="10"/>
  <c r="Q27" i="10"/>
  <c r="Z26" i="10"/>
  <c r="Y26" i="10"/>
  <c r="X26" i="10"/>
  <c r="W26" i="10"/>
  <c r="V26" i="10"/>
  <c r="U26" i="10"/>
  <c r="T26" i="10"/>
  <c r="S26" i="10"/>
  <c r="R26" i="10"/>
  <c r="Q26" i="10"/>
  <c r="Z25" i="10"/>
  <c r="Y25" i="10"/>
  <c r="X25" i="10"/>
  <c r="W25" i="10"/>
  <c r="V25" i="10"/>
  <c r="U25" i="10"/>
  <c r="T25" i="10"/>
  <c r="S25" i="10"/>
  <c r="R25" i="10"/>
  <c r="Q25" i="10"/>
  <c r="Z24" i="10"/>
  <c r="Y24" i="10"/>
  <c r="X24" i="10"/>
  <c r="W24" i="10"/>
  <c r="V24" i="10"/>
  <c r="U24" i="10"/>
  <c r="T24" i="10"/>
  <c r="S24" i="10"/>
  <c r="R24" i="10"/>
  <c r="Q24" i="10"/>
  <c r="Z23" i="10"/>
  <c r="Y23" i="10"/>
  <c r="X23" i="10"/>
  <c r="W23" i="10"/>
  <c r="V23" i="10"/>
  <c r="U23" i="10"/>
  <c r="T23" i="10"/>
  <c r="S23" i="10"/>
  <c r="R23" i="10"/>
  <c r="Q23" i="10"/>
  <c r="Z22" i="10"/>
  <c r="Y22" i="10"/>
  <c r="X22" i="10"/>
  <c r="W22" i="10"/>
  <c r="V22" i="10"/>
  <c r="U22" i="10"/>
  <c r="T22" i="10"/>
  <c r="S22" i="10"/>
  <c r="R22" i="10"/>
  <c r="Q22" i="10"/>
  <c r="Z21" i="10"/>
  <c r="Y21" i="10"/>
  <c r="X21" i="10"/>
  <c r="W21" i="10"/>
  <c r="V21" i="10"/>
  <c r="U21" i="10"/>
  <c r="T21" i="10"/>
  <c r="S21" i="10"/>
  <c r="R21" i="10"/>
  <c r="Q21" i="10"/>
  <c r="Z20" i="10"/>
  <c r="Y20" i="10"/>
  <c r="X20" i="10"/>
  <c r="W20" i="10"/>
  <c r="V20" i="10"/>
  <c r="U20" i="10"/>
  <c r="T20" i="10"/>
  <c r="S20" i="10"/>
  <c r="R20" i="10"/>
  <c r="Q20" i="10"/>
  <c r="Q21" i="9"/>
  <c r="R21" i="9"/>
  <c r="S21" i="9"/>
  <c r="T21" i="9"/>
  <c r="U21" i="9"/>
  <c r="V21" i="9"/>
  <c r="W21" i="9"/>
  <c r="X21" i="9"/>
  <c r="Y21" i="9"/>
  <c r="Z21" i="9"/>
  <c r="Q22" i="9"/>
  <c r="R22" i="9"/>
  <c r="S22" i="9"/>
  <c r="T22" i="9"/>
  <c r="U22" i="9"/>
  <c r="V22" i="9"/>
  <c r="W22" i="9"/>
  <c r="X22" i="9"/>
  <c r="Y22" i="9"/>
  <c r="Z22" i="9"/>
  <c r="Q23" i="9"/>
  <c r="R23" i="9"/>
  <c r="S23" i="9"/>
  <c r="T23" i="9"/>
  <c r="U23" i="9"/>
  <c r="V23" i="9"/>
  <c r="W23" i="9"/>
  <c r="X23" i="9"/>
  <c r="Y23" i="9"/>
  <c r="Z23" i="9"/>
  <c r="Q24" i="9"/>
  <c r="R24" i="9"/>
  <c r="S24" i="9"/>
  <c r="T24" i="9"/>
  <c r="U24" i="9"/>
  <c r="V24" i="9"/>
  <c r="W24" i="9"/>
  <c r="X24" i="9"/>
  <c r="Y24" i="9"/>
  <c r="Z24" i="9"/>
  <c r="Q25" i="9"/>
  <c r="R25" i="9"/>
  <c r="S25" i="9"/>
  <c r="T25" i="9"/>
  <c r="U25" i="9"/>
  <c r="V25" i="9"/>
  <c r="W25" i="9"/>
  <c r="X25" i="9"/>
  <c r="Y25" i="9"/>
  <c r="Z25" i="9"/>
  <c r="Q26" i="9"/>
  <c r="R26" i="9"/>
  <c r="S26" i="9"/>
  <c r="T26" i="9"/>
  <c r="U26" i="9"/>
  <c r="V26" i="9"/>
  <c r="W26" i="9"/>
  <c r="X26" i="9"/>
  <c r="Y26" i="9"/>
  <c r="Z26" i="9"/>
  <c r="Q27" i="9"/>
  <c r="R27" i="9"/>
  <c r="S27" i="9"/>
  <c r="T27" i="9"/>
  <c r="U27" i="9"/>
  <c r="V27" i="9"/>
  <c r="W27" i="9"/>
  <c r="X27" i="9"/>
  <c r="Y27" i="9"/>
  <c r="Z27" i="9"/>
  <c r="Q28" i="9"/>
  <c r="R28" i="9"/>
  <c r="S28" i="9"/>
  <c r="T28" i="9"/>
  <c r="U28" i="9"/>
  <c r="V28" i="9"/>
  <c r="W28" i="9"/>
  <c r="X28" i="9"/>
  <c r="Y28" i="9"/>
  <c r="Z28" i="9"/>
  <c r="Q29" i="9"/>
  <c r="R29" i="9"/>
  <c r="S29" i="9"/>
  <c r="T29" i="9"/>
  <c r="U29" i="9"/>
  <c r="V29" i="9"/>
  <c r="W29" i="9"/>
  <c r="X29" i="9"/>
  <c r="Y29" i="9"/>
  <c r="Z29" i="9"/>
  <c r="R20" i="9"/>
  <c r="S20" i="9"/>
  <c r="T20" i="9"/>
  <c r="U20" i="9"/>
  <c r="V20" i="9"/>
  <c r="W20" i="9"/>
  <c r="X20" i="9"/>
  <c r="Y20" i="9"/>
  <c r="Z20" i="9"/>
  <c r="Q20" i="9"/>
  <c r="X16" i="10" l="1"/>
  <c r="W16" i="10"/>
  <c r="V16" i="10"/>
  <c r="U16" i="10"/>
  <c r="T16" i="10"/>
  <c r="S16" i="10"/>
  <c r="R16" i="10"/>
  <c r="Q16" i="10"/>
  <c r="X15" i="10"/>
  <c r="W15" i="10"/>
  <c r="V15" i="10"/>
  <c r="U15" i="10"/>
  <c r="T15" i="10"/>
  <c r="S15" i="10"/>
  <c r="R15" i="10"/>
  <c r="Q15" i="10"/>
  <c r="X14" i="10"/>
  <c r="W14" i="10"/>
  <c r="V14" i="10"/>
  <c r="U14" i="10"/>
  <c r="T14" i="10"/>
  <c r="S14" i="10"/>
  <c r="R14" i="10"/>
  <c r="Q14" i="10"/>
  <c r="X13" i="10"/>
  <c r="W13" i="10"/>
  <c r="V13" i="10"/>
  <c r="U13" i="10"/>
  <c r="T13" i="10"/>
  <c r="S13" i="10"/>
  <c r="R13" i="10"/>
  <c r="Q13" i="10"/>
  <c r="X12" i="10"/>
  <c r="W12" i="10"/>
  <c r="V12" i="10"/>
  <c r="U12" i="10"/>
  <c r="T12" i="10"/>
  <c r="S12" i="10"/>
  <c r="R12" i="10"/>
  <c r="Q12" i="10"/>
  <c r="X11" i="10"/>
  <c r="W11" i="10"/>
  <c r="V11" i="10"/>
  <c r="U11" i="10"/>
  <c r="T11" i="10"/>
  <c r="S11" i="10"/>
  <c r="R11" i="10"/>
  <c r="Q11" i="10"/>
  <c r="X10" i="10"/>
  <c r="W10" i="10"/>
  <c r="V10" i="10"/>
  <c r="U10" i="10"/>
  <c r="T10" i="10"/>
  <c r="S10" i="10"/>
  <c r="R10" i="10"/>
  <c r="Q10" i="10"/>
  <c r="X9" i="10"/>
  <c r="W9" i="10"/>
  <c r="V9" i="10"/>
  <c r="U9" i="10"/>
  <c r="T9" i="10"/>
  <c r="S9" i="10"/>
  <c r="R9" i="10"/>
  <c r="Q9" i="10"/>
  <c r="X8" i="10"/>
  <c r="W8" i="10"/>
  <c r="V8" i="10"/>
  <c r="U8" i="10"/>
  <c r="T8" i="10"/>
  <c r="S8" i="10"/>
  <c r="R8" i="10"/>
  <c r="Q8" i="10"/>
  <c r="X7" i="10"/>
  <c r="W7" i="10"/>
  <c r="V7" i="10"/>
  <c r="U7" i="10"/>
  <c r="T7" i="10"/>
  <c r="S7" i="10"/>
  <c r="R7" i="10"/>
  <c r="Q7" i="10"/>
  <c r="AK265" i="11" l="1"/>
  <c r="AK264" i="11"/>
  <c r="AK253" i="11"/>
  <c r="AK252" i="11"/>
  <c r="N234" i="11"/>
  <c r="AK225" i="11"/>
  <c r="AK224" i="11"/>
  <c r="AK213" i="11"/>
  <c r="AK212" i="11"/>
  <c r="N194" i="11"/>
  <c r="AK185" i="11"/>
  <c r="AK184" i="11"/>
  <c r="AK173" i="11"/>
  <c r="AK172" i="11"/>
  <c r="N154" i="11"/>
  <c r="AK145" i="11"/>
  <c r="AK144" i="11"/>
  <c r="AK133" i="11"/>
  <c r="AK132" i="11"/>
  <c r="N114" i="11"/>
  <c r="AK105" i="11"/>
  <c r="AK104" i="11"/>
  <c r="AK93" i="11"/>
  <c r="AK92" i="11"/>
  <c r="N74" i="11"/>
  <c r="U74" i="11"/>
  <c r="W74" i="11" s="1"/>
  <c r="Y74" i="11" s="1"/>
  <c r="AA74" i="11" s="1"/>
  <c r="AC74" i="11" s="1"/>
  <c r="AE74" i="11" s="1"/>
  <c r="AG74" i="11" s="1"/>
  <c r="AI74" i="11" s="1"/>
  <c r="AK74" i="11" s="1"/>
  <c r="AM74" i="11" s="1"/>
  <c r="AO74" i="11" s="1"/>
  <c r="AQ74" i="11" s="1"/>
  <c r="AS74" i="11" s="1"/>
  <c r="AU74" i="11" s="1"/>
  <c r="AW74" i="11" s="1"/>
  <c r="AY74" i="11" s="1"/>
  <c r="BA74" i="11" s="1"/>
  <c r="BC74" i="11" s="1"/>
  <c r="BE74" i="11" s="1"/>
  <c r="BG74" i="11" s="1"/>
  <c r="BI74" i="11" s="1"/>
  <c r="BK74" i="11" s="1"/>
  <c r="BM74" i="11" s="1"/>
  <c r="BO74" i="11" s="1"/>
  <c r="BQ74" i="11" s="1"/>
  <c r="BS74" i="11" s="1"/>
  <c r="BU74" i="11" s="1"/>
  <c r="BW74" i="11" s="1"/>
  <c r="BY74" i="11" s="1"/>
  <c r="CA74" i="11" s="1"/>
  <c r="CC74" i="11" s="1"/>
  <c r="CE74" i="11" s="1"/>
  <c r="CG74" i="11" s="1"/>
  <c r="CI74" i="11" s="1"/>
  <c r="CK74" i="11" s="1"/>
  <c r="CM74" i="11" s="1"/>
  <c r="CO74" i="11" s="1"/>
  <c r="CQ74" i="11" s="1"/>
  <c r="CS74" i="11" s="1"/>
  <c r="CU74" i="11" s="1"/>
  <c r="CW74" i="11" s="1"/>
  <c r="CY74" i="11" s="1"/>
  <c r="DA74" i="11" s="1"/>
  <c r="DC74" i="11" s="1"/>
  <c r="DE74" i="11" s="1"/>
  <c r="DG74" i="11" s="1"/>
  <c r="DI74" i="11" s="1"/>
  <c r="DK74" i="11" s="1"/>
  <c r="DM74" i="11" s="1"/>
  <c r="U34" i="11"/>
  <c r="W34" i="11" s="1"/>
  <c r="Y34" i="11" s="1"/>
  <c r="AA34" i="11" s="1"/>
  <c r="AC34" i="11" s="1"/>
  <c r="AE34" i="11" s="1"/>
  <c r="AG34" i="11" s="1"/>
  <c r="AI34" i="11" s="1"/>
  <c r="AK34" i="11" s="1"/>
  <c r="AM34" i="11" s="1"/>
  <c r="AO34" i="11" s="1"/>
  <c r="AQ34" i="11" s="1"/>
  <c r="AS34" i="11" s="1"/>
  <c r="AU34" i="11" s="1"/>
  <c r="AW34" i="11" s="1"/>
  <c r="AY34" i="11" s="1"/>
  <c r="BA34" i="11" s="1"/>
  <c r="BC34" i="11" s="1"/>
  <c r="BE34" i="11" s="1"/>
  <c r="BG34" i="11" s="1"/>
  <c r="BI34" i="11" s="1"/>
  <c r="BK34" i="11" s="1"/>
  <c r="BM34" i="11" s="1"/>
  <c r="BO34" i="11" s="1"/>
  <c r="BQ34" i="11" s="1"/>
  <c r="BS34" i="11" s="1"/>
  <c r="BU34" i="11" s="1"/>
  <c r="BW34" i="11" s="1"/>
  <c r="BY34" i="11" s="1"/>
  <c r="CA34" i="11" s="1"/>
  <c r="CC34" i="11" s="1"/>
  <c r="CE34" i="11" s="1"/>
  <c r="CG34" i="11" s="1"/>
  <c r="CI34" i="11" s="1"/>
  <c r="CK34" i="11" s="1"/>
  <c r="CM34" i="11" s="1"/>
  <c r="CO34" i="11" s="1"/>
  <c r="CQ34" i="11" s="1"/>
  <c r="CS34" i="11" s="1"/>
  <c r="CU34" i="11" s="1"/>
  <c r="CW34" i="11" s="1"/>
  <c r="CY34" i="11" s="1"/>
  <c r="DA34" i="11" s="1"/>
  <c r="DC34" i="11" s="1"/>
  <c r="DE34" i="11" s="1"/>
  <c r="DG34" i="11" s="1"/>
  <c r="DI34" i="11" s="1"/>
  <c r="DK34" i="11" s="1"/>
  <c r="DM34" i="11" s="1"/>
  <c r="AE10" i="11" l="1"/>
  <c r="G23" i="10"/>
  <c r="G23" i="9"/>
  <c r="AW51" i="11" l="1"/>
  <c r="BA51" i="11"/>
  <c r="AV52" i="11"/>
  <c r="AZ52" i="11"/>
  <c r="AU53" i="11"/>
  <c r="AY53" i="11"/>
  <c r="BC53" i="11"/>
  <c r="AX54" i="11"/>
  <c r="BB54" i="11"/>
  <c r="AW55" i="11"/>
  <c r="BA55" i="11"/>
  <c r="AV56" i="11"/>
  <c r="BA56" i="11"/>
  <c r="AV57" i="11"/>
  <c r="AZ57" i="11"/>
  <c r="AU58" i="11"/>
  <c r="AY58" i="11"/>
  <c r="BC58" i="11"/>
  <c r="AX59" i="11"/>
  <c r="BB59" i="11"/>
  <c r="AW60" i="11"/>
  <c r="BA60" i="11"/>
  <c r="AT59" i="11"/>
  <c r="AT55" i="11"/>
  <c r="AT51" i="11"/>
  <c r="AY56" i="11"/>
  <c r="AX51" i="11"/>
  <c r="BB51" i="11"/>
  <c r="AW52" i="11"/>
  <c r="BA52" i="11"/>
  <c r="AV53" i="11"/>
  <c r="AZ53" i="11"/>
  <c r="AU54" i="11"/>
  <c r="AY54" i="11"/>
  <c r="BC54" i="11"/>
  <c r="AX55" i="11"/>
  <c r="BB55" i="11"/>
  <c r="AW56" i="11"/>
  <c r="BB56" i="11"/>
  <c r="AW57" i="11"/>
  <c r="BA57" i="11"/>
  <c r="AV58" i="11"/>
  <c r="AZ58" i="11"/>
  <c r="AU59" i="11"/>
  <c r="AY59" i="11"/>
  <c r="BC59" i="11"/>
  <c r="AX60" i="11"/>
  <c r="BB60" i="11"/>
  <c r="AT58" i="11"/>
  <c r="AT54" i="11"/>
  <c r="AU51" i="11"/>
  <c r="AY51" i="11"/>
  <c r="BC51" i="11"/>
  <c r="AX52" i="11"/>
  <c r="BB52" i="11"/>
  <c r="AW53" i="11"/>
  <c r="BA53" i="11"/>
  <c r="AV54" i="11"/>
  <c r="AZ54" i="11"/>
  <c r="AU55" i="11"/>
  <c r="AY55" i="11"/>
  <c r="BC55" i="11"/>
  <c r="AX56" i="11"/>
  <c r="BC56" i="11"/>
  <c r="AX57" i="11"/>
  <c r="BB57" i="11"/>
  <c r="AW58" i="11"/>
  <c r="BA58" i="11"/>
  <c r="AV59" i="11"/>
  <c r="AZ59" i="11"/>
  <c r="AU60" i="11"/>
  <c r="AY60" i="11"/>
  <c r="BC60" i="11"/>
  <c r="AT57" i="11"/>
  <c r="AT53" i="11"/>
  <c r="AV51" i="11"/>
  <c r="AZ51" i="11"/>
  <c r="AU52" i="11"/>
  <c r="AY52" i="11"/>
  <c r="BC52" i="11"/>
  <c r="AX53" i="11"/>
  <c r="BB53" i="11"/>
  <c r="AW54" i="11"/>
  <c r="BA54" i="11"/>
  <c r="AV55" i="11"/>
  <c r="AZ55" i="11"/>
  <c r="AU56" i="11"/>
  <c r="AZ56" i="11"/>
  <c r="AU57" i="11"/>
  <c r="AY57" i="11"/>
  <c r="BC57" i="11"/>
  <c r="AX58" i="11"/>
  <c r="BB58" i="11"/>
  <c r="AW59" i="11"/>
  <c r="BA59" i="11"/>
  <c r="AV60" i="11"/>
  <c r="AZ60" i="11"/>
  <c r="AT60" i="11"/>
  <c r="AT56" i="11"/>
  <c r="AT52" i="11"/>
  <c r="BD51" i="11"/>
  <c r="F8" i="10"/>
  <c r="I3" i="9"/>
  <c r="I5" i="9"/>
  <c r="I4" i="9"/>
  <c r="F8" i="9"/>
  <c r="AK65" i="11"/>
  <c r="AK64" i="11"/>
  <c r="AK53" i="11"/>
  <c r="AK52" i="11"/>
  <c r="F19" i="11"/>
  <c r="Y16" i="11"/>
  <c r="X16" i="11"/>
  <c r="W16" i="11"/>
  <c r="V16" i="11"/>
  <c r="U16" i="11"/>
  <c r="T16" i="11"/>
  <c r="S16" i="11"/>
  <c r="R16" i="11"/>
  <c r="Q16" i="11"/>
  <c r="Y15" i="11"/>
  <c r="X15" i="11"/>
  <c r="W15" i="11"/>
  <c r="V15" i="11"/>
  <c r="U15" i="11"/>
  <c r="T15" i="11"/>
  <c r="S15" i="11"/>
  <c r="R15" i="11"/>
  <c r="Q15" i="11"/>
  <c r="Y14" i="11"/>
  <c r="X14" i="11"/>
  <c r="W14" i="11"/>
  <c r="V14" i="11"/>
  <c r="U14" i="11"/>
  <c r="T14" i="11"/>
  <c r="S14" i="11"/>
  <c r="R14" i="11"/>
  <c r="Q14" i="11"/>
  <c r="Y13" i="11"/>
  <c r="X13" i="11"/>
  <c r="W13" i="11"/>
  <c r="V13" i="11"/>
  <c r="U13" i="11"/>
  <c r="T13" i="11"/>
  <c r="S13" i="11"/>
  <c r="R13" i="11"/>
  <c r="Q13" i="11"/>
  <c r="Y12" i="11"/>
  <c r="X12" i="11"/>
  <c r="W12" i="11"/>
  <c r="V12" i="11"/>
  <c r="U12" i="11"/>
  <c r="T12" i="11"/>
  <c r="S12" i="11"/>
  <c r="R12" i="11"/>
  <c r="Q12" i="11"/>
  <c r="Y11" i="11"/>
  <c r="X11" i="11"/>
  <c r="W11" i="11"/>
  <c r="V11" i="11"/>
  <c r="U11" i="11"/>
  <c r="T11" i="11"/>
  <c r="S11" i="11"/>
  <c r="R11" i="11"/>
  <c r="Q11" i="11"/>
  <c r="Y10" i="11"/>
  <c r="X10" i="11"/>
  <c r="W10" i="11"/>
  <c r="V10" i="11"/>
  <c r="U10" i="11"/>
  <c r="T10" i="11"/>
  <c r="S10" i="11"/>
  <c r="R10" i="11"/>
  <c r="Q10" i="11"/>
  <c r="AE9" i="11"/>
  <c r="AT63" i="11" s="1"/>
  <c r="AT91" i="11" s="1"/>
  <c r="AT103" i="11" s="1"/>
  <c r="AT131" i="11" s="1"/>
  <c r="AT143" i="11" s="1"/>
  <c r="AT171" i="11" s="1"/>
  <c r="AT183" i="11" s="1"/>
  <c r="AT211" i="11" s="1"/>
  <c r="AT223" i="11" s="1"/>
  <c r="AT251" i="11" s="1"/>
  <c r="AT263" i="11" s="1"/>
  <c r="AT291" i="11" s="1"/>
  <c r="AT303" i="11" s="1"/>
  <c r="AT331" i="11" s="1"/>
  <c r="AT343" i="11" s="1"/>
  <c r="AT371" i="11" s="1"/>
  <c r="AT383" i="11" s="1"/>
  <c r="AT411" i="11" s="1"/>
  <c r="AT423" i="11" s="1"/>
  <c r="AT451" i="11" s="1"/>
  <c r="AT463" i="11" s="1"/>
  <c r="AT491" i="11" s="1"/>
  <c r="AT503" i="11" s="1"/>
  <c r="AT531" i="11" s="1"/>
  <c r="AT543" i="11" s="1"/>
  <c r="AT571" i="11" s="1"/>
  <c r="AT583" i="11" s="1"/>
  <c r="AT611" i="11" s="1"/>
  <c r="AT623" i="11" s="1"/>
  <c r="AT651" i="11" s="1"/>
  <c r="AT663" i="11" s="1"/>
  <c r="AT691" i="11" s="1"/>
  <c r="AT703" i="11" s="1"/>
  <c r="AT731" i="11" s="1"/>
  <c r="AT743" i="11" s="1"/>
  <c r="AT771" i="11" s="1"/>
  <c r="AT783" i="11" s="1"/>
  <c r="AT811" i="11" s="1"/>
  <c r="AT823" i="11" s="1"/>
  <c r="AT851" i="11" s="1"/>
  <c r="AT863" i="11" s="1"/>
  <c r="AT891" i="11" s="1"/>
  <c r="AT903" i="11" s="1"/>
  <c r="AT931" i="11" s="1"/>
  <c r="AT943" i="11" s="1"/>
  <c r="AT971" i="11" s="1"/>
  <c r="AT983" i="11" s="1"/>
  <c r="AT1011" i="11" s="1"/>
  <c r="AT1023" i="11" s="1"/>
  <c r="AT1051" i="11" s="1"/>
  <c r="AT1063" i="11" s="1"/>
  <c r="Y9" i="11"/>
  <c r="X9" i="11"/>
  <c r="W9" i="11"/>
  <c r="V9" i="11"/>
  <c r="U9" i="11"/>
  <c r="T9" i="11"/>
  <c r="S9" i="11"/>
  <c r="R9" i="11"/>
  <c r="Q9" i="11"/>
  <c r="Y8" i="11"/>
  <c r="X8" i="11"/>
  <c r="W8" i="11"/>
  <c r="V8" i="11"/>
  <c r="U8" i="11"/>
  <c r="T8" i="11"/>
  <c r="S8" i="11"/>
  <c r="R8" i="11"/>
  <c r="Q8" i="11"/>
  <c r="Y7" i="11"/>
  <c r="X7" i="11"/>
  <c r="W7" i="11"/>
  <c r="V7" i="11"/>
  <c r="U7" i="11"/>
  <c r="T7" i="11"/>
  <c r="S7" i="11"/>
  <c r="R7" i="11"/>
  <c r="Q7" i="11"/>
  <c r="AO636" i="10"/>
  <c r="AO635" i="10"/>
  <c r="AO624" i="10"/>
  <c r="AO623" i="10"/>
  <c r="AO612" i="10"/>
  <c r="AO611" i="10"/>
  <c r="AO600" i="10"/>
  <c r="AO599" i="10"/>
  <c r="AO588" i="10"/>
  <c r="AO587" i="10"/>
  <c r="AO576" i="10"/>
  <c r="AO575" i="10"/>
  <c r="AO564" i="10"/>
  <c r="AO563" i="10"/>
  <c r="AO552" i="10"/>
  <c r="AO551" i="10"/>
  <c r="AO540" i="10"/>
  <c r="AO539" i="10"/>
  <c r="AO528" i="10"/>
  <c r="AO527" i="10"/>
  <c r="AO516" i="10"/>
  <c r="AO515" i="10"/>
  <c r="AO504" i="10"/>
  <c r="AO503" i="10"/>
  <c r="AO492" i="10"/>
  <c r="AO491" i="10"/>
  <c r="AO480" i="10"/>
  <c r="AO479" i="10"/>
  <c r="AO468" i="10"/>
  <c r="AO467" i="10"/>
  <c r="AO456" i="10"/>
  <c r="AO455" i="10"/>
  <c r="AO444" i="10"/>
  <c r="AO443" i="10"/>
  <c r="AO432" i="10"/>
  <c r="AO431" i="10"/>
  <c r="AO420" i="10"/>
  <c r="AO419" i="10"/>
  <c r="AO408" i="10"/>
  <c r="AO407" i="10"/>
  <c r="AO396" i="10"/>
  <c r="AO395" i="10"/>
  <c r="AO384" i="10"/>
  <c r="AO383" i="10"/>
  <c r="AO372" i="10"/>
  <c r="AO371" i="10"/>
  <c r="AO360" i="10"/>
  <c r="AO359" i="10"/>
  <c r="AO348" i="10"/>
  <c r="AO347" i="10"/>
  <c r="AO336" i="10"/>
  <c r="AO335" i="10"/>
  <c r="AO324" i="10"/>
  <c r="AO323" i="10"/>
  <c r="AO312" i="10"/>
  <c r="AO311" i="10"/>
  <c r="AO300" i="10"/>
  <c r="AO299" i="10"/>
  <c r="AO288" i="10"/>
  <c r="AO287" i="10"/>
  <c r="AO276" i="10"/>
  <c r="AO275" i="10"/>
  <c r="AO264" i="10"/>
  <c r="AO263" i="10"/>
  <c r="AO252" i="10"/>
  <c r="AO251" i="10"/>
  <c r="AO240" i="10"/>
  <c r="AO239" i="10"/>
  <c r="AO228" i="10"/>
  <c r="AO227" i="10"/>
  <c r="AO216" i="10"/>
  <c r="AO215" i="10"/>
  <c r="AO204" i="10"/>
  <c r="AO203" i="10"/>
  <c r="AO192" i="10"/>
  <c r="AO191" i="10"/>
  <c r="AO180" i="10"/>
  <c r="AO179" i="10"/>
  <c r="AO168" i="10"/>
  <c r="AO167" i="10"/>
  <c r="AO156" i="10"/>
  <c r="AO155" i="10"/>
  <c r="AO144" i="10"/>
  <c r="AO143" i="10"/>
  <c r="AO132" i="10"/>
  <c r="AO131" i="10"/>
  <c r="AO120" i="10"/>
  <c r="AO119" i="10"/>
  <c r="AO108" i="10"/>
  <c r="AO107" i="10"/>
  <c r="AO96" i="10"/>
  <c r="AO95" i="10"/>
  <c r="AO84" i="10"/>
  <c r="AO83" i="10"/>
  <c r="AO72" i="10"/>
  <c r="AO71" i="10"/>
  <c r="AO60" i="10"/>
  <c r="AO59" i="10"/>
  <c r="P57" i="10"/>
  <c r="P69" i="10" s="1"/>
  <c r="P81" i="10" s="1"/>
  <c r="P93" i="10" s="1"/>
  <c r="P105" i="10" s="1"/>
  <c r="P117" i="10" s="1"/>
  <c r="P129" i="10" s="1"/>
  <c r="P141" i="10" s="1"/>
  <c r="P153" i="10" s="1"/>
  <c r="P165" i="10" s="1"/>
  <c r="P177" i="10" s="1"/>
  <c r="P189" i="10" s="1"/>
  <c r="P201" i="10" s="1"/>
  <c r="P213" i="10" s="1"/>
  <c r="P225" i="10" s="1"/>
  <c r="P237" i="10" s="1"/>
  <c r="P249" i="10" s="1"/>
  <c r="P261" i="10" s="1"/>
  <c r="P273" i="10" s="1"/>
  <c r="P285" i="10" s="1"/>
  <c r="P297" i="10" s="1"/>
  <c r="P309" i="10" s="1"/>
  <c r="P321" i="10" s="1"/>
  <c r="P333" i="10" s="1"/>
  <c r="P345" i="10" s="1"/>
  <c r="P357" i="10" s="1"/>
  <c r="P369" i="10" s="1"/>
  <c r="P381" i="10" s="1"/>
  <c r="P393" i="10" s="1"/>
  <c r="P405" i="10" s="1"/>
  <c r="P417" i="10" s="1"/>
  <c r="P429" i="10" s="1"/>
  <c r="P441" i="10" s="1"/>
  <c r="P453" i="10" s="1"/>
  <c r="P465" i="10" s="1"/>
  <c r="P477" i="10" s="1"/>
  <c r="P489" i="10" s="1"/>
  <c r="P501" i="10" s="1"/>
  <c r="P513" i="10" s="1"/>
  <c r="P525" i="10" s="1"/>
  <c r="P537" i="10" s="1"/>
  <c r="P549" i="10" s="1"/>
  <c r="P561" i="10" s="1"/>
  <c r="P573" i="10" s="1"/>
  <c r="P585" i="10" s="1"/>
  <c r="P597" i="10" s="1"/>
  <c r="P609" i="10" s="1"/>
  <c r="P621" i="10" s="1"/>
  <c r="P633" i="10" s="1"/>
  <c r="AO48" i="10"/>
  <c r="AO47" i="10"/>
  <c r="Q44" i="10"/>
  <c r="AO36" i="10"/>
  <c r="AO35" i="10"/>
  <c r="B24" i="10"/>
  <c r="F24" i="10" s="1"/>
  <c r="AE9" i="10"/>
  <c r="T32" i="10" l="1"/>
  <c r="BE43" i="10"/>
  <c r="BA43" i="10"/>
  <c r="BG42" i="10"/>
  <c r="BC42" i="10"/>
  <c r="AY42" i="10"/>
  <c r="BE41" i="10"/>
  <c r="BA41" i="10"/>
  <c r="BG40" i="10"/>
  <c r="BC40" i="10"/>
  <c r="AY40" i="10"/>
  <c r="BE39" i="10"/>
  <c r="BA39" i="10"/>
  <c r="BG38" i="10"/>
  <c r="BC38" i="10"/>
  <c r="AY38" i="10"/>
  <c r="BE37" i="10"/>
  <c r="BA37" i="10"/>
  <c r="BG36" i="10"/>
  <c r="BC36" i="10"/>
  <c r="AY36" i="10"/>
  <c r="BE35" i="10"/>
  <c r="BA35" i="10"/>
  <c r="BG34" i="10"/>
  <c r="BC34" i="10"/>
  <c r="AY34" i="10"/>
  <c r="BD43" i="10"/>
  <c r="AZ43" i="10"/>
  <c r="BF42" i="10"/>
  <c r="BB42" i="10"/>
  <c r="AX42" i="10"/>
  <c r="BD41" i="10"/>
  <c r="AZ41" i="10"/>
  <c r="BF40" i="10"/>
  <c r="BB40" i="10"/>
  <c r="AX40" i="10"/>
  <c r="BD39" i="10"/>
  <c r="AZ39" i="10"/>
  <c r="BF38" i="10"/>
  <c r="BB38" i="10"/>
  <c r="AX38" i="10"/>
  <c r="BD37" i="10"/>
  <c r="AZ37" i="10"/>
  <c r="BF36" i="10"/>
  <c r="BB36" i="10"/>
  <c r="AX36" i="10"/>
  <c r="BD35" i="10"/>
  <c r="AZ35" i="10"/>
  <c r="BF34" i="10"/>
  <c r="BB34" i="10"/>
  <c r="AX34" i="10"/>
  <c r="BG43" i="10"/>
  <c r="BC43" i="10"/>
  <c r="AY43" i="10"/>
  <c r="BE42" i="10"/>
  <c r="BA42" i="10"/>
  <c r="BG41" i="10"/>
  <c r="BC41" i="10"/>
  <c r="AY41" i="10"/>
  <c r="BE40" i="10"/>
  <c r="BA40" i="10"/>
  <c r="BG39" i="10"/>
  <c r="BC39" i="10"/>
  <c r="AY39" i="10"/>
  <c r="BE38" i="10"/>
  <c r="BA38" i="10"/>
  <c r="BG37" i="10"/>
  <c r="BC37" i="10"/>
  <c r="AY37" i="10"/>
  <c r="BE36" i="10"/>
  <c r="BA36" i="10"/>
  <c r="BG35" i="10"/>
  <c r="BC35" i="10"/>
  <c r="AY35" i="10"/>
  <c r="BE34" i="10"/>
  <c r="BA34" i="10"/>
  <c r="BF43" i="10"/>
  <c r="BB43" i="10"/>
  <c r="AX43" i="10"/>
  <c r="BD42" i="10"/>
  <c r="AZ42" i="10"/>
  <c r="BF41" i="10"/>
  <c r="BB41" i="10"/>
  <c r="AX41" i="10"/>
  <c r="BD40" i="10"/>
  <c r="AZ40" i="10"/>
  <c r="BF39" i="10"/>
  <c r="BB39" i="10"/>
  <c r="AX39" i="10"/>
  <c r="BD38" i="10"/>
  <c r="AZ38" i="10"/>
  <c r="BF37" i="10"/>
  <c r="BB37" i="10"/>
  <c r="AX37" i="10"/>
  <c r="BD36" i="10"/>
  <c r="AZ36" i="10"/>
  <c r="BF35" i="10"/>
  <c r="BB35" i="10"/>
  <c r="AX35" i="10"/>
  <c r="BD34" i="10"/>
  <c r="AZ34" i="10"/>
  <c r="Y17" i="11"/>
  <c r="Z13" i="11" s="1"/>
  <c r="Z9" i="11"/>
  <c r="Z7" i="11"/>
  <c r="Z8" i="11"/>
  <c r="Z10" i="11"/>
  <c r="AA7" i="11" l="1"/>
  <c r="Z11" i="11"/>
  <c r="Z14" i="11"/>
  <c r="Z15" i="11"/>
  <c r="R51" i="11"/>
  <c r="U51" i="11"/>
  <c r="AA15" i="11"/>
  <c r="AA10" i="11"/>
  <c r="Q36" i="11"/>
  <c r="AA11" i="11"/>
  <c r="Z16" i="11"/>
  <c r="Z12" i="11"/>
  <c r="Q44" i="11"/>
  <c r="B17" i="10"/>
  <c r="V15" i="9"/>
  <c r="F17" i="10"/>
  <c r="S15" i="9"/>
  <c r="B17" i="9"/>
  <c r="T15" i="9"/>
  <c r="X15" i="9"/>
  <c r="Q39" i="11"/>
  <c r="U10" i="9"/>
  <c r="Q10" i="9"/>
  <c r="R10" i="9"/>
  <c r="V10" i="9"/>
  <c r="B12" i="9"/>
  <c r="B12" i="10"/>
  <c r="S10" i="9"/>
  <c r="W10" i="9"/>
  <c r="F12" i="9"/>
  <c r="F12" i="10"/>
  <c r="T10" i="9"/>
  <c r="X10" i="9"/>
  <c r="U7" i="9"/>
  <c r="Q7" i="9"/>
  <c r="B9" i="9"/>
  <c r="Y7" i="9" s="1"/>
  <c r="R7" i="9"/>
  <c r="V7" i="9"/>
  <c r="F9" i="9"/>
  <c r="F9" i="10"/>
  <c r="S7" i="9"/>
  <c r="W7" i="9"/>
  <c r="B9" i="10"/>
  <c r="T7" i="9"/>
  <c r="X7" i="9"/>
  <c r="Q40" i="11"/>
  <c r="U11" i="9"/>
  <c r="Q11" i="9"/>
  <c r="B13" i="10"/>
  <c r="R11" i="9"/>
  <c r="V11" i="9"/>
  <c r="F13" i="10"/>
  <c r="S11" i="9"/>
  <c r="W11" i="9"/>
  <c r="B13" i="9"/>
  <c r="T11" i="9"/>
  <c r="X11" i="9"/>
  <c r="F13" i="9"/>
  <c r="R55" i="11"/>
  <c r="S55" i="11" s="1"/>
  <c r="T55" i="11" s="1"/>
  <c r="U55" i="11"/>
  <c r="G12" i="11"/>
  <c r="G17" i="11"/>
  <c r="G18" i="11"/>
  <c r="R54" i="11"/>
  <c r="S54" i="11" s="1"/>
  <c r="T54" i="11" s="1"/>
  <c r="U54" i="11"/>
  <c r="G9" i="11"/>
  <c r="U59" i="11"/>
  <c r="R59" i="11"/>
  <c r="S59" i="11" s="1"/>
  <c r="T59" i="11" s="1"/>
  <c r="G16" i="11"/>
  <c r="G10" i="11"/>
  <c r="G11" i="11"/>
  <c r="G15" i="11"/>
  <c r="AA9" i="11"/>
  <c r="AA14" i="11"/>
  <c r="G13" i="11"/>
  <c r="G14" i="11"/>
  <c r="AA13" i="11"/>
  <c r="AA8" i="11"/>
  <c r="U15" i="9" l="1"/>
  <c r="Q15" i="9"/>
  <c r="F17" i="9"/>
  <c r="W15" i="9"/>
  <c r="R15" i="9"/>
  <c r="T51" i="11"/>
  <c r="BD55" i="11"/>
  <c r="BD59" i="11"/>
  <c r="BD54" i="11"/>
  <c r="AA16" i="11"/>
  <c r="AA12" i="11"/>
  <c r="Q43" i="11"/>
  <c r="U14" i="9"/>
  <c r="Q14" i="9"/>
  <c r="R14" i="9"/>
  <c r="V14" i="9"/>
  <c r="B16" i="9"/>
  <c r="B16" i="10"/>
  <c r="S14" i="9"/>
  <c r="W14" i="9"/>
  <c r="F16" i="9"/>
  <c r="F16" i="10"/>
  <c r="T14" i="9"/>
  <c r="X14" i="9"/>
  <c r="Y10" i="10"/>
  <c r="Y15" i="10"/>
  <c r="Q38" i="11"/>
  <c r="F11" i="10"/>
  <c r="U9" i="9"/>
  <c r="Q9" i="9"/>
  <c r="B11" i="9"/>
  <c r="R9" i="9"/>
  <c r="V9" i="9"/>
  <c r="F11" i="9"/>
  <c r="S9" i="9"/>
  <c r="W9" i="9"/>
  <c r="B11" i="10"/>
  <c r="T9" i="9"/>
  <c r="X9" i="9"/>
  <c r="Y7" i="10"/>
  <c r="Q37" i="11"/>
  <c r="B10" i="10"/>
  <c r="U8" i="9"/>
  <c r="Q8" i="9"/>
  <c r="F10" i="9"/>
  <c r="F10" i="10"/>
  <c r="R8" i="9"/>
  <c r="V8" i="9"/>
  <c r="S8" i="9"/>
  <c r="W8" i="9"/>
  <c r="T8" i="9"/>
  <c r="X8" i="9"/>
  <c r="B10" i="9"/>
  <c r="Y8" i="9" s="1"/>
  <c r="Q42" i="11"/>
  <c r="F15" i="10"/>
  <c r="U13" i="9"/>
  <c r="Q13" i="9"/>
  <c r="B15" i="9"/>
  <c r="R13" i="9"/>
  <c r="V13" i="9"/>
  <c r="F15" i="9"/>
  <c r="S13" i="9"/>
  <c r="W13" i="9"/>
  <c r="B15" i="10"/>
  <c r="T13" i="9"/>
  <c r="X13" i="9"/>
  <c r="Y11" i="10"/>
  <c r="G19" i="11"/>
  <c r="R52" i="11"/>
  <c r="S52" i="11" s="1"/>
  <c r="T52" i="11" s="1"/>
  <c r="U52" i="11"/>
  <c r="R58" i="11"/>
  <c r="S58" i="11" s="1"/>
  <c r="T58" i="11" s="1"/>
  <c r="U58" i="11"/>
  <c r="U57" i="11"/>
  <c r="R57" i="11"/>
  <c r="S57" i="11" s="1"/>
  <c r="T57" i="11" s="1"/>
  <c r="R53" i="11"/>
  <c r="S53" i="11" s="1"/>
  <c r="T53" i="11" s="1"/>
  <c r="U53" i="11"/>
  <c r="BD52" i="11" l="1"/>
  <c r="BD57" i="11"/>
  <c r="BD53" i="11"/>
  <c r="BD58" i="11"/>
  <c r="Q12" i="9"/>
  <c r="V12" i="9"/>
  <c r="X12" i="9"/>
  <c r="Q41" i="11"/>
  <c r="F14" i="9"/>
  <c r="S12" i="9"/>
  <c r="B14" i="9"/>
  <c r="R56" i="11"/>
  <c r="S56" i="11" s="1"/>
  <c r="T56" i="11" s="1"/>
  <c r="B14" i="10"/>
  <c r="F14" i="10"/>
  <c r="W12" i="9"/>
  <c r="U12" i="9"/>
  <c r="R12" i="9"/>
  <c r="T12" i="9"/>
  <c r="U56" i="11"/>
  <c r="B18" i="10"/>
  <c r="F18" i="10"/>
  <c r="W16" i="9"/>
  <c r="R60" i="11"/>
  <c r="S60" i="11" s="1"/>
  <c r="T60" i="11" s="1"/>
  <c r="U16" i="9"/>
  <c r="R16" i="9"/>
  <c r="T16" i="9"/>
  <c r="Q16" i="9"/>
  <c r="V16" i="9"/>
  <c r="X16" i="9"/>
  <c r="U60" i="11"/>
  <c r="Q45" i="11"/>
  <c r="F18" i="9"/>
  <c r="S16" i="9"/>
  <c r="B18" i="9"/>
  <c r="Y13" i="10"/>
  <c r="Y14" i="10"/>
  <c r="Y8" i="10"/>
  <c r="Y9" i="10"/>
  <c r="BD56" i="11" l="1"/>
  <c r="BD60" i="11"/>
  <c r="F19" i="10"/>
  <c r="Y12" i="10"/>
  <c r="Y17" i="10" s="1"/>
  <c r="Z9" i="10" s="1"/>
  <c r="Y16" i="10"/>
  <c r="AA9" i="10" l="1"/>
  <c r="G11" i="10"/>
  <c r="Z10" i="10"/>
  <c r="Z12" i="10"/>
  <c r="Z7" i="10"/>
  <c r="Z11" i="10"/>
  <c r="Z16" i="10"/>
  <c r="Z15" i="10"/>
  <c r="Z13" i="10"/>
  <c r="Z8" i="10"/>
  <c r="Z14" i="10"/>
  <c r="AA11" i="10" l="1"/>
  <c r="G13" i="10"/>
  <c r="AA13" i="10"/>
  <c r="G15" i="10"/>
  <c r="AA7" i="10"/>
  <c r="G9" i="10"/>
  <c r="X36" i="10"/>
  <c r="R36" i="10"/>
  <c r="S36" i="10" s="1"/>
  <c r="U36" i="10"/>
  <c r="V36" i="10" s="1"/>
  <c r="W36" i="10" s="1"/>
  <c r="Q36" i="10"/>
  <c r="G17" i="10"/>
  <c r="AA15" i="10"/>
  <c r="AA12" i="10"/>
  <c r="G14" i="10"/>
  <c r="G16" i="10"/>
  <c r="AA14" i="10"/>
  <c r="AA16" i="10"/>
  <c r="G18" i="10"/>
  <c r="G12" i="10"/>
  <c r="AA10" i="10"/>
  <c r="AA8" i="10"/>
  <c r="G10" i="10"/>
  <c r="X34" i="10" l="1"/>
  <c r="U34" i="10"/>
  <c r="V34" i="10" s="1"/>
  <c r="W34" i="10" s="1"/>
  <c r="Q34" i="10"/>
  <c r="R34" i="10"/>
  <c r="S34" i="10" s="1"/>
  <c r="U38" i="10"/>
  <c r="V38" i="10" s="1"/>
  <c r="W38" i="10" s="1"/>
  <c r="X38" i="10"/>
  <c r="Q38" i="10"/>
  <c r="R38" i="10"/>
  <c r="S38" i="10" s="1"/>
  <c r="R37" i="10"/>
  <c r="S37" i="10" s="1"/>
  <c r="X37" i="10"/>
  <c r="U37" i="10"/>
  <c r="V37" i="10" s="1"/>
  <c r="W37" i="10" s="1"/>
  <c r="Q37" i="10"/>
  <c r="Q41" i="10"/>
  <c r="X41" i="10"/>
  <c r="R41" i="10"/>
  <c r="S41" i="10" s="1"/>
  <c r="U41" i="10"/>
  <c r="V41" i="10" s="1"/>
  <c r="W41" i="10" s="1"/>
  <c r="X42" i="10"/>
  <c r="R42" i="10"/>
  <c r="S42" i="10" s="1"/>
  <c r="Q42" i="10"/>
  <c r="U42" i="10"/>
  <c r="V42" i="10" s="1"/>
  <c r="W42" i="10" s="1"/>
  <c r="BH36" i="10"/>
  <c r="AX48" i="10" s="1"/>
  <c r="AX60" i="10" s="1"/>
  <c r="AX72" i="10" s="1"/>
  <c r="AX84" i="10" s="1"/>
  <c r="AX96" i="10" s="1"/>
  <c r="AJ36" i="10"/>
  <c r="Q40" i="10"/>
  <c r="U40" i="10"/>
  <c r="V40" i="10" s="1"/>
  <c r="W40" i="10" s="1"/>
  <c r="X40" i="10"/>
  <c r="R40" i="10"/>
  <c r="S40" i="10" s="1"/>
  <c r="G19" i="10"/>
  <c r="R35" i="10"/>
  <c r="S35" i="10" s="1"/>
  <c r="Q35" i="10"/>
  <c r="X35" i="10"/>
  <c r="U35" i="10"/>
  <c r="V35" i="10" s="1"/>
  <c r="W35" i="10" s="1"/>
  <c r="X43" i="10"/>
  <c r="U43" i="10"/>
  <c r="V43" i="10" s="1"/>
  <c r="W43" i="10" s="1"/>
  <c r="Q43" i="10"/>
  <c r="R43" i="10"/>
  <c r="S43" i="10" s="1"/>
  <c r="X39" i="10"/>
  <c r="R39" i="10"/>
  <c r="S39" i="10" s="1"/>
  <c r="U39" i="10"/>
  <c r="V39" i="10" s="1"/>
  <c r="W39" i="10" s="1"/>
  <c r="Q39" i="10"/>
  <c r="AJ40" i="10" l="1"/>
  <c r="BH40" i="10"/>
  <c r="AX52" i="10" s="1"/>
  <c r="AX64" i="10" s="1"/>
  <c r="AX76" i="10" s="1"/>
  <c r="AX88" i="10" s="1"/>
  <c r="AX100" i="10" s="1"/>
  <c r="AX112" i="10" s="1"/>
  <c r="BH39" i="10"/>
  <c r="AX51" i="10" s="1"/>
  <c r="AX63" i="10" s="1"/>
  <c r="AX75" i="10" s="1"/>
  <c r="AX87" i="10" s="1"/>
  <c r="AX99" i="10" s="1"/>
  <c r="AX111" i="10" s="1"/>
  <c r="AJ39" i="10"/>
  <c r="BH43" i="10"/>
  <c r="AX55" i="10" s="1"/>
  <c r="AX67" i="10" s="1"/>
  <c r="AX79" i="10" s="1"/>
  <c r="AX91" i="10" s="1"/>
  <c r="AX103" i="10" s="1"/>
  <c r="AJ43" i="10"/>
  <c r="AJ41" i="10"/>
  <c r="BH41" i="10"/>
  <c r="AX53" i="10" s="1"/>
  <c r="AX65" i="10" s="1"/>
  <c r="AX77" i="10" s="1"/>
  <c r="AX89" i="10" s="1"/>
  <c r="AX101" i="10" s="1"/>
  <c r="BH37" i="10"/>
  <c r="AX49" i="10" s="1"/>
  <c r="AX61" i="10" s="1"/>
  <c r="AX73" i="10" s="1"/>
  <c r="AX85" i="10" s="1"/>
  <c r="AX97" i="10" s="1"/>
  <c r="AJ37" i="10"/>
  <c r="BH38" i="10"/>
  <c r="AX50" i="10" s="1"/>
  <c r="AX62" i="10" s="1"/>
  <c r="AX74" i="10" s="1"/>
  <c r="AX86" i="10" s="1"/>
  <c r="AX98" i="10" s="1"/>
  <c r="AJ38" i="10"/>
  <c r="BH34" i="10"/>
  <c r="AX46" i="10" s="1"/>
  <c r="AX58" i="10" s="1"/>
  <c r="AX70" i="10" s="1"/>
  <c r="AX82" i="10" s="1"/>
  <c r="AX94" i="10" s="1"/>
  <c r="AX106" i="10" s="1"/>
  <c r="AJ34" i="10"/>
  <c r="BH42" i="10"/>
  <c r="AX54" i="10" s="1"/>
  <c r="AX66" i="10" s="1"/>
  <c r="AX78" i="10" s="1"/>
  <c r="AX90" i="10" s="1"/>
  <c r="AX102" i="10" s="1"/>
  <c r="AJ42" i="10"/>
  <c r="AJ35" i="10"/>
  <c r="BH35" i="10"/>
  <c r="AX47" i="10" s="1"/>
  <c r="AX59" i="10" s="1"/>
  <c r="AX71" i="10" s="1"/>
  <c r="AX83" i="10" s="1"/>
  <c r="AX95" i="10" s="1"/>
  <c r="AX107" i="10" s="1"/>
  <c r="S44" i="10"/>
  <c r="T34" i="10" s="1"/>
  <c r="P44" i="10"/>
  <c r="AX115" i="10"/>
  <c r="AX108" i="10"/>
  <c r="Z46" i="10" l="1"/>
  <c r="T41" i="10"/>
  <c r="T39" i="10"/>
  <c r="T40" i="10"/>
  <c r="T43" i="10"/>
  <c r="T38" i="10"/>
  <c r="T37" i="10"/>
  <c r="T36" i="10"/>
  <c r="AB46" i="10" s="1"/>
  <c r="AJ46" i="10"/>
  <c r="BI42" i="10"/>
  <c r="BI36" i="10"/>
  <c r="AI44" i="10"/>
  <c r="AL34" i="10" s="1"/>
  <c r="T42" i="10"/>
  <c r="AH46" i="10" s="1"/>
  <c r="AJ44" i="10"/>
  <c r="AL35" i="10" s="1"/>
  <c r="AL37" i="10" s="1"/>
  <c r="BI41" i="10"/>
  <c r="BI38" i="10"/>
  <c r="BI39" i="10"/>
  <c r="BI37" i="10"/>
  <c r="BI40" i="10"/>
  <c r="BI34" i="10"/>
  <c r="T35" i="10"/>
  <c r="AA46" i="10" s="1"/>
  <c r="BI35" i="10"/>
  <c r="BI43" i="10"/>
  <c r="AX110" i="10"/>
  <c r="AX123" i="10"/>
  <c r="AX114" i="10"/>
  <c r="AX124" i="10"/>
  <c r="AX113" i="10"/>
  <c r="AX127" i="10"/>
  <c r="AX109" i="10"/>
  <c r="AX118" i="10"/>
  <c r="AX119" i="10"/>
  <c r="AX120" i="10"/>
  <c r="AH49" i="10" l="1"/>
  <c r="AD49" i="10"/>
  <c r="Z49" i="10"/>
  <c r="AG49" i="10"/>
  <c r="AC49" i="10"/>
  <c r="AF49" i="10"/>
  <c r="AB49" i="10"/>
  <c r="AI49" i="10"/>
  <c r="AE49" i="10"/>
  <c r="AA49" i="10"/>
  <c r="AE51" i="10"/>
  <c r="AI51" i="10"/>
  <c r="AD51" i="10"/>
  <c r="Z51" i="10"/>
  <c r="AH51" i="10"/>
  <c r="AC51" i="10"/>
  <c r="AG51" i="10"/>
  <c r="AB51" i="10"/>
  <c r="AF51" i="10"/>
  <c r="AA51" i="10"/>
  <c r="AC46" i="10"/>
  <c r="AJ50" i="10"/>
  <c r="AF50" i="10"/>
  <c r="AB50" i="10"/>
  <c r="AI50" i="10"/>
  <c r="AE50" i="10"/>
  <c r="AA50" i="10"/>
  <c r="AH50" i="10"/>
  <c r="AD50" i="10"/>
  <c r="Z50" i="10"/>
  <c r="AG50" i="10"/>
  <c r="AC50" i="10"/>
  <c r="AI53" i="10"/>
  <c r="AE53" i="10"/>
  <c r="AA53" i="10"/>
  <c r="AH53" i="10"/>
  <c r="AD53" i="10"/>
  <c r="Z53" i="10"/>
  <c r="AG53" i="10"/>
  <c r="AC53" i="10"/>
  <c r="AF53" i="10"/>
  <c r="AB53" i="10"/>
  <c r="AG46" i="10"/>
  <c r="AG47" i="10"/>
  <c r="AC47" i="10"/>
  <c r="AF47" i="10"/>
  <c r="AB47" i="10"/>
  <c r="AI47" i="10"/>
  <c r="AE47" i="10"/>
  <c r="AA47" i="10"/>
  <c r="AH47" i="10"/>
  <c r="AD47" i="10"/>
  <c r="Z47" i="10"/>
  <c r="AG54" i="10"/>
  <c r="AC54" i="10"/>
  <c r="AF54" i="10"/>
  <c r="AB54" i="10"/>
  <c r="AI54" i="10"/>
  <c r="AE54" i="10"/>
  <c r="AA54" i="10"/>
  <c r="AH54" i="10"/>
  <c r="AD54" i="10"/>
  <c r="Z54" i="10"/>
  <c r="AI55" i="10"/>
  <c r="AE55" i="10"/>
  <c r="AA55" i="10"/>
  <c r="AH55" i="10"/>
  <c r="AD55" i="10"/>
  <c r="Z55" i="10"/>
  <c r="AG55" i="10"/>
  <c r="AC55" i="10"/>
  <c r="AF55" i="10"/>
  <c r="AB55" i="10"/>
  <c r="AE46" i="10"/>
  <c r="AC48" i="10"/>
  <c r="AF48" i="10"/>
  <c r="AA48" i="10"/>
  <c r="AI48" i="10"/>
  <c r="AE48" i="10"/>
  <c r="Z48" i="10"/>
  <c r="AH48" i="10"/>
  <c r="AD48" i="10"/>
  <c r="AG48" i="10"/>
  <c r="AB48" i="10"/>
  <c r="AJ52" i="10"/>
  <c r="AG52" i="10"/>
  <c r="AC52" i="10"/>
  <c r="AF52" i="10"/>
  <c r="AB52" i="10"/>
  <c r="AI52" i="10"/>
  <c r="AE52" i="10"/>
  <c r="AA52" i="10"/>
  <c r="AH52" i="10"/>
  <c r="AD52" i="10"/>
  <c r="Z52" i="10"/>
  <c r="AF46" i="10"/>
  <c r="AD46" i="10"/>
  <c r="AI46" i="10"/>
  <c r="AJ55" i="10"/>
  <c r="AJ53" i="10"/>
  <c r="AJ51" i="10"/>
  <c r="AJ47" i="10"/>
  <c r="AY52" i="10"/>
  <c r="AY47" i="10"/>
  <c r="AY51" i="10"/>
  <c r="AJ48" i="10"/>
  <c r="AY49" i="10"/>
  <c r="AY50" i="10"/>
  <c r="AY48" i="10"/>
  <c r="AJ54" i="10"/>
  <c r="AJ49" i="10"/>
  <c r="AY53" i="10"/>
  <c r="AY46" i="10"/>
  <c r="AL39" i="10"/>
  <c r="AL38" i="10"/>
  <c r="T44" i="10"/>
  <c r="AY54" i="10"/>
  <c r="AY55" i="10"/>
  <c r="AX139" i="10"/>
  <c r="AX136" i="10"/>
  <c r="AX135" i="10"/>
  <c r="AX121" i="10"/>
  <c r="AX125" i="10"/>
  <c r="AX126" i="10"/>
  <c r="AX122" i="10"/>
  <c r="AX130" i="10"/>
  <c r="AX132" i="10"/>
  <c r="AX131" i="10"/>
  <c r="AJ56" i="10" l="1"/>
  <c r="AL47" i="10" s="1"/>
  <c r="AL49" i="10" s="1"/>
  <c r="AI56" i="10"/>
  <c r="AL46" i="10" s="1"/>
  <c r="AL41" i="10"/>
  <c r="AL42" i="10"/>
  <c r="AX138" i="10"/>
  <c r="AX148" i="10"/>
  <c r="AX133" i="10"/>
  <c r="AX134" i="10"/>
  <c r="AX137" i="10"/>
  <c r="AX147" i="10"/>
  <c r="AX151" i="10"/>
  <c r="AX143" i="10"/>
  <c r="AX144" i="10"/>
  <c r="AX142" i="10"/>
  <c r="AL51" i="10" l="1"/>
  <c r="AL50" i="10"/>
  <c r="AL54" i="10" s="1"/>
  <c r="AL43" i="10"/>
  <c r="AO34" i="10" s="1"/>
  <c r="AP34" i="10" s="1"/>
  <c r="AO38" i="10"/>
  <c r="AO39" i="10" s="1"/>
  <c r="AO40" i="10" s="1"/>
  <c r="AO42" i="10" s="1"/>
  <c r="AP42" i="10" s="1"/>
  <c r="AX159" i="10"/>
  <c r="AX145" i="10"/>
  <c r="AX150" i="10"/>
  <c r="AX146" i="10"/>
  <c r="AX160" i="10"/>
  <c r="AX163" i="10"/>
  <c r="AX149" i="10"/>
  <c r="AX154" i="10"/>
  <c r="AX156" i="10"/>
  <c r="AX155" i="10"/>
  <c r="AL53" i="10" l="1"/>
  <c r="AL55" i="10" s="1"/>
  <c r="AO43" i="10"/>
  <c r="AO41" i="10"/>
  <c r="AR35" i="10"/>
  <c r="AX161" i="10"/>
  <c r="AX172" i="10"/>
  <c r="AX157" i="10"/>
  <c r="AX175" i="10"/>
  <c r="AX158" i="10"/>
  <c r="AX162" i="10"/>
  <c r="AX171" i="10"/>
  <c r="AX166" i="10"/>
  <c r="AX167" i="10"/>
  <c r="AX168" i="10"/>
  <c r="AO50" i="10" l="1"/>
  <c r="AO51" i="10" s="1"/>
  <c r="AO52" i="10" s="1"/>
  <c r="AO55" i="10" s="1"/>
  <c r="AP55" i="10" s="1"/>
  <c r="AP41" i="10"/>
  <c r="AR34" i="10"/>
  <c r="AP43" i="10"/>
  <c r="AR36" i="10"/>
  <c r="AS36" i="10" s="1"/>
  <c r="AO46" i="10"/>
  <c r="AP46" i="10" s="1"/>
  <c r="AX174" i="10"/>
  <c r="AX187" i="10"/>
  <c r="AX184" i="10"/>
  <c r="AX183" i="10"/>
  <c r="AX170" i="10"/>
  <c r="AX169" i="10"/>
  <c r="AX173" i="10"/>
  <c r="AX179" i="10"/>
  <c r="AX180" i="10"/>
  <c r="AX178" i="10"/>
  <c r="AO53" i="10" l="1"/>
  <c r="AP53" i="10" s="1"/>
  <c r="AO54" i="10"/>
  <c r="AP54" i="10" s="1"/>
  <c r="AR48" i="10"/>
  <c r="AS48" i="10" s="1"/>
  <c r="AS34" i="10"/>
  <c r="AT34" i="10" s="1"/>
  <c r="AS35" i="10"/>
  <c r="AX181" i="10"/>
  <c r="AX195" i="10"/>
  <c r="AX199" i="10"/>
  <c r="AX185" i="10"/>
  <c r="AX182" i="10"/>
  <c r="AX196" i="10"/>
  <c r="AX186" i="10"/>
  <c r="AX190" i="10"/>
  <c r="AX191" i="10"/>
  <c r="AX192" i="10"/>
  <c r="AR46" i="10" l="1"/>
  <c r="AR47" i="10"/>
  <c r="AT36" i="10"/>
  <c r="AU36" i="10" s="1"/>
  <c r="AT35" i="10"/>
  <c r="AU34" i="10" s="1"/>
  <c r="AU39" i="10" s="1"/>
  <c r="AX208" i="10"/>
  <c r="AX197" i="10"/>
  <c r="AX207" i="10"/>
  <c r="AX198" i="10"/>
  <c r="AX194" i="10"/>
  <c r="AX211" i="10"/>
  <c r="AX193" i="10"/>
  <c r="AX204" i="10"/>
  <c r="AX203" i="10"/>
  <c r="AX202" i="10"/>
  <c r="AS46" i="10" l="1"/>
  <c r="AT46" i="10" s="1"/>
  <c r="AS47" i="10"/>
  <c r="AT47" i="10" s="1"/>
  <c r="AU35" i="10"/>
  <c r="BJ43" i="10"/>
  <c r="BJ38" i="10"/>
  <c r="BJ36" i="10"/>
  <c r="BJ40" i="10"/>
  <c r="BJ39" i="10"/>
  <c r="BJ42" i="10"/>
  <c r="BJ34" i="10"/>
  <c r="BJ37" i="10"/>
  <c r="BJ41" i="10"/>
  <c r="BJ35" i="10"/>
  <c r="AX223" i="10"/>
  <c r="AX210" i="10"/>
  <c r="AX205" i="10"/>
  <c r="AX206" i="10"/>
  <c r="AX209" i="10"/>
  <c r="AX219" i="10"/>
  <c r="AX220" i="10"/>
  <c r="AX216" i="10"/>
  <c r="AX214" i="10"/>
  <c r="AX215" i="10"/>
  <c r="AU47" i="10" l="1"/>
  <c r="AU46" i="10"/>
  <c r="AT48" i="10"/>
  <c r="AU48" i="10" s="1"/>
  <c r="AU51" i="10" s="1"/>
  <c r="AZ55" i="10" s="1"/>
  <c r="S55" i="10" s="1"/>
  <c r="AX235" i="10"/>
  <c r="AX231" i="10"/>
  <c r="AX222" i="10"/>
  <c r="AX218" i="10"/>
  <c r="AX232" i="10"/>
  <c r="AX221" i="10"/>
  <c r="AX217" i="10"/>
  <c r="AX227" i="10"/>
  <c r="AX226" i="10"/>
  <c r="AX228" i="10"/>
  <c r="AZ50" i="10" l="1"/>
  <c r="S50" i="10" s="1"/>
  <c r="AZ52" i="10"/>
  <c r="S52" i="10" s="1"/>
  <c r="AZ49" i="10"/>
  <c r="S49" i="10" s="1"/>
  <c r="AZ54" i="10"/>
  <c r="S54" i="10" s="1"/>
  <c r="AZ53" i="10"/>
  <c r="S53" i="10" s="1"/>
  <c r="AZ46" i="10"/>
  <c r="S46" i="10" s="1"/>
  <c r="AZ51" i="10"/>
  <c r="S51" i="10" s="1"/>
  <c r="AZ47" i="10"/>
  <c r="S47" i="10" s="1"/>
  <c r="AZ48" i="10"/>
  <c r="S48" i="10" s="1"/>
  <c r="AX233" i="10"/>
  <c r="AX230" i="10"/>
  <c r="AX243" i="10"/>
  <c r="AX229" i="10"/>
  <c r="AX244" i="10"/>
  <c r="AX234" i="10"/>
  <c r="AX247" i="10"/>
  <c r="AX238" i="10"/>
  <c r="AX240" i="10"/>
  <c r="AX239" i="10"/>
  <c r="S56" i="10" l="1"/>
  <c r="T48" i="10" s="1"/>
  <c r="AX246" i="10"/>
  <c r="AX241" i="10"/>
  <c r="AX242" i="10"/>
  <c r="AX259" i="10"/>
  <c r="AX256" i="10"/>
  <c r="AX255" i="10"/>
  <c r="AX245" i="10"/>
  <c r="AX250" i="10"/>
  <c r="AX251" i="10"/>
  <c r="AX252" i="10"/>
  <c r="T47" i="10" l="1"/>
  <c r="AA59" i="10"/>
  <c r="AB59" i="10"/>
  <c r="AB60" i="10"/>
  <c r="AA60" i="10"/>
  <c r="T54" i="10"/>
  <c r="AH59" i="10" s="1"/>
  <c r="T55" i="10"/>
  <c r="AI60" i="10" s="1"/>
  <c r="T50" i="10"/>
  <c r="T51" i="10"/>
  <c r="T53" i="10"/>
  <c r="AG59" i="10" s="1"/>
  <c r="T46" i="10"/>
  <c r="Z60" i="10" s="1"/>
  <c r="T52" i="10"/>
  <c r="V55" i="10"/>
  <c r="T49" i="10"/>
  <c r="AC59" i="10" s="1"/>
  <c r="AJ58" i="10"/>
  <c r="AJ62" i="10"/>
  <c r="AJ59" i="10"/>
  <c r="AJ66" i="10"/>
  <c r="AJ60" i="10"/>
  <c r="AX267" i="10"/>
  <c r="AX271" i="10"/>
  <c r="AX253" i="10"/>
  <c r="AX257" i="10"/>
  <c r="AX268" i="10"/>
  <c r="AX254" i="10"/>
  <c r="AX258" i="10"/>
  <c r="AX264" i="10"/>
  <c r="AX262" i="10"/>
  <c r="AX263" i="10"/>
  <c r="AJ61" i="10" l="1"/>
  <c r="AJ65" i="10"/>
  <c r="AH60" i="10"/>
  <c r="AI63" i="10"/>
  <c r="AE63" i="10"/>
  <c r="AA63" i="10"/>
  <c r="AH63" i="10"/>
  <c r="AD63" i="10"/>
  <c r="Z63" i="10"/>
  <c r="AG63" i="10"/>
  <c r="AC63" i="10"/>
  <c r="AF63" i="10"/>
  <c r="AB63" i="10"/>
  <c r="AE60" i="10"/>
  <c r="AC60" i="10"/>
  <c r="AY63" i="10"/>
  <c r="AG64" i="10"/>
  <c r="AC64" i="10"/>
  <c r="AF64" i="10"/>
  <c r="AB64" i="10"/>
  <c r="AI64" i="10"/>
  <c r="AE64" i="10"/>
  <c r="AA64" i="10"/>
  <c r="AH64" i="10"/>
  <c r="AD64" i="10"/>
  <c r="Z64" i="10"/>
  <c r="AG62" i="10"/>
  <c r="AC62" i="10"/>
  <c r="AF62" i="10"/>
  <c r="AB62" i="10"/>
  <c r="AI62" i="10"/>
  <c r="AE62" i="10"/>
  <c r="AA62" i="10"/>
  <c r="AH62" i="10"/>
  <c r="AD62" i="10"/>
  <c r="Z62" i="10"/>
  <c r="AD60" i="10"/>
  <c r="AG60" i="10"/>
  <c r="AJ63" i="10"/>
  <c r="AG58" i="10"/>
  <c r="AC58" i="10"/>
  <c r="AF58" i="10"/>
  <c r="AB58" i="10"/>
  <c r="AI58" i="10"/>
  <c r="AE58" i="10"/>
  <c r="AA58" i="10"/>
  <c r="AH58" i="10"/>
  <c r="AD58" i="10"/>
  <c r="Z58" i="10"/>
  <c r="AI67" i="10"/>
  <c r="AE67" i="10"/>
  <c r="AA67" i="10"/>
  <c r="AH67" i="10"/>
  <c r="AD67" i="10"/>
  <c r="Z67" i="10"/>
  <c r="AG67" i="10"/>
  <c r="AC67" i="10"/>
  <c r="AF67" i="10"/>
  <c r="AB67" i="10"/>
  <c r="Z59" i="10"/>
  <c r="AE59" i="10"/>
  <c r="AJ64" i="10"/>
  <c r="AJ67" i="10"/>
  <c r="AI61" i="10"/>
  <c r="AE61" i="10"/>
  <c r="AA61" i="10"/>
  <c r="AH61" i="10"/>
  <c r="AD61" i="10"/>
  <c r="Z61" i="10"/>
  <c r="AG61" i="10"/>
  <c r="AC61" i="10"/>
  <c r="AF61" i="10"/>
  <c r="AB61" i="10"/>
  <c r="AI65" i="10"/>
  <c r="AE65" i="10"/>
  <c r="AA65" i="10"/>
  <c r="AH65" i="10"/>
  <c r="AD65" i="10"/>
  <c r="Z65" i="10"/>
  <c r="AG65" i="10"/>
  <c r="AC65" i="10"/>
  <c r="AF65" i="10"/>
  <c r="AB65" i="10"/>
  <c r="AG66" i="10"/>
  <c r="AC66" i="10"/>
  <c r="AF66" i="10"/>
  <c r="AB66" i="10"/>
  <c r="AI66" i="10"/>
  <c r="AE66" i="10"/>
  <c r="AA66" i="10"/>
  <c r="AH66" i="10"/>
  <c r="AD66" i="10"/>
  <c r="Z66" i="10"/>
  <c r="AF60" i="10"/>
  <c r="AF59" i="10"/>
  <c r="AD59" i="10"/>
  <c r="AI59" i="10"/>
  <c r="T56" i="10"/>
  <c r="AY61" i="10"/>
  <c r="AY58" i="10"/>
  <c r="AY62" i="10"/>
  <c r="AY67" i="10"/>
  <c r="AY59" i="10"/>
  <c r="AY66" i="10"/>
  <c r="AY60" i="10"/>
  <c r="AY65" i="10"/>
  <c r="AY64" i="10"/>
  <c r="AJ68" i="10"/>
  <c r="AL59" i="10" s="1"/>
  <c r="AL61" i="10" s="1"/>
  <c r="AX266" i="10"/>
  <c r="AX269" i="10"/>
  <c r="AX283" i="10"/>
  <c r="AX270" i="10"/>
  <c r="AX280" i="10"/>
  <c r="AX265" i="10"/>
  <c r="AX279" i="10"/>
  <c r="AX275" i="10"/>
  <c r="AX274" i="10"/>
  <c r="AX276" i="10"/>
  <c r="AI68" i="10" l="1"/>
  <c r="AL58" i="10" s="1"/>
  <c r="AL62" i="10" s="1"/>
  <c r="AX291" i="10"/>
  <c r="AX292" i="10"/>
  <c r="AX295" i="10"/>
  <c r="AX278" i="10"/>
  <c r="AX277" i="10"/>
  <c r="AX282" i="10"/>
  <c r="AX281" i="10"/>
  <c r="AX288" i="10"/>
  <c r="AX286" i="10"/>
  <c r="AX287" i="10"/>
  <c r="AL63" i="10" l="1"/>
  <c r="AL65" i="10" s="1"/>
  <c r="AL66" i="10"/>
  <c r="AX294" i="10"/>
  <c r="AX290" i="10"/>
  <c r="AX304" i="10"/>
  <c r="AX293" i="10"/>
  <c r="AX289" i="10"/>
  <c r="AX307" i="10"/>
  <c r="AX303" i="10"/>
  <c r="AX298" i="10"/>
  <c r="AX300" i="10"/>
  <c r="AX299" i="10"/>
  <c r="AL67" i="10" l="1"/>
  <c r="AO62" i="10"/>
  <c r="AO63" i="10" s="1"/>
  <c r="AO64" i="10" s="1"/>
  <c r="AO65" i="10" s="1"/>
  <c r="AP65" i="10" s="1"/>
  <c r="AX319" i="10"/>
  <c r="AX305" i="10"/>
  <c r="AX302" i="10"/>
  <c r="AX315" i="10"/>
  <c r="AX301" i="10"/>
  <c r="AX316" i="10"/>
  <c r="AX306" i="10"/>
  <c r="AX312" i="10"/>
  <c r="AX311" i="10"/>
  <c r="AX310" i="10"/>
  <c r="AO58" i="10" l="1"/>
  <c r="AP58" i="10" s="1"/>
  <c r="AR58" i="10"/>
  <c r="AO67" i="10"/>
  <c r="AP67" i="10" s="1"/>
  <c r="AO66" i="10"/>
  <c r="AP66" i="10" s="1"/>
  <c r="AX328" i="10"/>
  <c r="AX327" i="10"/>
  <c r="AX317" i="10"/>
  <c r="AX318" i="10"/>
  <c r="AX313" i="10"/>
  <c r="AX314" i="10"/>
  <c r="AX331" i="10"/>
  <c r="AX323" i="10"/>
  <c r="AX322" i="10"/>
  <c r="AX324" i="10"/>
  <c r="AR60" i="10" l="1"/>
  <c r="AS60" i="10" s="1"/>
  <c r="AR59" i="10"/>
  <c r="AS58" i="10" s="1"/>
  <c r="AT58" i="10" s="1"/>
  <c r="AX326" i="10"/>
  <c r="AX330" i="10"/>
  <c r="AX339" i="10"/>
  <c r="AX343" i="10"/>
  <c r="AX325" i="10"/>
  <c r="AX329" i="10"/>
  <c r="AX340" i="10"/>
  <c r="AX336" i="10"/>
  <c r="AX335" i="10"/>
  <c r="AX334" i="10"/>
  <c r="AS59" i="10" l="1"/>
  <c r="AT60" i="10" s="1"/>
  <c r="AU60" i="10" s="1"/>
  <c r="AU63" i="10" s="1"/>
  <c r="AX341" i="10"/>
  <c r="AX355" i="10"/>
  <c r="AX342" i="10"/>
  <c r="AX352" i="10"/>
  <c r="AX337" i="10"/>
  <c r="AX351" i="10"/>
  <c r="AX338" i="10"/>
  <c r="AX347" i="10"/>
  <c r="AX346" i="10"/>
  <c r="AX348" i="10"/>
  <c r="AT59" i="10" l="1"/>
  <c r="AU58" i="10" s="1"/>
  <c r="AZ64" i="10"/>
  <c r="S64" i="10" s="1"/>
  <c r="AZ66" i="10"/>
  <c r="S66" i="10" s="1"/>
  <c r="AZ61" i="10"/>
  <c r="S61" i="10" s="1"/>
  <c r="AZ63" i="10"/>
  <c r="S63" i="10" s="1"/>
  <c r="AZ58" i="10"/>
  <c r="S58" i="10" s="1"/>
  <c r="AZ67" i="10"/>
  <c r="S67" i="10" s="1"/>
  <c r="AZ59" i="10"/>
  <c r="S59" i="10" s="1"/>
  <c r="AZ62" i="10"/>
  <c r="S62" i="10" s="1"/>
  <c r="AZ60" i="10"/>
  <c r="S60" i="10" s="1"/>
  <c r="AZ65" i="10"/>
  <c r="S65" i="10" s="1"/>
  <c r="AX363" i="10"/>
  <c r="AX364" i="10"/>
  <c r="AX367" i="10"/>
  <c r="AX350" i="10"/>
  <c r="AX349" i="10"/>
  <c r="AX354" i="10"/>
  <c r="AX353" i="10"/>
  <c r="AX359" i="10"/>
  <c r="AX360" i="10"/>
  <c r="AX358" i="10"/>
  <c r="AU59" i="10" l="1"/>
  <c r="S68" i="10"/>
  <c r="T63" i="10" s="1"/>
  <c r="AX366" i="10"/>
  <c r="AX362" i="10"/>
  <c r="AX376" i="10"/>
  <c r="AX365" i="10"/>
  <c r="AX361" i="10"/>
  <c r="AX379" i="10"/>
  <c r="AX375" i="10"/>
  <c r="AX370" i="10"/>
  <c r="AX372" i="10"/>
  <c r="AX371" i="10"/>
  <c r="AE75" i="10" l="1"/>
  <c r="AF75" i="10"/>
  <c r="AB75" i="10"/>
  <c r="T64" i="10"/>
  <c r="T67" i="10"/>
  <c r="T66" i="10"/>
  <c r="AH75" i="10" s="1"/>
  <c r="T61" i="10"/>
  <c r="AC75" i="10" s="1"/>
  <c r="T60" i="10"/>
  <c r="T59" i="10"/>
  <c r="AJ75" i="10"/>
  <c r="AJ76" i="10"/>
  <c r="T58" i="10"/>
  <c r="V67" i="10"/>
  <c r="T65" i="10"/>
  <c r="AG75" i="10" s="1"/>
  <c r="T62" i="10"/>
  <c r="AX391" i="10"/>
  <c r="AX377" i="10"/>
  <c r="AX374" i="10"/>
  <c r="AX387" i="10"/>
  <c r="AX373" i="10"/>
  <c r="AX388" i="10"/>
  <c r="AX378" i="10"/>
  <c r="AX383" i="10"/>
  <c r="AX382" i="10"/>
  <c r="AX384" i="10"/>
  <c r="AI71" i="10" l="1"/>
  <c r="AE71" i="10"/>
  <c r="AA71" i="10"/>
  <c r="AH71" i="10"/>
  <c r="AD71" i="10"/>
  <c r="Z71" i="10"/>
  <c r="AG71" i="10"/>
  <c r="AC71" i="10"/>
  <c r="AF71" i="10"/>
  <c r="AB71" i="10"/>
  <c r="AI79" i="10"/>
  <c r="AE79" i="10"/>
  <c r="AA79" i="10"/>
  <c r="AH79" i="10"/>
  <c r="AD79" i="10"/>
  <c r="Z79" i="10"/>
  <c r="AG79" i="10"/>
  <c r="AC79" i="10"/>
  <c r="AF79" i="10"/>
  <c r="AB79" i="10"/>
  <c r="AG70" i="10"/>
  <c r="AC70" i="10"/>
  <c r="AF70" i="10"/>
  <c r="AB70" i="10"/>
  <c r="AI70" i="10"/>
  <c r="AE70" i="10"/>
  <c r="AA70" i="10"/>
  <c r="AH70" i="10"/>
  <c r="AD70" i="10"/>
  <c r="Z70" i="10"/>
  <c r="AG72" i="10"/>
  <c r="AC72" i="10"/>
  <c r="AF72" i="10"/>
  <c r="AB72" i="10"/>
  <c r="AI72" i="10"/>
  <c r="AE72" i="10"/>
  <c r="AA72" i="10"/>
  <c r="AH72" i="10"/>
  <c r="AD72" i="10"/>
  <c r="Z72" i="10"/>
  <c r="AG76" i="10"/>
  <c r="AC76" i="10"/>
  <c r="AF76" i="10"/>
  <c r="AB76" i="10"/>
  <c r="AI76" i="10"/>
  <c r="AE76" i="10"/>
  <c r="AA76" i="10"/>
  <c r="AH76" i="10"/>
  <c r="AD76" i="10"/>
  <c r="Z76" i="10"/>
  <c r="AA75" i="10"/>
  <c r="AG74" i="10"/>
  <c r="AC74" i="10"/>
  <c r="AF74" i="10"/>
  <c r="AB74" i="10"/>
  <c r="AI74" i="10"/>
  <c r="AE74" i="10"/>
  <c r="AA74" i="10"/>
  <c r="AH74" i="10"/>
  <c r="AD74" i="10"/>
  <c r="Z74" i="10"/>
  <c r="AI73" i="10"/>
  <c r="AE73" i="10"/>
  <c r="AA73" i="10"/>
  <c r="AH73" i="10"/>
  <c r="AD73" i="10"/>
  <c r="Z73" i="10"/>
  <c r="AG73" i="10"/>
  <c r="AC73" i="10"/>
  <c r="AF73" i="10"/>
  <c r="AB73" i="10"/>
  <c r="Z75" i="10"/>
  <c r="AI77" i="10"/>
  <c r="AE77" i="10"/>
  <c r="AA77" i="10"/>
  <c r="AH77" i="10"/>
  <c r="AD77" i="10"/>
  <c r="Z77" i="10"/>
  <c r="AG77" i="10"/>
  <c r="AC77" i="10"/>
  <c r="AF77" i="10"/>
  <c r="AB77" i="10"/>
  <c r="AG78" i="10"/>
  <c r="AC78" i="10"/>
  <c r="AF78" i="10"/>
  <c r="AB78" i="10"/>
  <c r="AI78" i="10"/>
  <c r="AE78" i="10"/>
  <c r="AA78" i="10"/>
  <c r="AH78" i="10"/>
  <c r="AD78" i="10"/>
  <c r="Z78" i="10"/>
  <c r="AD75" i="10"/>
  <c r="AI75" i="10"/>
  <c r="AJ78" i="10"/>
  <c r="AJ73" i="10"/>
  <c r="AJ71" i="10"/>
  <c r="AJ79" i="10"/>
  <c r="AJ72" i="10"/>
  <c r="AJ70" i="10"/>
  <c r="AY74" i="10"/>
  <c r="AY77" i="10"/>
  <c r="AY70" i="10"/>
  <c r="AY75" i="10"/>
  <c r="AY72" i="10"/>
  <c r="T68" i="10"/>
  <c r="AY79" i="10"/>
  <c r="AY71" i="10"/>
  <c r="AY78" i="10"/>
  <c r="AY73" i="10"/>
  <c r="AY76" i="10"/>
  <c r="AJ74" i="10"/>
  <c r="AJ77" i="10"/>
  <c r="AX400" i="10"/>
  <c r="AX399" i="10"/>
  <c r="AX389" i="10"/>
  <c r="AX390" i="10"/>
  <c r="AX385" i="10"/>
  <c r="AX386" i="10"/>
  <c r="AX403" i="10"/>
  <c r="AX396" i="10"/>
  <c r="AX394" i="10"/>
  <c r="AX395" i="10"/>
  <c r="AI80" i="10" l="1"/>
  <c r="AL70" i="10" s="1"/>
  <c r="AJ80" i="10"/>
  <c r="AL71" i="10" s="1"/>
  <c r="AL73" i="10" s="1"/>
  <c r="AX398" i="10"/>
  <c r="AX402" i="10"/>
  <c r="AX411" i="10"/>
  <c r="AX415" i="10"/>
  <c r="AX397" i="10"/>
  <c r="AX401" i="10"/>
  <c r="AX412" i="10"/>
  <c r="AX406" i="10"/>
  <c r="AX407" i="10"/>
  <c r="AX408" i="10"/>
  <c r="AL74" i="10" l="1"/>
  <c r="AL75" i="10"/>
  <c r="AX409" i="10"/>
  <c r="AX423" i="10"/>
  <c r="AX413" i="10"/>
  <c r="AX414" i="10"/>
  <c r="AX427" i="10"/>
  <c r="AX424" i="10"/>
  <c r="AX410" i="10"/>
  <c r="AX419" i="10"/>
  <c r="AX418" i="10"/>
  <c r="AX420" i="10"/>
  <c r="AL77" i="10" l="1"/>
  <c r="AL78" i="10"/>
  <c r="AX436" i="10"/>
  <c r="AX426" i="10"/>
  <c r="AX435" i="10"/>
  <c r="AX422" i="10"/>
  <c r="AX439" i="10"/>
  <c r="AX425" i="10"/>
  <c r="AX421" i="10"/>
  <c r="AX432" i="10"/>
  <c r="AX431" i="10"/>
  <c r="AX430" i="10"/>
  <c r="AL79" i="10" l="1"/>
  <c r="AO74" i="10"/>
  <c r="AO75" i="10" s="1"/>
  <c r="AO76" i="10" s="1"/>
  <c r="AO77" i="10" s="1"/>
  <c r="AP77" i="10" s="1"/>
  <c r="AX437" i="10"/>
  <c r="AX434" i="10"/>
  <c r="AX438" i="10"/>
  <c r="AX433" i="10"/>
  <c r="AX451" i="10"/>
  <c r="AX447" i="10"/>
  <c r="AX448" i="10"/>
  <c r="AX443" i="10"/>
  <c r="AX442" i="10"/>
  <c r="AX444" i="10"/>
  <c r="AR70" i="10" l="1"/>
  <c r="AO70" i="10"/>
  <c r="AP70" i="10" s="1"/>
  <c r="AO78" i="10"/>
  <c r="AP78" i="10" s="1"/>
  <c r="AO79" i="10"/>
  <c r="AP79" i="10" s="1"/>
  <c r="AX459" i="10"/>
  <c r="AX445" i="10"/>
  <c r="AX446" i="10"/>
  <c r="AX460" i="10"/>
  <c r="AX463" i="10"/>
  <c r="AX450" i="10"/>
  <c r="AX449" i="10"/>
  <c r="AX456" i="10"/>
  <c r="AX455" i="10"/>
  <c r="AX454" i="10"/>
  <c r="AR72" i="10" l="1"/>
  <c r="AS72" i="10" s="1"/>
  <c r="AR71" i="10"/>
  <c r="AS70" i="10" s="1"/>
  <c r="AT70" i="10" s="1"/>
  <c r="AX461" i="10"/>
  <c r="AX475" i="10"/>
  <c r="AX457" i="10"/>
  <c r="AX462" i="10"/>
  <c r="AX472" i="10"/>
  <c r="AX458" i="10"/>
  <c r="AX471" i="10"/>
  <c r="AX467" i="10"/>
  <c r="AX466" i="10"/>
  <c r="AX468" i="10"/>
  <c r="AS71" i="10" l="1"/>
  <c r="AX470" i="10"/>
  <c r="AX474" i="10"/>
  <c r="AX487" i="10"/>
  <c r="AX483" i="10"/>
  <c r="AX484" i="10"/>
  <c r="AX469" i="10"/>
  <c r="AX473" i="10"/>
  <c r="AX478" i="10"/>
  <c r="AX480" i="10"/>
  <c r="AX479" i="10"/>
  <c r="AT71" i="10" l="1"/>
  <c r="AT72" i="10"/>
  <c r="AU72" i="10" s="1"/>
  <c r="AU75" i="10" s="1"/>
  <c r="AX481" i="10"/>
  <c r="AX495" i="10"/>
  <c r="AX486" i="10"/>
  <c r="AX485" i="10"/>
  <c r="AX496" i="10"/>
  <c r="AX499" i="10"/>
  <c r="AX482" i="10"/>
  <c r="AX491" i="10"/>
  <c r="AX490" i="10"/>
  <c r="AX492" i="10"/>
  <c r="AZ70" i="10" l="1"/>
  <c r="S70" i="10" s="1"/>
  <c r="AZ79" i="10"/>
  <c r="S79" i="10" s="1"/>
  <c r="AZ78" i="10"/>
  <c r="S78" i="10" s="1"/>
  <c r="AZ74" i="10"/>
  <c r="S74" i="10" s="1"/>
  <c r="AZ72" i="10"/>
  <c r="S72" i="10" s="1"/>
  <c r="AZ75" i="10"/>
  <c r="S75" i="10" s="1"/>
  <c r="AZ76" i="10"/>
  <c r="S76" i="10" s="1"/>
  <c r="AZ73" i="10"/>
  <c r="S73" i="10" s="1"/>
  <c r="AZ77" i="10"/>
  <c r="S77" i="10" s="1"/>
  <c r="AZ71" i="10"/>
  <c r="S71" i="10" s="1"/>
  <c r="AU70" i="10"/>
  <c r="AU71" i="10"/>
  <c r="AX511" i="10"/>
  <c r="AX497" i="10"/>
  <c r="AX507" i="10"/>
  <c r="AX494" i="10"/>
  <c r="AX508" i="10"/>
  <c r="AX498" i="10"/>
  <c r="AX493" i="10"/>
  <c r="AX502" i="10"/>
  <c r="AX504" i="10"/>
  <c r="AX503" i="10"/>
  <c r="S80" i="10" l="1"/>
  <c r="T74" i="10" s="1"/>
  <c r="AX510" i="10"/>
  <c r="AX506" i="10"/>
  <c r="AX509" i="10"/>
  <c r="AX505" i="10"/>
  <c r="AX520" i="10"/>
  <c r="AX519" i="10"/>
  <c r="AX523" i="10"/>
  <c r="AX515" i="10"/>
  <c r="AX516" i="10"/>
  <c r="AX514" i="10"/>
  <c r="AD86" i="10" l="1"/>
  <c r="T78" i="10"/>
  <c r="AH86" i="10" s="1"/>
  <c r="T70" i="10"/>
  <c r="T75" i="10"/>
  <c r="AE86" i="10" s="1"/>
  <c r="T77" i="10"/>
  <c r="T76" i="10"/>
  <c r="T79" i="10"/>
  <c r="AJ86" i="10"/>
  <c r="T72" i="10"/>
  <c r="AB86" i="10" s="1"/>
  <c r="V79" i="10"/>
  <c r="T71" i="10"/>
  <c r="T73" i="10"/>
  <c r="AC86" i="10" s="1"/>
  <c r="AX531" i="10"/>
  <c r="AX517" i="10"/>
  <c r="AX518" i="10"/>
  <c r="AX535" i="10"/>
  <c r="AX532" i="10"/>
  <c r="AX521" i="10"/>
  <c r="AX522" i="10"/>
  <c r="AX527" i="10"/>
  <c r="AX526" i="10"/>
  <c r="AX528" i="10"/>
  <c r="AI83" i="10" l="1"/>
  <c r="AE83" i="10"/>
  <c r="AA83" i="10"/>
  <c r="AH83" i="10"/>
  <c r="AD83" i="10"/>
  <c r="Z83" i="10"/>
  <c r="AG83" i="10"/>
  <c r="AC83" i="10"/>
  <c r="AF83" i="10"/>
  <c r="AB83" i="10"/>
  <c r="AI91" i="10"/>
  <c r="AE91" i="10"/>
  <c r="AA91" i="10"/>
  <c r="AH91" i="10"/>
  <c r="AD91" i="10"/>
  <c r="Z91" i="10"/>
  <c r="AG91" i="10"/>
  <c r="AC91" i="10"/>
  <c r="AF91" i="10"/>
  <c r="AB91" i="10"/>
  <c r="AJ82" i="10"/>
  <c r="AG82" i="10"/>
  <c r="AC82" i="10"/>
  <c r="AF82" i="10"/>
  <c r="AB82" i="10"/>
  <c r="AI82" i="10"/>
  <c r="AE82" i="10"/>
  <c r="AA82" i="10"/>
  <c r="AH82" i="10"/>
  <c r="AD82" i="10"/>
  <c r="Z82" i="10"/>
  <c r="AG88" i="10"/>
  <c r="AC88" i="10"/>
  <c r="AF88" i="10"/>
  <c r="AB88" i="10"/>
  <c r="AI88" i="10"/>
  <c r="AE88" i="10"/>
  <c r="AA88" i="10"/>
  <c r="AH88" i="10"/>
  <c r="AD88" i="10"/>
  <c r="Z88" i="10"/>
  <c r="AJ90" i="10"/>
  <c r="AG90" i="10"/>
  <c r="AC90" i="10"/>
  <c r="AF90" i="10"/>
  <c r="AB90" i="10"/>
  <c r="AI90" i="10"/>
  <c r="AE90" i="10"/>
  <c r="AA90" i="10"/>
  <c r="AH90" i="10"/>
  <c r="AD90" i="10"/>
  <c r="Z90" i="10"/>
  <c r="AA86" i="10"/>
  <c r="AF86" i="10"/>
  <c r="AG84" i="10"/>
  <c r="AC84" i="10"/>
  <c r="AF84" i="10"/>
  <c r="AB84" i="10"/>
  <c r="AI84" i="10"/>
  <c r="AE84" i="10"/>
  <c r="AA84" i="10"/>
  <c r="AH84" i="10"/>
  <c r="AD84" i="10"/>
  <c r="Z84" i="10"/>
  <c r="AI89" i="10"/>
  <c r="AE89" i="10"/>
  <c r="AA89" i="10"/>
  <c r="AH89" i="10"/>
  <c r="AD89" i="10"/>
  <c r="Z89" i="10"/>
  <c r="AG89" i="10"/>
  <c r="AC89" i="10"/>
  <c r="AF89" i="10"/>
  <c r="AB89" i="10"/>
  <c r="Z86" i="10"/>
  <c r="AI85" i="10"/>
  <c r="AE85" i="10"/>
  <c r="AA85" i="10"/>
  <c r="AH85" i="10"/>
  <c r="AD85" i="10"/>
  <c r="Z85" i="10"/>
  <c r="AG85" i="10"/>
  <c r="AC85" i="10"/>
  <c r="AF85" i="10"/>
  <c r="AB85" i="10"/>
  <c r="AI87" i="10"/>
  <c r="AE87" i="10"/>
  <c r="AA87" i="10"/>
  <c r="AH87" i="10"/>
  <c r="AD87" i="10"/>
  <c r="Z87" i="10"/>
  <c r="AG87" i="10"/>
  <c r="AC87" i="10"/>
  <c r="AF87" i="10"/>
  <c r="AB87" i="10"/>
  <c r="AI86" i="10"/>
  <c r="AG86" i="10"/>
  <c r="AJ91" i="10"/>
  <c r="AJ88" i="10"/>
  <c r="AJ87" i="10"/>
  <c r="AJ89" i="10"/>
  <c r="AY91" i="10"/>
  <c r="AJ85" i="10"/>
  <c r="T80" i="10"/>
  <c r="AY89" i="10"/>
  <c r="AJ83" i="10"/>
  <c r="AY87" i="10"/>
  <c r="AY88" i="10"/>
  <c r="AY82" i="10"/>
  <c r="AY84" i="10"/>
  <c r="AY86" i="10"/>
  <c r="AY85" i="10"/>
  <c r="AJ84" i="10"/>
  <c r="AY90" i="10"/>
  <c r="AY83" i="10"/>
  <c r="AX534" i="10"/>
  <c r="AX544" i="10"/>
  <c r="AX529" i="10"/>
  <c r="AX533" i="10"/>
  <c r="AX547" i="10"/>
  <c r="AX530" i="10"/>
  <c r="AX543" i="10"/>
  <c r="AX538" i="10"/>
  <c r="AX540" i="10"/>
  <c r="AX539" i="10"/>
  <c r="AJ92" i="10" l="1"/>
  <c r="AL83" i="10" s="1"/>
  <c r="AL85" i="10" s="1"/>
  <c r="AI92" i="10"/>
  <c r="AL82" i="10" s="1"/>
  <c r="AX542" i="10"/>
  <c r="AX545" i="10"/>
  <c r="AX556" i="10"/>
  <c r="AX555" i="10"/>
  <c r="AX559" i="10"/>
  <c r="AX541" i="10"/>
  <c r="AX546" i="10"/>
  <c r="AX552" i="10"/>
  <c r="AX550" i="10"/>
  <c r="AX551" i="10"/>
  <c r="AL86" i="10" l="1"/>
  <c r="AL90" i="10" s="1"/>
  <c r="AL87" i="10"/>
  <c r="AL89" i="10" s="1"/>
  <c r="AX553" i="10"/>
  <c r="AX567" i="10"/>
  <c r="AX557" i="10"/>
  <c r="AX558" i="10"/>
  <c r="AX571" i="10"/>
  <c r="AX568" i="10"/>
  <c r="AX554" i="10"/>
  <c r="AX562" i="10"/>
  <c r="AX564" i="10"/>
  <c r="AX563" i="10"/>
  <c r="AO86" i="10" l="1"/>
  <c r="AO87" i="10" s="1"/>
  <c r="AO88" i="10" s="1"/>
  <c r="AO90" i="10" s="1"/>
  <c r="AP90" i="10" s="1"/>
  <c r="AL91" i="10"/>
  <c r="AO82" i="10" s="1"/>
  <c r="AP82" i="10" s="1"/>
  <c r="AX580" i="10"/>
  <c r="AX570" i="10"/>
  <c r="AX579" i="10"/>
  <c r="AX566" i="10"/>
  <c r="AX583" i="10"/>
  <c r="AX569" i="10"/>
  <c r="AX565" i="10"/>
  <c r="AX576" i="10"/>
  <c r="AX574" i="10"/>
  <c r="AX575" i="10"/>
  <c r="AR83" i="10" l="1"/>
  <c r="AO89" i="10"/>
  <c r="AO91" i="10"/>
  <c r="AP91" i="10" s="1"/>
  <c r="AX581" i="10"/>
  <c r="AX578" i="10"/>
  <c r="AX582" i="10"/>
  <c r="AX577" i="10"/>
  <c r="AX595" i="10"/>
  <c r="AX591" i="10"/>
  <c r="AX592" i="10"/>
  <c r="AX587" i="10"/>
  <c r="AX588" i="10"/>
  <c r="AX586" i="10"/>
  <c r="AR84" i="10" l="1"/>
  <c r="AS84" i="10" s="1"/>
  <c r="AP89" i="10"/>
  <c r="AR82" i="10"/>
  <c r="AX594" i="10"/>
  <c r="AX593" i="10"/>
  <c r="AX603" i="10"/>
  <c r="AX589" i="10"/>
  <c r="AX590" i="10"/>
  <c r="AX604" i="10"/>
  <c r="AX607" i="10"/>
  <c r="AX600" i="10"/>
  <c r="AX598" i="10"/>
  <c r="AX599" i="10"/>
  <c r="AS83" i="10" l="1"/>
  <c r="AS82" i="10"/>
  <c r="AT82" i="10" s="1"/>
  <c r="AX616" i="10"/>
  <c r="AX601" i="10"/>
  <c r="AX605" i="10"/>
  <c r="AX619" i="10"/>
  <c r="AX602" i="10"/>
  <c r="AX615" i="10"/>
  <c r="AX606" i="10"/>
  <c r="AX611" i="10"/>
  <c r="AX612" i="10"/>
  <c r="AX610" i="10"/>
  <c r="AT84" i="10" l="1"/>
  <c r="AU84" i="10" s="1"/>
  <c r="AT83" i="10"/>
  <c r="AX627" i="10"/>
  <c r="AX631" i="10"/>
  <c r="AX613" i="10"/>
  <c r="AX618" i="10"/>
  <c r="AX614" i="10"/>
  <c r="AX617" i="10"/>
  <c r="AX628" i="10"/>
  <c r="AX622" i="10"/>
  <c r="AX624" i="10"/>
  <c r="AX623" i="10"/>
  <c r="AU83" i="10" l="1"/>
  <c r="AU82" i="10"/>
  <c r="AU87" i="10" s="1"/>
  <c r="AX629" i="10"/>
  <c r="AX630" i="10"/>
  <c r="AX643" i="10"/>
  <c r="AX640" i="10"/>
  <c r="AX626" i="10"/>
  <c r="AX625" i="10"/>
  <c r="AX639" i="10"/>
  <c r="AX635" i="10"/>
  <c r="AX634" i="10"/>
  <c r="AX636" i="10"/>
  <c r="AZ89" i="10" l="1"/>
  <c r="S89" i="10" s="1"/>
  <c r="AZ86" i="10"/>
  <c r="S86" i="10" s="1"/>
  <c r="AZ91" i="10"/>
  <c r="S91" i="10" s="1"/>
  <c r="AZ90" i="10"/>
  <c r="S90" i="10" s="1"/>
  <c r="AZ87" i="10"/>
  <c r="S87" i="10" s="1"/>
  <c r="AZ85" i="10"/>
  <c r="S85" i="10" s="1"/>
  <c r="AZ84" i="10"/>
  <c r="S84" i="10" s="1"/>
  <c r="AZ82" i="10"/>
  <c r="S82" i="10" s="1"/>
  <c r="AZ88" i="10"/>
  <c r="S88" i="10" s="1"/>
  <c r="AZ83" i="10"/>
  <c r="S83" i="10" s="1"/>
  <c r="AX637" i="10"/>
  <c r="AX642" i="10"/>
  <c r="AX638" i="10"/>
  <c r="AX641" i="10"/>
  <c r="S92" i="10" l="1"/>
  <c r="T88" i="10" s="1"/>
  <c r="AF100" i="10" l="1"/>
  <c r="T84" i="10"/>
  <c r="AB100" i="10" s="1"/>
  <c r="AJ100" i="10"/>
  <c r="T89" i="10"/>
  <c r="T82" i="10"/>
  <c r="Z100" i="10" s="1"/>
  <c r="T91" i="10"/>
  <c r="T83" i="10"/>
  <c r="AA100" i="10" s="1"/>
  <c r="V91" i="10"/>
  <c r="T86" i="10"/>
  <c r="T85" i="10"/>
  <c r="AC100" i="10" s="1"/>
  <c r="T90" i="10"/>
  <c r="AH100" i="10" s="1"/>
  <c r="T87" i="10"/>
  <c r="AI103" i="10" l="1"/>
  <c r="AE103" i="10"/>
  <c r="AA103" i="10"/>
  <c r="AH103" i="10"/>
  <c r="AD103" i="10"/>
  <c r="Z103" i="10"/>
  <c r="AG103" i="10"/>
  <c r="AC103" i="10"/>
  <c r="AF103" i="10"/>
  <c r="AB103" i="10"/>
  <c r="AG98" i="10"/>
  <c r="AC98" i="10"/>
  <c r="AF98" i="10"/>
  <c r="AB98" i="10"/>
  <c r="AI98" i="10"/>
  <c r="AE98" i="10"/>
  <c r="AA98" i="10"/>
  <c r="AH98" i="10"/>
  <c r="AD98" i="10"/>
  <c r="Z98" i="10"/>
  <c r="AG94" i="10"/>
  <c r="AC94" i="10"/>
  <c r="AF94" i="10"/>
  <c r="AB94" i="10"/>
  <c r="AI94" i="10"/>
  <c r="AE94" i="10"/>
  <c r="AA94" i="10"/>
  <c r="AH94" i="10"/>
  <c r="AD94" i="10"/>
  <c r="Z94" i="10"/>
  <c r="AG96" i="10"/>
  <c r="AC96" i="10"/>
  <c r="AF96" i="10"/>
  <c r="AB96" i="10"/>
  <c r="AI96" i="10"/>
  <c r="AE96" i="10"/>
  <c r="AA96" i="10"/>
  <c r="AH96" i="10"/>
  <c r="AD96" i="10"/>
  <c r="Z96" i="10"/>
  <c r="AI99" i="10"/>
  <c r="AE99" i="10"/>
  <c r="AA99" i="10"/>
  <c r="AH99" i="10"/>
  <c r="AD99" i="10"/>
  <c r="Z99" i="10"/>
  <c r="AG99" i="10"/>
  <c r="AC99" i="10"/>
  <c r="AF99" i="10"/>
  <c r="AB99" i="10"/>
  <c r="AE100" i="10"/>
  <c r="AI97" i="10"/>
  <c r="AE97" i="10"/>
  <c r="AA97" i="10"/>
  <c r="AH97" i="10"/>
  <c r="AD97" i="10"/>
  <c r="Z97" i="10"/>
  <c r="AG97" i="10"/>
  <c r="AC97" i="10"/>
  <c r="AF97" i="10"/>
  <c r="AB97" i="10"/>
  <c r="AI101" i="10"/>
  <c r="AE101" i="10"/>
  <c r="AA101" i="10"/>
  <c r="AH101" i="10"/>
  <c r="AD101" i="10"/>
  <c r="Z101" i="10"/>
  <c r="AG101" i="10"/>
  <c r="AC101" i="10"/>
  <c r="AF101" i="10"/>
  <c r="AB101" i="10"/>
  <c r="AG102" i="10"/>
  <c r="AC102" i="10"/>
  <c r="AF102" i="10"/>
  <c r="AB102" i="10"/>
  <c r="AI102" i="10"/>
  <c r="AE102" i="10"/>
  <c r="AA102" i="10"/>
  <c r="AH102" i="10"/>
  <c r="AD102" i="10"/>
  <c r="Z102" i="10"/>
  <c r="AI95" i="10"/>
  <c r="AE95" i="10"/>
  <c r="AA95" i="10"/>
  <c r="AH95" i="10"/>
  <c r="AD95" i="10"/>
  <c r="Z95" i="10"/>
  <c r="AG95" i="10"/>
  <c r="AC95" i="10"/>
  <c r="AF95" i="10"/>
  <c r="AB95" i="10"/>
  <c r="AJ96" i="10"/>
  <c r="AD100" i="10"/>
  <c r="AI100" i="10"/>
  <c r="AG100" i="10"/>
  <c r="AJ99" i="10"/>
  <c r="AJ102" i="10"/>
  <c r="AJ95" i="10"/>
  <c r="AJ97" i="10"/>
  <c r="AJ103" i="10"/>
  <c r="AJ98" i="10"/>
  <c r="AY99" i="10"/>
  <c r="T92" i="10"/>
  <c r="AJ94" i="10"/>
  <c r="AY102" i="10"/>
  <c r="AY98" i="10"/>
  <c r="AY94" i="10"/>
  <c r="AY103" i="10"/>
  <c r="AY96" i="10"/>
  <c r="AY95" i="10"/>
  <c r="AY97" i="10"/>
  <c r="AY101" i="10"/>
  <c r="AY100" i="10"/>
  <c r="AJ101" i="10"/>
  <c r="AI104" i="10" l="1"/>
  <c r="AL94" i="10" s="1"/>
  <c r="AJ104" i="10"/>
  <c r="AL95" i="10" s="1"/>
  <c r="AL97" i="10" s="1"/>
  <c r="AL98" i="10" l="1"/>
  <c r="AL102" i="10" s="1"/>
  <c r="AL99" i="10"/>
  <c r="AL101" i="10" l="1"/>
  <c r="AL103" i="10" l="1"/>
  <c r="AO98" i="10"/>
  <c r="AO99" i="10" s="1"/>
  <c r="AO100" i="10" s="1"/>
  <c r="AO103" i="10" l="1"/>
  <c r="AP103" i="10" s="1"/>
  <c r="AO101" i="10"/>
  <c r="AP101" i="10" s="1"/>
  <c r="AO102" i="10"/>
  <c r="AO94" i="10"/>
  <c r="AP94" i="10" s="1"/>
  <c r="AR94" i="10" l="1"/>
  <c r="AR96" i="10"/>
  <c r="AS96" i="10" s="1"/>
  <c r="AP102" i="10"/>
  <c r="AR95" i="10"/>
  <c r="AS94" i="10" l="1"/>
  <c r="AT94" i="10" s="1"/>
  <c r="AS95" i="10"/>
  <c r="AT95" i="10" l="1"/>
  <c r="AT96" i="10"/>
  <c r="AU96" i="10" s="1"/>
  <c r="AU99" i="10" s="1"/>
  <c r="AZ96" i="10" l="1"/>
  <c r="S96" i="10" s="1"/>
  <c r="AZ102" i="10"/>
  <c r="S102" i="10" s="1"/>
  <c r="AZ101" i="10"/>
  <c r="S101" i="10" s="1"/>
  <c r="AZ98" i="10"/>
  <c r="S98" i="10" s="1"/>
  <c r="AZ94" i="10"/>
  <c r="S94" i="10" s="1"/>
  <c r="AZ95" i="10"/>
  <c r="S95" i="10" s="1"/>
  <c r="AZ103" i="10"/>
  <c r="S103" i="10" s="1"/>
  <c r="AZ97" i="10"/>
  <c r="S97" i="10" s="1"/>
  <c r="AZ99" i="10"/>
  <c r="S99" i="10" s="1"/>
  <c r="AZ100" i="10"/>
  <c r="S100" i="10" s="1"/>
  <c r="AU94" i="10"/>
  <c r="AU95" i="10"/>
  <c r="S104" i="10" l="1"/>
  <c r="T101" i="10" s="1"/>
  <c r="AG113" i="10" l="1"/>
  <c r="AJ113" i="10"/>
  <c r="T100" i="10"/>
  <c r="T103" i="10"/>
  <c r="V103" i="10"/>
  <c r="T99" i="10"/>
  <c r="T96" i="10"/>
  <c r="T102" i="10"/>
  <c r="AH113" i="10" s="1"/>
  <c r="T98" i="10"/>
  <c r="T94" i="10"/>
  <c r="T95" i="10"/>
  <c r="AA113" i="10" s="1"/>
  <c r="T97" i="10"/>
  <c r="AC113" i="10" s="1"/>
  <c r="AG108" i="10" l="1"/>
  <c r="AC108" i="10"/>
  <c r="AF108" i="10"/>
  <c r="AB108" i="10"/>
  <c r="AI108" i="10"/>
  <c r="AE108" i="10"/>
  <c r="AA108" i="10"/>
  <c r="AH108" i="10"/>
  <c r="AD108" i="10"/>
  <c r="Z108" i="10"/>
  <c r="AG112" i="10"/>
  <c r="AC112" i="10"/>
  <c r="AF112" i="10"/>
  <c r="AB112" i="10"/>
  <c r="AI112" i="10"/>
  <c r="AE112" i="10"/>
  <c r="AA112" i="10"/>
  <c r="AH112" i="10"/>
  <c r="AD112" i="10"/>
  <c r="Z112" i="10"/>
  <c r="AG106" i="10"/>
  <c r="AC106" i="10"/>
  <c r="AF106" i="10"/>
  <c r="AB106" i="10"/>
  <c r="AI106" i="10"/>
  <c r="AE106" i="10"/>
  <c r="AA106" i="10"/>
  <c r="AH106" i="10"/>
  <c r="AD106" i="10"/>
  <c r="Z106" i="10"/>
  <c r="AI111" i="10"/>
  <c r="AE111" i="10"/>
  <c r="AA111" i="10"/>
  <c r="AH111" i="10"/>
  <c r="AD111" i="10"/>
  <c r="Z111" i="10"/>
  <c r="AG111" i="10"/>
  <c r="AC111" i="10"/>
  <c r="AF111" i="10"/>
  <c r="AB111" i="10"/>
  <c r="AB113" i="10"/>
  <c r="Z113" i="10"/>
  <c r="AE113" i="10"/>
  <c r="AI107" i="10"/>
  <c r="AE107" i="10"/>
  <c r="AA107" i="10"/>
  <c r="AH107" i="10"/>
  <c r="AD107" i="10"/>
  <c r="Z107" i="10"/>
  <c r="AG107" i="10"/>
  <c r="AC107" i="10"/>
  <c r="AF107" i="10"/>
  <c r="AB107" i="10"/>
  <c r="AG110" i="10"/>
  <c r="AC110" i="10"/>
  <c r="AF110" i="10"/>
  <c r="AB110" i="10"/>
  <c r="AI110" i="10"/>
  <c r="AE110" i="10"/>
  <c r="AA110" i="10"/>
  <c r="AH110" i="10"/>
  <c r="AD110" i="10"/>
  <c r="Z110" i="10"/>
  <c r="AI109" i="10"/>
  <c r="AE109" i="10"/>
  <c r="AA109" i="10"/>
  <c r="AH109" i="10"/>
  <c r="AD109" i="10"/>
  <c r="Z109" i="10"/>
  <c r="AG109" i="10"/>
  <c r="AC109" i="10"/>
  <c r="AF109" i="10"/>
  <c r="AB109" i="10"/>
  <c r="AG114" i="10"/>
  <c r="AC114" i="10"/>
  <c r="AF114" i="10"/>
  <c r="AB114" i="10"/>
  <c r="AI114" i="10"/>
  <c r="AE114" i="10"/>
  <c r="AA114" i="10"/>
  <c r="AH114" i="10"/>
  <c r="AD114" i="10"/>
  <c r="Z114" i="10"/>
  <c r="AI115" i="10"/>
  <c r="AE115" i="10"/>
  <c r="AA115" i="10"/>
  <c r="AH115" i="10"/>
  <c r="AD115" i="10"/>
  <c r="Z115" i="10"/>
  <c r="AG115" i="10"/>
  <c r="AC115" i="10"/>
  <c r="AF115" i="10"/>
  <c r="AB115" i="10"/>
  <c r="AF113" i="10"/>
  <c r="AD113" i="10"/>
  <c r="AI113" i="10"/>
  <c r="AJ109" i="10"/>
  <c r="AJ114" i="10"/>
  <c r="AJ115" i="10"/>
  <c r="AJ107" i="10"/>
  <c r="AJ108" i="10"/>
  <c r="AJ112" i="10"/>
  <c r="AJ106" i="10"/>
  <c r="AY112" i="10"/>
  <c r="AY107" i="10"/>
  <c r="AY109" i="10"/>
  <c r="AY106" i="10"/>
  <c r="AY111" i="10"/>
  <c r="AY115" i="10"/>
  <c r="AY108" i="10"/>
  <c r="AY110" i="10"/>
  <c r="T104" i="10"/>
  <c r="AY113" i="10"/>
  <c r="AY114" i="10"/>
  <c r="AJ111" i="10"/>
  <c r="AJ110" i="10"/>
  <c r="AJ116" i="10" l="1"/>
  <c r="AL107" i="10" s="1"/>
  <c r="AL109" i="10" s="1"/>
  <c r="AI116" i="10"/>
  <c r="AL106" i="10" s="1"/>
  <c r="AL110" i="10" l="1"/>
  <c r="AL114" i="10" s="1"/>
  <c r="AL111" i="10"/>
  <c r="AL113" i="10" l="1"/>
  <c r="AO110" i="10" l="1"/>
  <c r="AO111" i="10" s="1"/>
  <c r="AO112" i="10" s="1"/>
  <c r="AL115" i="10"/>
  <c r="AO106" i="10" s="1"/>
  <c r="AP106" i="10" s="1"/>
  <c r="AO113" i="10" l="1"/>
  <c r="AP113" i="10" s="1"/>
  <c r="AO115" i="10"/>
  <c r="AP115" i="10" s="1"/>
  <c r="AO114" i="10"/>
  <c r="AP114" i="10" s="1"/>
  <c r="AR106" i="10" l="1"/>
  <c r="AR108" i="10"/>
  <c r="AS108" i="10" s="1"/>
  <c r="AR107" i="10"/>
  <c r="AS106" i="10" l="1"/>
  <c r="AT106" i="10" s="1"/>
  <c r="AS107" i="10"/>
  <c r="AT108" i="10" l="1"/>
  <c r="AU108" i="10" s="1"/>
  <c r="AU111" i="10" s="1"/>
  <c r="AT107" i="10"/>
  <c r="AU107" i="10" l="1"/>
  <c r="AU106" i="10"/>
  <c r="AZ107" i="10"/>
  <c r="S107" i="10" s="1"/>
  <c r="AZ112" i="10"/>
  <c r="S112" i="10" s="1"/>
  <c r="AZ108" i="10"/>
  <c r="S108" i="10" s="1"/>
  <c r="AZ110" i="10"/>
  <c r="S110" i="10" s="1"/>
  <c r="AZ109" i="10"/>
  <c r="S109" i="10" s="1"/>
  <c r="AZ114" i="10"/>
  <c r="S114" i="10" s="1"/>
  <c r="AZ111" i="10"/>
  <c r="S111" i="10" s="1"/>
  <c r="AZ106" i="10"/>
  <c r="S106" i="10" s="1"/>
  <c r="AZ113" i="10"/>
  <c r="S113" i="10" s="1"/>
  <c r="AZ115" i="10"/>
  <c r="S115" i="10" s="1"/>
  <c r="S116" i="10" l="1"/>
  <c r="T109" i="10" s="1"/>
  <c r="AC121" i="10" l="1"/>
  <c r="T106" i="10"/>
  <c r="T108" i="10"/>
  <c r="T107" i="10"/>
  <c r="AA121" i="10" s="1"/>
  <c r="T111" i="10"/>
  <c r="AE121" i="10" s="1"/>
  <c r="T110" i="10"/>
  <c r="AJ121" i="10"/>
  <c r="T114" i="10"/>
  <c r="AH121" i="10" s="1"/>
  <c r="V115" i="10"/>
  <c r="T113" i="10"/>
  <c r="AG121" i="10" s="1"/>
  <c r="T115" i="10"/>
  <c r="T112" i="10"/>
  <c r="AG120" i="10" l="1"/>
  <c r="AC120" i="10"/>
  <c r="AF120" i="10"/>
  <c r="AB120" i="10"/>
  <c r="AI120" i="10"/>
  <c r="AE120" i="10"/>
  <c r="AA120" i="10"/>
  <c r="AH120" i="10"/>
  <c r="AD120" i="10"/>
  <c r="Z120" i="10"/>
  <c r="AG124" i="10"/>
  <c r="AC124" i="10"/>
  <c r="AF124" i="10"/>
  <c r="AB124" i="10"/>
  <c r="AI124" i="10"/>
  <c r="AE124" i="10"/>
  <c r="AA124" i="10"/>
  <c r="AH124" i="10"/>
  <c r="AD124" i="10"/>
  <c r="Z124" i="10"/>
  <c r="AG122" i="10"/>
  <c r="AC122" i="10"/>
  <c r="AF122" i="10"/>
  <c r="AB122" i="10"/>
  <c r="AI122" i="10"/>
  <c r="AE122" i="10"/>
  <c r="AA122" i="10"/>
  <c r="AH122" i="10"/>
  <c r="AD122" i="10"/>
  <c r="Z122" i="10"/>
  <c r="AG118" i="10"/>
  <c r="AC118" i="10"/>
  <c r="AF118" i="10"/>
  <c r="AB118" i="10"/>
  <c r="AI118" i="10"/>
  <c r="AE118" i="10"/>
  <c r="AA118" i="10"/>
  <c r="AH118" i="10"/>
  <c r="AD118" i="10"/>
  <c r="Z118" i="10"/>
  <c r="AI127" i="10"/>
  <c r="AE127" i="10"/>
  <c r="AA127" i="10"/>
  <c r="AH127" i="10"/>
  <c r="AD127" i="10"/>
  <c r="Z127" i="10"/>
  <c r="AG127" i="10"/>
  <c r="AC127" i="10"/>
  <c r="AF127" i="10"/>
  <c r="AB127" i="10"/>
  <c r="AB121" i="10"/>
  <c r="Z121" i="10"/>
  <c r="AI125" i="10"/>
  <c r="AE125" i="10"/>
  <c r="AA125" i="10"/>
  <c r="AH125" i="10"/>
  <c r="AD125" i="10"/>
  <c r="Z125" i="10"/>
  <c r="AG125" i="10"/>
  <c r="AC125" i="10"/>
  <c r="AF125" i="10"/>
  <c r="AB125" i="10"/>
  <c r="AG126" i="10"/>
  <c r="AC126" i="10"/>
  <c r="AF126" i="10"/>
  <c r="AB126" i="10"/>
  <c r="AI126" i="10"/>
  <c r="AE126" i="10"/>
  <c r="AA126" i="10"/>
  <c r="AH126" i="10"/>
  <c r="AD126" i="10"/>
  <c r="Z126" i="10"/>
  <c r="AI123" i="10"/>
  <c r="AE123" i="10"/>
  <c r="AA123" i="10"/>
  <c r="AH123" i="10"/>
  <c r="AD123" i="10"/>
  <c r="Z123" i="10"/>
  <c r="AG123" i="10"/>
  <c r="AC123" i="10"/>
  <c r="AF123" i="10"/>
  <c r="AB123" i="10"/>
  <c r="AJ123" i="10"/>
  <c r="AJ120" i="10"/>
  <c r="AJ119" i="10"/>
  <c r="AI119" i="10"/>
  <c r="AE119" i="10"/>
  <c r="AA119" i="10"/>
  <c r="AH119" i="10"/>
  <c r="AD119" i="10"/>
  <c r="Z119" i="10"/>
  <c r="AG119" i="10"/>
  <c r="AC119" i="10"/>
  <c r="AF119" i="10"/>
  <c r="AB119" i="10"/>
  <c r="AF121" i="10"/>
  <c r="AD121" i="10"/>
  <c r="AI121" i="10"/>
  <c r="AJ118" i="10"/>
  <c r="AJ122" i="10"/>
  <c r="AJ126" i="10"/>
  <c r="AY121" i="10"/>
  <c r="AY122" i="10"/>
  <c r="AY125" i="10"/>
  <c r="AY119" i="10"/>
  <c r="AJ124" i="10"/>
  <c r="AJ125" i="10"/>
  <c r="AY118" i="10"/>
  <c r="AY127" i="10"/>
  <c r="AY123" i="10"/>
  <c r="T116" i="10"/>
  <c r="AJ127" i="10"/>
  <c r="AY120" i="10"/>
  <c r="AY124" i="10"/>
  <c r="AY126" i="10"/>
  <c r="AJ128" i="10" l="1"/>
  <c r="AL119" i="10" s="1"/>
  <c r="AL121" i="10" s="1"/>
  <c r="AI128" i="10"/>
  <c r="AL118" i="10" s="1"/>
  <c r="AL122" i="10" s="1"/>
  <c r="AL126" i="10" l="1"/>
  <c r="AL123" i="10"/>
  <c r="AL125" i="10" s="1"/>
  <c r="AO122" i="10" l="1"/>
  <c r="AO123" i="10" s="1"/>
  <c r="AO124" i="10" s="1"/>
  <c r="AO126" i="10" s="1"/>
  <c r="AP126" i="10" s="1"/>
  <c r="AL127" i="10"/>
  <c r="AO118" i="10" s="1"/>
  <c r="AP118" i="10" s="1"/>
  <c r="AO127" i="10" l="1"/>
  <c r="AP127" i="10" s="1"/>
  <c r="AR119" i="10"/>
  <c r="AO125" i="10"/>
  <c r="AP125" i="10" s="1"/>
  <c r="AR120" i="10" l="1"/>
  <c r="AS120" i="10" s="1"/>
  <c r="AR118" i="10"/>
  <c r="AS118" i="10" s="1"/>
  <c r="AT118" i="10" s="1"/>
  <c r="AS119" i="10" l="1"/>
  <c r="AT119" i="10" s="1"/>
  <c r="AU118" i="10" s="1"/>
  <c r="AT120" i="10" l="1"/>
  <c r="AU120" i="10" s="1"/>
  <c r="AU123" i="10" s="1"/>
  <c r="AZ124" i="10" s="1"/>
  <c r="S124" i="10" s="1"/>
  <c r="AU119" i="10"/>
  <c r="AZ120" i="10" l="1"/>
  <c r="S120" i="10" s="1"/>
  <c r="AZ123" i="10"/>
  <c r="S123" i="10" s="1"/>
  <c r="AZ125" i="10"/>
  <c r="S125" i="10" s="1"/>
  <c r="AZ118" i="10"/>
  <c r="S118" i="10" s="1"/>
  <c r="AZ122" i="10"/>
  <c r="S122" i="10" s="1"/>
  <c r="AZ126" i="10"/>
  <c r="S126" i="10" s="1"/>
  <c r="AZ119" i="10"/>
  <c r="S119" i="10" s="1"/>
  <c r="AZ127" i="10"/>
  <c r="S127" i="10" s="1"/>
  <c r="AZ121" i="10"/>
  <c r="S121" i="10" s="1"/>
  <c r="S128" i="10" l="1"/>
  <c r="V127" i="10" s="1"/>
  <c r="T125" i="10" l="1"/>
  <c r="T120" i="10"/>
  <c r="AJ132" i="10" s="1"/>
  <c r="T123" i="10"/>
  <c r="T127" i="10"/>
  <c r="T121" i="10"/>
  <c r="T122" i="10"/>
  <c r="AJ134" i="10" s="1"/>
  <c r="T124" i="10"/>
  <c r="T126" i="10"/>
  <c r="T118" i="10"/>
  <c r="T119" i="10"/>
  <c r="AJ131" i="10" s="1"/>
  <c r="AJ136" i="10"/>
  <c r="AY138" i="10"/>
  <c r="AJ133" i="10"/>
  <c r="AI139" i="10" l="1"/>
  <c r="AE139" i="10"/>
  <c r="AA139" i="10"/>
  <c r="AH139" i="10"/>
  <c r="AD139" i="10"/>
  <c r="Z139" i="10"/>
  <c r="AG139" i="10"/>
  <c r="AC139" i="10"/>
  <c r="AF139" i="10"/>
  <c r="AB139" i="10"/>
  <c r="AG136" i="10"/>
  <c r="AC136" i="10"/>
  <c r="AF136" i="10"/>
  <c r="AB136" i="10"/>
  <c r="AI136" i="10"/>
  <c r="AE136" i="10"/>
  <c r="AA136" i="10"/>
  <c r="AH136" i="10"/>
  <c r="AD136" i="10"/>
  <c r="Z136" i="10"/>
  <c r="AI135" i="10"/>
  <c r="AE135" i="10"/>
  <c r="AA135" i="10"/>
  <c r="AH135" i="10"/>
  <c r="AD135" i="10"/>
  <c r="Z135" i="10"/>
  <c r="AG135" i="10"/>
  <c r="AC135" i="10"/>
  <c r="AF135" i="10"/>
  <c r="AB135" i="10"/>
  <c r="AG138" i="10"/>
  <c r="AC138" i="10"/>
  <c r="AF138" i="10"/>
  <c r="AB138" i="10"/>
  <c r="AI138" i="10"/>
  <c r="AE138" i="10"/>
  <c r="AA138" i="10"/>
  <c r="AH138" i="10"/>
  <c r="AD138" i="10"/>
  <c r="Z138" i="10"/>
  <c r="AG134" i="10"/>
  <c r="AC134" i="10"/>
  <c r="AF134" i="10"/>
  <c r="AB134" i="10"/>
  <c r="AI134" i="10"/>
  <c r="AE134" i="10"/>
  <c r="AA134" i="10"/>
  <c r="AH134" i="10"/>
  <c r="AD134" i="10"/>
  <c r="Z134" i="10"/>
  <c r="AG132" i="10"/>
  <c r="AC132" i="10"/>
  <c r="AF132" i="10"/>
  <c r="AB132" i="10"/>
  <c r="AI132" i="10"/>
  <c r="AE132" i="10"/>
  <c r="AA132" i="10"/>
  <c r="AH132" i="10"/>
  <c r="AD132" i="10"/>
  <c r="Z132" i="10"/>
  <c r="AI131" i="10"/>
  <c r="AE131" i="10"/>
  <c r="AA131" i="10"/>
  <c r="AH131" i="10"/>
  <c r="AD131" i="10"/>
  <c r="Z131" i="10"/>
  <c r="AG131" i="10"/>
  <c r="AC131" i="10"/>
  <c r="AF131" i="10"/>
  <c r="AB131" i="10"/>
  <c r="AJ139" i="10"/>
  <c r="AJ135" i="10"/>
  <c r="AJ130" i="10"/>
  <c r="AG130" i="10"/>
  <c r="AC130" i="10"/>
  <c r="AF130" i="10"/>
  <c r="AB130" i="10"/>
  <c r="AI130" i="10"/>
  <c r="AE130" i="10"/>
  <c r="AA130" i="10"/>
  <c r="AH130" i="10"/>
  <c r="AD130" i="10"/>
  <c r="Z130" i="10"/>
  <c r="AI133" i="10"/>
  <c r="AE133" i="10"/>
  <c r="AA133" i="10"/>
  <c r="AH133" i="10"/>
  <c r="AD133" i="10"/>
  <c r="Z133" i="10"/>
  <c r="AG133" i="10"/>
  <c r="AC133" i="10"/>
  <c r="AF133" i="10"/>
  <c r="AB133" i="10"/>
  <c r="AI137" i="10"/>
  <c r="AE137" i="10"/>
  <c r="AA137" i="10"/>
  <c r="AH137" i="10"/>
  <c r="AD137" i="10"/>
  <c r="Z137" i="10"/>
  <c r="AG137" i="10"/>
  <c r="AC137" i="10"/>
  <c r="AF137" i="10"/>
  <c r="AB137" i="10"/>
  <c r="AY134" i="10"/>
  <c r="AY131" i="10"/>
  <c r="AY136" i="10"/>
  <c r="AY132" i="10"/>
  <c r="AY130" i="10"/>
  <c r="AY133" i="10"/>
  <c r="AY135" i="10"/>
  <c r="AY137" i="10"/>
  <c r="AJ138" i="10"/>
  <c r="AJ137" i="10"/>
  <c r="AY139" i="10"/>
  <c r="T128" i="10"/>
  <c r="AJ140" i="10" l="1"/>
  <c r="AL131" i="10" s="1"/>
  <c r="AL133" i="10" s="1"/>
  <c r="AI140" i="10"/>
  <c r="AL130" i="10" s="1"/>
  <c r="AL135" i="10" s="1"/>
  <c r="AL134" i="10" l="1"/>
  <c r="AL137" i="10"/>
  <c r="AL138" i="10"/>
  <c r="AO134" i="10" l="1"/>
  <c r="AO135" i="10" s="1"/>
  <c r="AO136" i="10" s="1"/>
  <c r="AO139" i="10" s="1"/>
  <c r="AP139" i="10" s="1"/>
  <c r="AL139" i="10"/>
  <c r="AO137" i="10" l="1"/>
  <c r="AP137" i="10" s="1"/>
  <c r="AR132" i="10"/>
  <c r="AS132" i="10" s="1"/>
  <c r="AO130" i="10"/>
  <c r="AP130" i="10" s="1"/>
  <c r="AO138" i="10"/>
  <c r="AP138" i="10" s="1"/>
  <c r="AR130" i="10" l="1"/>
  <c r="AR131" i="10"/>
  <c r="AS131" i="10" l="1"/>
  <c r="AT132" i="10" s="1"/>
  <c r="AU132" i="10" s="1"/>
  <c r="AS130" i="10"/>
  <c r="AT130" i="10" s="1"/>
  <c r="AT131" i="10" l="1"/>
  <c r="AU130" i="10" s="1"/>
  <c r="AU135" i="10" s="1"/>
  <c r="AU131" i="10" l="1"/>
  <c r="AZ134" i="10"/>
  <c r="S134" i="10" s="1"/>
  <c r="AZ137" i="10"/>
  <c r="S137" i="10" s="1"/>
  <c r="AZ130" i="10"/>
  <c r="S130" i="10" s="1"/>
  <c r="AZ138" i="10"/>
  <c r="S138" i="10" s="1"/>
  <c r="AZ136" i="10"/>
  <c r="S136" i="10" s="1"/>
  <c r="AZ132" i="10"/>
  <c r="S132" i="10" s="1"/>
  <c r="AZ133" i="10"/>
  <c r="S133" i="10" s="1"/>
  <c r="AZ131" i="10"/>
  <c r="S131" i="10" s="1"/>
  <c r="AZ139" i="10"/>
  <c r="S139" i="10" s="1"/>
  <c r="AZ135" i="10"/>
  <c r="S135" i="10" s="1"/>
  <c r="S140" i="10" l="1"/>
  <c r="T135" i="10" s="1"/>
  <c r="AE147" i="10" l="1"/>
  <c r="AD147" i="10"/>
  <c r="T134" i="10"/>
  <c r="T137" i="10"/>
  <c r="AJ147" i="10"/>
  <c r="AJ146" i="10"/>
  <c r="T139" i="10"/>
  <c r="T133" i="10"/>
  <c r="T132" i="10"/>
  <c r="T130" i="10"/>
  <c r="Z147" i="10" s="1"/>
  <c r="V139" i="10"/>
  <c r="T138" i="10"/>
  <c r="T136" i="10"/>
  <c r="AF147" i="10" s="1"/>
  <c r="T131" i="10"/>
  <c r="AA147" i="10" s="1"/>
  <c r="AG150" i="10" l="1"/>
  <c r="AC150" i="10"/>
  <c r="AI150" i="10"/>
  <c r="AD150" i="10"/>
  <c r="AH150" i="10"/>
  <c r="AB150" i="10"/>
  <c r="AF150" i="10"/>
  <c r="AA150" i="10"/>
  <c r="AE150" i="10"/>
  <c r="Z150" i="10"/>
  <c r="AJ149" i="10"/>
  <c r="AI149" i="10"/>
  <c r="AE149" i="10"/>
  <c r="AA149" i="10"/>
  <c r="AH149" i="10"/>
  <c r="AC149" i="10"/>
  <c r="AG149" i="10"/>
  <c r="AB149" i="10"/>
  <c r="AF149" i="10"/>
  <c r="Z149" i="10"/>
  <c r="AD149" i="10"/>
  <c r="AG147" i="10"/>
  <c r="AI145" i="10"/>
  <c r="AE145" i="10"/>
  <c r="AA145" i="10"/>
  <c r="AH145" i="10"/>
  <c r="AD145" i="10"/>
  <c r="Z145" i="10"/>
  <c r="AG145" i="10"/>
  <c r="AC145" i="10"/>
  <c r="AF145" i="10"/>
  <c r="AB145" i="10"/>
  <c r="AI151" i="10"/>
  <c r="AE151" i="10"/>
  <c r="AA151" i="10"/>
  <c r="AD151" i="10"/>
  <c r="AH151" i="10"/>
  <c r="AC151" i="10"/>
  <c r="AG151" i="10"/>
  <c r="AB151" i="10"/>
  <c r="AF151" i="10"/>
  <c r="Z151" i="10"/>
  <c r="AG146" i="10"/>
  <c r="AC146" i="10"/>
  <c r="AF146" i="10"/>
  <c r="AB146" i="10"/>
  <c r="AI146" i="10"/>
  <c r="AE146" i="10"/>
  <c r="AA146" i="10"/>
  <c r="AH146" i="10"/>
  <c r="AD146" i="10"/>
  <c r="Z146" i="10"/>
  <c r="AI143" i="10"/>
  <c r="AE143" i="10"/>
  <c r="AA143" i="10"/>
  <c r="AH143" i="10"/>
  <c r="AD143" i="10"/>
  <c r="Z143" i="10"/>
  <c r="AG143" i="10"/>
  <c r="AC143" i="10"/>
  <c r="AF143" i="10"/>
  <c r="AB143" i="10"/>
  <c r="AC147" i="10"/>
  <c r="AG142" i="10"/>
  <c r="AC142" i="10"/>
  <c r="AF142" i="10"/>
  <c r="AB142" i="10"/>
  <c r="AI142" i="10"/>
  <c r="AE142" i="10"/>
  <c r="AA142" i="10"/>
  <c r="AH142" i="10"/>
  <c r="AD142" i="10"/>
  <c r="Z142" i="10"/>
  <c r="AG148" i="10"/>
  <c r="AC148" i="10"/>
  <c r="AH148" i="10"/>
  <c r="AB148" i="10"/>
  <c r="AF148" i="10"/>
  <c r="AA148" i="10"/>
  <c r="AE148" i="10"/>
  <c r="Z148" i="10"/>
  <c r="AI148" i="10"/>
  <c r="AD148" i="10"/>
  <c r="AG144" i="10"/>
  <c r="AC144" i="10"/>
  <c r="AF144" i="10"/>
  <c r="AB144" i="10"/>
  <c r="AI144" i="10"/>
  <c r="AE144" i="10"/>
  <c r="AA144" i="10"/>
  <c r="AH144" i="10"/>
  <c r="AD144" i="10"/>
  <c r="Z144" i="10"/>
  <c r="AH147" i="10"/>
  <c r="AB147" i="10"/>
  <c r="AI147" i="10"/>
  <c r="AJ150" i="10"/>
  <c r="AJ148" i="10"/>
  <c r="AJ144" i="10"/>
  <c r="AJ145" i="10"/>
  <c r="AJ143" i="10"/>
  <c r="AJ151" i="10"/>
  <c r="AJ142" i="10"/>
  <c r="AY145" i="10"/>
  <c r="AY149" i="10"/>
  <c r="AY147" i="10"/>
  <c r="AY144" i="10"/>
  <c r="AY148" i="10"/>
  <c r="AY151" i="10"/>
  <c r="AY150" i="10"/>
  <c r="AY143" i="10"/>
  <c r="AY146" i="10"/>
  <c r="AY142" i="10"/>
  <c r="T140" i="10"/>
  <c r="AJ152" i="10" l="1"/>
  <c r="AL143" i="10" s="1"/>
  <c r="AL145" i="10" s="1"/>
  <c r="AI152" i="10"/>
  <c r="AL142" i="10" s="1"/>
  <c r="AL147" i="10" l="1"/>
  <c r="AL146" i="10"/>
  <c r="AL150" i="10" l="1"/>
  <c r="AL149" i="10"/>
  <c r="AL151" i="10" l="1"/>
  <c r="AO142" i="10" s="1"/>
  <c r="AP142" i="10" s="1"/>
  <c r="AO146" i="10"/>
  <c r="AO147" i="10" s="1"/>
  <c r="AO148" i="10" s="1"/>
  <c r="AO151" i="10" s="1"/>
  <c r="AP151" i="10" s="1"/>
  <c r="AO150" i="10" l="1"/>
  <c r="AP150" i="10" s="1"/>
  <c r="AO149" i="10"/>
  <c r="AP149" i="10" s="1"/>
  <c r="AR144" i="10"/>
  <c r="AS144" i="10" s="1"/>
  <c r="AR143" i="10" l="1"/>
  <c r="AR142" i="10"/>
  <c r="AS142" i="10" s="1"/>
  <c r="AT142" i="10" s="1"/>
  <c r="AS143" i="10" l="1"/>
  <c r="AT143" i="10" s="1"/>
  <c r="AU142" i="10" s="1"/>
  <c r="AT144" i="10" l="1"/>
  <c r="AU144" i="10" s="1"/>
  <c r="AU147" i="10" s="1"/>
  <c r="AZ148" i="10" s="1"/>
  <c r="S148" i="10" s="1"/>
  <c r="AZ151" i="10"/>
  <c r="S151" i="10" s="1"/>
  <c r="AZ145" i="10"/>
  <c r="S145" i="10" s="1"/>
  <c r="AZ142" i="10"/>
  <c r="S142" i="10" s="1"/>
  <c r="AU143" i="10"/>
  <c r="AZ146" i="10" l="1"/>
  <c r="S146" i="10" s="1"/>
  <c r="AZ149" i="10"/>
  <c r="S149" i="10" s="1"/>
  <c r="AZ144" i="10"/>
  <c r="S144" i="10" s="1"/>
  <c r="AZ143" i="10"/>
  <c r="S143" i="10" s="1"/>
  <c r="AZ150" i="10"/>
  <c r="S150" i="10" s="1"/>
  <c r="AZ147" i="10"/>
  <c r="S147" i="10" s="1"/>
  <c r="S152" i="10" l="1"/>
  <c r="V151" i="10" s="1"/>
  <c r="T145" i="10"/>
  <c r="T150" i="10"/>
  <c r="T148" i="10"/>
  <c r="T149" i="10"/>
  <c r="T144" i="10"/>
  <c r="AJ156" i="10" s="1"/>
  <c r="T142" i="10"/>
  <c r="T143" i="10"/>
  <c r="AJ157" i="10"/>
  <c r="T151" i="10"/>
  <c r="AI163" i="10" l="1"/>
  <c r="AA163" i="10"/>
  <c r="AF163" i="10"/>
  <c r="Z163" i="10"/>
  <c r="AH163" i="10"/>
  <c r="AC163" i="10"/>
  <c r="AG163" i="10"/>
  <c r="AB163" i="10"/>
  <c r="AG160" i="10"/>
  <c r="AC160" i="10"/>
  <c r="AI160" i="10"/>
  <c r="AH160" i="10"/>
  <c r="AB160" i="10"/>
  <c r="AF160" i="10"/>
  <c r="AA160" i="10"/>
  <c r="Z160" i="10"/>
  <c r="AG162" i="10"/>
  <c r="AC162" i="10"/>
  <c r="Z162" i="10"/>
  <c r="AI162" i="10"/>
  <c r="AH162" i="10"/>
  <c r="AB162" i="10"/>
  <c r="AF162" i="10"/>
  <c r="AA162" i="10"/>
  <c r="AI155" i="10"/>
  <c r="AA155" i="10"/>
  <c r="AF155" i="10"/>
  <c r="Z155" i="10"/>
  <c r="AH155" i="10"/>
  <c r="AC155" i="10"/>
  <c r="AG155" i="10"/>
  <c r="AB155" i="10"/>
  <c r="AJ155" i="10"/>
  <c r="AG156" i="10"/>
  <c r="AC156" i="10"/>
  <c r="AF156" i="10"/>
  <c r="AA156" i="10"/>
  <c r="Z156" i="10"/>
  <c r="AI156" i="10"/>
  <c r="AH156" i="10"/>
  <c r="AB156" i="10"/>
  <c r="AI157" i="10"/>
  <c r="AA157" i="10"/>
  <c r="AG157" i="10"/>
  <c r="AB157" i="10"/>
  <c r="AF157" i="10"/>
  <c r="Z157" i="10"/>
  <c r="AH157" i="10"/>
  <c r="AC157" i="10"/>
  <c r="AG154" i="10"/>
  <c r="AC154" i="10"/>
  <c r="Z154" i="10"/>
  <c r="AI154" i="10"/>
  <c r="AH154" i="10"/>
  <c r="AB154" i="10"/>
  <c r="AF154" i="10"/>
  <c r="AA154" i="10"/>
  <c r="AI161" i="10"/>
  <c r="AA161" i="10"/>
  <c r="AH161" i="10"/>
  <c r="AC161" i="10"/>
  <c r="AG161" i="10"/>
  <c r="AB161" i="10"/>
  <c r="AF161" i="10"/>
  <c r="Z161" i="10"/>
  <c r="T147" i="10"/>
  <c r="AE160" i="10" s="1"/>
  <c r="T146" i="10"/>
  <c r="AD155" i="10" s="1"/>
  <c r="AJ160" i="10"/>
  <c r="AJ161" i="10"/>
  <c r="AJ154" i="10"/>
  <c r="AJ162" i="10"/>
  <c r="AY163" i="10"/>
  <c r="AJ163" i="10"/>
  <c r="AY154" i="10"/>
  <c r="AY162" i="10"/>
  <c r="AY157" i="10"/>
  <c r="AY158" i="10"/>
  <c r="AY161" i="10"/>
  <c r="AY156" i="10"/>
  <c r="AY155" i="10" l="1"/>
  <c r="AY160" i="10"/>
  <c r="AE154" i="10"/>
  <c r="AE155" i="10"/>
  <c r="AG158" i="10"/>
  <c r="AC158" i="10"/>
  <c r="AH158" i="10"/>
  <c r="AB158" i="10"/>
  <c r="AF158" i="10"/>
  <c r="AA158" i="10"/>
  <c r="AE158" i="10"/>
  <c r="Z158" i="10"/>
  <c r="AI158" i="10"/>
  <c r="AD158" i="10"/>
  <c r="AD161" i="10"/>
  <c r="AD154" i="10"/>
  <c r="AD157" i="10"/>
  <c r="AE162" i="10"/>
  <c r="AY159" i="10"/>
  <c r="AI159" i="10"/>
  <c r="AE159" i="10"/>
  <c r="AA159" i="10"/>
  <c r="AH159" i="10"/>
  <c r="AC159" i="10"/>
  <c r="AG159" i="10"/>
  <c r="AB159" i="10"/>
  <c r="AF159" i="10"/>
  <c r="Z159" i="10"/>
  <c r="AD159" i="10"/>
  <c r="AE156" i="10"/>
  <c r="AD162" i="10"/>
  <c r="AD160" i="10"/>
  <c r="AD163" i="10"/>
  <c r="AE163" i="10"/>
  <c r="T152" i="10"/>
  <c r="AJ158" i="10"/>
  <c r="AE161" i="10"/>
  <c r="AE157" i="10"/>
  <c r="AD156" i="10"/>
  <c r="AI164" i="10" s="1"/>
  <c r="AL154" i="10" s="1"/>
  <c r="AJ159" i="10"/>
  <c r="AJ164" i="10" s="1"/>
  <c r="AL155" i="10" s="1"/>
  <c r="AL157" i="10" s="1"/>
  <c r="AL159" i="10" l="1"/>
  <c r="AL158" i="10"/>
  <c r="AL162" i="10" l="1"/>
  <c r="AL161" i="10"/>
  <c r="AL163" i="10" l="1"/>
  <c r="AO154" i="10" s="1"/>
  <c r="AP154" i="10" s="1"/>
  <c r="AO158" i="10"/>
  <c r="AO159" i="10" s="1"/>
  <c r="AO160" i="10" s="1"/>
  <c r="AO162" i="10" l="1"/>
  <c r="AP162" i="10" s="1"/>
  <c r="AO163" i="10"/>
  <c r="AP163" i="10" s="1"/>
  <c r="AO161" i="10"/>
  <c r="AR155" i="10" l="1"/>
  <c r="AR156" i="10"/>
  <c r="AS156" i="10" s="1"/>
  <c r="AP161" i="10"/>
  <c r="AR154" i="10"/>
  <c r="AS154" i="10" l="1"/>
  <c r="AT154" i="10" s="1"/>
  <c r="AS155" i="10"/>
  <c r="AT156" i="10" l="1"/>
  <c r="AU156" i="10" s="1"/>
  <c r="AU159" i="10" s="1"/>
  <c r="AT155" i="10"/>
  <c r="AU154" i="10" s="1"/>
  <c r="AU155" i="10" l="1"/>
  <c r="AZ160" i="10"/>
  <c r="S160" i="10" s="1"/>
  <c r="AZ158" i="10"/>
  <c r="S158" i="10" s="1"/>
  <c r="AZ159" i="10"/>
  <c r="S159" i="10" s="1"/>
  <c r="AZ161" i="10"/>
  <c r="S161" i="10" s="1"/>
  <c r="AZ163" i="10"/>
  <c r="S163" i="10" s="1"/>
  <c r="AZ155" i="10"/>
  <c r="S155" i="10" s="1"/>
  <c r="AZ162" i="10"/>
  <c r="S162" i="10" s="1"/>
  <c r="AZ157" i="10"/>
  <c r="S157" i="10" s="1"/>
  <c r="AZ154" i="10"/>
  <c r="S154" i="10" s="1"/>
  <c r="AZ156" i="10"/>
  <c r="S156" i="10" s="1"/>
  <c r="S164" i="10" l="1"/>
  <c r="T162" i="10" l="1"/>
  <c r="V163" i="10"/>
  <c r="T159" i="10"/>
  <c r="T156" i="10"/>
  <c r="T161" i="10"/>
  <c r="T154" i="10"/>
  <c r="T155" i="10"/>
  <c r="T163" i="10"/>
  <c r="T158" i="10"/>
  <c r="T160" i="10"/>
  <c r="T157" i="10"/>
  <c r="AH171" i="10" l="1"/>
  <c r="AD171" i="10"/>
  <c r="Z171" i="10"/>
  <c r="AG171" i="10"/>
  <c r="AC171" i="10"/>
  <c r="AF171" i="10"/>
  <c r="AB171" i="10"/>
  <c r="AI171" i="10"/>
  <c r="AE171" i="10"/>
  <c r="AA171" i="10"/>
  <c r="AH175" i="10"/>
  <c r="AD175" i="10"/>
  <c r="Z175" i="10"/>
  <c r="AG175" i="10"/>
  <c r="AC175" i="10"/>
  <c r="AF175" i="10"/>
  <c r="AB175" i="10"/>
  <c r="AI175" i="10"/>
  <c r="AE175" i="10"/>
  <c r="AA175" i="10"/>
  <c r="AH169" i="10"/>
  <c r="AD169" i="10"/>
  <c r="Z169" i="10"/>
  <c r="AG169" i="10"/>
  <c r="AC169" i="10"/>
  <c r="AF169" i="10"/>
  <c r="AB169" i="10"/>
  <c r="AI169" i="10"/>
  <c r="AE169" i="10"/>
  <c r="AA169" i="10"/>
  <c r="AG166" i="10"/>
  <c r="AC166" i="10"/>
  <c r="AF166" i="10"/>
  <c r="AA166" i="10"/>
  <c r="AE166" i="10"/>
  <c r="Z166" i="10"/>
  <c r="AI166" i="10"/>
  <c r="AD166" i="10"/>
  <c r="AH166" i="10"/>
  <c r="AB166" i="10"/>
  <c r="AF168" i="10"/>
  <c r="AI168" i="10"/>
  <c r="AH168" i="10"/>
  <c r="AD168" i="10"/>
  <c r="Z168" i="10"/>
  <c r="AG168" i="10"/>
  <c r="AC168" i="10"/>
  <c r="AE168" i="10"/>
  <c r="AB168" i="10"/>
  <c r="AA168" i="10"/>
  <c r="AI167" i="10"/>
  <c r="AE167" i="10"/>
  <c r="AA167" i="10"/>
  <c r="AG167" i="10"/>
  <c r="AB167" i="10"/>
  <c r="AF167" i="10"/>
  <c r="Z167" i="10"/>
  <c r="AD167" i="10"/>
  <c r="AH167" i="10"/>
  <c r="AC167" i="10"/>
  <c r="AF172" i="10"/>
  <c r="AB172" i="10"/>
  <c r="AI172" i="10"/>
  <c r="AE172" i="10"/>
  <c r="AA172" i="10"/>
  <c r="AH172" i="10"/>
  <c r="AD172" i="10"/>
  <c r="Z172" i="10"/>
  <c r="AG172" i="10"/>
  <c r="AC172" i="10"/>
  <c r="AF170" i="10"/>
  <c r="AB170" i="10"/>
  <c r="AI170" i="10"/>
  <c r="AE170" i="10"/>
  <c r="AA170" i="10"/>
  <c r="AH170" i="10"/>
  <c r="AD170" i="10"/>
  <c r="Z170" i="10"/>
  <c r="AG170" i="10"/>
  <c r="AC170" i="10"/>
  <c r="AH173" i="10"/>
  <c r="AD173" i="10"/>
  <c r="Z173" i="10"/>
  <c r="AG173" i="10"/>
  <c r="AC173" i="10"/>
  <c r="AF173" i="10"/>
  <c r="AB173" i="10"/>
  <c r="AI173" i="10"/>
  <c r="AE173" i="10"/>
  <c r="AA173" i="10"/>
  <c r="AF174" i="10"/>
  <c r="AB174" i="10"/>
  <c r="AI174" i="10"/>
  <c r="AE174" i="10"/>
  <c r="AA174" i="10"/>
  <c r="AH174" i="10"/>
  <c r="AD174" i="10"/>
  <c r="Z174" i="10"/>
  <c r="AG174" i="10"/>
  <c r="AC174" i="10"/>
  <c r="AJ168" i="10"/>
  <c r="AJ175" i="10"/>
  <c r="AJ171" i="10"/>
  <c r="AJ169" i="10"/>
  <c r="AY175" i="10"/>
  <c r="AY167" i="10"/>
  <c r="AY172" i="10"/>
  <c r="AY171" i="10"/>
  <c r="AY170" i="10"/>
  <c r="AY168" i="10"/>
  <c r="T164" i="10"/>
  <c r="AY166" i="10"/>
  <c r="AY173" i="10"/>
  <c r="AY169" i="10"/>
  <c r="AJ166" i="10"/>
  <c r="AY174" i="10"/>
  <c r="AJ167" i="10"/>
  <c r="AJ172" i="10"/>
  <c r="AJ170" i="10"/>
  <c r="AJ173" i="10"/>
  <c r="AJ174" i="10"/>
  <c r="AJ176" i="10" l="1"/>
  <c r="AL167" i="10" s="1"/>
  <c r="AL169" i="10" s="1"/>
  <c r="AI176" i="10"/>
  <c r="AL166" i="10" s="1"/>
  <c r="AL170" i="10" l="1"/>
  <c r="AL174" i="10" s="1"/>
  <c r="AL171" i="10"/>
  <c r="AL173" i="10" s="1"/>
  <c r="AO170" i="10" l="1"/>
  <c r="AO171" i="10" s="1"/>
  <c r="AO172" i="10" s="1"/>
  <c r="AO174" i="10" s="1"/>
  <c r="AP174" i="10" s="1"/>
  <c r="AL175" i="10"/>
  <c r="AO166" i="10" s="1"/>
  <c r="AP166" i="10" s="1"/>
  <c r="AR167" i="10" l="1"/>
  <c r="AO173" i="10"/>
  <c r="AO175" i="10"/>
  <c r="AP175" i="10" s="1"/>
  <c r="AR168" i="10" l="1"/>
  <c r="AS168" i="10" s="1"/>
  <c r="AP173" i="10"/>
  <c r="AR166" i="10"/>
  <c r="AS167" i="10" l="1"/>
  <c r="AS166" i="10"/>
  <c r="AT166" i="10" s="1"/>
  <c r="AT168" i="10" l="1"/>
  <c r="AU168" i="10" s="1"/>
  <c r="AU171" i="10" s="1"/>
  <c r="AT167" i="10"/>
  <c r="AU167" i="10" l="1"/>
  <c r="AU166" i="10"/>
  <c r="AZ170" i="10"/>
  <c r="S170" i="10" s="1"/>
  <c r="AZ171" i="10"/>
  <c r="S171" i="10" s="1"/>
  <c r="AZ172" i="10"/>
  <c r="S172" i="10" s="1"/>
  <c r="AZ173" i="10"/>
  <c r="S173" i="10" s="1"/>
  <c r="AZ167" i="10"/>
  <c r="S167" i="10" s="1"/>
  <c r="AZ169" i="10"/>
  <c r="S169" i="10" s="1"/>
  <c r="AZ175" i="10"/>
  <c r="S175" i="10" s="1"/>
  <c r="AZ168" i="10"/>
  <c r="S168" i="10" s="1"/>
  <c r="AZ174" i="10"/>
  <c r="S174" i="10" s="1"/>
  <c r="AZ166" i="10"/>
  <c r="S166" i="10" s="1"/>
  <c r="S176" i="10" l="1"/>
  <c r="T169" i="10" s="1"/>
  <c r="AC181" i="10" l="1"/>
  <c r="T166" i="10"/>
  <c r="AJ181" i="10"/>
  <c r="T172" i="10"/>
  <c r="AF181" i="10" s="1"/>
  <c r="T170" i="10"/>
  <c r="AD181" i="10" s="1"/>
  <c r="T174" i="10"/>
  <c r="T175" i="10"/>
  <c r="V175" i="10"/>
  <c r="T167" i="10"/>
  <c r="AA181" i="10" s="1"/>
  <c r="T168" i="10"/>
  <c r="T173" i="10"/>
  <c r="AG181" i="10" s="1"/>
  <c r="T171" i="10"/>
  <c r="AH187" i="10" l="1"/>
  <c r="AD187" i="10"/>
  <c r="Z187" i="10"/>
  <c r="AG187" i="10"/>
  <c r="AC187" i="10"/>
  <c r="AF187" i="10"/>
  <c r="AB187" i="10"/>
  <c r="AI187" i="10"/>
  <c r="AE187" i="10"/>
  <c r="AA187" i="10"/>
  <c r="AI181" i="10"/>
  <c r="AH185" i="10"/>
  <c r="AD185" i="10"/>
  <c r="Z185" i="10"/>
  <c r="AG185" i="10"/>
  <c r="AC185" i="10"/>
  <c r="AF185" i="10"/>
  <c r="AB185" i="10"/>
  <c r="AI185" i="10"/>
  <c r="AE185" i="10"/>
  <c r="AA185" i="10"/>
  <c r="AF180" i="10"/>
  <c r="AB180" i="10"/>
  <c r="AI180" i="10"/>
  <c r="AE180" i="10"/>
  <c r="AA180" i="10"/>
  <c r="AH180" i="10"/>
  <c r="AD180" i="10"/>
  <c r="Z180" i="10"/>
  <c r="AG180" i="10"/>
  <c r="AC180" i="10"/>
  <c r="AF186" i="10"/>
  <c r="AB186" i="10"/>
  <c r="AI186" i="10"/>
  <c r="AE186" i="10"/>
  <c r="AA186" i="10"/>
  <c r="AH186" i="10"/>
  <c r="AD186" i="10"/>
  <c r="Z186" i="10"/>
  <c r="AG186" i="10"/>
  <c r="AC186" i="10"/>
  <c r="AJ178" i="10"/>
  <c r="AF178" i="10"/>
  <c r="AB178" i="10"/>
  <c r="AI178" i="10"/>
  <c r="AE178" i="10"/>
  <c r="AA178" i="10"/>
  <c r="AH178" i="10"/>
  <c r="AD178" i="10"/>
  <c r="Z178" i="10"/>
  <c r="AG178" i="10"/>
  <c r="AC178" i="10"/>
  <c r="AB181" i="10"/>
  <c r="Z181" i="10"/>
  <c r="AH179" i="10"/>
  <c r="AD179" i="10"/>
  <c r="Z179" i="10"/>
  <c r="AG179" i="10"/>
  <c r="AC179" i="10"/>
  <c r="AF179" i="10"/>
  <c r="AB179" i="10"/>
  <c r="AI179" i="10"/>
  <c r="AE179" i="10"/>
  <c r="AA179" i="10"/>
  <c r="AF182" i="10"/>
  <c r="AB182" i="10"/>
  <c r="AI182" i="10"/>
  <c r="AE182" i="10"/>
  <c r="AA182" i="10"/>
  <c r="AH182" i="10"/>
  <c r="AD182" i="10"/>
  <c r="Z182" i="10"/>
  <c r="AG182" i="10"/>
  <c r="AC182" i="10"/>
  <c r="AH183" i="10"/>
  <c r="AD183" i="10"/>
  <c r="Z183" i="10"/>
  <c r="AG183" i="10"/>
  <c r="AC183" i="10"/>
  <c r="AF183" i="10"/>
  <c r="AB183" i="10"/>
  <c r="AI183" i="10"/>
  <c r="AE183" i="10"/>
  <c r="AA183" i="10"/>
  <c r="AF184" i="10"/>
  <c r="AB184" i="10"/>
  <c r="AI184" i="10"/>
  <c r="AE184" i="10"/>
  <c r="AA184" i="10"/>
  <c r="AH184" i="10"/>
  <c r="AD184" i="10"/>
  <c r="Z184" i="10"/>
  <c r="AG184" i="10"/>
  <c r="AC184" i="10"/>
  <c r="AE181" i="10"/>
  <c r="AH181" i="10"/>
  <c r="AY178" i="10"/>
  <c r="T176" i="10"/>
  <c r="AY184" i="10"/>
  <c r="AY183" i="10"/>
  <c r="AY186" i="10"/>
  <c r="AY187" i="10"/>
  <c r="AJ179" i="10"/>
  <c r="AY181" i="10"/>
  <c r="AY180" i="10"/>
  <c r="AJ182" i="10"/>
  <c r="AY185" i="10"/>
  <c r="AJ184" i="10"/>
  <c r="AY182" i="10"/>
  <c r="AJ180" i="10"/>
  <c r="AJ186" i="10"/>
  <c r="AJ183" i="10"/>
  <c r="AJ185" i="10"/>
  <c r="AJ187" i="10"/>
  <c r="AY179" i="10"/>
  <c r="AJ188" i="10" l="1"/>
  <c r="AL179" i="10" s="1"/>
  <c r="AL181" i="10" s="1"/>
  <c r="AI188" i="10"/>
  <c r="AL178" i="10" s="1"/>
  <c r="AL182" i="10" l="1"/>
  <c r="AL183" i="10"/>
  <c r="AL185" i="10" l="1"/>
  <c r="AL186" i="10"/>
  <c r="AO182" i="10" l="1"/>
  <c r="AO183" i="10" s="1"/>
  <c r="AO184" i="10" s="1"/>
  <c r="AL187" i="10"/>
  <c r="AO178" i="10" l="1"/>
  <c r="AP178" i="10" s="1"/>
  <c r="AO187" i="10"/>
  <c r="AP187" i="10" s="1"/>
  <c r="AO186" i="10"/>
  <c r="AP186" i="10" s="1"/>
  <c r="AO185" i="10"/>
  <c r="AR179" i="10" l="1"/>
  <c r="AP185" i="10"/>
  <c r="AR178" i="10"/>
  <c r="AR180" i="10"/>
  <c r="AS180" i="10" s="1"/>
  <c r="AS179" i="10" l="1"/>
  <c r="AS178" i="10"/>
  <c r="AT178" i="10" s="1"/>
  <c r="AT180" i="10" l="1"/>
  <c r="AU180" i="10" s="1"/>
  <c r="AU183" i="10" s="1"/>
  <c r="AT179" i="10"/>
  <c r="AU178" i="10" l="1"/>
  <c r="AU179" i="10"/>
  <c r="AZ186" i="10"/>
  <c r="S186" i="10" s="1"/>
  <c r="AZ181" i="10"/>
  <c r="S181" i="10" s="1"/>
  <c r="AZ185" i="10"/>
  <c r="S185" i="10" s="1"/>
  <c r="AZ183" i="10"/>
  <c r="S183" i="10" s="1"/>
  <c r="AZ180" i="10"/>
  <c r="S180" i="10" s="1"/>
  <c r="AZ184" i="10"/>
  <c r="S184" i="10" s="1"/>
  <c r="AZ178" i="10"/>
  <c r="S178" i="10" s="1"/>
  <c r="AZ182" i="10"/>
  <c r="S182" i="10" s="1"/>
  <c r="AZ187" i="10"/>
  <c r="S187" i="10" s="1"/>
  <c r="AZ179" i="10"/>
  <c r="S179" i="10" s="1"/>
  <c r="S188" i="10" l="1"/>
  <c r="V187" i="10" l="1"/>
  <c r="T186" i="10"/>
  <c r="T181" i="10"/>
  <c r="T185" i="10"/>
  <c r="T183" i="10"/>
  <c r="T180" i="10"/>
  <c r="T184" i="10"/>
  <c r="T178" i="10"/>
  <c r="T182" i="10"/>
  <c r="T187" i="10"/>
  <c r="T179" i="10"/>
  <c r="AF196" i="10" l="1"/>
  <c r="AB196" i="10"/>
  <c r="AI196" i="10"/>
  <c r="AE196" i="10"/>
  <c r="AA196" i="10"/>
  <c r="AH196" i="10"/>
  <c r="AD196" i="10"/>
  <c r="Z196" i="10"/>
  <c r="AG196" i="10"/>
  <c r="AC196" i="10"/>
  <c r="AF190" i="10"/>
  <c r="AB190" i="10"/>
  <c r="AI190" i="10"/>
  <c r="AE190" i="10"/>
  <c r="AA190" i="10"/>
  <c r="AH190" i="10"/>
  <c r="AD190" i="10"/>
  <c r="Z190" i="10"/>
  <c r="AG190" i="10"/>
  <c r="AC190" i="10"/>
  <c r="AH191" i="10"/>
  <c r="AD191" i="10"/>
  <c r="Z191" i="10"/>
  <c r="AG191" i="10"/>
  <c r="AC191" i="10"/>
  <c r="AF191" i="10"/>
  <c r="AB191" i="10"/>
  <c r="AI191" i="10"/>
  <c r="AE191" i="10"/>
  <c r="AA191" i="10"/>
  <c r="AF198" i="10"/>
  <c r="AB198" i="10"/>
  <c r="AI198" i="10"/>
  <c r="AE198" i="10"/>
  <c r="AA198" i="10"/>
  <c r="AH198" i="10"/>
  <c r="AD198" i="10"/>
  <c r="Z198" i="10"/>
  <c r="AG198" i="10"/>
  <c r="AC198" i="10"/>
  <c r="AH197" i="10"/>
  <c r="AD197" i="10"/>
  <c r="Z197" i="10"/>
  <c r="AG197" i="10"/>
  <c r="AC197" i="10"/>
  <c r="AF197" i="10"/>
  <c r="AB197" i="10"/>
  <c r="AI197" i="10"/>
  <c r="AE197" i="10"/>
  <c r="AA197" i="10"/>
  <c r="AH193" i="10"/>
  <c r="AD193" i="10"/>
  <c r="Z193" i="10"/>
  <c r="AG193" i="10"/>
  <c r="AC193" i="10"/>
  <c r="AF193" i="10"/>
  <c r="AB193" i="10"/>
  <c r="AI193" i="10"/>
  <c r="AE193" i="10"/>
  <c r="AA193" i="10"/>
  <c r="AH199" i="10"/>
  <c r="AD199" i="10"/>
  <c r="Z199" i="10"/>
  <c r="AG199" i="10"/>
  <c r="AC199" i="10"/>
  <c r="AF199" i="10"/>
  <c r="AB199" i="10"/>
  <c r="AI199" i="10"/>
  <c r="AE199" i="10"/>
  <c r="AA199" i="10"/>
  <c r="AF192" i="10"/>
  <c r="AB192" i="10"/>
  <c r="AI192" i="10"/>
  <c r="AE192" i="10"/>
  <c r="AA192" i="10"/>
  <c r="AH192" i="10"/>
  <c r="AD192" i="10"/>
  <c r="Z192" i="10"/>
  <c r="AG192" i="10"/>
  <c r="AC192" i="10"/>
  <c r="AF194" i="10"/>
  <c r="AB194" i="10"/>
  <c r="AI194" i="10"/>
  <c r="AE194" i="10"/>
  <c r="AA194" i="10"/>
  <c r="AH194" i="10"/>
  <c r="AD194" i="10"/>
  <c r="Z194" i="10"/>
  <c r="AG194" i="10"/>
  <c r="AC194" i="10"/>
  <c r="AH195" i="10"/>
  <c r="AD195" i="10"/>
  <c r="Z195" i="10"/>
  <c r="AG195" i="10"/>
  <c r="AC195" i="10"/>
  <c r="AF195" i="10"/>
  <c r="AB195" i="10"/>
  <c r="AI195" i="10"/>
  <c r="AE195" i="10"/>
  <c r="AA195" i="10"/>
  <c r="AJ197" i="10"/>
  <c r="AJ193" i="10"/>
  <c r="AJ196" i="10"/>
  <c r="AJ199" i="10"/>
  <c r="AJ192" i="10"/>
  <c r="AJ198" i="10"/>
  <c r="AY190" i="10"/>
  <c r="AY194" i="10"/>
  <c r="AY191" i="10"/>
  <c r="AJ190" i="10"/>
  <c r="AY193" i="10"/>
  <c r="AY195" i="10"/>
  <c r="AY196" i="10"/>
  <c r="AY199" i="10"/>
  <c r="AY197" i="10"/>
  <c r="T188" i="10"/>
  <c r="AY198" i="10"/>
  <c r="AY192" i="10"/>
  <c r="AJ191" i="10"/>
  <c r="AJ194" i="10"/>
  <c r="AJ195" i="10"/>
  <c r="AI200" i="10" l="1"/>
  <c r="AL190" i="10" s="1"/>
  <c r="AJ200" i="10"/>
  <c r="AL191" i="10" s="1"/>
  <c r="AL193" i="10" s="1"/>
  <c r="AL194" i="10" l="1"/>
  <c r="AL198" i="10" s="1"/>
  <c r="AL195" i="10"/>
  <c r="AL197" i="10" l="1"/>
  <c r="AO194" i="10" l="1"/>
  <c r="AO195" i="10" s="1"/>
  <c r="AO196" i="10" s="1"/>
  <c r="AL199" i="10"/>
  <c r="AO190" i="10" s="1"/>
  <c r="AP190" i="10" s="1"/>
  <c r="AO198" i="10" l="1"/>
  <c r="AP198" i="10" s="1"/>
  <c r="AO197" i="10"/>
  <c r="AP197" i="10" s="1"/>
  <c r="AO199" i="10"/>
  <c r="AP199" i="10" s="1"/>
  <c r="AR191" i="10" l="1"/>
  <c r="AR192" i="10"/>
  <c r="AS192" i="10" s="1"/>
  <c r="AR190" i="10"/>
  <c r="AS190" i="10" l="1"/>
  <c r="AT190" i="10" s="1"/>
  <c r="AS191" i="10"/>
  <c r="AT191" i="10" l="1"/>
  <c r="AU191" i="10" s="1"/>
  <c r="AT192" i="10"/>
  <c r="AU192" i="10" s="1"/>
  <c r="AU195" i="10" s="1"/>
  <c r="AU190" i="10" l="1"/>
  <c r="AZ199" i="10"/>
  <c r="S199" i="10" s="1"/>
  <c r="AZ197" i="10"/>
  <c r="S197" i="10" s="1"/>
  <c r="AZ196" i="10"/>
  <c r="S196" i="10" s="1"/>
  <c r="AZ198" i="10"/>
  <c r="S198" i="10" s="1"/>
  <c r="AZ190" i="10"/>
  <c r="S190" i="10" s="1"/>
  <c r="AZ193" i="10"/>
  <c r="S193" i="10" s="1"/>
  <c r="AZ191" i="10"/>
  <c r="S191" i="10" s="1"/>
  <c r="AZ194" i="10"/>
  <c r="S194" i="10" s="1"/>
  <c r="AZ192" i="10"/>
  <c r="S192" i="10" s="1"/>
  <c r="AZ195" i="10"/>
  <c r="S195" i="10" s="1"/>
  <c r="S200" i="10" l="1"/>
  <c r="T198" i="10" l="1"/>
  <c r="V199" i="10"/>
  <c r="T197" i="10"/>
  <c r="T195" i="10"/>
  <c r="T192" i="10"/>
  <c r="T196" i="10"/>
  <c r="T199" i="10"/>
  <c r="T191" i="10"/>
  <c r="T190" i="10"/>
  <c r="T193" i="10"/>
  <c r="T194" i="10"/>
  <c r="AH209" i="10" l="1"/>
  <c r="AD209" i="10"/>
  <c r="Z209" i="10"/>
  <c r="AG209" i="10"/>
  <c r="AC209" i="10"/>
  <c r="AF209" i="10"/>
  <c r="AB209" i="10"/>
  <c r="AI209" i="10"/>
  <c r="AE209" i="10"/>
  <c r="AA209" i="10"/>
  <c r="AH203" i="10"/>
  <c r="AD203" i="10"/>
  <c r="Z203" i="10"/>
  <c r="AG203" i="10"/>
  <c r="AC203" i="10"/>
  <c r="AF203" i="10"/>
  <c r="AB203" i="10"/>
  <c r="AI203" i="10"/>
  <c r="AE203" i="10"/>
  <c r="AA203" i="10"/>
  <c r="AF206" i="10"/>
  <c r="AB206" i="10"/>
  <c r="AI206" i="10"/>
  <c r="AE206" i="10"/>
  <c r="AA206" i="10"/>
  <c r="AH206" i="10"/>
  <c r="AD206" i="10"/>
  <c r="Z206" i="10"/>
  <c r="AG206" i="10"/>
  <c r="AC206" i="10"/>
  <c r="AF208" i="10"/>
  <c r="AB208" i="10"/>
  <c r="AI208" i="10"/>
  <c r="AE208" i="10"/>
  <c r="AA208" i="10"/>
  <c r="AH208" i="10"/>
  <c r="AD208" i="10"/>
  <c r="Z208" i="10"/>
  <c r="AG208" i="10"/>
  <c r="AC208" i="10"/>
  <c r="AH207" i="10"/>
  <c r="AD207" i="10"/>
  <c r="Z207" i="10"/>
  <c r="AG207" i="10"/>
  <c r="AC207" i="10"/>
  <c r="AF207" i="10"/>
  <c r="AB207" i="10"/>
  <c r="AI207" i="10"/>
  <c r="AE207" i="10"/>
  <c r="AA207" i="10"/>
  <c r="AH211" i="10"/>
  <c r="AD211" i="10"/>
  <c r="Z211" i="10"/>
  <c r="AG211" i="10"/>
  <c r="AC211" i="10"/>
  <c r="AF211" i="10"/>
  <c r="AB211" i="10"/>
  <c r="AI211" i="10"/>
  <c r="AE211" i="10"/>
  <c r="AA211" i="10"/>
  <c r="AH205" i="10"/>
  <c r="AD205" i="10"/>
  <c r="Z205" i="10"/>
  <c r="AG205" i="10"/>
  <c r="AC205" i="10"/>
  <c r="AF205" i="10"/>
  <c r="AB205" i="10"/>
  <c r="AI205" i="10"/>
  <c r="AE205" i="10"/>
  <c r="AA205" i="10"/>
  <c r="AF202" i="10"/>
  <c r="AB202" i="10"/>
  <c r="AI202" i="10"/>
  <c r="AE202" i="10"/>
  <c r="AA202" i="10"/>
  <c r="AH202" i="10"/>
  <c r="AD202" i="10"/>
  <c r="Z202" i="10"/>
  <c r="AG202" i="10"/>
  <c r="AC202" i="10"/>
  <c r="AF204" i="10"/>
  <c r="AB204" i="10"/>
  <c r="AI204" i="10"/>
  <c r="AE204" i="10"/>
  <c r="AA204" i="10"/>
  <c r="AH204" i="10"/>
  <c r="AD204" i="10"/>
  <c r="Z204" i="10"/>
  <c r="AG204" i="10"/>
  <c r="AC204" i="10"/>
  <c r="AF210" i="10"/>
  <c r="AB210" i="10"/>
  <c r="AI210" i="10"/>
  <c r="AE210" i="10"/>
  <c r="AA210" i="10"/>
  <c r="AH210" i="10"/>
  <c r="AD210" i="10"/>
  <c r="Z210" i="10"/>
  <c r="AG210" i="10"/>
  <c r="AC210" i="10"/>
  <c r="AJ207" i="10"/>
  <c r="AJ209" i="10"/>
  <c r="AJ206" i="10"/>
  <c r="AJ208" i="10"/>
  <c r="AJ203" i="10"/>
  <c r="AJ211" i="10"/>
  <c r="AJ205" i="10"/>
  <c r="AJ202" i="10"/>
  <c r="AY206" i="10"/>
  <c r="AY202" i="10"/>
  <c r="AY208" i="10"/>
  <c r="T200" i="10"/>
  <c r="AY203" i="10"/>
  <c r="AY209" i="10"/>
  <c r="AY210" i="10"/>
  <c r="AY207" i="10"/>
  <c r="AY211" i="10"/>
  <c r="AY204" i="10"/>
  <c r="AY205" i="10"/>
  <c r="AJ204" i="10"/>
  <c r="AJ210" i="10"/>
  <c r="AJ212" i="10" l="1"/>
  <c r="AL203" i="10" s="1"/>
  <c r="AL205" i="10" s="1"/>
  <c r="AI212" i="10"/>
  <c r="AL202" i="10" s="1"/>
  <c r="AL207" i="10" l="1"/>
  <c r="AL206" i="10"/>
  <c r="AL210" i="10" s="1"/>
  <c r="AL209" i="10" l="1"/>
  <c r="AO206" i="10" l="1"/>
  <c r="AO207" i="10" s="1"/>
  <c r="AO208" i="10" s="1"/>
  <c r="AL211" i="10"/>
  <c r="AO202" i="10" s="1"/>
  <c r="AP202" i="10" s="1"/>
  <c r="AO211" i="10" l="1"/>
  <c r="AP211" i="10" s="1"/>
  <c r="AO210" i="10"/>
  <c r="AP210" i="10" s="1"/>
  <c r="AO209" i="10"/>
  <c r="AP209" i="10" s="1"/>
  <c r="AR202" i="10" l="1"/>
  <c r="AR203" i="10"/>
  <c r="AR204" i="10"/>
  <c r="AS204" i="10" s="1"/>
  <c r="AS203" i="10" l="1"/>
  <c r="AS202" i="10"/>
  <c r="AT202" i="10" s="1"/>
  <c r="AT204" i="10" l="1"/>
  <c r="AU204" i="10" s="1"/>
  <c r="AT203" i="10"/>
  <c r="AU203" i="10" s="1"/>
  <c r="AU202" i="10" l="1"/>
  <c r="AU207" i="10" s="1"/>
  <c r="AZ204" i="10" l="1"/>
  <c r="S204" i="10" s="1"/>
  <c r="AZ203" i="10"/>
  <c r="S203" i="10" s="1"/>
  <c r="AZ207" i="10"/>
  <c r="S207" i="10" s="1"/>
  <c r="AZ202" i="10"/>
  <c r="S202" i="10" s="1"/>
  <c r="AZ211" i="10"/>
  <c r="S211" i="10" s="1"/>
  <c r="AZ206" i="10"/>
  <c r="S206" i="10" s="1"/>
  <c r="AZ205" i="10"/>
  <c r="S205" i="10" s="1"/>
  <c r="AZ209" i="10"/>
  <c r="S209" i="10" s="1"/>
  <c r="AZ208" i="10"/>
  <c r="S208" i="10" s="1"/>
  <c r="AZ210" i="10"/>
  <c r="S210" i="10" s="1"/>
  <c r="S212" i="10" l="1"/>
  <c r="V211" i="10" s="1"/>
  <c r="T205" i="10"/>
  <c r="T206" i="10"/>
  <c r="T203" i="10"/>
  <c r="T204" i="10"/>
  <c r="AB218" i="10" l="1"/>
  <c r="AA218" i="10"/>
  <c r="AD218" i="10"/>
  <c r="AC218" i="10"/>
  <c r="AD217" i="10"/>
  <c r="AC217" i="10"/>
  <c r="AB217" i="10"/>
  <c r="AA217" i="10"/>
  <c r="AD215" i="10"/>
  <c r="AC215" i="10"/>
  <c r="AB215" i="10"/>
  <c r="AA215" i="10"/>
  <c r="AB216" i="10"/>
  <c r="AA216" i="10"/>
  <c r="AD216" i="10"/>
  <c r="Z216" i="10"/>
  <c r="AC216" i="10"/>
  <c r="T202" i="10"/>
  <c r="Z215" i="10" s="1"/>
  <c r="AJ217" i="10"/>
  <c r="AJ218" i="10"/>
  <c r="AJ215" i="10"/>
  <c r="AJ216" i="10"/>
  <c r="AJ214" i="10"/>
  <c r="T211" i="10"/>
  <c r="AI217" i="10" s="1"/>
  <c r="T210" i="10"/>
  <c r="AH217" i="10" s="1"/>
  <c r="T208" i="10"/>
  <c r="AF215" i="10" s="1"/>
  <c r="T207" i="10"/>
  <c r="AE216" i="10" s="1"/>
  <c r="T209" i="10"/>
  <c r="AG215" i="10" s="1"/>
  <c r="AH216" i="10" l="1"/>
  <c r="AI215" i="10"/>
  <c r="AF217" i="10"/>
  <c r="Z218" i="10"/>
  <c r="AE218" i="10"/>
  <c r="AH221" i="10"/>
  <c r="AD221" i="10"/>
  <c r="Z221" i="10"/>
  <c r="AG221" i="10"/>
  <c r="AC221" i="10"/>
  <c r="AF221" i="10"/>
  <c r="AB221" i="10"/>
  <c r="AI221" i="10"/>
  <c r="AE221" i="10"/>
  <c r="AA221" i="10"/>
  <c r="AG216" i="10"/>
  <c r="AF216" i="10"/>
  <c r="AE217" i="10"/>
  <c r="AI218" i="10"/>
  <c r="AF222" i="10"/>
  <c r="AB222" i="10"/>
  <c r="AI222" i="10"/>
  <c r="AE222" i="10"/>
  <c r="AA222" i="10"/>
  <c r="AH222" i="10"/>
  <c r="AD222" i="10"/>
  <c r="Z222" i="10"/>
  <c r="AG222" i="10"/>
  <c r="AC222" i="10"/>
  <c r="AG217" i="10"/>
  <c r="AH218" i="10"/>
  <c r="AH223" i="10"/>
  <c r="AD223" i="10"/>
  <c r="Z223" i="10"/>
  <c r="AG223" i="10"/>
  <c r="AC223" i="10"/>
  <c r="AF223" i="10"/>
  <c r="AB223" i="10"/>
  <c r="AI223" i="10"/>
  <c r="AE223" i="10"/>
  <c r="AA223" i="10"/>
  <c r="AH219" i="10"/>
  <c r="AD219" i="10"/>
  <c r="Z219" i="10"/>
  <c r="AG219" i="10"/>
  <c r="AC219" i="10"/>
  <c r="AF219" i="10"/>
  <c r="AB219" i="10"/>
  <c r="AI219" i="10"/>
  <c r="AE219" i="10"/>
  <c r="AA219" i="10"/>
  <c r="AF220" i="10"/>
  <c r="AB220" i="10"/>
  <c r="AI220" i="10"/>
  <c r="AE220" i="10"/>
  <c r="AA220" i="10"/>
  <c r="AH220" i="10"/>
  <c r="AD220" i="10"/>
  <c r="Z220" i="10"/>
  <c r="AG220" i="10"/>
  <c r="AC220" i="10"/>
  <c r="AF214" i="10"/>
  <c r="AB214" i="10"/>
  <c r="AI214" i="10"/>
  <c r="AE214" i="10"/>
  <c r="AA214" i="10"/>
  <c r="AH214" i="10"/>
  <c r="AD214" i="10"/>
  <c r="Z214" i="10"/>
  <c r="AG214" i="10"/>
  <c r="AC214" i="10"/>
  <c r="AI216" i="10"/>
  <c r="AE215" i="10"/>
  <c r="AH215" i="10"/>
  <c r="Z217" i="10"/>
  <c r="AG218" i="10"/>
  <c r="AF218" i="10"/>
  <c r="AY216" i="10"/>
  <c r="AY223" i="10"/>
  <c r="AY222" i="10"/>
  <c r="AJ222" i="10"/>
  <c r="AY219" i="10"/>
  <c r="T212" i="10"/>
  <c r="AJ221" i="10"/>
  <c r="AY220" i="10"/>
  <c r="AY218" i="10"/>
  <c r="AY217" i="10"/>
  <c r="AJ223" i="10"/>
  <c r="AJ219" i="10"/>
  <c r="AY221" i="10"/>
  <c r="AJ220" i="10"/>
  <c r="AY214" i="10"/>
  <c r="AY215" i="10"/>
  <c r="AJ224" i="10" l="1"/>
  <c r="AL215" i="10" s="1"/>
  <c r="AL217" i="10" s="1"/>
  <c r="AI224" i="10"/>
  <c r="AL214" i="10" s="1"/>
  <c r="AL218" i="10" s="1"/>
  <c r="AL222" i="10" s="1"/>
  <c r="AL219" i="10" l="1"/>
  <c r="AL221" i="10" s="1"/>
  <c r="AL223" i="10" s="1"/>
  <c r="AO218" i="10" l="1"/>
  <c r="AO219" i="10" s="1"/>
  <c r="AO220" i="10" s="1"/>
  <c r="AO221" i="10" s="1"/>
  <c r="AP221" i="10" s="1"/>
  <c r="AO214" i="10"/>
  <c r="AP214" i="10" s="1"/>
  <c r="AO222" i="10" l="1"/>
  <c r="AR214" i="10"/>
  <c r="AO223" i="10"/>
  <c r="AP222" i="10" l="1"/>
  <c r="AR215" i="10"/>
  <c r="AS215" i="10" s="1"/>
  <c r="AP223" i="10"/>
  <c r="AR216" i="10"/>
  <c r="AS216" i="10" s="1"/>
  <c r="AT216" i="10" l="1"/>
  <c r="AU216" i="10" s="1"/>
  <c r="AS214" i="10"/>
  <c r="AT214" i="10" s="1"/>
  <c r="AT215" i="10"/>
  <c r="AU214" i="10" l="1"/>
  <c r="AU219" i="10" s="1"/>
  <c r="AU215" i="10"/>
  <c r="AZ218" i="10" l="1"/>
  <c r="S218" i="10" s="1"/>
  <c r="AZ217" i="10"/>
  <c r="S217" i="10" s="1"/>
  <c r="AZ215" i="10"/>
  <c r="S215" i="10" s="1"/>
  <c r="AZ221" i="10"/>
  <c r="S221" i="10" s="1"/>
  <c r="AZ223" i="10"/>
  <c r="S223" i="10" s="1"/>
  <c r="AZ222" i="10"/>
  <c r="S222" i="10" s="1"/>
  <c r="AZ214" i="10"/>
  <c r="S214" i="10" s="1"/>
  <c r="AZ216" i="10"/>
  <c r="S216" i="10" s="1"/>
  <c r="AZ219" i="10"/>
  <c r="S219" i="10" s="1"/>
  <c r="AZ220" i="10"/>
  <c r="S220" i="10" s="1"/>
  <c r="S224" i="10" l="1"/>
  <c r="V223" i="10" l="1"/>
  <c r="T222" i="10"/>
  <c r="T221" i="10"/>
  <c r="T215" i="10"/>
  <c r="T216" i="10"/>
  <c r="T214" i="10"/>
  <c r="T217" i="10"/>
  <c r="T220" i="10"/>
  <c r="T218" i="10"/>
  <c r="T219" i="10"/>
  <c r="T223" i="10"/>
  <c r="AG232" i="10" l="1"/>
  <c r="AC232" i="10"/>
  <c r="AH232" i="10"/>
  <c r="AB232" i="10"/>
  <c r="AF232" i="10"/>
  <c r="AA232" i="10"/>
  <c r="AE232" i="10"/>
  <c r="Z232" i="10"/>
  <c r="AI232" i="10"/>
  <c r="AD232" i="10"/>
  <c r="AI235" i="10"/>
  <c r="AE235" i="10"/>
  <c r="AA235" i="10"/>
  <c r="AD235" i="10"/>
  <c r="AH235" i="10"/>
  <c r="AC235" i="10"/>
  <c r="AG235" i="10"/>
  <c r="AB235" i="10"/>
  <c r="AF235" i="10"/>
  <c r="Z235" i="10"/>
  <c r="AF226" i="10"/>
  <c r="AB226" i="10"/>
  <c r="AI226" i="10"/>
  <c r="AE226" i="10"/>
  <c r="AA226" i="10"/>
  <c r="AH226" i="10"/>
  <c r="AD226" i="10"/>
  <c r="Z226" i="10"/>
  <c r="AG226" i="10"/>
  <c r="AC226" i="10"/>
  <c r="AH227" i="10"/>
  <c r="AD227" i="10"/>
  <c r="Z227" i="10"/>
  <c r="AG227" i="10"/>
  <c r="AC227" i="10"/>
  <c r="AF227" i="10"/>
  <c r="AB227" i="10"/>
  <c r="AI227" i="10"/>
  <c r="AE227" i="10"/>
  <c r="AA227" i="10"/>
  <c r="AH229" i="10"/>
  <c r="AD229" i="10"/>
  <c r="Z229" i="10"/>
  <c r="AG229" i="10"/>
  <c r="AC229" i="10"/>
  <c r="AF229" i="10"/>
  <c r="AB229" i="10"/>
  <c r="AI229" i="10"/>
  <c r="AE229" i="10"/>
  <c r="AA229" i="10"/>
  <c r="AI233" i="10"/>
  <c r="AE233" i="10"/>
  <c r="AA233" i="10"/>
  <c r="AH233" i="10"/>
  <c r="AC233" i="10"/>
  <c r="AG233" i="10"/>
  <c r="AB233" i="10"/>
  <c r="AF233" i="10"/>
  <c r="Z233" i="10"/>
  <c r="AD233" i="10"/>
  <c r="AH231" i="10"/>
  <c r="AD231" i="10"/>
  <c r="Z231" i="10"/>
  <c r="AG231" i="10"/>
  <c r="AC231" i="10"/>
  <c r="AF231" i="10"/>
  <c r="AB231" i="10"/>
  <c r="AI231" i="10"/>
  <c r="AE231" i="10"/>
  <c r="AA231" i="10"/>
  <c r="AG234" i="10"/>
  <c r="AC234" i="10"/>
  <c r="AI234" i="10"/>
  <c r="AD234" i="10"/>
  <c r="AH234" i="10"/>
  <c r="AB234" i="10"/>
  <c r="AF234" i="10"/>
  <c r="AA234" i="10"/>
  <c r="AE234" i="10"/>
  <c r="Z234" i="10"/>
  <c r="AF230" i="10"/>
  <c r="AB230" i="10"/>
  <c r="AI230" i="10"/>
  <c r="AE230" i="10"/>
  <c r="AA230" i="10"/>
  <c r="AH230" i="10"/>
  <c r="AD230" i="10"/>
  <c r="Z230" i="10"/>
  <c r="AG230" i="10"/>
  <c r="AC230" i="10"/>
  <c r="AF228" i="10"/>
  <c r="AB228" i="10"/>
  <c r="AI228" i="10"/>
  <c r="AE228" i="10"/>
  <c r="AA228" i="10"/>
  <c r="AH228" i="10"/>
  <c r="AD228" i="10"/>
  <c r="Z228" i="10"/>
  <c r="AG228" i="10"/>
  <c r="AC228" i="10"/>
  <c r="AJ227" i="10"/>
  <c r="AJ233" i="10"/>
  <c r="AJ232" i="10"/>
  <c r="AJ235" i="10"/>
  <c r="AJ231" i="10"/>
  <c r="AY229" i="10"/>
  <c r="AY232" i="10"/>
  <c r="AY234" i="10"/>
  <c r="AJ226" i="10"/>
  <c r="AY235" i="10"/>
  <c r="AY226" i="10"/>
  <c r="T224" i="10"/>
  <c r="AY227" i="10"/>
  <c r="AY231" i="10"/>
  <c r="AY233" i="10"/>
  <c r="AY228" i="10"/>
  <c r="AY230" i="10"/>
  <c r="AJ234" i="10"/>
  <c r="AJ229" i="10"/>
  <c r="AJ230" i="10"/>
  <c r="AJ228" i="10"/>
  <c r="AJ236" i="10" l="1"/>
  <c r="AL227" i="10" s="1"/>
  <c r="AL229" i="10" s="1"/>
  <c r="AI236" i="10"/>
  <c r="AL226" i="10" s="1"/>
  <c r="AL231" i="10" l="1"/>
  <c r="AL230" i="10"/>
  <c r="AL234" i="10" l="1"/>
  <c r="AL233" i="10"/>
  <c r="AO230" i="10" l="1"/>
  <c r="AO231" i="10" s="1"/>
  <c r="AO232" i="10" s="1"/>
  <c r="AL235" i="10"/>
  <c r="AO226" i="10" s="1"/>
  <c r="AP226" i="10" s="1"/>
  <c r="AO233" i="10" l="1"/>
  <c r="AO234" i="10"/>
  <c r="AO235" i="10"/>
  <c r="AP234" i="10" l="1"/>
  <c r="AR227" i="10"/>
  <c r="AP235" i="10"/>
  <c r="AR228" i="10"/>
  <c r="AS228" i="10" s="1"/>
  <c r="AP233" i="10"/>
  <c r="AR226" i="10"/>
  <c r="AS227" i="10" l="1"/>
  <c r="AS226" i="10"/>
  <c r="AT226" i="10" s="1"/>
  <c r="AT227" i="10" l="1"/>
  <c r="AT228" i="10"/>
  <c r="AU228" i="10" s="1"/>
  <c r="AU231" i="10" s="1"/>
  <c r="AZ234" i="10" l="1"/>
  <c r="S234" i="10" s="1"/>
  <c r="AZ233" i="10"/>
  <c r="S233" i="10" s="1"/>
  <c r="AZ228" i="10"/>
  <c r="S228" i="10" s="1"/>
  <c r="AZ232" i="10"/>
  <c r="S232" i="10" s="1"/>
  <c r="AZ229" i="10"/>
  <c r="S229" i="10" s="1"/>
  <c r="AZ231" i="10"/>
  <c r="S231" i="10" s="1"/>
  <c r="AZ235" i="10"/>
  <c r="S235" i="10" s="1"/>
  <c r="AZ227" i="10"/>
  <c r="S227" i="10" s="1"/>
  <c r="AZ230" i="10"/>
  <c r="S230" i="10" s="1"/>
  <c r="AZ226" i="10"/>
  <c r="S226" i="10" s="1"/>
  <c r="AU226" i="10"/>
  <c r="AU227" i="10"/>
  <c r="S236" i="10" l="1"/>
  <c r="V235" i="10" s="1"/>
  <c r="T233" i="10"/>
  <c r="T230" i="10"/>
  <c r="T229" i="10"/>
  <c r="T234" i="10"/>
  <c r="T232" i="10"/>
  <c r="AJ241" i="10" l="1"/>
  <c r="AG241" i="10"/>
  <c r="AF241" i="10"/>
  <c r="AD241" i="10"/>
  <c r="AH241" i="10"/>
  <c r="AC241" i="10"/>
  <c r="AG244" i="10"/>
  <c r="AC244" i="10"/>
  <c r="AD244" i="10"/>
  <c r="AH244" i="10"/>
  <c r="AF244" i="10"/>
  <c r="AD245" i="10"/>
  <c r="AH245" i="10"/>
  <c r="AC245" i="10"/>
  <c r="AG245" i="10"/>
  <c r="AF245" i="10"/>
  <c r="AG242" i="10"/>
  <c r="AC242" i="10"/>
  <c r="AH242" i="10"/>
  <c r="AF242" i="10"/>
  <c r="AD242" i="10"/>
  <c r="AG246" i="10"/>
  <c r="AC246" i="10"/>
  <c r="AD246" i="10"/>
  <c r="AH246" i="10"/>
  <c r="AF246" i="10"/>
  <c r="AJ245" i="10"/>
  <c r="AJ242" i="10"/>
  <c r="T226" i="10"/>
  <c r="Z245" i="10" s="1"/>
  <c r="T231" i="10"/>
  <c r="AE244" i="10" s="1"/>
  <c r="T228" i="10"/>
  <c r="T235" i="10"/>
  <c r="AI241" i="10" s="1"/>
  <c r="T227" i="10"/>
  <c r="AA244" i="10" s="1"/>
  <c r="AJ243" i="10"/>
  <c r="AJ246" i="10"/>
  <c r="AJ244" i="10"/>
  <c r="AI246" i="10" l="1"/>
  <c r="AG240" i="10"/>
  <c r="AC240" i="10"/>
  <c r="AF240" i="10"/>
  <c r="AA240" i="10"/>
  <c r="AE240" i="10"/>
  <c r="Z240" i="10"/>
  <c r="AI240" i="10"/>
  <c r="AD240" i="10"/>
  <c r="AH240" i="10"/>
  <c r="AB240" i="10"/>
  <c r="AE246" i="10"/>
  <c r="AI242" i="10"/>
  <c r="AA245" i="10"/>
  <c r="Z241" i="10"/>
  <c r="AA241" i="10"/>
  <c r="AI243" i="10"/>
  <c r="AE243" i="10"/>
  <c r="AA243" i="10"/>
  <c r="AH243" i="10"/>
  <c r="AC243" i="10"/>
  <c r="AG243" i="10"/>
  <c r="AB243" i="10"/>
  <c r="AF243" i="10"/>
  <c r="Z243" i="10"/>
  <c r="AD243" i="10"/>
  <c r="AA246" i="10"/>
  <c r="Z242" i="10"/>
  <c r="AB242" i="10"/>
  <c r="AE245" i="10"/>
  <c r="AE241" i="10"/>
  <c r="AG238" i="10"/>
  <c r="AC238" i="10"/>
  <c r="AE238" i="10"/>
  <c r="Z238" i="10"/>
  <c r="AI238" i="10"/>
  <c r="AD238" i="10"/>
  <c r="AH238" i="10"/>
  <c r="AB238" i="10"/>
  <c r="AF238" i="10"/>
  <c r="AA238" i="10"/>
  <c r="AE242" i="10"/>
  <c r="AI245" i="10"/>
  <c r="AI244" i="10"/>
  <c r="AB241" i="10"/>
  <c r="AI239" i="10"/>
  <c r="AE239" i="10"/>
  <c r="AA239" i="10"/>
  <c r="AF239" i="10"/>
  <c r="Z239" i="10"/>
  <c r="AD239" i="10"/>
  <c r="AH239" i="10"/>
  <c r="AC239" i="10"/>
  <c r="AG239" i="10"/>
  <c r="AB239" i="10"/>
  <c r="AI247" i="10"/>
  <c r="AE247" i="10"/>
  <c r="AA247" i="10"/>
  <c r="AF247" i="10"/>
  <c r="Z247" i="10"/>
  <c r="AD247" i="10"/>
  <c r="AH247" i="10"/>
  <c r="AC247" i="10"/>
  <c r="AG247" i="10"/>
  <c r="AB247" i="10"/>
  <c r="AB246" i="10"/>
  <c r="Z246" i="10"/>
  <c r="AA242" i="10"/>
  <c r="AB245" i="10"/>
  <c r="Z244" i="10"/>
  <c r="AB244" i="10"/>
  <c r="AJ238" i="10"/>
  <c r="AJ240" i="10"/>
  <c r="AJ247" i="10"/>
  <c r="AY239" i="10"/>
  <c r="AY246" i="10"/>
  <c r="T236" i="10"/>
  <c r="AY243" i="10"/>
  <c r="AY241" i="10"/>
  <c r="AJ239" i="10"/>
  <c r="AY245" i="10"/>
  <c r="AY240" i="10"/>
  <c r="AY247" i="10"/>
  <c r="AY242" i="10"/>
  <c r="AY238" i="10"/>
  <c r="AY244" i="10"/>
  <c r="AJ248" i="10"/>
  <c r="AL239" i="10" s="1"/>
  <c r="AL241" i="10" s="1"/>
  <c r="AI248" i="10" l="1"/>
  <c r="AL238" i="10" s="1"/>
  <c r="AL242" i="10" s="1"/>
  <c r="AL243" i="10" l="1"/>
  <c r="AL246" i="10"/>
  <c r="AL245" i="10"/>
  <c r="AL247" i="10" l="1"/>
  <c r="AO242" i="10"/>
  <c r="AO243" i="10" s="1"/>
  <c r="AO244" i="10" s="1"/>
  <c r="AO247" i="10" l="1"/>
  <c r="AP247" i="10" s="1"/>
  <c r="AO245" i="10"/>
  <c r="AO246" i="10"/>
  <c r="AP246" i="10" s="1"/>
  <c r="AO238" i="10"/>
  <c r="AP238" i="10" s="1"/>
  <c r="AR240" i="10"/>
  <c r="AS240" i="10" s="1"/>
  <c r="AR239" i="10" l="1"/>
  <c r="AP245" i="10"/>
  <c r="AR238" i="10"/>
  <c r="AS239" i="10" l="1"/>
  <c r="AS238" i="10"/>
  <c r="AT238" i="10" s="1"/>
  <c r="AT239" i="10" l="1"/>
  <c r="AU238" i="10" s="1"/>
  <c r="AT240" i="10"/>
  <c r="AU240" i="10" s="1"/>
  <c r="AU243" i="10" s="1"/>
  <c r="AZ247" i="10" l="1"/>
  <c r="S247" i="10" s="1"/>
  <c r="AZ239" i="10"/>
  <c r="S239" i="10" s="1"/>
  <c r="AZ245" i="10"/>
  <c r="S245" i="10" s="1"/>
  <c r="AZ246" i="10"/>
  <c r="S246" i="10" s="1"/>
  <c r="AZ241" i="10"/>
  <c r="S241" i="10" s="1"/>
  <c r="AZ240" i="10"/>
  <c r="S240" i="10" s="1"/>
  <c r="AZ244" i="10"/>
  <c r="S244" i="10" s="1"/>
  <c r="AZ242" i="10"/>
  <c r="S242" i="10" s="1"/>
  <c r="AZ243" i="10"/>
  <c r="S243" i="10" s="1"/>
  <c r="AZ238" i="10"/>
  <c r="S238" i="10" s="1"/>
  <c r="AU239" i="10"/>
  <c r="S248" i="10" l="1"/>
  <c r="V247" i="10" l="1"/>
  <c r="T239" i="10"/>
  <c r="T244" i="10"/>
  <c r="T243" i="10"/>
  <c r="T242" i="10"/>
  <c r="T245" i="10"/>
  <c r="T246" i="10"/>
  <c r="T247" i="10"/>
  <c r="T240" i="10"/>
  <c r="T241" i="10"/>
  <c r="T238" i="10"/>
  <c r="AF258" i="10" l="1"/>
  <c r="AB258" i="10"/>
  <c r="AI258" i="10"/>
  <c r="AE258" i="10"/>
  <c r="AA258" i="10"/>
  <c r="AH258" i="10"/>
  <c r="AD258" i="10"/>
  <c r="Z258" i="10"/>
  <c r="AG258" i="10"/>
  <c r="AC258" i="10"/>
  <c r="AH259" i="10"/>
  <c r="AD259" i="10"/>
  <c r="Z259" i="10"/>
  <c r="AG259" i="10"/>
  <c r="AC259" i="10"/>
  <c r="AF259" i="10"/>
  <c r="AB259" i="10"/>
  <c r="AI259" i="10"/>
  <c r="AE259" i="10"/>
  <c r="AA259" i="10"/>
  <c r="AG250" i="10"/>
  <c r="AC250" i="10"/>
  <c r="AF250" i="10"/>
  <c r="AA250" i="10"/>
  <c r="AE250" i="10"/>
  <c r="Z250" i="10"/>
  <c r="AI250" i="10"/>
  <c r="AD250" i="10"/>
  <c r="AH250" i="10"/>
  <c r="AB250" i="10"/>
  <c r="AH257" i="10"/>
  <c r="AD257" i="10"/>
  <c r="Z257" i="10"/>
  <c r="AG257" i="10"/>
  <c r="AC257" i="10"/>
  <c r="AF257" i="10"/>
  <c r="AB257" i="10"/>
  <c r="AI257" i="10"/>
  <c r="AE257" i="10"/>
  <c r="AA257" i="10"/>
  <c r="AG255" i="10"/>
  <c r="AC255" i="10"/>
  <c r="AF255" i="10"/>
  <c r="AB255" i="10"/>
  <c r="AI255" i="10"/>
  <c r="AE255" i="10"/>
  <c r="AA255" i="10"/>
  <c r="AH255" i="10"/>
  <c r="AD255" i="10"/>
  <c r="Z255" i="10"/>
  <c r="AF256" i="10"/>
  <c r="AI256" i="10"/>
  <c r="AE256" i="10"/>
  <c r="AA256" i="10"/>
  <c r="AH256" i="10"/>
  <c r="AD256" i="10"/>
  <c r="Z256" i="10"/>
  <c r="AG256" i="10"/>
  <c r="AC256" i="10"/>
  <c r="AB256" i="10"/>
  <c r="AI253" i="10"/>
  <c r="AE253" i="10"/>
  <c r="AA253" i="10"/>
  <c r="AH253" i="10"/>
  <c r="AC253" i="10"/>
  <c r="AG253" i="10"/>
  <c r="AB253" i="10"/>
  <c r="AF253" i="10"/>
  <c r="Z253" i="10"/>
  <c r="AD253" i="10"/>
  <c r="AI251" i="10"/>
  <c r="AE251" i="10"/>
  <c r="AA251" i="10"/>
  <c r="AG251" i="10"/>
  <c r="AB251" i="10"/>
  <c r="AF251" i="10"/>
  <c r="Z251" i="10"/>
  <c r="AD251" i="10"/>
  <c r="AH251" i="10"/>
  <c r="AC251" i="10"/>
  <c r="AG252" i="10"/>
  <c r="AC252" i="10"/>
  <c r="AH252" i="10"/>
  <c r="AB252" i="10"/>
  <c r="AF252" i="10"/>
  <c r="AA252" i="10"/>
  <c r="AE252" i="10"/>
  <c r="Z252" i="10"/>
  <c r="AI252" i="10"/>
  <c r="AD252" i="10"/>
  <c r="AG254" i="10"/>
  <c r="AC254" i="10"/>
  <c r="AI254" i="10"/>
  <c r="AD254" i="10"/>
  <c r="AH254" i="10"/>
  <c r="AB254" i="10"/>
  <c r="AF254" i="10"/>
  <c r="AA254" i="10"/>
  <c r="AE254" i="10"/>
  <c r="Z254" i="10"/>
  <c r="AJ255" i="10"/>
  <c r="AJ259" i="10"/>
  <c r="AJ256" i="10"/>
  <c r="AJ250" i="10"/>
  <c r="T248" i="10"/>
  <c r="AY253" i="10"/>
  <c r="AY255" i="10"/>
  <c r="AY257" i="10"/>
  <c r="AY256" i="10"/>
  <c r="AY259" i="10"/>
  <c r="AY252" i="10"/>
  <c r="AY254" i="10"/>
  <c r="AY250" i="10"/>
  <c r="AY258" i="10"/>
  <c r="AY251" i="10"/>
  <c r="AJ257" i="10"/>
  <c r="AJ251" i="10"/>
  <c r="AJ258" i="10"/>
  <c r="AJ253" i="10"/>
  <c r="AJ252" i="10"/>
  <c r="AJ254" i="10"/>
  <c r="AI260" i="10" l="1"/>
  <c r="AL250" i="10" s="1"/>
  <c r="AJ260" i="10"/>
  <c r="AL251" i="10" s="1"/>
  <c r="AL253" i="10" s="1"/>
  <c r="AL255" i="10" l="1"/>
  <c r="AL254" i="10"/>
  <c r="AL258" i="10" s="1"/>
  <c r="AL257" i="10" l="1"/>
  <c r="AL259" i="10" l="1"/>
  <c r="AO254" i="10"/>
  <c r="AO255" i="10" s="1"/>
  <c r="AO256" i="10" s="1"/>
  <c r="AO250" i="10"/>
  <c r="AP250" i="10" s="1"/>
  <c r="AO259" i="10" l="1"/>
  <c r="AP259" i="10" s="1"/>
  <c r="AO257" i="10"/>
  <c r="AP257" i="10" s="1"/>
  <c r="AO258" i="10"/>
  <c r="AP258" i="10" s="1"/>
  <c r="AR250" i="10" l="1"/>
  <c r="AR252" i="10"/>
  <c r="AS252" i="10" s="1"/>
  <c r="AR251" i="10"/>
  <c r="AS250" i="10" s="1"/>
  <c r="AT250" i="10" s="1"/>
  <c r="AS251" i="10" l="1"/>
  <c r="AT252" i="10" l="1"/>
  <c r="AU252" i="10" s="1"/>
  <c r="AT251" i="10"/>
  <c r="AU251" i="10" l="1"/>
  <c r="AU250" i="10"/>
  <c r="AU255" i="10" s="1"/>
  <c r="AZ253" i="10" l="1"/>
  <c r="S253" i="10" s="1"/>
  <c r="AZ255" i="10"/>
  <c r="S255" i="10" s="1"/>
  <c r="AZ254" i="10"/>
  <c r="S254" i="10" s="1"/>
  <c r="AZ257" i="10"/>
  <c r="S257" i="10" s="1"/>
  <c r="AZ251" i="10"/>
  <c r="S251" i="10" s="1"/>
  <c r="AZ252" i="10"/>
  <c r="S252" i="10" s="1"/>
  <c r="AZ259" i="10"/>
  <c r="S259" i="10" s="1"/>
  <c r="AZ250" i="10"/>
  <c r="S250" i="10" s="1"/>
  <c r="AZ256" i="10"/>
  <c r="S256" i="10" s="1"/>
  <c r="AZ258" i="10"/>
  <c r="S258" i="10" s="1"/>
  <c r="S260" i="10" l="1"/>
  <c r="V259" i="10" s="1"/>
  <c r="T254" i="10" l="1"/>
  <c r="T251" i="10"/>
  <c r="T256" i="10"/>
  <c r="AJ268" i="10" s="1"/>
  <c r="T255" i="10"/>
  <c r="T253" i="10"/>
  <c r="T252" i="10"/>
  <c r="T258" i="10"/>
  <c r="AJ270" i="10" s="1"/>
  <c r="T259" i="10"/>
  <c r="T257" i="10"/>
  <c r="AJ265" i="10"/>
  <c r="AJ269" i="10"/>
  <c r="AJ264" i="10"/>
  <c r="T250" i="10"/>
  <c r="AJ266" i="10"/>
  <c r="AJ267" i="10" l="1"/>
  <c r="AH267" i="10"/>
  <c r="AD267" i="10"/>
  <c r="Z267" i="10"/>
  <c r="AG267" i="10"/>
  <c r="AC267" i="10"/>
  <c r="AF267" i="10"/>
  <c r="AB267" i="10"/>
  <c r="AI267" i="10"/>
  <c r="AE267" i="10"/>
  <c r="AA267" i="10"/>
  <c r="AH271" i="10"/>
  <c r="AD271" i="10"/>
  <c r="Z271" i="10"/>
  <c r="AG271" i="10"/>
  <c r="AC271" i="10"/>
  <c r="AF271" i="10"/>
  <c r="AB271" i="10"/>
  <c r="AI271" i="10"/>
  <c r="AE271" i="10"/>
  <c r="AA271" i="10"/>
  <c r="AF268" i="10"/>
  <c r="AB268" i="10"/>
  <c r="AI268" i="10"/>
  <c r="AE268" i="10"/>
  <c r="AA268" i="10"/>
  <c r="AH268" i="10"/>
  <c r="AD268" i="10"/>
  <c r="Z268" i="10"/>
  <c r="AG268" i="10"/>
  <c r="AC268" i="10"/>
  <c r="AF264" i="10"/>
  <c r="AB264" i="10"/>
  <c r="AI264" i="10"/>
  <c r="AE264" i="10"/>
  <c r="AA264" i="10"/>
  <c r="AH264" i="10"/>
  <c r="AD264" i="10"/>
  <c r="Z264" i="10"/>
  <c r="AG264" i="10"/>
  <c r="AC264" i="10"/>
  <c r="AH263" i="10"/>
  <c r="AD263" i="10"/>
  <c r="Z263" i="10"/>
  <c r="AG263" i="10"/>
  <c r="AC263" i="10"/>
  <c r="AF263" i="10"/>
  <c r="AB263" i="10"/>
  <c r="AI263" i="10"/>
  <c r="AE263" i="10"/>
  <c r="AA263" i="10"/>
  <c r="AF262" i="10"/>
  <c r="AB262" i="10"/>
  <c r="AI262" i="10"/>
  <c r="AE262" i="10"/>
  <c r="AA262" i="10"/>
  <c r="AH262" i="10"/>
  <c r="AD262" i="10"/>
  <c r="Z262" i="10"/>
  <c r="AG262" i="10"/>
  <c r="AC262" i="10"/>
  <c r="AF270" i="10"/>
  <c r="AB270" i="10"/>
  <c r="AI270" i="10"/>
  <c r="AE270" i="10"/>
  <c r="AA270" i="10"/>
  <c r="AH270" i="10"/>
  <c r="AD270" i="10"/>
  <c r="Z270" i="10"/>
  <c r="AG270" i="10"/>
  <c r="AC270" i="10"/>
  <c r="AJ263" i="10"/>
  <c r="AH269" i="10"/>
  <c r="AD269" i="10"/>
  <c r="Z269" i="10"/>
  <c r="AG269" i="10"/>
  <c r="AC269" i="10"/>
  <c r="AF269" i="10"/>
  <c r="AB269" i="10"/>
  <c r="AI269" i="10"/>
  <c r="AE269" i="10"/>
  <c r="AA269" i="10"/>
  <c r="AH265" i="10"/>
  <c r="AD265" i="10"/>
  <c r="Z265" i="10"/>
  <c r="AG265" i="10"/>
  <c r="AC265" i="10"/>
  <c r="AF265" i="10"/>
  <c r="AB265" i="10"/>
  <c r="AI265" i="10"/>
  <c r="AE265" i="10"/>
  <c r="AA265" i="10"/>
  <c r="AF266" i="10"/>
  <c r="AB266" i="10"/>
  <c r="AI266" i="10"/>
  <c r="AE266" i="10"/>
  <c r="AA266" i="10"/>
  <c r="AH266" i="10"/>
  <c r="AD266" i="10"/>
  <c r="Z266" i="10"/>
  <c r="AG266" i="10"/>
  <c r="AC266" i="10"/>
  <c r="AJ271" i="10"/>
  <c r="AJ262" i="10"/>
  <c r="AY271" i="10"/>
  <c r="AY267" i="10"/>
  <c r="AY269" i="10"/>
  <c r="AY268" i="10"/>
  <c r="AY262" i="10"/>
  <c r="AY265" i="10"/>
  <c r="AY266" i="10"/>
  <c r="AY264" i="10"/>
  <c r="AY270" i="10"/>
  <c r="T260" i="10"/>
  <c r="AY263" i="10"/>
  <c r="AJ272" i="10" l="1"/>
  <c r="AL263" i="10" s="1"/>
  <c r="AL265" i="10" s="1"/>
  <c r="AI272" i="10"/>
  <c r="AL262" i="10" s="1"/>
  <c r="AL266" i="10" l="1"/>
  <c r="AL267" i="10"/>
  <c r="AL270" i="10" l="1"/>
  <c r="AL269" i="10"/>
  <c r="AL271" i="10" l="1"/>
  <c r="AO262" i="10" s="1"/>
  <c r="AP262" i="10" s="1"/>
  <c r="AO266" i="10"/>
  <c r="AO267" i="10" s="1"/>
  <c r="AO268" i="10" s="1"/>
  <c r="AO271" i="10" s="1"/>
  <c r="AP271" i="10" s="1"/>
  <c r="AO269" i="10" l="1"/>
  <c r="AP269" i="10" s="1"/>
  <c r="AO270" i="10"/>
  <c r="AP270" i="10" s="1"/>
  <c r="AR264" i="10"/>
  <c r="AS264" i="10" s="1"/>
  <c r="AR262" i="10" l="1"/>
  <c r="AR263" i="10"/>
  <c r="AS263" i="10" s="1"/>
  <c r="AS262" i="10" l="1"/>
  <c r="AT262" i="10" s="1"/>
  <c r="AT264" i="10"/>
  <c r="AU264" i="10" s="1"/>
  <c r="AU267" i="10" s="1"/>
  <c r="AT263" i="10"/>
  <c r="AU262" i="10" l="1"/>
  <c r="AU263" i="10"/>
  <c r="AZ269" i="10"/>
  <c r="S269" i="10" s="1"/>
  <c r="AZ265" i="10"/>
  <c r="S265" i="10" s="1"/>
  <c r="AZ266" i="10"/>
  <c r="S266" i="10" s="1"/>
  <c r="AZ264" i="10"/>
  <c r="S264" i="10" s="1"/>
  <c r="AZ268" i="10"/>
  <c r="S268" i="10" s="1"/>
  <c r="AZ270" i="10"/>
  <c r="S270" i="10" s="1"/>
  <c r="AZ271" i="10"/>
  <c r="S271" i="10" s="1"/>
  <c r="AZ262" i="10"/>
  <c r="S262" i="10" s="1"/>
  <c r="AZ267" i="10"/>
  <c r="S267" i="10" s="1"/>
  <c r="AZ263" i="10"/>
  <c r="S263" i="10" s="1"/>
  <c r="S272" i="10" l="1"/>
  <c r="V271" i="10" l="1"/>
  <c r="T265" i="10"/>
  <c r="T271" i="10"/>
  <c r="T266" i="10"/>
  <c r="T264" i="10"/>
  <c r="T268" i="10"/>
  <c r="T262" i="10"/>
  <c r="T269" i="10"/>
  <c r="T267" i="10"/>
  <c r="T270" i="10"/>
  <c r="T263" i="10"/>
  <c r="AF274" i="10" l="1"/>
  <c r="AB274" i="10"/>
  <c r="AI274" i="10"/>
  <c r="AE274" i="10"/>
  <c r="AA274" i="10"/>
  <c r="AH274" i="10"/>
  <c r="AD274" i="10"/>
  <c r="Z274" i="10"/>
  <c r="AG274" i="10"/>
  <c r="AC274" i="10"/>
  <c r="AH281" i="10"/>
  <c r="AD281" i="10"/>
  <c r="Z281" i="10"/>
  <c r="AG281" i="10"/>
  <c r="AC281" i="10"/>
  <c r="AF281" i="10"/>
  <c r="AB281" i="10"/>
  <c r="AI281" i="10"/>
  <c r="AE281" i="10"/>
  <c r="AA281" i="10"/>
  <c r="AF278" i="10"/>
  <c r="AB278" i="10"/>
  <c r="AI278" i="10"/>
  <c r="AE278" i="10"/>
  <c r="AA278" i="10"/>
  <c r="AH278" i="10"/>
  <c r="AD278" i="10"/>
  <c r="Z278" i="10"/>
  <c r="AG278" i="10"/>
  <c r="AC278" i="10"/>
  <c r="AH277" i="10"/>
  <c r="AD277" i="10"/>
  <c r="Z277" i="10"/>
  <c r="AG277" i="10"/>
  <c r="AC277" i="10"/>
  <c r="AF277" i="10"/>
  <c r="AB277" i="10"/>
  <c r="AI277" i="10"/>
  <c r="AE277" i="10"/>
  <c r="AA277" i="10"/>
  <c r="AH275" i="10"/>
  <c r="AD275" i="10"/>
  <c r="Z275" i="10"/>
  <c r="AG275" i="10"/>
  <c r="AC275" i="10"/>
  <c r="AF275" i="10"/>
  <c r="AB275" i="10"/>
  <c r="AI275" i="10"/>
  <c r="AE275" i="10"/>
  <c r="AA275" i="10"/>
  <c r="AH283" i="10"/>
  <c r="AD283" i="10"/>
  <c r="Z283" i="10"/>
  <c r="AG283" i="10"/>
  <c r="AC283" i="10"/>
  <c r="AF283" i="10"/>
  <c r="AB283" i="10"/>
  <c r="AI283" i="10"/>
  <c r="AE283" i="10"/>
  <c r="AA283" i="10"/>
  <c r="AF282" i="10"/>
  <c r="AB282" i="10"/>
  <c r="AI282" i="10"/>
  <c r="AE282" i="10"/>
  <c r="AA282" i="10"/>
  <c r="AH282" i="10"/>
  <c r="AD282" i="10"/>
  <c r="Z282" i="10"/>
  <c r="AG282" i="10"/>
  <c r="AC282" i="10"/>
  <c r="AF280" i="10"/>
  <c r="AB280" i="10"/>
  <c r="AI280" i="10"/>
  <c r="AE280" i="10"/>
  <c r="AA280" i="10"/>
  <c r="AH280" i="10"/>
  <c r="AD280" i="10"/>
  <c r="Z280" i="10"/>
  <c r="AG280" i="10"/>
  <c r="AC280" i="10"/>
  <c r="AH279" i="10"/>
  <c r="AD279" i="10"/>
  <c r="Z279" i="10"/>
  <c r="AG279" i="10"/>
  <c r="AC279" i="10"/>
  <c r="AF279" i="10"/>
  <c r="AB279" i="10"/>
  <c r="AI279" i="10"/>
  <c r="AE279" i="10"/>
  <c r="AA279" i="10"/>
  <c r="AF276" i="10"/>
  <c r="AB276" i="10"/>
  <c r="AI276" i="10"/>
  <c r="AE276" i="10"/>
  <c r="AA276" i="10"/>
  <c r="AH276" i="10"/>
  <c r="AD276" i="10"/>
  <c r="Z276" i="10"/>
  <c r="AG276" i="10"/>
  <c r="AC276" i="10"/>
  <c r="AY275" i="10"/>
  <c r="AJ274" i="10"/>
  <c r="AY278" i="10"/>
  <c r="AY279" i="10"/>
  <c r="AY277" i="10"/>
  <c r="AY276" i="10"/>
  <c r="AY274" i="10"/>
  <c r="AY281" i="10"/>
  <c r="T272" i="10"/>
  <c r="AY283" i="10"/>
  <c r="AY282" i="10"/>
  <c r="AY280" i="10"/>
  <c r="AJ281" i="10"/>
  <c r="AJ275" i="10"/>
  <c r="AJ282" i="10"/>
  <c r="AJ280" i="10"/>
  <c r="AJ277" i="10"/>
  <c r="AJ278" i="10"/>
  <c r="AJ283" i="10"/>
  <c r="AJ279" i="10"/>
  <c r="AJ276" i="10"/>
  <c r="AI284" i="10" l="1"/>
  <c r="AL274" i="10" s="1"/>
  <c r="AJ284" i="10"/>
  <c r="AL275" i="10" s="1"/>
  <c r="AL277" i="10" s="1"/>
  <c r="AL279" i="10" l="1"/>
  <c r="AL278" i="10"/>
  <c r="AL282" i="10" s="1"/>
  <c r="AL281" i="10" l="1"/>
  <c r="AO278" i="10" l="1"/>
  <c r="AO279" i="10" s="1"/>
  <c r="AO280" i="10" s="1"/>
  <c r="AL283" i="10"/>
  <c r="AO274" i="10" l="1"/>
  <c r="AP274" i="10" s="1"/>
  <c r="AO282" i="10"/>
  <c r="AO283" i="10"/>
  <c r="AP283" i="10" s="1"/>
  <c r="AO281" i="10"/>
  <c r="AP282" i="10" l="1"/>
  <c r="AR275" i="10"/>
  <c r="AR276" i="10"/>
  <c r="AS276" i="10" s="1"/>
  <c r="AP281" i="10"/>
  <c r="AR274" i="10"/>
  <c r="AS274" i="10" l="1"/>
  <c r="AT274" i="10" s="1"/>
  <c r="AS275" i="10"/>
  <c r="AT275" i="10" l="1"/>
  <c r="AU274" i="10" s="1"/>
  <c r="AT276" i="10"/>
  <c r="AU276" i="10" s="1"/>
  <c r="AU279" i="10" s="1"/>
  <c r="AU275" i="10" l="1"/>
  <c r="AZ282" i="10"/>
  <c r="S282" i="10" s="1"/>
  <c r="AZ283" i="10"/>
  <c r="S283" i="10" s="1"/>
  <c r="AZ277" i="10"/>
  <c r="S277" i="10" s="1"/>
  <c r="AZ280" i="10"/>
  <c r="S280" i="10" s="1"/>
  <c r="AZ274" i="10"/>
  <c r="S274" i="10" s="1"/>
  <c r="AZ279" i="10"/>
  <c r="S279" i="10" s="1"/>
  <c r="AZ281" i="10"/>
  <c r="S281" i="10" s="1"/>
  <c r="AZ278" i="10"/>
  <c r="S278" i="10" s="1"/>
  <c r="AZ276" i="10"/>
  <c r="S276" i="10" s="1"/>
  <c r="AZ275" i="10"/>
  <c r="S275" i="10" s="1"/>
  <c r="S284" i="10" l="1"/>
  <c r="V283" i="10" s="1"/>
  <c r="T282" i="10" l="1"/>
  <c r="T276" i="10"/>
  <c r="T283" i="10"/>
  <c r="T277" i="10"/>
  <c r="T281" i="10"/>
  <c r="AJ293" i="10"/>
  <c r="AJ294" i="10"/>
  <c r="T280" i="10"/>
  <c r="T279" i="10"/>
  <c r="T274" i="10"/>
  <c r="T275" i="10"/>
  <c r="T278" i="10"/>
  <c r="AF292" i="10" l="1"/>
  <c r="AB292" i="10"/>
  <c r="AI292" i="10"/>
  <c r="AE292" i="10"/>
  <c r="AA292" i="10"/>
  <c r="AH292" i="10"/>
  <c r="AD292" i="10"/>
  <c r="Z292" i="10"/>
  <c r="AG292" i="10"/>
  <c r="AC292" i="10"/>
  <c r="AH289" i="10"/>
  <c r="AD289" i="10"/>
  <c r="Z289" i="10"/>
  <c r="AG289" i="10"/>
  <c r="AC289" i="10"/>
  <c r="AF289" i="10"/>
  <c r="AB289" i="10"/>
  <c r="AI289" i="10"/>
  <c r="AE289" i="10"/>
  <c r="AA289" i="10"/>
  <c r="AH295" i="10"/>
  <c r="AD295" i="10"/>
  <c r="Z295" i="10"/>
  <c r="AG295" i="10"/>
  <c r="AC295" i="10"/>
  <c r="AF295" i="10"/>
  <c r="AB295" i="10"/>
  <c r="AI295" i="10"/>
  <c r="AE295" i="10"/>
  <c r="AA295" i="10"/>
  <c r="AH287" i="10"/>
  <c r="AD287" i="10"/>
  <c r="Z287" i="10"/>
  <c r="AG287" i="10"/>
  <c r="AC287" i="10"/>
  <c r="AF287" i="10"/>
  <c r="AB287" i="10"/>
  <c r="AI287" i="10"/>
  <c r="AE287" i="10"/>
  <c r="AA287" i="10"/>
  <c r="AF286" i="10"/>
  <c r="AB286" i="10"/>
  <c r="AI286" i="10"/>
  <c r="AE286" i="10"/>
  <c r="AA286" i="10"/>
  <c r="AH286" i="10"/>
  <c r="AD286" i="10"/>
  <c r="Z286" i="10"/>
  <c r="AG286" i="10"/>
  <c r="AC286" i="10"/>
  <c r="AH291" i="10"/>
  <c r="AD291" i="10"/>
  <c r="Z291" i="10"/>
  <c r="AG291" i="10"/>
  <c r="AC291" i="10"/>
  <c r="AF291" i="10"/>
  <c r="AB291" i="10"/>
  <c r="AI291" i="10"/>
  <c r="AE291" i="10"/>
  <c r="AA291" i="10"/>
  <c r="AF288" i="10"/>
  <c r="AB288" i="10"/>
  <c r="AI288" i="10"/>
  <c r="AE288" i="10"/>
  <c r="AA288" i="10"/>
  <c r="AH288" i="10"/>
  <c r="AD288" i="10"/>
  <c r="Z288" i="10"/>
  <c r="AG288" i="10"/>
  <c r="AC288" i="10"/>
  <c r="AF290" i="10"/>
  <c r="AB290" i="10"/>
  <c r="AI290" i="10"/>
  <c r="AE290" i="10"/>
  <c r="AA290" i="10"/>
  <c r="AH290" i="10"/>
  <c r="AD290" i="10"/>
  <c r="Z290" i="10"/>
  <c r="AG290" i="10"/>
  <c r="AC290" i="10"/>
  <c r="AJ288" i="10"/>
  <c r="AH293" i="10"/>
  <c r="AD293" i="10"/>
  <c r="Z293" i="10"/>
  <c r="AG293" i="10"/>
  <c r="AC293" i="10"/>
  <c r="AF293" i="10"/>
  <c r="AB293" i="10"/>
  <c r="AI293" i="10"/>
  <c r="AE293" i="10"/>
  <c r="AA293" i="10"/>
  <c r="AF294" i="10"/>
  <c r="AB294" i="10"/>
  <c r="AI294" i="10"/>
  <c r="AE294" i="10"/>
  <c r="AA294" i="10"/>
  <c r="AH294" i="10"/>
  <c r="AD294" i="10"/>
  <c r="Z294" i="10"/>
  <c r="AG294" i="10"/>
  <c r="AC294" i="10"/>
  <c r="AJ295" i="10"/>
  <c r="AJ289" i="10"/>
  <c r="AJ291" i="10"/>
  <c r="AJ287" i="10"/>
  <c r="AJ286" i="10"/>
  <c r="AY286" i="10"/>
  <c r="AY293" i="10"/>
  <c r="AY292" i="10"/>
  <c r="AY290" i="10"/>
  <c r="T284" i="10"/>
  <c r="AY295" i="10"/>
  <c r="AY294" i="10"/>
  <c r="AY287" i="10"/>
  <c r="AY288" i="10"/>
  <c r="AY289" i="10"/>
  <c r="AY291" i="10"/>
  <c r="AJ290" i="10"/>
  <c r="AJ292" i="10"/>
  <c r="AI296" i="10" l="1"/>
  <c r="AL286" i="10" s="1"/>
  <c r="AJ296" i="10"/>
  <c r="AL287" i="10" s="1"/>
  <c r="AL289" i="10" s="1"/>
  <c r="AL290" i="10" l="1"/>
  <c r="AL294" i="10" s="1"/>
  <c r="AL291" i="10"/>
  <c r="AL293" i="10" s="1"/>
  <c r="AO290" i="10" l="1"/>
  <c r="AO291" i="10" s="1"/>
  <c r="AO292" i="10" s="1"/>
  <c r="AO293" i="10" s="1"/>
  <c r="AP293" i="10" s="1"/>
  <c r="AL295" i="10"/>
  <c r="AO295" i="10" l="1"/>
  <c r="AP295" i="10" s="1"/>
  <c r="AO294" i="10"/>
  <c r="AP294" i="10" s="1"/>
  <c r="AO286" i="10"/>
  <c r="AP286" i="10" s="1"/>
  <c r="AR286" i="10"/>
  <c r="AR288" i="10"/>
  <c r="AS288" i="10" s="1"/>
  <c r="AR287" i="10" l="1"/>
  <c r="AS286" i="10" s="1"/>
  <c r="AT286" i="10" s="1"/>
  <c r="AS287" i="10" l="1"/>
  <c r="AT287" i="10"/>
  <c r="AT288" i="10"/>
  <c r="AU288" i="10" s="1"/>
  <c r="AU291" i="10" s="1"/>
  <c r="AZ292" i="10" l="1"/>
  <c r="S292" i="10" s="1"/>
  <c r="AZ295" i="10"/>
  <c r="S295" i="10" s="1"/>
  <c r="AZ291" i="10"/>
  <c r="S291" i="10" s="1"/>
  <c r="AZ290" i="10"/>
  <c r="S290" i="10" s="1"/>
  <c r="AZ286" i="10"/>
  <c r="S286" i="10" s="1"/>
  <c r="AZ293" i="10"/>
  <c r="S293" i="10" s="1"/>
  <c r="AZ294" i="10"/>
  <c r="S294" i="10" s="1"/>
  <c r="AZ288" i="10"/>
  <c r="S288" i="10" s="1"/>
  <c r="AZ289" i="10"/>
  <c r="S289" i="10" s="1"/>
  <c r="AZ287" i="10"/>
  <c r="S287" i="10" s="1"/>
  <c r="AU286" i="10"/>
  <c r="AU287" i="10"/>
  <c r="S296" i="10" l="1"/>
  <c r="V295" i="10" l="1"/>
  <c r="T294" i="10"/>
  <c r="T295" i="10"/>
  <c r="T292" i="10"/>
  <c r="T290" i="10"/>
  <c r="T289" i="10"/>
  <c r="T291" i="10"/>
  <c r="T288" i="10"/>
  <c r="T293" i="10"/>
  <c r="T286" i="10"/>
  <c r="T287" i="10"/>
  <c r="AH303" i="10" l="1"/>
  <c r="AD303" i="10"/>
  <c r="Z303" i="10"/>
  <c r="AG303" i="10"/>
  <c r="AC303" i="10"/>
  <c r="AF303" i="10"/>
  <c r="AB303" i="10"/>
  <c r="AI303" i="10"/>
  <c r="AE303" i="10"/>
  <c r="AA303" i="10"/>
  <c r="AF300" i="10"/>
  <c r="AB300" i="10"/>
  <c r="AI300" i="10"/>
  <c r="AE300" i="10"/>
  <c r="AA300" i="10"/>
  <c r="AH300" i="10"/>
  <c r="AD300" i="10"/>
  <c r="Z300" i="10"/>
  <c r="AG300" i="10"/>
  <c r="AC300" i="10"/>
  <c r="AH299" i="10"/>
  <c r="AD299" i="10"/>
  <c r="Z299" i="10"/>
  <c r="AG299" i="10"/>
  <c r="AC299" i="10"/>
  <c r="AF299" i="10"/>
  <c r="AB299" i="10"/>
  <c r="AI299" i="10"/>
  <c r="AE299" i="10"/>
  <c r="AA299" i="10"/>
  <c r="AH301" i="10"/>
  <c r="AD301" i="10"/>
  <c r="Z301" i="10"/>
  <c r="AG301" i="10"/>
  <c r="AC301" i="10"/>
  <c r="AF301" i="10"/>
  <c r="AB301" i="10"/>
  <c r="AI301" i="10"/>
  <c r="AE301" i="10"/>
  <c r="AA301" i="10"/>
  <c r="AF304" i="10"/>
  <c r="AB304" i="10"/>
  <c r="AI304" i="10"/>
  <c r="AE304" i="10"/>
  <c r="AA304" i="10"/>
  <c r="AH304" i="10"/>
  <c r="AD304" i="10"/>
  <c r="Z304" i="10"/>
  <c r="AG304" i="10"/>
  <c r="AC304" i="10"/>
  <c r="AH307" i="10"/>
  <c r="AD307" i="10"/>
  <c r="Z307" i="10"/>
  <c r="AG307" i="10"/>
  <c r="AC307" i="10"/>
  <c r="AF307" i="10"/>
  <c r="AB307" i="10"/>
  <c r="AI307" i="10"/>
  <c r="AE307" i="10"/>
  <c r="AA307" i="10"/>
  <c r="AF298" i="10"/>
  <c r="AB298" i="10"/>
  <c r="AI298" i="10"/>
  <c r="AE298" i="10"/>
  <c r="AA298" i="10"/>
  <c r="AH298" i="10"/>
  <c r="AD298" i="10"/>
  <c r="Z298" i="10"/>
  <c r="AG298" i="10"/>
  <c r="AC298" i="10"/>
  <c r="AF306" i="10"/>
  <c r="AB306" i="10"/>
  <c r="AI306" i="10"/>
  <c r="AE306" i="10"/>
  <c r="AA306" i="10"/>
  <c r="AH306" i="10"/>
  <c r="AD306" i="10"/>
  <c r="Z306" i="10"/>
  <c r="AG306" i="10"/>
  <c r="AC306" i="10"/>
  <c r="AH305" i="10"/>
  <c r="AD305" i="10"/>
  <c r="Z305" i="10"/>
  <c r="AG305" i="10"/>
  <c r="AC305" i="10"/>
  <c r="AF305" i="10"/>
  <c r="AB305" i="10"/>
  <c r="AI305" i="10"/>
  <c r="AE305" i="10"/>
  <c r="AA305" i="10"/>
  <c r="AF302" i="10"/>
  <c r="AB302" i="10"/>
  <c r="AI302" i="10"/>
  <c r="AE302" i="10"/>
  <c r="AA302" i="10"/>
  <c r="AH302" i="10"/>
  <c r="AD302" i="10"/>
  <c r="Z302" i="10"/>
  <c r="AG302" i="10"/>
  <c r="AC302" i="10"/>
  <c r="AJ300" i="10"/>
  <c r="AJ307" i="10"/>
  <c r="AJ304" i="10"/>
  <c r="AJ298" i="10"/>
  <c r="AY299" i="10"/>
  <c r="AY301" i="10"/>
  <c r="T296" i="10"/>
  <c r="AY300" i="10"/>
  <c r="AY306" i="10"/>
  <c r="AY307" i="10"/>
  <c r="AY302" i="10"/>
  <c r="AY298" i="10"/>
  <c r="AY304" i="10"/>
  <c r="AY305" i="10"/>
  <c r="AY303" i="10"/>
  <c r="AJ301" i="10"/>
  <c r="AJ306" i="10"/>
  <c r="AJ299" i="10"/>
  <c r="AJ303" i="10"/>
  <c r="AJ305" i="10"/>
  <c r="AJ302" i="10"/>
  <c r="AJ308" i="10" l="1"/>
  <c r="AL299" i="10" s="1"/>
  <c r="AL301" i="10" s="1"/>
  <c r="AI308" i="10"/>
  <c r="AL298" i="10" s="1"/>
  <c r="AL303" i="10" l="1"/>
  <c r="AL302" i="10"/>
  <c r="AL305" i="10" l="1"/>
  <c r="AL306" i="10"/>
  <c r="AO302" i="10"/>
  <c r="AO303" i="10" s="1"/>
  <c r="AO304" i="10" s="1"/>
  <c r="AL307" i="10"/>
  <c r="AO298" i="10" l="1"/>
  <c r="AP298" i="10" s="1"/>
  <c r="AO305" i="10"/>
  <c r="AP305" i="10" s="1"/>
  <c r="AO306" i="10"/>
  <c r="AP306" i="10" s="1"/>
  <c r="AO307" i="10"/>
  <c r="AP307" i="10" s="1"/>
  <c r="AR299" i="10" l="1"/>
  <c r="AR300" i="10"/>
  <c r="AS300" i="10" s="1"/>
  <c r="AR298" i="10"/>
  <c r="AS298" i="10" s="1"/>
  <c r="AT298" i="10" s="1"/>
  <c r="AS299" i="10" l="1"/>
  <c r="AT300" i="10" l="1"/>
  <c r="AU300" i="10" s="1"/>
  <c r="AU303" i="10" s="1"/>
  <c r="AT299" i="10"/>
  <c r="AU299" i="10" l="1"/>
  <c r="AU298" i="10"/>
  <c r="AZ298" i="10"/>
  <c r="S298" i="10" s="1"/>
  <c r="AZ306" i="10"/>
  <c r="S306" i="10" s="1"/>
  <c r="AZ304" i="10"/>
  <c r="S304" i="10" s="1"/>
  <c r="AZ303" i="10"/>
  <c r="S303" i="10" s="1"/>
  <c r="AZ305" i="10"/>
  <c r="S305" i="10" s="1"/>
  <c r="AZ301" i="10"/>
  <c r="S301" i="10" s="1"/>
  <c r="AZ302" i="10"/>
  <c r="S302" i="10" s="1"/>
  <c r="AZ300" i="10"/>
  <c r="S300" i="10" s="1"/>
  <c r="AZ307" i="10"/>
  <c r="S307" i="10" s="1"/>
  <c r="AZ299" i="10"/>
  <c r="S299" i="10" s="1"/>
  <c r="S308" i="10" l="1"/>
  <c r="V307" i="10" s="1"/>
  <c r="T298" i="10" l="1"/>
  <c r="T304" i="10"/>
  <c r="T307" i="10"/>
  <c r="AJ319" i="10" s="1"/>
  <c r="T302" i="10"/>
  <c r="T300" i="10"/>
  <c r="T306" i="10"/>
  <c r="AJ310" i="10"/>
  <c r="AJ318" i="10"/>
  <c r="T301" i="10"/>
  <c r="T303" i="10"/>
  <c r="T305" i="10"/>
  <c r="T299" i="10"/>
  <c r="AH319" i="10" l="1"/>
  <c r="AD319" i="10"/>
  <c r="Z319" i="10"/>
  <c r="AG319" i="10"/>
  <c r="AC319" i="10"/>
  <c r="AF319" i="10"/>
  <c r="AB319" i="10"/>
  <c r="AI319" i="10"/>
  <c r="AE319" i="10"/>
  <c r="AA319" i="10"/>
  <c r="AF314" i="10"/>
  <c r="AB314" i="10"/>
  <c r="AI314" i="10"/>
  <c r="AE314" i="10"/>
  <c r="AA314" i="10"/>
  <c r="AH314" i="10"/>
  <c r="AD314" i="10"/>
  <c r="Z314" i="10"/>
  <c r="AG314" i="10"/>
  <c r="AC314" i="10"/>
  <c r="AH313" i="10"/>
  <c r="AD313" i="10"/>
  <c r="Z313" i="10"/>
  <c r="AG313" i="10"/>
  <c r="AC313" i="10"/>
  <c r="AF313" i="10"/>
  <c r="AB313" i="10"/>
  <c r="AI313" i="10"/>
  <c r="AE313" i="10"/>
  <c r="AA313" i="10"/>
  <c r="AF316" i="10"/>
  <c r="AB316" i="10"/>
  <c r="AI316" i="10"/>
  <c r="AE316" i="10"/>
  <c r="AA316" i="10"/>
  <c r="AH316" i="10"/>
  <c r="AD316" i="10"/>
  <c r="Z316" i="10"/>
  <c r="AG316" i="10"/>
  <c r="AC316" i="10"/>
  <c r="AH315" i="10"/>
  <c r="AD315" i="10"/>
  <c r="Z315" i="10"/>
  <c r="AG315" i="10"/>
  <c r="AC315" i="10"/>
  <c r="AF315" i="10"/>
  <c r="AB315" i="10"/>
  <c r="AI315" i="10"/>
  <c r="AE315" i="10"/>
  <c r="AA315" i="10"/>
  <c r="AH311" i="10"/>
  <c r="AD311" i="10"/>
  <c r="Z311" i="10"/>
  <c r="AG311" i="10"/>
  <c r="AC311" i="10"/>
  <c r="AF311" i="10"/>
  <c r="AB311" i="10"/>
  <c r="AI311" i="10"/>
  <c r="AE311" i="10"/>
  <c r="AA311" i="10"/>
  <c r="AF318" i="10"/>
  <c r="AB318" i="10"/>
  <c r="AI318" i="10"/>
  <c r="AE318" i="10"/>
  <c r="AA318" i="10"/>
  <c r="AH318" i="10"/>
  <c r="AD318" i="10"/>
  <c r="Z318" i="10"/>
  <c r="AG318" i="10"/>
  <c r="AC318" i="10"/>
  <c r="AH317" i="10"/>
  <c r="AD317" i="10"/>
  <c r="Z317" i="10"/>
  <c r="AG317" i="10"/>
  <c r="AC317" i="10"/>
  <c r="AF317" i="10"/>
  <c r="AB317" i="10"/>
  <c r="AI317" i="10"/>
  <c r="AE317" i="10"/>
  <c r="AA317" i="10"/>
  <c r="AJ316" i="10"/>
  <c r="AF312" i="10"/>
  <c r="AB312" i="10"/>
  <c r="AI312" i="10"/>
  <c r="AE312" i="10"/>
  <c r="AA312" i="10"/>
  <c r="AH312" i="10"/>
  <c r="AD312" i="10"/>
  <c r="Z312" i="10"/>
  <c r="AG312" i="10"/>
  <c r="AC312" i="10"/>
  <c r="AF310" i="10"/>
  <c r="AB310" i="10"/>
  <c r="AI310" i="10"/>
  <c r="AE310" i="10"/>
  <c r="AA310" i="10"/>
  <c r="AH310" i="10"/>
  <c r="AD310" i="10"/>
  <c r="Z310" i="10"/>
  <c r="AG310" i="10"/>
  <c r="AC310" i="10"/>
  <c r="AJ314" i="10"/>
  <c r="AJ312" i="10"/>
  <c r="AJ317" i="10"/>
  <c r="AY314" i="10"/>
  <c r="AY317" i="10"/>
  <c r="AY312" i="10"/>
  <c r="AY311" i="10"/>
  <c r="AJ311" i="10"/>
  <c r="AJ315" i="10"/>
  <c r="AJ313" i="10"/>
  <c r="AY310" i="10"/>
  <c r="AY318" i="10"/>
  <c r="T308" i="10"/>
  <c r="AY315" i="10"/>
  <c r="AY319" i="10"/>
  <c r="AY313" i="10"/>
  <c r="AY316" i="10"/>
  <c r="AJ320" i="10" l="1"/>
  <c r="AL311" i="10" s="1"/>
  <c r="AL313" i="10" s="1"/>
  <c r="AI320" i="10"/>
  <c r="AL310" i="10" s="1"/>
  <c r="AL314" i="10" s="1"/>
  <c r="AL315" i="10" l="1"/>
  <c r="AL318" i="10"/>
  <c r="AL317" i="10"/>
  <c r="AL319" i="10" l="1"/>
  <c r="AO310" i="10" s="1"/>
  <c r="AP310" i="10" s="1"/>
  <c r="AO314" i="10"/>
  <c r="AO315" i="10" s="1"/>
  <c r="AO316" i="10" s="1"/>
  <c r="AO318" i="10" l="1"/>
  <c r="AO317" i="10"/>
  <c r="AO319" i="10"/>
  <c r="AP317" i="10" l="1"/>
  <c r="AR310" i="10"/>
  <c r="AP319" i="10"/>
  <c r="AR312" i="10"/>
  <c r="AS312" i="10" s="1"/>
  <c r="AP318" i="10"/>
  <c r="AR311" i="10"/>
  <c r="AS311" i="10" l="1"/>
  <c r="AS310" i="10"/>
  <c r="AT310" i="10" s="1"/>
  <c r="AT312" i="10" l="1"/>
  <c r="AU312" i="10" s="1"/>
  <c r="AT311" i="10"/>
  <c r="AU311" i="10" l="1"/>
  <c r="AU310" i="10"/>
  <c r="AU315" i="10" s="1"/>
  <c r="AZ319" i="10" l="1"/>
  <c r="S319" i="10" s="1"/>
  <c r="AZ315" i="10"/>
  <c r="S315" i="10" s="1"/>
  <c r="AZ318" i="10"/>
  <c r="S318" i="10" s="1"/>
  <c r="AZ317" i="10"/>
  <c r="S317" i="10" s="1"/>
  <c r="AZ311" i="10"/>
  <c r="S311" i="10" s="1"/>
  <c r="AZ312" i="10"/>
  <c r="S312" i="10" s="1"/>
  <c r="AZ314" i="10"/>
  <c r="S314" i="10" s="1"/>
  <c r="AZ316" i="10"/>
  <c r="S316" i="10" s="1"/>
  <c r="AZ310" i="10"/>
  <c r="S310" i="10" s="1"/>
  <c r="AZ313" i="10"/>
  <c r="S313" i="10" s="1"/>
  <c r="S320" i="10" l="1"/>
  <c r="V319" i="10" s="1"/>
  <c r="T315" i="10" l="1"/>
  <c r="T319" i="10"/>
  <c r="T317" i="10"/>
  <c r="T314" i="10"/>
  <c r="T312" i="10"/>
  <c r="T311" i="10"/>
  <c r="T313" i="10"/>
  <c r="T310" i="10"/>
  <c r="T318" i="10"/>
  <c r="T316" i="10"/>
  <c r="AH326" i="10" l="1"/>
  <c r="AD326" i="10"/>
  <c r="AG326" i="10"/>
  <c r="AB326" i="10"/>
  <c r="AF326" i="10"/>
  <c r="AA326" i="10"/>
  <c r="AE326" i="10"/>
  <c r="Z326" i="10"/>
  <c r="AI326" i="10"/>
  <c r="AC326" i="10"/>
  <c r="AH328" i="10"/>
  <c r="AD328" i="10"/>
  <c r="Z328" i="10"/>
  <c r="AI328" i="10"/>
  <c r="AC328" i="10"/>
  <c r="AG328" i="10"/>
  <c r="AB328" i="10"/>
  <c r="AF328" i="10"/>
  <c r="AA328" i="10"/>
  <c r="AE328" i="10"/>
  <c r="AF322" i="10"/>
  <c r="AB322" i="10"/>
  <c r="AI322" i="10"/>
  <c r="AE322" i="10"/>
  <c r="AA322" i="10"/>
  <c r="AH322" i="10"/>
  <c r="AD322" i="10"/>
  <c r="Z322" i="10"/>
  <c r="AG322" i="10"/>
  <c r="AC322" i="10"/>
  <c r="AH325" i="10"/>
  <c r="AD325" i="10"/>
  <c r="Z325" i="10"/>
  <c r="AG325" i="10"/>
  <c r="AC325" i="10"/>
  <c r="AF325" i="10"/>
  <c r="AB325" i="10"/>
  <c r="AI325" i="10"/>
  <c r="AE325" i="10"/>
  <c r="AA325" i="10"/>
  <c r="AF329" i="10"/>
  <c r="AB329" i="10"/>
  <c r="AI329" i="10"/>
  <c r="AD329" i="10"/>
  <c r="AH329" i="10"/>
  <c r="AC329" i="10"/>
  <c r="AG329" i="10"/>
  <c r="AA329" i="10"/>
  <c r="AE329" i="10"/>
  <c r="Z329" i="10"/>
  <c r="AH323" i="10"/>
  <c r="AD323" i="10"/>
  <c r="Z323" i="10"/>
  <c r="AG323" i="10"/>
  <c r="AC323" i="10"/>
  <c r="AF323" i="10"/>
  <c r="AB323" i="10"/>
  <c r="AI323" i="10"/>
  <c r="AE323" i="10"/>
  <c r="AA323" i="10"/>
  <c r="AF331" i="10"/>
  <c r="AB331" i="10"/>
  <c r="AE331" i="10"/>
  <c r="Z331" i="10"/>
  <c r="AI331" i="10"/>
  <c r="AD331" i="10"/>
  <c r="AH331" i="10"/>
  <c r="AC331" i="10"/>
  <c r="AG331" i="10"/>
  <c r="AA331" i="10"/>
  <c r="AH330" i="10"/>
  <c r="AD330" i="10"/>
  <c r="Z330" i="10"/>
  <c r="AE330" i="10"/>
  <c r="AI330" i="10"/>
  <c r="AC330" i="10"/>
  <c r="AG330" i="10"/>
  <c r="AB330" i="10"/>
  <c r="AF330" i="10"/>
  <c r="AA330" i="10"/>
  <c r="AF324" i="10"/>
  <c r="AB324" i="10"/>
  <c r="AI324" i="10"/>
  <c r="AE324" i="10"/>
  <c r="AA324" i="10"/>
  <c r="AH324" i="10"/>
  <c r="AD324" i="10"/>
  <c r="Z324" i="10"/>
  <c r="AG324" i="10"/>
  <c r="AC324" i="10"/>
  <c r="AF327" i="10"/>
  <c r="AB327" i="10"/>
  <c r="AH327" i="10"/>
  <c r="AC327" i="10"/>
  <c r="AG327" i="10"/>
  <c r="AA327" i="10"/>
  <c r="AE327" i="10"/>
  <c r="Z327" i="10"/>
  <c r="AI327" i="10"/>
  <c r="AD327" i="10"/>
  <c r="AJ325" i="10"/>
  <c r="AJ326" i="10"/>
  <c r="AJ328" i="10"/>
  <c r="AJ331" i="10"/>
  <c r="AJ322" i="10"/>
  <c r="AY325" i="10"/>
  <c r="AY331" i="10"/>
  <c r="AY329" i="10"/>
  <c r="AY328" i="10"/>
  <c r="AY322" i="10"/>
  <c r="AY324" i="10"/>
  <c r="AY326" i="10"/>
  <c r="AY323" i="10"/>
  <c r="T320" i="10"/>
  <c r="AY330" i="10"/>
  <c r="AY327" i="10"/>
  <c r="AJ329" i="10"/>
  <c r="AJ323" i="10"/>
  <c r="AJ330" i="10"/>
  <c r="AJ324" i="10"/>
  <c r="AJ327" i="10"/>
  <c r="AJ332" i="10" l="1"/>
  <c r="AL323" i="10" s="1"/>
  <c r="AL325" i="10" s="1"/>
  <c r="AI332" i="10"/>
  <c r="AL322" i="10" s="1"/>
  <c r="AL326" i="10" l="1"/>
  <c r="AL327" i="10"/>
  <c r="AL329" i="10" s="1"/>
  <c r="AL330" i="10"/>
  <c r="AL331" i="10" l="1"/>
  <c r="AO326" i="10"/>
  <c r="AO327" i="10" s="1"/>
  <c r="AO328" i="10" s="1"/>
  <c r="AO330" i="10" l="1"/>
  <c r="AP330" i="10" s="1"/>
  <c r="AO331" i="10"/>
  <c r="AP331" i="10" s="1"/>
  <c r="AR323" i="10"/>
  <c r="AR324" i="10"/>
  <c r="AS324" i="10" s="1"/>
  <c r="AO322" i="10"/>
  <c r="AP322" i="10" s="1"/>
  <c r="AO329" i="10"/>
  <c r="AP329" i="10" s="1"/>
  <c r="AR322" i="10" l="1"/>
  <c r="AS323" i="10" s="1"/>
  <c r="AS322" i="10"/>
  <c r="AT322" i="10" s="1"/>
  <c r="AT323" i="10" l="1"/>
  <c r="AU323" i="10" s="1"/>
  <c r="AT324" i="10"/>
  <c r="AU324" i="10" s="1"/>
  <c r="AU327" i="10" s="1"/>
  <c r="AZ326" i="10" l="1"/>
  <c r="S326" i="10" s="1"/>
  <c r="AZ325" i="10"/>
  <c r="S325" i="10" s="1"/>
  <c r="AZ323" i="10"/>
  <c r="S323" i="10" s="1"/>
  <c r="AZ330" i="10"/>
  <c r="S330" i="10" s="1"/>
  <c r="AZ331" i="10"/>
  <c r="S331" i="10" s="1"/>
  <c r="AZ324" i="10"/>
  <c r="S324" i="10" s="1"/>
  <c r="AZ322" i="10"/>
  <c r="S322" i="10" s="1"/>
  <c r="AZ328" i="10"/>
  <c r="S328" i="10" s="1"/>
  <c r="AZ329" i="10"/>
  <c r="S329" i="10" s="1"/>
  <c r="AZ327" i="10"/>
  <c r="S327" i="10" s="1"/>
  <c r="AU322" i="10"/>
  <c r="S332" i="10" l="1"/>
  <c r="T327" i="10" s="1"/>
  <c r="AE339" i="10" l="1"/>
  <c r="T325" i="10"/>
  <c r="AJ337" i="10"/>
  <c r="AJ339" i="10"/>
  <c r="V331" i="10"/>
  <c r="T324" i="10"/>
  <c r="T331" i="10"/>
  <c r="T328" i="10"/>
  <c r="T329" i="10"/>
  <c r="AG339" i="10" s="1"/>
  <c r="T323" i="10"/>
  <c r="AA339" i="10" s="1"/>
  <c r="T330" i="10"/>
  <c r="T326" i="10"/>
  <c r="AD339" i="10" s="1"/>
  <c r="T322" i="10"/>
  <c r="Z339" i="10" s="1"/>
  <c r="AI343" i="10" l="1"/>
  <c r="AE343" i="10"/>
  <c r="AA343" i="10"/>
  <c r="AH343" i="10"/>
  <c r="AD343" i="10"/>
  <c r="Z343" i="10"/>
  <c r="AG343" i="10"/>
  <c r="AC343" i="10"/>
  <c r="AF343" i="10"/>
  <c r="AB343" i="10"/>
  <c r="AG342" i="10"/>
  <c r="AC342" i="10"/>
  <c r="AF342" i="10"/>
  <c r="AB342" i="10"/>
  <c r="AI342" i="10"/>
  <c r="AE342" i="10"/>
  <c r="AA342" i="10"/>
  <c r="AH342" i="10"/>
  <c r="AD342" i="10"/>
  <c r="Z342" i="10"/>
  <c r="AF335" i="10"/>
  <c r="AB335" i="10"/>
  <c r="AG335" i="10"/>
  <c r="AA335" i="10"/>
  <c r="AE335" i="10"/>
  <c r="Z335" i="10"/>
  <c r="AI335" i="10"/>
  <c r="AD335" i="10"/>
  <c r="AH335" i="10"/>
  <c r="AC335" i="10"/>
  <c r="AH336" i="10"/>
  <c r="AD336" i="10"/>
  <c r="Z336" i="10"/>
  <c r="AG336" i="10"/>
  <c r="AB336" i="10"/>
  <c r="AF336" i="10"/>
  <c r="AA336" i="10"/>
  <c r="AE336" i="10"/>
  <c r="AI336" i="10"/>
  <c r="AC336" i="10"/>
  <c r="AF337" i="10"/>
  <c r="AB337" i="10"/>
  <c r="AH337" i="10"/>
  <c r="AC337" i="10"/>
  <c r="AG337" i="10"/>
  <c r="AA337" i="10"/>
  <c r="AE337" i="10"/>
  <c r="Z337" i="10"/>
  <c r="AI337" i="10"/>
  <c r="AD337" i="10"/>
  <c r="AI339" i="10"/>
  <c r="AC339" i="10"/>
  <c r="AB339" i="10"/>
  <c r="AH334" i="10"/>
  <c r="AD334" i="10"/>
  <c r="Z334" i="10"/>
  <c r="AF334" i="10"/>
  <c r="AA334" i="10"/>
  <c r="AE334" i="10"/>
  <c r="AI334" i="10"/>
  <c r="AC334" i="10"/>
  <c r="AG334" i="10"/>
  <c r="AB334" i="10"/>
  <c r="AI341" i="10"/>
  <c r="AE341" i="10"/>
  <c r="AA341" i="10"/>
  <c r="AH341" i="10"/>
  <c r="AD341" i="10"/>
  <c r="Z341" i="10"/>
  <c r="AG341" i="10"/>
  <c r="AC341" i="10"/>
  <c r="AF341" i="10"/>
  <c r="AB341" i="10"/>
  <c r="AH338" i="10"/>
  <c r="AD338" i="10"/>
  <c r="Z338" i="10"/>
  <c r="AI338" i="10"/>
  <c r="AC338" i="10"/>
  <c r="AG338" i="10"/>
  <c r="AB338" i="10"/>
  <c r="AF338" i="10"/>
  <c r="AA338" i="10"/>
  <c r="AE338" i="10"/>
  <c r="AG340" i="10"/>
  <c r="AC340" i="10"/>
  <c r="AF340" i="10"/>
  <c r="AB340" i="10"/>
  <c r="AI340" i="10"/>
  <c r="AE340" i="10"/>
  <c r="AA340" i="10"/>
  <c r="AH340" i="10"/>
  <c r="AD340" i="10"/>
  <c r="Z340" i="10"/>
  <c r="AH339" i="10"/>
  <c r="AF339" i="10"/>
  <c r="AJ336" i="10"/>
  <c r="AJ334" i="10"/>
  <c r="AY334" i="10"/>
  <c r="AY335" i="10"/>
  <c r="AY340" i="10"/>
  <c r="AY341" i="10"/>
  <c r="T332" i="10"/>
  <c r="AY339" i="10"/>
  <c r="AY342" i="10"/>
  <c r="AY336" i="10"/>
  <c r="AY343" i="10"/>
  <c r="AY338" i="10"/>
  <c r="AY337" i="10"/>
  <c r="AJ341" i="10"/>
  <c r="AJ335" i="10"/>
  <c r="AJ338" i="10"/>
  <c r="AJ340" i="10"/>
  <c r="AJ342" i="10"/>
  <c r="AJ343" i="10"/>
  <c r="AJ344" i="10" l="1"/>
  <c r="AL335" i="10" s="1"/>
  <c r="AL337" i="10" s="1"/>
  <c r="AI344" i="10"/>
  <c r="AL334" i="10" s="1"/>
  <c r="AL339" i="10" l="1"/>
  <c r="AL338" i="10"/>
  <c r="AL341" i="10" s="1"/>
  <c r="AL342" i="10" l="1"/>
  <c r="AL343" i="10"/>
  <c r="AO338" i="10"/>
  <c r="AO339" i="10" s="1"/>
  <c r="AO340" i="10" s="1"/>
  <c r="AO334" i="10"/>
  <c r="AP334" i="10" s="1"/>
  <c r="AO343" i="10" l="1"/>
  <c r="AP343" i="10" s="1"/>
  <c r="AO341" i="10"/>
  <c r="AP341" i="10" s="1"/>
  <c r="AR336" i="10"/>
  <c r="AS336" i="10" s="1"/>
  <c r="AR334" i="10"/>
  <c r="AO342" i="10"/>
  <c r="AP342" i="10" l="1"/>
  <c r="AR335" i="10"/>
  <c r="AS334" i="10" s="1"/>
  <c r="AT334" i="10" s="1"/>
  <c r="AS335" i="10" l="1"/>
  <c r="AT336" i="10" l="1"/>
  <c r="AU336" i="10" s="1"/>
  <c r="AT335" i="10"/>
  <c r="AU334" i="10" l="1"/>
  <c r="AU339" i="10" s="1"/>
  <c r="AU335" i="10"/>
  <c r="AZ338" i="10" l="1"/>
  <c r="S338" i="10" s="1"/>
  <c r="AZ337" i="10"/>
  <c r="S337" i="10" s="1"/>
  <c r="AZ343" i="10"/>
  <c r="S343" i="10" s="1"/>
  <c r="AZ335" i="10"/>
  <c r="S335" i="10" s="1"/>
  <c r="AZ334" i="10"/>
  <c r="S334" i="10" s="1"/>
  <c r="AZ342" i="10"/>
  <c r="S342" i="10" s="1"/>
  <c r="AZ339" i="10"/>
  <c r="S339" i="10" s="1"/>
  <c r="AZ341" i="10"/>
  <c r="S341" i="10" s="1"/>
  <c r="AZ336" i="10"/>
  <c r="S336" i="10" s="1"/>
  <c r="AZ340" i="10"/>
  <c r="S340" i="10" s="1"/>
  <c r="S344" i="10" l="1"/>
  <c r="V343" i="10" s="1"/>
  <c r="T334" i="10" l="1"/>
  <c r="T342" i="10"/>
  <c r="AJ354" i="10" s="1"/>
  <c r="T339" i="10"/>
  <c r="T343" i="10"/>
  <c r="AJ355" i="10" s="1"/>
  <c r="T336" i="10"/>
  <c r="T338" i="10"/>
  <c r="T337" i="10"/>
  <c r="T335" i="10"/>
  <c r="AJ346" i="10"/>
  <c r="T340" i="10"/>
  <c r="T341" i="10"/>
  <c r="AI347" i="10" l="1"/>
  <c r="AE347" i="10"/>
  <c r="AA347" i="10"/>
  <c r="AH347" i="10"/>
  <c r="AD347" i="10"/>
  <c r="Z347" i="10"/>
  <c r="AG347" i="10"/>
  <c r="AC347" i="10"/>
  <c r="AF347" i="10"/>
  <c r="AB347" i="10"/>
  <c r="AI351" i="10"/>
  <c r="AE351" i="10"/>
  <c r="AA351" i="10"/>
  <c r="AH351" i="10"/>
  <c r="AD351" i="10"/>
  <c r="Z351" i="10"/>
  <c r="AG351" i="10"/>
  <c r="AC351" i="10"/>
  <c r="AF351" i="10"/>
  <c r="AB351" i="10"/>
  <c r="AG352" i="10"/>
  <c r="AC352" i="10"/>
  <c r="AF352" i="10"/>
  <c r="AB352" i="10"/>
  <c r="AI352" i="10"/>
  <c r="AE352" i="10"/>
  <c r="AA352" i="10"/>
  <c r="AH352" i="10"/>
  <c r="AD352" i="10"/>
  <c r="Z352" i="10"/>
  <c r="AG350" i="10"/>
  <c r="AC350" i="10"/>
  <c r="AF350" i="10"/>
  <c r="AB350" i="10"/>
  <c r="AI350" i="10"/>
  <c r="AE350" i="10"/>
  <c r="AA350" i="10"/>
  <c r="AH350" i="10"/>
  <c r="AD350" i="10"/>
  <c r="Z350" i="10"/>
  <c r="AG354" i="10"/>
  <c r="AC354" i="10"/>
  <c r="AF354" i="10"/>
  <c r="AB354" i="10"/>
  <c r="AI354" i="10"/>
  <c r="AE354" i="10"/>
  <c r="AA354" i="10"/>
  <c r="AH354" i="10"/>
  <c r="AD354" i="10"/>
  <c r="Z354" i="10"/>
  <c r="AI353" i="10"/>
  <c r="AE353" i="10"/>
  <c r="AA353" i="10"/>
  <c r="AH353" i="10"/>
  <c r="AD353" i="10"/>
  <c r="Z353" i="10"/>
  <c r="AG353" i="10"/>
  <c r="AC353" i="10"/>
  <c r="AF353" i="10"/>
  <c r="AB353" i="10"/>
  <c r="AI355" i="10"/>
  <c r="AE355" i="10"/>
  <c r="AA355" i="10"/>
  <c r="AH355" i="10"/>
  <c r="AD355" i="10"/>
  <c r="Z355" i="10"/>
  <c r="AG355" i="10"/>
  <c r="AC355" i="10"/>
  <c r="AF355" i="10"/>
  <c r="AB355" i="10"/>
  <c r="AI349" i="10"/>
  <c r="AE349" i="10"/>
  <c r="AA349" i="10"/>
  <c r="AH349" i="10"/>
  <c r="AD349" i="10"/>
  <c r="Z349" i="10"/>
  <c r="AG349" i="10"/>
  <c r="AC349" i="10"/>
  <c r="AF349" i="10"/>
  <c r="AB349" i="10"/>
  <c r="AJ349" i="10"/>
  <c r="AJ350" i="10"/>
  <c r="AJ351" i="10"/>
  <c r="AG348" i="10"/>
  <c r="AC348" i="10"/>
  <c r="AF348" i="10"/>
  <c r="AB348" i="10"/>
  <c r="AI348" i="10"/>
  <c r="AE348" i="10"/>
  <c r="AA348" i="10"/>
  <c r="AH348" i="10"/>
  <c r="AD348" i="10"/>
  <c r="Z348" i="10"/>
  <c r="AG346" i="10"/>
  <c r="AC346" i="10"/>
  <c r="AF346" i="10"/>
  <c r="AB346" i="10"/>
  <c r="AI346" i="10"/>
  <c r="AE346" i="10"/>
  <c r="AA346" i="10"/>
  <c r="AH346" i="10"/>
  <c r="AD346" i="10"/>
  <c r="Z346" i="10"/>
  <c r="AJ347" i="10"/>
  <c r="AJ348" i="10"/>
  <c r="AY346" i="10"/>
  <c r="AY352" i="10"/>
  <c r="AY353" i="10"/>
  <c r="AY349" i="10"/>
  <c r="T344" i="10"/>
  <c r="AJ352" i="10"/>
  <c r="AY348" i="10"/>
  <c r="AY347" i="10"/>
  <c r="AY355" i="10"/>
  <c r="AY351" i="10"/>
  <c r="AJ353" i="10"/>
  <c r="AY350" i="10"/>
  <c r="AY354" i="10"/>
  <c r="AI356" i="10" l="1"/>
  <c r="AL346" i="10" s="1"/>
  <c r="AJ356" i="10"/>
  <c r="AL347" i="10" s="1"/>
  <c r="AL349" i="10" s="1"/>
  <c r="AL350" i="10" l="1"/>
  <c r="AL354" i="10"/>
  <c r="AL351" i="10"/>
  <c r="AL353" i="10" s="1"/>
  <c r="AO350" i="10" l="1"/>
  <c r="AO351" i="10" s="1"/>
  <c r="AO352" i="10" s="1"/>
  <c r="AO354" i="10" s="1"/>
  <c r="AP354" i="10" s="1"/>
  <c r="AL355" i="10"/>
  <c r="AO346" i="10" s="1"/>
  <c r="AP346" i="10" s="1"/>
  <c r="AO353" i="10" l="1"/>
  <c r="AP353" i="10" s="1"/>
  <c r="AO355" i="10"/>
  <c r="AP355" i="10" s="1"/>
  <c r="AR347" i="10"/>
  <c r="AR346" i="10"/>
  <c r="AS347" i="10" l="1"/>
  <c r="AR348" i="10"/>
  <c r="AS348" i="10" s="1"/>
  <c r="AT347" i="10" s="1"/>
  <c r="AS346" i="10"/>
  <c r="AT346" i="10" s="1"/>
  <c r="AU347" i="10" l="1"/>
  <c r="AT348" i="10"/>
  <c r="AU348" i="10" s="1"/>
  <c r="AU346" i="10"/>
  <c r="AU351" i="10" l="1"/>
  <c r="AZ347" i="10" s="1"/>
  <c r="S347" i="10" s="1"/>
  <c r="AZ351" i="10"/>
  <c r="S351" i="10" s="1"/>
  <c r="AZ352" i="10"/>
  <c r="S352" i="10" s="1"/>
  <c r="AZ353" i="10"/>
  <c r="S353" i="10" s="1"/>
  <c r="AZ346" i="10"/>
  <c r="S346" i="10" s="1"/>
  <c r="AZ350" i="10"/>
  <c r="S350" i="10" s="1"/>
  <c r="AZ349" i="10"/>
  <c r="S349" i="10" s="1"/>
  <c r="AZ354" i="10" l="1"/>
  <c r="S354" i="10" s="1"/>
  <c r="AZ355" i="10"/>
  <c r="S355" i="10" s="1"/>
  <c r="AZ348" i="10"/>
  <c r="S348" i="10" s="1"/>
  <c r="S356" i="10" s="1"/>
  <c r="V355" i="10" s="1"/>
  <c r="T354" i="10" l="1"/>
  <c r="T347" i="10"/>
  <c r="T348" i="10"/>
  <c r="T352" i="10"/>
  <c r="T353" i="10"/>
  <c r="T346" i="10"/>
  <c r="T349" i="10"/>
  <c r="T355" i="10"/>
  <c r="T351" i="10"/>
  <c r="T350" i="10"/>
  <c r="AI367" i="10" l="1"/>
  <c r="AE367" i="10"/>
  <c r="AA367" i="10"/>
  <c r="AH367" i="10"/>
  <c r="AD367" i="10"/>
  <c r="Z367" i="10"/>
  <c r="AG367" i="10"/>
  <c r="AC367" i="10"/>
  <c r="AF367" i="10"/>
  <c r="AB367" i="10"/>
  <c r="AG362" i="10"/>
  <c r="AC362" i="10"/>
  <c r="AF362" i="10"/>
  <c r="AB362" i="10"/>
  <c r="AI362" i="10"/>
  <c r="AE362" i="10"/>
  <c r="AA362" i="10"/>
  <c r="AH362" i="10"/>
  <c r="AD362" i="10"/>
  <c r="Z362" i="10"/>
  <c r="AG364" i="10"/>
  <c r="AC364" i="10"/>
  <c r="AF364" i="10"/>
  <c r="AB364" i="10"/>
  <c r="AI364" i="10"/>
  <c r="AE364" i="10"/>
  <c r="AA364" i="10"/>
  <c r="AH364" i="10"/>
  <c r="AD364" i="10"/>
  <c r="Z364" i="10"/>
  <c r="AI361" i="10"/>
  <c r="AE361" i="10"/>
  <c r="AA361" i="10"/>
  <c r="AH361" i="10"/>
  <c r="AD361" i="10"/>
  <c r="Z361" i="10"/>
  <c r="AG361" i="10"/>
  <c r="AC361" i="10"/>
  <c r="AF361" i="10"/>
  <c r="AB361" i="10"/>
  <c r="AG360" i="10"/>
  <c r="AC360" i="10"/>
  <c r="AF360" i="10"/>
  <c r="AB360" i="10"/>
  <c r="AI360" i="10"/>
  <c r="AE360" i="10"/>
  <c r="AA360" i="10"/>
  <c r="AH360" i="10"/>
  <c r="AD360" i="10"/>
  <c r="Z360" i="10"/>
  <c r="AG358" i="10"/>
  <c r="AC358" i="10"/>
  <c r="AF358" i="10"/>
  <c r="AB358" i="10"/>
  <c r="AI358" i="10"/>
  <c r="AE358" i="10"/>
  <c r="AA358" i="10"/>
  <c r="AH358" i="10"/>
  <c r="AD358" i="10"/>
  <c r="Z358" i="10"/>
  <c r="AI359" i="10"/>
  <c r="AE359" i="10"/>
  <c r="AA359" i="10"/>
  <c r="AH359" i="10"/>
  <c r="AD359" i="10"/>
  <c r="Z359" i="10"/>
  <c r="AG359" i="10"/>
  <c r="AC359" i="10"/>
  <c r="AF359" i="10"/>
  <c r="AB359" i="10"/>
  <c r="AI363" i="10"/>
  <c r="AE363" i="10"/>
  <c r="AA363" i="10"/>
  <c r="AH363" i="10"/>
  <c r="AD363" i="10"/>
  <c r="Z363" i="10"/>
  <c r="AG363" i="10"/>
  <c r="AC363" i="10"/>
  <c r="AF363" i="10"/>
  <c r="AB363" i="10"/>
  <c r="AI365" i="10"/>
  <c r="AE365" i="10"/>
  <c r="AA365" i="10"/>
  <c r="AH365" i="10"/>
  <c r="AD365" i="10"/>
  <c r="Z365" i="10"/>
  <c r="AG365" i="10"/>
  <c r="AC365" i="10"/>
  <c r="AF365" i="10"/>
  <c r="AB365" i="10"/>
  <c r="AG366" i="10"/>
  <c r="AC366" i="10"/>
  <c r="AF366" i="10"/>
  <c r="AB366" i="10"/>
  <c r="AI366" i="10"/>
  <c r="AE366" i="10"/>
  <c r="AA366" i="10"/>
  <c r="AH366" i="10"/>
  <c r="AD366" i="10"/>
  <c r="Z366" i="10"/>
  <c r="AJ361" i="10"/>
  <c r="AJ367" i="10"/>
  <c r="AJ364" i="10"/>
  <c r="AJ358" i="10"/>
  <c r="AY361" i="10"/>
  <c r="T356" i="10"/>
  <c r="AY358" i="10"/>
  <c r="AY362" i="10"/>
  <c r="AY365" i="10"/>
  <c r="AY364" i="10"/>
  <c r="AY360" i="10"/>
  <c r="AY359" i="10"/>
  <c r="AY367" i="10"/>
  <c r="AY363" i="10"/>
  <c r="AY366" i="10"/>
  <c r="AJ360" i="10"/>
  <c r="AJ362" i="10"/>
  <c r="AJ359" i="10"/>
  <c r="AJ363" i="10"/>
  <c r="AJ365" i="10"/>
  <c r="AJ366" i="10"/>
  <c r="AI368" i="10" l="1"/>
  <c r="AL358" i="10" s="1"/>
  <c r="AJ368" i="10"/>
  <c r="AL359" i="10" s="1"/>
  <c r="AL361" i="10" s="1"/>
  <c r="AL363" i="10" l="1"/>
  <c r="AL362" i="10"/>
  <c r="AL366" i="10" s="1"/>
  <c r="AL365" i="10" l="1"/>
  <c r="AL367" i="10" l="1"/>
  <c r="AO362" i="10"/>
  <c r="AO363" i="10" s="1"/>
  <c r="AO364" i="10" s="1"/>
  <c r="AO367" i="10" l="1"/>
  <c r="AP367" i="10" s="1"/>
  <c r="AO366" i="10"/>
  <c r="AP366" i="10" s="1"/>
  <c r="AO365" i="10"/>
  <c r="AP365" i="10" s="1"/>
  <c r="AO358" i="10"/>
  <c r="AP358" i="10" s="1"/>
  <c r="AR360" i="10"/>
  <c r="AS360" i="10" s="1"/>
  <c r="AR359" i="10" l="1"/>
  <c r="AR358" i="10"/>
  <c r="AS359" i="10" s="1"/>
  <c r="AS358" i="10" l="1"/>
  <c r="AT358" i="10" s="1"/>
  <c r="AT359" i="10"/>
  <c r="AU359" i="10" s="1"/>
  <c r="AT360" i="10"/>
  <c r="AU360" i="10" s="1"/>
  <c r="AU363" i="10" s="1"/>
  <c r="AZ367" i="10" l="1"/>
  <c r="S367" i="10" s="1"/>
  <c r="AZ359" i="10"/>
  <c r="S359" i="10" s="1"/>
  <c r="AZ360" i="10"/>
  <c r="S360" i="10" s="1"/>
  <c r="AZ364" i="10"/>
  <c r="S364" i="10" s="1"/>
  <c r="AZ362" i="10"/>
  <c r="S362" i="10" s="1"/>
  <c r="AZ358" i="10"/>
  <c r="S358" i="10" s="1"/>
  <c r="AZ361" i="10"/>
  <c r="S361" i="10" s="1"/>
  <c r="AZ365" i="10"/>
  <c r="S365" i="10" s="1"/>
  <c r="AZ366" i="10"/>
  <c r="S366" i="10" s="1"/>
  <c r="AZ363" i="10"/>
  <c r="S363" i="10" s="1"/>
  <c r="AU358" i="10"/>
  <c r="S368" i="10" l="1"/>
  <c r="V367" i="10" s="1"/>
  <c r="T359" i="10" l="1"/>
  <c r="T360" i="10"/>
  <c r="AJ371" i="10"/>
  <c r="T367" i="10"/>
  <c r="T358" i="10"/>
  <c r="T361" i="10"/>
  <c r="T362" i="10"/>
  <c r="T364" i="10"/>
  <c r="T366" i="10"/>
  <c r="T363" i="10"/>
  <c r="T365" i="10"/>
  <c r="AG374" i="10" l="1"/>
  <c r="AC374" i="10"/>
  <c r="AF374" i="10"/>
  <c r="AB374" i="10"/>
  <c r="AI374" i="10"/>
  <c r="AE374" i="10"/>
  <c r="AA374" i="10"/>
  <c r="AH374" i="10"/>
  <c r="AD374" i="10"/>
  <c r="Z374" i="10"/>
  <c r="AG376" i="10"/>
  <c r="AC376" i="10"/>
  <c r="AF376" i="10"/>
  <c r="AB376" i="10"/>
  <c r="AI376" i="10"/>
  <c r="AE376" i="10"/>
  <c r="AA376" i="10"/>
  <c r="AH376" i="10"/>
  <c r="AD376" i="10"/>
  <c r="Z376" i="10"/>
  <c r="AI377" i="10"/>
  <c r="AE377" i="10"/>
  <c r="AA377" i="10"/>
  <c r="AH377" i="10"/>
  <c r="AD377" i="10"/>
  <c r="Z377" i="10"/>
  <c r="AG377" i="10"/>
  <c r="AC377" i="10"/>
  <c r="AF377" i="10"/>
  <c r="AB377" i="10"/>
  <c r="AI375" i="10"/>
  <c r="AE375" i="10"/>
  <c r="AA375" i="10"/>
  <c r="AH375" i="10"/>
  <c r="AD375" i="10"/>
  <c r="Z375" i="10"/>
  <c r="AG375" i="10"/>
  <c r="AC375" i="10"/>
  <c r="AF375" i="10"/>
  <c r="AB375" i="10"/>
  <c r="AI373" i="10"/>
  <c r="AE373" i="10"/>
  <c r="AA373" i="10"/>
  <c r="AH373" i="10"/>
  <c r="AD373" i="10"/>
  <c r="Z373" i="10"/>
  <c r="AG373" i="10"/>
  <c r="AC373" i="10"/>
  <c r="AF373" i="10"/>
  <c r="AB373" i="10"/>
  <c r="AG372" i="10"/>
  <c r="AC372" i="10"/>
  <c r="AF372" i="10"/>
  <c r="AB372" i="10"/>
  <c r="AI372" i="10"/>
  <c r="AE372" i="10"/>
  <c r="AA372" i="10"/>
  <c r="AH372" i="10"/>
  <c r="AD372" i="10"/>
  <c r="Z372" i="10"/>
  <c r="AI379" i="10"/>
  <c r="AE379" i="10"/>
  <c r="AA379" i="10"/>
  <c r="AH379" i="10"/>
  <c r="AD379" i="10"/>
  <c r="Z379" i="10"/>
  <c r="AG379" i="10"/>
  <c r="AC379" i="10"/>
  <c r="AF379" i="10"/>
  <c r="AB379" i="10"/>
  <c r="AG378" i="10"/>
  <c r="AC378" i="10"/>
  <c r="AF378" i="10"/>
  <c r="AB378" i="10"/>
  <c r="AI378" i="10"/>
  <c r="AE378" i="10"/>
  <c r="AA378" i="10"/>
  <c r="AH378" i="10"/>
  <c r="AD378" i="10"/>
  <c r="Z378" i="10"/>
  <c r="AG370" i="10"/>
  <c r="AC370" i="10"/>
  <c r="AF370" i="10"/>
  <c r="AB370" i="10"/>
  <c r="AI370" i="10"/>
  <c r="AE370" i="10"/>
  <c r="AA370" i="10"/>
  <c r="AH370" i="10"/>
  <c r="AD370" i="10"/>
  <c r="Z370" i="10"/>
  <c r="AI371" i="10"/>
  <c r="AE371" i="10"/>
  <c r="AA371" i="10"/>
  <c r="AH371" i="10"/>
  <c r="AD371" i="10"/>
  <c r="Z371" i="10"/>
  <c r="AG371" i="10"/>
  <c r="AC371" i="10"/>
  <c r="AF371" i="10"/>
  <c r="AB371" i="10"/>
  <c r="AJ372" i="10"/>
  <c r="AJ378" i="10"/>
  <c r="AJ370" i="10"/>
  <c r="AY374" i="10"/>
  <c r="T368" i="10"/>
  <c r="AY370" i="10"/>
  <c r="AY377" i="10"/>
  <c r="AY379" i="10"/>
  <c r="AY375" i="10"/>
  <c r="AY378" i="10"/>
  <c r="AY371" i="10"/>
  <c r="AY372" i="10"/>
  <c r="AY376" i="10"/>
  <c r="AY373" i="10"/>
  <c r="AJ379" i="10"/>
  <c r="AJ376" i="10"/>
  <c r="AJ377" i="10"/>
  <c r="AJ374" i="10"/>
  <c r="AJ375" i="10"/>
  <c r="AJ373" i="10"/>
  <c r="AJ380" i="10" l="1"/>
  <c r="AL371" i="10" s="1"/>
  <c r="AL373" i="10" s="1"/>
  <c r="AI380" i="10"/>
  <c r="AL370" i="10" s="1"/>
  <c r="AL375" i="10" l="1"/>
  <c r="AL374" i="10"/>
  <c r="AL377" i="10" l="1"/>
  <c r="AL378" i="10"/>
  <c r="AL379" i="10" s="1"/>
  <c r="AO374" i="10" l="1"/>
  <c r="AO375" i="10" s="1"/>
  <c r="AO376" i="10" s="1"/>
  <c r="AO377" i="10" s="1"/>
  <c r="AP377" i="10" s="1"/>
  <c r="AO370" i="10"/>
  <c r="AP370" i="10" s="1"/>
  <c r="AO378" i="10" l="1"/>
  <c r="AP378" i="10" s="1"/>
  <c r="AO379" i="10"/>
  <c r="AP379" i="10" s="1"/>
  <c r="AR370" i="10"/>
  <c r="AR371" i="10" l="1"/>
  <c r="AS371" i="10" s="1"/>
  <c r="AR372" i="10"/>
  <c r="AS372" i="10" s="1"/>
  <c r="AT372" i="10" s="1"/>
  <c r="AU372" i="10" s="1"/>
  <c r="AU375" i="10" s="1"/>
  <c r="AS370" i="10"/>
  <c r="AT370" i="10" s="1"/>
  <c r="AT371" i="10" l="1"/>
  <c r="AU370" i="10"/>
  <c r="AU371" i="10"/>
  <c r="AZ377" i="10"/>
  <c r="S377" i="10" s="1"/>
  <c r="AZ378" i="10"/>
  <c r="S378" i="10" s="1"/>
  <c r="AZ372" i="10"/>
  <c r="S372" i="10" s="1"/>
  <c r="AZ375" i="10"/>
  <c r="S375" i="10" s="1"/>
  <c r="AZ379" i="10"/>
  <c r="S379" i="10" s="1"/>
  <c r="AZ370" i="10"/>
  <c r="S370" i="10" s="1"/>
  <c r="AZ376" i="10"/>
  <c r="S376" i="10" s="1"/>
  <c r="AZ373" i="10"/>
  <c r="S373" i="10" s="1"/>
  <c r="AZ374" i="10"/>
  <c r="S374" i="10" s="1"/>
  <c r="AZ371" i="10"/>
  <c r="S371" i="10" s="1"/>
  <c r="S380" i="10" l="1"/>
  <c r="V379" i="10" s="1"/>
  <c r="T373" i="10"/>
  <c r="T375" i="10"/>
  <c r="T371" i="10"/>
  <c r="T376" i="10"/>
  <c r="T372" i="10"/>
  <c r="AE387" i="10" l="1"/>
  <c r="AA387" i="10"/>
  <c r="AC387" i="10"/>
  <c r="AF387" i="10"/>
  <c r="AB387" i="10"/>
  <c r="AE385" i="10"/>
  <c r="AA385" i="10"/>
  <c r="AC385" i="10"/>
  <c r="AF385" i="10"/>
  <c r="AB385" i="10"/>
  <c r="AE383" i="10"/>
  <c r="AA383" i="10"/>
  <c r="AC383" i="10"/>
  <c r="AF383" i="10"/>
  <c r="AB383" i="10"/>
  <c r="AC384" i="10"/>
  <c r="AF384" i="10"/>
  <c r="AB384" i="10"/>
  <c r="AE384" i="10"/>
  <c r="AA384" i="10"/>
  <c r="AC388" i="10"/>
  <c r="AF388" i="10"/>
  <c r="AB388" i="10"/>
  <c r="AE388" i="10"/>
  <c r="AA388" i="10"/>
  <c r="Z388" i="10"/>
  <c r="T377" i="10"/>
  <c r="T379" i="10"/>
  <c r="T374" i="10"/>
  <c r="AD385" i="10" s="1"/>
  <c r="T378" i="10"/>
  <c r="AH387" i="10" s="1"/>
  <c r="T370" i="10"/>
  <c r="Z385" i="10" s="1"/>
  <c r="AJ385" i="10"/>
  <c r="AJ386" i="10"/>
  <c r="AJ389" i="10"/>
  <c r="AY385" i="10"/>
  <c r="AJ387" i="10"/>
  <c r="AJ384" i="10"/>
  <c r="AJ388" i="10"/>
  <c r="AJ383" i="10"/>
  <c r="AI391" i="10" l="1"/>
  <c r="AE391" i="10"/>
  <c r="AA391" i="10"/>
  <c r="AH391" i="10"/>
  <c r="AD391" i="10"/>
  <c r="Z391" i="10"/>
  <c r="AG391" i="10"/>
  <c r="AC391" i="10"/>
  <c r="AF391" i="10"/>
  <c r="AB391" i="10"/>
  <c r="AH388" i="10"/>
  <c r="Z384" i="10"/>
  <c r="AH383" i="10"/>
  <c r="AJ382" i="10"/>
  <c r="AG382" i="10"/>
  <c r="AC382" i="10"/>
  <c r="AF382" i="10"/>
  <c r="AB382" i="10"/>
  <c r="AI382" i="10"/>
  <c r="AE382" i="10"/>
  <c r="AA382" i="10"/>
  <c r="AH382" i="10"/>
  <c r="AD382" i="10"/>
  <c r="Z382" i="10"/>
  <c r="AI389" i="10"/>
  <c r="AE389" i="10"/>
  <c r="AA389" i="10"/>
  <c r="AH389" i="10"/>
  <c r="AD389" i="10"/>
  <c r="Z389" i="10"/>
  <c r="AG389" i="10"/>
  <c r="AC389" i="10"/>
  <c r="AF389" i="10"/>
  <c r="AB389" i="10"/>
  <c r="AD384" i="10"/>
  <c r="AI384" i="10"/>
  <c r="AG384" i="10"/>
  <c r="AG383" i="10"/>
  <c r="AI385" i="10"/>
  <c r="AG387" i="10"/>
  <c r="AG390" i="10"/>
  <c r="AC390" i="10"/>
  <c r="AF390" i="10"/>
  <c r="AB390" i="10"/>
  <c r="AI390" i="10"/>
  <c r="AE390" i="10"/>
  <c r="AA390" i="10"/>
  <c r="AH390" i="10"/>
  <c r="AD390" i="10"/>
  <c r="Z390" i="10"/>
  <c r="AH384" i="10"/>
  <c r="Z383" i="10"/>
  <c r="AH385" i="10"/>
  <c r="Z387" i="10"/>
  <c r="AJ391" i="10"/>
  <c r="AJ390" i="10"/>
  <c r="AG386" i="10"/>
  <c r="AC386" i="10"/>
  <c r="AF386" i="10"/>
  <c r="AB386" i="10"/>
  <c r="AI386" i="10"/>
  <c r="AE386" i="10"/>
  <c r="AA386" i="10"/>
  <c r="AH386" i="10"/>
  <c r="AD386" i="10"/>
  <c r="Z386" i="10"/>
  <c r="AD388" i="10"/>
  <c r="AI388" i="10"/>
  <c r="AG388" i="10"/>
  <c r="AD383" i="10"/>
  <c r="AI383" i="10"/>
  <c r="AG385" i="10"/>
  <c r="AD387" i="10"/>
  <c r="AI387" i="10"/>
  <c r="AY383" i="10"/>
  <c r="AY388" i="10"/>
  <c r="AY389" i="10"/>
  <c r="AY384" i="10"/>
  <c r="AY391" i="10"/>
  <c r="AY386" i="10"/>
  <c r="AY382" i="10"/>
  <c r="T380" i="10"/>
  <c r="AY387" i="10"/>
  <c r="AY390" i="10"/>
  <c r="AJ392" i="10"/>
  <c r="AL383" i="10" s="1"/>
  <c r="AL385" i="10" s="1"/>
  <c r="AI392" i="10" l="1"/>
  <c r="AL382" i="10" s="1"/>
  <c r="AL387" i="10" s="1"/>
  <c r="AL386" i="10" l="1"/>
  <c r="AL390" i="10" s="1"/>
  <c r="AL389" i="10" l="1"/>
  <c r="AO386" i="10" s="1"/>
  <c r="AO387" i="10" s="1"/>
  <c r="AO388" i="10" s="1"/>
  <c r="AL391" i="10" l="1"/>
  <c r="AO382" i="10" s="1"/>
  <c r="AP382" i="10" s="1"/>
  <c r="AO389" i="10"/>
  <c r="AP389" i="10" s="1"/>
  <c r="AO391" i="10"/>
  <c r="AP391" i="10" s="1"/>
  <c r="AO390" i="10"/>
  <c r="AP390" i="10" s="1"/>
  <c r="AR383" i="10" l="1"/>
  <c r="AR384" i="10"/>
  <c r="AS384" i="10" s="1"/>
  <c r="AR382" i="10"/>
  <c r="AS383" i="10" l="1"/>
  <c r="AS382" i="10"/>
  <c r="AT382" i="10" s="1"/>
  <c r="AT384" i="10" l="1"/>
  <c r="AU384" i="10" s="1"/>
  <c r="AU387" i="10" s="1"/>
  <c r="AT383" i="10"/>
  <c r="AU382" i="10" s="1"/>
  <c r="AZ388" i="10" l="1"/>
  <c r="S388" i="10" s="1"/>
  <c r="AZ390" i="10"/>
  <c r="S390" i="10" s="1"/>
  <c r="AZ391" i="10"/>
  <c r="S391" i="10" s="1"/>
  <c r="AZ385" i="10"/>
  <c r="S385" i="10" s="1"/>
  <c r="AZ386" i="10"/>
  <c r="S386" i="10" s="1"/>
  <c r="AZ387" i="10"/>
  <c r="S387" i="10" s="1"/>
  <c r="AZ382" i="10"/>
  <c r="S382" i="10" s="1"/>
  <c r="AZ384" i="10"/>
  <c r="S384" i="10" s="1"/>
  <c r="AZ383" i="10"/>
  <c r="S383" i="10" s="1"/>
  <c r="AZ389" i="10"/>
  <c r="S389" i="10" s="1"/>
  <c r="AU383" i="10"/>
  <c r="S392" i="10" l="1"/>
  <c r="V391" i="10" s="1"/>
  <c r="T382" i="10" l="1"/>
  <c r="T385" i="10"/>
  <c r="T390" i="10"/>
  <c r="T388" i="10"/>
  <c r="T387" i="10"/>
  <c r="T386" i="10"/>
  <c r="T389" i="10"/>
  <c r="T383" i="10"/>
  <c r="T391" i="10"/>
  <c r="T384" i="10"/>
  <c r="AI395" i="10" l="1"/>
  <c r="AE395" i="10"/>
  <c r="AA395" i="10"/>
  <c r="AH395" i="10"/>
  <c r="AD395" i="10"/>
  <c r="Z395" i="10"/>
  <c r="AG395" i="10"/>
  <c r="AC395" i="10"/>
  <c r="AF395" i="10"/>
  <c r="AB395" i="10"/>
  <c r="AG396" i="10"/>
  <c r="AC396" i="10"/>
  <c r="AF396" i="10"/>
  <c r="AB396" i="10"/>
  <c r="AI396" i="10"/>
  <c r="AE396" i="10"/>
  <c r="AA396" i="10"/>
  <c r="AH396" i="10"/>
  <c r="AD396" i="10"/>
  <c r="Z396" i="10"/>
  <c r="AG400" i="10"/>
  <c r="AC400" i="10"/>
  <c r="AF400" i="10"/>
  <c r="AB400" i="10"/>
  <c r="AI400" i="10"/>
  <c r="AE400" i="10"/>
  <c r="AA400" i="10"/>
  <c r="AH400" i="10"/>
  <c r="AD400" i="10"/>
  <c r="Z400" i="10"/>
  <c r="AI401" i="10"/>
  <c r="AE401" i="10"/>
  <c r="AA401" i="10"/>
  <c r="AH401" i="10"/>
  <c r="AD401" i="10"/>
  <c r="Z401" i="10"/>
  <c r="AG401" i="10"/>
  <c r="AC401" i="10"/>
  <c r="AF401" i="10"/>
  <c r="AB401" i="10"/>
  <c r="AG402" i="10"/>
  <c r="AC402" i="10"/>
  <c r="AF402" i="10"/>
  <c r="AB402" i="10"/>
  <c r="AI402" i="10"/>
  <c r="AE402" i="10"/>
  <c r="AA402" i="10"/>
  <c r="AH402" i="10"/>
  <c r="AD402" i="10"/>
  <c r="Z402" i="10"/>
  <c r="AG398" i="10"/>
  <c r="AC398" i="10"/>
  <c r="AF398" i="10"/>
  <c r="AB398" i="10"/>
  <c r="AI398" i="10"/>
  <c r="AE398" i="10"/>
  <c r="AA398" i="10"/>
  <c r="AH398" i="10"/>
  <c r="AD398" i="10"/>
  <c r="Z398" i="10"/>
  <c r="AI397" i="10"/>
  <c r="AE397" i="10"/>
  <c r="AA397" i="10"/>
  <c r="AH397" i="10"/>
  <c r="AD397" i="10"/>
  <c r="Z397" i="10"/>
  <c r="AG397" i="10"/>
  <c r="AC397" i="10"/>
  <c r="AF397" i="10"/>
  <c r="AB397" i="10"/>
  <c r="AI403" i="10"/>
  <c r="AE403" i="10"/>
  <c r="AA403" i="10"/>
  <c r="AH403" i="10"/>
  <c r="AD403" i="10"/>
  <c r="Z403" i="10"/>
  <c r="AG403" i="10"/>
  <c r="AC403" i="10"/>
  <c r="AF403" i="10"/>
  <c r="AB403" i="10"/>
  <c r="AI399" i="10"/>
  <c r="AE399" i="10"/>
  <c r="AA399" i="10"/>
  <c r="AH399" i="10"/>
  <c r="AD399" i="10"/>
  <c r="Z399" i="10"/>
  <c r="AG399" i="10"/>
  <c r="AC399" i="10"/>
  <c r="AF399" i="10"/>
  <c r="AB399" i="10"/>
  <c r="AG394" i="10"/>
  <c r="AC394" i="10"/>
  <c r="AF394" i="10"/>
  <c r="AB394" i="10"/>
  <c r="AI394" i="10"/>
  <c r="AE394" i="10"/>
  <c r="AA394" i="10"/>
  <c r="AH394" i="10"/>
  <c r="AD394" i="10"/>
  <c r="Z394" i="10"/>
  <c r="AJ400" i="10"/>
  <c r="AJ402" i="10"/>
  <c r="AJ395" i="10"/>
  <c r="AJ401" i="10"/>
  <c r="AJ398" i="10"/>
  <c r="AJ397" i="10"/>
  <c r="AJ396" i="10"/>
  <c r="AJ403" i="10"/>
  <c r="AJ399" i="10"/>
  <c r="AJ394" i="10"/>
  <c r="AY400" i="10"/>
  <c r="AY395" i="10"/>
  <c r="AY402" i="10"/>
  <c r="AY396" i="10"/>
  <c r="AY399" i="10"/>
  <c r="AY401" i="10"/>
  <c r="T392" i="10"/>
  <c r="AY397" i="10"/>
  <c r="AY403" i="10"/>
  <c r="AY398" i="10"/>
  <c r="AY394" i="10"/>
  <c r="AJ404" i="10" l="1"/>
  <c r="AL395" i="10" s="1"/>
  <c r="AL397" i="10" s="1"/>
  <c r="AI404" i="10"/>
  <c r="AL394" i="10" s="1"/>
  <c r="AL399" i="10" l="1"/>
  <c r="AL398" i="10"/>
  <c r="AL402" i="10" l="1"/>
  <c r="AL401" i="10"/>
  <c r="AL403" i="10" l="1"/>
  <c r="AO398" i="10"/>
  <c r="AO399" i="10" s="1"/>
  <c r="AO400" i="10" s="1"/>
  <c r="AO402" i="10" s="1"/>
  <c r="AP402" i="10" s="1"/>
  <c r="AO401" i="10" l="1"/>
  <c r="AP401" i="10" s="1"/>
  <c r="AO403" i="10"/>
  <c r="AP403" i="10" s="1"/>
  <c r="AO394" i="10"/>
  <c r="AP394" i="10" s="1"/>
  <c r="AR395" i="10"/>
  <c r="AR394" i="10"/>
  <c r="AR396" i="10" l="1"/>
  <c r="AS396" i="10" s="1"/>
  <c r="AS394" i="10"/>
  <c r="AT394" i="10" s="1"/>
  <c r="AS395" i="10"/>
  <c r="AT396" i="10" l="1"/>
  <c r="AU396" i="10" s="1"/>
  <c r="AT395" i="10"/>
  <c r="AU394" i="10" s="1"/>
  <c r="AU399" i="10" l="1"/>
  <c r="AU395" i="10"/>
  <c r="AZ403" i="10"/>
  <c r="S403" i="10" s="1"/>
  <c r="AZ397" i="10"/>
  <c r="S397" i="10" s="1"/>
  <c r="AZ402" i="10"/>
  <c r="S402" i="10" s="1"/>
  <c r="AZ399" i="10"/>
  <c r="S399" i="10" s="1"/>
  <c r="AZ398" i="10"/>
  <c r="S398" i="10" s="1"/>
  <c r="AZ394" i="10"/>
  <c r="S394" i="10" s="1"/>
  <c r="AZ395" i="10"/>
  <c r="S395" i="10" s="1"/>
  <c r="AZ400" i="10"/>
  <c r="S400" i="10" s="1"/>
  <c r="AZ401" i="10"/>
  <c r="S401" i="10" s="1"/>
  <c r="AZ396" i="10"/>
  <c r="S396" i="10" s="1"/>
  <c r="S404" i="10" l="1"/>
  <c r="V403" i="10" s="1"/>
  <c r="T397" i="10" l="1"/>
  <c r="AJ409" i="10"/>
  <c r="T399" i="10"/>
  <c r="T402" i="10"/>
  <c r="T403" i="10"/>
  <c r="T395" i="10"/>
  <c r="T398" i="10"/>
  <c r="T394" i="10"/>
  <c r="T401" i="10"/>
  <c r="T396" i="10"/>
  <c r="T400" i="10"/>
  <c r="AG412" i="10" l="1"/>
  <c r="AC412" i="10"/>
  <c r="AF412" i="10"/>
  <c r="AB412" i="10"/>
  <c r="AI412" i="10"/>
  <c r="AE412" i="10"/>
  <c r="AA412" i="10"/>
  <c r="AH412" i="10"/>
  <c r="AD412" i="10"/>
  <c r="Z412" i="10"/>
  <c r="AG414" i="10"/>
  <c r="AC414" i="10"/>
  <c r="AF414" i="10"/>
  <c r="AA414" i="10"/>
  <c r="AE414" i="10"/>
  <c r="Z414" i="10"/>
  <c r="AI414" i="10"/>
  <c r="AD414" i="10"/>
  <c r="AH414" i="10"/>
  <c r="AB414" i="10"/>
  <c r="AI407" i="10"/>
  <c r="AE407" i="10"/>
  <c r="AA407" i="10"/>
  <c r="AH407" i="10"/>
  <c r="AD407" i="10"/>
  <c r="Z407" i="10"/>
  <c r="AG407" i="10"/>
  <c r="AC407" i="10"/>
  <c r="AF407" i="10"/>
  <c r="AB407" i="10"/>
  <c r="AG406" i="10"/>
  <c r="AC406" i="10"/>
  <c r="AF406" i="10"/>
  <c r="AB406" i="10"/>
  <c r="AI406" i="10"/>
  <c r="AE406" i="10"/>
  <c r="AA406" i="10"/>
  <c r="AH406" i="10"/>
  <c r="AD406" i="10"/>
  <c r="Z406" i="10"/>
  <c r="AG410" i="10"/>
  <c r="AC410" i="10"/>
  <c r="AF410" i="10"/>
  <c r="AB410" i="10"/>
  <c r="AI410" i="10"/>
  <c r="AE410" i="10"/>
  <c r="AA410" i="10"/>
  <c r="AH410" i="10"/>
  <c r="AD410" i="10"/>
  <c r="Z410" i="10"/>
  <c r="AI411" i="10"/>
  <c r="AE411" i="10"/>
  <c r="AA411" i="10"/>
  <c r="AH411" i="10"/>
  <c r="AD411" i="10"/>
  <c r="Z411" i="10"/>
  <c r="AG411" i="10"/>
  <c r="AC411" i="10"/>
  <c r="AF411" i="10"/>
  <c r="AB411" i="10"/>
  <c r="AG408" i="10"/>
  <c r="AC408" i="10"/>
  <c r="AF408" i="10"/>
  <c r="AB408" i="10"/>
  <c r="AI408" i="10"/>
  <c r="AE408" i="10"/>
  <c r="AA408" i="10"/>
  <c r="AH408" i="10"/>
  <c r="AD408" i="10"/>
  <c r="Z408" i="10"/>
  <c r="AI413" i="10"/>
  <c r="AE413" i="10"/>
  <c r="AF413" i="10"/>
  <c r="AA413" i="10"/>
  <c r="AD413" i="10"/>
  <c r="Z413" i="10"/>
  <c r="AH413" i="10"/>
  <c r="AC413" i="10"/>
  <c r="AG413" i="10"/>
  <c r="AB413" i="10"/>
  <c r="AI415" i="10"/>
  <c r="AE415" i="10"/>
  <c r="AA415" i="10"/>
  <c r="AG415" i="10"/>
  <c r="AB415" i="10"/>
  <c r="AF415" i="10"/>
  <c r="Z415" i="10"/>
  <c r="AD415" i="10"/>
  <c r="AH415" i="10"/>
  <c r="AC415" i="10"/>
  <c r="AI409" i="10"/>
  <c r="AE409" i="10"/>
  <c r="AA409" i="10"/>
  <c r="AH409" i="10"/>
  <c r="AD409" i="10"/>
  <c r="Z409" i="10"/>
  <c r="AG409" i="10"/>
  <c r="AC409" i="10"/>
  <c r="AF409" i="10"/>
  <c r="AB409" i="10"/>
  <c r="AJ411" i="10"/>
  <c r="AJ412" i="10"/>
  <c r="AJ408" i="10"/>
  <c r="AJ407" i="10"/>
  <c r="AJ413" i="10"/>
  <c r="AJ415" i="10"/>
  <c r="AJ410" i="10"/>
  <c r="AY406" i="10"/>
  <c r="AY408" i="10"/>
  <c r="AY411" i="10"/>
  <c r="AY413" i="10"/>
  <c r="AY414" i="10"/>
  <c r="AY409" i="10"/>
  <c r="AY410" i="10"/>
  <c r="AY415" i="10"/>
  <c r="AJ406" i="10"/>
  <c r="AY412" i="10"/>
  <c r="T404" i="10"/>
  <c r="AY407" i="10"/>
  <c r="AJ414" i="10"/>
  <c r="AJ416" i="10" l="1"/>
  <c r="AL407" i="10" s="1"/>
  <c r="AL409" i="10" s="1"/>
  <c r="AI416" i="10"/>
  <c r="AL406" i="10" s="1"/>
  <c r="AL411" i="10" l="1"/>
  <c r="AL410" i="10"/>
  <c r="AL413" i="10" s="1"/>
  <c r="AL414" i="10" l="1"/>
  <c r="AO410" i="10" s="1"/>
  <c r="AO411" i="10" s="1"/>
  <c r="AO412" i="10" s="1"/>
  <c r="AO414" i="10" s="1"/>
  <c r="AP414" i="10" s="1"/>
  <c r="AL415" i="10" l="1"/>
  <c r="AR407" i="10" s="1"/>
  <c r="AO415" i="10"/>
  <c r="AP415" i="10" s="1"/>
  <c r="AO413" i="10"/>
  <c r="AP413" i="10" s="1"/>
  <c r="AO406" i="10" l="1"/>
  <c r="AP406" i="10" s="1"/>
  <c r="AR408" i="10"/>
  <c r="AS408" i="10" s="1"/>
  <c r="AR406" i="10"/>
  <c r="AS406" i="10" l="1"/>
  <c r="AT406" i="10" s="1"/>
  <c r="AS407" i="10"/>
  <c r="AT407" i="10" l="1"/>
  <c r="AU406" i="10" s="1"/>
  <c r="AT408" i="10"/>
  <c r="AU408" i="10" s="1"/>
  <c r="AU411" i="10" l="1"/>
  <c r="AU407" i="10"/>
  <c r="AZ410" i="10"/>
  <c r="S410" i="10" s="1"/>
  <c r="AZ407" i="10"/>
  <c r="S407" i="10" s="1"/>
  <c r="AZ409" i="10"/>
  <c r="S409" i="10" s="1"/>
  <c r="AZ406" i="10"/>
  <c r="S406" i="10" s="1"/>
  <c r="AZ413" i="10"/>
  <c r="S413" i="10" s="1"/>
  <c r="AZ411" i="10"/>
  <c r="S411" i="10" s="1"/>
  <c r="AZ408" i="10"/>
  <c r="S408" i="10" s="1"/>
  <c r="AZ415" i="10"/>
  <c r="S415" i="10" s="1"/>
  <c r="AZ412" i="10"/>
  <c r="S412" i="10" s="1"/>
  <c r="AZ414" i="10"/>
  <c r="S414" i="10" s="1"/>
  <c r="S416" i="10" l="1"/>
  <c r="V415" i="10" s="1"/>
  <c r="T410" i="10"/>
  <c r="AD422" i="10" l="1"/>
  <c r="AB422" i="10"/>
  <c r="AA422" i="10"/>
  <c r="T407" i="10"/>
  <c r="T411" i="10"/>
  <c r="T408" i="10"/>
  <c r="T406" i="10"/>
  <c r="Z422" i="10" s="1"/>
  <c r="AJ419" i="10"/>
  <c r="AJ423" i="10"/>
  <c r="AJ420" i="10"/>
  <c r="AJ422" i="10"/>
  <c r="T413" i="10"/>
  <c r="T414" i="10"/>
  <c r="T412" i="10"/>
  <c r="T409" i="10"/>
  <c r="AC422" i="10" s="1"/>
  <c r="T415" i="10"/>
  <c r="AF426" i="10" l="1"/>
  <c r="AB426" i="10"/>
  <c r="AI426" i="10"/>
  <c r="AE426" i="10"/>
  <c r="AA426" i="10"/>
  <c r="AH426" i="10"/>
  <c r="AG426" i="10"/>
  <c r="AC426" i="10"/>
  <c r="AD426" i="10"/>
  <c r="Z426" i="10"/>
  <c r="AH423" i="10"/>
  <c r="AG423" i="10"/>
  <c r="AC423" i="10"/>
  <c r="AI423" i="10"/>
  <c r="AE423" i="10"/>
  <c r="AA423" i="10"/>
  <c r="AD423" i="10"/>
  <c r="AB423" i="10"/>
  <c r="Z423" i="10"/>
  <c r="AF423" i="10"/>
  <c r="AH427" i="10"/>
  <c r="AD427" i="10"/>
  <c r="Z427" i="10"/>
  <c r="AG427" i="10"/>
  <c r="AC427" i="10"/>
  <c r="AF427" i="10"/>
  <c r="AB427" i="10"/>
  <c r="AI427" i="10"/>
  <c r="AE427" i="10"/>
  <c r="AA427" i="10"/>
  <c r="AH425" i="10"/>
  <c r="AD425" i="10"/>
  <c r="Z425" i="10"/>
  <c r="AG425" i="10"/>
  <c r="AC425" i="10"/>
  <c r="AI425" i="10"/>
  <c r="AE425" i="10"/>
  <c r="AA425" i="10"/>
  <c r="AF425" i="10"/>
  <c r="AB425" i="10"/>
  <c r="AI419" i="10"/>
  <c r="AE419" i="10"/>
  <c r="AA419" i="10"/>
  <c r="AH419" i="10"/>
  <c r="AC419" i="10"/>
  <c r="AG419" i="10"/>
  <c r="AB419" i="10"/>
  <c r="AF419" i="10"/>
  <c r="Z419" i="10"/>
  <c r="AD419" i="10"/>
  <c r="AG422" i="10"/>
  <c r="AI421" i="10"/>
  <c r="AE421" i="10"/>
  <c r="AA421" i="10"/>
  <c r="AD421" i="10"/>
  <c r="AH421" i="10"/>
  <c r="AC421" i="10"/>
  <c r="AG421" i="10"/>
  <c r="AB421" i="10"/>
  <c r="AF421" i="10"/>
  <c r="Z421" i="10"/>
  <c r="AE422" i="10"/>
  <c r="AG418" i="10"/>
  <c r="AC418" i="10"/>
  <c r="AH418" i="10"/>
  <c r="AB418" i="10"/>
  <c r="AF418" i="10"/>
  <c r="AA418" i="10"/>
  <c r="AE418" i="10"/>
  <c r="Z418" i="10"/>
  <c r="AI418" i="10"/>
  <c r="AD418" i="10"/>
  <c r="AF424" i="10"/>
  <c r="AB424" i="10"/>
  <c r="AI424" i="10"/>
  <c r="AE424" i="10"/>
  <c r="AA424" i="10"/>
  <c r="AG424" i="10"/>
  <c r="AC424" i="10"/>
  <c r="AH424" i="10"/>
  <c r="AD424" i="10"/>
  <c r="Z424" i="10"/>
  <c r="AG420" i="10"/>
  <c r="AC420" i="10"/>
  <c r="AI420" i="10"/>
  <c r="AD420" i="10"/>
  <c r="AH420" i="10"/>
  <c r="AB420" i="10"/>
  <c r="AF420" i="10"/>
  <c r="AA420" i="10"/>
  <c r="AE420" i="10"/>
  <c r="Z420" i="10"/>
  <c r="AH422" i="10"/>
  <c r="AF422" i="10"/>
  <c r="AI422" i="10"/>
  <c r="AJ418" i="10"/>
  <c r="AY425" i="10"/>
  <c r="T416" i="10"/>
  <c r="AY422" i="10"/>
  <c r="AJ426" i="10"/>
  <c r="AJ427" i="10"/>
  <c r="AJ425" i="10"/>
  <c r="AY427" i="10"/>
  <c r="AY420" i="10"/>
  <c r="AY421" i="10"/>
  <c r="AY418" i="10"/>
  <c r="AJ421" i="10"/>
  <c r="AY419" i="10"/>
  <c r="AY424" i="10"/>
  <c r="AY426" i="10"/>
  <c r="AJ424" i="10"/>
  <c r="AY423" i="10"/>
  <c r="AJ428" i="10" l="1"/>
  <c r="AL419" i="10" s="1"/>
  <c r="AL421" i="10" s="1"/>
  <c r="AI428" i="10"/>
  <c r="AL418" i="10" s="1"/>
  <c r="AL422" i="10" s="1"/>
  <c r="AL426" i="10" s="1"/>
  <c r="AL423" i="10" l="1"/>
  <c r="AL425" i="10" s="1"/>
  <c r="AO422" i="10" s="1"/>
  <c r="AO423" i="10" s="1"/>
  <c r="AO424" i="10" s="1"/>
  <c r="AO426" i="10" s="1"/>
  <c r="AP426" i="10" s="1"/>
  <c r="AL427" i="10" l="1"/>
  <c r="AR419" i="10" s="1"/>
  <c r="AO427" i="10"/>
  <c r="AP427" i="10" s="1"/>
  <c r="AO418" i="10"/>
  <c r="AP418" i="10" s="1"/>
  <c r="AO425" i="10"/>
  <c r="AP425" i="10" s="1"/>
  <c r="AR418" i="10" l="1"/>
  <c r="AR420" i="10"/>
  <c r="AS420" i="10" s="1"/>
  <c r="AS419" i="10" l="1"/>
  <c r="AS418" i="10"/>
  <c r="AT418" i="10" s="1"/>
  <c r="AT420" i="10" l="1"/>
  <c r="AU420" i="10" s="1"/>
  <c r="AU423" i="10" s="1"/>
  <c r="AT419" i="10"/>
  <c r="AU419" i="10" s="1"/>
  <c r="AZ425" i="10" l="1"/>
  <c r="S425" i="10" s="1"/>
  <c r="AZ427" i="10"/>
  <c r="S427" i="10" s="1"/>
  <c r="AZ422" i="10"/>
  <c r="S422" i="10" s="1"/>
  <c r="AZ418" i="10"/>
  <c r="S418" i="10" s="1"/>
  <c r="AZ424" i="10"/>
  <c r="S424" i="10" s="1"/>
  <c r="AZ421" i="10"/>
  <c r="S421" i="10" s="1"/>
  <c r="AZ420" i="10"/>
  <c r="S420" i="10" s="1"/>
  <c r="AZ426" i="10"/>
  <c r="S426" i="10" s="1"/>
  <c r="AZ423" i="10"/>
  <c r="S423" i="10" s="1"/>
  <c r="AZ419" i="10"/>
  <c r="S419" i="10" s="1"/>
  <c r="AU418" i="10"/>
  <c r="S428" i="10" l="1"/>
  <c r="V427" i="10" s="1"/>
  <c r="T425" i="10" l="1"/>
  <c r="T424" i="10"/>
  <c r="T427" i="10"/>
  <c r="T421" i="10"/>
  <c r="T420" i="10"/>
  <c r="T418" i="10"/>
  <c r="AJ430" i="10"/>
  <c r="AJ437" i="10"/>
  <c r="T419" i="10"/>
  <c r="AJ432" i="10"/>
  <c r="T423" i="10"/>
  <c r="T422" i="10"/>
  <c r="T426" i="10"/>
  <c r="AH435" i="10" l="1"/>
  <c r="AD435" i="10"/>
  <c r="Z435" i="10"/>
  <c r="AG435" i="10"/>
  <c r="AC435" i="10"/>
  <c r="AF435" i="10"/>
  <c r="AB435" i="10"/>
  <c r="AI435" i="10"/>
  <c r="AE435" i="10"/>
  <c r="AA435" i="10"/>
  <c r="AJ439" i="10"/>
  <c r="AH439" i="10"/>
  <c r="AD439" i="10"/>
  <c r="Z439" i="10"/>
  <c r="AG439" i="10"/>
  <c r="AC439" i="10"/>
  <c r="AF439" i="10"/>
  <c r="AB439" i="10"/>
  <c r="AI439" i="10"/>
  <c r="AE439" i="10"/>
  <c r="AA439" i="10"/>
  <c r="AH433" i="10"/>
  <c r="AD433" i="10"/>
  <c r="Z433" i="10"/>
  <c r="AG433" i="10"/>
  <c r="AC433" i="10"/>
  <c r="AF433" i="10"/>
  <c r="AB433" i="10"/>
  <c r="AI433" i="10"/>
  <c r="AE433" i="10"/>
  <c r="AA433" i="10"/>
  <c r="AH431" i="10"/>
  <c r="AD431" i="10"/>
  <c r="Z431" i="10"/>
  <c r="AG431" i="10"/>
  <c r="AC431" i="10"/>
  <c r="AF431" i="10"/>
  <c r="AB431" i="10"/>
  <c r="AI431" i="10"/>
  <c r="AE431" i="10"/>
  <c r="AA431" i="10"/>
  <c r="AF436" i="10"/>
  <c r="AB436" i="10"/>
  <c r="AI436" i="10"/>
  <c r="AE436" i="10"/>
  <c r="AA436" i="10"/>
  <c r="AH436" i="10"/>
  <c r="AD436" i="10"/>
  <c r="Z436" i="10"/>
  <c r="AG436" i="10"/>
  <c r="AC436" i="10"/>
  <c r="AF438" i="10"/>
  <c r="AB438" i="10"/>
  <c r="AI438" i="10"/>
  <c r="AE438" i="10"/>
  <c r="AA438" i="10"/>
  <c r="AH438" i="10"/>
  <c r="AD438" i="10"/>
  <c r="Z438" i="10"/>
  <c r="AG438" i="10"/>
  <c r="AC438" i="10"/>
  <c r="AF430" i="10"/>
  <c r="AB430" i="10"/>
  <c r="AI430" i="10"/>
  <c r="AE430" i="10"/>
  <c r="AA430" i="10"/>
  <c r="AH430" i="10"/>
  <c r="AD430" i="10"/>
  <c r="Z430" i="10"/>
  <c r="AG430" i="10"/>
  <c r="AC430" i="10"/>
  <c r="AF434" i="10"/>
  <c r="AB434" i="10"/>
  <c r="AI434" i="10"/>
  <c r="AE434" i="10"/>
  <c r="AA434" i="10"/>
  <c r="AH434" i="10"/>
  <c r="AD434" i="10"/>
  <c r="Z434" i="10"/>
  <c r="AG434" i="10"/>
  <c r="AC434" i="10"/>
  <c r="AJ436" i="10"/>
  <c r="AF432" i="10"/>
  <c r="AB432" i="10"/>
  <c r="AI432" i="10"/>
  <c r="AE432" i="10"/>
  <c r="AA432" i="10"/>
  <c r="AH432" i="10"/>
  <c r="AD432" i="10"/>
  <c r="Z432" i="10"/>
  <c r="AG432" i="10"/>
  <c r="AC432" i="10"/>
  <c r="AH437" i="10"/>
  <c r="AD437" i="10"/>
  <c r="Z437" i="10"/>
  <c r="AG437" i="10"/>
  <c r="AC437" i="10"/>
  <c r="AF437" i="10"/>
  <c r="AB437" i="10"/>
  <c r="AI437" i="10"/>
  <c r="AE437" i="10"/>
  <c r="AA437" i="10"/>
  <c r="AJ433" i="10"/>
  <c r="AJ438" i="10"/>
  <c r="AY439" i="10"/>
  <c r="AY433" i="10"/>
  <c r="T428" i="10"/>
  <c r="AJ434" i="10"/>
  <c r="AJ435" i="10"/>
  <c r="AJ431" i="10"/>
  <c r="AY438" i="10"/>
  <c r="AY434" i="10"/>
  <c r="AY435" i="10"/>
  <c r="AY436" i="10"/>
  <c r="AY437" i="10"/>
  <c r="AY432" i="10"/>
  <c r="AY430" i="10"/>
  <c r="AY431" i="10"/>
  <c r="AJ440" i="10" l="1"/>
  <c r="AL431" i="10" s="1"/>
  <c r="AL433" i="10" s="1"/>
  <c r="AI440" i="10"/>
  <c r="AL430" i="10" s="1"/>
  <c r="AL434" i="10" s="1"/>
  <c r="AL438" i="10" s="1"/>
  <c r="AL435" i="10" l="1"/>
  <c r="AL437" i="10" s="1"/>
  <c r="AL439" i="10" s="1"/>
  <c r="AO434" i="10" l="1"/>
  <c r="AO435" i="10" s="1"/>
  <c r="AO436" i="10" s="1"/>
  <c r="AO437" i="10" s="1"/>
  <c r="AP437" i="10" s="1"/>
  <c r="AO430" i="10"/>
  <c r="AP430" i="10" s="1"/>
  <c r="AR430" i="10" l="1"/>
  <c r="AO438" i="10"/>
  <c r="AP438" i="10" s="1"/>
  <c r="AO439" i="10"/>
  <c r="AR431" i="10" l="1"/>
  <c r="AS430" i="10" s="1"/>
  <c r="AT430" i="10" s="1"/>
  <c r="AP439" i="10"/>
  <c r="AR432" i="10"/>
  <c r="AS432" i="10" s="1"/>
  <c r="AS431" i="10" l="1"/>
  <c r="AT432" i="10" s="1"/>
  <c r="AU432" i="10" s="1"/>
  <c r="AU435" i="10" s="1"/>
  <c r="AT431" i="10" l="1"/>
  <c r="AU430" i="10"/>
  <c r="AU431" i="10"/>
  <c r="AZ430" i="10"/>
  <c r="S430" i="10" s="1"/>
  <c r="AZ433" i="10"/>
  <c r="S433" i="10" s="1"/>
  <c r="AZ437" i="10"/>
  <c r="S437" i="10" s="1"/>
  <c r="AZ435" i="10"/>
  <c r="S435" i="10" s="1"/>
  <c r="AZ439" i="10"/>
  <c r="S439" i="10" s="1"/>
  <c r="AZ436" i="10"/>
  <c r="S436" i="10" s="1"/>
  <c r="AZ431" i="10"/>
  <c r="S431" i="10" s="1"/>
  <c r="AZ434" i="10"/>
  <c r="S434" i="10" s="1"/>
  <c r="AZ438" i="10"/>
  <c r="S438" i="10" s="1"/>
  <c r="AZ432" i="10"/>
  <c r="S432" i="10" s="1"/>
  <c r="S440" i="10" l="1"/>
  <c r="V439" i="10" s="1"/>
  <c r="T438" i="10" l="1"/>
  <c r="T435" i="10"/>
  <c r="T434" i="10"/>
  <c r="T439" i="10"/>
  <c r="T437" i="10"/>
  <c r="T432" i="10"/>
  <c r="T431" i="10"/>
  <c r="T430" i="10"/>
  <c r="T433" i="10"/>
  <c r="AJ445" i="10"/>
  <c r="AJ447" i="10"/>
  <c r="AJ449" i="10"/>
  <c r="AJ450" i="10"/>
  <c r="T436" i="10"/>
  <c r="AH451" i="10" l="1"/>
  <c r="AD451" i="10"/>
  <c r="Z451" i="10"/>
  <c r="AG451" i="10"/>
  <c r="AC451" i="10"/>
  <c r="AF451" i="10"/>
  <c r="AB451" i="10"/>
  <c r="AI451" i="10"/>
  <c r="AE451" i="10"/>
  <c r="AA451" i="10"/>
  <c r="AF448" i="10"/>
  <c r="AB448" i="10"/>
  <c r="AI448" i="10"/>
  <c r="AE448" i="10"/>
  <c r="AA448" i="10"/>
  <c r="AH448" i="10"/>
  <c r="AD448" i="10"/>
  <c r="Z448" i="10"/>
  <c r="AG448" i="10"/>
  <c r="AC448" i="10"/>
  <c r="AH443" i="10"/>
  <c r="AD443" i="10"/>
  <c r="Z443" i="10"/>
  <c r="AG443" i="10"/>
  <c r="AC443" i="10"/>
  <c r="AF443" i="10"/>
  <c r="AB443" i="10"/>
  <c r="AI443" i="10"/>
  <c r="AE443" i="10"/>
  <c r="AA443" i="10"/>
  <c r="AJ446" i="10"/>
  <c r="AF446" i="10"/>
  <c r="AB446" i="10"/>
  <c r="AI446" i="10"/>
  <c r="AE446" i="10"/>
  <c r="AA446" i="10"/>
  <c r="AH446" i="10"/>
  <c r="AD446" i="10"/>
  <c r="Z446" i="10"/>
  <c r="AG446" i="10"/>
  <c r="AC446" i="10"/>
  <c r="AF442" i="10"/>
  <c r="AB442" i="10"/>
  <c r="AI442" i="10"/>
  <c r="AE442" i="10"/>
  <c r="AA442" i="10"/>
  <c r="AH442" i="10"/>
  <c r="AD442" i="10"/>
  <c r="Z442" i="10"/>
  <c r="AG442" i="10"/>
  <c r="AC442" i="10"/>
  <c r="AJ442" i="10"/>
  <c r="AH447" i="10"/>
  <c r="AD447" i="10"/>
  <c r="Z447" i="10"/>
  <c r="AG447" i="10"/>
  <c r="AC447" i="10"/>
  <c r="AF447" i="10"/>
  <c r="AB447" i="10"/>
  <c r="AI447" i="10"/>
  <c r="AE447" i="10"/>
  <c r="AA447" i="10"/>
  <c r="AJ443" i="10"/>
  <c r="AJ444" i="10"/>
  <c r="AF444" i="10"/>
  <c r="AB444" i="10"/>
  <c r="AI444" i="10"/>
  <c r="AE444" i="10"/>
  <c r="AA444" i="10"/>
  <c r="AH444" i="10"/>
  <c r="AD444" i="10"/>
  <c r="Z444" i="10"/>
  <c r="AG444" i="10"/>
  <c r="AC444" i="10"/>
  <c r="AH445" i="10"/>
  <c r="AD445" i="10"/>
  <c r="Z445" i="10"/>
  <c r="AG445" i="10"/>
  <c r="AC445" i="10"/>
  <c r="AF445" i="10"/>
  <c r="AB445" i="10"/>
  <c r="AI445" i="10"/>
  <c r="AE445" i="10"/>
  <c r="AA445" i="10"/>
  <c r="AH449" i="10"/>
  <c r="AD449" i="10"/>
  <c r="Z449" i="10"/>
  <c r="AG449" i="10"/>
  <c r="AC449" i="10"/>
  <c r="AF449" i="10"/>
  <c r="AB449" i="10"/>
  <c r="AI449" i="10"/>
  <c r="AE449" i="10"/>
  <c r="AA449" i="10"/>
  <c r="AF450" i="10"/>
  <c r="AB450" i="10"/>
  <c r="AI450" i="10"/>
  <c r="AE450" i="10"/>
  <c r="AA450" i="10"/>
  <c r="AH450" i="10"/>
  <c r="AD450" i="10"/>
  <c r="Z450" i="10"/>
  <c r="AG450" i="10"/>
  <c r="AC450" i="10"/>
  <c r="AJ451" i="10"/>
  <c r="T440" i="10"/>
  <c r="AY448" i="10"/>
  <c r="AJ448" i="10"/>
  <c r="AY446" i="10"/>
  <c r="AY443" i="10"/>
  <c r="AY447" i="10"/>
  <c r="AY444" i="10"/>
  <c r="AY450" i="10"/>
  <c r="AY442" i="10"/>
  <c r="AY451" i="10"/>
  <c r="AY449" i="10"/>
  <c r="AY445" i="10"/>
  <c r="AJ452" i="10" l="1"/>
  <c r="AL443" i="10" s="1"/>
  <c r="AL445" i="10" s="1"/>
  <c r="AI452" i="10"/>
  <c r="AL442" i="10" s="1"/>
  <c r="AL446" i="10" s="1"/>
  <c r="AL447" i="10" l="1"/>
  <c r="AL449" i="10" s="1"/>
  <c r="AL450" i="10"/>
  <c r="AO446" i="10" l="1"/>
  <c r="AO447" i="10" s="1"/>
  <c r="AO448" i="10" s="1"/>
  <c r="AO451" i="10" s="1"/>
  <c r="AP451" i="10" s="1"/>
  <c r="AL451" i="10"/>
  <c r="AO442" i="10" s="1"/>
  <c r="AP442" i="10" s="1"/>
  <c r="AR444" i="10" l="1"/>
  <c r="AS444" i="10" s="1"/>
  <c r="AO450" i="10"/>
  <c r="AO449" i="10"/>
  <c r="AP449" i="10" s="1"/>
  <c r="AR442" i="10" l="1"/>
  <c r="AP450" i="10"/>
  <c r="AR443" i="10"/>
  <c r="AS443" i="10" l="1"/>
  <c r="AT443" i="10" s="1"/>
  <c r="AT444" i="10"/>
  <c r="AU444" i="10" s="1"/>
  <c r="AU447" i="10" s="1"/>
  <c r="AZ442" i="10" s="1"/>
  <c r="S442" i="10" s="1"/>
  <c r="AS442" i="10"/>
  <c r="AT442" i="10" s="1"/>
  <c r="AZ450" i="10" l="1"/>
  <c r="S450" i="10" s="1"/>
  <c r="AZ444" i="10"/>
  <c r="S444" i="10" s="1"/>
  <c r="AZ449" i="10"/>
  <c r="S449" i="10" s="1"/>
  <c r="AZ443" i="10"/>
  <c r="S443" i="10" s="1"/>
  <c r="AZ446" i="10"/>
  <c r="S446" i="10" s="1"/>
  <c r="AU443" i="10"/>
  <c r="AZ447" i="10"/>
  <c r="S447" i="10" s="1"/>
  <c r="AU442" i="10"/>
  <c r="AZ445" i="10"/>
  <c r="S445" i="10" s="1"/>
  <c r="AZ448" i="10"/>
  <c r="S448" i="10" s="1"/>
  <c r="AZ451" i="10"/>
  <c r="S451" i="10" s="1"/>
  <c r="S452" i="10" l="1"/>
  <c r="T451" i="10" s="1"/>
  <c r="AI463" i="10" l="1"/>
  <c r="T450" i="10"/>
  <c r="V451" i="10"/>
  <c r="T449" i="10"/>
  <c r="AG463" i="10" s="1"/>
  <c r="T444" i="10"/>
  <c r="AB463" i="10" s="1"/>
  <c r="T447" i="10"/>
  <c r="T443" i="10"/>
  <c r="T448" i="10"/>
  <c r="AF463" i="10" s="1"/>
  <c r="T445" i="10"/>
  <c r="T446" i="10"/>
  <c r="T442" i="10"/>
  <c r="AJ463" i="10"/>
  <c r="AY461" i="10"/>
  <c r="AJ461" i="10"/>
  <c r="AJ456" i="10"/>
  <c r="AY459" i="10" l="1"/>
  <c r="AJ460" i="10"/>
  <c r="T452" i="10"/>
  <c r="AJ454" i="10"/>
  <c r="AY454" i="10"/>
  <c r="AY456" i="10"/>
  <c r="AF454" i="10"/>
  <c r="AB454" i="10"/>
  <c r="AI454" i="10"/>
  <c r="AE454" i="10"/>
  <c r="AA454" i="10"/>
  <c r="AH454" i="10"/>
  <c r="AD454" i="10"/>
  <c r="Z454" i="10"/>
  <c r="AG454" i="10"/>
  <c r="AC454" i="10"/>
  <c r="AH455" i="10"/>
  <c r="AD455" i="10"/>
  <c r="Z455" i="10"/>
  <c r="AG455" i="10"/>
  <c r="AC455" i="10"/>
  <c r="AF455" i="10"/>
  <c r="AB455" i="10"/>
  <c r="AI455" i="10"/>
  <c r="AE455" i="10"/>
  <c r="AA455" i="10"/>
  <c r="AY463" i="10"/>
  <c r="AF458" i="10"/>
  <c r="AB458" i="10"/>
  <c r="AI458" i="10"/>
  <c r="AE458" i="10"/>
  <c r="AA458" i="10"/>
  <c r="AH458" i="10"/>
  <c r="AD458" i="10"/>
  <c r="Z458" i="10"/>
  <c r="AG458" i="10"/>
  <c r="AC458" i="10"/>
  <c r="AH459" i="10"/>
  <c r="AD459" i="10"/>
  <c r="Z459" i="10"/>
  <c r="AG459" i="10"/>
  <c r="AC459" i="10"/>
  <c r="AF459" i="10"/>
  <c r="AB459" i="10"/>
  <c r="AI459" i="10"/>
  <c r="AE459" i="10"/>
  <c r="AA459" i="10"/>
  <c r="AF462" i="10"/>
  <c r="AB462" i="10"/>
  <c r="AI462" i="10"/>
  <c r="AE462" i="10"/>
  <c r="AA462" i="10"/>
  <c r="AH462" i="10"/>
  <c r="AD462" i="10"/>
  <c r="Z462" i="10"/>
  <c r="AG462" i="10"/>
  <c r="AC462" i="10"/>
  <c r="Z463" i="10"/>
  <c r="AH457" i="10"/>
  <c r="AD457" i="10"/>
  <c r="Z457" i="10"/>
  <c r="AG457" i="10"/>
  <c r="AC457" i="10"/>
  <c r="AF457" i="10"/>
  <c r="AB457" i="10"/>
  <c r="AI457" i="10"/>
  <c r="AE457" i="10"/>
  <c r="AA457" i="10"/>
  <c r="AF456" i="10"/>
  <c r="AB456" i="10"/>
  <c r="AI456" i="10"/>
  <c r="AE456" i="10"/>
  <c r="AA456" i="10"/>
  <c r="AH456" i="10"/>
  <c r="AD456" i="10"/>
  <c r="Z456" i="10"/>
  <c r="AG456" i="10"/>
  <c r="AC456" i="10"/>
  <c r="AA463" i="10"/>
  <c r="AD463" i="10"/>
  <c r="AY458" i="10"/>
  <c r="AJ459" i="10"/>
  <c r="AF460" i="10"/>
  <c r="AB460" i="10"/>
  <c r="AI460" i="10"/>
  <c r="AE460" i="10"/>
  <c r="AA460" i="10"/>
  <c r="AH460" i="10"/>
  <c r="AD460" i="10"/>
  <c r="Z460" i="10"/>
  <c r="AG460" i="10"/>
  <c r="AC460" i="10"/>
  <c r="AH461" i="10"/>
  <c r="AD461" i="10"/>
  <c r="Z461" i="10"/>
  <c r="AG461" i="10"/>
  <c r="AC461" i="10"/>
  <c r="AF461" i="10"/>
  <c r="AB461" i="10"/>
  <c r="AI461" i="10"/>
  <c r="AE461" i="10"/>
  <c r="AA461" i="10"/>
  <c r="AE463" i="10"/>
  <c r="AC463" i="10"/>
  <c r="AH463" i="10"/>
  <c r="AY455" i="10"/>
  <c r="AY462" i="10"/>
  <c r="AY457" i="10"/>
  <c r="AY460" i="10"/>
  <c r="AJ462" i="10"/>
  <c r="AJ455" i="10"/>
  <c r="AJ458" i="10"/>
  <c r="AJ457" i="10"/>
  <c r="AJ464" i="10" l="1"/>
  <c r="AL455" i="10" s="1"/>
  <c r="AL457" i="10" s="1"/>
  <c r="AI464" i="10"/>
  <c r="AL454" i="10" s="1"/>
  <c r="AL458" i="10" s="1"/>
  <c r="AL462" i="10" s="1"/>
  <c r="AL459" i="10" l="1"/>
  <c r="AL461" i="10" s="1"/>
  <c r="AO458" i="10" s="1"/>
  <c r="AO459" i="10" s="1"/>
  <c r="AO460" i="10" s="1"/>
  <c r="AO461" i="10" s="1"/>
  <c r="AP461" i="10" s="1"/>
  <c r="AL463" i="10" l="1"/>
  <c r="AO463" i="10"/>
  <c r="AP463" i="10" s="1"/>
  <c r="AO462" i="10"/>
  <c r="AP462" i="10" s="1"/>
  <c r="AR454" i="10"/>
  <c r="AO454" i="10"/>
  <c r="AP454" i="10" s="1"/>
  <c r="AR456" i="10" l="1"/>
  <c r="AS456" i="10" s="1"/>
  <c r="AR455" i="10"/>
  <c r="AS454" i="10" s="1"/>
  <c r="AT454" i="10" s="1"/>
  <c r="AS455" i="10" l="1"/>
  <c r="AT456" i="10"/>
  <c r="AU456" i="10" s="1"/>
  <c r="AT455" i="10"/>
  <c r="AU455" i="10" s="1"/>
  <c r="AU454" i="10" l="1"/>
  <c r="AU459" i="10" s="1"/>
  <c r="AZ460" i="10" l="1"/>
  <c r="S460" i="10" s="1"/>
  <c r="AZ456" i="10"/>
  <c r="S456" i="10" s="1"/>
  <c r="AZ459" i="10"/>
  <c r="S459" i="10" s="1"/>
  <c r="AZ462" i="10"/>
  <c r="S462" i="10" s="1"/>
  <c r="AZ454" i="10"/>
  <c r="S454" i="10" s="1"/>
  <c r="AZ461" i="10"/>
  <c r="S461" i="10" s="1"/>
  <c r="AZ455" i="10"/>
  <c r="S455" i="10" s="1"/>
  <c r="AZ458" i="10"/>
  <c r="S458" i="10" s="1"/>
  <c r="AZ457" i="10"/>
  <c r="S457" i="10" s="1"/>
  <c r="AZ463" i="10"/>
  <c r="S463" i="10" s="1"/>
  <c r="S464" i="10" l="1"/>
  <c r="V463" i="10" s="1"/>
  <c r="T454" i="10" l="1"/>
  <c r="T461" i="10"/>
  <c r="T457" i="10"/>
  <c r="T459" i="10"/>
  <c r="T455" i="10"/>
  <c r="T460" i="10"/>
  <c r="T456" i="10"/>
  <c r="AJ468" i="10" s="1"/>
  <c r="T462" i="10"/>
  <c r="AJ466" i="10"/>
  <c r="T463" i="10"/>
  <c r="T458" i="10"/>
  <c r="AF474" i="10" l="1"/>
  <c r="AB474" i="10"/>
  <c r="AI474" i="10"/>
  <c r="AE474" i="10"/>
  <c r="AA474" i="10"/>
  <c r="AH474" i="10"/>
  <c r="AD474" i="10"/>
  <c r="Z474" i="10"/>
  <c r="AG474" i="10"/>
  <c r="AC474" i="10"/>
  <c r="AH469" i="10"/>
  <c r="AD469" i="10"/>
  <c r="Z469" i="10"/>
  <c r="AG469" i="10"/>
  <c r="AC469" i="10"/>
  <c r="AF469" i="10"/>
  <c r="AB469" i="10"/>
  <c r="AI469" i="10"/>
  <c r="AE469" i="10"/>
  <c r="AA469" i="10"/>
  <c r="AH471" i="10"/>
  <c r="AD471" i="10"/>
  <c r="Z471" i="10"/>
  <c r="AG471" i="10"/>
  <c r="AC471" i="10"/>
  <c r="AF471" i="10"/>
  <c r="AB471" i="10"/>
  <c r="AI471" i="10"/>
  <c r="AE471" i="10"/>
  <c r="AA471" i="10"/>
  <c r="AJ474" i="10"/>
  <c r="AH473" i="10"/>
  <c r="AD473" i="10"/>
  <c r="Z473" i="10"/>
  <c r="AG473" i="10"/>
  <c r="AC473" i="10"/>
  <c r="AF473" i="10"/>
  <c r="AB473" i="10"/>
  <c r="AI473" i="10"/>
  <c r="AE473" i="10"/>
  <c r="AA473" i="10"/>
  <c r="AF468" i="10"/>
  <c r="AB468" i="10"/>
  <c r="AI468" i="10"/>
  <c r="AE468" i="10"/>
  <c r="AA468" i="10"/>
  <c r="AH468" i="10"/>
  <c r="AD468" i="10"/>
  <c r="Z468" i="10"/>
  <c r="AG468" i="10"/>
  <c r="AC468" i="10"/>
  <c r="AF470" i="10"/>
  <c r="AB470" i="10"/>
  <c r="AI470" i="10"/>
  <c r="AE470" i="10"/>
  <c r="AA470" i="10"/>
  <c r="AH470" i="10"/>
  <c r="AD470" i="10"/>
  <c r="Z470" i="10"/>
  <c r="AG470" i="10"/>
  <c r="AC470" i="10"/>
  <c r="AF472" i="10"/>
  <c r="AB472" i="10"/>
  <c r="AI472" i="10"/>
  <c r="AE472" i="10"/>
  <c r="AA472" i="10"/>
  <c r="AH472" i="10"/>
  <c r="AD472" i="10"/>
  <c r="Z472" i="10"/>
  <c r="AG472" i="10"/>
  <c r="AC472" i="10"/>
  <c r="AH475" i="10"/>
  <c r="AD475" i="10"/>
  <c r="Z475" i="10"/>
  <c r="AG475" i="10"/>
  <c r="AC475" i="10"/>
  <c r="AF475" i="10"/>
  <c r="AB475" i="10"/>
  <c r="AI475" i="10"/>
  <c r="AE475" i="10"/>
  <c r="AA475" i="10"/>
  <c r="AJ472" i="10"/>
  <c r="AJ467" i="10"/>
  <c r="AH467" i="10"/>
  <c r="AD467" i="10"/>
  <c r="Z467" i="10"/>
  <c r="AG467" i="10"/>
  <c r="AC467" i="10"/>
  <c r="AF467" i="10"/>
  <c r="AB467" i="10"/>
  <c r="AI467" i="10"/>
  <c r="AE467" i="10"/>
  <c r="AA467" i="10"/>
  <c r="AF466" i="10"/>
  <c r="AB466" i="10"/>
  <c r="AI466" i="10"/>
  <c r="AE466" i="10"/>
  <c r="AA466" i="10"/>
  <c r="AH466" i="10"/>
  <c r="AD466" i="10"/>
  <c r="Z466" i="10"/>
  <c r="AG466" i="10"/>
  <c r="AC466" i="10"/>
  <c r="AJ473" i="10"/>
  <c r="AJ471" i="10"/>
  <c r="AJ469" i="10"/>
  <c r="AY475" i="10"/>
  <c r="AY473" i="10"/>
  <c r="AY469" i="10"/>
  <c r="AJ470" i="10"/>
  <c r="AY474" i="10"/>
  <c r="AY471" i="10"/>
  <c r="AY470" i="10"/>
  <c r="AY468" i="10"/>
  <c r="AJ475" i="10"/>
  <c r="AY472" i="10"/>
  <c r="T464" i="10"/>
  <c r="AY466" i="10"/>
  <c r="AY467" i="10"/>
  <c r="AJ476" i="10" l="1"/>
  <c r="AL467" i="10" s="1"/>
  <c r="AL469" i="10" s="1"/>
  <c r="AI476" i="10"/>
  <c r="AL466" i="10" s="1"/>
  <c r="AL471" i="10" s="1"/>
  <c r="AL470" i="10" l="1"/>
  <c r="AL473" i="10" s="1"/>
  <c r="AL474" i="10" l="1"/>
  <c r="AO470" i="10" s="1"/>
  <c r="AO471" i="10" s="1"/>
  <c r="AO472" i="10" s="1"/>
  <c r="AO475" i="10" s="1"/>
  <c r="AP475" i="10" s="1"/>
  <c r="AL475" i="10"/>
  <c r="AO474" i="10" l="1"/>
  <c r="AP474" i="10" s="1"/>
  <c r="AO473" i="10"/>
  <c r="AP473" i="10" s="1"/>
  <c r="AR468" i="10"/>
  <c r="AS468" i="10" s="1"/>
  <c r="AO466" i="10"/>
  <c r="AP466" i="10" s="1"/>
  <c r="AR466" i="10" l="1"/>
  <c r="AR467" i="10"/>
  <c r="AS467" i="10" s="1"/>
  <c r="AS466" i="10" l="1"/>
  <c r="AT466" i="10" s="1"/>
  <c r="AT467" i="10"/>
  <c r="AT468" i="10"/>
  <c r="AU468" i="10" s="1"/>
  <c r="AU471" i="10" s="1"/>
  <c r="AZ468" i="10" s="1"/>
  <c r="S468" i="10" s="1"/>
  <c r="AZ474" i="10" l="1"/>
  <c r="S474" i="10" s="1"/>
  <c r="AU467" i="10"/>
  <c r="AZ466" i="10"/>
  <c r="S466" i="10" s="1"/>
  <c r="AZ471" i="10"/>
  <c r="S471" i="10" s="1"/>
  <c r="AZ470" i="10"/>
  <c r="S470" i="10" s="1"/>
  <c r="AZ467" i="10"/>
  <c r="S467" i="10" s="1"/>
  <c r="AZ472" i="10"/>
  <c r="S472" i="10" s="1"/>
  <c r="AZ469" i="10"/>
  <c r="S469" i="10" s="1"/>
  <c r="AU466" i="10"/>
  <c r="AZ473" i="10"/>
  <c r="S473" i="10" s="1"/>
  <c r="AZ475" i="10"/>
  <c r="S475" i="10" s="1"/>
  <c r="S476" i="10" l="1"/>
  <c r="V475" i="10" s="1"/>
  <c r="T472" i="10" l="1"/>
  <c r="T474" i="10"/>
  <c r="T469" i="10"/>
  <c r="T470" i="10"/>
  <c r="T466" i="10"/>
  <c r="T468" i="10"/>
  <c r="T475" i="10"/>
  <c r="T471" i="10"/>
  <c r="T473" i="10"/>
  <c r="T467" i="10"/>
  <c r="AJ484" i="10"/>
  <c r="AF482" i="10" l="1"/>
  <c r="AB482" i="10"/>
  <c r="AI482" i="10"/>
  <c r="AE482" i="10"/>
  <c r="AA482" i="10"/>
  <c r="AH482" i="10"/>
  <c r="AD482" i="10"/>
  <c r="Z482" i="10"/>
  <c r="AG482" i="10"/>
  <c r="AC482" i="10"/>
  <c r="AH479" i="10"/>
  <c r="AD479" i="10"/>
  <c r="Z479" i="10"/>
  <c r="AG479" i="10"/>
  <c r="AC479" i="10"/>
  <c r="AF479" i="10"/>
  <c r="AB479" i="10"/>
  <c r="AI479" i="10"/>
  <c r="AE479" i="10"/>
  <c r="AA479" i="10"/>
  <c r="AH483" i="10"/>
  <c r="AD483" i="10"/>
  <c r="Z483" i="10"/>
  <c r="AG483" i="10"/>
  <c r="AC483" i="10"/>
  <c r="AF483" i="10"/>
  <c r="AB483" i="10"/>
  <c r="AI483" i="10"/>
  <c r="AE483" i="10"/>
  <c r="AA483" i="10"/>
  <c r="AH487" i="10"/>
  <c r="AD487" i="10"/>
  <c r="Z487" i="10"/>
  <c r="AG487" i="10"/>
  <c r="AB487" i="10"/>
  <c r="AF487" i="10"/>
  <c r="AA487" i="10"/>
  <c r="AE487" i="10"/>
  <c r="AI487" i="10"/>
  <c r="AC487" i="10"/>
  <c r="AH481" i="10"/>
  <c r="AD481" i="10"/>
  <c r="Z481" i="10"/>
  <c r="AG481" i="10"/>
  <c r="AC481" i="10"/>
  <c r="AF481" i="10"/>
  <c r="AB481" i="10"/>
  <c r="AI481" i="10"/>
  <c r="AE481" i="10"/>
  <c r="AA481" i="10"/>
  <c r="AF480" i="10"/>
  <c r="AB480" i="10"/>
  <c r="AI480" i="10"/>
  <c r="AE480" i="10"/>
  <c r="AA480" i="10"/>
  <c r="AH480" i="10"/>
  <c r="AD480" i="10"/>
  <c r="Z480" i="10"/>
  <c r="AG480" i="10"/>
  <c r="AC480" i="10"/>
  <c r="AF486" i="10"/>
  <c r="AG486" i="10"/>
  <c r="AB486" i="10"/>
  <c r="AE486" i="10"/>
  <c r="AA486" i="10"/>
  <c r="AI486" i="10"/>
  <c r="AD486" i="10"/>
  <c r="Z486" i="10"/>
  <c r="AH486" i="10"/>
  <c r="AC486" i="10"/>
  <c r="AH485" i="10"/>
  <c r="AD485" i="10"/>
  <c r="Z485" i="10"/>
  <c r="AG485" i="10"/>
  <c r="AC485" i="10"/>
  <c r="AF485" i="10"/>
  <c r="AB485" i="10"/>
  <c r="AI485" i="10"/>
  <c r="AE485" i="10"/>
  <c r="AA485" i="10"/>
  <c r="AF478" i="10"/>
  <c r="AB478" i="10"/>
  <c r="AI478" i="10"/>
  <c r="AE478" i="10"/>
  <c r="AA478" i="10"/>
  <c r="AH478" i="10"/>
  <c r="AD478" i="10"/>
  <c r="Z478" i="10"/>
  <c r="AG478" i="10"/>
  <c r="AC478" i="10"/>
  <c r="AF484" i="10"/>
  <c r="AB484" i="10"/>
  <c r="AI484" i="10"/>
  <c r="AE484" i="10"/>
  <c r="AA484" i="10"/>
  <c r="AH484" i="10"/>
  <c r="AD484" i="10"/>
  <c r="Z484" i="10"/>
  <c r="AG484" i="10"/>
  <c r="AC484" i="10"/>
  <c r="AY480" i="10"/>
  <c r="AJ486" i="10"/>
  <c r="AY481" i="10"/>
  <c r="AY484" i="10"/>
  <c r="AY479" i="10"/>
  <c r="AY478" i="10"/>
  <c r="AY485" i="10"/>
  <c r="AY483" i="10"/>
  <c r="AY482" i="10"/>
  <c r="AJ480" i="10"/>
  <c r="AJ481" i="10"/>
  <c r="AJ482" i="10"/>
  <c r="T476" i="10"/>
  <c r="AY487" i="10"/>
  <c r="AY486" i="10"/>
  <c r="AJ478" i="10"/>
  <c r="AJ483" i="10"/>
  <c r="AJ487" i="10"/>
  <c r="AJ479" i="10"/>
  <c r="AJ485" i="10"/>
  <c r="AJ488" i="10" l="1"/>
  <c r="AL479" i="10" s="1"/>
  <c r="AL481" i="10" s="1"/>
  <c r="AI488" i="10"/>
  <c r="AL478" i="10" s="1"/>
  <c r="AL482" i="10" s="1"/>
  <c r="AL486" i="10" s="1"/>
  <c r="AL483" i="10" l="1"/>
  <c r="AL485" i="10" s="1"/>
  <c r="AL487" i="10" s="1"/>
  <c r="AO478" i="10" s="1"/>
  <c r="AP478" i="10" s="1"/>
  <c r="AO482" i="10" l="1"/>
  <c r="AO483" i="10" s="1"/>
  <c r="AO484" i="10" s="1"/>
  <c r="AO485" i="10" s="1"/>
  <c r="AP485" i="10" s="1"/>
  <c r="AO487" i="10" l="1"/>
  <c r="AP487" i="10" s="1"/>
  <c r="AO486" i="10"/>
  <c r="AP486" i="10" s="1"/>
  <c r="AR478" i="10"/>
  <c r="AR480" i="10"/>
  <c r="AS480" i="10" s="1"/>
  <c r="AR479" i="10" l="1"/>
  <c r="AS478" i="10" s="1"/>
  <c r="AT478" i="10" s="1"/>
  <c r="AS479" i="10" l="1"/>
  <c r="AT479" i="10" s="1"/>
  <c r="AU478" i="10" s="1"/>
  <c r="AT480" i="10"/>
  <c r="AU480" i="10" s="1"/>
  <c r="AU483" i="10" s="1"/>
  <c r="AU479" i="10" l="1"/>
  <c r="AZ478" i="10"/>
  <c r="S478" i="10" s="1"/>
  <c r="AZ479" i="10"/>
  <c r="S479" i="10" s="1"/>
  <c r="AZ485" i="10"/>
  <c r="S485" i="10" s="1"/>
  <c r="AZ482" i="10"/>
  <c r="S482" i="10" s="1"/>
  <c r="AZ484" i="10"/>
  <c r="S484" i="10" s="1"/>
  <c r="AZ480" i="10"/>
  <c r="S480" i="10" s="1"/>
  <c r="AZ486" i="10"/>
  <c r="S486" i="10" s="1"/>
  <c r="AZ481" i="10"/>
  <c r="S481" i="10" s="1"/>
  <c r="AZ487" i="10"/>
  <c r="S487" i="10" s="1"/>
  <c r="AZ483" i="10"/>
  <c r="S483" i="10" s="1"/>
  <c r="S488" i="10" l="1"/>
  <c r="V487" i="10" l="1"/>
  <c r="T479" i="10"/>
  <c r="T480" i="10"/>
  <c r="T485" i="10"/>
  <c r="T486" i="10"/>
  <c r="T482" i="10"/>
  <c r="T484" i="10"/>
  <c r="T478" i="10"/>
  <c r="T481" i="10"/>
  <c r="T487" i="10"/>
  <c r="T483" i="10"/>
  <c r="AI496" i="10" l="1"/>
  <c r="AE496" i="10"/>
  <c r="AA496" i="10"/>
  <c r="AF496" i="10"/>
  <c r="AB496" i="10"/>
  <c r="AH496" i="10"/>
  <c r="Z496" i="10"/>
  <c r="AG496" i="10"/>
  <c r="AD496" i="10"/>
  <c r="AC496" i="10"/>
  <c r="AI490" i="10"/>
  <c r="AE490" i="10"/>
  <c r="AA490" i="10"/>
  <c r="AF490" i="10"/>
  <c r="AB490" i="10"/>
  <c r="AD490" i="10"/>
  <c r="AC490" i="10"/>
  <c r="AH490" i="10"/>
  <c r="Z490" i="10"/>
  <c r="AG490" i="10"/>
  <c r="AG495" i="10"/>
  <c r="AC495" i="10"/>
  <c r="AH495" i="10"/>
  <c r="AD495" i="10"/>
  <c r="Z495" i="10"/>
  <c r="AB495" i="10"/>
  <c r="AI495" i="10"/>
  <c r="AA495" i="10"/>
  <c r="AF495" i="10"/>
  <c r="AE495" i="10"/>
  <c r="AI494" i="10"/>
  <c r="AE494" i="10"/>
  <c r="AA494" i="10"/>
  <c r="AF494" i="10"/>
  <c r="AB494" i="10"/>
  <c r="AD494" i="10"/>
  <c r="AC494" i="10"/>
  <c r="AH494" i="10"/>
  <c r="Z494" i="10"/>
  <c r="AG494" i="10"/>
  <c r="AG497" i="10"/>
  <c r="AC497" i="10"/>
  <c r="AH497" i="10"/>
  <c r="AD497" i="10"/>
  <c r="Z497" i="10"/>
  <c r="AF497" i="10"/>
  <c r="AE497" i="10"/>
  <c r="AB497" i="10"/>
  <c r="AI497" i="10"/>
  <c r="AA497" i="10"/>
  <c r="AI492" i="10"/>
  <c r="AE492" i="10"/>
  <c r="AA492" i="10"/>
  <c r="AF492" i="10"/>
  <c r="AB492" i="10"/>
  <c r="AH492" i="10"/>
  <c r="Z492" i="10"/>
  <c r="AG492" i="10"/>
  <c r="AD492" i="10"/>
  <c r="AC492" i="10"/>
  <c r="AG499" i="10"/>
  <c r="AC499" i="10"/>
  <c r="AH499" i="10"/>
  <c r="AD499" i="10"/>
  <c r="Z499" i="10"/>
  <c r="AB499" i="10"/>
  <c r="AI499" i="10"/>
  <c r="AA499" i="10"/>
  <c r="AF499" i="10"/>
  <c r="AE499" i="10"/>
  <c r="AG491" i="10"/>
  <c r="AC491" i="10"/>
  <c r="AH491" i="10"/>
  <c r="AD491" i="10"/>
  <c r="Z491" i="10"/>
  <c r="AB491" i="10"/>
  <c r="AI491" i="10"/>
  <c r="AA491" i="10"/>
  <c r="AF491" i="10"/>
  <c r="AE491" i="10"/>
  <c r="AG493" i="10"/>
  <c r="AC493" i="10"/>
  <c r="AH493" i="10"/>
  <c r="AD493" i="10"/>
  <c r="Z493" i="10"/>
  <c r="AF493" i="10"/>
  <c r="AE493" i="10"/>
  <c r="AB493" i="10"/>
  <c r="AI493" i="10"/>
  <c r="AA493" i="10"/>
  <c r="AI498" i="10"/>
  <c r="AE498" i="10"/>
  <c r="AA498" i="10"/>
  <c r="AF498" i="10"/>
  <c r="AB498" i="10"/>
  <c r="AD498" i="10"/>
  <c r="AC498" i="10"/>
  <c r="AH498" i="10"/>
  <c r="Z498" i="10"/>
  <c r="AG498" i="10"/>
  <c r="AJ497" i="10"/>
  <c r="AJ492" i="10"/>
  <c r="AJ495" i="10"/>
  <c r="AJ496" i="10"/>
  <c r="AJ499" i="10"/>
  <c r="AJ494" i="10"/>
  <c r="AJ491" i="10"/>
  <c r="AY492" i="10"/>
  <c r="AY494" i="10"/>
  <c r="AJ490" i="10"/>
  <c r="AY496" i="10"/>
  <c r="AY498" i="10"/>
  <c r="AY491" i="10"/>
  <c r="AY493" i="10"/>
  <c r="AY490" i="10"/>
  <c r="AY499" i="10"/>
  <c r="AY497" i="10"/>
  <c r="AY495" i="10"/>
  <c r="T488" i="10"/>
  <c r="AJ493" i="10"/>
  <c r="AJ498" i="10"/>
  <c r="AJ500" i="10" l="1"/>
  <c r="AL491" i="10" s="1"/>
  <c r="AL493" i="10" s="1"/>
  <c r="AI500" i="10"/>
  <c r="AL490" i="10" s="1"/>
  <c r="AL494" i="10" l="1"/>
  <c r="AL495" i="10"/>
  <c r="AL498" i="10" l="1"/>
  <c r="AL497" i="10"/>
  <c r="AL499" i="10" l="1"/>
  <c r="AO490" i="10" s="1"/>
  <c r="AP490" i="10" s="1"/>
  <c r="AO494" i="10"/>
  <c r="AO495" i="10" s="1"/>
  <c r="AO496" i="10" s="1"/>
  <c r="AO498" i="10" l="1"/>
  <c r="AO499" i="10"/>
  <c r="AO497" i="10"/>
  <c r="AP499" i="10" l="1"/>
  <c r="AR492" i="10"/>
  <c r="AS492" i="10" s="1"/>
  <c r="AP497" i="10"/>
  <c r="AR490" i="10"/>
  <c r="AP498" i="10"/>
  <c r="AR491" i="10"/>
  <c r="AS490" i="10" l="1"/>
  <c r="AT490" i="10" s="1"/>
  <c r="AS491" i="10"/>
  <c r="AT491" i="10" l="1"/>
  <c r="AT492" i="10"/>
  <c r="AU492" i="10" s="1"/>
  <c r="AU495" i="10" s="1"/>
  <c r="AZ494" i="10" l="1"/>
  <c r="S494" i="10" s="1"/>
  <c r="AZ498" i="10"/>
  <c r="S498" i="10" s="1"/>
  <c r="AZ492" i="10"/>
  <c r="S492" i="10" s="1"/>
  <c r="AZ496" i="10"/>
  <c r="S496" i="10" s="1"/>
  <c r="AZ493" i="10"/>
  <c r="S493" i="10" s="1"/>
  <c r="AZ490" i="10"/>
  <c r="S490" i="10" s="1"/>
  <c r="AZ495" i="10"/>
  <c r="S495" i="10" s="1"/>
  <c r="AZ497" i="10"/>
  <c r="S497" i="10" s="1"/>
  <c r="AZ491" i="10"/>
  <c r="S491" i="10" s="1"/>
  <c r="AZ499" i="10"/>
  <c r="S499" i="10" s="1"/>
  <c r="AU491" i="10"/>
  <c r="AU490" i="10"/>
  <c r="S500" i="10" l="1"/>
  <c r="T490" i="10" s="1"/>
  <c r="Z502" i="10" l="1"/>
  <c r="AJ502" i="10"/>
  <c r="V499" i="10"/>
  <c r="T495" i="10"/>
  <c r="AE502" i="10" s="1"/>
  <c r="T494" i="10"/>
  <c r="T496" i="10"/>
  <c r="AF502" i="10" s="1"/>
  <c r="T492" i="10"/>
  <c r="T491" i="10"/>
  <c r="AA502" i="10" s="1"/>
  <c r="T493" i="10"/>
  <c r="AC502" i="10" s="1"/>
  <c r="T499" i="10"/>
  <c r="T498" i="10"/>
  <c r="T497" i="10"/>
  <c r="AG502" i="10" s="1"/>
  <c r="AI510" i="10" l="1"/>
  <c r="AE510" i="10"/>
  <c r="AA510" i="10"/>
  <c r="AH510" i="10"/>
  <c r="AD510" i="10"/>
  <c r="Z510" i="10"/>
  <c r="AG510" i="10"/>
  <c r="AC510" i="10"/>
  <c r="AF510" i="10"/>
  <c r="AB510" i="10"/>
  <c r="AG511" i="10"/>
  <c r="AC511" i="10"/>
  <c r="AF511" i="10"/>
  <c r="AB511" i="10"/>
  <c r="AI511" i="10"/>
  <c r="AE511" i="10"/>
  <c r="AA511" i="10"/>
  <c r="AH511" i="10"/>
  <c r="AD511" i="10"/>
  <c r="Z511" i="10"/>
  <c r="AI508" i="10"/>
  <c r="AE508" i="10"/>
  <c r="AA508" i="10"/>
  <c r="AH508" i="10"/>
  <c r="AD508" i="10"/>
  <c r="Z508" i="10"/>
  <c r="AG508" i="10"/>
  <c r="AC508" i="10"/>
  <c r="AF508" i="10"/>
  <c r="AB508" i="10"/>
  <c r="AH502" i="10"/>
  <c r="AI504" i="10"/>
  <c r="AE504" i="10"/>
  <c r="AA504" i="10"/>
  <c r="AH504" i="10"/>
  <c r="AD504" i="10"/>
  <c r="AG504" i="10"/>
  <c r="AC504" i="10"/>
  <c r="AF504" i="10"/>
  <c r="AB504" i="10"/>
  <c r="Z504" i="10"/>
  <c r="AG505" i="10"/>
  <c r="AC505" i="10"/>
  <c r="AF505" i="10"/>
  <c r="AB505" i="10"/>
  <c r="AI505" i="10"/>
  <c r="AE505" i="10"/>
  <c r="AA505" i="10"/>
  <c r="AH505" i="10"/>
  <c r="AD505" i="10"/>
  <c r="Z505" i="10"/>
  <c r="AI506" i="10"/>
  <c r="AE506" i="10"/>
  <c r="AA506" i="10"/>
  <c r="AH506" i="10"/>
  <c r="AD506" i="10"/>
  <c r="Z506" i="10"/>
  <c r="AG506" i="10"/>
  <c r="AC506" i="10"/>
  <c r="AF506" i="10"/>
  <c r="AB506" i="10"/>
  <c r="AG509" i="10"/>
  <c r="AC509" i="10"/>
  <c r="AF509" i="10"/>
  <c r="AB509" i="10"/>
  <c r="AI509" i="10"/>
  <c r="AE509" i="10"/>
  <c r="AA509" i="10"/>
  <c r="AH509" i="10"/>
  <c r="AD509" i="10"/>
  <c r="Z509" i="10"/>
  <c r="AG503" i="10"/>
  <c r="AC503" i="10"/>
  <c r="AI503" i="10"/>
  <c r="AE503" i="10"/>
  <c r="AH503" i="10"/>
  <c r="AD503" i="10"/>
  <c r="Z503" i="10"/>
  <c r="AF503" i="10"/>
  <c r="AB503" i="10"/>
  <c r="AA503" i="10"/>
  <c r="AG507" i="10"/>
  <c r="AC507" i="10"/>
  <c r="AF507" i="10"/>
  <c r="AB507" i="10"/>
  <c r="AI507" i="10"/>
  <c r="AE507" i="10"/>
  <c r="AA507" i="10"/>
  <c r="AH507" i="10"/>
  <c r="AD507" i="10"/>
  <c r="Z507" i="10"/>
  <c r="AD502" i="10"/>
  <c r="AB502" i="10"/>
  <c r="AI502" i="10"/>
  <c r="AY506" i="10"/>
  <c r="AY507" i="10"/>
  <c r="AY502" i="10"/>
  <c r="AY511" i="10"/>
  <c r="AY505" i="10"/>
  <c r="AY504" i="10"/>
  <c r="AJ511" i="10"/>
  <c r="AJ506" i="10"/>
  <c r="AJ507" i="10"/>
  <c r="AY509" i="10"/>
  <c r="AJ508" i="10"/>
  <c r="AJ505" i="10"/>
  <c r="AJ509" i="10"/>
  <c r="AJ503" i="10"/>
  <c r="AY508" i="10"/>
  <c r="AJ510" i="10"/>
  <c r="AJ504" i="10"/>
  <c r="AY510" i="10"/>
  <c r="T500" i="10"/>
  <c r="AY503" i="10"/>
  <c r="AJ512" i="10" l="1"/>
  <c r="AL503" i="10" s="1"/>
  <c r="AL505" i="10" s="1"/>
  <c r="AI512" i="10"/>
  <c r="AL502" i="10" s="1"/>
  <c r="AL507" i="10" l="1"/>
  <c r="AL506" i="10"/>
  <c r="AL510" i="10" s="1"/>
  <c r="AL509" i="10" l="1"/>
  <c r="AO506" i="10" s="1"/>
  <c r="AO507" i="10" s="1"/>
  <c r="AO508" i="10" s="1"/>
  <c r="AO509" i="10" s="1"/>
  <c r="AP509" i="10" s="1"/>
  <c r="AL511" i="10" l="1"/>
  <c r="AR502" i="10" s="1"/>
  <c r="AO511" i="10"/>
  <c r="AP511" i="10" s="1"/>
  <c r="AO510" i="10"/>
  <c r="AP510" i="10" s="1"/>
  <c r="AO502" i="10" l="1"/>
  <c r="AP502" i="10" s="1"/>
  <c r="AR504" i="10"/>
  <c r="AS504" i="10" s="1"/>
  <c r="AR503" i="10"/>
  <c r="AS502" i="10" l="1"/>
  <c r="AT502" i="10" s="1"/>
  <c r="AS503" i="10"/>
  <c r="AT503" i="10" l="1"/>
  <c r="AU502" i="10" s="1"/>
  <c r="AT504" i="10"/>
  <c r="AU504" i="10" s="1"/>
  <c r="AU507" i="10" s="1"/>
  <c r="AU503" i="10"/>
  <c r="AZ505" i="10" l="1"/>
  <c r="S505" i="10" s="1"/>
  <c r="AZ504" i="10"/>
  <c r="S504" i="10" s="1"/>
  <c r="AZ506" i="10"/>
  <c r="S506" i="10" s="1"/>
  <c r="AZ510" i="10"/>
  <c r="S510" i="10" s="1"/>
  <c r="AZ502" i="10"/>
  <c r="S502" i="10" s="1"/>
  <c r="AZ507" i="10"/>
  <c r="S507" i="10" s="1"/>
  <c r="AZ511" i="10"/>
  <c r="S511" i="10" s="1"/>
  <c r="AZ509" i="10"/>
  <c r="S509" i="10" s="1"/>
  <c r="AZ508" i="10"/>
  <c r="S508" i="10" s="1"/>
  <c r="AZ503" i="10"/>
  <c r="S503" i="10" s="1"/>
  <c r="S512" i="10" l="1"/>
  <c r="T505" i="10" s="1"/>
  <c r="AC517" i="10" l="1"/>
  <c r="AH517" i="10"/>
  <c r="Z517" i="10"/>
  <c r="AJ517" i="10"/>
  <c r="V511" i="10"/>
  <c r="T511" i="10"/>
  <c r="T504" i="10"/>
  <c r="AB517" i="10" s="1"/>
  <c r="T510" i="10"/>
  <c r="T507" i="10"/>
  <c r="T506" i="10"/>
  <c r="T508" i="10"/>
  <c r="AF517" i="10" s="1"/>
  <c r="T502" i="10"/>
  <c r="T509" i="10"/>
  <c r="T503" i="10"/>
  <c r="AA517" i="10" s="1"/>
  <c r="AH519" i="10" l="1"/>
  <c r="AD519" i="10"/>
  <c r="Z519" i="10"/>
  <c r="AF519" i="10"/>
  <c r="AA519" i="10"/>
  <c r="AE519" i="10"/>
  <c r="AI519" i="10"/>
  <c r="AC519" i="10"/>
  <c r="AG519" i="10"/>
  <c r="AB519" i="10"/>
  <c r="AI514" i="10"/>
  <c r="AE514" i="10"/>
  <c r="AA514" i="10"/>
  <c r="AH514" i="10"/>
  <c r="AD514" i="10"/>
  <c r="Z514" i="10"/>
  <c r="AG514" i="10"/>
  <c r="AC514" i="10"/>
  <c r="AF514" i="10"/>
  <c r="AB514" i="10"/>
  <c r="AF522" i="10"/>
  <c r="AB522" i="10"/>
  <c r="AH522" i="10"/>
  <c r="AC522" i="10"/>
  <c r="AG522" i="10"/>
  <c r="AA522" i="10"/>
  <c r="AE522" i="10"/>
  <c r="Z522" i="10"/>
  <c r="AI522" i="10"/>
  <c r="AD522" i="10"/>
  <c r="AE517" i="10"/>
  <c r="AH521" i="10"/>
  <c r="AD521" i="10"/>
  <c r="Z521" i="10"/>
  <c r="AG521" i="10"/>
  <c r="AB521" i="10"/>
  <c r="AF521" i="10"/>
  <c r="AA521" i="10"/>
  <c r="AE521" i="10"/>
  <c r="AI521" i="10"/>
  <c r="AC521" i="10"/>
  <c r="AF520" i="10"/>
  <c r="AB520" i="10"/>
  <c r="AG520" i="10"/>
  <c r="AA520" i="10"/>
  <c r="AE520" i="10"/>
  <c r="Z520" i="10"/>
  <c r="AI520" i="10"/>
  <c r="AD520" i="10"/>
  <c r="AH520" i="10"/>
  <c r="AC520" i="10"/>
  <c r="AI516" i="10"/>
  <c r="AE516" i="10"/>
  <c r="AA516" i="10"/>
  <c r="AH516" i="10"/>
  <c r="AD516" i="10"/>
  <c r="Z516" i="10"/>
  <c r="AG516" i="10"/>
  <c r="AC516" i="10"/>
  <c r="AF516" i="10"/>
  <c r="AB516" i="10"/>
  <c r="AG515" i="10"/>
  <c r="AC515" i="10"/>
  <c r="AF515" i="10"/>
  <c r="AB515" i="10"/>
  <c r="AI515" i="10"/>
  <c r="AE515" i="10"/>
  <c r="AA515" i="10"/>
  <c r="AH515" i="10"/>
  <c r="AD515" i="10"/>
  <c r="Z515" i="10"/>
  <c r="AF518" i="10"/>
  <c r="AE518" i="10"/>
  <c r="AA518" i="10"/>
  <c r="AI518" i="10"/>
  <c r="AD518" i="10"/>
  <c r="Z518" i="10"/>
  <c r="AH518" i="10"/>
  <c r="AC518" i="10"/>
  <c r="AG518" i="10"/>
  <c r="AB518" i="10"/>
  <c r="AH523" i="10"/>
  <c r="AD523" i="10"/>
  <c r="Z523" i="10"/>
  <c r="AI523" i="10"/>
  <c r="AC523" i="10"/>
  <c r="AG523" i="10"/>
  <c r="AB523" i="10"/>
  <c r="AF523" i="10"/>
  <c r="AA523" i="10"/>
  <c r="AE523" i="10"/>
  <c r="AD517" i="10"/>
  <c r="AI517" i="10"/>
  <c r="AG517" i="10"/>
  <c r="AJ514" i="10"/>
  <c r="AY514" i="10"/>
  <c r="AY519" i="10"/>
  <c r="AY517" i="10"/>
  <c r="AY516" i="10"/>
  <c r="AY521" i="10"/>
  <c r="T512" i="10"/>
  <c r="AY523" i="10"/>
  <c r="AY520" i="10"/>
  <c r="AY518" i="10"/>
  <c r="AY522" i="10"/>
  <c r="AY515" i="10"/>
  <c r="AJ522" i="10"/>
  <c r="AJ515" i="10"/>
  <c r="AJ520" i="10"/>
  <c r="AJ516" i="10"/>
  <c r="AJ521" i="10"/>
  <c r="AJ518" i="10"/>
  <c r="AJ523" i="10"/>
  <c r="AJ519" i="10"/>
  <c r="AJ524" i="10" l="1"/>
  <c r="AL515" i="10" s="1"/>
  <c r="AL517" i="10" s="1"/>
  <c r="AI524" i="10"/>
  <c r="AL514" i="10" s="1"/>
  <c r="AL518" i="10" l="1"/>
  <c r="AL522" i="10" s="1"/>
  <c r="AL519" i="10"/>
  <c r="AL521" i="10" l="1"/>
  <c r="AL523" i="10" s="1"/>
  <c r="AO518" i="10" l="1"/>
  <c r="AO519" i="10" s="1"/>
  <c r="AO520" i="10" s="1"/>
  <c r="AO514" i="10"/>
  <c r="AP514" i="10" s="1"/>
  <c r="AO522" i="10"/>
  <c r="AP522" i="10" s="1"/>
  <c r="AO523" i="10"/>
  <c r="AP523" i="10" s="1"/>
  <c r="AO521" i="10"/>
  <c r="AR515" i="10"/>
  <c r="AR516" i="10" l="1"/>
  <c r="AS516" i="10" s="1"/>
  <c r="AP521" i="10"/>
  <c r="AR514" i="10"/>
  <c r="AS514" i="10" l="1"/>
  <c r="AT514" i="10" s="1"/>
  <c r="AS515" i="10"/>
  <c r="AT516" i="10" l="1"/>
  <c r="AU516" i="10" s="1"/>
  <c r="AU519" i="10" s="1"/>
  <c r="AT515" i="10"/>
  <c r="AU514" i="10" s="1"/>
  <c r="AU515" i="10" l="1"/>
  <c r="AZ522" i="10"/>
  <c r="S522" i="10" s="1"/>
  <c r="AZ523" i="10"/>
  <c r="S523" i="10" s="1"/>
  <c r="AZ521" i="10"/>
  <c r="S521" i="10" s="1"/>
  <c r="AZ516" i="10"/>
  <c r="S516" i="10" s="1"/>
  <c r="AZ514" i="10"/>
  <c r="S514" i="10" s="1"/>
  <c r="AZ520" i="10"/>
  <c r="S520" i="10" s="1"/>
  <c r="AZ519" i="10"/>
  <c r="S519" i="10" s="1"/>
  <c r="AZ518" i="10"/>
  <c r="S518" i="10" s="1"/>
  <c r="AZ515" i="10"/>
  <c r="S515" i="10" s="1"/>
  <c r="AZ517" i="10"/>
  <c r="S517" i="10" s="1"/>
  <c r="S524" i="10" l="1"/>
  <c r="V523" i="10" s="1"/>
  <c r="T514" i="10" l="1"/>
  <c r="T519" i="10"/>
  <c r="T520" i="10"/>
  <c r="AJ532" i="10" s="1"/>
  <c r="T521" i="10"/>
  <c r="T515" i="10"/>
  <c r="T522" i="10"/>
  <c r="T523" i="10"/>
  <c r="AJ535" i="10" s="1"/>
  <c r="T516" i="10"/>
  <c r="AJ526" i="10"/>
  <c r="AJ527" i="10"/>
  <c r="T517" i="10"/>
  <c r="T518" i="10"/>
  <c r="AF528" i="10" l="1"/>
  <c r="AB528" i="10"/>
  <c r="AE528" i="10"/>
  <c r="Z528" i="10"/>
  <c r="AI528" i="10"/>
  <c r="AD528" i="10"/>
  <c r="AH528" i="10"/>
  <c r="AC528" i="10"/>
  <c r="AG528" i="10"/>
  <c r="AA528" i="10"/>
  <c r="AI532" i="10"/>
  <c r="AE532" i="10"/>
  <c r="AA532" i="10"/>
  <c r="AH532" i="10"/>
  <c r="AD532" i="10"/>
  <c r="Z532" i="10"/>
  <c r="AF532" i="10"/>
  <c r="AB532" i="10"/>
  <c r="AC532" i="10"/>
  <c r="AG532" i="10"/>
  <c r="AG531" i="10"/>
  <c r="AC531" i="10"/>
  <c r="AF531" i="10"/>
  <c r="AB531" i="10"/>
  <c r="AH531" i="10"/>
  <c r="AD531" i="10"/>
  <c r="Z531" i="10"/>
  <c r="AI531" i="10"/>
  <c r="AE531" i="10"/>
  <c r="AA531" i="10"/>
  <c r="AJ533" i="10"/>
  <c r="AG533" i="10"/>
  <c r="AC533" i="10"/>
  <c r="AF533" i="10"/>
  <c r="AB533" i="10"/>
  <c r="AH533" i="10"/>
  <c r="AD533" i="10"/>
  <c r="Z533" i="10"/>
  <c r="AI533" i="10"/>
  <c r="AE533" i="10"/>
  <c r="AA533" i="10"/>
  <c r="AG535" i="10"/>
  <c r="AC535" i="10"/>
  <c r="AF535" i="10"/>
  <c r="AB535" i="10"/>
  <c r="AH535" i="10"/>
  <c r="AD535" i="10"/>
  <c r="Z535" i="10"/>
  <c r="AE535" i="10"/>
  <c r="AA535" i="10"/>
  <c r="AI535" i="10"/>
  <c r="AI530" i="10"/>
  <c r="AH530" i="10"/>
  <c r="AF530" i="10"/>
  <c r="AB530" i="10"/>
  <c r="AG530" i="10"/>
  <c r="AA530" i="10"/>
  <c r="AE530" i="10"/>
  <c r="Z530" i="10"/>
  <c r="AD530" i="10"/>
  <c r="AC530" i="10"/>
  <c r="AI534" i="10"/>
  <c r="AE534" i="10"/>
  <c r="AA534" i="10"/>
  <c r="AH534" i="10"/>
  <c r="AD534" i="10"/>
  <c r="Z534" i="10"/>
  <c r="AF534" i="10"/>
  <c r="AB534" i="10"/>
  <c r="AG534" i="10"/>
  <c r="AC534" i="10"/>
  <c r="AH529" i="10"/>
  <c r="AD529" i="10"/>
  <c r="Z529" i="10"/>
  <c r="AF529" i="10"/>
  <c r="AA529" i="10"/>
  <c r="AE529" i="10"/>
  <c r="AI529" i="10"/>
  <c r="AC529" i="10"/>
  <c r="AG529" i="10"/>
  <c r="AB529" i="10"/>
  <c r="AH527" i="10"/>
  <c r="AD527" i="10"/>
  <c r="Z527" i="10"/>
  <c r="AE527" i="10"/>
  <c r="AI527" i="10"/>
  <c r="AC527" i="10"/>
  <c r="AG527" i="10"/>
  <c r="AB527" i="10"/>
  <c r="AF527" i="10"/>
  <c r="AA527" i="10"/>
  <c r="AF526" i="10"/>
  <c r="AB526" i="10"/>
  <c r="AI526" i="10"/>
  <c r="AD526" i="10"/>
  <c r="AH526" i="10"/>
  <c r="AC526" i="10"/>
  <c r="AG526" i="10"/>
  <c r="AA526" i="10"/>
  <c r="AE526" i="10"/>
  <c r="Z526" i="10"/>
  <c r="AJ534" i="10"/>
  <c r="AJ531" i="10"/>
  <c r="AJ528" i="10"/>
  <c r="AY527" i="10"/>
  <c r="AY528" i="10"/>
  <c r="AY529" i="10"/>
  <c r="AY531" i="10"/>
  <c r="AY533" i="10"/>
  <c r="AY526" i="10"/>
  <c r="AY532" i="10"/>
  <c r="T524" i="10"/>
  <c r="AY530" i="10"/>
  <c r="AJ530" i="10"/>
  <c r="AJ529" i="10"/>
  <c r="AY534" i="10"/>
  <c r="AY535" i="10"/>
  <c r="AJ536" i="10" l="1"/>
  <c r="AL527" i="10" s="1"/>
  <c r="AL529" i="10" s="1"/>
  <c r="AI536" i="10"/>
  <c r="AL526" i="10" s="1"/>
  <c r="AL531" i="10" s="1"/>
  <c r="AL530" i="10" l="1"/>
  <c r="AL534" i="10" l="1"/>
  <c r="AL533" i="10"/>
  <c r="AO530" i="10" l="1"/>
  <c r="AO531" i="10" s="1"/>
  <c r="AO532" i="10" s="1"/>
  <c r="AO534" i="10" s="1"/>
  <c r="AP534" i="10" s="1"/>
  <c r="AL535" i="10"/>
  <c r="AO526" i="10" s="1"/>
  <c r="AP526" i="10" s="1"/>
  <c r="AO533" i="10" l="1"/>
  <c r="AP533" i="10" s="1"/>
  <c r="AO535" i="10"/>
  <c r="AP535" i="10" s="1"/>
  <c r="AR527" i="10"/>
  <c r="AR526" i="10"/>
  <c r="AR528" i="10" l="1"/>
  <c r="AS528" i="10" s="1"/>
  <c r="AS526" i="10"/>
  <c r="AT526" i="10" s="1"/>
  <c r="AS527" i="10"/>
  <c r="AT527" i="10" l="1"/>
  <c r="AT528" i="10"/>
  <c r="AU528" i="10" s="1"/>
  <c r="AU531" i="10" s="1"/>
  <c r="AZ532" i="10" l="1"/>
  <c r="S532" i="10" s="1"/>
  <c r="AZ529" i="10"/>
  <c r="S529" i="10" s="1"/>
  <c r="AZ534" i="10"/>
  <c r="S534" i="10" s="1"/>
  <c r="AZ526" i="10"/>
  <c r="S526" i="10" s="1"/>
  <c r="AZ527" i="10"/>
  <c r="S527" i="10" s="1"/>
  <c r="AZ533" i="10"/>
  <c r="S533" i="10" s="1"/>
  <c r="AZ531" i="10"/>
  <c r="S531" i="10" s="1"/>
  <c r="AZ530" i="10"/>
  <c r="S530" i="10" s="1"/>
  <c r="AZ528" i="10"/>
  <c r="S528" i="10" s="1"/>
  <c r="AZ535" i="10"/>
  <c r="S535" i="10" s="1"/>
  <c r="AU526" i="10"/>
  <c r="AU527" i="10"/>
  <c r="S536" i="10" l="1"/>
  <c r="V535" i="10" l="1"/>
  <c r="T533" i="10"/>
  <c r="T528" i="10"/>
  <c r="T531" i="10"/>
  <c r="T530" i="10"/>
  <c r="T529" i="10"/>
  <c r="T535" i="10"/>
  <c r="T532" i="10"/>
  <c r="T534" i="10"/>
  <c r="T527" i="10"/>
  <c r="T526" i="10"/>
  <c r="AI538" i="10" l="1"/>
  <c r="AE538" i="10"/>
  <c r="AA538" i="10"/>
  <c r="AH538" i="10"/>
  <c r="AD538" i="10"/>
  <c r="Z538" i="10"/>
  <c r="AF538" i="10"/>
  <c r="AB538" i="10"/>
  <c r="AG538" i="10"/>
  <c r="AC538" i="10"/>
  <c r="AG543" i="10"/>
  <c r="AC543" i="10"/>
  <c r="AF543" i="10"/>
  <c r="AB543" i="10"/>
  <c r="AI543" i="10"/>
  <c r="AE543" i="10"/>
  <c r="AA543" i="10"/>
  <c r="AH543" i="10"/>
  <c r="AD543" i="10"/>
  <c r="Z543" i="10"/>
  <c r="AG541" i="10"/>
  <c r="AC541" i="10"/>
  <c r="AF541" i="10"/>
  <c r="AB541" i="10"/>
  <c r="AI541" i="10"/>
  <c r="AE541" i="10"/>
  <c r="AA541" i="10"/>
  <c r="AH541" i="10"/>
  <c r="AD541" i="10"/>
  <c r="Z541" i="10"/>
  <c r="AI544" i="10"/>
  <c r="AE544" i="10"/>
  <c r="AA544" i="10"/>
  <c r="AH544" i="10"/>
  <c r="AD544" i="10"/>
  <c r="Z544" i="10"/>
  <c r="AG544" i="10"/>
  <c r="AC544" i="10"/>
  <c r="AF544" i="10"/>
  <c r="AB544" i="10"/>
  <c r="AG547" i="10"/>
  <c r="AC547" i="10"/>
  <c r="AF547" i="10"/>
  <c r="AB547" i="10"/>
  <c r="AI547" i="10"/>
  <c r="AE547" i="10"/>
  <c r="AA547" i="10"/>
  <c r="AH547" i="10"/>
  <c r="AD547" i="10"/>
  <c r="Z547" i="10"/>
  <c r="AI540" i="10"/>
  <c r="AE540" i="10"/>
  <c r="AA540" i="10"/>
  <c r="AH540" i="10"/>
  <c r="AD540" i="10"/>
  <c r="Z540" i="10"/>
  <c r="AG540" i="10"/>
  <c r="AC540" i="10"/>
  <c r="AF540" i="10"/>
  <c r="AB540" i="10"/>
  <c r="AG539" i="10"/>
  <c r="AC539" i="10"/>
  <c r="AF539" i="10"/>
  <c r="AB539" i="10"/>
  <c r="AI539" i="10"/>
  <c r="AE539" i="10"/>
  <c r="AH539" i="10"/>
  <c r="AD539" i="10"/>
  <c r="Z539" i="10"/>
  <c r="AA539" i="10"/>
  <c r="AG545" i="10"/>
  <c r="AC545" i="10"/>
  <c r="AF545" i="10"/>
  <c r="AB545" i="10"/>
  <c r="AI545" i="10"/>
  <c r="AE545" i="10"/>
  <c r="AA545" i="10"/>
  <c r="AH545" i="10"/>
  <c r="AD545" i="10"/>
  <c r="Z545" i="10"/>
  <c r="AI546" i="10"/>
  <c r="AE546" i="10"/>
  <c r="AA546" i="10"/>
  <c r="AH546" i="10"/>
  <c r="AD546" i="10"/>
  <c r="Z546" i="10"/>
  <c r="AG546" i="10"/>
  <c r="AC546" i="10"/>
  <c r="AF546" i="10"/>
  <c r="AB546" i="10"/>
  <c r="AI542" i="10"/>
  <c r="AE542" i="10"/>
  <c r="AA542" i="10"/>
  <c r="AH542" i="10"/>
  <c r="AD542" i="10"/>
  <c r="Z542" i="10"/>
  <c r="AG542" i="10"/>
  <c r="AC542" i="10"/>
  <c r="AF542" i="10"/>
  <c r="AB542" i="10"/>
  <c r="AJ544" i="10"/>
  <c r="AJ538" i="10"/>
  <c r="T536" i="10"/>
  <c r="AY545" i="10"/>
  <c r="AY541" i="10"/>
  <c r="AY539" i="10"/>
  <c r="AY543" i="10"/>
  <c r="AY544" i="10"/>
  <c r="AY547" i="10"/>
  <c r="AY542" i="10"/>
  <c r="AY540" i="10"/>
  <c r="AY546" i="10"/>
  <c r="AY538" i="10"/>
  <c r="AJ545" i="10"/>
  <c r="AJ543" i="10"/>
  <c r="AJ547" i="10"/>
  <c r="AJ540" i="10"/>
  <c r="AJ539" i="10"/>
  <c r="AJ541" i="10"/>
  <c r="AJ546" i="10"/>
  <c r="AJ542" i="10"/>
  <c r="AI548" i="10" l="1"/>
  <c r="AL538" i="10" s="1"/>
  <c r="AJ548" i="10"/>
  <c r="AL539" i="10" s="1"/>
  <c r="AL541" i="10" s="1"/>
  <c r="AL542" i="10" l="1"/>
  <c r="AL546" i="10" s="1"/>
  <c r="AL543" i="10"/>
  <c r="AL545" i="10" l="1"/>
  <c r="AL547" i="10" l="1"/>
  <c r="AO542" i="10"/>
  <c r="AO543" i="10" s="1"/>
  <c r="AO544" i="10" s="1"/>
  <c r="AO547" i="10" l="1"/>
  <c r="AP547" i="10" s="1"/>
  <c r="AO545" i="10"/>
  <c r="AP545" i="10" s="1"/>
  <c r="AO546" i="10"/>
  <c r="AP546" i="10" s="1"/>
  <c r="AR540" i="10"/>
  <c r="AS540" i="10" s="1"/>
  <c r="AO538" i="10"/>
  <c r="AP538" i="10" s="1"/>
  <c r="AR539" i="10" l="1"/>
  <c r="AR538" i="10"/>
  <c r="AS539" i="10" l="1"/>
  <c r="AS538" i="10"/>
  <c r="AT538" i="10" s="1"/>
  <c r="AT540" i="10" l="1"/>
  <c r="AU540" i="10" s="1"/>
  <c r="AU543" i="10" s="1"/>
  <c r="AT539" i="10"/>
  <c r="AU538" i="10" s="1"/>
  <c r="AZ542" i="10" l="1"/>
  <c r="S542" i="10" s="1"/>
  <c r="AZ538" i="10"/>
  <c r="S538" i="10" s="1"/>
  <c r="AZ545" i="10"/>
  <c r="S545" i="10" s="1"/>
  <c r="AZ546" i="10"/>
  <c r="S546" i="10" s="1"/>
  <c r="AZ541" i="10"/>
  <c r="S541" i="10" s="1"/>
  <c r="AZ540" i="10"/>
  <c r="S540" i="10" s="1"/>
  <c r="AZ547" i="10"/>
  <c r="S547" i="10" s="1"/>
  <c r="AZ544" i="10"/>
  <c r="S544" i="10" s="1"/>
  <c r="AZ543" i="10"/>
  <c r="S543" i="10" s="1"/>
  <c r="AZ539" i="10"/>
  <c r="S539" i="10" s="1"/>
  <c r="AU539" i="10"/>
  <c r="S548" i="10" l="1"/>
  <c r="V547" i="10" s="1"/>
  <c r="T538" i="10" l="1"/>
  <c r="T542" i="10"/>
  <c r="AJ554" i="10" s="1"/>
  <c r="T539" i="10"/>
  <c r="T544" i="10"/>
  <c r="T545" i="10"/>
  <c r="AJ557" i="10"/>
  <c r="AJ550" i="10"/>
  <c r="T541" i="10"/>
  <c r="T547" i="10"/>
  <c r="T543" i="10"/>
  <c r="T540" i="10"/>
  <c r="T546" i="10"/>
  <c r="AI556" i="10" l="1"/>
  <c r="AE556" i="10"/>
  <c r="AA556" i="10"/>
  <c r="AH556" i="10"/>
  <c r="AD556" i="10"/>
  <c r="Z556" i="10"/>
  <c r="AG556" i="10"/>
  <c r="AC556" i="10"/>
  <c r="AF556" i="10"/>
  <c r="AB556" i="10"/>
  <c r="AG551" i="10"/>
  <c r="AC551" i="10"/>
  <c r="AF551" i="10"/>
  <c r="AB551" i="10"/>
  <c r="AI551" i="10"/>
  <c r="AE551" i="10"/>
  <c r="AA551" i="10"/>
  <c r="AH551" i="10"/>
  <c r="AD551" i="10"/>
  <c r="Z551" i="10"/>
  <c r="AG555" i="10"/>
  <c r="AC555" i="10"/>
  <c r="AF555" i="10"/>
  <c r="AB555" i="10"/>
  <c r="AI555" i="10"/>
  <c r="AE555" i="10"/>
  <c r="AA555" i="10"/>
  <c r="AH555" i="10"/>
  <c r="AD555" i="10"/>
  <c r="Z555" i="10"/>
  <c r="AH559" i="10"/>
  <c r="AG559" i="10"/>
  <c r="AC559" i="10"/>
  <c r="AF559" i="10"/>
  <c r="AB559" i="10"/>
  <c r="AE559" i="10"/>
  <c r="AA559" i="10"/>
  <c r="AI559" i="10"/>
  <c r="AD559" i="10"/>
  <c r="Z559" i="10"/>
  <c r="AI554" i="10"/>
  <c r="AE554" i="10"/>
  <c r="AA554" i="10"/>
  <c r="AH554" i="10"/>
  <c r="AD554" i="10"/>
  <c r="Z554" i="10"/>
  <c r="AG554" i="10"/>
  <c r="AC554" i="10"/>
  <c r="AF554" i="10"/>
  <c r="AB554" i="10"/>
  <c r="AI552" i="10"/>
  <c r="AE552" i="10"/>
  <c r="AA552" i="10"/>
  <c r="AH552" i="10"/>
  <c r="AD552" i="10"/>
  <c r="Z552" i="10"/>
  <c r="AG552" i="10"/>
  <c r="AC552" i="10"/>
  <c r="AF552" i="10"/>
  <c r="AB552" i="10"/>
  <c r="AI558" i="10"/>
  <c r="AE558" i="10"/>
  <c r="AA558" i="10"/>
  <c r="AH558" i="10"/>
  <c r="AD558" i="10"/>
  <c r="Z558" i="10"/>
  <c r="AG558" i="10"/>
  <c r="AC558" i="10"/>
  <c r="AF558" i="10"/>
  <c r="AB558" i="10"/>
  <c r="AG553" i="10"/>
  <c r="AC553" i="10"/>
  <c r="AF553" i="10"/>
  <c r="AB553" i="10"/>
  <c r="AI553" i="10"/>
  <c r="AE553" i="10"/>
  <c r="AA553" i="10"/>
  <c r="AH553" i="10"/>
  <c r="AD553" i="10"/>
  <c r="Z553" i="10"/>
  <c r="AG557" i="10"/>
  <c r="AC557" i="10"/>
  <c r="AF557" i="10"/>
  <c r="AB557" i="10"/>
  <c r="AI557" i="10"/>
  <c r="AE557" i="10"/>
  <c r="AA557" i="10"/>
  <c r="AH557" i="10"/>
  <c r="AD557" i="10"/>
  <c r="Z557" i="10"/>
  <c r="AI550" i="10"/>
  <c r="AE550" i="10"/>
  <c r="AA550" i="10"/>
  <c r="AH550" i="10"/>
  <c r="AD550" i="10"/>
  <c r="Z550" i="10"/>
  <c r="AG550" i="10"/>
  <c r="AC550" i="10"/>
  <c r="AF550" i="10"/>
  <c r="AB550" i="10"/>
  <c r="AJ556" i="10"/>
  <c r="AJ551" i="10"/>
  <c r="AJ553" i="10"/>
  <c r="AY555" i="10"/>
  <c r="AJ558" i="10"/>
  <c r="AY557" i="10"/>
  <c r="AY554" i="10"/>
  <c r="AY558" i="10"/>
  <c r="AY551" i="10"/>
  <c r="AY552" i="10"/>
  <c r="AY556" i="10"/>
  <c r="AY559" i="10"/>
  <c r="AJ552" i="10"/>
  <c r="AJ555" i="10"/>
  <c r="AJ559" i="10"/>
  <c r="AY553" i="10"/>
  <c r="AY550" i="10"/>
  <c r="T548" i="10"/>
  <c r="AJ560" i="10" l="1"/>
  <c r="AL551" i="10" s="1"/>
  <c r="AL553" i="10" s="1"/>
  <c r="AI560" i="10"/>
  <c r="AL550" i="10" s="1"/>
  <c r="AL555" i="10" s="1"/>
  <c r="AL554" i="10" l="1"/>
  <c r="AL558" i="10" l="1"/>
  <c r="AL557" i="10"/>
  <c r="AO554" i="10" l="1"/>
  <c r="AO555" i="10" s="1"/>
  <c r="AO556" i="10" s="1"/>
  <c r="AL559" i="10"/>
  <c r="AO550" i="10" l="1"/>
  <c r="AP550" i="10" s="1"/>
  <c r="AO558" i="10"/>
  <c r="AP558" i="10" s="1"/>
  <c r="AO559" i="10"/>
  <c r="AP559" i="10" s="1"/>
  <c r="AO557" i="10"/>
  <c r="AP557" i="10" s="1"/>
  <c r="AR551" i="10" l="1"/>
  <c r="AR550" i="10"/>
  <c r="AR552" i="10"/>
  <c r="AS552" i="10" s="1"/>
  <c r="AS551" i="10" l="1"/>
  <c r="AS550" i="10"/>
  <c r="AT550" i="10" s="1"/>
  <c r="AT551" i="10" l="1"/>
  <c r="AU551" i="10" s="1"/>
  <c r="AT552" i="10"/>
  <c r="AU552" i="10" s="1"/>
  <c r="AU550" i="10" l="1"/>
  <c r="AU555" i="10" s="1"/>
  <c r="AZ555" i="10" l="1"/>
  <c r="S555" i="10" s="1"/>
  <c r="AZ552" i="10"/>
  <c r="S552" i="10" s="1"/>
  <c r="AZ551" i="10"/>
  <c r="S551" i="10" s="1"/>
  <c r="AZ550" i="10"/>
  <c r="S550" i="10" s="1"/>
  <c r="AZ557" i="10"/>
  <c r="S557" i="10" s="1"/>
  <c r="AZ554" i="10"/>
  <c r="S554" i="10" s="1"/>
  <c r="AZ556" i="10"/>
  <c r="S556" i="10" s="1"/>
  <c r="AZ558" i="10"/>
  <c r="S558" i="10" s="1"/>
  <c r="AZ553" i="10"/>
  <c r="S553" i="10" s="1"/>
  <c r="AZ559" i="10"/>
  <c r="S559" i="10" s="1"/>
  <c r="S560" i="10" l="1"/>
  <c r="V559" i="10" s="1"/>
  <c r="T554" i="10" l="1"/>
  <c r="T555" i="10"/>
  <c r="T552" i="10"/>
  <c r="T556" i="10"/>
  <c r="AJ566" i="10"/>
  <c r="T550" i="10"/>
  <c r="T557" i="10"/>
  <c r="T559" i="10"/>
  <c r="T553" i="10"/>
  <c r="T551" i="10"/>
  <c r="T558" i="10"/>
  <c r="AG570" i="10" l="1"/>
  <c r="AC570" i="10"/>
  <c r="AF570" i="10"/>
  <c r="AB570" i="10"/>
  <c r="AI570" i="10"/>
  <c r="AA570" i="10"/>
  <c r="AH570" i="10"/>
  <c r="Z570" i="10"/>
  <c r="AE570" i="10"/>
  <c r="AD570" i="10"/>
  <c r="AG568" i="10"/>
  <c r="AC568" i="10"/>
  <c r="AF568" i="10"/>
  <c r="AB568" i="10"/>
  <c r="AE568" i="10"/>
  <c r="AD568" i="10"/>
  <c r="AI568" i="10"/>
  <c r="AA568" i="10"/>
  <c r="AH568" i="10"/>
  <c r="Z568" i="10"/>
  <c r="AF562" i="10"/>
  <c r="AB562" i="10"/>
  <c r="AH562" i="10"/>
  <c r="AC562" i="10"/>
  <c r="AG562" i="10"/>
  <c r="AA562" i="10"/>
  <c r="AE562" i="10"/>
  <c r="Z562" i="10"/>
  <c r="AI562" i="10"/>
  <c r="AD562" i="10"/>
  <c r="AI571" i="10"/>
  <c r="AE571" i="10"/>
  <c r="AA571" i="10"/>
  <c r="AH571" i="10"/>
  <c r="AD571" i="10"/>
  <c r="Z571" i="10"/>
  <c r="AG571" i="10"/>
  <c r="AF571" i="10"/>
  <c r="AC571" i="10"/>
  <c r="AB571" i="10"/>
  <c r="AI569" i="10"/>
  <c r="AE569" i="10"/>
  <c r="AA569" i="10"/>
  <c r="AH569" i="10"/>
  <c r="AD569" i="10"/>
  <c r="Z569" i="10"/>
  <c r="AC569" i="10"/>
  <c r="AB569" i="10"/>
  <c r="AG569" i="10"/>
  <c r="AF569" i="10"/>
  <c r="AF564" i="10"/>
  <c r="AB564" i="10"/>
  <c r="AI564" i="10"/>
  <c r="AD564" i="10"/>
  <c r="AH564" i="10"/>
  <c r="AC564" i="10"/>
  <c r="AG564" i="10"/>
  <c r="AA564" i="10"/>
  <c r="AE564" i="10"/>
  <c r="Z564" i="10"/>
  <c r="AH563" i="10"/>
  <c r="AD563" i="10"/>
  <c r="Z563" i="10"/>
  <c r="AI563" i="10"/>
  <c r="AC563" i="10"/>
  <c r="AG563" i="10"/>
  <c r="AB563" i="10"/>
  <c r="AF563" i="10"/>
  <c r="AA563" i="10"/>
  <c r="AE563" i="10"/>
  <c r="AI567" i="10"/>
  <c r="AE567" i="10"/>
  <c r="AH567" i="10"/>
  <c r="AD567" i="10"/>
  <c r="Z567" i="10"/>
  <c r="AG567" i="10"/>
  <c r="AA567" i="10"/>
  <c r="AF567" i="10"/>
  <c r="AC567" i="10"/>
  <c r="AB567" i="10"/>
  <c r="AH565" i="10"/>
  <c r="AD565" i="10"/>
  <c r="Z565" i="10"/>
  <c r="AE565" i="10"/>
  <c r="AI565" i="10"/>
  <c r="AC565" i="10"/>
  <c r="AG565" i="10"/>
  <c r="AB565" i="10"/>
  <c r="AF565" i="10"/>
  <c r="AA565" i="10"/>
  <c r="AF566" i="10"/>
  <c r="AB566" i="10"/>
  <c r="AE566" i="10"/>
  <c r="Z566" i="10"/>
  <c r="AI566" i="10"/>
  <c r="AD566" i="10"/>
  <c r="AH566" i="10"/>
  <c r="AC566" i="10"/>
  <c r="AG566" i="10"/>
  <c r="AA566" i="10"/>
  <c r="AJ564" i="10"/>
  <c r="AJ567" i="10"/>
  <c r="AJ568" i="10"/>
  <c r="AJ565" i="10"/>
  <c r="AJ571" i="10"/>
  <c r="AJ570" i="10"/>
  <c r="AJ569" i="10"/>
  <c r="AJ563" i="10"/>
  <c r="AY571" i="10"/>
  <c r="AY562" i="10"/>
  <c r="AY565" i="10"/>
  <c r="AY570" i="10"/>
  <c r="T560" i="10"/>
  <c r="AJ562" i="10"/>
  <c r="AY564" i="10"/>
  <c r="AY568" i="10"/>
  <c r="AY567" i="10"/>
  <c r="AY566" i="10"/>
  <c r="AY563" i="10"/>
  <c r="AY569" i="10"/>
  <c r="AJ572" i="10" l="1"/>
  <c r="AL563" i="10" s="1"/>
  <c r="AL565" i="10" s="1"/>
  <c r="AI572" i="10"/>
  <c r="AL562" i="10" s="1"/>
  <c r="AL567" i="10" l="1"/>
  <c r="AL566" i="10"/>
  <c r="AL570" i="10" l="1"/>
  <c r="AL569" i="10"/>
  <c r="AL571" i="10" l="1"/>
  <c r="AO562" i="10" s="1"/>
  <c r="AP562" i="10" s="1"/>
  <c r="AO566" i="10"/>
  <c r="AO567" i="10" s="1"/>
  <c r="AO568" i="10" s="1"/>
  <c r="AO571" i="10" s="1"/>
  <c r="AP571" i="10" s="1"/>
  <c r="AO570" i="10" l="1"/>
  <c r="AP570" i="10" s="1"/>
  <c r="AO569" i="10"/>
  <c r="AP569" i="10" s="1"/>
  <c r="AR564" i="10"/>
  <c r="AS564" i="10" s="1"/>
  <c r="AR563" i="10" l="1"/>
  <c r="AR562" i="10"/>
  <c r="AS563" i="10" s="1"/>
  <c r="AT564" i="10" l="1"/>
  <c r="AU564" i="10" s="1"/>
  <c r="AT563" i="10"/>
  <c r="AS562" i="10"/>
  <c r="AT562" i="10" s="1"/>
  <c r="AU563" i="10" l="1"/>
  <c r="AU562" i="10"/>
  <c r="AU567" i="10" s="1"/>
  <c r="AZ564" i="10" s="1"/>
  <c r="S564" i="10" s="1"/>
  <c r="AZ565" i="10" l="1"/>
  <c r="S565" i="10" s="1"/>
  <c r="AZ566" i="10"/>
  <c r="S566" i="10" s="1"/>
  <c r="AZ563" i="10"/>
  <c r="S563" i="10" s="1"/>
  <c r="AZ567" i="10"/>
  <c r="S567" i="10" s="1"/>
  <c r="AZ569" i="10"/>
  <c r="S569" i="10" s="1"/>
  <c r="AZ571" i="10"/>
  <c r="S571" i="10" s="1"/>
  <c r="AZ570" i="10"/>
  <c r="S570" i="10" s="1"/>
  <c r="AZ562" i="10"/>
  <c r="S562" i="10" s="1"/>
  <c r="AZ568" i="10"/>
  <c r="S568" i="10" s="1"/>
  <c r="S572" i="10" l="1"/>
  <c r="V571" i="10" s="1"/>
  <c r="T566" i="10" l="1"/>
  <c r="T565" i="10"/>
  <c r="T569" i="10"/>
  <c r="T571" i="10"/>
  <c r="T567" i="10"/>
  <c r="T568" i="10"/>
  <c r="T570" i="10"/>
  <c r="T564" i="10"/>
  <c r="T563" i="10"/>
  <c r="T562" i="10"/>
  <c r="AJ582" i="10"/>
  <c r="AJ581" i="10"/>
  <c r="AJ578" i="10"/>
  <c r="AG576" i="10" l="1"/>
  <c r="AC576" i="10"/>
  <c r="AF576" i="10"/>
  <c r="AB576" i="10"/>
  <c r="AI576" i="10"/>
  <c r="AA576" i="10"/>
  <c r="AH576" i="10"/>
  <c r="Z576" i="10"/>
  <c r="AE576" i="10"/>
  <c r="AD576" i="10"/>
  <c r="AI582" i="10"/>
  <c r="AE582" i="10"/>
  <c r="AA582" i="10"/>
  <c r="AH582" i="10"/>
  <c r="AD582" i="10"/>
  <c r="Z582" i="10"/>
  <c r="AG582" i="10"/>
  <c r="AC582" i="10"/>
  <c r="AF582" i="10"/>
  <c r="AB582" i="10"/>
  <c r="AG581" i="10"/>
  <c r="AC581" i="10"/>
  <c r="AF581" i="10"/>
  <c r="AB581" i="10"/>
  <c r="AI581" i="10"/>
  <c r="AE581" i="10"/>
  <c r="AA581" i="10"/>
  <c r="AH581" i="10"/>
  <c r="AD581" i="10"/>
  <c r="Z581" i="10"/>
  <c r="AG574" i="10"/>
  <c r="AC574" i="10"/>
  <c r="AF574" i="10"/>
  <c r="AB574" i="10"/>
  <c r="AE574" i="10"/>
  <c r="AD574" i="10"/>
  <c r="AI574" i="10"/>
  <c r="AA574" i="10"/>
  <c r="AH574" i="10"/>
  <c r="Z574" i="10"/>
  <c r="AI577" i="10"/>
  <c r="AE577" i="10"/>
  <c r="AA577" i="10"/>
  <c r="AH577" i="10"/>
  <c r="AD577" i="10"/>
  <c r="Z577" i="10"/>
  <c r="AG577" i="10"/>
  <c r="AF577" i="10"/>
  <c r="AC577" i="10"/>
  <c r="AB577" i="10"/>
  <c r="AG583" i="10"/>
  <c r="AC583" i="10"/>
  <c r="AF583" i="10"/>
  <c r="AB583" i="10"/>
  <c r="AI583" i="10"/>
  <c r="AE583" i="10"/>
  <c r="AA583" i="10"/>
  <c r="AH583" i="10"/>
  <c r="AD583" i="10"/>
  <c r="Z583" i="10"/>
  <c r="AI580" i="10"/>
  <c r="AE580" i="10"/>
  <c r="AA580" i="10"/>
  <c r="AH580" i="10"/>
  <c r="AD580" i="10"/>
  <c r="Z580" i="10"/>
  <c r="AG580" i="10"/>
  <c r="AC580" i="10"/>
  <c r="AF580" i="10"/>
  <c r="AB580" i="10"/>
  <c r="AJ577" i="10"/>
  <c r="AI575" i="10"/>
  <c r="AE575" i="10"/>
  <c r="AA575" i="10"/>
  <c r="AH575" i="10"/>
  <c r="AD575" i="10"/>
  <c r="Z575" i="10"/>
  <c r="AC575" i="10"/>
  <c r="AB575" i="10"/>
  <c r="AG575" i="10"/>
  <c r="AF575" i="10"/>
  <c r="AJ579" i="10"/>
  <c r="AG579" i="10"/>
  <c r="AC579" i="10"/>
  <c r="AF579" i="10"/>
  <c r="AB579" i="10"/>
  <c r="AI579" i="10"/>
  <c r="AE579" i="10"/>
  <c r="AA579" i="10"/>
  <c r="AH579" i="10"/>
  <c r="AD579" i="10"/>
  <c r="Z579" i="10"/>
  <c r="AI578" i="10"/>
  <c r="AE578" i="10"/>
  <c r="AG578" i="10"/>
  <c r="AC578" i="10"/>
  <c r="AF578" i="10"/>
  <c r="AB578" i="10"/>
  <c r="AH578" i="10"/>
  <c r="AD578" i="10"/>
  <c r="AA578" i="10"/>
  <c r="Z578" i="10"/>
  <c r="AJ583" i="10"/>
  <c r="AJ580" i="10"/>
  <c r="AY576" i="10"/>
  <c r="AY581" i="10"/>
  <c r="AY579" i="10"/>
  <c r="AY577" i="10"/>
  <c r="AY583" i="10"/>
  <c r="AY582" i="10"/>
  <c r="AY574" i="10"/>
  <c r="AY578" i="10"/>
  <c r="T572" i="10"/>
  <c r="AY580" i="10"/>
  <c r="AY575" i="10"/>
  <c r="AJ575" i="10"/>
  <c r="AJ576" i="10"/>
  <c r="AJ574" i="10"/>
  <c r="AJ584" i="10" l="1"/>
  <c r="AL575" i="10" s="1"/>
  <c r="AL577" i="10" s="1"/>
  <c r="AI584" i="10"/>
  <c r="AL574" i="10" s="1"/>
  <c r="AL578" i="10" s="1"/>
  <c r="AL582" i="10" s="1"/>
  <c r="AL579" i="10" l="1"/>
  <c r="AL581" i="10" s="1"/>
  <c r="AL583" i="10" s="1"/>
  <c r="AO574" i="10" s="1"/>
  <c r="AP574" i="10" s="1"/>
  <c r="AO578" i="10" l="1"/>
  <c r="AO579" i="10" s="1"/>
  <c r="AO580" i="10" s="1"/>
  <c r="AO581" i="10" s="1"/>
  <c r="AP581" i="10" s="1"/>
  <c r="AO583" i="10" l="1"/>
  <c r="AR574" i="10"/>
  <c r="AO582" i="10"/>
  <c r="AP582" i="10" s="1"/>
  <c r="AP583" i="10"/>
  <c r="AR576" i="10"/>
  <c r="AS576" i="10" s="1"/>
  <c r="AR575" i="10" l="1"/>
  <c r="AS575" i="10" s="1"/>
  <c r="AT575" i="10" s="1"/>
  <c r="AT576" i="10" l="1"/>
  <c r="AU576" i="10" s="1"/>
  <c r="AU579" i="10" s="1"/>
  <c r="AZ582" i="10" s="1"/>
  <c r="S582" i="10" s="1"/>
  <c r="AS574" i="10"/>
  <c r="AT574" i="10" s="1"/>
  <c r="AU574" i="10" s="1"/>
  <c r="AZ580" i="10"/>
  <c r="S580" i="10" s="1"/>
  <c r="AZ576" i="10"/>
  <c r="S576" i="10" s="1"/>
  <c r="AZ578" i="10"/>
  <c r="S578" i="10" s="1"/>
  <c r="AZ577" i="10"/>
  <c r="S577" i="10" s="1"/>
  <c r="AZ579" i="10"/>
  <c r="S579" i="10" s="1"/>
  <c r="AZ581" i="10"/>
  <c r="S581" i="10" s="1"/>
  <c r="AZ574" i="10"/>
  <c r="S574" i="10" s="1"/>
  <c r="AZ583" i="10"/>
  <c r="S583" i="10" s="1"/>
  <c r="AU575" i="10" l="1"/>
  <c r="AZ575" i="10"/>
  <c r="S575" i="10" s="1"/>
  <c r="S584" i="10" s="1"/>
  <c r="V583" i="10" l="1"/>
  <c r="T578" i="10"/>
  <c r="T580" i="10"/>
  <c r="T581" i="10"/>
  <c r="T579" i="10"/>
  <c r="T582" i="10"/>
  <c r="T583" i="10"/>
  <c r="T577" i="10"/>
  <c r="T575" i="10"/>
  <c r="T576" i="10"/>
  <c r="T574" i="10"/>
  <c r="AJ591" i="10"/>
  <c r="AJ587" i="10"/>
  <c r="AG589" i="10" l="1"/>
  <c r="AC589" i="10"/>
  <c r="AF589" i="10"/>
  <c r="AB589" i="10"/>
  <c r="AI589" i="10"/>
  <c r="AE589" i="10"/>
  <c r="AA589" i="10"/>
  <c r="AH589" i="10"/>
  <c r="AD589" i="10"/>
  <c r="Z589" i="10"/>
  <c r="AG593" i="10"/>
  <c r="AC593" i="10"/>
  <c r="AF593" i="10"/>
  <c r="AB593" i="10"/>
  <c r="AI593" i="10"/>
  <c r="AE593" i="10"/>
  <c r="AA593" i="10"/>
  <c r="AH593" i="10"/>
  <c r="AD593" i="10"/>
  <c r="Z593" i="10"/>
  <c r="AI586" i="10"/>
  <c r="AE586" i="10"/>
  <c r="AA586" i="10"/>
  <c r="AH586" i="10"/>
  <c r="AD586" i="10"/>
  <c r="Z586" i="10"/>
  <c r="AG586" i="10"/>
  <c r="AC586" i="10"/>
  <c r="AF586" i="10"/>
  <c r="AB586" i="10"/>
  <c r="AI592" i="10"/>
  <c r="AE592" i="10"/>
  <c r="AA592" i="10"/>
  <c r="AH592" i="10"/>
  <c r="AD592" i="10"/>
  <c r="Z592" i="10"/>
  <c r="AG592" i="10"/>
  <c r="AC592" i="10"/>
  <c r="AF592" i="10"/>
  <c r="AB592" i="10"/>
  <c r="AG595" i="10"/>
  <c r="AC595" i="10"/>
  <c r="AF595" i="10"/>
  <c r="AB595" i="10"/>
  <c r="AI595" i="10"/>
  <c r="AE595" i="10"/>
  <c r="AA595" i="10"/>
  <c r="AH595" i="10"/>
  <c r="AD595" i="10"/>
  <c r="Z595" i="10"/>
  <c r="AI588" i="10"/>
  <c r="AE588" i="10"/>
  <c r="AA588" i="10"/>
  <c r="AH588" i="10"/>
  <c r="AD588" i="10"/>
  <c r="Z588" i="10"/>
  <c r="AG588" i="10"/>
  <c r="AC588" i="10"/>
  <c r="AF588" i="10"/>
  <c r="AB588" i="10"/>
  <c r="AI594" i="10"/>
  <c r="AE594" i="10"/>
  <c r="AA594" i="10"/>
  <c r="AH594" i="10"/>
  <c r="AD594" i="10"/>
  <c r="Z594" i="10"/>
  <c r="AG594" i="10"/>
  <c r="AC594" i="10"/>
  <c r="AF594" i="10"/>
  <c r="AB594" i="10"/>
  <c r="AJ590" i="10"/>
  <c r="AI590" i="10"/>
  <c r="AE590" i="10"/>
  <c r="AA590" i="10"/>
  <c r="AH590" i="10"/>
  <c r="AD590" i="10"/>
  <c r="Z590" i="10"/>
  <c r="AG590" i="10"/>
  <c r="AC590" i="10"/>
  <c r="AF590" i="10"/>
  <c r="AB590" i="10"/>
  <c r="AJ595" i="10"/>
  <c r="AJ592" i="10"/>
  <c r="AG587" i="10"/>
  <c r="AC587" i="10"/>
  <c r="AF587" i="10"/>
  <c r="AB587" i="10"/>
  <c r="AI587" i="10"/>
  <c r="AE587" i="10"/>
  <c r="AA587" i="10"/>
  <c r="AH587" i="10"/>
  <c r="AD587" i="10"/>
  <c r="Z587" i="10"/>
  <c r="AG591" i="10"/>
  <c r="AC591" i="10"/>
  <c r="AF591" i="10"/>
  <c r="AB591" i="10"/>
  <c r="AI591" i="10"/>
  <c r="AE591" i="10"/>
  <c r="AA591" i="10"/>
  <c r="AH591" i="10"/>
  <c r="AD591" i="10"/>
  <c r="Z591" i="10"/>
  <c r="AJ594" i="10"/>
  <c r="AY595" i="10"/>
  <c r="AY591" i="10"/>
  <c r="AJ589" i="10"/>
  <c r="AJ593" i="10"/>
  <c r="AY586" i="10"/>
  <c r="AY590" i="10"/>
  <c r="AY594" i="10"/>
  <c r="AY588" i="10"/>
  <c r="AY587" i="10"/>
  <c r="AY589" i="10"/>
  <c r="AY592" i="10"/>
  <c r="AY593" i="10"/>
  <c r="T584" i="10"/>
  <c r="AJ588" i="10"/>
  <c r="AJ586" i="10"/>
  <c r="AJ596" i="10" l="1"/>
  <c r="AL587" i="10" s="1"/>
  <c r="AL589" i="10" s="1"/>
  <c r="AI596" i="10"/>
  <c r="AL586" i="10" s="1"/>
  <c r="AL590" i="10" s="1"/>
  <c r="AL594" i="10" s="1"/>
  <c r="AL591" i="10" l="1"/>
  <c r="AL593" i="10" s="1"/>
  <c r="AL595" i="10" l="1"/>
  <c r="AO590" i="10"/>
  <c r="AO591" i="10" s="1"/>
  <c r="AO592" i="10" s="1"/>
  <c r="AO586" i="10"/>
  <c r="AP586" i="10" s="1"/>
  <c r="AO594" i="10" l="1"/>
  <c r="AP594" i="10" s="1"/>
  <c r="AO595" i="10"/>
  <c r="AP595" i="10" s="1"/>
  <c r="AO593" i="10"/>
  <c r="AP593" i="10" s="1"/>
  <c r="AR587" i="10"/>
  <c r="AR586" i="10" l="1"/>
  <c r="AS587" i="10" s="1"/>
  <c r="AR588" i="10"/>
  <c r="AS588" i="10" s="1"/>
  <c r="AS586" i="10"/>
  <c r="AT586" i="10" s="1"/>
  <c r="AT588" i="10" l="1"/>
  <c r="AU588" i="10" s="1"/>
  <c r="AU591" i="10" s="1"/>
  <c r="AT587" i="10"/>
  <c r="AU586" i="10" s="1"/>
  <c r="AU587" i="10" l="1"/>
  <c r="AZ595" i="10"/>
  <c r="S595" i="10" s="1"/>
  <c r="AZ592" i="10"/>
  <c r="S592" i="10" s="1"/>
  <c r="AZ593" i="10"/>
  <c r="S593" i="10" s="1"/>
  <c r="AZ587" i="10"/>
  <c r="S587" i="10" s="1"/>
  <c r="AZ589" i="10"/>
  <c r="S589" i="10" s="1"/>
  <c r="AZ588" i="10"/>
  <c r="S588" i="10" s="1"/>
  <c r="AZ591" i="10"/>
  <c r="S591" i="10" s="1"/>
  <c r="AZ586" i="10"/>
  <c r="S586" i="10" s="1"/>
  <c r="AZ590" i="10"/>
  <c r="S590" i="10" s="1"/>
  <c r="AZ594" i="10"/>
  <c r="S594" i="10" s="1"/>
  <c r="S596" i="10" l="1"/>
  <c r="V595" i="10" s="1"/>
  <c r="T595" i="10" l="1"/>
  <c r="T589" i="10"/>
  <c r="T592" i="10"/>
  <c r="T590" i="10"/>
  <c r="T594" i="10"/>
  <c r="T593" i="10"/>
  <c r="T591" i="10"/>
  <c r="T588" i="10"/>
  <c r="T587" i="10"/>
  <c r="T586" i="10"/>
  <c r="AJ599" i="10"/>
  <c r="AJ607" i="10"/>
  <c r="AJ606" i="10"/>
  <c r="AJ601" i="10"/>
  <c r="AI600" i="10" l="1"/>
  <c r="AE600" i="10"/>
  <c r="AA600" i="10"/>
  <c r="AH600" i="10"/>
  <c r="AD600" i="10"/>
  <c r="Z600" i="10"/>
  <c r="AG600" i="10"/>
  <c r="AC600" i="10"/>
  <c r="AF600" i="10"/>
  <c r="AB600" i="10"/>
  <c r="AF604" i="10"/>
  <c r="AB604" i="10"/>
  <c r="AG604" i="10"/>
  <c r="AA604" i="10"/>
  <c r="AE604" i="10"/>
  <c r="Z604" i="10"/>
  <c r="AI604" i="10"/>
  <c r="AD604" i="10"/>
  <c r="AH604" i="10"/>
  <c r="AC604" i="10"/>
  <c r="AJ604" i="10"/>
  <c r="AG601" i="10"/>
  <c r="AC601" i="10"/>
  <c r="AF601" i="10"/>
  <c r="AB601" i="10"/>
  <c r="AI601" i="10"/>
  <c r="AE601" i="10"/>
  <c r="AA601" i="10"/>
  <c r="AH601" i="10"/>
  <c r="AD601" i="10"/>
  <c r="Z601" i="10"/>
  <c r="AI602" i="10"/>
  <c r="AE602" i="10"/>
  <c r="AA602" i="10"/>
  <c r="AH602" i="10"/>
  <c r="AD602" i="10"/>
  <c r="Z602" i="10"/>
  <c r="AG602" i="10"/>
  <c r="AC602" i="10"/>
  <c r="AF602" i="10"/>
  <c r="AB602" i="10"/>
  <c r="AJ603" i="10"/>
  <c r="AG603" i="10"/>
  <c r="AC603" i="10"/>
  <c r="AF603" i="10"/>
  <c r="AB603" i="10"/>
  <c r="AI603" i="10"/>
  <c r="AE603" i="10"/>
  <c r="AA603" i="10"/>
  <c r="AH603" i="10"/>
  <c r="AD603" i="10"/>
  <c r="Z603" i="10"/>
  <c r="AI598" i="10"/>
  <c r="AE598" i="10"/>
  <c r="AA598" i="10"/>
  <c r="AH598" i="10"/>
  <c r="AD598" i="10"/>
  <c r="Z598" i="10"/>
  <c r="AG598" i="10"/>
  <c r="AC598" i="10"/>
  <c r="AF598" i="10"/>
  <c r="AB598" i="10"/>
  <c r="AH605" i="10"/>
  <c r="AD605" i="10"/>
  <c r="Z605" i="10"/>
  <c r="AG605" i="10"/>
  <c r="AB605" i="10"/>
  <c r="AF605" i="10"/>
  <c r="AA605" i="10"/>
  <c r="AE605" i="10"/>
  <c r="AI605" i="10"/>
  <c r="AC605" i="10"/>
  <c r="AG599" i="10"/>
  <c r="AC599" i="10"/>
  <c r="AF599" i="10"/>
  <c r="AB599" i="10"/>
  <c r="AI599" i="10"/>
  <c r="AE599" i="10"/>
  <c r="AA599" i="10"/>
  <c r="AH599" i="10"/>
  <c r="AD599" i="10"/>
  <c r="Z599" i="10"/>
  <c r="AF606" i="10"/>
  <c r="AB606" i="10"/>
  <c r="AH606" i="10"/>
  <c r="AC606" i="10"/>
  <c r="AG606" i="10"/>
  <c r="AA606" i="10"/>
  <c r="AE606" i="10"/>
  <c r="Z606" i="10"/>
  <c r="AI606" i="10"/>
  <c r="AD606" i="10"/>
  <c r="AH607" i="10"/>
  <c r="AD607" i="10"/>
  <c r="Z607" i="10"/>
  <c r="AI607" i="10"/>
  <c r="AC607" i="10"/>
  <c r="AG607" i="10"/>
  <c r="AB607" i="10"/>
  <c r="AF607" i="10"/>
  <c r="AA607" i="10"/>
  <c r="AE607" i="10"/>
  <c r="AJ605" i="10"/>
  <c r="AY602" i="10"/>
  <c r="AJ602" i="10"/>
  <c r="AJ600" i="10"/>
  <c r="AY605" i="10"/>
  <c r="AY600" i="10"/>
  <c r="AJ598" i="10"/>
  <c r="AY603" i="10"/>
  <c r="AY606" i="10"/>
  <c r="AY601" i="10"/>
  <c r="AY599" i="10"/>
  <c r="AY604" i="10"/>
  <c r="AY598" i="10"/>
  <c r="AY607" i="10"/>
  <c r="T596" i="10"/>
  <c r="AJ608" i="10" l="1"/>
  <c r="AL599" i="10" s="1"/>
  <c r="AL601" i="10" s="1"/>
  <c r="AI608" i="10"/>
  <c r="AL598" i="10" s="1"/>
  <c r="AL603" i="10" s="1"/>
  <c r="AL602" i="10" l="1"/>
  <c r="AL606" i="10" s="1"/>
  <c r="AL605" i="10" l="1"/>
  <c r="AO602" i="10" s="1"/>
  <c r="AO603" i="10" s="1"/>
  <c r="AO604" i="10" s="1"/>
  <c r="AL607" i="10" l="1"/>
  <c r="AO598" i="10" s="1"/>
  <c r="AP598" i="10" s="1"/>
  <c r="AO607" i="10"/>
  <c r="AP607" i="10" s="1"/>
  <c r="AO605" i="10"/>
  <c r="AP605" i="10" s="1"/>
  <c r="AO606" i="10"/>
  <c r="AP606" i="10" s="1"/>
  <c r="AR600" i="10" l="1"/>
  <c r="AS600" i="10" s="1"/>
  <c r="AR598" i="10"/>
  <c r="AR599" i="10"/>
  <c r="AS598" i="10" l="1"/>
  <c r="AT598" i="10" s="1"/>
  <c r="AS599" i="10"/>
  <c r="AT600" i="10" l="1"/>
  <c r="AU600" i="10" s="1"/>
  <c r="AT599" i="10"/>
  <c r="AU598" i="10" s="1"/>
  <c r="AU603" i="10" l="1"/>
  <c r="AZ603" i="10" s="1"/>
  <c r="S603" i="10" s="1"/>
  <c r="AU599" i="10"/>
  <c r="AZ600" i="10"/>
  <c r="S600" i="10" s="1"/>
  <c r="AZ602" i="10"/>
  <c r="S602" i="10" s="1"/>
  <c r="AZ607" i="10"/>
  <c r="S607" i="10" s="1"/>
  <c r="AZ606" i="10"/>
  <c r="S606" i="10" s="1"/>
  <c r="AZ605" i="10"/>
  <c r="S605" i="10" s="1"/>
  <c r="AZ601" i="10" l="1"/>
  <c r="S601" i="10" s="1"/>
  <c r="AZ604" i="10"/>
  <c r="S604" i="10" s="1"/>
  <c r="AZ598" i="10"/>
  <c r="S598" i="10" s="1"/>
  <c r="AZ599" i="10"/>
  <c r="S599" i="10" s="1"/>
  <c r="S608" i="10" s="1"/>
  <c r="V607" i="10" s="1"/>
  <c r="T603" i="10" l="1"/>
  <c r="T606" i="10"/>
  <c r="T605" i="10"/>
  <c r="T604" i="10"/>
  <c r="T600" i="10"/>
  <c r="T599" i="10"/>
  <c r="T607" i="10"/>
  <c r="T598" i="10"/>
  <c r="T602" i="10"/>
  <c r="AJ612" i="10"/>
  <c r="AJ614" i="10"/>
  <c r="AJ615" i="10"/>
  <c r="T601" i="10"/>
  <c r="AG617" i="10" l="1"/>
  <c r="AC617" i="10"/>
  <c r="AF617" i="10"/>
  <c r="AB617" i="10"/>
  <c r="AI617" i="10"/>
  <c r="AE617" i="10"/>
  <c r="AA617" i="10"/>
  <c r="AH617" i="10"/>
  <c r="AD617" i="10"/>
  <c r="Z617" i="10"/>
  <c r="AI616" i="10"/>
  <c r="AE616" i="10"/>
  <c r="AA616" i="10"/>
  <c r="AH616" i="10"/>
  <c r="AD616" i="10"/>
  <c r="Z616" i="10"/>
  <c r="AG616" i="10"/>
  <c r="AC616" i="10"/>
  <c r="AF616" i="10"/>
  <c r="AB616" i="10"/>
  <c r="AG613" i="10"/>
  <c r="AC613" i="10"/>
  <c r="AF613" i="10"/>
  <c r="AB613" i="10"/>
  <c r="AI613" i="10"/>
  <c r="AE613" i="10"/>
  <c r="AA613" i="10"/>
  <c r="AH613" i="10"/>
  <c r="AD613" i="10"/>
  <c r="Z613" i="10"/>
  <c r="AG611" i="10"/>
  <c r="AC611" i="10"/>
  <c r="AF611" i="10"/>
  <c r="AB611" i="10"/>
  <c r="AI611" i="10"/>
  <c r="AE611" i="10"/>
  <c r="AA611" i="10"/>
  <c r="AH611" i="10"/>
  <c r="AD611" i="10"/>
  <c r="Z611" i="10"/>
  <c r="AJ618" i="10"/>
  <c r="AI618" i="10"/>
  <c r="AE618" i="10"/>
  <c r="AA618" i="10"/>
  <c r="AH618" i="10"/>
  <c r="AD618" i="10"/>
  <c r="Z618" i="10"/>
  <c r="AG618" i="10"/>
  <c r="AC618" i="10"/>
  <c r="AF618" i="10"/>
  <c r="AB618" i="10"/>
  <c r="AI610" i="10"/>
  <c r="AH610" i="10"/>
  <c r="AG610" i="10"/>
  <c r="AC610" i="10"/>
  <c r="AF610" i="10"/>
  <c r="AB610" i="10"/>
  <c r="AE610" i="10"/>
  <c r="AD610" i="10"/>
  <c r="AA610" i="10"/>
  <c r="Z610" i="10"/>
  <c r="AG619" i="10"/>
  <c r="AC619" i="10"/>
  <c r="AF619" i="10"/>
  <c r="AB619" i="10"/>
  <c r="AI619" i="10"/>
  <c r="AE619" i="10"/>
  <c r="AA619" i="10"/>
  <c r="AH619" i="10"/>
  <c r="AD619" i="10"/>
  <c r="Z619" i="10"/>
  <c r="AJ611" i="10"/>
  <c r="AI614" i="10"/>
  <c r="AE614" i="10"/>
  <c r="AA614" i="10"/>
  <c r="AH614" i="10"/>
  <c r="AD614" i="10"/>
  <c r="Z614" i="10"/>
  <c r="AG614" i="10"/>
  <c r="AC614" i="10"/>
  <c r="AF614" i="10"/>
  <c r="AB614" i="10"/>
  <c r="AI612" i="10"/>
  <c r="AE612" i="10"/>
  <c r="AA612" i="10"/>
  <c r="AH612" i="10"/>
  <c r="AD612" i="10"/>
  <c r="Z612" i="10"/>
  <c r="AG612" i="10"/>
  <c r="AC612" i="10"/>
  <c r="AF612" i="10"/>
  <c r="AB612" i="10"/>
  <c r="AG615" i="10"/>
  <c r="AC615" i="10"/>
  <c r="AF615" i="10"/>
  <c r="AB615" i="10"/>
  <c r="AI615" i="10"/>
  <c r="AE615" i="10"/>
  <c r="AA615" i="10"/>
  <c r="AH615" i="10"/>
  <c r="AD615" i="10"/>
  <c r="Z615" i="10"/>
  <c r="AJ610" i="10"/>
  <c r="AJ616" i="10"/>
  <c r="AJ617" i="10"/>
  <c r="AJ619" i="10"/>
  <c r="AY618" i="10"/>
  <c r="AY613" i="10"/>
  <c r="AY610" i="10"/>
  <c r="T608" i="10"/>
  <c r="AJ613" i="10"/>
  <c r="AY616" i="10"/>
  <c r="AY614" i="10"/>
  <c r="AY617" i="10"/>
  <c r="AY615" i="10"/>
  <c r="AY611" i="10"/>
  <c r="AY619" i="10"/>
  <c r="AY612" i="10"/>
  <c r="AJ620" i="10" l="1"/>
  <c r="AL611" i="10" s="1"/>
  <c r="AL613" i="10" s="1"/>
  <c r="AI620" i="10"/>
  <c r="AL610" i="10" s="1"/>
  <c r="AL615" i="10" s="1"/>
  <c r="AL614" i="10" l="1"/>
  <c r="AL618" i="10" s="1"/>
  <c r="AL617" i="10" l="1"/>
  <c r="AL619" i="10" s="1"/>
  <c r="AO614" i="10" l="1"/>
  <c r="AO615" i="10" s="1"/>
  <c r="AO616" i="10" s="1"/>
  <c r="AO617" i="10" s="1"/>
  <c r="AO610" i="10"/>
  <c r="AP610" i="10" s="1"/>
  <c r="AP617" i="10" l="1"/>
  <c r="AR610" i="10"/>
  <c r="AO619" i="10"/>
  <c r="AP619" i="10" s="1"/>
  <c r="AO618" i="10"/>
  <c r="AP618" i="10" s="1"/>
  <c r="AR612" i="10" l="1"/>
  <c r="AS612" i="10" s="1"/>
  <c r="AR611" i="10"/>
  <c r="AS611" i="10" l="1"/>
  <c r="AT611" i="10" s="1"/>
  <c r="AS610" i="10"/>
  <c r="AT610" i="10" s="1"/>
  <c r="AT612" i="10"/>
  <c r="AU612" i="10" s="1"/>
  <c r="AU615" i="10" s="1"/>
  <c r="AU611" i="10" l="1"/>
  <c r="AZ619" i="10"/>
  <c r="S619" i="10" s="1"/>
  <c r="AZ611" i="10"/>
  <c r="S611" i="10" s="1"/>
  <c r="AZ610" i="10"/>
  <c r="S610" i="10" s="1"/>
  <c r="AZ618" i="10"/>
  <c r="S618" i="10" s="1"/>
  <c r="AZ617" i="10"/>
  <c r="S617" i="10" s="1"/>
  <c r="AZ613" i="10"/>
  <c r="S613" i="10" s="1"/>
  <c r="AZ616" i="10"/>
  <c r="S616" i="10" s="1"/>
  <c r="AZ614" i="10"/>
  <c r="S614" i="10" s="1"/>
  <c r="AZ612" i="10"/>
  <c r="S612" i="10" s="1"/>
  <c r="AZ615" i="10"/>
  <c r="S615" i="10" s="1"/>
  <c r="AU610" i="10"/>
  <c r="S620" i="10" l="1"/>
  <c r="V619" i="10" l="1"/>
  <c r="T610" i="10"/>
  <c r="T617" i="10"/>
  <c r="T612" i="10"/>
  <c r="T614" i="10"/>
  <c r="T613" i="10"/>
  <c r="T611" i="10"/>
  <c r="T618" i="10"/>
  <c r="T616" i="10"/>
  <c r="T619" i="10"/>
  <c r="T615" i="10"/>
  <c r="AG623" i="10" l="1"/>
  <c r="AC623" i="10"/>
  <c r="AF623" i="10"/>
  <c r="AB623" i="10"/>
  <c r="AI623" i="10"/>
  <c r="AE623" i="10"/>
  <c r="AA623" i="10"/>
  <c r="AH623" i="10"/>
  <c r="AD623" i="10"/>
  <c r="Z623" i="10"/>
  <c r="AI624" i="10"/>
  <c r="AE624" i="10"/>
  <c r="AA624" i="10"/>
  <c r="AH624" i="10"/>
  <c r="AD624" i="10"/>
  <c r="Z624" i="10"/>
  <c r="AG624" i="10"/>
  <c r="AC624" i="10"/>
  <c r="AF624" i="10"/>
  <c r="AB624" i="10"/>
  <c r="AG629" i="10"/>
  <c r="AC629" i="10"/>
  <c r="AF629" i="10"/>
  <c r="AB629" i="10"/>
  <c r="AI629" i="10"/>
  <c r="AE629" i="10"/>
  <c r="AA629" i="10"/>
  <c r="AH629" i="10"/>
  <c r="AD629" i="10"/>
  <c r="Z629" i="10"/>
  <c r="AG631" i="10"/>
  <c r="AC631" i="10"/>
  <c r="AF631" i="10"/>
  <c r="AB631" i="10"/>
  <c r="AI631" i="10"/>
  <c r="AE631" i="10"/>
  <c r="AA631" i="10"/>
  <c r="AH631" i="10"/>
  <c r="AD631" i="10"/>
  <c r="Z631" i="10"/>
  <c r="AG625" i="10"/>
  <c r="AC625" i="10"/>
  <c r="AF625" i="10"/>
  <c r="AB625" i="10"/>
  <c r="AI625" i="10"/>
  <c r="AE625" i="10"/>
  <c r="AA625" i="10"/>
  <c r="AH625" i="10"/>
  <c r="AD625" i="10"/>
  <c r="Z625" i="10"/>
  <c r="AI622" i="10"/>
  <c r="AE622" i="10"/>
  <c r="AA622" i="10"/>
  <c r="AH622" i="10"/>
  <c r="AD622" i="10"/>
  <c r="Z622" i="10"/>
  <c r="AG622" i="10"/>
  <c r="AC622" i="10"/>
  <c r="AF622" i="10"/>
  <c r="AB622" i="10"/>
  <c r="AI630" i="10"/>
  <c r="AE630" i="10"/>
  <c r="AA630" i="10"/>
  <c r="AH630" i="10"/>
  <c r="AD630" i="10"/>
  <c r="Z630" i="10"/>
  <c r="AG630" i="10"/>
  <c r="AC630" i="10"/>
  <c r="AF630" i="10"/>
  <c r="AB630" i="10"/>
  <c r="AG627" i="10"/>
  <c r="AC627" i="10"/>
  <c r="AF627" i="10"/>
  <c r="AB627" i="10"/>
  <c r="AI627" i="10"/>
  <c r="AE627" i="10"/>
  <c r="AA627" i="10"/>
  <c r="AH627" i="10"/>
  <c r="AD627" i="10"/>
  <c r="Z627" i="10"/>
  <c r="AI628" i="10"/>
  <c r="AE628" i="10"/>
  <c r="AA628" i="10"/>
  <c r="AH628" i="10"/>
  <c r="AD628" i="10"/>
  <c r="Z628" i="10"/>
  <c r="AG628" i="10"/>
  <c r="AC628" i="10"/>
  <c r="AF628" i="10"/>
  <c r="AB628" i="10"/>
  <c r="AI626" i="10"/>
  <c r="AE626" i="10"/>
  <c r="AA626" i="10"/>
  <c r="AH626" i="10"/>
  <c r="AD626" i="10"/>
  <c r="Z626" i="10"/>
  <c r="AG626" i="10"/>
  <c r="AC626" i="10"/>
  <c r="AF626" i="10"/>
  <c r="AB626" i="10"/>
  <c r="AJ624" i="10"/>
  <c r="AJ629" i="10"/>
  <c r="AJ630" i="10"/>
  <c r="AJ627" i="10"/>
  <c r="AJ631" i="10"/>
  <c r="AJ625" i="10"/>
  <c r="AJ622" i="10"/>
  <c r="AY629" i="10"/>
  <c r="AY624" i="10"/>
  <c r="AY627" i="10"/>
  <c r="AY628" i="10"/>
  <c r="AY623" i="10"/>
  <c r="AY631" i="10"/>
  <c r="AY622" i="10"/>
  <c r="AY625" i="10"/>
  <c r="T620" i="10"/>
  <c r="AY626" i="10"/>
  <c r="AY630" i="10"/>
  <c r="AJ623" i="10"/>
  <c r="AJ628" i="10"/>
  <c r="AJ626" i="10"/>
  <c r="AJ632" i="10" l="1"/>
  <c r="AL623" i="10" s="1"/>
  <c r="AL625" i="10" s="1"/>
  <c r="AI632" i="10"/>
  <c r="AL622" i="10" s="1"/>
  <c r="AL627" i="10" l="1"/>
  <c r="AL626" i="10"/>
  <c r="AL630" i="10" l="1"/>
  <c r="AL629" i="10"/>
  <c r="AL631" i="10" l="1"/>
  <c r="AO622" i="10" s="1"/>
  <c r="AP622" i="10" s="1"/>
  <c r="AO626" i="10"/>
  <c r="AO627" i="10" s="1"/>
  <c r="AO628" i="10" s="1"/>
  <c r="AO629" i="10" l="1"/>
  <c r="AP629" i="10" s="1"/>
  <c r="AO631" i="10"/>
  <c r="AO630" i="10"/>
  <c r="AP630" i="10" s="1"/>
  <c r="AR622" i="10"/>
  <c r="AP631" i="10" l="1"/>
  <c r="AR624" i="10"/>
  <c r="AS624" i="10" s="1"/>
  <c r="AR623" i="10"/>
  <c r="AS623" i="10" s="1"/>
  <c r="AT623" i="10" l="1"/>
  <c r="AT624" i="10"/>
  <c r="AU624" i="10" s="1"/>
  <c r="AU627" i="10" s="1"/>
  <c r="AZ627" i="10" s="1"/>
  <c r="S627" i="10" s="1"/>
  <c r="AS622" i="10"/>
  <c r="AT622" i="10" s="1"/>
  <c r="AZ626" i="10" l="1"/>
  <c r="S626" i="10" s="1"/>
  <c r="AU622" i="10"/>
  <c r="AZ629" i="10"/>
  <c r="S629" i="10" s="1"/>
  <c r="AZ628" i="10"/>
  <c r="S628" i="10" s="1"/>
  <c r="AZ622" i="10"/>
  <c r="S622" i="10" s="1"/>
  <c r="AZ624" i="10"/>
  <c r="S624" i="10" s="1"/>
  <c r="AZ623" i="10"/>
  <c r="S623" i="10" s="1"/>
  <c r="AZ625" i="10"/>
  <c r="S625" i="10" s="1"/>
  <c r="AZ630" i="10"/>
  <c r="S630" i="10" s="1"/>
  <c r="AZ631" i="10"/>
  <c r="S631" i="10" s="1"/>
  <c r="AU623" i="10"/>
  <c r="S632" i="10" l="1"/>
  <c r="T631" i="10" s="1"/>
  <c r="AJ643" i="10" l="1"/>
  <c r="AI643" i="10"/>
  <c r="Z643" i="10"/>
  <c r="T627" i="10"/>
  <c r="T624" i="10"/>
  <c r="T625" i="10"/>
  <c r="AC643" i="10" s="1"/>
  <c r="T623" i="10"/>
  <c r="AA643" i="10" s="1"/>
  <c r="V631" i="10"/>
  <c r="T630" i="10"/>
  <c r="T626" i="10"/>
  <c r="AD643" i="10" s="1"/>
  <c r="T629" i="10"/>
  <c r="AG643" i="10" s="1"/>
  <c r="T628" i="10"/>
  <c r="T622" i="10"/>
  <c r="AJ634" i="10" s="1"/>
  <c r="AJ638" i="10"/>
  <c r="AJ637" i="10"/>
  <c r="AI640" i="10" l="1"/>
  <c r="AE640" i="10"/>
  <c r="AA640" i="10"/>
  <c r="AH640" i="10"/>
  <c r="AD640" i="10"/>
  <c r="Z640" i="10"/>
  <c r="AG640" i="10"/>
  <c r="AC640" i="10"/>
  <c r="AF640" i="10"/>
  <c r="AB640" i="10"/>
  <c r="AG639" i="10"/>
  <c r="AC639" i="10"/>
  <c r="AF639" i="10"/>
  <c r="AB639" i="10"/>
  <c r="AI639" i="10"/>
  <c r="AE639" i="10"/>
  <c r="AA639" i="10"/>
  <c r="AH639" i="10"/>
  <c r="AD639" i="10"/>
  <c r="Z639" i="10"/>
  <c r="AF643" i="10"/>
  <c r="AE643" i="10"/>
  <c r="AG641" i="10"/>
  <c r="AC641" i="10"/>
  <c r="AF641" i="10"/>
  <c r="AB641" i="10"/>
  <c r="AI641" i="10"/>
  <c r="AE641" i="10"/>
  <c r="AA641" i="10"/>
  <c r="AH641" i="10"/>
  <c r="AD641" i="10"/>
  <c r="Z641" i="10"/>
  <c r="AG635" i="10"/>
  <c r="AC635" i="10"/>
  <c r="AF635" i="10"/>
  <c r="AB635" i="10"/>
  <c r="AI635" i="10"/>
  <c r="AE635" i="10"/>
  <c r="AA635" i="10"/>
  <c r="AH635" i="10"/>
  <c r="AD635" i="10"/>
  <c r="Z635" i="10"/>
  <c r="AJ639" i="10"/>
  <c r="AI638" i="10"/>
  <c r="AE638" i="10"/>
  <c r="AA638" i="10"/>
  <c r="AH638" i="10"/>
  <c r="AD638" i="10"/>
  <c r="Z638" i="10"/>
  <c r="AG638" i="10"/>
  <c r="AC638" i="10"/>
  <c r="AF638" i="10"/>
  <c r="AB638" i="10"/>
  <c r="AG637" i="10"/>
  <c r="AC637" i="10"/>
  <c r="AF637" i="10"/>
  <c r="AB637" i="10"/>
  <c r="AI637" i="10"/>
  <c r="AE637" i="10"/>
  <c r="AA637" i="10"/>
  <c r="AH637" i="10"/>
  <c r="AD637" i="10"/>
  <c r="Z637" i="10"/>
  <c r="AJ640" i="10"/>
  <c r="AI634" i="10"/>
  <c r="AE634" i="10"/>
  <c r="AA634" i="10"/>
  <c r="AH634" i="10"/>
  <c r="AD634" i="10"/>
  <c r="Z634" i="10"/>
  <c r="AG634" i="10"/>
  <c r="AC634" i="10"/>
  <c r="AF634" i="10"/>
  <c r="AB634" i="10"/>
  <c r="AI642" i="10"/>
  <c r="AE642" i="10"/>
  <c r="AA642" i="10"/>
  <c r="AH642" i="10"/>
  <c r="AD642" i="10"/>
  <c r="Z642" i="10"/>
  <c r="AG642" i="10"/>
  <c r="AC642" i="10"/>
  <c r="AF642" i="10"/>
  <c r="AB642" i="10"/>
  <c r="AI636" i="10"/>
  <c r="AE636" i="10"/>
  <c r="AA636" i="10"/>
  <c r="AH636" i="10"/>
  <c r="AD636" i="10"/>
  <c r="Z636" i="10"/>
  <c r="AG636" i="10"/>
  <c r="AC636" i="10"/>
  <c r="AF636" i="10"/>
  <c r="AB636" i="10"/>
  <c r="AH643" i="10"/>
  <c r="AB643" i="10"/>
  <c r="AY634" i="10"/>
  <c r="AY635" i="10"/>
  <c r="AJ642" i="10"/>
  <c r="AY639" i="10"/>
  <c r="T632" i="10"/>
  <c r="AY641" i="10"/>
  <c r="AJ635" i="10"/>
  <c r="AY642" i="10"/>
  <c r="AY640" i="10"/>
  <c r="AY637" i="10"/>
  <c r="AY636" i="10"/>
  <c r="AJ641" i="10"/>
  <c r="AY643" i="10"/>
  <c r="AY638" i="10"/>
  <c r="AJ636" i="10"/>
  <c r="AJ644" i="10" l="1"/>
  <c r="AL635" i="10" s="1"/>
  <c r="AL637" i="10" s="1"/>
  <c r="AI644" i="10"/>
  <c r="AL634" i="10" s="1"/>
  <c r="AL639" i="10" s="1"/>
  <c r="AL638" i="10" l="1"/>
  <c r="AL642" i="10" s="1"/>
  <c r="AT68" i="11"/>
  <c r="AT96" i="11" s="1"/>
  <c r="AT108" i="11" s="1"/>
  <c r="AT136" i="11" s="1"/>
  <c r="AT148" i="11" s="1"/>
  <c r="AT176" i="11" s="1"/>
  <c r="AT188" i="11" s="1"/>
  <c r="AT216" i="11" s="1"/>
  <c r="AT228" i="11" s="1"/>
  <c r="AT256" i="11" s="1"/>
  <c r="AT268" i="11" s="1"/>
  <c r="AT296" i="11" s="1"/>
  <c r="AT64" i="11"/>
  <c r="AT92" i="11" s="1"/>
  <c r="AT104" i="11" s="1"/>
  <c r="AT132" i="11" s="1"/>
  <c r="AT144" i="11" s="1"/>
  <c r="AT172" i="11" s="1"/>
  <c r="AT184" i="11" s="1"/>
  <c r="AT212" i="11" s="1"/>
  <c r="AT224" i="11" s="1"/>
  <c r="AT252" i="11" s="1"/>
  <c r="AT264" i="11" s="1"/>
  <c r="AT292" i="11" s="1"/>
  <c r="AT67" i="11"/>
  <c r="AT95" i="11" s="1"/>
  <c r="AT107" i="11" s="1"/>
  <c r="AT135" i="11" s="1"/>
  <c r="AT147" i="11" s="1"/>
  <c r="AT175" i="11" s="1"/>
  <c r="AT187" i="11" s="1"/>
  <c r="AT215" i="11" s="1"/>
  <c r="AT227" i="11" s="1"/>
  <c r="AT255" i="11" s="1"/>
  <c r="AT267" i="11" s="1"/>
  <c r="AT295" i="11" s="1"/>
  <c r="AT69" i="11"/>
  <c r="AT97" i="11" s="1"/>
  <c r="AT109" i="11" s="1"/>
  <c r="AT137" i="11" s="1"/>
  <c r="AT149" i="11" s="1"/>
  <c r="AT177" i="11" s="1"/>
  <c r="AT189" i="11" s="1"/>
  <c r="AT217" i="11" s="1"/>
  <c r="AT229" i="11" s="1"/>
  <c r="AT257" i="11" s="1"/>
  <c r="AT269" i="11" s="1"/>
  <c r="AT297" i="11" s="1"/>
  <c r="AT71" i="11"/>
  <c r="AT99" i="11" s="1"/>
  <c r="AT111" i="11" s="1"/>
  <c r="AT139" i="11" s="1"/>
  <c r="AT151" i="11" s="1"/>
  <c r="AT179" i="11" s="1"/>
  <c r="AT191" i="11" s="1"/>
  <c r="AT219" i="11" s="1"/>
  <c r="AT231" i="11" s="1"/>
  <c r="AT259" i="11" s="1"/>
  <c r="AT271" i="11" s="1"/>
  <c r="AT299" i="11" s="1"/>
  <c r="AT70" i="11"/>
  <c r="AT98" i="11" s="1"/>
  <c r="AT110" i="11" s="1"/>
  <c r="AT138" i="11" s="1"/>
  <c r="AT150" i="11" s="1"/>
  <c r="AT178" i="11" s="1"/>
  <c r="AT190" i="11" s="1"/>
  <c r="AT218" i="11" s="1"/>
  <c r="AT230" i="11" s="1"/>
  <c r="AT258" i="11" s="1"/>
  <c r="AT270" i="11" s="1"/>
  <c r="AT298" i="11" s="1"/>
  <c r="AT65" i="11"/>
  <c r="AT93" i="11" s="1"/>
  <c r="AT105" i="11" s="1"/>
  <c r="AT133" i="11" s="1"/>
  <c r="AT145" i="11" s="1"/>
  <c r="AT173" i="11" s="1"/>
  <c r="AT185" i="11" s="1"/>
  <c r="AT213" i="11" s="1"/>
  <c r="AT225" i="11" s="1"/>
  <c r="AT253" i="11" s="1"/>
  <c r="AT265" i="11" s="1"/>
  <c r="AT293" i="11" s="1"/>
  <c r="AT66" i="11"/>
  <c r="AT94" i="11" s="1"/>
  <c r="AT106" i="11" s="1"/>
  <c r="AT134" i="11" s="1"/>
  <c r="AT146" i="11" s="1"/>
  <c r="AT174" i="11" s="1"/>
  <c r="AT186" i="11" s="1"/>
  <c r="AT214" i="11" s="1"/>
  <c r="AT226" i="11" s="1"/>
  <c r="AT254" i="11" s="1"/>
  <c r="AT266" i="11" s="1"/>
  <c r="AT294" i="11" s="1"/>
  <c r="AT72" i="11"/>
  <c r="AT100" i="11" s="1"/>
  <c r="AT112" i="11" s="1"/>
  <c r="AT140" i="11" s="1"/>
  <c r="AT152" i="11" s="1"/>
  <c r="AT180" i="11" s="1"/>
  <c r="AT192" i="11" s="1"/>
  <c r="AT220" i="11" s="1"/>
  <c r="AT232" i="11" s="1"/>
  <c r="AT260" i="11" s="1"/>
  <c r="AT272" i="11" s="1"/>
  <c r="AT300" i="11" s="1"/>
  <c r="AL641" i="10" l="1"/>
  <c r="AL643" i="10" s="1"/>
  <c r="AO634" i="10" s="1"/>
  <c r="AP634" i="10" s="1"/>
  <c r="AT306" i="11"/>
  <c r="AT307" i="11"/>
  <c r="AT310" i="11"/>
  <c r="AT304" i="11"/>
  <c r="AT311" i="11"/>
  <c r="AT308" i="11"/>
  <c r="AT312" i="11"/>
  <c r="AT305" i="11"/>
  <c r="AT309" i="11"/>
  <c r="AO638" i="10"/>
  <c r="AO639" i="10" s="1"/>
  <c r="AO640" i="10" s="1"/>
  <c r="AT333" i="11" l="1"/>
  <c r="AT336" i="11"/>
  <c r="AT332" i="11"/>
  <c r="AT335" i="11"/>
  <c r="AT337" i="11"/>
  <c r="AT340" i="11"/>
  <c r="AT339" i="11"/>
  <c r="AT338" i="11"/>
  <c r="AT334" i="11"/>
  <c r="AO643" i="10"/>
  <c r="AP643" i="10" s="1"/>
  <c r="AO641" i="10"/>
  <c r="AP641" i="10" s="1"/>
  <c r="AO642" i="10"/>
  <c r="AP642" i="10" s="1"/>
  <c r="AR634" i="10" l="1"/>
  <c r="AR636" i="10"/>
  <c r="AS636" i="10" s="1"/>
  <c r="AT350" i="11"/>
  <c r="AT352" i="11"/>
  <c r="AT347" i="11"/>
  <c r="AT348" i="11"/>
  <c r="AT346" i="11"/>
  <c r="AT351" i="11"/>
  <c r="AT349" i="11"/>
  <c r="AT344" i="11"/>
  <c r="AT345" i="11"/>
  <c r="AR635" i="10"/>
  <c r="AS635" i="10" s="1"/>
  <c r="AT635" i="10" l="1"/>
  <c r="AT636" i="10"/>
  <c r="AU636" i="10" s="1"/>
  <c r="AU639" i="10" s="1"/>
  <c r="AZ640" i="10" s="1"/>
  <c r="S640" i="10" s="1"/>
  <c r="AS634" i="10"/>
  <c r="AT634" i="10" s="1"/>
  <c r="AU635" i="10" s="1"/>
  <c r="AT372" i="11"/>
  <c r="AT379" i="11"/>
  <c r="AT376" i="11"/>
  <c r="AT380" i="11"/>
  <c r="AT373" i="11"/>
  <c r="AT377" i="11"/>
  <c r="AT374" i="11"/>
  <c r="AT375" i="11"/>
  <c r="AT378" i="11"/>
  <c r="AU634" i="10" l="1"/>
  <c r="AZ635" i="10"/>
  <c r="S635" i="10" s="1"/>
  <c r="AZ641" i="10"/>
  <c r="S641" i="10" s="1"/>
  <c r="AZ643" i="10"/>
  <c r="S643" i="10" s="1"/>
  <c r="I18" i="10" s="1"/>
  <c r="AZ637" i="10"/>
  <c r="S637" i="10" s="1"/>
  <c r="I12" i="10" s="1"/>
  <c r="AZ642" i="10"/>
  <c r="S642" i="10" s="1"/>
  <c r="I17" i="10" s="1"/>
  <c r="AZ636" i="10"/>
  <c r="S636" i="10" s="1"/>
  <c r="AZ634" i="10"/>
  <c r="S634" i="10" s="1"/>
  <c r="I9" i="10" s="1"/>
  <c r="AZ638" i="10"/>
  <c r="S638" i="10" s="1"/>
  <c r="I13" i="10" s="1"/>
  <c r="AZ639" i="10"/>
  <c r="S639" i="10" s="1"/>
  <c r="I14" i="10" s="1"/>
  <c r="AT387" i="11"/>
  <c r="AT389" i="11"/>
  <c r="AT392" i="11"/>
  <c r="AT391" i="11"/>
  <c r="AT390" i="11"/>
  <c r="AT386" i="11"/>
  <c r="AT385" i="11"/>
  <c r="AT388" i="11"/>
  <c r="AT384" i="11"/>
  <c r="I16" i="10"/>
  <c r="I15" i="10"/>
  <c r="I10" i="10"/>
  <c r="I11" i="10"/>
  <c r="S644" i="10" l="1"/>
  <c r="T636" i="10" s="1"/>
  <c r="AT414" i="11"/>
  <c r="AT419" i="11"/>
  <c r="AT417" i="11"/>
  <c r="AT416" i="11"/>
  <c r="AT412" i="11"/>
  <c r="AT413" i="11"/>
  <c r="AT418" i="11"/>
  <c r="AT420" i="11"/>
  <c r="AT415" i="11"/>
  <c r="T643" i="10"/>
  <c r="T637" i="10"/>
  <c r="V643" i="10"/>
  <c r="I19" i="10"/>
  <c r="G31" i="10" s="1"/>
  <c r="T635" i="10"/>
  <c r="T639" i="10"/>
  <c r="T634" i="10"/>
  <c r="T642" i="10"/>
  <c r="T640" i="10"/>
  <c r="T638" i="10"/>
  <c r="T641" i="10"/>
  <c r="G33" i="10" l="1"/>
  <c r="G27" i="11" s="1"/>
  <c r="AT432" i="11"/>
  <c r="AT425" i="11"/>
  <c r="AT428" i="11"/>
  <c r="AT431" i="11"/>
  <c r="AT427" i="11"/>
  <c r="AT430" i="11"/>
  <c r="AT424" i="11"/>
  <c r="AT429" i="11"/>
  <c r="AT426" i="11"/>
  <c r="T644" i="10"/>
  <c r="AT457" i="11" l="1"/>
  <c r="AT458" i="11"/>
  <c r="AT459" i="11"/>
  <c r="AT453" i="11"/>
  <c r="AT454" i="11"/>
  <c r="AT452" i="11"/>
  <c r="AT455" i="11"/>
  <c r="AT456" i="11"/>
  <c r="AT460" i="11"/>
  <c r="AT468" i="11" l="1"/>
  <c r="AT464" i="11"/>
  <c r="AT465" i="11"/>
  <c r="AT470" i="11"/>
  <c r="AT472" i="11"/>
  <c r="AT467" i="11"/>
  <c r="AT466" i="11"/>
  <c r="AT471" i="11"/>
  <c r="AT469" i="11"/>
  <c r="Q44" i="9"/>
  <c r="BD43" i="9" l="1"/>
  <c r="AZ43" i="9"/>
  <c r="BF42" i="9"/>
  <c r="BB42" i="9"/>
  <c r="AX42" i="9"/>
  <c r="BD41" i="9"/>
  <c r="AZ41" i="9"/>
  <c r="BF40" i="9"/>
  <c r="BB40" i="9"/>
  <c r="AX40" i="9"/>
  <c r="BD39" i="9"/>
  <c r="AZ39" i="9"/>
  <c r="BF38" i="9"/>
  <c r="BB38" i="9"/>
  <c r="AX38" i="9"/>
  <c r="BD37" i="9"/>
  <c r="AZ37" i="9"/>
  <c r="BF36" i="9"/>
  <c r="BB36" i="9"/>
  <c r="AX36" i="9"/>
  <c r="BD35" i="9"/>
  <c r="AZ35" i="9"/>
  <c r="BF34" i="9"/>
  <c r="BB34" i="9"/>
  <c r="AX34" i="9"/>
  <c r="BG43" i="9"/>
  <c r="BC43" i="9"/>
  <c r="AY43" i="9"/>
  <c r="BE42" i="9"/>
  <c r="BA42" i="9"/>
  <c r="BG41" i="9"/>
  <c r="BC41" i="9"/>
  <c r="AY41" i="9"/>
  <c r="BE40" i="9"/>
  <c r="BA40" i="9"/>
  <c r="BG39" i="9"/>
  <c r="BC39" i="9"/>
  <c r="AY39" i="9"/>
  <c r="BE38" i="9"/>
  <c r="BA38" i="9"/>
  <c r="BG37" i="9"/>
  <c r="BC37" i="9"/>
  <c r="AY37" i="9"/>
  <c r="BE36" i="9"/>
  <c r="BA36" i="9"/>
  <c r="BG35" i="9"/>
  <c r="BC35" i="9"/>
  <c r="AY35" i="9"/>
  <c r="BE34" i="9"/>
  <c r="BA34" i="9"/>
  <c r="BF43" i="9"/>
  <c r="BB43" i="9"/>
  <c r="AX43" i="9"/>
  <c r="BD42" i="9"/>
  <c r="AZ42" i="9"/>
  <c r="BF41" i="9"/>
  <c r="BB41" i="9"/>
  <c r="AX41" i="9"/>
  <c r="BD40" i="9"/>
  <c r="AZ40" i="9"/>
  <c r="BF39" i="9"/>
  <c r="BB39" i="9"/>
  <c r="AX39" i="9"/>
  <c r="BD38" i="9"/>
  <c r="AZ38" i="9"/>
  <c r="BF37" i="9"/>
  <c r="BB37" i="9"/>
  <c r="AX37" i="9"/>
  <c r="BD36" i="9"/>
  <c r="AZ36" i="9"/>
  <c r="BF35" i="9"/>
  <c r="BB35" i="9"/>
  <c r="AX35" i="9"/>
  <c r="BD34" i="9"/>
  <c r="AZ34" i="9"/>
  <c r="BE43" i="9"/>
  <c r="BA43" i="9"/>
  <c r="BG42" i="9"/>
  <c r="BC42" i="9"/>
  <c r="AY42" i="9"/>
  <c r="BE41" i="9"/>
  <c r="BA41" i="9"/>
  <c r="BG40" i="9"/>
  <c r="BC40" i="9"/>
  <c r="AY40" i="9"/>
  <c r="BE39" i="9"/>
  <c r="BA39" i="9"/>
  <c r="BG38" i="9"/>
  <c r="BC38" i="9"/>
  <c r="AY38" i="9"/>
  <c r="BE37" i="9"/>
  <c r="BA37" i="9"/>
  <c r="BG36" i="9"/>
  <c r="BC36" i="9"/>
  <c r="AY36" i="9"/>
  <c r="BE35" i="9"/>
  <c r="BA35" i="9"/>
  <c r="BG34" i="9"/>
  <c r="BC34" i="9"/>
  <c r="AY34" i="9"/>
  <c r="AT497" i="11"/>
  <c r="AT499" i="11"/>
  <c r="AT495" i="11"/>
  <c r="AT498" i="11"/>
  <c r="AT492" i="11"/>
  <c r="AT494" i="11"/>
  <c r="AT500" i="11"/>
  <c r="AT493" i="11"/>
  <c r="AT496" i="11"/>
  <c r="AE9" i="9"/>
  <c r="AT505" i="11" l="1"/>
  <c r="AT506" i="11"/>
  <c r="AT510" i="11"/>
  <c r="AT511" i="11"/>
  <c r="AT508" i="11"/>
  <c r="AT512" i="11"/>
  <c r="AT504" i="11"/>
  <c r="AT507" i="11"/>
  <c r="AT509" i="11"/>
  <c r="AO47" i="9"/>
  <c r="AO48" i="9"/>
  <c r="AO60" i="9"/>
  <c r="AO59" i="9"/>
  <c r="P57" i="9"/>
  <c r="P69" i="9" s="1"/>
  <c r="P81" i="9" s="1"/>
  <c r="P93" i="9" s="1"/>
  <c r="P105" i="9" s="1"/>
  <c r="P117" i="9" s="1"/>
  <c r="P129" i="9" s="1"/>
  <c r="P141" i="9" s="1"/>
  <c r="P153" i="9" s="1"/>
  <c r="P165" i="9" s="1"/>
  <c r="P177" i="9" s="1"/>
  <c r="P189" i="9" s="1"/>
  <c r="P201" i="9" s="1"/>
  <c r="P213" i="9" s="1"/>
  <c r="P225" i="9" s="1"/>
  <c r="P237" i="9" s="1"/>
  <c r="P249" i="9" s="1"/>
  <c r="P261" i="9" s="1"/>
  <c r="P273" i="9" s="1"/>
  <c r="P285" i="9" s="1"/>
  <c r="P297" i="9" s="1"/>
  <c r="P309" i="9" s="1"/>
  <c r="P321" i="9" s="1"/>
  <c r="P333" i="9" s="1"/>
  <c r="P345" i="9" s="1"/>
  <c r="P357" i="9" s="1"/>
  <c r="P369" i="9" s="1"/>
  <c r="P381" i="9" s="1"/>
  <c r="P393" i="9" s="1"/>
  <c r="P405" i="9" s="1"/>
  <c r="P417" i="9" s="1"/>
  <c r="P429" i="9" s="1"/>
  <c r="P441" i="9" s="1"/>
  <c r="P453" i="9" s="1"/>
  <c r="P465" i="9" s="1"/>
  <c r="P477" i="9" s="1"/>
  <c r="P489" i="9" s="1"/>
  <c r="P501" i="9" s="1"/>
  <c r="P513" i="9" s="1"/>
  <c r="P525" i="9" s="1"/>
  <c r="P537" i="9" s="1"/>
  <c r="P549" i="9" s="1"/>
  <c r="P561" i="9" s="1"/>
  <c r="P573" i="9" s="1"/>
  <c r="P585" i="9" s="1"/>
  <c r="P597" i="9" s="1"/>
  <c r="P609" i="9" s="1"/>
  <c r="P621" i="9" s="1"/>
  <c r="P633" i="9" s="1"/>
  <c r="AO72" i="9"/>
  <c r="AO71" i="9"/>
  <c r="AO84" i="9"/>
  <c r="AO83" i="9"/>
  <c r="AO96" i="9"/>
  <c r="AO95" i="9"/>
  <c r="AO108" i="9"/>
  <c r="AO107" i="9"/>
  <c r="AO120" i="9"/>
  <c r="AO119" i="9"/>
  <c r="AO132" i="9"/>
  <c r="AO131" i="9"/>
  <c r="AO144" i="9"/>
  <c r="AO143" i="9"/>
  <c r="AO636" i="9"/>
  <c r="AO635" i="9"/>
  <c r="AO624" i="9"/>
  <c r="AO623" i="9"/>
  <c r="AO612" i="9"/>
  <c r="AO611" i="9"/>
  <c r="AO600" i="9"/>
  <c r="AO599" i="9"/>
  <c r="AO588" i="9"/>
  <c r="AO587" i="9"/>
  <c r="AO576" i="9"/>
  <c r="AO575" i="9"/>
  <c r="AO564" i="9"/>
  <c r="AO563" i="9"/>
  <c r="AO552" i="9"/>
  <c r="AO551" i="9"/>
  <c r="AO540" i="9"/>
  <c r="AO539" i="9"/>
  <c r="AO528" i="9"/>
  <c r="AO527" i="9"/>
  <c r="AO516" i="9"/>
  <c r="AO515" i="9"/>
  <c r="AO504" i="9"/>
  <c r="AO503" i="9"/>
  <c r="AO492" i="9"/>
  <c r="AO491" i="9"/>
  <c r="AO480" i="9"/>
  <c r="AO479" i="9"/>
  <c r="AO468" i="9"/>
  <c r="AO467" i="9"/>
  <c r="AO456" i="9"/>
  <c r="AO455" i="9"/>
  <c r="AO444" i="9"/>
  <c r="AO443" i="9"/>
  <c r="AO432" i="9"/>
  <c r="AO431" i="9"/>
  <c r="AO420" i="9"/>
  <c r="AO419" i="9"/>
  <c r="AO408" i="9"/>
  <c r="AO407" i="9"/>
  <c r="AO396" i="9"/>
  <c r="AO395" i="9"/>
  <c r="AO384" i="9"/>
  <c r="AO383" i="9"/>
  <c r="AO372" i="9"/>
  <c r="AO371" i="9"/>
  <c r="AO360" i="9"/>
  <c r="AO359" i="9"/>
  <c r="AO348" i="9"/>
  <c r="AO347" i="9"/>
  <c r="AO336" i="9"/>
  <c r="AO335" i="9"/>
  <c r="AO324" i="9"/>
  <c r="AO323" i="9"/>
  <c r="AO312" i="9"/>
  <c r="AO311" i="9"/>
  <c r="AO300" i="9"/>
  <c r="AO299" i="9"/>
  <c r="AO288" i="9"/>
  <c r="AO287" i="9"/>
  <c r="AO276" i="9"/>
  <c r="AO275" i="9"/>
  <c r="AO264" i="9"/>
  <c r="AO263" i="9"/>
  <c r="AO252" i="9"/>
  <c r="AO251" i="9"/>
  <c r="AO240" i="9"/>
  <c r="AO239" i="9"/>
  <c r="AO228" i="9"/>
  <c r="AO227" i="9"/>
  <c r="AO216" i="9"/>
  <c r="AO215" i="9"/>
  <c r="AO204" i="9"/>
  <c r="AO203" i="9"/>
  <c r="AO192" i="9"/>
  <c r="AO191" i="9"/>
  <c r="AO180" i="9"/>
  <c r="AO179" i="9"/>
  <c r="AO168" i="9"/>
  <c r="AO167" i="9"/>
  <c r="AO156" i="9"/>
  <c r="AO155" i="9"/>
  <c r="AT535" i="11" l="1"/>
  <c r="AT540" i="11"/>
  <c r="AT539" i="11"/>
  <c r="AT534" i="11"/>
  <c r="AT537" i="11"/>
  <c r="AT532" i="11"/>
  <c r="AT536" i="11"/>
  <c r="AT538" i="11"/>
  <c r="AT533" i="11"/>
  <c r="T32" i="9"/>
  <c r="AO36" i="9"/>
  <c r="AO35" i="9"/>
  <c r="B24" i="9"/>
  <c r="F24" i="9" s="1"/>
  <c r="F19" i="9"/>
  <c r="Y16" i="9"/>
  <c r="Y15" i="9"/>
  <c r="Y14" i="9"/>
  <c r="Y13" i="9"/>
  <c r="Y12" i="9"/>
  <c r="Y11" i="9"/>
  <c r="Y10" i="9"/>
  <c r="Y9" i="9"/>
  <c r="AT545" i="11" l="1"/>
  <c r="AT548" i="11"/>
  <c r="AT549" i="11"/>
  <c r="AT551" i="11"/>
  <c r="AT547" i="11"/>
  <c r="AT550" i="11"/>
  <c r="AT544" i="11"/>
  <c r="AT546" i="11"/>
  <c r="AT552" i="11"/>
  <c r="Y17" i="9"/>
  <c r="Z14" i="9" s="1"/>
  <c r="AA14" i="9" s="1"/>
  <c r="AT574" i="11" l="1"/>
  <c r="AT578" i="11"/>
  <c r="AT579" i="11"/>
  <c r="AT576" i="11"/>
  <c r="AT580" i="11"/>
  <c r="AT572" i="11"/>
  <c r="AT575" i="11"/>
  <c r="AT577" i="11"/>
  <c r="AT573" i="11"/>
  <c r="Z7" i="9"/>
  <c r="AA7" i="9" s="1"/>
  <c r="Z9" i="9"/>
  <c r="AA9" i="9" s="1"/>
  <c r="X36" i="9" s="1"/>
  <c r="Z11" i="9"/>
  <c r="G13" i="9" s="1"/>
  <c r="Z12" i="9"/>
  <c r="AA12" i="9" s="1"/>
  <c r="Z15" i="9"/>
  <c r="AA15" i="9" s="1"/>
  <c r="Z16" i="9"/>
  <c r="AA16" i="9" s="1"/>
  <c r="Z8" i="9"/>
  <c r="G10" i="9" s="1"/>
  <c r="Z13" i="9"/>
  <c r="AA13" i="9" s="1"/>
  <c r="U40" i="9" s="1"/>
  <c r="V40" i="9" s="1"/>
  <c r="W40" i="9" s="1"/>
  <c r="Z10" i="9"/>
  <c r="AA10" i="9" s="1"/>
  <c r="U37" i="9" s="1"/>
  <c r="X41" i="9"/>
  <c r="R41" i="9"/>
  <c r="S41" i="9" s="1"/>
  <c r="Q41" i="9"/>
  <c r="U41" i="9"/>
  <c r="V41" i="9" s="1"/>
  <c r="W41" i="9" s="1"/>
  <c r="G14" i="9"/>
  <c r="G16" i="9"/>
  <c r="AT589" i="11" l="1"/>
  <c r="AT584" i="11"/>
  <c r="AT588" i="11"/>
  <c r="AT590" i="11"/>
  <c r="AT585" i="11"/>
  <c r="AT587" i="11"/>
  <c r="AT592" i="11"/>
  <c r="AT591" i="11"/>
  <c r="AT586" i="11"/>
  <c r="X40" i="9"/>
  <c r="BH40" i="9" s="1"/>
  <c r="Q40" i="9"/>
  <c r="G15" i="9"/>
  <c r="U42" i="9"/>
  <c r="V42" i="9" s="1"/>
  <c r="W42" i="9" s="1"/>
  <c r="Q36" i="9"/>
  <c r="Q43" i="9"/>
  <c r="G18" i="9"/>
  <c r="R42" i="9"/>
  <c r="S42" i="9" s="1"/>
  <c r="AA8" i="9"/>
  <c r="R35" i="9" s="1"/>
  <c r="S35" i="9" s="1"/>
  <c r="U36" i="9"/>
  <c r="V36" i="9" s="1"/>
  <c r="W36" i="9" s="1"/>
  <c r="G17" i="9"/>
  <c r="G11" i="9"/>
  <c r="R43" i="9"/>
  <c r="S43" i="9" s="1"/>
  <c r="G9" i="9"/>
  <c r="Q42" i="9"/>
  <c r="AA11" i="9"/>
  <c r="Q38" i="9" s="1"/>
  <c r="R36" i="9"/>
  <c r="S36" i="9" s="1"/>
  <c r="U43" i="9"/>
  <c r="X42" i="9"/>
  <c r="BH42" i="9" s="1"/>
  <c r="X37" i="9"/>
  <c r="AJ37" i="9" s="1"/>
  <c r="R37" i="9"/>
  <c r="S37" i="9" s="1"/>
  <c r="G12" i="9"/>
  <c r="X43" i="9"/>
  <c r="BH43" i="9" s="1"/>
  <c r="Q37" i="9"/>
  <c r="R40" i="9"/>
  <c r="S40" i="9" s="1"/>
  <c r="V37" i="9"/>
  <c r="W37" i="9" s="1"/>
  <c r="BH36" i="9"/>
  <c r="AX48" i="9" s="1"/>
  <c r="AX60" i="9" s="1"/>
  <c r="AX72" i="9" s="1"/>
  <c r="AX84" i="9" s="1"/>
  <c r="AX96" i="9" s="1"/>
  <c r="AX108" i="9" s="1"/>
  <c r="AX120" i="9" s="1"/>
  <c r="AX132" i="9" s="1"/>
  <c r="AX144" i="9" s="1"/>
  <c r="AJ36" i="9"/>
  <c r="AJ41" i="9"/>
  <c r="BH41" i="9"/>
  <c r="X39" i="9"/>
  <c r="R39" i="9"/>
  <c r="S39" i="9" s="1"/>
  <c r="U39" i="9"/>
  <c r="Q39" i="9"/>
  <c r="AJ42" i="9"/>
  <c r="X34" i="9"/>
  <c r="BH34" i="9" s="1"/>
  <c r="AX46" i="9" s="1"/>
  <c r="AX58" i="9" s="1"/>
  <c r="R34" i="9"/>
  <c r="S34" i="9" s="1"/>
  <c r="Q34" i="9"/>
  <c r="U34" i="9"/>
  <c r="AT614" i="11" l="1"/>
  <c r="AT620" i="11"/>
  <c r="AT613" i="11"/>
  <c r="AT616" i="11"/>
  <c r="AT617" i="11"/>
  <c r="AT619" i="11"/>
  <c r="AT615" i="11"/>
  <c r="AT618" i="11"/>
  <c r="AT612" i="11"/>
  <c r="AJ40" i="9"/>
  <c r="BH37" i="9"/>
  <c r="AX49" i="9" s="1"/>
  <c r="Q35" i="9"/>
  <c r="P44" i="9" s="1"/>
  <c r="X38" i="9"/>
  <c r="BH38" i="9" s="1"/>
  <c r="R38" i="9"/>
  <c r="S38" i="9" s="1"/>
  <c r="S44" i="9" s="1"/>
  <c r="T38" i="9" s="1"/>
  <c r="U35" i="9"/>
  <c r="X35" i="9"/>
  <c r="BH35" i="9" s="1"/>
  <c r="AX47" i="9" s="1"/>
  <c r="AX59" i="9" s="1"/>
  <c r="AX71" i="9" s="1"/>
  <c r="AX83" i="9" s="1"/>
  <c r="AX95" i="9" s="1"/>
  <c r="AX107" i="9" s="1"/>
  <c r="AX119" i="9" s="1"/>
  <c r="AX131" i="9" s="1"/>
  <c r="AX143" i="9" s="1"/>
  <c r="U38" i="9"/>
  <c r="V43" i="9"/>
  <c r="W43" i="9" s="1"/>
  <c r="AJ43" i="9"/>
  <c r="V39" i="9"/>
  <c r="W39" i="9" s="1"/>
  <c r="G19" i="9"/>
  <c r="V35" i="9"/>
  <c r="W35" i="9" s="1"/>
  <c r="V34" i="9"/>
  <c r="W34" i="9" s="1"/>
  <c r="AX53" i="9"/>
  <c r="AX52" i="9"/>
  <c r="AX55" i="9"/>
  <c r="AX54" i="9"/>
  <c r="AJ34" i="9"/>
  <c r="AJ39" i="9"/>
  <c r="BH39" i="9"/>
  <c r="AD50" i="9" l="1"/>
  <c r="AT630" i="11"/>
  <c r="AT631" i="11"/>
  <c r="AT628" i="11"/>
  <c r="AT632" i="11"/>
  <c r="AT624" i="11"/>
  <c r="AT627" i="11"/>
  <c r="AT629" i="11"/>
  <c r="AT625" i="11"/>
  <c r="AT626" i="11"/>
  <c r="AX70" i="9"/>
  <c r="AX82" i="9" s="1"/>
  <c r="AX94" i="9" s="1"/>
  <c r="AX106" i="9" s="1"/>
  <c r="AX118" i="9" s="1"/>
  <c r="AX130" i="9" s="1"/>
  <c r="AX142" i="9" s="1"/>
  <c r="AJ50" i="9"/>
  <c r="AJ35" i="9"/>
  <c r="AJ38" i="9"/>
  <c r="V38" i="9"/>
  <c r="W38" i="9" s="1"/>
  <c r="AX67" i="9"/>
  <c r="AX66" i="9"/>
  <c r="AX65" i="9"/>
  <c r="AX64" i="9"/>
  <c r="AX61" i="9"/>
  <c r="AX51" i="9"/>
  <c r="AX50" i="9"/>
  <c r="T34" i="9"/>
  <c r="T39" i="9"/>
  <c r="T35" i="9"/>
  <c r="AJ44" i="9"/>
  <c r="AL35" i="9" s="1"/>
  <c r="T37" i="9"/>
  <c r="T40" i="9"/>
  <c r="AF50" i="9" s="1"/>
  <c r="T36" i="9"/>
  <c r="AB50" i="9" s="1"/>
  <c r="T41" i="9"/>
  <c r="AG50" i="9" s="1"/>
  <c r="T42" i="9"/>
  <c r="T43" i="9"/>
  <c r="AI50" i="9" s="1"/>
  <c r="AF49" i="9" l="1"/>
  <c r="AB49" i="9"/>
  <c r="AI49" i="9"/>
  <c r="AE49" i="9"/>
  <c r="AA49" i="9"/>
  <c r="AH49" i="9"/>
  <c r="AD49" i="9"/>
  <c r="Z49" i="9"/>
  <c r="AG49" i="9"/>
  <c r="AC49" i="9"/>
  <c r="AH46" i="9"/>
  <c r="AD46" i="9"/>
  <c r="Z46" i="9"/>
  <c r="AG46" i="9"/>
  <c r="AC46" i="9"/>
  <c r="AF46" i="9"/>
  <c r="AB46" i="9"/>
  <c r="AI46" i="9"/>
  <c r="AE46" i="9"/>
  <c r="AA46" i="9"/>
  <c r="AF53" i="9"/>
  <c r="AB53" i="9"/>
  <c r="AI53" i="9"/>
  <c r="AE53" i="9"/>
  <c r="AA53" i="9"/>
  <c r="AH53" i="9"/>
  <c r="AD53" i="9"/>
  <c r="Z53" i="9"/>
  <c r="AG53" i="9"/>
  <c r="AC53" i="9"/>
  <c r="Z50" i="9"/>
  <c r="AH54" i="9"/>
  <c r="AD54" i="9"/>
  <c r="Z54" i="9"/>
  <c r="AG54" i="9"/>
  <c r="AC54" i="9"/>
  <c r="AF54" i="9"/>
  <c r="AB54" i="9"/>
  <c r="AI54" i="9"/>
  <c r="AE54" i="9"/>
  <c r="AA54" i="9"/>
  <c r="AF47" i="9"/>
  <c r="AB47" i="9"/>
  <c r="AI47" i="9"/>
  <c r="AE47" i="9"/>
  <c r="AA47" i="9"/>
  <c r="AH47" i="9"/>
  <c r="AD47" i="9"/>
  <c r="Z47" i="9"/>
  <c r="AG47" i="9"/>
  <c r="AC47" i="9"/>
  <c r="AA50" i="9"/>
  <c r="AH48" i="9"/>
  <c r="AD48" i="9"/>
  <c r="Z48" i="9"/>
  <c r="AG48" i="9"/>
  <c r="AC48" i="9"/>
  <c r="AF48" i="9"/>
  <c r="AB48" i="9"/>
  <c r="AI48" i="9"/>
  <c r="AE48" i="9"/>
  <c r="AA48" i="9"/>
  <c r="AF55" i="9"/>
  <c r="AB55" i="9"/>
  <c r="AI55" i="9"/>
  <c r="AE55" i="9"/>
  <c r="AA55" i="9"/>
  <c r="AH55" i="9"/>
  <c r="AD55" i="9"/>
  <c r="Z55" i="9"/>
  <c r="AG55" i="9"/>
  <c r="AC55" i="9"/>
  <c r="AH52" i="9"/>
  <c r="AD52" i="9"/>
  <c r="Z52" i="9"/>
  <c r="AG52" i="9"/>
  <c r="AC52" i="9"/>
  <c r="AF52" i="9"/>
  <c r="AB52" i="9"/>
  <c r="AI52" i="9"/>
  <c r="AE52" i="9"/>
  <c r="AA52" i="9"/>
  <c r="AF51" i="9"/>
  <c r="AB51" i="9"/>
  <c r="AI51" i="9"/>
  <c r="AE51" i="9"/>
  <c r="AA51" i="9"/>
  <c r="AH51" i="9"/>
  <c r="AD51" i="9"/>
  <c r="Z51" i="9"/>
  <c r="AG51" i="9"/>
  <c r="AC51" i="9"/>
  <c r="AE50" i="9"/>
  <c r="AC50" i="9"/>
  <c r="AH50" i="9"/>
  <c r="AT653" i="11"/>
  <c r="AT655" i="11"/>
  <c r="AT660" i="11"/>
  <c r="AT659" i="11"/>
  <c r="AT654" i="11"/>
  <c r="AT657" i="11"/>
  <c r="AT652" i="11"/>
  <c r="AT656" i="11"/>
  <c r="AT658" i="11"/>
  <c r="BI34" i="9"/>
  <c r="AY46" i="9"/>
  <c r="AY54" i="9"/>
  <c r="BI43" i="9"/>
  <c r="BI41" i="9"/>
  <c r="BI39" i="9"/>
  <c r="BI35" i="9"/>
  <c r="BI40" i="9"/>
  <c r="BI37" i="9"/>
  <c r="BI36" i="9"/>
  <c r="AX79" i="9"/>
  <c r="AX78" i="9"/>
  <c r="AX77" i="9"/>
  <c r="AX76" i="9"/>
  <c r="AX63" i="9"/>
  <c r="AX62" i="9"/>
  <c r="AX73" i="9"/>
  <c r="BI42" i="9"/>
  <c r="AJ53" i="9"/>
  <c r="AJ48" i="9"/>
  <c r="AJ55" i="9"/>
  <c r="AJ52" i="9"/>
  <c r="AJ51" i="9"/>
  <c r="AJ54" i="9"/>
  <c r="AJ49" i="9"/>
  <c r="AJ46" i="9"/>
  <c r="AJ47" i="9"/>
  <c r="T44" i="9"/>
  <c r="AL37" i="9"/>
  <c r="AT670" i="11" l="1"/>
  <c r="AT664" i="11"/>
  <c r="AT666" i="11"/>
  <c r="AT672" i="11"/>
  <c r="AT665" i="11"/>
  <c r="AT668" i="11"/>
  <c r="AT669" i="11"/>
  <c r="AT671" i="11"/>
  <c r="AT667" i="11"/>
  <c r="AY51" i="9"/>
  <c r="AY55" i="9"/>
  <c r="AY53" i="9"/>
  <c r="AY48" i="9"/>
  <c r="AY49" i="9"/>
  <c r="BI38" i="9"/>
  <c r="AY50" i="9"/>
  <c r="AY47" i="9"/>
  <c r="AY52" i="9"/>
  <c r="AI44" i="9"/>
  <c r="AX91" i="9"/>
  <c r="AX90" i="9"/>
  <c r="AX89" i="9"/>
  <c r="AX88" i="9"/>
  <c r="AX75" i="9"/>
  <c r="AX74" i="9"/>
  <c r="AX85" i="9"/>
  <c r="AI56" i="9"/>
  <c r="AL46" i="9" s="1"/>
  <c r="AJ56" i="9"/>
  <c r="AL47" i="9" s="1"/>
  <c r="AT700" i="11" l="1"/>
  <c r="AT692" i="11"/>
  <c r="AT695" i="11"/>
  <c r="AT697" i="11"/>
  <c r="AT699" i="11"/>
  <c r="AT696" i="11"/>
  <c r="AT693" i="11"/>
  <c r="AT694" i="11"/>
  <c r="AT698" i="11"/>
  <c r="AL34" i="9"/>
  <c r="AL38" i="9" s="1"/>
  <c r="AL42" i="9" s="1"/>
  <c r="AX103" i="9"/>
  <c r="AX102" i="9"/>
  <c r="AX101" i="9"/>
  <c r="AX100" i="9"/>
  <c r="AX87" i="9"/>
  <c r="AX86" i="9"/>
  <c r="AX97" i="9"/>
  <c r="AL49" i="9"/>
  <c r="AL50" i="9"/>
  <c r="AL51" i="9"/>
  <c r="AT706" i="11" l="1"/>
  <c r="AT708" i="11"/>
  <c r="AT709" i="11"/>
  <c r="AT704" i="11"/>
  <c r="AT710" i="11"/>
  <c r="AT705" i="11"/>
  <c r="AT711" i="11"/>
  <c r="AT707" i="11"/>
  <c r="AT712" i="11"/>
  <c r="AL39" i="9"/>
  <c r="AL41" i="9" s="1"/>
  <c r="AX115" i="9"/>
  <c r="AX114" i="9"/>
  <c r="AX113" i="9"/>
  <c r="AX112" i="9"/>
  <c r="AX99" i="9"/>
  <c r="AX98" i="9"/>
  <c r="AL54" i="9"/>
  <c r="AX109" i="9"/>
  <c r="AL53" i="9"/>
  <c r="AX156" i="9"/>
  <c r="AT740" i="11" l="1"/>
  <c r="AT739" i="11"/>
  <c r="AT738" i="11"/>
  <c r="AT737" i="11"/>
  <c r="AT734" i="11"/>
  <c r="AT735" i="11"/>
  <c r="AT733" i="11"/>
  <c r="AT732" i="11"/>
  <c r="AT736" i="11"/>
  <c r="AO38" i="9"/>
  <c r="AO39" i="9" s="1"/>
  <c r="AO40" i="9" s="1"/>
  <c r="AO41" i="9" s="1"/>
  <c r="AP41" i="9" s="1"/>
  <c r="AL43" i="9"/>
  <c r="AO34" i="9" s="1"/>
  <c r="AP34" i="9" s="1"/>
  <c r="AX127" i="9"/>
  <c r="AX126" i="9"/>
  <c r="AX125" i="9"/>
  <c r="AX124" i="9"/>
  <c r="AX111" i="9"/>
  <c r="AX110" i="9"/>
  <c r="AX121" i="9"/>
  <c r="AO50" i="9"/>
  <c r="AO51" i="9" s="1"/>
  <c r="AO52" i="9" s="1"/>
  <c r="AO54" i="9" s="1"/>
  <c r="AP54" i="9" s="1"/>
  <c r="AL55" i="9"/>
  <c r="AO46" i="9" s="1"/>
  <c r="AP46" i="9" s="1"/>
  <c r="AX168" i="9"/>
  <c r="AX155" i="9"/>
  <c r="AX154" i="9"/>
  <c r="AR36" i="9" l="1"/>
  <c r="AS36" i="9" s="1"/>
  <c r="AR35" i="9"/>
  <c r="AT744" i="11"/>
  <c r="AT747" i="11"/>
  <c r="AT749" i="11"/>
  <c r="AT751" i="11"/>
  <c r="AT748" i="11"/>
  <c r="AT745" i="11"/>
  <c r="AT746" i="11"/>
  <c r="AT750" i="11"/>
  <c r="AT752" i="11"/>
  <c r="AO42" i="9"/>
  <c r="AP42" i="9" s="1"/>
  <c r="AO43" i="9"/>
  <c r="AP43" i="9" s="1"/>
  <c r="AR34" i="9"/>
  <c r="AS35" i="9" s="1"/>
  <c r="AX139" i="9"/>
  <c r="AX138" i="9"/>
  <c r="AX137" i="9"/>
  <c r="AX136" i="9"/>
  <c r="AO55" i="9"/>
  <c r="AP55" i="9" s="1"/>
  <c r="AX123" i="9"/>
  <c r="AX122" i="9"/>
  <c r="AO53" i="9"/>
  <c r="AP53" i="9" s="1"/>
  <c r="AX133" i="9"/>
  <c r="AR47" i="9"/>
  <c r="AR46" i="9"/>
  <c r="AR48" i="9"/>
  <c r="AS48" i="9" s="1"/>
  <c r="AX166" i="9"/>
  <c r="AX167" i="9"/>
  <c r="AX180" i="9"/>
  <c r="AT778" i="11" l="1"/>
  <c r="AT773" i="11"/>
  <c r="AT779" i="11"/>
  <c r="AT775" i="11"/>
  <c r="AT780" i="11"/>
  <c r="AT774" i="11"/>
  <c r="AT776" i="11"/>
  <c r="AT777" i="11"/>
  <c r="AT772" i="11"/>
  <c r="AS34" i="9"/>
  <c r="AT34" i="9" s="1"/>
  <c r="AX151" i="9"/>
  <c r="AX150" i="9"/>
  <c r="AX149" i="9"/>
  <c r="AX148" i="9"/>
  <c r="AX135" i="9"/>
  <c r="AX134" i="9"/>
  <c r="AX145" i="9"/>
  <c r="AS47" i="9"/>
  <c r="AT48" i="9" s="1"/>
  <c r="AU48" i="9" s="1"/>
  <c r="AS46" i="9"/>
  <c r="AT46" i="9" s="1"/>
  <c r="AX179" i="9"/>
  <c r="AX192" i="9"/>
  <c r="AX178" i="9"/>
  <c r="AT35" i="9"/>
  <c r="AT36" i="9"/>
  <c r="AU36" i="9" s="1"/>
  <c r="AT784" i="11" l="1"/>
  <c r="AT788" i="11"/>
  <c r="AT792" i="11"/>
  <c r="AT787" i="11"/>
  <c r="AT785" i="11"/>
  <c r="AT789" i="11"/>
  <c r="AT786" i="11"/>
  <c r="AT791" i="11"/>
  <c r="AT790" i="11"/>
  <c r="AU35" i="9"/>
  <c r="AX163" i="9"/>
  <c r="AX162" i="9"/>
  <c r="AX161" i="9"/>
  <c r="AX160" i="9"/>
  <c r="AX147" i="9"/>
  <c r="AX146" i="9"/>
  <c r="AX157" i="9"/>
  <c r="AT47" i="9"/>
  <c r="AU47" i="9" s="1"/>
  <c r="AU34" i="9"/>
  <c r="AU39" i="9" s="1"/>
  <c r="BJ34" i="9" s="1"/>
  <c r="AX204" i="9"/>
  <c r="AX190" i="9"/>
  <c r="AX191" i="9"/>
  <c r="AT817" i="11" l="1"/>
  <c r="AT815" i="11"/>
  <c r="AT816" i="11"/>
  <c r="AT818" i="11"/>
  <c r="AT819" i="11"/>
  <c r="AT814" i="11"/>
  <c r="AT813" i="11"/>
  <c r="AT820" i="11"/>
  <c r="AT812" i="11"/>
  <c r="AX175" i="9"/>
  <c r="AX174" i="9"/>
  <c r="AX173" i="9"/>
  <c r="AX172" i="9"/>
  <c r="AX159" i="9"/>
  <c r="AX158" i="9"/>
  <c r="AX169" i="9"/>
  <c r="AU46" i="9"/>
  <c r="AU51" i="9" s="1"/>
  <c r="AZ55" i="9" s="1"/>
  <c r="AX202" i="9"/>
  <c r="AX203" i="9"/>
  <c r="AX216" i="9"/>
  <c r="AT832" i="11" l="1"/>
  <c r="AT830" i="11"/>
  <c r="AT827" i="11"/>
  <c r="AT826" i="11"/>
  <c r="AT824" i="11"/>
  <c r="AT825" i="11"/>
  <c r="AT831" i="11"/>
  <c r="AT828" i="11"/>
  <c r="AT829" i="11"/>
  <c r="BJ42" i="9"/>
  <c r="BJ43" i="9"/>
  <c r="AZ54" i="9"/>
  <c r="AX187" i="9"/>
  <c r="AX186" i="9"/>
  <c r="BJ40" i="9"/>
  <c r="BJ41" i="9"/>
  <c r="AZ52" i="9"/>
  <c r="AZ53" i="9"/>
  <c r="AX185" i="9"/>
  <c r="AX184" i="9"/>
  <c r="BJ38" i="9"/>
  <c r="BJ39" i="9"/>
  <c r="AZ50" i="9"/>
  <c r="AZ51" i="9"/>
  <c r="AX171" i="9"/>
  <c r="AX170" i="9"/>
  <c r="BJ37" i="9"/>
  <c r="AZ48" i="9"/>
  <c r="AZ49" i="9"/>
  <c r="AX181" i="9"/>
  <c r="BJ36" i="9"/>
  <c r="AZ46" i="9"/>
  <c r="S46" i="9" s="1"/>
  <c r="BJ35" i="9"/>
  <c r="AZ47" i="9"/>
  <c r="AX215" i="9"/>
  <c r="AX228" i="9"/>
  <c r="AX214" i="9"/>
  <c r="AT857" i="11" l="1"/>
  <c r="AT859" i="11"/>
  <c r="AT852" i="11"/>
  <c r="AT858" i="11"/>
  <c r="AT856" i="11"/>
  <c r="AT853" i="11"/>
  <c r="AT854" i="11"/>
  <c r="AT855" i="11"/>
  <c r="AT860" i="11"/>
  <c r="S54" i="9"/>
  <c r="S48" i="9"/>
  <c r="S52" i="9"/>
  <c r="S55" i="9"/>
  <c r="S50" i="9"/>
  <c r="AX199" i="9"/>
  <c r="AX198" i="9"/>
  <c r="S53" i="9"/>
  <c r="AX197" i="9"/>
  <c r="AX196" i="9"/>
  <c r="S51" i="9"/>
  <c r="AX183" i="9"/>
  <c r="AX182" i="9"/>
  <c r="S49" i="9"/>
  <c r="AX193" i="9"/>
  <c r="S47" i="9"/>
  <c r="AX240" i="9"/>
  <c r="AX226" i="9"/>
  <c r="AX227" i="9"/>
  <c r="AT871" i="11" l="1"/>
  <c r="AT872" i="11"/>
  <c r="AT866" i="11"/>
  <c r="AT868" i="11"/>
  <c r="AT867" i="11"/>
  <c r="AT865" i="11"/>
  <c r="AT870" i="11"/>
  <c r="AT864" i="11"/>
  <c r="AT869" i="11"/>
  <c r="AX211" i="9"/>
  <c r="AX210" i="9"/>
  <c r="AX209" i="9"/>
  <c r="AX208" i="9"/>
  <c r="AX195" i="9"/>
  <c r="S56" i="9"/>
  <c r="T48" i="9" s="1"/>
  <c r="AX194" i="9"/>
  <c r="AX205" i="9"/>
  <c r="AX238" i="9"/>
  <c r="AX239" i="9"/>
  <c r="AX252" i="9"/>
  <c r="AJ60" i="9" l="1"/>
  <c r="AB60" i="9"/>
  <c r="AE60" i="9"/>
  <c r="AT892" i="11"/>
  <c r="AT893" i="11"/>
  <c r="AT896" i="11"/>
  <c r="AT900" i="11"/>
  <c r="AT897" i="11"/>
  <c r="AT898" i="11"/>
  <c r="AT895" i="11"/>
  <c r="AT894" i="11"/>
  <c r="AT899" i="11"/>
  <c r="T51" i="9"/>
  <c r="AX223" i="9"/>
  <c r="T53" i="9"/>
  <c r="AX222" i="9"/>
  <c r="AX221" i="9"/>
  <c r="T54" i="9"/>
  <c r="T46" i="9"/>
  <c r="Z60" i="9" s="1"/>
  <c r="V55" i="9"/>
  <c r="T49" i="9"/>
  <c r="AC60" i="9" s="1"/>
  <c r="T55" i="9"/>
  <c r="T47" i="9"/>
  <c r="AX220" i="9"/>
  <c r="T50" i="9"/>
  <c r="AD60" i="9" s="1"/>
  <c r="T52" i="9"/>
  <c r="AF60" i="9" s="1"/>
  <c r="AX207" i="9"/>
  <c r="AX206" i="9"/>
  <c r="AX217" i="9"/>
  <c r="AJ63" i="9"/>
  <c r="AX264" i="9"/>
  <c r="AX250" i="9"/>
  <c r="AX251" i="9"/>
  <c r="AF59" i="9" l="1"/>
  <c r="AB59" i="9"/>
  <c r="AI59" i="9"/>
  <c r="AE59" i="9"/>
  <c r="AA59" i="9"/>
  <c r="AH59" i="9"/>
  <c r="AD59" i="9"/>
  <c r="Z59" i="9"/>
  <c r="AG59" i="9"/>
  <c r="AC59" i="9"/>
  <c r="AH58" i="9"/>
  <c r="AD58" i="9"/>
  <c r="Z58" i="9"/>
  <c r="AG58" i="9"/>
  <c r="AC58" i="9"/>
  <c r="AF58" i="9"/>
  <c r="AB58" i="9"/>
  <c r="AI58" i="9"/>
  <c r="AE58" i="9"/>
  <c r="AA58" i="9"/>
  <c r="AF65" i="9"/>
  <c r="AB65" i="9"/>
  <c r="AI65" i="9"/>
  <c r="AE65" i="9"/>
  <c r="AA65" i="9"/>
  <c r="AH65" i="9"/>
  <c r="AD65" i="9"/>
  <c r="Z65" i="9"/>
  <c r="AG65" i="9"/>
  <c r="AC65" i="9"/>
  <c r="AA60" i="9"/>
  <c r="AF67" i="9"/>
  <c r="AB67" i="9"/>
  <c r="AI67" i="9"/>
  <c r="AE67" i="9"/>
  <c r="AA67" i="9"/>
  <c r="AH67" i="9"/>
  <c r="AD67" i="9"/>
  <c r="Z67" i="9"/>
  <c r="AG67" i="9"/>
  <c r="AC67" i="9"/>
  <c r="AH66" i="9"/>
  <c r="AD66" i="9"/>
  <c r="Z66" i="9"/>
  <c r="AG66" i="9"/>
  <c r="AC66" i="9"/>
  <c r="AF66" i="9"/>
  <c r="AB66" i="9"/>
  <c r="AI66" i="9"/>
  <c r="AE66" i="9"/>
  <c r="AA66" i="9"/>
  <c r="AH60" i="9"/>
  <c r="AH64" i="9"/>
  <c r="AD64" i="9"/>
  <c r="Z64" i="9"/>
  <c r="AG64" i="9"/>
  <c r="AC64" i="9"/>
  <c r="AF64" i="9"/>
  <c r="AB64" i="9"/>
  <c r="AI64" i="9"/>
  <c r="AE64" i="9"/>
  <c r="AA64" i="9"/>
  <c r="AJ62" i="9"/>
  <c r="AH62" i="9"/>
  <c r="AD62" i="9"/>
  <c r="Z62" i="9"/>
  <c r="AG62" i="9"/>
  <c r="AC62" i="9"/>
  <c r="AF62" i="9"/>
  <c r="AB62" i="9"/>
  <c r="AI62" i="9"/>
  <c r="AE62" i="9"/>
  <c r="AA62" i="9"/>
  <c r="AJ61" i="9"/>
  <c r="AF61" i="9"/>
  <c r="AB61" i="9"/>
  <c r="AI61" i="9"/>
  <c r="AE61" i="9"/>
  <c r="AA61" i="9"/>
  <c r="AH61" i="9"/>
  <c r="AD61" i="9"/>
  <c r="Z61" i="9"/>
  <c r="AG61" i="9"/>
  <c r="AC61" i="9"/>
  <c r="AF63" i="9"/>
  <c r="AB63" i="9"/>
  <c r="AI63" i="9"/>
  <c r="AE63" i="9"/>
  <c r="AA63" i="9"/>
  <c r="AH63" i="9"/>
  <c r="AD63" i="9"/>
  <c r="Z63" i="9"/>
  <c r="AG63" i="9"/>
  <c r="AC63" i="9"/>
  <c r="AI60" i="9"/>
  <c r="AG60" i="9"/>
  <c r="AT911" i="11"/>
  <c r="AT907" i="11"/>
  <c r="AT909" i="11"/>
  <c r="AT908" i="11"/>
  <c r="AT904" i="11"/>
  <c r="AT906" i="11"/>
  <c r="AT910" i="11"/>
  <c r="AT912" i="11"/>
  <c r="AT905" i="11"/>
  <c r="AY65" i="9"/>
  <c r="AY60" i="9"/>
  <c r="AJ66" i="9"/>
  <c r="AY62" i="9"/>
  <c r="AY63" i="9"/>
  <c r="T56" i="9"/>
  <c r="AY59" i="9"/>
  <c r="AY66" i="9"/>
  <c r="AY64" i="9"/>
  <c r="AY61" i="9"/>
  <c r="AJ64" i="9"/>
  <c r="AY58" i="9"/>
  <c r="AY67" i="9"/>
  <c r="AJ65" i="9"/>
  <c r="AJ59" i="9"/>
  <c r="AJ67" i="9"/>
  <c r="AX235" i="9"/>
  <c r="AX234" i="9"/>
  <c r="AX233" i="9"/>
  <c r="AX232" i="9"/>
  <c r="AJ58" i="9"/>
  <c r="AX219" i="9"/>
  <c r="AX218" i="9"/>
  <c r="AX229" i="9"/>
  <c r="AX262" i="9"/>
  <c r="AX263" i="9"/>
  <c r="AX276" i="9"/>
  <c r="AT940" i="11" l="1"/>
  <c r="AT934" i="11"/>
  <c r="AT936" i="11"/>
  <c r="AT935" i="11"/>
  <c r="AT933" i="11"/>
  <c r="AT938" i="11"/>
  <c r="AT932" i="11"/>
  <c r="AT937" i="11"/>
  <c r="AT939" i="11"/>
  <c r="AJ68" i="9"/>
  <c r="AL59" i="9" s="1"/>
  <c r="AI68" i="9"/>
  <c r="AL58" i="9" s="1"/>
  <c r="AX247" i="9"/>
  <c r="AX246" i="9"/>
  <c r="AX245" i="9"/>
  <c r="AX244" i="9"/>
  <c r="AX231" i="9"/>
  <c r="AX230" i="9"/>
  <c r="AX241" i="9"/>
  <c r="AX275" i="9"/>
  <c r="AX288" i="9"/>
  <c r="AX274" i="9"/>
  <c r="AT949" i="11" l="1"/>
  <c r="AT950" i="11"/>
  <c r="AT947" i="11"/>
  <c r="AT946" i="11"/>
  <c r="AT951" i="11"/>
  <c r="AT944" i="11"/>
  <c r="AT945" i="11"/>
  <c r="AT948" i="11"/>
  <c r="AT952" i="11"/>
  <c r="AL61" i="9"/>
  <c r="AL62" i="9"/>
  <c r="AL66" i="9" s="1"/>
  <c r="AL63" i="9"/>
  <c r="AX259" i="9"/>
  <c r="AX258" i="9"/>
  <c r="AX257" i="9"/>
  <c r="AX256" i="9"/>
  <c r="AX243" i="9"/>
  <c r="AX242" i="9"/>
  <c r="AX253" i="9"/>
  <c r="AX300" i="9"/>
  <c r="AX286" i="9"/>
  <c r="AX287" i="9"/>
  <c r="AT976" i="11" l="1"/>
  <c r="AT974" i="11"/>
  <c r="AT980" i="11"/>
  <c r="AT973" i="11"/>
  <c r="AT979" i="11"/>
  <c r="AT975" i="11"/>
  <c r="AT977" i="11"/>
  <c r="AT972" i="11"/>
  <c r="AT978" i="11"/>
  <c r="AL65" i="9"/>
  <c r="AO62" i="9" s="1"/>
  <c r="AO63" i="9" s="1"/>
  <c r="AO64" i="9" s="1"/>
  <c r="AO65" i="9" s="1"/>
  <c r="AP65" i="9" s="1"/>
  <c r="AX271" i="9"/>
  <c r="AX270" i="9"/>
  <c r="AX269" i="9"/>
  <c r="AX268" i="9"/>
  <c r="AX255" i="9"/>
  <c r="AX254" i="9"/>
  <c r="AX265" i="9"/>
  <c r="AX298" i="9"/>
  <c r="AX299" i="9"/>
  <c r="AX312" i="9"/>
  <c r="AT984" i="11" l="1"/>
  <c r="AT987" i="11"/>
  <c r="AT985" i="11"/>
  <c r="AT986" i="11"/>
  <c r="AT990" i="11"/>
  <c r="AT989" i="11"/>
  <c r="AT991" i="11"/>
  <c r="AT992" i="11"/>
  <c r="AT988" i="11"/>
  <c r="AL67" i="9"/>
  <c r="AR59" i="9" s="1"/>
  <c r="AX283" i="9"/>
  <c r="AX282" i="9"/>
  <c r="AX281" i="9"/>
  <c r="AO66" i="9"/>
  <c r="AP66" i="9" s="1"/>
  <c r="AO67" i="9"/>
  <c r="AP67" i="9" s="1"/>
  <c r="AX280" i="9"/>
  <c r="AX267" i="9"/>
  <c r="AX266" i="9"/>
  <c r="AX277" i="9"/>
  <c r="AX311" i="9"/>
  <c r="AX324" i="9"/>
  <c r="AX310" i="9"/>
  <c r="AT1020" i="11" l="1"/>
  <c r="AT1017" i="11"/>
  <c r="AT1014" i="11"/>
  <c r="AT1015" i="11"/>
  <c r="AT1016" i="11"/>
  <c r="AT1019" i="11"/>
  <c r="AT1018" i="11"/>
  <c r="AT1013" i="11"/>
  <c r="AT1012" i="11"/>
  <c r="AR60" i="9"/>
  <c r="AS60" i="9" s="1"/>
  <c r="AO58" i="9"/>
  <c r="AP58" i="9" s="1"/>
  <c r="AX295" i="9"/>
  <c r="AX294" i="9"/>
  <c r="AX293" i="9"/>
  <c r="AX292" i="9"/>
  <c r="AX279" i="9"/>
  <c r="AX278" i="9"/>
  <c r="AX289" i="9"/>
  <c r="AX336" i="9"/>
  <c r="AX322" i="9"/>
  <c r="AX323" i="9"/>
  <c r="AT1024" i="11" l="1"/>
  <c r="AT1030" i="11"/>
  <c r="AT1028" i="11"/>
  <c r="AT1026" i="11"/>
  <c r="AT1032" i="11"/>
  <c r="AT1025" i="11"/>
  <c r="AT1031" i="11"/>
  <c r="AT1027" i="11"/>
  <c r="AT1029" i="11"/>
  <c r="AR58" i="9"/>
  <c r="AS59" i="9" s="1"/>
  <c r="AT60" i="9" s="1"/>
  <c r="AU60" i="9" s="1"/>
  <c r="AX307" i="9"/>
  <c r="AX306" i="9"/>
  <c r="AX305" i="9"/>
  <c r="AX304" i="9"/>
  <c r="AX291" i="9"/>
  <c r="AX290" i="9"/>
  <c r="AX301" i="9"/>
  <c r="AX334" i="9"/>
  <c r="AX335" i="9"/>
  <c r="AX348" i="9"/>
  <c r="AT1059" i="11" l="1"/>
  <c r="AT1057" i="11"/>
  <c r="AT1056" i="11"/>
  <c r="AT1060" i="11"/>
  <c r="AT1052" i="11"/>
  <c r="AT1055" i="11"/>
  <c r="AT1053" i="11"/>
  <c r="AT1054" i="11"/>
  <c r="AT1058" i="11"/>
  <c r="AS58" i="9"/>
  <c r="AT58" i="9" s="1"/>
  <c r="AT59" i="9"/>
  <c r="AX319" i="9"/>
  <c r="AX318" i="9"/>
  <c r="AX317" i="9"/>
  <c r="AX316" i="9"/>
  <c r="AX303" i="9"/>
  <c r="AX302" i="9"/>
  <c r="AX313" i="9"/>
  <c r="AX347" i="9"/>
  <c r="AX360" i="9"/>
  <c r="AX346" i="9"/>
  <c r="AT1066" i="11" l="1"/>
  <c r="AT1067" i="11"/>
  <c r="AT1072" i="11"/>
  <c r="AT1069" i="11"/>
  <c r="AT1070" i="11"/>
  <c r="AT1065" i="11"/>
  <c r="AT1064" i="11"/>
  <c r="AT1068" i="11"/>
  <c r="AT1071" i="11"/>
  <c r="AU58" i="9"/>
  <c r="AU63" i="9" s="1"/>
  <c r="AU59" i="9"/>
  <c r="AX331" i="9"/>
  <c r="AX330" i="9"/>
  <c r="AX329" i="9"/>
  <c r="AX328" i="9"/>
  <c r="AX315" i="9"/>
  <c r="AX314" i="9"/>
  <c r="AX325" i="9"/>
  <c r="AX372" i="9"/>
  <c r="AX358" i="9"/>
  <c r="AX359" i="9"/>
  <c r="AZ67" i="9" l="1"/>
  <c r="S67" i="9" s="1"/>
  <c r="AZ58" i="9"/>
  <c r="S58" i="9" s="1"/>
  <c r="AZ64" i="9"/>
  <c r="S64" i="9" s="1"/>
  <c r="AZ60" i="9"/>
  <c r="S60" i="9" s="1"/>
  <c r="AZ66" i="9"/>
  <c r="S66" i="9" s="1"/>
  <c r="AZ63" i="9"/>
  <c r="S63" i="9" s="1"/>
  <c r="AZ62" i="9"/>
  <c r="S62" i="9" s="1"/>
  <c r="AZ61" i="9"/>
  <c r="S61" i="9" s="1"/>
  <c r="AZ65" i="9"/>
  <c r="S65" i="9" s="1"/>
  <c r="AZ59" i="9"/>
  <c r="S59" i="9" s="1"/>
  <c r="AX343" i="9"/>
  <c r="AX342" i="9"/>
  <c r="AX341" i="9"/>
  <c r="AX340" i="9"/>
  <c r="AX327" i="9"/>
  <c r="AX326" i="9"/>
  <c r="AX337" i="9"/>
  <c r="AX370" i="9"/>
  <c r="AX371" i="9"/>
  <c r="AX384" i="9"/>
  <c r="S68" i="9" l="1"/>
  <c r="T61" i="9" s="1"/>
  <c r="AX355" i="9"/>
  <c r="AX354" i="9"/>
  <c r="AX353" i="9"/>
  <c r="AX352" i="9"/>
  <c r="AX339" i="9"/>
  <c r="AX338" i="9"/>
  <c r="AX349" i="9"/>
  <c r="AX383" i="9"/>
  <c r="AX396" i="9"/>
  <c r="AX382" i="9"/>
  <c r="AJ73" i="9" l="1"/>
  <c r="AI73" i="9"/>
  <c r="AC73" i="9"/>
  <c r="T64" i="9"/>
  <c r="T67" i="9"/>
  <c r="T65" i="9"/>
  <c r="AG73" i="9" s="1"/>
  <c r="T63" i="9"/>
  <c r="T66" i="9"/>
  <c r="T58" i="9"/>
  <c r="T60" i="9"/>
  <c r="AB73" i="9" s="1"/>
  <c r="T62" i="9"/>
  <c r="AD73" i="9" s="1"/>
  <c r="T59" i="9"/>
  <c r="V67" i="9"/>
  <c r="AX367" i="9"/>
  <c r="AX366" i="9"/>
  <c r="AX365" i="9"/>
  <c r="AX364" i="9"/>
  <c r="AX351" i="9"/>
  <c r="AX350" i="9"/>
  <c r="AX361" i="9"/>
  <c r="AX408" i="9"/>
  <c r="AX394" i="9"/>
  <c r="AX395" i="9"/>
  <c r="AF71" i="9" l="1"/>
  <c r="AB71" i="9"/>
  <c r="AI71" i="9"/>
  <c r="AE71" i="9"/>
  <c r="AA71" i="9"/>
  <c r="AH71" i="9"/>
  <c r="AD71" i="9"/>
  <c r="Z71" i="9"/>
  <c r="AG71" i="9"/>
  <c r="AC71" i="9"/>
  <c r="AJ78" i="9"/>
  <c r="AH78" i="9"/>
  <c r="AD78" i="9"/>
  <c r="Z78" i="9"/>
  <c r="AG78" i="9"/>
  <c r="AC78" i="9"/>
  <c r="AF78" i="9"/>
  <c r="AB78" i="9"/>
  <c r="AI78" i="9"/>
  <c r="AE78" i="9"/>
  <c r="AA78" i="9"/>
  <c r="AH76" i="9"/>
  <c r="AD76" i="9"/>
  <c r="Z76" i="9"/>
  <c r="AG76" i="9"/>
  <c r="AC76" i="9"/>
  <c r="AF76" i="9"/>
  <c r="AB76" i="9"/>
  <c r="AI76" i="9"/>
  <c r="AE76" i="9"/>
  <c r="AA76" i="9"/>
  <c r="AF75" i="9"/>
  <c r="AB75" i="9"/>
  <c r="AI75" i="9"/>
  <c r="AE75" i="9"/>
  <c r="AA75" i="9"/>
  <c r="AH75" i="9"/>
  <c r="AD75" i="9"/>
  <c r="Z75" i="9"/>
  <c r="AG75" i="9"/>
  <c r="AC75" i="9"/>
  <c r="AH73" i="9"/>
  <c r="AJ74" i="9"/>
  <c r="AH74" i="9"/>
  <c r="AD74" i="9"/>
  <c r="Z74" i="9"/>
  <c r="AG74" i="9"/>
  <c r="AC74" i="9"/>
  <c r="AF74" i="9"/>
  <c r="AB74" i="9"/>
  <c r="AI74" i="9"/>
  <c r="AE74" i="9"/>
  <c r="AA74" i="9"/>
  <c r="AA73" i="9"/>
  <c r="AF73" i="9"/>
  <c r="AH72" i="9"/>
  <c r="AD72" i="9"/>
  <c r="Z72" i="9"/>
  <c r="AG72" i="9"/>
  <c r="AC72" i="9"/>
  <c r="AF72" i="9"/>
  <c r="AB72" i="9"/>
  <c r="AI72" i="9"/>
  <c r="AE72" i="9"/>
  <c r="AA72" i="9"/>
  <c r="AF77" i="9"/>
  <c r="AB77" i="9"/>
  <c r="AI77" i="9"/>
  <c r="AE77" i="9"/>
  <c r="AA77" i="9"/>
  <c r="AH77" i="9"/>
  <c r="AD77" i="9"/>
  <c r="Z77" i="9"/>
  <c r="AG77" i="9"/>
  <c r="AC77" i="9"/>
  <c r="AJ70" i="9"/>
  <c r="AH70" i="9"/>
  <c r="AD70" i="9"/>
  <c r="Z70" i="9"/>
  <c r="AG70" i="9"/>
  <c r="AC70" i="9"/>
  <c r="AF70" i="9"/>
  <c r="AB70" i="9"/>
  <c r="AI70" i="9"/>
  <c r="AE70" i="9"/>
  <c r="AA70" i="9"/>
  <c r="AF79" i="9"/>
  <c r="AB79" i="9"/>
  <c r="AI79" i="9"/>
  <c r="AE79" i="9"/>
  <c r="AA79" i="9"/>
  <c r="AH79" i="9"/>
  <c r="AD79" i="9"/>
  <c r="Z79" i="9"/>
  <c r="AG79" i="9"/>
  <c r="AC79" i="9"/>
  <c r="Z73" i="9"/>
  <c r="AE73" i="9"/>
  <c r="AJ77" i="9"/>
  <c r="AJ76" i="9"/>
  <c r="AJ79" i="9"/>
  <c r="AY79" i="9"/>
  <c r="AY73" i="9"/>
  <c r="AY76" i="9"/>
  <c r="AY78" i="9"/>
  <c r="AY75" i="9"/>
  <c r="AJ72" i="9"/>
  <c r="T68" i="9"/>
  <c r="AY77" i="9"/>
  <c r="AY71" i="9"/>
  <c r="AY72" i="9"/>
  <c r="AY74" i="9"/>
  <c r="AY70" i="9"/>
  <c r="AJ71" i="9"/>
  <c r="AJ75" i="9"/>
  <c r="AX379" i="9"/>
  <c r="AX378" i="9"/>
  <c r="AX377" i="9"/>
  <c r="AX376" i="9"/>
  <c r="AX363" i="9"/>
  <c r="AX362" i="9"/>
  <c r="AX373" i="9"/>
  <c r="AX406" i="9"/>
  <c r="AX407" i="9"/>
  <c r="AX420" i="9"/>
  <c r="AJ80" i="9" l="1"/>
  <c r="AL71" i="9" s="1"/>
  <c r="AL73" i="9" s="1"/>
  <c r="AI80" i="9"/>
  <c r="AL70" i="9" s="1"/>
  <c r="AX391" i="9"/>
  <c r="AX390" i="9"/>
  <c r="AX389" i="9"/>
  <c r="AX388" i="9"/>
  <c r="AX375" i="9"/>
  <c r="AX374" i="9"/>
  <c r="AX385" i="9"/>
  <c r="AX419" i="9"/>
  <c r="AX432" i="9"/>
  <c r="AX418" i="9"/>
  <c r="AL74" i="9" l="1"/>
  <c r="AL78" i="9" s="1"/>
  <c r="AL75" i="9"/>
  <c r="AX403" i="9"/>
  <c r="AX402" i="9"/>
  <c r="AX401" i="9"/>
  <c r="AX400" i="9"/>
  <c r="AX387" i="9"/>
  <c r="AX386" i="9"/>
  <c r="AX397" i="9"/>
  <c r="AX444" i="9"/>
  <c r="AX430" i="9"/>
  <c r="AX431" i="9"/>
  <c r="AL77" i="9" l="1"/>
  <c r="AL79" i="9" s="1"/>
  <c r="AR72" i="9" s="1"/>
  <c r="AS72" i="9" s="1"/>
  <c r="AX415" i="9"/>
  <c r="AX414" i="9"/>
  <c r="AX413" i="9"/>
  <c r="AX412" i="9"/>
  <c r="AX399" i="9"/>
  <c r="AX398" i="9"/>
  <c r="AX409" i="9"/>
  <c r="AX442" i="9"/>
  <c r="AX443" i="9"/>
  <c r="AX456" i="9"/>
  <c r="AR71" i="9" l="1"/>
  <c r="AO70" i="9"/>
  <c r="AP70" i="9" s="1"/>
  <c r="AO74" i="9"/>
  <c r="AO75" i="9" s="1"/>
  <c r="AO76" i="9" s="1"/>
  <c r="AO77" i="9" s="1"/>
  <c r="AP77" i="9" s="1"/>
  <c r="AX427" i="9"/>
  <c r="AX426" i="9"/>
  <c r="AX425" i="9"/>
  <c r="AX424" i="9"/>
  <c r="AX411" i="9"/>
  <c r="AX410" i="9"/>
  <c r="AX421" i="9"/>
  <c r="AX455" i="9"/>
  <c r="AX468" i="9"/>
  <c r="AX454" i="9"/>
  <c r="AR70" i="9" l="1"/>
  <c r="AS70" i="9" s="1"/>
  <c r="AT70" i="9" s="1"/>
  <c r="AO78" i="9"/>
  <c r="AP78" i="9" s="1"/>
  <c r="AO79" i="9"/>
  <c r="AP79" i="9" s="1"/>
  <c r="AX439" i="9"/>
  <c r="AX438" i="9"/>
  <c r="AX437" i="9"/>
  <c r="AX436" i="9"/>
  <c r="AX423" i="9"/>
  <c r="AX422" i="9"/>
  <c r="AX433" i="9"/>
  <c r="AX480" i="9"/>
  <c r="AX466" i="9"/>
  <c r="AX467" i="9"/>
  <c r="AS71" i="9" l="1"/>
  <c r="AT72" i="9" s="1"/>
  <c r="AU72" i="9" s="1"/>
  <c r="AX451" i="9"/>
  <c r="AX450" i="9"/>
  <c r="AX449" i="9"/>
  <c r="AX448" i="9"/>
  <c r="AX435" i="9"/>
  <c r="AX434" i="9"/>
  <c r="AX445" i="9"/>
  <c r="AX478" i="9"/>
  <c r="AX479" i="9"/>
  <c r="AX492" i="9"/>
  <c r="AT71" i="9" l="1"/>
  <c r="AU71" i="9" s="1"/>
  <c r="AX463" i="9"/>
  <c r="AX462" i="9"/>
  <c r="AX461" i="9"/>
  <c r="AX460" i="9"/>
  <c r="AX447" i="9"/>
  <c r="AX446" i="9"/>
  <c r="AX457" i="9"/>
  <c r="AX491" i="9"/>
  <c r="AX504" i="9"/>
  <c r="AX490" i="9"/>
  <c r="AU70" i="9" l="1"/>
  <c r="AU75" i="9" s="1"/>
  <c r="AZ78" i="9" s="1"/>
  <c r="S78" i="9" s="1"/>
  <c r="AX475" i="9"/>
  <c r="AX474" i="9"/>
  <c r="AX473" i="9"/>
  <c r="AX472" i="9"/>
  <c r="AX459" i="9"/>
  <c r="AX458" i="9"/>
  <c r="AX469" i="9"/>
  <c r="AX516" i="9"/>
  <c r="AX502" i="9"/>
  <c r="AX503" i="9"/>
  <c r="AZ74" i="9" l="1"/>
  <c r="S74" i="9" s="1"/>
  <c r="AZ72" i="9"/>
  <c r="S72" i="9" s="1"/>
  <c r="AZ70" i="9"/>
  <c r="S70" i="9" s="1"/>
  <c r="AZ79" i="9"/>
  <c r="S79" i="9" s="1"/>
  <c r="AZ77" i="9"/>
  <c r="S77" i="9" s="1"/>
  <c r="AZ75" i="9"/>
  <c r="S75" i="9" s="1"/>
  <c r="AZ76" i="9"/>
  <c r="S76" i="9" s="1"/>
  <c r="AZ73" i="9"/>
  <c r="S73" i="9" s="1"/>
  <c r="AZ71" i="9"/>
  <c r="S71" i="9" s="1"/>
  <c r="AX487" i="9"/>
  <c r="AX486" i="9"/>
  <c r="AX485" i="9"/>
  <c r="AX484" i="9"/>
  <c r="AX471" i="9"/>
  <c r="AX470" i="9"/>
  <c r="AX481" i="9"/>
  <c r="AX514" i="9"/>
  <c r="AX515" i="9"/>
  <c r="AX528" i="9"/>
  <c r="S80" i="9" l="1"/>
  <c r="T72" i="9" s="1"/>
  <c r="AX499" i="9"/>
  <c r="AX498" i="9"/>
  <c r="AX497" i="9"/>
  <c r="AX496" i="9"/>
  <c r="AX483" i="9"/>
  <c r="AX482" i="9"/>
  <c r="AX493" i="9"/>
  <c r="AX527" i="9"/>
  <c r="AX540" i="9"/>
  <c r="AX526" i="9"/>
  <c r="AB84" i="9" l="1"/>
  <c r="T74" i="9"/>
  <c r="T70" i="9"/>
  <c r="T73" i="9"/>
  <c r="T76" i="9"/>
  <c r="T79" i="9"/>
  <c r="AI84" i="9" s="1"/>
  <c r="V79" i="9"/>
  <c r="T77" i="9"/>
  <c r="AG84" i="9" s="1"/>
  <c r="AJ84" i="9"/>
  <c r="T71" i="9"/>
  <c r="AA84" i="9" s="1"/>
  <c r="T78" i="9"/>
  <c r="T75" i="9"/>
  <c r="AX511" i="9"/>
  <c r="AX510" i="9"/>
  <c r="AX509" i="9"/>
  <c r="AX508" i="9"/>
  <c r="AX495" i="9"/>
  <c r="AX494" i="9"/>
  <c r="AX505" i="9"/>
  <c r="AX552" i="9"/>
  <c r="AX538" i="9"/>
  <c r="AX539" i="9"/>
  <c r="AH90" i="9" l="1"/>
  <c r="AD90" i="9"/>
  <c r="Z90" i="9"/>
  <c r="AG90" i="9"/>
  <c r="AC90" i="9"/>
  <c r="AF90" i="9"/>
  <c r="AB90" i="9"/>
  <c r="AI90" i="9"/>
  <c r="AE90" i="9"/>
  <c r="AA90" i="9"/>
  <c r="AH82" i="9"/>
  <c r="AD82" i="9"/>
  <c r="Z82" i="9"/>
  <c r="AG82" i="9"/>
  <c r="AC82" i="9"/>
  <c r="AF82" i="9"/>
  <c r="AB82" i="9"/>
  <c r="AI82" i="9"/>
  <c r="AE82" i="9"/>
  <c r="AA82" i="9"/>
  <c r="AJ83" i="9"/>
  <c r="AF83" i="9"/>
  <c r="AB83" i="9"/>
  <c r="AI83" i="9"/>
  <c r="AE83" i="9"/>
  <c r="AA83" i="9"/>
  <c r="AH83" i="9"/>
  <c r="AD83" i="9"/>
  <c r="Z83" i="9"/>
  <c r="AG83" i="9"/>
  <c r="AC83" i="9"/>
  <c r="AF91" i="9"/>
  <c r="AB91" i="9"/>
  <c r="AI91" i="9"/>
  <c r="AE91" i="9"/>
  <c r="AA91" i="9"/>
  <c r="AH91" i="9"/>
  <c r="AD91" i="9"/>
  <c r="Z91" i="9"/>
  <c r="AG91" i="9"/>
  <c r="AC91" i="9"/>
  <c r="AH86" i="9"/>
  <c r="AD86" i="9"/>
  <c r="Z86" i="9"/>
  <c r="AG86" i="9"/>
  <c r="AC86" i="9"/>
  <c r="AF86" i="9"/>
  <c r="AB86" i="9"/>
  <c r="AI86" i="9"/>
  <c r="AE86" i="9"/>
  <c r="AA86" i="9"/>
  <c r="Z84" i="9"/>
  <c r="AH88" i="9"/>
  <c r="AD88" i="9"/>
  <c r="Z88" i="9"/>
  <c r="AG88" i="9"/>
  <c r="AC88" i="9"/>
  <c r="AF88" i="9"/>
  <c r="AB88" i="9"/>
  <c r="AI88" i="9"/>
  <c r="AE88" i="9"/>
  <c r="AA88" i="9"/>
  <c r="AF84" i="9"/>
  <c r="AD84" i="9"/>
  <c r="AF87" i="9"/>
  <c r="AB87" i="9"/>
  <c r="AI87" i="9"/>
  <c r="AE87" i="9"/>
  <c r="AA87" i="9"/>
  <c r="AH87" i="9"/>
  <c r="AD87" i="9"/>
  <c r="Z87" i="9"/>
  <c r="AG87" i="9"/>
  <c r="AC87" i="9"/>
  <c r="AJ89" i="9"/>
  <c r="AF89" i="9"/>
  <c r="AB89" i="9"/>
  <c r="AI89" i="9"/>
  <c r="AE89" i="9"/>
  <c r="AA89" i="9"/>
  <c r="AH89" i="9"/>
  <c r="AD89" i="9"/>
  <c r="Z89" i="9"/>
  <c r="AG89" i="9"/>
  <c r="AC89" i="9"/>
  <c r="AJ85" i="9"/>
  <c r="AF85" i="9"/>
  <c r="AB85" i="9"/>
  <c r="AI85" i="9"/>
  <c r="AE85" i="9"/>
  <c r="AA85" i="9"/>
  <c r="AH85" i="9"/>
  <c r="AD85" i="9"/>
  <c r="Z85" i="9"/>
  <c r="AG85" i="9"/>
  <c r="AC85" i="9"/>
  <c r="AE84" i="9"/>
  <c r="AC84" i="9"/>
  <c r="AH84" i="9"/>
  <c r="AJ86" i="9"/>
  <c r="AJ82" i="9"/>
  <c r="AJ90" i="9"/>
  <c r="AY91" i="9"/>
  <c r="AY87" i="9"/>
  <c r="T80" i="9"/>
  <c r="AY83" i="9"/>
  <c r="AY85" i="9"/>
  <c r="AY84" i="9"/>
  <c r="AY86" i="9"/>
  <c r="AY82" i="9"/>
  <c r="AY90" i="9"/>
  <c r="AY88" i="9"/>
  <c r="AJ88" i="9"/>
  <c r="AY89" i="9"/>
  <c r="AJ91" i="9"/>
  <c r="AJ87" i="9"/>
  <c r="AX523" i="9"/>
  <c r="AX522" i="9"/>
  <c r="AX521" i="9"/>
  <c r="AX520" i="9"/>
  <c r="AX507" i="9"/>
  <c r="AX506" i="9"/>
  <c r="AX517" i="9"/>
  <c r="AX550" i="9"/>
  <c r="AX551" i="9"/>
  <c r="AX564" i="9"/>
  <c r="AJ92" i="9" l="1"/>
  <c r="AL83" i="9" s="1"/>
  <c r="AL85" i="9" s="1"/>
  <c r="AI92" i="9"/>
  <c r="AL82" i="9" s="1"/>
  <c r="AL86" i="9" s="1"/>
  <c r="AL90" i="9" s="1"/>
  <c r="AX535" i="9"/>
  <c r="AX534" i="9"/>
  <c r="AX533" i="9"/>
  <c r="AX532" i="9"/>
  <c r="AX519" i="9"/>
  <c r="AX518" i="9"/>
  <c r="AX529" i="9"/>
  <c r="AX563" i="9"/>
  <c r="AX576" i="9"/>
  <c r="AX562" i="9"/>
  <c r="AL87" i="9" l="1"/>
  <c r="AL89" i="9" s="1"/>
  <c r="AL91" i="9" s="1"/>
  <c r="AO82" i="9" s="1"/>
  <c r="AP82" i="9" s="1"/>
  <c r="AX547" i="9"/>
  <c r="AX546" i="9"/>
  <c r="AX545" i="9"/>
  <c r="AX544" i="9"/>
  <c r="AX531" i="9"/>
  <c r="AX530" i="9"/>
  <c r="AX541" i="9"/>
  <c r="AX588" i="9"/>
  <c r="AX574" i="9"/>
  <c r="AX575" i="9"/>
  <c r="AR82" i="9" l="1"/>
  <c r="AR83" i="9"/>
  <c r="AR84" i="9"/>
  <c r="AS84" i="9" s="1"/>
  <c r="AO86" i="9"/>
  <c r="AO87" i="9" s="1"/>
  <c r="AO88" i="9" s="1"/>
  <c r="AO89" i="9" s="1"/>
  <c r="AP89" i="9" s="1"/>
  <c r="AX559" i="9"/>
  <c r="AX558" i="9"/>
  <c r="AX557" i="9"/>
  <c r="AX556" i="9"/>
  <c r="AX543" i="9"/>
  <c r="AX542" i="9"/>
  <c r="AX553" i="9"/>
  <c r="AX586" i="9"/>
  <c r="AX587" i="9"/>
  <c r="AX600" i="9"/>
  <c r="AS83" i="9" l="1"/>
  <c r="AT84" i="9" s="1"/>
  <c r="AU84" i="9" s="1"/>
  <c r="AS82" i="9"/>
  <c r="AT82" i="9" s="1"/>
  <c r="AO90" i="9"/>
  <c r="AP90" i="9" s="1"/>
  <c r="AO91" i="9"/>
  <c r="AP91" i="9" s="1"/>
  <c r="AX571" i="9"/>
  <c r="AX570" i="9"/>
  <c r="AX569" i="9"/>
  <c r="AX568" i="9"/>
  <c r="AX555" i="9"/>
  <c r="AX554" i="9"/>
  <c r="AX565" i="9"/>
  <c r="AX599" i="9"/>
  <c r="AX612" i="9"/>
  <c r="AX598" i="9"/>
  <c r="AT83" i="9" l="1"/>
  <c r="AU83" i="9" s="1"/>
  <c r="AX583" i="9"/>
  <c r="AX582" i="9"/>
  <c r="AX581" i="9"/>
  <c r="AX580" i="9"/>
  <c r="AX567" i="9"/>
  <c r="AX566" i="9"/>
  <c r="AX577" i="9"/>
  <c r="AX624" i="9"/>
  <c r="AX610" i="9"/>
  <c r="AX611" i="9"/>
  <c r="AU82" i="9" l="1"/>
  <c r="AU87" i="9" s="1"/>
  <c r="AZ91" i="9" s="1"/>
  <c r="S91" i="9" s="1"/>
  <c r="AX595" i="9"/>
  <c r="AX594" i="9"/>
  <c r="AX593" i="9"/>
  <c r="AX592" i="9"/>
  <c r="AX579" i="9"/>
  <c r="AX578" i="9"/>
  <c r="AX589" i="9"/>
  <c r="AX622" i="9"/>
  <c r="AX623" i="9"/>
  <c r="AX636" i="9"/>
  <c r="AZ88" i="9" l="1"/>
  <c r="S88" i="9" s="1"/>
  <c r="AZ87" i="9"/>
  <c r="S87" i="9" s="1"/>
  <c r="AZ89" i="9"/>
  <c r="S89" i="9" s="1"/>
  <c r="AZ85" i="9"/>
  <c r="S85" i="9" s="1"/>
  <c r="AZ84" i="9"/>
  <c r="S84" i="9" s="1"/>
  <c r="AZ83" i="9"/>
  <c r="S83" i="9" s="1"/>
  <c r="AZ90" i="9"/>
  <c r="S90" i="9" s="1"/>
  <c r="AZ82" i="9"/>
  <c r="S82" i="9" s="1"/>
  <c r="AZ86" i="9"/>
  <c r="S86" i="9" s="1"/>
  <c r="AX607" i="9"/>
  <c r="AX606" i="9"/>
  <c r="AX605" i="9"/>
  <c r="AX604" i="9"/>
  <c r="AX591" i="9"/>
  <c r="AX590" i="9"/>
  <c r="AX601" i="9"/>
  <c r="AX635" i="9"/>
  <c r="AX634" i="9"/>
  <c r="S92" i="9" l="1"/>
  <c r="T82" i="9" s="1"/>
  <c r="AX619" i="9"/>
  <c r="AX618" i="9"/>
  <c r="AX617" i="9"/>
  <c r="AX616" i="9"/>
  <c r="AX603" i="9"/>
  <c r="AX602" i="9"/>
  <c r="AX613" i="9"/>
  <c r="AJ94" i="9" l="1"/>
  <c r="Z94" i="9"/>
  <c r="AE94" i="9"/>
  <c r="T88" i="9"/>
  <c r="V91" i="9"/>
  <c r="T91" i="9"/>
  <c r="AJ103" i="9" s="1"/>
  <c r="T83" i="9"/>
  <c r="T90" i="9"/>
  <c r="AJ102" i="9" s="1"/>
  <c r="T87" i="9"/>
  <c r="T85" i="9"/>
  <c r="AJ97" i="9" s="1"/>
  <c r="T89" i="9"/>
  <c r="T86" i="9"/>
  <c r="AJ98" i="9" s="1"/>
  <c r="T84" i="9"/>
  <c r="AB94" i="9" s="1"/>
  <c r="AJ100" i="9"/>
  <c r="AJ96" i="9"/>
  <c r="AJ99" i="9"/>
  <c r="AX631" i="9"/>
  <c r="AX630" i="9"/>
  <c r="AX629" i="9"/>
  <c r="AX628" i="9"/>
  <c r="AX615" i="9"/>
  <c r="AX614" i="9"/>
  <c r="AX625" i="9"/>
  <c r="AH98" i="9" l="1"/>
  <c r="AD98" i="9"/>
  <c r="Z98" i="9"/>
  <c r="AG98" i="9"/>
  <c r="AC98" i="9"/>
  <c r="AF98" i="9"/>
  <c r="AB98" i="9"/>
  <c r="AI98" i="9"/>
  <c r="AE98" i="9"/>
  <c r="AA98" i="9"/>
  <c r="AH102" i="9"/>
  <c r="AD102" i="9"/>
  <c r="Z102" i="9"/>
  <c r="AG102" i="9"/>
  <c r="AC102" i="9"/>
  <c r="AF102" i="9"/>
  <c r="AB102" i="9"/>
  <c r="AI102" i="9"/>
  <c r="AE102" i="9"/>
  <c r="AA102" i="9"/>
  <c r="AH100" i="9"/>
  <c r="AD100" i="9"/>
  <c r="Z100" i="9"/>
  <c r="AG100" i="9"/>
  <c r="AC100" i="9"/>
  <c r="AF100" i="9"/>
  <c r="AB100" i="9"/>
  <c r="AI100" i="9"/>
  <c r="AE100" i="9"/>
  <c r="AA100" i="9"/>
  <c r="AJ101" i="9"/>
  <c r="AF101" i="9"/>
  <c r="AB101" i="9"/>
  <c r="AI101" i="9"/>
  <c r="AE101" i="9"/>
  <c r="AA101" i="9"/>
  <c r="AH101" i="9"/>
  <c r="AD101" i="9"/>
  <c r="Z101" i="9"/>
  <c r="AG101" i="9"/>
  <c r="AC101" i="9"/>
  <c r="AF95" i="9"/>
  <c r="AB95" i="9"/>
  <c r="AI95" i="9"/>
  <c r="AE95" i="9"/>
  <c r="AA95" i="9"/>
  <c r="AH95" i="9"/>
  <c r="AD95" i="9"/>
  <c r="Z95" i="9"/>
  <c r="AG95" i="9"/>
  <c r="AC95" i="9"/>
  <c r="AA94" i="9"/>
  <c r="AF94" i="9"/>
  <c r="AD94" i="9"/>
  <c r="AF97" i="9"/>
  <c r="AB97" i="9"/>
  <c r="AI97" i="9"/>
  <c r="AE97" i="9"/>
  <c r="AA97" i="9"/>
  <c r="AH97" i="9"/>
  <c r="AD97" i="9"/>
  <c r="Z97" i="9"/>
  <c r="AG97" i="9"/>
  <c r="AC97" i="9"/>
  <c r="AF103" i="9"/>
  <c r="AB103" i="9"/>
  <c r="AI103" i="9"/>
  <c r="AE103" i="9"/>
  <c r="AA103" i="9"/>
  <c r="AH103" i="9"/>
  <c r="AD103" i="9"/>
  <c r="Z103" i="9"/>
  <c r="AG103" i="9"/>
  <c r="AC103" i="9"/>
  <c r="AC94" i="9"/>
  <c r="AH94" i="9"/>
  <c r="AH96" i="9"/>
  <c r="AD96" i="9"/>
  <c r="Z96" i="9"/>
  <c r="AG96" i="9"/>
  <c r="AC96" i="9"/>
  <c r="AF96" i="9"/>
  <c r="AB96" i="9"/>
  <c r="AI96" i="9"/>
  <c r="AE96" i="9"/>
  <c r="AA96" i="9"/>
  <c r="AF99" i="9"/>
  <c r="AB99" i="9"/>
  <c r="AI99" i="9"/>
  <c r="AE99" i="9"/>
  <c r="AA99" i="9"/>
  <c r="AH99" i="9"/>
  <c r="AD99" i="9"/>
  <c r="Z99" i="9"/>
  <c r="AG99" i="9"/>
  <c r="AC99" i="9"/>
  <c r="AI94" i="9"/>
  <c r="AG94" i="9"/>
  <c r="AY95" i="9"/>
  <c r="AY97" i="9"/>
  <c r="AY99" i="9"/>
  <c r="AY100" i="9"/>
  <c r="AJ95" i="9"/>
  <c r="AY96" i="9"/>
  <c r="AY103" i="9"/>
  <c r="AY101" i="9"/>
  <c r="T92" i="9"/>
  <c r="AY94" i="9"/>
  <c r="AY98" i="9"/>
  <c r="AY102" i="9"/>
  <c r="AJ104" i="9"/>
  <c r="AL95" i="9" s="1"/>
  <c r="AL97" i="9" s="1"/>
  <c r="AX643" i="9"/>
  <c r="AX642" i="9"/>
  <c r="AX641" i="9"/>
  <c r="AX640" i="9"/>
  <c r="AX627" i="9"/>
  <c r="AX626" i="9"/>
  <c r="AX637" i="9"/>
  <c r="AI104" i="9" l="1"/>
  <c r="AL94" i="9" s="1"/>
  <c r="AL99" i="9" s="1"/>
  <c r="AX639" i="9"/>
  <c r="AX638" i="9"/>
  <c r="AL98" i="9" l="1"/>
  <c r="AL102" i="9" s="1"/>
  <c r="AL101" i="9" l="1"/>
  <c r="AO98" i="9" s="1"/>
  <c r="AO99" i="9" s="1"/>
  <c r="AO100" i="9" s="1"/>
  <c r="AO101" i="9" s="1"/>
  <c r="AP101" i="9" s="1"/>
  <c r="AL103" i="9"/>
  <c r="AO94" i="9" s="1"/>
  <c r="AP94" i="9" s="1"/>
  <c r="AO103" i="9" l="1"/>
  <c r="AP103" i="9" s="1"/>
  <c r="AO102" i="9"/>
  <c r="AP102" i="9" s="1"/>
  <c r="AR95" i="9"/>
  <c r="AR96" i="9"/>
  <c r="AS96" i="9" s="1"/>
  <c r="AR94" i="9"/>
  <c r="AS95" i="9" l="1"/>
  <c r="AT96" i="9" s="1"/>
  <c r="AU96" i="9" s="1"/>
  <c r="AS94" i="9"/>
  <c r="AT94" i="9" s="1"/>
  <c r="AT95" i="9" l="1"/>
  <c r="AU95" i="9" s="1"/>
  <c r="AU94" i="9" l="1"/>
  <c r="AU99" i="9" s="1"/>
  <c r="AZ103" i="9" s="1"/>
  <c r="S103" i="9" s="1"/>
  <c r="AZ98" i="9" l="1"/>
  <c r="S98" i="9" s="1"/>
  <c r="AZ102" i="9"/>
  <c r="S102" i="9" s="1"/>
  <c r="AZ94" i="9"/>
  <c r="S94" i="9" s="1"/>
  <c r="AZ101" i="9"/>
  <c r="S101" i="9" s="1"/>
  <c r="AZ97" i="9"/>
  <c r="S97" i="9" s="1"/>
  <c r="AZ96" i="9"/>
  <c r="S96" i="9" s="1"/>
  <c r="AZ99" i="9"/>
  <c r="S99" i="9" s="1"/>
  <c r="AZ100" i="9"/>
  <c r="S100" i="9" s="1"/>
  <c r="AZ95" i="9"/>
  <c r="S95" i="9" s="1"/>
  <c r="S104" i="9" l="1"/>
  <c r="T94" i="9" s="1"/>
  <c r="Z106" i="9" l="1"/>
  <c r="T95" i="9"/>
  <c r="AA106" i="9" s="1"/>
  <c r="T96" i="9"/>
  <c r="T98" i="9"/>
  <c r="AD106" i="9" s="1"/>
  <c r="T100" i="9"/>
  <c r="AF106" i="9" s="1"/>
  <c r="V103" i="9"/>
  <c r="AJ106" i="9"/>
  <c r="T101" i="9"/>
  <c r="AG106" i="9" s="1"/>
  <c r="T97" i="9"/>
  <c r="T99" i="9"/>
  <c r="T102" i="9"/>
  <c r="T103" i="9"/>
  <c r="AI106" i="9" s="1"/>
  <c r="AJ107" i="9" l="1"/>
  <c r="AH114" i="9"/>
  <c r="AD114" i="9"/>
  <c r="Z114" i="9"/>
  <c r="AG114" i="9"/>
  <c r="AC114" i="9"/>
  <c r="AF114" i="9"/>
  <c r="AB114" i="9"/>
  <c r="AI114" i="9"/>
  <c r="AE114" i="9"/>
  <c r="AA114" i="9"/>
  <c r="AH108" i="9"/>
  <c r="AD108" i="9"/>
  <c r="Z108" i="9"/>
  <c r="AG108" i="9"/>
  <c r="AC108" i="9"/>
  <c r="AF108" i="9"/>
  <c r="AB108" i="9"/>
  <c r="AI108" i="9"/>
  <c r="AE108" i="9"/>
  <c r="AA108" i="9"/>
  <c r="AF111" i="9"/>
  <c r="AB111" i="9"/>
  <c r="AI111" i="9"/>
  <c r="AE111" i="9"/>
  <c r="AA111" i="9"/>
  <c r="AH111" i="9"/>
  <c r="AD111" i="9"/>
  <c r="Z111" i="9"/>
  <c r="AG111" i="9"/>
  <c r="AC111" i="9"/>
  <c r="AF107" i="9"/>
  <c r="AB107" i="9"/>
  <c r="AI107" i="9"/>
  <c r="AE107" i="9"/>
  <c r="AA107" i="9"/>
  <c r="AH107" i="9"/>
  <c r="AD107" i="9"/>
  <c r="Z107" i="9"/>
  <c r="AG107" i="9"/>
  <c r="AC107" i="9"/>
  <c r="AB106" i="9"/>
  <c r="AF109" i="9"/>
  <c r="AB109" i="9"/>
  <c r="AI109" i="9"/>
  <c r="AE109" i="9"/>
  <c r="AA109" i="9"/>
  <c r="AH109" i="9"/>
  <c r="AD109" i="9"/>
  <c r="Z109" i="9"/>
  <c r="AG109" i="9"/>
  <c r="AC109" i="9"/>
  <c r="AH112" i="9"/>
  <c r="AD112" i="9"/>
  <c r="Z112" i="9"/>
  <c r="AG112" i="9"/>
  <c r="AC112" i="9"/>
  <c r="AF112" i="9"/>
  <c r="AB112" i="9"/>
  <c r="AI112" i="9"/>
  <c r="AE112" i="9"/>
  <c r="AA112" i="9"/>
  <c r="AF115" i="9"/>
  <c r="AB115" i="9"/>
  <c r="AI115" i="9"/>
  <c r="AE115" i="9"/>
  <c r="AA115" i="9"/>
  <c r="AH115" i="9"/>
  <c r="AD115" i="9"/>
  <c r="Z115" i="9"/>
  <c r="AG115" i="9"/>
  <c r="AC115" i="9"/>
  <c r="AF113" i="9"/>
  <c r="AB113" i="9"/>
  <c r="AI113" i="9"/>
  <c r="AE113" i="9"/>
  <c r="AA113" i="9"/>
  <c r="AH113" i="9"/>
  <c r="AD113" i="9"/>
  <c r="Z113" i="9"/>
  <c r="AG113" i="9"/>
  <c r="AC113" i="9"/>
  <c r="AH110" i="9"/>
  <c r="AD110" i="9"/>
  <c r="Z110" i="9"/>
  <c r="AG110" i="9"/>
  <c r="AC110" i="9"/>
  <c r="AF110" i="9"/>
  <c r="AB110" i="9"/>
  <c r="AI110" i="9"/>
  <c r="AE110" i="9"/>
  <c r="AA110" i="9"/>
  <c r="AE106" i="9"/>
  <c r="AC106" i="9"/>
  <c r="AH106" i="9"/>
  <c r="AJ108" i="9"/>
  <c r="AJ110" i="9"/>
  <c r="AJ114" i="9"/>
  <c r="AJ113" i="9"/>
  <c r="AY113" i="9"/>
  <c r="AY112" i="9"/>
  <c r="AY108" i="9"/>
  <c r="AJ109" i="9"/>
  <c r="AJ112" i="9"/>
  <c r="AY107" i="9"/>
  <c r="AY114" i="9"/>
  <c r="AJ111" i="9"/>
  <c r="AY111" i="9"/>
  <c r="T104" i="9"/>
  <c r="AY109" i="9"/>
  <c r="AY115" i="9"/>
  <c r="AY106" i="9"/>
  <c r="AY110" i="9"/>
  <c r="AJ115" i="9"/>
  <c r="AJ116" i="9" l="1"/>
  <c r="AL107" i="9" s="1"/>
  <c r="AL109" i="9" s="1"/>
  <c r="AI116" i="9"/>
  <c r="AL106" i="9" s="1"/>
  <c r="AL111" i="9" s="1"/>
  <c r="AL110" i="9" l="1"/>
  <c r="AL113" i="9" s="1"/>
  <c r="AL114" i="9" l="1"/>
  <c r="AO110" i="9" s="1"/>
  <c r="AO111" i="9" s="1"/>
  <c r="AO112" i="9" s="1"/>
  <c r="AO113" i="9" s="1"/>
  <c r="AP113" i="9" s="1"/>
  <c r="AL115" i="9" l="1"/>
  <c r="AR108" i="9" s="1"/>
  <c r="AS108" i="9" s="1"/>
  <c r="AO115" i="9"/>
  <c r="AP115" i="9" s="1"/>
  <c r="AO114" i="9"/>
  <c r="AP114" i="9" s="1"/>
  <c r="AO106" i="9" l="1"/>
  <c r="AP106" i="9" s="1"/>
  <c r="AR107" i="9"/>
  <c r="AR106" i="9" l="1"/>
  <c r="AS106" i="9" s="1"/>
  <c r="AT106" i="9" s="1"/>
  <c r="AS107" i="9" l="1"/>
  <c r="AT108" i="9" s="1"/>
  <c r="AU108" i="9" s="1"/>
  <c r="AT107" i="9" l="1"/>
  <c r="AU107" i="9" s="1"/>
  <c r="AU106" i="9" l="1"/>
  <c r="AU111" i="9" s="1"/>
  <c r="AZ108" i="9" s="1"/>
  <c r="S108" i="9" s="1"/>
  <c r="AZ110" i="9" l="1"/>
  <c r="S110" i="9" s="1"/>
  <c r="AZ113" i="9"/>
  <c r="S113" i="9" s="1"/>
  <c r="AZ107" i="9"/>
  <c r="S107" i="9" s="1"/>
  <c r="AZ111" i="9"/>
  <c r="S111" i="9" s="1"/>
  <c r="AZ106" i="9"/>
  <c r="S106" i="9" s="1"/>
  <c r="AZ112" i="9"/>
  <c r="S112" i="9" s="1"/>
  <c r="AZ114" i="9"/>
  <c r="S114" i="9" s="1"/>
  <c r="AZ115" i="9"/>
  <c r="S115" i="9" s="1"/>
  <c r="AZ109" i="9"/>
  <c r="S109" i="9" s="1"/>
  <c r="S116" i="9" l="1"/>
  <c r="T109" i="9" s="1"/>
  <c r="AJ121" i="9" l="1"/>
  <c r="AI121" i="9"/>
  <c r="AG121" i="9"/>
  <c r="AC121" i="9"/>
  <c r="T106" i="9"/>
  <c r="T115" i="9"/>
  <c r="T107" i="9"/>
  <c r="T110" i="9"/>
  <c r="AD121" i="9" s="1"/>
  <c r="T114" i="9"/>
  <c r="T113" i="9"/>
  <c r="T112" i="9"/>
  <c r="V115" i="9"/>
  <c r="T111" i="9"/>
  <c r="T108" i="9"/>
  <c r="AB121" i="9" s="1"/>
  <c r="AJ126" i="9" l="1"/>
  <c r="AH126" i="9"/>
  <c r="AD126" i="9"/>
  <c r="Z126" i="9"/>
  <c r="AG126" i="9"/>
  <c r="AC126" i="9"/>
  <c r="AF126" i="9"/>
  <c r="AB126" i="9"/>
  <c r="AI126" i="9"/>
  <c r="AE126" i="9"/>
  <c r="AA126" i="9"/>
  <c r="AH118" i="9"/>
  <c r="AD118" i="9"/>
  <c r="Z118" i="9"/>
  <c r="AG118" i="9"/>
  <c r="AC118" i="9"/>
  <c r="AF118" i="9"/>
  <c r="AB118" i="9"/>
  <c r="AI118" i="9"/>
  <c r="AE118" i="9"/>
  <c r="AA118" i="9"/>
  <c r="AH121" i="9"/>
  <c r="AH122" i="9"/>
  <c r="AD122" i="9"/>
  <c r="Z122" i="9"/>
  <c r="AG122" i="9"/>
  <c r="AC122" i="9"/>
  <c r="AF122" i="9"/>
  <c r="AB122" i="9"/>
  <c r="AI122" i="9"/>
  <c r="AE122" i="9"/>
  <c r="AA122" i="9"/>
  <c r="AJ118" i="9"/>
  <c r="AH124" i="9"/>
  <c r="AD124" i="9"/>
  <c r="Z124" i="9"/>
  <c r="AG124" i="9"/>
  <c r="AC124" i="9"/>
  <c r="AF124" i="9"/>
  <c r="AB124" i="9"/>
  <c r="AI124" i="9"/>
  <c r="AE124" i="9"/>
  <c r="AA124" i="9"/>
  <c r="AF119" i="9"/>
  <c r="AB119" i="9"/>
  <c r="AI119" i="9"/>
  <c r="AE119" i="9"/>
  <c r="AA119" i="9"/>
  <c r="AH119" i="9"/>
  <c r="AD119" i="9"/>
  <c r="Z119" i="9"/>
  <c r="AG119" i="9"/>
  <c r="AC119" i="9"/>
  <c r="AA121" i="9"/>
  <c r="AF121" i="9"/>
  <c r="AF123" i="9"/>
  <c r="AB123" i="9"/>
  <c r="AI123" i="9"/>
  <c r="AE123" i="9"/>
  <c r="AA123" i="9"/>
  <c r="AH123" i="9"/>
  <c r="AD123" i="9"/>
  <c r="Z123" i="9"/>
  <c r="AG123" i="9"/>
  <c r="AC123" i="9"/>
  <c r="AH120" i="9"/>
  <c r="AD120" i="9"/>
  <c r="Z120" i="9"/>
  <c r="AG120" i="9"/>
  <c r="AC120" i="9"/>
  <c r="AF120" i="9"/>
  <c r="AB120" i="9"/>
  <c r="AI120" i="9"/>
  <c r="AE120" i="9"/>
  <c r="AA120" i="9"/>
  <c r="AJ125" i="9"/>
  <c r="AF125" i="9"/>
  <c r="AB125" i="9"/>
  <c r="AI125" i="9"/>
  <c r="AE125" i="9"/>
  <c r="AA125" i="9"/>
  <c r="AH125" i="9"/>
  <c r="AD125" i="9"/>
  <c r="Z125" i="9"/>
  <c r="AG125" i="9"/>
  <c r="AC125" i="9"/>
  <c r="AF127" i="9"/>
  <c r="AB127" i="9"/>
  <c r="AI127" i="9"/>
  <c r="AE127" i="9"/>
  <c r="AA127" i="9"/>
  <c r="AH127" i="9"/>
  <c r="AD127" i="9"/>
  <c r="Z127" i="9"/>
  <c r="AG127" i="9"/>
  <c r="AC127" i="9"/>
  <c r="Z121" i="9"/>
  <c r="AE121" i="9"/>
  <c r="AJ124" i="9"/>
  <c r="AJ127" i="9"/>
  <c r="T116" i="9"/>
  <c r="AJ123" i="9"/>
  <c r="AY127" i="9"/>
  <c r="AY125" i="9"/>
  <c r="AY121" i="9"/>
  <c r="AY124" i="9"/>
  <c r="AY126" i="9"/>
  <c r="AJ120" i="9"/>
  <c r="AY122" i="9"/>
  <c r="AJ122" i="9"/>
  <c r="AY120" i="9"/>
  <c r="AY119" i="9"/>
  <c r="AY123" i="9"/>
  <c r="AJ119" i="9"/>
  <c r="AY118" i="9"/>
  <c r="AJ128" i="9" l="1"/>
  <c r="AL119" i="9" s="1"/>
  <c r="AL121" i="9" s="1"/>
  <c r="AI128" i="9"/>
  <c r="AL118" i="9" s="1"/>
  <c r="AL123" i="9" s="1"/>
  <c r="AL122" i="9" l="1"/>
  <c r="AL126" i="9" s="1"/>
  <c r="AL125" i="9" l="1"/>
  <c r="AO122" i="9" s="1"/>
  <c r="AO123" i="9" s="1"/>
  <c r="AO124" i="9" s="1"/>
  <c r="AO125" i="9" s="1"/>
  <c r="AP125" i="9" s="1"/>
  <c r="AO127" i="9" l="1"/>
  <c r="AP127" i="9" s="1"/>
  <c r="AO126" i="9"/>
  <c r="AP126" i="9" s="1"/>
  <c r="AL127" i="9"/>
  <c r="AR119" i="9" s="1"/>
  <c r="AO118" i="9" l="1"/>
  <c r="AP118" i="9" s="1"/>
  <c r="AR120" i="9"/>
  <c r="AS120" i="9" s="1"/>
  <c r="AR118" i="9" l="1"/>
  <c r="AS118" i="9" s="1"/>
  <c r="AT118" i="9" s="1"/>
  <c r="AS119" i="9" l="1"/>
  <c r="AT120" i="9" s="1"/>
  <c r="AU120" i="9" s="1"/>
  <c r="AT119" i="9" l="1"/>
  <c r="AU119" i="9" s="1"/>
  <c r="AU118" i="9" l="1"/>
  <c r="AU123" i="9" s="1"/>
  <c r="AZ119" i="9" s="1"/>
  <c r="S119" i="9" s="1"/>
  <c r="AZ126" i="9" l="1"/>
  <c r="S126" i="9" s="1"/>
  <c r="AZ123" i="9"/>
  <c r="S123" i="9" s="1"/>
  <c r="AZ124" i="9"/>
  <c r="S124" i="9" s="1"/>
  <c r="AZ127" i="9"/>
  <c r="S127" i="9" s="1"/>
  <c r="AZ120" i="9"/>
  <c r="S120" i="9" s="1"/>
  <c r="AZ125" i="9"/>
  <c r="S125" i="9" s="1"/>
  <c r="AZ121" i="9"/>
  <c r="S121" i="9" s="1"/>
  <c r="AZ122" i="9"/>
  <c r="S122" i="9" s="1"/>
  <c r="AZ118" i="9"/>
  <c r="S118" i="9" s="1"/>
  <c r="S128" i="9" l="1"/>
  <c r="T123" i="9" s="1"/>
  <c r="AE135" i="9" l="1"/>
  <c r="AC135" i="9"/>
  <c r="V127" i="9"/>
  <c r="T125" i="9"/>
  <c r="T121" i="9"/>
  <c r="AJ135" i="9"/>
  <c r="T127" i="9"/>
  <c r="T124" i="9"/>
  <c r="T118" i="9"/>
  <c r="Z135" i="9" s="1"/>
  <c r="T120" i="9"/>
  <c r="AB135" i="9" s="1"/>
  <c r="T122" i="9"/>
  <c r="T119" i="9"/>
  <c r="T126" i="9"/>
  <c r="AH135" i="9" s="1"/>
  <c r="AJ134" i="9"/>
  <c r="AJ133" i="9"/>
  <c r="AF131" i="9" l="1"/>
  <c r="AB131" i="9"/>
  <c r="AI131" i="9"/>
  <c r="AE131" i="9"/>
  <c r="AA131" i="9"/>
  <c r="AH131" i="9"/>
  <c r="AD131" i="9"/>
  <c r="Z131" i="9"/>
  <c r="AG131" i="9"/>
  <c r="AC131" i="9"/>
  <c r="AH136" i="9"/>
  <c r="AD136" i="9"/>
  <c r="Z136" i="9"/>
  <c r="AG136" i="9"/>
  <c r="AC136" i="9"/>
  <c r="AF136" i="9"/>
  <c r="AB136" i="9"/>
  <c r="AI136" i="9"/>
  <c r="AE136" i="9"/>
  <c r="AA136" i="9"/>
  <c r="AF137" i="9"/>
  <c r="AB137" i="9"/>
  <c r="AI137" i="9"/>
  <c r="AE137" i="9"/>
  <c r="AA137" i="9"/>
  <c r="AH137" i="9"/>
  <c r="AD137" i="9"/>
  <c r="Z137" i="9"/>
  <c r="AG137" i="9"/>
  <c r="AC137" i="9"/>
  <c r="AH134" i="9"/>
  <c r="AD134" i="9"/>
  <c r="Z134" i="9"/>
  <c r="AG134" i="9"/>
  <c r="AC134" i="9"/>
  <c r="AF134" i="9"/>
  <c r="AB134" i="9"/>
  <c r="AI134" i="9"/>
  <c r="AE134" i="9"/>
  <c r="AA134" i="9"/>
  <c r="AF139" i="9"/>
  <c r="AB139" i="9"/>
  <c r="AI139" i="9"/>
  <c r="AE139" i="9"/>
  <c r="AA139" i="9"/>
  <c r="AH139" i="9"/>
  <c r="AD139" i="9"/>
  <c r="Z139" i="9"/>
  <c r="AG139" i="9"/>
  <c r="AC139" i="9"/>
  <c r="AD135" i="9"/>
  <c r="AI135" i="9"/>
  <c r="AJ132" i="9"/>
  <c r="AH132" i="9"/>
  <c r="AD132" i="9"/>
  <c r="Z132" i="9"/>
  <c r="AG132" i="9"/>
  <c r="AC132" i="9"/>
  <c r="AF132" i="9"/>
  <c r="AB132" i="9"/>
  <c r="AI132" i="9"/>
  <c r="AE132" i="9"/>
  <c r="AA132" i="9"/>
  <c r="AH138" i="9"/>
  <c r="AD138" i="9"/>
  <c r="Z138" i="9"/>
  <c r="AG138" i="9"/>
  <c r="AC138" i="9"/>
  <c r="AF138" i="9"/>
  <c r="AB138" i="9"/>
  <c r="AI138" i="9"/>
  <c r="AE138" i="9"/>
  <c r="AA138" i="9"/>
  <c r="AH130" i="9"/>
  <c r="AD130" i="9"/>
  <c r="Z130" i="9"/>
  <c r="AG130" i="9"/>
  <c r="AC130" i="9"/>
  <c r="AF130" i="9"/>
  <c r="AB130" i="9"/>
  <c r="AI130" i="9"/>
  <c r="AE130" i="9"/>
  <c r="AA130" i="9"/>
  <c r="AF133" i="9"/>
  <c r="AB133" i="9"/>
  <c r="AI133" i="9"/>
  <c r="AE133" i="9"/>
  <c r="AA133" i="9"/>
  <c r="AH133" i="9"/>
  <c r="AD133" i="9"/>
  <c r="Z133" i="9"/>
  <c r="AG133" i="9"/>
  <c r="AC133" i="9"/>
  <c r="AG135" i="9"/>
  <c r="AA135" i="9"/>
  <c r="AF135" i="9"/>
  <c r="AJ131" i="9"/>
  <c r="AJ137" i="9"/>
  <c r="AJ136" i="9"/>
  <c r="AY131" i="9"/>
  <c r="AJ138" i="9"/>
  <c r="AY138" i="9"/>
  <c r="T128" i="9"/>
  <c r="AJ139" i="9"/>
  <c r="AY139" i="9"/>
  <c r="AY132" i="9"/>
  <c r="AY135" i="9"/>
  <c r="AY137" i="9"/>
  <c r="AY134" i="9"/>
  <c r="AY130" i="9"/>
  <c r="AY136" i="9"/>
  <c r="AY133" i="9"/>
  <c r="AJ130" i="9"/>
  <c r="AJ140" i="9" l="1"/>
  <c r="AL131" i="9" s="1"/>
  <c r="AL133" i="9" s="1"/>
  <c r="AI140" i="9"/>
  <c r="AL130" i="9" s="1"/>
  <c r="AL135" i="9" s="1"/>
  <c r="AL134" i="9" l="1"/>
  <c r="AL138" i="9" s="1"/>
  <c r="AL137" i="9" l="1"/>
  <c r="AL139" i="9" s="1"/>
  <c r="AR132" i="9" s="1"/>
  <c r="AS132" i="9" s="1"/>
  <c r="AO130" i="9" l="1"/>
  <c r="AP130" i="9" s="1"/>
  <c r="AO134" i="9"/>
  <c r="AO135" i="9" s="1"/>
  <c r="AO136" i="9" s="1"/>
  <c r="AO138" i="9" s="1"/>
  <c r="AP138" i="9" s="1"/>
  <c r="AR131" i="9"/>
  <c r="AR130" i="9" l="1"/>
  <c r="AS131" i="9" s="1"/>
  <c r="AT131" i="9" s="1"/>
  <c r="AO137" i="9"/>
  <c r="AP137" i="9" s="1"/>
  <c r="AO139" i="9"/>
  <c r="AP139" i="9" s="1"/>
  <c r="AS130" i="9" l="1"/>
  <c r="AT130" i="9" s="1"/>
  <c r="AU131" i="9" s="1"/>
  <c r="AT132" i="9"/>
  <c r="AU132" i="9" s="1"/>
  <c r="AU130" i="9" l="1"/>
  <c r="AU135" i="9" s="1"/>
  <c r="AZ139" i="9" s="1"/>
  <c r="S139" i="9" s="1"/>
  <c r="AZ135" i="9" l="1"/>
  <c r="S135" i="9" s="1"/>
  <c r="AZ132" i="9"/>
  <c r="S132" i="9" s="1"/>
  <c r="AZ130" i="9"/>
  <c r="S130" i="9" s="1"/>
  <c r="AZ133" i="9"/>
  <c r="S133" i="9" s="1"/>
  <c r="AZ136" i="9"/>
  <c r="S136" i="9" s="1"/>
  <c r="AZ138" i="9"/>
  <c r="S138" i="9" s="1"/>
  <c r="AZ137" i="9"/>
  <c r="S137" i="9" s="1"/>
  <c r="AZ134" i="9"/>
  <c r="S134" i="9" s="1"/>
  <c r="AZ131" i="9"/>
  <c r="S131" i="9" s="1"/>
  <c r="S140" i="9" l="1"/>
  <c r="T130" i="9" s="1"/>
  <c r="V139" i="9"/>
  <c r="T135" i="9"/>
  <c r="T132" i="9"/>
  <c r="T136" i="9"/>
  <c r="T137" i="9"/>
  <c r="T131" i="9"/>
  <c r="T138" i="9"/>
  <c r="T133" i="9"/>
  <c r="AF143" i="9" l="1"/>
  <c r="AB143" i="9"/>
  <c r="AE143" i="9"/>
  <c r="AA143" i="9"/>
  <c r="AH143" i="9"/>
  <c r="Z143" i="9"/>
  <c r="AG143" i="9"/>
  <c r="AC143" i="9"/>
  <c r="AE150" i="9"/>
  <c r="AA150" i="9"/>
  <c r="AF150" i="9"/>
  <c r="Z150" i="9"/>
  <c r="AH150" i="9"/>
  <c r="AC150" i="9"/>
  <c r="AG150" i="9"/>
  <c r="AB150" i="9"/>
  <c r="AH144" i="9"/>
  <c r="Z144" i="9"/>
  <c r="AG144" i="9"/>
  <c r="AC144" i="9"/>
  <c r="AF144" i="9"/>
  <c r="AB144" i="9"/>
  <c r="AE144" i="9"/>
  <c r="AA144" i="9"/>
  <c r="AG147" i="9"/>
  <c r="AC147" i="9"/>
  <c r="AH147" i="9"/>
  <c r="AB147" i="9"/>
  <c r="AF147" i="9"/>
  <c r="AA147" i="9"/>
  <c r="AE147" i="9"/>
  <c r="Z147" i="9"/>
  <c r="AG149" i="9"/>
  <c r="AC149" i="9"/>
  <c r="AE149" i="9"/>
  <c r="Z149" i="9"/>
  <c r="AH149" i="9"/>
  <c r="AB149" i="9"/>
  <c r="AF149" i="9"/>
  <c r="AA149" i="9"/>
  <c r="AG145" i="9"/>
  <c r="AC145" i="9"/>
  <c r="AH145" i="9"/>
  <c r="AB145" i="9"/>
  <c r="AF145" i="9"/>
  <c r="AA145" i="9"/>
  <c r="AE145" i="9"/>
  <c r="Z145" i="9"/>
  <c r="AE148" i="9"/>
  <c r="AA148" i="9"/>
  <c r="AH148" i="9"/>
  <c r="AC148" i="9"/>
  <c r="AG148" i="9"/>
  <c r="AB148" i="9"/>
  <c r="AF148" i="9"/>
  <c r="Z148" i="9"/>
  <c r="AJ142" i="9"/>
  <c r="AH142" i="9"/>
  <c r="Z142" i="9"/>
  <c r="AG142" i="9"/>
  <c r="AC142" i="9"/>
  <c r="AF142" i="9"/>
  <c r="AB142" i="9"/>
  <c r="AE142" i="9"/>
  <c r="AA142" i="9"/>
  <c r="T139" i="9"/>
  <c r="AI143" i="9" s="1"/>
  <c r="T134" i="9"/>
  <c r="AD150" i="9" s="1"/>
  <c r="AJ148" i="9"/>
  <c r="AJ150" i="9"/>
  <c r="AJ145" i="9"/>
  <c r="AJ144" i="9"/>
  <c r="AJ147" i="9"/>
  <c r="AJ149" i="9"/>
  <c r="T140" i="9"/>
  <c r="AY148" i="9"/>
  <c r="AJ143" i="9"/>
  <c r="AY147" i="9"/>
  <c r="AY146" i="9"/>
  <c r="AY144" i="9"/>
  <c r="AY145" i="9"/>
  <c r="AY143" i="9"/>
  <c r="AY142" i="9"/>
  <c r="AY149" i="9"/>
  <c r="AY150" i="9"/>
  <c r="AY151" i="9" l="1"/>
  <c r="AJ151" i="9"/>
  <c r="AD148" i="9"/>
  <c r="AD145" i="9"/>
  <c r="AI144" i="9"/>
  <c r="AI146" i="9"/>
  <c r="AE146" i="9"/>
  <c r="AA146" i="9"/>
  <c r="AH146" i="9"/>
  <c r="AC146" i="9"/>
  <c r="AG146" i="9"/>
  <c r="AB146" i="9"/>
  <c r="AF146" i="9"/>
  <c r="Z146" i="9"/>
  <c r="AD146" i="9"/>
  <c r="AI142" i="9"/>
  <c r="AI145" i="9"/>
  <c r="AI150" i="9"/>
  <c r="AD143" i="9"/>
  <c r="AG151" i="9"/>
  <c r="AC151" i="9"/>
  <c r="AF151" i="9"/>
  <c r="AA151" i="9"/>
  <c r="AE151" i="9"/>
  <c r="Z151" i="9"/>
  <c r="AI151" i="9"/>
  <c r="AD151" i="9"/>
  <c r="AH151" i="9"/>
  <c r="AB151" i="9"/>
  <c r="AD149" i="9"/>
  <c r="AD147" i="9"/>
  <c r="AD144" i="9"/>
  <c r="AD142" i="9"/>
  <c r="AI152" i="9" s="1"/>
  <c r="AL142" i="9" s="1"/>
  <c r="AI148" i="9"/>
  <c r="AI149" i="9"/>
  <c r="AI147" i="9"/>
  <c r="AJ146" i="9"/>
  <c r="AJ152" i="9" s="1"/>
  <c r="AL143" i="9" s="1"/>
  <c r="AL145" i="9" s="1"/>
  <c r="AL146" i="9" l="1"/>
  <c r="AL147" i="9"/>
  <c r="AL149" i="9" s="1"/>
  <c r="AL150" i="9"/>
  <c r="AO146" i="9" l="1"/>
  <c r="AO147" i="9" s="1"/>
  <c r="AO148" i="9" s="1"/>
  <c r="AO150" i="9" s="1"/>
  <c r="AP150" i="9" s="1"/>
  <c r="AL151" i="9"/>
  <c r="AO142" i="9" s="1"/>
  <c r="AP142" i="9" s="1"/>
  <c r="AO151" i="9" l="1"/>
  <c r="AP151" i="9" s="1"/>
  <c r="AO149" i="9"/>
  <c r="AP149" i="9" s="1"/>
  <c r="AR144" i="9"/>
  <c r="AS144" i="9" s="1"/>
  <c r="AR143" i="9"/>
  <c r="AR142" i="9"/>
  <c r="AS143" i="9" l="1"/>
  <c r="AS142" i="9"/>
  <c r="AT142" i="9" s="1"/>
  <c r="AT143" i="9" l="1"/>
  <c r="AT144" i="9"/>
  <c r="AU144" i="9" s="1"/>
  <c r="AU142" i="9" l="1"/>
  <c r="AU147" i="9" s="1"/>
  <c r="AU143" i="9"/>
  <c r="AZ151" i="9" l="1"/>
  <c r="S151" i="9" s="1"/>
  <c r="AZ147" i="9"/>
  <c r="S147" i="9" s="1"/>
  <c r="AZ142" i="9"/>
  <c r="S142" i="9" s="1"/>
  <c r="AZ148" i="9"/>
  <c r="S148" i="9" s="1"/>
  <c r="AZ143" i="9"/>
  <c r="S143" i="9" s="1"/>
  <c r="AZ149" i="9"/>
  <c r="S149" i="9" s="1"/>
  <c r="AZ145" i="9"/>
  <c r="S145" i="9" s="1"/>
  <c r="AZ144" i="9"/>
  <c r="S144" i="9" s="1"/>
  <c r="AZ150" i="9"/>
  <c r="S150" i="9" s="1"/>
  <c r="AZ146" i="9"/>
  <c r="S146" i="9" s="1"/>
  <c r="S152" i="9" l="1"/>
  <c r="V151" i="9" s="1"/>
  <c r="T150" i="9" l="1"/>
  <c r="T142" i="9"/>
  <c r="T144" i="9"/>
  <c r="T145" i="9"/>
  <c r="T147" i="9"/>
  <c r="T151" i="9"/>
  <c r="T149" i="9"/>
  <c r="T143" i="9"/>
  <c r="T146" i="9"/>
  <c r="T148" i="9"/>
  <c r="AG155" i="9" l="1"/>
  <c r="AC155" i="9"/>
  <c r="AH155" i="9"/>
  <c r="AB155" i="9"/>
  <c r="AF155" i="9"/>
  <c r="AA155" i="9"/>
  <c r="AE155" i="9"/>
  <c r="Z155" i="9"/>
  <c r="AI155" i="9"/>
  <c r="AD155" i="9"/>
  <c r="AF157" i="9"/>
  <c r="AB157" i="9"/>
  <c r="AH157" i="9"/>
  <c r="AD157" i="9"/>
  <c r="Z157" i="9"/>
  <c r="AG157" i="9"/>
  <c r="AC157" i="9"/>
  <c r="AA157" i="9"/>
  <c r="AI157" i="9"/>
  <c r="AE157" i="9"/>
  <c r="AF163" i="9"/>
  <c r="AB163" i="9"/>
  <c r="AI163" i="9"/>
  <c r="AE163" i="9"/>
  <c r="AA163" i="9"/>
  <c r="AH163" i="9"/>
  <c r="AD163" i="9"/>
  <c r="Z163" i="9"/>
  <c r="AG163" i="9"/>
  <c r="AC163" i="9"/>
  <c r="AF161" i="9"/>
  <c r="AB161" i="9"/>
  <c r="AI161" i="9"/>
  <c r="AE161" i="9"/>
  <c r="AA161" i="9"/>
  <c r="AH161" i="9"/>
  <c r="AD161" i="9"/>
  <c r="Z161" i="9"/>
  <c r="AG161" i="9"/>
  <c r="AC161" i="9"/>
  <c r="AJ156" i="9"/>
  <c r="AF156" i="9"/>
  <c r="AI156" i="9"/>
  <c r="AE156" i="9"/>
  <c r="AA156" i="9"/>
  <c r="AC156" i="9"/>
  <c r="AH156" i="9"/>
  <c r="AB156" i="9"/>
  <c r="AG156" i="9"/>
  <c r="Z156" i="9"/>
  <c r="AD156" i="9"/>
  <c r="AH160" i="9"/>
  <c r="AD160" i="9"/>
  <c r="Z160" i="9"/>
  <c r="AG160" i="9"/>
  <c r="AC160" i="9"/>
  <c r="AF160" i="9"/>
  <c r="AB160" i="9"/>
  <c r="AI160" i="9"/>
  <c r="AE160" i="9"/>
  <c r="AA160" i="9"/>
  <c r="AI154" i="9"/>
  <c r="AE154" i="9"/>
  <c r="AA154" i="9"/>
  <c r="AG154" i="9"/>
  <c r="AB154" i="9"/>
  <c r="AF154" i="9"/>
  <c r="Z154" i="9"/>
  <c r="AD154" i="9"/>
  <c r="AH154" i="9"/>
  <c r="AC154" i="9"/>
  <c r="AH158" i="9"/>
  <c r="AD158" i="9"/>
  <c r="Z158" i="9"/>
  <c r="AF158" i="9"/>
  <c r="AB158" i="9"/>
  <c r="AI158" i="9"/>
  <c r="AE158" i="9"/>
  <c r="AA158" i="9"/>
  <c r="AG158" i="9"/>
  <c r="AC158" i="9"/>
  <c r="AF159" i="9"/>
  <c r="AB159" i="9"/>
  <c r="AI159" i="9"/>
  <c r="AE159" i="9"/>
  <c r="AA159" i="9"/>
  <c r="AH159" i="9"/>
  <c r="AD159" i="9"/>
  <c r="Z159" i="9"/>
  <c r="AG159" i="9"/>
  <c r="AC159" i="9"/>
  <c r="AJ162" i="9"/>
  <c r="AH162" i="9"/>
  <c r="AD162" i="9"/>
  <c r="Z162" i="9"/>
  <c r="AG162" i="9"/>
  <c r="AC162" i="9"/>
  <c r="AF162" i="9"/>
  <c r="AB162" i="9"/>
  <c r="AI162" i="9"/>
  <c r="AE162" i="9"/>
  <c r="AA162" i="9"/>
  <c r="AJ154" i="9"/>
  <c r="AJ155" i="9"/>
  <c r="AJ161" i="9"/>
  <c r="AY154" i="9"/>
  <c r="AY157" i="9"/>
  <c r="AY163" i="9"/>
  <c r="T152" i="9"/>
  <c r="AJ160" i="9"/>
  <c r="AJ163" i="9"/>
  <c r="AY155" i="9"/>
  <c r="AY158" i="9"/>
  <c r="AY161" i="9"/>
  <c r="AJ158" i="9"/>
  <c r="AJ159" i="9"/>
  <c r="AJ157" i="9"/>
  <c r="AY156" i="9"/>
  <c r="AY159" i="9"/>
  <c r="AY160" i="9"/>
  <c r="AY162" i="9"/>
  <c r="AJ164" i="9" l="1"/>
  <c r="AL155" i="9" s="1"/>
  <c r="AL157" i="9" s="1"/>
  <c r="AI164" i="9"/>
  <c r="AL154" i="9" s="1"/>
  <c r="AL159" i="9" l="1"/>
  <c r="AL158" i="9"/>
  <c r="AL162" i="9" s="1"/>
  <c r="AL161" i="9" l="1"/>
  <c r="AL163" i="9" s="1"/>
  <c r="AO158" i="9" l="1"/>
  <c r="AO159" i="9" s="1"/>
  <c r="AO160" i="9" s="1"/>
  <c r="AO161" i="9" s="1"/>
  <c r="AP161" i="9" s="1"/>
  <c r="AO154" i="9"/>
  <c r="AP154" i="9" s="1"/>
  <c r="AR156" i="9"/>
  <c r="AS156" i="9" s="1"/>
  <c r="AR155" i="9"/>
  <c r="AO163" i="9" l="1"/>
  <c r="AP163" i="9" s="1"/>
  <c r="AO162" i="9"/>
  <c r="AP162" i="9" s="1"/>
  <c r="AR154" i="9"/>
  <c r="AS154" i="9" s="1"/>
  <c r="AT154" i="9" s="1"/>
  <c r="AS155" i="9" l="1"/>
  <c r="AT156" i="9" s="1"/>
  <c r="AU156" i="9" s="1"/>
  <c r="AT155" i="9" l="1"/>
  <c r="AU155" i="9" s="1"/>
  <c r="AU154" i="9" l="1"/>
  <c r="AU159" i="9" s="1"/>
  <c r="AZ163" i="9" s="1"/>
  <c r="S163" i="9" s="1"/>
  <c r="AZ154" i="9" l="1"/>
  <c r="S154" i="9" s="1"/>
  <c r="AZ161" i="9"/>
  <c r="S161" i="9" s="1"/>
  <c r="AZ156" i="9"/>
  <c r="S156" i="9" s="1"/>
  <c r="AZ158" i="9"/>
  <c r="S158" i="9" s="1"/>
  <c r="AZ159" i="9"/>
  <c r="S159" i="9" s="1"/>
  <c r="AZ157" i="9"/>
  <c r="S157" i="9" s="1"/>
  <c r="AZ160" i="9"/>
  <c r="S160" i="9" s="1"/>
  <c r="AZ155" i="9"/>
  <c r="S155" i="9" s="1"/>
  <c r="AZ162" i="9"/>
  <c r="S162" i="9" s="1"/>
  <c r="S164" i="9" l="1"/>
  <c r="V163" i="9" s="1"/>
  <c r="T161" i="9" l="1"/>
  <c r="T157" i="9"/>
  <c r="T159" i="9"/>
  <c r="T156" i="9"/>
  <c r="T158" i="9"/>
  <c r="T162" i="9"/>
  <c r="T155" i="9"/>
  <c r="T160" i="9"/>
  <c r="T163" i="9"/>
  <c r="T154" i="9"/>
  <c r="AH172" i="9" l="1"/>
  <c r="AD172" i="9"/>
  <c r="Z172" i="9"/>
  <c r="AG172" i="9"/>
  <c r="AC172" i="9"/>
  <c r="AF172" i="9"/>
  <c r="AB172" i="9"/>
  <c r="AI172" i="9"/>
  <c r="AE172" i="9"/>
  <c r="AA172" i="9"/>
  <c r="AH174" i="9"/>
  <c r="AD174" i="9"/>
  <c r="Z174" i="9"/>
  <c r="AG174" i="9"/>
  <c r="AC174" i="9"/>
  <c r="AF174" i="9"/>
  <c r="AB174" i="9"/>
  <c r="AI174" i="9"/>
  <c r="AE174" i="9"/>
  <c r="AA174" i="9"/>
  <c r="AJ168" i="9"/>
  <c r="AH168" i="9"/>
  <c r="AD168" i="9"/>
  <c r="Z168" i="9"/>
  <c r="AG168" i="9"/>
  <c r="AC168" i="9"/>
  <c r="AF168" i="9"/>
  <c r="AB168" i="9"/>
  <c r="AI168" i="9"/>
  <c r="AE168" i="9"/>
  <c r="AA168" i="9"/>
  <c r="AF167" i="9"/>
  <c r="AB167" i="9"/>
  <c r="AI167" i="9"/>
  <c r="AE167" i="9"/>
  <c r="AA167" i="9"/>
  <c r="AH167" i="9"/>
  <c r="AD167" i="9"/>
  <c r="Z167" i="9"/>
  <c r="AG167" i="9"/>
  <c r="AC167" i="9"/>
  <c r="AF171" i="9"/>
  <c r="AB171" i="9"/>
  <c r="AI171" i="9"/>
  <c r="AE171" i="9"/>
  <c r="AA171" i="9"/>
  <c r="AH171" i="9"/>
  <c r="AD171" i="9"/>
  <c r="Z171" i="9"/>
  <c r="AG171" i="9"/>
  <c r="AC171" i="9"/>
  <c r="AH166" i="9"/>
  <c r="AD166" i="9"/>
  <c r="Z166" i="9"/>
  <c r="AG166" i="9"/>
  <c r="AC166" i="9"/>
  <c r="AF166" i="9"/>
  <c r="AB166" i="9"/>
  <c r="AI166" i="9"/>
  <c r="AE166" i="9"/>
  <c r="AA166" i="9"/>
  <c r="AF169" i="9"/>
  <c r="AB169" i="9"/>
  <c r="AI169" i="9"/>
  <c r="AE169" i="9"/>
  <c r="AA169" i="9"/>
  <c r="AH169" i="9"/>
  <c r="AD169" i="9"/>
  <c r="Z169" i="9"/>
  <c r="AG169" i="9"/>
  <c r="AC169" i="9"/>
  <c r="AF175" i="9"/>
  <c r="AB175" i="9"/>
  <c r="AI175" i="9"/>
  <c r="AE175" i="9"/>
  <c r="AA175" i="9"/>
  <c r="AH175" i="9"/>
  <c r="AD175" i="9"/>
  <c r="Z175" i="9"/>
  <c r="AG175" i="9"/>
  <c r="AC175" i="9"/>
  <c r="AH170" i="9"/>
  <c r="AD170" i="9"/>
  <c r="Z170" i="9"/>
  <c r="AG170" i="9"/>
  <c r="AC170" i="9"/>
  <c r="AF170" i="9"/>
  <c r="AB170" i="9"/>
  <c r="AI170" i="9"/>
  <c r="AE170" i="9"/>
  <c r="AA170" i="9"/>
  <c r="AJ173" i="9"/>
  <c r="AF173" i="9"/>
  <c r="AB173" i="9"/>
  <c r="AI173" i="9"/>
  <c r="AE173" i="9"/>
  <c r="AA173" i="9"/>
  <c r="AH173" i="9"/>
  <c r="AD173" i="9"/>
  <c r="Z173" i="9"/>
  <c r="AG173" i="9"/>
  <c r="AC173" i="9"/>
  <c r="AJ170" i="9"/>
  <c r="AJ169" i="9"/>
  <c r="AJ171" i="9"/>
  <c r="AJ172" i="9"/>
  <c r="AY166" i="9"/>
  <c r="AY170" i="9"/>
  <c r="AY175" i="9"/>
  <c r="AY167" i="9"/>
  <c r="AY172" i="9"/>
  <c r="AY169" i="9"/>
  <c r="T164" i="9"/>
  <c r="AY174" i="9"/>
  <c r="AY173" i="9"/>
  <c r="AY171" i="9"/>
  <c r="AY168" i="9"/>
  <c r="AJ174" i="9"/>
  <c r="AJ167" i="9"/>
  <c r="AJ175" i="9"/>
  <c r="AJ166" i="9"/>
  <c r="AI176" i="9" l="1"/>
  <c r="AL166" i="9" s="1"/>
  <c r="AJ176" i="9"/>
  <c r="AL167" i="9" s="1"/>
  <c r="AL169" i="9" s="1"/>
  <c r="AL170" i="9" l="1"/>
  <c r="AL174" i="9" s="1"/>
  <c r="AL171" i="9"/>
  <c r="AL173" i="9" l="1"/>
  <c r="AO170" i="9" s="1"/>
  <c r="AO171" i="9" s="1"/>
  <c r="AO172" i="9" s="1"/>
  <c r="AO173" i="9" s="1"/>
  <c r="AP173" i="9" s="1"/>
  <c r="AO175" i="9" l="1"/>
  <c r="AP175" i="9" s="1"/>
  <c r="AO174" i="9"/>
  <c r="AP174" i="9" s="1"/>
  <c r="AL175" i="9"/>
  <c r="AO166" i="9" s="1"/>
  <c r="AP166" i="9" s="1"/>
  <c r="AR166" i="9" l="1"/>
  <c r="AR167" i="9"/>
  <c r="AR168" i="9"/>
  <c r="AS168" i="9" s="1"/>
  <c r="AS166" i="9" l="1"/>
  <c r="AT166" i="9" s="1"/>
  <c r="AS167" i="9"/>
  <c r="AT167" i="9" s="1"/>
  <c r="AT168" i="9" l="1"/>
  <c r="AU168" i="9" s="1"/>
  <c r="AU166" i="9"/>
  <c r="AU171" i="9" s="1"/>
  <c r="AZ169" i="9" s="1"/>
  <c r="S169" i="9" s="1"/>
  <c r="AU167" i="9"/>
  <c r="AZ171" i="9" l="1"/>
  <c r="S171" i="9" s="1"/>
  <c r="AZ168" i="9"/>
  <c r="S168" i="9" s="1"/>
  <c r="AZ175" i="9"/>
  <c r="S175" i="9" s="1"/>
  <c r="AZ166" i="9"/>
  <c r="S166" i="9" s="1"/>
  <c r="AZ167" i="9"/>
  <c r="S167" i="9" s="1"/>
  <c r="AZ172" i="9"/>
  <c r="S172" i="9" s="1"/>
  <c r="AZ170" i="9"/>
  <c r="S170" i="9" s="1"/>
  <c r="AZ173" i="9"/>
  <c r="S173" i="9" s="1"/>
  <c r="AZ174" i="9"/>
  <c r="S174" i="9" s="1"/>
  <c r="S176" i="9" l="1"/>
  <c r="T167" i="9" s="1"/>
  <c r="AA179" i="9" l="1"/>
  <c r="AJ179" i="9"/>
  <c r="T170" i="9"/>
  <c r="T168" i="9"/>
  <c r="AB179" i="9" s="1"/>
  <c r="T171" i="9"/>
  <c r="AE179" i="9" s="1"/>
  <c r="T174" i="9"/>
  <c r="T172" i="9"/>
  <c r="T169" i="9"/>
  <c r="AC179" i="9" s="1"/>
  <c r="V175" i="9"/>
  <c r="T166" i="9"/>
  <c r="Z179" i="9" s="1"/>
  <c r="T173" i="9"/>
  <c r="T175" i="9"/>
  <c r="AI179" i="9" s="1"/>
  <c r="AH184" i="9" l="1"/>
  <c r="AD184" i="9"/>
  <c r="Z184" i="9"/>
  <c r="AG184" i="9"/>
  <c r="AC184" i="9"/>
  <c r="AF184" i="9"/>
  <c r="AB184" i="9"/>
  <c r="AI184" i="9"/>
  <c r="AE184" i="9"/>
  <c r="AA184" i="9"/>
  <c r="AF185" i="9"/>
  <c r="AB185" i="9"/>
  <c r="AI185" i="9"/>
  <c r="AE185" i="9"/>
  <c r="AA185" i="9"/>
  <c r="AH185" i="9"/>
  <c r="AD185" i="9"/>
  <c r="Z185" i="9"/>
  <c r="AG185" i="9"/>
  <c r="AC185" i="9"/>
  <c r="AH182" i="9"/>
  <c r="AD182" i="9"/>
  <c r="Z182" i="9"/>
  <c r="AG182" i="9"/>
  <c r="AC182" i="9"/>
  <c r="AF182" i="9"/>
  <c r="AB182" i="9"/>
  <c r="AI182" i="9"/>
  <c r="AE182" i="9"/>
  <c r="AA182" i="9"/>
  <c r="AH178" i="9"/>
  <c r="AD178" i="9"/>
  <c r="Z178" i="9"/>
  <c r="AG178" i="9"/>
  <c r="AC178" i="9"/>
  <c r="AF178" i="9"/>
  <c r="AB178" i="9"/>
  <c r="AI178" i="9"/>
  <c r="AE178" i="9"/>
  <c r="AA178" i="9"/>
  <c r="AH186" i="9"/>
  <c r="AD186" i="9"/>
  <c r="Z186" i="9"/>
  <c r="AG186" i="9"/>
  <c r="AC186" i="9"/>
  <c r="AF186" i="9"/>
  <c r="AB186" i="9"/>
  <c r="AI186" i="9"/>
  <c r="AE186" i="9"/>
  <c r="AA186" i="9"/>
  <c r="AD179" i="9"/>
  <c r="AH179" i="9"/>
  <c r="AF183" i="9"/>
  <c r="AB183" i="9"/>
  <c r="AI183" i="9"/>
  <c r="AE183" i="9"/>
  <c r="AA183" i="9"/>
  <c r="AH183" i="9"/>
  <c r="AD183" i="9"/>
  <c r="Z183" i="9"/>
  <c r="AG183" i="9"/>
  <c r="AC183" i="9"/>
  <c r="AF187" i="9"/>
  <c r="AB187" i="9"/>
  <c r="AI187" i="9"/>
  <c r="AE187" i="9"/>
  <c r="AA187" i="9"/>
  <c r="AH187" i="9"/>
  <c r="AD187" i="9"/>
  <c r="Z187" i="9"/>
  <c r="AG187" i="9"/>
  <c r="AC187" i="9"/>
  <c r="AF181" i="9"/>
  <c r="AB181" i="9"/>
  <c r="AI181" i="9"/>
  <c r="AE181" i="9"/>
  <c r="AA181" i="9"/>
  <c r="AH181" i="9"/>
  <c r="AD181" i="9"/>
  <c r="Z181" i="9"/>
  <c r="AG181" i="9"/>
  <c r="AC181" i="9"/>
  <c r="AH180" i="9"/>
  <c r="AD180" i="9"/>
  <c r="Z180" i="9"/>
  <c r="AG180" i="9"/>
  <c r="AC180" i="9"/>
  <c r="AF180" i="9"/>
  <c r="AB180" i="9"/>
  <c r="AI180" i="9"/>
  <c r="AE180" i="9"/>
  <c r="AA180" i="9"/>
  <c r="AG179" i="9"/>
  <c r="AF179" i="9"/>
  <c r="AJ182" i="9"/>
  <c r="AJ183" i="9"/>
  <c r="AJ180" i="9"/>
  <c r="AJ181" i="9"/>
  <c r="AY178" i="9"/>
  <c r="AJ186" i="9"/>
  <c r="AJ185" i="9"/>
  <c r="AY182" i="9"/>
  <c r="AJ184" i="9"/>
  <c r="AY187" i="9"/>
  <c r="AY185" i="9"/>
  <c r="AJ178" i="9"/>
  <c r="AY179" i="9"/>
  <c r="AY186" i="9"/>
  <c r="T176" i="9"/>
  <c r="AY180" i="9"/>
  <c r="AY184" i="9"/>
  <c r="AY181" i="9"/>
  <c r="AY183" i="9"/>
  <c r="AJ187" i="9"/>
  <c r="AJ188" i="9" l="1"/>
  <c r="AL179" i="9" s="1"/>
  <c r="AL181" i="9" s="1"/>
  <c r="AI188" i="9"/>
  <c r="AL178" i="9" s="1"/>
  <c r="AL182" i="9" l="1"/>
  <c r="AL186" i="9" s="1"/>
  <c r="AL183" i="9"/>
  <c r="AL185" i="9" s="1"/>
  <c r="AO182" i="9" s="1"/>
  <c r="AO183" i="9" s="1"/>
  <c r="AO184" i="9" s="1"/>
  <c r="AO185" i="9" s="1"/>
  <c r="AP185" i="9" s="1"/>
  <c r="AL187" i="9" l="1"/>
  <c r="AO178" i="9" s="1"/>
  <c r="AP178" i="9" s="1"/>
  <c r="AO187" i="9"/>
  <c r="AP187" i="9" s="1"/>
  <c r="AO186" i="9"/>
  <c r="AP186" i="9" s="1"/>
  <c r="AR178" i="9" l="1"/>
  <c r="AR179" i="9"/>
  <c r="AR180" i="9"/>
  <c r="AS180" i="9" s="1"/>
  <c r="AS179" i="9" l="1"/>
  <c r="AT180" i="9" s="1"/>
  <c r="AU180" i="9" s="1"/>
  <c r="AS178" i="9"/>
  <c r="AT178" i="9" s="1"/>
  <c r="AT179" i="9" l="1"/>
  <c r="AU178" i="9" s="1"/>
  <c r="AU183" i="9" s="1"/>
  <c r="AU179" i="9" l="1"/>
  <c r="AZ180" i="9"/>
  <c r="S180" i="9" s="1"/>
  <c r="AZ181" i="9"/>
  <c r="S181" i="9" s="1"/>
  <c r="AZ185" i="9"/>
  <c r="S185" i="9" s="1"/>
  <c r="AZ182" i="9"/>
  <c r="S182" i="9" s="1"/>
  <c r="AZ186" i="9"/>
  <c r="S186" i="9" s="1"/>
  <c r="AZ184" i="9"/>
  <c r="S184" i="9" s="1"/>
  <c r="AZ183" i="9"/>
  <c r="S183" i="9" s="1"/>
  <c r="AZ187" i="9"/>
  <c r="S187" i="9" s="1"/>
  <c r="AZ178" i="9"/>
  <c r="S178" i="9" s="1"/>
  <c r="AZ179" i="9"/>
  <c r="S179" i="9" s="1"/>
  <c r="S188" i="9" l="1"/>
  <c r="V187" i="9" s="1"/>
  <c r="T180" i="9" l="1"/>
  <c r="T183" i="9"/>
  <c r="T185" i="9"/>
  <c r="T186" i="9"/>
  <c r="T182" i="9"/>
  <c r="T181" i="9"/>
  <c r="T184" i="9"/>
  <c r="T178" i="9"/>
  <c r="T179" i="9"/>
  <c r="T187" i="9"/>
  <c r="AH196" i="9" l="1"/>
  <c r="AD196" i="9"/>
  <c r="Z196" i="9"/>
  <c r="AG196" i="9"/>
  <c r="AC196" i="9"/>
  <c r="AF196" i="9"/>
  <c r="AB196" i="9"/>
  <c r="AI196" i="9"/>
  <c r="AE196" i="9"/>
  <c r="AA196" i="9"/>
  <c r="AH198" i="9"/>
  <c r="AD198" i="9"/>
  <c r="Z198" i="9"/>
  <c r="AG198" i="9"/>
  <c r="AC198" i="9"/>
  <c r="AF198" i="9"/>
  <c r="AB198" i="9"/>
  <c r="AI198" i="9"/>
  <c r="AE198" i="9"/>
  <c r="AA198" i="9"/>
  <c r="AF199" i="9"/>
  <c r="AB199" i="9"/>
  <c r="AI199" i="9"/>
  <c r="AE199" i="9"/>
  <c r="AA199" i="9"/>
  <c r="AH199" i="9"/>
  <c r="AD199" i="9"/>
  <c r="Z199" i="9"/>
  <c r="AG199" i="9"/>
  <c r="AC199" i="9"/>
  <c r="AH190" i="9"/>
  <c r="AD190" i="9"/>
  <c r="Z190" i="9"/>
  <c r="AG190" i="9"/>
  <c r="AC190" i="9"/>
  <c r="AF190" i="9"/>
  <c r="AB190" i="9"/>
  <c r="AI190" i="9"/>
  <c r="AE190" i="9"/>
  <c r="AA190" i="9"/>
  <c r="AF197" i="9"/>
  <c r="AB197" i="9"/>
  <c r="AI197" i="9"/>
  <c r="AE197" i="9"/>
  <c r="AA197" i="9"/>
  <c r="AH197" i="9"/>
  <c r="AD197" i="9"/>
  <c r="Z197" i="9"/>
  <c r="AG197" i="9"/>
  <c r="AC197" i="9"/>
  <c r="AF193" i="9"/>
  <c r="AB193" i="9"/>
  <c r="AI193" i="9"/>
  <c r="AE193" i="9"/>
  <c r="AA193" i="9"/>
  <c r="AH193" i="9"/>
  <c r="AD193" i="9"/>
  <c r="Z193" i="9"/>
  <c r="AG193" i="9"/>
  <c r="AC193" i="9"/>
  <c r="AF195" i="9"/>
  <c r="AB195" i="9"/>
  <c r="AI195" i="9"/>
  <c r="AE195" i="9"/>
  <c r="AA195" i="9"/>
  <c r="AH195" i="9"/>
  <c r="AD195" i="9"/>
  <c r="Z195" i="9"/>
  <c r="AG195" i="9"/>
  <c r="AC195" i="9"/>
  <c r="AF191" i="9"/>
  <c r="AB191" i="9"/>
  <c r="AI191" i="9"/>
  <c r="AE191" i="9"/>
  <c r="AA191" i="9"/>
  <c r="AH191" i="9"/>
  <c r="AD191" i="9"/>
  <c r="Z191" i="9"/>
  <c r="AG191" i="9"/>
  <c r="AC191" i="9"/>
  <c r="AH194" i="9"/>
  <c r="AD194" i="9"/>
  <c r="Z194" i="9"/>
  <c r="AG194" i="9"/>
  <c r="AC194" i="9"/>
  <c r="AF194" i="9"/>
  <c r="AB194" i="9"/>
  <c r="AI194" i="9"/>
  <c r="AE194" i="9"/>
  <c r="AA194" i="9"/>
  <c r="AH192" i="9"/>
  <c r="AD192" i="9"/>
  <c r="Z192" i="9"/>
  <c r="AG192" i="9"/>
  <c r="AC192" i="9"/>
  <c r="AF192" i="9"/>
  <c r="AB192" i="9"/>
  <c r="AI192" i="9"/>
  <c r="AE192" i="9"/>
  <c r="AA192" i="9"/>
  <c r="AJ198" i="9"/>
  <c r="AJ197" i="9"/>
  <c r="AJ190" i="9"/>
  <c r="AY196" i="9"/>
  <c r="AY197" i="9"/>
  <c r="AY195" i="9"/>
  <c r="T188" i="9"/>
  <c r="AY193" i="9"/>
  <c r="AY192" i="9"/>
  <c r="AY190" i="9"/>
  <c r="AY191" i="9"/>
  <c r="AY199" i="9"/>
  <c r="AY198" i="9"/>
  <c r="AY194" i="9"/>
  <c r="AJ196" i="9"/>
  <c r="AJ193" i="9"/>
  <c r="AJ195" i="9"/>
  <c r="AJ199" i="9"/>
  <c r="AJ191" i="9"/>
  <c r="AJ194" i="9"/>
  <c r="AJ192" i="9"/>
  <c r="AJ200" i="9" l="1"/>
  <c r="AL191" i="9" s="1"/>
  <c r="AL193" i="9" s="1"/>
  <c r="AI200" i="9"/>
  <c r="AL190" i="9" s="1"/>
  <c r="AL194" i="9" l="1"/>
  <c r="AL198" i="9" s="1"/>
  <c r="AL195" i="9"/>
  <c r="AL197" i="9" l="1"/>
  <c r="AL199" i="9" s="1"/>
  <c r="AO190" i="9" s="1"/>
  <c r="AP190" i="9" s="1"/>
  <c r="AO194" i="9" l="1"/>
  <c r="AO195" i="9" s="1"/>
  <c r="AO196" i="9" s="1"/>
  <c r="AO199" i="9" s="1"/>
  <c r="AP199" i="9" s="1"/>
  <c r="AR191" i="9"/>
  <c r="AR192" i="9"/>
  <c r="AS192" i="9" s="1"/>
  <c r="AR190" i="9"/>
  <c r="AO197" i="9" l="1"/>
  <c r="AP197" i="9" s="1"/>
  <c r="AO198" i="9"/>
  <c r="AP198" i="9" s="1"/>
  <c r="AS190" i="9"/>
  <c r="AT190" i="9" s="1"/>
  <c r="AS191" i="9"/>
  <c r="AT192" i="9" l="1"/>
  <c r="AU192" i="9" s="1"/>
  <c r="AT191" i="9"/>
  <c r="AU190" i="9" l="1"/>
  <c r="AU195" i="9" s="1"/>
  <c r="AU191" i="9"/>
  <c r="AZ199" i="9" l="1"/>
  <c r="S199" i="9" s="1"/>
  <c r="AZ191" i="9"/>
  <c r="S191" i="9" s="1"/>
  <c r="AZ192" i="9"/>
  <c r="S192" i="9" s="1"/>
  <c r="AZ196" i="9"/>
  <c r="S196" i="9" s="1"/>
  <c r="AZ198" i="9"/>
  <c r="S198" i="9" s="1"/>
  <c r="AZ193" i="9"/>
  <c r="S193" i="9" s="1"/>
  <c r="AZ194" i="9"/>
  <c r="S194" i="9" s="1"/>
  <c r="AZ195" i="9"/>
  <c r="S195" i="9" s="1"/>
  <c r="AZ190" i="9"/>
  <c r="S190" i="9" s="1"/>
  <c r="AZ197" i="9"/>
  <c r="S197" i="9" s="1"/>
  <c r="S200" i="9" l="1"/>
  <c r="T197" i="9" s="1"/>
  <c r="AG209" i="9" l="1"/>
  <c r="AJ209" i="9"/>
  <c r="T190" i="9"/>
  <c r="Z209" i="9" s="1"/>
  <c r="T196" i="9"/>
  <c r="T198" i="9"/>
  <c r="AH209" i="9" s="1"/>
  <c r="V199" i="9"/>
  <c r="T192" i="9"/>
  <c r="T194" i="9"/>
  <c r="AD209" i="9" s="1"/>
  <c r="T193" i="9"/>
  <c r="AC209" i="9" s="1"/>
  <c r="T191" i="9"/>
  <c r="T199" i="9"/>
  <c r="AI209" i="9" s="1"/>
  <c r="T195" i="9"/>
  <c r="AE209" i="9" s="1"/>
  <c r="AH204" i="9" l="1"/>
  <c r="AD204" i="9"/>
  <c r="Z204" i="9"/>
  <c r="AG204" i="9"/>
  <c r="AC204" i="9"/>
  <c r="AF204" i="9"/>
  <c r="AB204" i="9"/>
  <c r="AI204" i="9"/>
  <c r="AE204" i="9"/>
  <c r="AA204" i="9"/>
  <c r="AF203" i="9"/>
  <c r="AB203" i="9"/>
  <c r="AI203" i="9"/>
  <c r="AE203" i="9"/>
  <c r="AA203" i="9"/>
  <c r="AH203" i="9"/>
  <c r="AD203" i="9"/>
  <c r="Z203" i="9"/>
  <c r="AG203" i="9"/>
  <c r="AC203" i="9"/>
  <c r="AB209" i="9"/>
  <c r="AF211" i="9"/>
  <c r="AB211" i="9"/>
  <c r="AI211" i="9"/>
  <c r="AE211" i="9"/>
  <c r="AA211" i="9"/>
  <c r="AH211" i="9"/>
  <c r="AD211" i="9"/>
  <c r="Z211" i="9"/>
  <c r="AG211" i="9"/>
  <c r="AC211" i="9"/>
  <c r="AH202" i="9"/>
  <c r="AD202" i="9"/>
  <c r="Z202" i="9"/>
  <c r="AG202" i="9"/>
  <c r="AC202" i="9"/>
  <c r="AF202" i="9"/>
  <c r="AB202" i="9"/>
  <c r="AI202" i="9"/>
  <c r="AE202" i="9"/>
  <c r="AA202" i="9"/>
  <c r="AF205" i="9"/>
  <c r="AB205" i="9"/>
  <c r="AI205" i="9"/>
  <c r="AE205" i="9"/>
  <c r="AA205" i="9"/>
  <c r="AH205" i="9"/>
  <c r="AD205" i="9"/>
  <c r="Z205" i="9"/>
  <c r="AG205" i="9"/>
  <c r="AC205" i="9"/>
  <c r="AH210" i="9"/>
  <c r="AD210" i="9"/>
  <c r="Z210" i="9"/>
  <c r="AG210" i="9"/>
  <c r="AC210" i="9"/>
  <c r="AF210" i="9"/>
  <c r="AB210" i="9"/>
  <c r="AI210" i="9"/>
  <c r="AE210" i="9"/>
  <c r="AA210" i="9"/>
  <c r="AF207" i="9"/>
  <c r="AB207" i="9"/>
  <c r="AI207" i="9"/>
  <c r="AE207" i="9"/>
  <c r="AA207" i="9"/>
  <c r="AH207" i="9"/>
  <c r="AD207" i="9"/>
  <c r="Z207" i="9"/>
  <c r="AG207" i="9"/>
  <c r="AC207" i="9"/>
  <c r="AH206" i="9"/>
  <c r="AD206" i="9"/>
  <c r="Z206" i="9"/>
  <c r="AG206" i="9"/>
  <c r="AC206" i="9"/>
  <c r="AF206" i="9"/>
  <c r="AB206" i="9"/>
  <c r="AI206" i="9"/>
  <c r="AE206" i="9"/>
  <c r="AA206" i="9"/>
  <c r="AH208" i="9"/>
  <c r="AD208" i="9"/>
  <c r="Z208" i="9"/>
  <c r="AG208" i="9"/>
  <c r="AC208" i="9"/>
  <c r="AF208" i="9"/>
  <c r="AB208" i="9"/>
  <c r="AI208" i="9"/>
  <c r="AE208" i="9"/>
  <c r="AA208" i="9"/>
  <c r="AA209" i="9"/>
  <c r="AF209" i="9"/>
  <c r="AJ208" i="9"/>
  <c r="AJ202" i="9"/>
  <c r="AJ204" i="9"/>
  <c r="AJ211" i="9"/>
  <c r="AY211" i="9"/>
  <c r="AY205" i="9"/>
  <c r="AY209" i="9"/>
  <c r="T200" i="9"/>
  <c r="AY206" i="9"/>
  <c r="AJ203" i="9"/>
  <c r="AY208" i="9"/>
  <c r="AY204" i="9"/>
  <c r="AY203" i="9"/>
  <c r="AY210" i="9"/>
  <c r="AY207" i="9"/>
  <c r="AY202" i="9"/>
  <c r="AJ207" i="9"/>
  <c r="AJ206" i="9"/>
  <c r="AJ205" i="9"/>
  <c r="AJ210" i="9"/>
  <c r="AJ212" i="9" l="1"/>
  <c r="AL203" i="9" s="1"/>
  <c r="AL205" i="9" s="1"/>
  <c r="AI212" i="9"/>
  <c r="AL202" i="9" s="1"/>
  <c r="AL206" i="9" l="1"/>
  <c r="AL210" i="9" s="1"/>
  <c r="AL207" i="9"/>
  <c r="AL209" i="9" l="1"/>
  <c r="AL211" i="9" l="1"/>
  <c r="AO206" i="9"/>
  <c r="AO207" i="9" s="1"/>
  <c r="AO208" i="9" s="1"/>
  <c r="AO211" i="9" l="1"/>
  <c r="AP211" i="9" s="1"/>
  <c r="AO210" i="9"/>
  <c r="AP210" i="9" s="1"/>
  <c r="AO209" i="9"/>
  <c r="AP209" i="9" s="1"/>
  <c r="AO202" i="9"/>
  <c r="AP202" i="9" s="1"/>
  <c r="AR204" i="9"/>
  <c r="AS204" i="9" s="1"/>
  <c r="AR203" i="9"/>
  <c r="AR202" i="9" l="1"/>
  <c r="AS202" i="9" l="1"/>
  <c r="AT202" i="9" s="1"/>
  <c r="AS203" i="9"/>
  <c r="AT203" i="9" l="1"/>
  <c r="AU202" i="9" s="1"/>
  <c r="AU207" i="9" s="1"/>
  <c r="AT204" i="9"/>
  <c r="AU204" i="9" s="1"/>
  <c r="AU203" i="9" l="1"/>
  <c r="AZ202" i="9"/>
  <c r="S202" i="9" s="1"/>
  <c r="AZ203" i="9"/>
  <c r="S203" i="9" s="1"/>
  <c r="AZ208" i="9"/>
  <c r="S208" i="9" s="1"/>
  <c r="AZ211" i="9"/>
  <c r="S211" i="9" s="1"/>
  <c r="AZ207" i="9"/>
  <c r="S207" i="9" s="1"/>
  <c r="AZ210" i="9"/>
  <c r="S210" i="9" s="1"/>
  <c r="AZ206" i="9"/>
  <c r="S206" i="9" s="1"/>
  <c r="AZ205" i="9"/>
  <c r="S205" i="9" s="1"/>
  <c r="AZ204" i="9"/>
  <c r="S204" i="9" s="1"/>
  <c r="AZ209" i="9"/>
  <c r="S209" i="9" s="1"/>
  <c r="S212" i="9" l="1"/>
  <c r="T211" i="9" s="1"/>
  <c r="AI223" i="9" l="1"/>
  <c r="AJ223" i="9"/>
  <c r="T208" i="9"/>
  <c r="T203" i="9"/>
  <c r="T206" i="9"/>
  <c r="AD223" i="9" s="1"/>
  <c r="T204" i="9"/>
  <c r="T202" i="9"/>
  <c r="Z223" i="9" s="1"/>
  <c r="T210" i="9"/>
  <c r="AH223" i="9" s="1"/>
  <c r="T207" i="9"/>
  <c r="AE223" i="9" s="1"/>
  <c r="V211" i="9"/>
  <c r="T209" i="9"/>
  <c r="T205" i="9"/>
  <c r="AC223" i="9" s="1"/>
  <c r="AH220" i="9" l="1"/>
  <c r="AD220" i="9"/>
  <c r="Z220" i="9"/>
  <c r="AG220" i="9"/>
  <c r="AC220" i="9"/>
  <c r="AF220" i="9"/>
  <c r="AB220" i="9"/>
  <c r="AI220" i="9"/>
  <c r="AE220" i="9"/>
  <c r="AA220" i="9"/>
  <c r="AF221" i="9"/>
  <c r="AB221" i="9"/>
  <c r="AI221" i="9"/>
  <c r="AE221" i="9"/>
  <c r="AA221" i="9"/>
  <c r="AH221" i="9"/>
  <c r="AD221" i="9"/>
  <c r="Z221" i="9"/>
  <c r="AG221" i="9"/>
  <c r="AC221" i="9"/>
  <c r="AH216" i="9"/>
  <c r="AD216" i="9"/>
  <c r="Z216" i="9"/>
  <c r="AG216" i="9"/>
  <c r="AC216" i="9"/>
  <c r="AF216" i="9"/>
  <c r="AB216" i="9"/>
  <c r="AI216" i="9"/>
  <c r="AE216" i="9"/>
  <c r="AA216" i="9"/>
  <c r="AB223" i="9"/>
  <c r="AH214" i="9"/>
  <c r="AD214" i="9"/>
  <c r="Z214" i="9"/>
  <c r="AG214" i="9"/>
  <c r="AC214" i="9"/>
  <c r="AF214" i="9"/>
  <c r="AB214" i="9"/>
  <c r="AI214" i="9"/>
  <c r="AE214" i="9"/>
  <c r="AA214" i="9"/>
  <c r="AF219" i="9"/>
  <c r="AB219" i="9"/>
  <c r="AI219" i="9"/>
  <c r="AE219" i="9"/>
  <c r="AA219" i="9"/>
  <c r="AH219" i="9"/>
  <c r="AD219" i="9"/>
  <c r="Z219" i="9"/>
  <c r="AG219" i="9"/>
  <c r="AC219" i="9"/>
  <c r="AH218" i="9"/>
  <c r="AD218" i="9"/>
  <c r="Z218" i="9"/>
  <c r="AG218" i="9"/>
  <c r="AC218" i="9"/>
  <c r="AF218" i="9"/>
  <c r="AB218" i="9"/>
  <c r="AI218" i="9"/>
  <c r="AE218" i="9"/>
  <c r="AA218" i="9"/>
  <c r="AF217" i="9"/>
  <c r="AB217" i="9"/>
  <c r="AI217" i="9"/>
  <c r="AE217" i="9"/>
  <c r="AA217" i="9"/>
  <c r="AH217" i="9"/>
  <c r="AD217" i="9"/>
  <c r="Z217" i="9"/>
  <c r="AG217" i="9"/>
  <c r="AC217" i="9"/>
  <c r="AH222" i="9"/>
  <c r="AD222" i="9"/>
  <c r="Z222" i="9"/>
  <c r="AG222" i="9"/>
  <c r="AC222" i="9"/>
  <c r="AF222" i="9"/>
  <c r="AB222" i="9"/>
  <c r="AI222" i="9"/>
  <c r="AE222" i="9"/>
  <c r="AA222" i="9"/>
  <c r="AF215" i="9"/>
  <c r="AB215" i="9"/>
  <c r="AI215" i="9"/>
  <c r="AE215" i="9"/>
  <c r="AA215" i="9"/>
  <c r="AH215" i="9"/>
  <c r="AD215" i="9"/>
  <c r="Z215" i="9"/>
  <c r="AG215" i="9"/>
  <c r="AC215" i="9"/>
  <c r="AG223" i="9"/>
  <c r="AA223" i="9"/>
  <c r="AF223" i="9"/>
  <c r="AJ220" i="9"/>
  <c r="AJ221" i="9"/>
  <c r="AJ216" i="9"/>
  <c r="AY219" i="9"/>
  <c r="AY223" i="9"/>
  <c r="AY217" i="9"/>
  <c r="AY215" i="9"/>
  <c r="AY220" i="9"/>
  <c r="AY222" i="9"/>
  <c r="AJ214" i="9"/>
  <c r="AY221" i="9"/>
  <c r="AY214" i="9"/>
  <c r="AY218" i="9"/>
  <c r="T212" i="9"/>
  <c r="AY216" i="9"/>
  <c r="AJ219" i="9"/>
  <c r="AJ218" i="9"/>
  <c r="AJ217" i="9"/>
  <c r="AJ222" i="9"/>
  <c r="AJ215" i="9"/>
  <c r="AJ224" i="9" l="1"/>
  <c r="AL215" i="9" s="1"/>
  <c r="AL217" i="9" s="1"/>
  <c r="AI224" i="9"/>
  <c r="AL214" i="9" s="1"/>
  <c r="AL219" i="9" l="1"/>
  <c r="AL218" i="9"/>
  <c r="AL221" i="9" l="1"/>
  <c r="AL222" i="9"/>
  <c r="AO218" i="9" l="1"/>
  <c r="AO219" i="9" s="1"/>
  <c r="AO220" i="9" s="1"/>
  <c r="AO223" i="9" s="1"/>
  <c r="AP223" i="9" s="1"/>
  <c r="AL223" i="9"/>
  <c r="AR216" i="9" s="1"/>
  <c r="AS216" i="9" s="1"/>
  <c r="AO222" i="9" l="1"/>
  <c r="AP222" i="9" s="1"/>
  <c r="AO221" i="9"/>
  <c r="AP221" i="9" s="1"/>
  <c r="AO214" i="9"/>
  <c r="AP214" i="9" s="1"/>
  <c r="AR215" i="9"/>
  <c r="AR214" i="9" l="1"/>
  <c r="AS214" i="9" s="1"/>
  <c r="AT214" i="9" s="1"/>
  <c r="AS215" i="9" l="1"/>
  <c r="AT215" i="9" s="1"/>
  <c r="AU215" i="9" s="1"/>
  <c r="AT216" i="9" l="1"/>
  <c r="AU216" i="9" s="1"/>
  <c r="AU214" i="9"/>
  <c r="AU219" i="9" s="1"/>
  <c r="AZ217" i="9" l="1"/>
  <c r="S217" i="9" s="1"/>
  <c r="AZ222" i="9"/>
  <c r="S222" i="9" s="1"/>
  <c r="AZ220" i="9"/>
  <c r="S220" i="9" s="1"/>
  <c r="AZ221" i="9"/>
  <c r="S221" i="9" s="1"/>
  <c r="AZ215" i="9"/>
  <c r="S215" i="9" s="1"/>
  <c r="AZ218" i="9"/>
  <c r="S218" i="9" s="1"/>
  <c r="AZ219" i="9"/>
  <c r="S219" i="9" s="1"/>
  <c r="AZ214" i="9"/>
  <c r="S214" i="9" s="1"/>
  <c r="AZ223" i="9"/>
  <c r="S223" i="9" s="1"/>
  <c r="AZ216" i="9"/>
  <c r="S216" i="9" s="1"/>
  <c r="S224" i="9" l="1"/>
  <c r="V223" i="9" s="1"/>
  <c r="T217" i="9" l="1"/>
  <c r="T215" i="9"/>
  <c r="T223" i="9"/>
  <c r="T222" i="9"/>
  <c r="T218" i="9"/>
  <c r="T216" i="9"/>
  <c r="T220" i="9"/>
  <c r="T219" i="9"/>
  <c r="T221" i="9"/>
  <c r="T214" i="9"/>
  <c r="AI231" i="9" l="1"/>
  <c r="AE231" i="9"/>
  <c r="AA231" i="9"/>
  <c r="AD231" i="9"/>
  <c r="AH231" i="9"/>
  <c r="AC231" i="9"/>
  <c r="AG231" i="9"/>
  <c r="AB231" i="9"/>
  <c r="AF231" i="9"/>
  <c r="Z231" i="9"/>
  <c r="AJ226" i="9"/>
  <c r="AH226" i="9"/>
  <c r="AD226" i="9"/>
  <c r="Z226" i="9"/>
  <c r="AG226" i="9"/>
  <c r="AC226" i="9"/>
  <c r="AF226" i="9"/>
  <c r="AB226" i="9"/>
  <c r="AI226" i="9"/>
  <c r="AE226" i="9"/>
  <c r="AA226" i="9"/>
  <c r="AG234" i="9"/>
  <c r="AC234" i="9"/>
  <c r="AF234" i="9"/>
  <c r="AA234" i="9"/>
  <c r="AE234" i="9"/>
  <c r="Z234" i="9"/>
  <c r="AI234" i="9"/>
  <c r="AD234" i="9"/>
  <c r="AH234" i="9"/>
  <c r="AB234" i="9"/>
  <c r="AJ232" i="9"/>
  <c r="AG232" i="9"/>
  <c r="AC232" i="9"/>
  <c r="AE232" i="9"/>
  <c r="Z232" i="9"/>
  <c r="AI232" i="9"/>
  <c r="AD232" i="9"/>
  <c r="AH232" i="9"/>
  <c r="AB232" i="9"/>
  <c r="AF232" i="9"/>
  <c r="AA232" i="9"/>
  <c r="AI235" i="9"/>
  <c r="AE235" i="9"/>
  <c r="AA235" i="9"/>
  <c r="AG235" i="9"/>
  <c r="AB235" i="9"/>
  <c r="AF235" i="9"/>
  <c r="Z235" i="9"/>
  <c r="AD235" i="9"/>
  <c r="AH235" i="9"/>
  <c r="AC235" i="9"/>
  <c r="AH228" i="9"/>
  <c r="AD228" i="9"/>
  <c r="Z228" i="9"/>
  <c r="AG228" i="9"/>
  <c r="AC228" i="9"/>
  <c r="AF228" i="9"/>
  <c r="AB228" i="9"/>
  <c r="AI228" i="9"/>
  <c r="AE228" i="9"/>
  <c r="AA228" i="9"/>
  <c r="AF227" i="9"/>
  <c r="AB227" i="9"/>
  <c r="AI227" i="9"/>
  <c r="AE227" i="9"/>
  <c r="AA227" i="9"/>
  <c r="AH227" i="9"/>
  <c r="AD227" i="9"/>
  <c r="Z227" i="9"/>
  <c r="AG227" i="9"/>
  <c r="AC227" i="9"/>
  <c r="AI233" i="9"/>
  <c r="AE233" i="9"/>
  <c r="AA233" i="9"/>
  <c r="AF233" i="9"/>
  <c r="Z233" i="9"/>
  <c r="AD233" i="9"/>
  <c r="AH233" i="9"/>
  <c r="AC233" i="9"/>
  <c r="AG233" i="9"/>
  <c r="AB233" i="9"/>
  <c r="AG230" i="9"/>
  <c r="AC230" i="9"/>
  <c r="AI230" i="9"/>
  <c r="AD230" i="9"/>
  <c r="AH230" i="9"/>
  <c r="AB230" i="9"/>
  <c r="AF230" i="9"/>
  <c r="AA230" i="9"/>
  <c r="AE230" i="9"/>
  <c r="Z230" i="9"/>
  <c r="AJ229" i="9"/>
  <c r="AI229" i="9"/>
  <c r="AE229" i="9"/>
  <c r="AA229" i="9"/>
  <c r="AH229" i="9"/>
  <c r="AC229" i="9"/>
  <c r="AG229" i="9"/>
  <c r="AB229" i="9"/>
  <c r="AF229" i="9"/>
  <c r="Z229" i="9"/>
  <c r="AD229" i="9"/>
  <c r="AJ235" i="9"/>
  <c r="AJ228" i="9"/>
  <c r="AJ227" i="9"/>
  <c r="AJ234" i="9"/>
  <c r="AY233" i="9"/>
  <c r="AJ233" i="9"/>
  <c r="AJ230" i="9"/>
  <c r="AY227" i="9"/>
  <c r="AY232" i="9"/>
  <c r="AJ231" i="9"/>
  <c r="AY226" i="9"/>
  <c r="T224" i="9"/>
  <c r="AY231" i="9"/>
  <c r="AY228" i="9"/>
  <c r="AY234" i="9"/>
  <c r="AY230" i="9"/>
  <c r="AY229" i="9"/>
  <c r="AY235" i="9"/>
  <c r="AJ236" i="9" l="1"/>
  <c r="AL227" i="9" s="1"/>
  <c r="AL229" i="9" s="1"/>
  <c r="AI236" i="9"/>
  <c r="AL226" i="9" s="1"/>
  <c r="AL230" i="9" l="1"/>
  <c r="AL234" i="9" s="1"/>
  <c r="AL231" i="9"/>
  <c r="AL233" i="9" l="1"/>
  <c r="AL235" i="9" s="1"/>
  <c r="AR227" i="9" s="1"/>
  <c r="AR228" i="9" l="1"/>
  <c r="AS228" i="9" s="1"/>
  <c r="AO226" i="9"/>
  <c r="AP226" i="9" s="1"/>
  <c r="AO230" i="9"/>
  <c r="AO231" i="9" s="1"/>
  <c r="AO232" i="9" s="1"/>
  <c r="AO235" i="9" s="1"/>
  <c r="AP235" i="9" s="1"/>
  <c r="AR226" i="9"/>
  <c r="AS227" i="9" s="1"/>
  <c r="AO233" i="9" l="1"/>
  <c r="AP233" i="9" s="1"/>
  <c r="AO234" i="9"/>
  <c r="AP234" i="9" s="1"/>
  <c r="AS226" i="9"/>
  <c r="AT226" i="9" s="1"/>
  <c r="AT228" i="9"/>
  <c r="AU228" i="9" s="1"/>
  <c r="AT227" i="9"/>
  <c r="AU226" i="9" l="1"/>
  <c r="AU231" i="9" s="1"/>
  <c r="AU227" i="9"/>
  <c r="AZ232" i="9" l="1"/>
  <c r="S232" i="9" s="1"/>
  <c r="AZ227" i="9"/>
  <c r="S227" i="9" s="1"/>
  <c r="AZ230" i="9"/>
  <c r="S230" i="9" s="1"/>
  <c r="AZ226" i="9"/>
  <c r="S226" i="9" s="1"/>
  <c r="AZ234" i="9"/>
  <c r="S234" i="9" s="1"/>
  <c r="AZ233" i="9"/>
  <c r="S233" i="9" s="1"/>
  <c r="AZ229" i="9"/>
  <c r="S229" i="9" s="1"/>
  <c r="AZ231" i="9"/>
  <c r="S231" i="9" s="1"/>
  <c r="AZ228" i="9"/>
  <c r="S228" i="9" s="1"/>
  <c r="AZ235" i="9"/>
  <c r="S235" i="9" s="1"/>
  <c r="S236" i="9" l="1"/>
  <c r="V235" i="9" s="1"/>
  <c r="T229" i="9" l="1"/>
  <c r="T232" i="9"/>
  <c r="T226" i="9"/>
  <c r="T227" i="9"/>
  <c r="T233" i="9"/>
  <c r="T234" i="9"/>
  <c r="T235" i="9"/>
  <c r="T228" i="9"/>
  <c r="T230" i="9"/>
  <c r="T231" i="9"/>
  <c r="AI239" i="9" l="1"/>
  <c r="AE239" i="9"/>
  <c r="AA239" i="9"/>
  <c r="AH239" i="9"/>
  <c r="AC239" i="9"/>
  <c r="AG239" i="9"/>
  <c r="AB239" i="9"/>
  <c r="AF239" i="9"/>
  <c r="Z239" i="9"/>
  <c r="AD239" i="9"/>
  <c r="AF246" i="9"/>
  <c r="AB246" i="9"/>
  <c r="AI246" i="9"/>
  <c r="AE246" i="9"/>
  <c r="AA246" i="9"/>
  <c r="AH246" i="9"/>
  <c r="AD246" i="9"/>
  <c r="Z246" i="9"/>
  <c r="AG246" i="9"/>
  <c r="AC246" i="9"/>
  <c r="AG240" i="9"/>
  <c r="AC240" i="9"/>
  <c r="AI240" i="9"/>
  <c r="AD240" i="9"/>
  <c r="AH240" i="9"/>
  <c r="AB240" i="9"/>
  <c r="AF240" i="9"/>
  <c r="AA240" i="9"/>
  <c r="AE240" i="9"/>
  <c r="Z240" i="9"/>
  <c r="AH247" i="9"/>
  <c r="AD247" i="9"/>
  <c r="Z247" i="9"/>
  <c r="AG247" i="9"/>
  <c r="AC247" i="9"/>
  <c r="AF247" i="9"/>
  <c r="AB247" i="9"/>
  <c r="AI247" i="9"/>
  <c r="AE247" i="9"/>
  <c r="AA247" i="9"/>
  <c r="AG238" i="9"/>
  <c r="AC238" i="9"/>
  <c r="AH238" i="9"/>
  <c r="AB238" i="9"/>
  <c r="AF238" i="9"/>
  <c r="AA238" i="9"/>
  <c r="AE238" i="9"/>
  <c r="Z238" i="9"/>
  <c r="AI238" i="9"/>
  <c r="AD238" i="9"/>
  <c r="AH243" i="9"/>
  <c r="AD243" i="9"/>
  <c r="Z243" i="9"/>
  <c r="AG243" i="9"/>
  <c r="AC243" i="9"/>
  <c r="AF243" i="9"/>
  <c r="AB243" i="9"/>
  <c r="AI243" i="9"/>
  <c r="AE243" i="9"/>
  <c r="AA243" i="9"/>
  <c r="AF244" i="9"/>
  <c r="AB244" i="9"/>
  <c r="AI244" i="9"/>
  <c r="AE244" i="9"/>
  <c r="AA244" i="9"/>
  <c r="AH244" i="9"/>
  <c r="AD244" i="9"/>
  <c r="Z244" i="9"/>
  <c r="AG244" i="9"/>
  <c r="AC244" i="9"/>
  <c r="AF242" i="9"/>
  <c r="AB242" i="9"/>
  <c r="AI242" i="9"/>
  <c r="AE242" i="9"/>
  <c r="AA242" i="9"/>
  <c r="AH242" i="9"/>
  <c r="AD242" i="9"/>
  <c r="Z242" i="9"/>
  <c r="AG242" i="9"/>
  <c r="AC242" i="9"/>
  <c r="AH245" i="9"/>
  <c r="AD245" i="9"/>
  <c r="Z245" i="9"/>
  <c r="AG245" i="9"/>
  <c r="AC245" i="9"/>
  <c r="AF245" i="9"/>
  <c r="AB245" i="9"/>
  <c r="AI245" i="9"/>
  <c r="AE245" i="9"/>
  <c r="AA245" i="9"/>
  <c r="AH241" i="9"/>
  <c r="AG241" i="9"/>
  <c r="AF241" i="9"/>
  <c r="AI241" i="9"/>
  <c r="AE241" i="9"/>
  <c r="AA241" i="9"/>
  <c r="AD241" i="9"/>
  <c r="AC241" i="9"/>
  <c r="AB241" i="9"/>
  <c r="Z241" i="9"/>
  <c r="AJ240" i="9"/>
  <c r="AJ247" i="9"/>
  <c r="AY245" i="9"/>
  <c r="AY242" i="9"/>
  <c r="AY246" i="9"/>
  <c r="AY240" i="9"/>
  <c r="AJ238" i="9"/>
  <c r="AY241" i="9"/>
  <c r="AY244" i="9"/>
  <c r="AY238" i="9"/>
  <c r="AY247" i="9"/>
  <c r="AY239" i="9"/>
  <c r="T236" i="9"/>
  <c r="AY243" i="9"/>
  <c r="AJ239" i="9"/>
  <c r="AJ243" i="9"/>
  <c r="AJ244" i="9"/>
  <c r="AJ246" i="9"/>
  <c r="AJ242" i="9"/>
  <c r="AJ245" i="9"/>
  <c r="AJ241" i="9"/>
  <c r="AI248" i="9" l="1"/>
  <c r="AL238" i="9" s="1"/>
  <c r="AJ248" i="9"/>
  <c r="AL239" i="9" s="1"/>
  <c r="AL241" i="9" s="1"/>
  <c r="AL242" i="9" l="1"/>
  <c r="AL246" i="9" s="1"/>
  <c r="AL243" i="9"/>
  <c r="AL245" i="9" l="1"/>
  <c r="AL247" i="9" s="1"/>
  <c r="AO238" i="9" s="1"/>
  <c r="AP238" i="9" s="1"/>
  <c r="AO242" i="9" l="1"/>
  <c r="AO243" i="9" s="1"/>
  <c r="AO244" i="9" s="1"/>
  <c r="AO246" i="9" s="1"/>
  <c r="AP246" i="9" s="1"/>
  <c r="AR240" i="9"/>
  <c r="AS240" i="9" s="1"/>
  <c r="AR239" i="9"/>
  <c r="AR238" i="9"/>
  <c r="AO247" i="9" l="1"/>
  <c r="AP247" i="9" s="1"/>
  <c r="AO245" i="9"/>
  <c r="AP245" i="9" s="1"/>
  <c r="AS238" i="9"/>
  <c r="AT238" i="9" s="1"/>
  <c r="AS239" i="9"/>
  <c r="AT239" i="9" l="1"/>
  <c r="AU238" i="9" s="1"/>
  <c r="AU243" i="9" s="1"/>
  <c r="AT240" i="9"/>
  <c r="AU240" i="9" s="1"/>
  <c r="AU239" i="9" l="1"/>
  <c r="AZ240" i="9"/>
  <c r="S240" i="9" s="1"/>
  <c r="AZ242" i="9"/>
  <c r="S242" i="9" s="1"/>
  <c r="AZ244" i="9"/>
  <c r="S244" i="9" s="1"/>
  <c r="AZ245" i="9"/>
  <c r="S245" i="9" s="1"/>
  <c r="AZ243" i="9"/>
  <c r="S243" i="9" s="1"/>
  <c r="AZ239" i="9"/>
  <c r="S239" i="9" s="1"/>
  <c r="AZ247" i="9"/>
  <c r="S247" i="9" s="1"/>
  <c r="AZ241" i="9"/>
  <c r="S241" i="9" s="1"/>
  <c r="AZ246" i="9"/>
  <c r="S246" i="9" s="1"/>
  <c r="AZ238" i="9"/>
  <c r="S238" i="9" s="1"/>
  <c r="S248" i="9" l="1"/>
  <c r="V247" i="9" l="1"/>
  <c r="T244" i="9"/>
  <c r="T242" i="9"/>
  <c r="T246" i="9"/>
  <c r="T240" i="9"/>
  <c r="T247" i="9"/>
  <c r="T238" i="9"/>
  <c r="T239" i="9"/>
  <c r="T243" i="9"/>
  <c r="T245" i="9"/>
  <c r="T241" i="9"/>
  <c r="AF250" i="9" l="1"/>
  <c r="AB250" i="9"/>
  <c r="AI250" i="9"/>
  <c r="AE250" i="9"/>
  <c r="AA250" i="9"/>
  <c r="AH250" i="9"/>
  <c r="AD250" i="9"/>
  <c r="Z250" i="9"/>
  <c r="AG250" i="9"/>
  <c r="AC250" i="9"/>
  <c r="AH251" i="9"/>
  <c r="AD251" i="9"/>
  <c r="Z251" i="9"/>
  <c r="AG251" i="9"/>
  <c r="AC251" i="9"/>
  <c r="AF251" i="9"/>
  <c r="AB251" i="9"/>
  <c r="AI251" i="9"/>
  <c r="AE251" i="9"/>
  <c r="AA251" i="9"/>
  <c r="AH253" i="9"/>
  <c r="AD253" i="9"/>
  <c r="Z253" i="9"/>
  <c r="AG253" i="9"/>
  <c r="AC253" i="9"/>
  <c r="AF253" i="9"/>
  <c r="AB253" i="9"/>
  <c r="AI253" i="9"/>
  <c r="AE253" i="9"/>
  <c r="AA253" i="9"/>
  <c r="AH257" i="9"/>
  <c r="AD257" i="9"/>
  <c r="Z257" i="9"/>
  <c r="AG257" i="9"/>
  <c r="AC257" i="9"/>
  <c r="AF257" i="9"/>
  <c r="AB257" i="9"/>
  <c r="AI257" i="9"/>
  <c r="AE257" i="9"/>
  <c r="AA257" i="9"/>
  <c r="AH259" i="9"/>
  <c r="AD259" i="9"/>
  <c r="Z259" i="9"/>
  <c r="AG259" i="9"/>
  <c r="AC259" i="9"/>
  <c r="AF259" i="9"/>
  <c r="AB259" i="9"/>
  <c r="AI259" i="9"/>
  <c r="AE259" i="9"/>
  <c r="AA259" i="9"/>
  <c r="AF256" i="9"/>
  <c r="AB256" i="9"/>
  <c r="AI256" i="9"/>
  <c r="AE256" i="9"/>
  <c r="AA256" i="9"/>
  <c r="AH256" i="9"/>
  <c r="AD256" i="9"/>
  <c r="Z256" i="9"/>
  <c r="AG256" i="9"/>
  <c r="AC256" i="9"/>
  <c r="AF258" i="9"/>
  <c r="AB258" i="9"/>
  <c r="AI258" i="9"/>
  <c r="AE258" i="9"/>
  <c r="AA258" i="9"/>
  <c r="AH258" i="9"/>
  <c r="AD258" i="9"/>
  <c r="Z258" i="9"/>
  <c r="AG258" i="9"/>
  <c r="AC258" i="9"/>
  <c r="AF254" i="9"/>
  <c r="AB254" i="9"/>
  <c r="AI254" i="9"/>
  <c r="AE254" i="9"/>
  <c r="AA254" i="9"/>
  <c r="AH254" i="9"/>
  <c r="AD254" i="9"/>
  <c r="Z254" i="9"/>
  <c r="AG254" i="9"/>
  <c r="AC254" i="9"/>
  <c r="AH255" i="9"/>
  <c r="AD255" i="9"/>
  <c r="Z255" i="9"/>
  <c r="AG255" i="9"/>
  <c r="AC255" i="9"/>
  <c r="AF255" i="9"/>
  <c r="AB255" i="9"/>
  <c r="AI255" i="9"/>
  <c r="AE255" i="9"/>
  <c r="AA255" i="9"/>
  <c r="AF252" i="9"/>
  <c r="AB252" i="9"/>
  <c r="AI252" i="9"/>
  <c r="AE252" i="9"/>
  <c r="AA252" i="9"/>
  <c r="AH252" i="9"/>
  <c r="AD252" i="9"/>
  <c r="Z252" i="9"/>
  <c r="AG252" i="9"/>
  <c r="AC252" i="9"/>
  <c r="AJ253" i="9"/>
  <c r="AJ254" i="9"/>
  <c r="AJ258" i="9"/>
  <c r="AY256" i="9"/>
  <c r="AY251" i="9"/>
  <c r="AY258" i="9"/>
  <c r="AY253" i="9"/>
  <c r="AY252" i="9"/>
  <c r="T248" i="9"/>
  <c r="AY255" i="9"/>
  <c r="AY250" i="9"/>
  <c r="AY257" i="9"/>
  <c r="AJ250" i="9"/>
  <c r="AY259" i="9"/>
  <c r="AY254" i="9"/>
  <c r="AJ257" i="9"/>
  <c r="AJ259" i="9"/>
  <c r="AJ256" i="9"/>
  <c r="AJ251" i="9"/>
  <c r="AJ255" i="9"/>
  <c r="AJ252" i="9"/>
  <c r="AJ260" i="9" l="1"/>
  <c r="AL251" i="9" s="1"/>
  <c r="AL253" i="9" s="1"/>
  <c r="AI260" i="9"/>
  <c r="AL250" i="9" s="1"/>
  <c r="AL254" i="9" l="1"/>
  <c r="AL255" i="9"/>
  <c r="AL257" i="9" l="1"/>
  <c r="AL258" i="9"/>
  <c r="AO254" i="9" l="1"/>
  <c r="AO255" i="9" s="1"/>
  <c r="AO256" i="9" s="1"/>
  <c r="AO259" i="9" s="1"/>
  <c r="AP259" i="9" s="1"/>
  <c r="AL259" i="9"/>
  <c r="AO250" i="9" l="1"/>
  <c r="AP250" i="9" s="1"/>
  <c r="AR251" i="9"/>
  <c r="AR252" i="9"/>
  <c r="AS252" i="9" s="1"/>
  <c r="AO258" i="9"/>
  <c r="AP258" i="9" s="1"/>
  <c r="AO257" i="9"/>
  <c r="AP257" i="9" s="1"/>
  <c r="AR250" i="9" l="1"/>
  <c r="AS251" i="9" s="1"/>
  <c r="AT251" i="9" l="1"/>
  <c r="AT252" i="9"/>
  <c r="AU252" i="9" s="1"/>
  <c r="AS250" i="9"/>
  <c r="AT250" i="9" s="1"/>
  <c r="AU251" i="9" l="1"/>
  <c r="AU250" i="9"/>
  <c r="AU255" i="9" s="1"/>
  <c r="AZ256" i="9" l="1"/>
  <c r="S256" i="9" s="1"/>
  <c r="AZ259" i="9"/>
  <c r="S259" i="9" s="1"/>
  <c r="AZ257" i="9"/>
  <c r="S257" i="9" s="1"/>
  <c r="AZ252" i="9"/>
  <c r="S252" i="9" s="1"/>
  <c r="AZ258" i="9"/>
  <c r="S258" i="9" s="1"/>
  <c r="AZ250" i="9"/>
  <c r="S250" i="9" s="1"/>
  <c r="AZ254" i="9"/>
  <c r="S254" i="9" s="1"/>
  <c r="AZ253" i="9"/>
  <c r="S253" i="9" s="1"/>
  <c r="AZ251" i="9"/>
  <c r="S251" i="9" s="1"/>
  <c r="AZ255" i="9"/>
  <c r="S255" i="9" s="1"/>
  <c r="S260" i="9" l="1"/>
  <c r="T253" i="9" l="1"/>
  <c r="V259" i="9"/>
  <c r="T255" i="9"/>
  <c r="T258" i="9"/>
  <c r="T259" i="9"/>
  <c r="T252" i="9"/>
  <c r="T251" i="9"/>
  <c r="T257" i="9"/>
  <c r="T256" i="9"/>
  <c r="T250" i="9"/>
  <c r="T254" i="9"/>
  <c r="AH263" i="9" l="1"/>
  <c r="AD263" i="9"/>
  <c r="Z263" i="9"/>
  <c r="AG263" i="9"/>
  <c r="AC263" i="9"/>
  <c r="AF263" i="9"/>
  <c r="AB263" i="9"/>
  <c r="AI263" i="9"/>
  <c r="AE263" i="9"/>
  <c r="AA263" i="9"/>
  <c r="AH269" i="9"/>
  <c r="AD269" i="9"/>
  <c r="Z269" i="9"/>
  <c r="AG269" i="9"/>
  <c r="AC269" i="9"/>
  <c r="AF269" i="9"/>
  <c r="AB269" i="9"/>
  <c r="AI269" i="9"/>
  <c r="AE269" i="9"/>
  <c r="AA269" i="9"/>
  <c r="AF264" i="9"/>
  <c r="AB264" i="9"/>
  <c r="AI264" i="9"/>
  <c r="AE264" i="9"/>
  <c r="AA264" i="9"/>
  <c r="AH264" i="9"/>
  <c r="AD264" i="9"/>
  <c r="Z264" i="9"/>
  <c r="AG264" i="9"/>
  <c r="AC264" i="9"/>
  <c r="AF270" i="9"/>
  <c r="AB270" i="9"/>
  <c r="AI270" i="9"/>
  <c r="AE270" i="9"/>
  <c r="AA270" i="9"/>
  <c r="AH270" i="9"/>
  <c r="AD270" i="9"/>
  <c r="Z270" i="9"/>
  <c r="AG270" i="9"/>
  <c r="AC270" i="9"/>
  <c r="AF266" i="9"/>
  <c r="AB266" i="9"/>
  <c r="AI266" i="9"/>
  <c r="AE266" i="9"/>
  <c r="AA266" i="9"/>
  <c r="AH266" i="9"/>
  <c r="AD266" i="9"/>
  <c r="Z266" i="9"/>
  <c r="AG266" i="9"/>
  <c r="AC266" i="9"/>
  <c r="AH267" i="9"/>
  <c r="AD267" i="9"/>
  <c r="Z267" i="9"/>
  <c r="AG267" i="9"/>
  <c r="AC267" i="9"/>
  <c r="AF267" i="9"/>
  <c r="AB267" i="9"/>
  <c r="AI267" i="9"/>
  <c r="AE267" i="9"/>
  <c r="AA267" i="9"/>
  <c r="AF262" i="9"/>
  <c r="AB262" i="9"/>
  <c r="AI262" i="9"/>
  <c r="AE262" i="9"/>
  <c r="AA262" i="9"/>
  <c r="AH262" i="9"/>
  <c r="AD262" i="9"/>
  <c r="Z262" i="9"/>
  <c r="AG262" i="9"/>
  <c r="AC262" i="9"/>
  <c r="AF268" i="9"/>
  <c r="AB268" i="9"/>
  <c r="AI268" i="9"/>
  <c r="AE268" i="9"/>
  <c r="AA268" i="9"/>
  <c r="AH268" i="9"/>
  <c r="AD268" i="9"/>
  <c r="Z268" i="9"/>
  <c r="AG268" i="9"/>
  <c r="AC268" i="9"/>
  <c r="AH271" i="9"/>
  <c r="AD271" i="9"/>
  <c r="Z271" i="9"/>
  <c r="AG271" i="9"/>
  <c r="AC271" i="9"/>
  <c r="AF271" i="9"/>
  <c r="AB271" i="9"/>
  <c r="AI271" i="9"/>
  <c r="AE271" i="9"/>
  <c r="AA271" i="9"/>
  <c r="AH265" i="9"/>
  <c r="AD265" i="9"/>
  <c r="Z265" i="9"/>
  <c r="AG265" i="9"/>
  <c r="AC265" i="9"/>
  <c r="AF265" i="9"/>
  <c r="AB265" i="9"/>
  <c r="AI265" i="9"/>
  <c r="AE265" i="9"/>
  <c r="AA265" i="9"/>
  <c r="AJ270" i="9"/>
  <c r="AJ263" i="9"/>
  <c r="AJ267" i="9"/>
  <c r="AJ269" i="9"/>
  <c r="AJ266" i="9"/>
  <c r="AY269" i="9"/>
  <c r="AY268" i="9"/>
  <c r="AY266" i="9"/>
  <c r="AY262" i="9"/>
  <c r="T260" i="9"/>
  <c r="AY271" i="9"/>
  <c r="AY267" i="9"/>
  <c r="AY264" i="9"/>
  <c r="AJ262" i="9"/>
  <c r="AY263" i="9"/>
  <c r="AY270" i="9"/>
  <c r="AY265" i="9"/>
  <c r="AJ264" i="9"/>
  <c r="AJ268" i="9"/>
  <c r="AJ271" i="9"/>
  <c r="AJ265" i="9"/>
  <c r="AI272" i="9" l="1"/>
  <c r="AL262" i="9" s="1"/>
  <c r="AJ272" i="9"/>
  <c r="AL263" i="9" s="1"/>
  <c r="AL265" i="9" s="1"/>
  <c r="AL267" i="9" l="1"/>
  <c r="AL266" i="9"/>
  <c r="AL270" i="9" s="1"/>
  <c r="AL269" i="9" l="1"/>
  <c r="AO266" i="9" l="1"/>
  <c r="AO267" i="9" s="1"/>
  <c r="AO268" i="9" s="1"/>
  <c r="AL271" i="9"/>
  <c r="AO262" i="9" s="1"/>
  <c r="AP262" i="9" s="1"/>
  <c r="AO270" i="9" l="1"/>
  <c r="AP270" i="9" s="1"/>
  <c r="AO271" i="9"/>
  <c r="AP271" i="9" s="1"/>
  <c r="AO269" i="9"/>
  <c r="AP269" i="9" s="1"/>
  <c r="AR263" i="9"/>
  <c r="AR264" i="9"/>
  <c r="AS264" i="9" s="1"/>
  <c r="AR262" i="9"/>
  <c r="AS262" i="9" l="1"/>
  <c r="AT262" i="9" s="1"/>
  <c r="AS263" i="9"/>
  <c r="AT264" i="9" l="1"/>
  <c r="AU264" i="9" s="1"/>
  <c r="AT263" i="9"/>
  <c r="AU263" i="9" s="1"/>
  <c r="AU262" i="9" l="1"/>
  <c r="AU267" i="9" s="1"/>
  <c r="AZ268" i="9" l="1"/>
  <c r="S268" i="9" s="1"/>
  <c r="AZ263" i="9"/>
  <c r="S263" i="9" s="1"/>
  <c r="AZ270" i="9"/>
  <c r="S270" i="9" s="1"/>
  <c r="AZ266" i="9"/>
  <c r="S266" i="9" s="1"/>
  <c r="AZ269" i="9"/>
  <c r="S269" i="9" s="1"/>
  <c r="AZ262" i="9"/>
  <c r="S262" i="9" s="1"/>
  <c r="AZ265" i="9"/>
  <c r="S265" i="9" s="1"/>
  <c r="AZ267" i="9"/>
  <c r="S267" i="9" s="1"/>
  <c r="AZ271" i="9"/>
  <c r="S271" i="9" s="1"/>
  <c r="AZ264" i="9"/>
  <c r="S264" i="9" s="1"/>
  <c r="S272" i="9" l="1"/>
  <c r="V271" i="9" s="1"/>
  <c r="T268" i="9" l="1"/>
  <c r="T265" i="9"/>
  <c r="T264" i="9"/>
  <c r="T271" i="9"/>
  <c r="T269" i="9"/>
  <c r="T263" i="9"/>
  <c r="T266" i="9"/>
  <c r="T262" i="9"/>
  <c r="T270" i="9"/>
  <c r="T267" i="9"/>
  <c r="AF278" i="9" l="1"/>
  <c r="AB278" i="9"/>
  <c r="AI278" i="9"/>
  <c r="AE278" i="9"/>
  <c r="AA278" i="9"/>
  <c r="AH278" i="9"/>
  <c r="AD278" i="9"/>
  <c r="Z278" i="9"/>
  <c r="AG278" i="9"/>
  <c r="AC278" i="9"/>
  <c r="AF274" i="9"/>
  <c r="AB274" i="9"/>
  <c r="AI274" i="9"/>
  <c r="AE274" i="9"/>
  <c r="AA274" i="9"/>
  <c r="AH274" i="9"/>
  <c r="AD274" i="9"/>
  <c r="Z274" i="9"/>
  <c r="AG274" i="9"/>
  <c r="AC274" i="9"/>
  <c r="AH283" i="9"/>
  <c r="AD283" i="9"/>
  <c r="Z283" i="9"/>
  <c r="AG283" i="9"/>
  <c r="AC283" i="9"/>
  <c r="AF283" i="9"/>
  <c r="AB283" i="9"/>
  <c r="AI283" i="9"/>
  <c r="AE283" i="9"/>
  <c r="AA283" i="9"/>
  <c r="AF276" i="9"/>
  <c r="AB276" i="9"/>
  <c r="AI276" i="9"/>
  <c r="AE276" i="9"/>
  <c r="AA276" i="9"/>
  <c r="AH276" i="9"/>
  <c r="AD276" i="9"/>
  <c r="Z276" i="9"/>
  <c r="AG276" i="9"/>
  <c r="AC276" i="9"/>
  <c r="AH279" i="9"/>
  <c r="AD279" i="9"/>
  <c r="Z279" i="9"/>
  <c r="AG279" i="9"/>
  <c r="AC279" i="9"/>
  <c r="AF279" i="9"/>
  <c r="AB279" i="9"/>
  <c r="AI279" i="9"/>
  <c r="AE279" i="9"/>
  <c r="AA279" i="9"/>
  <c r="AH275" i="9"/>
  <c r="AD275" i="9"/>
  <c r="Z275" i="9"/>
  <c r="AG275" i="9"/>
  <c r="AC275" i="9"/>
  <c r="AF275" i="9"/>
  <c r="AB275" i="9"/>
  <c r="AI275" i="9"/>
  <c r="AE275" i="9"/>
  <c r="AA275" i="9"/>
  <c r="AJ277" i="9"/>
  <c r="AH277" i="9"/>
  <c r="AD277" i="9"/>
  <c r="Z277" i="9"/>
  <c r="AG277" i="9"/>
  <c r="AC277" i="9"/>
  <c r="AF277" i="9"/>
  <c r="AB277" i="9"/>
  <c r="AI277" i="9"/>
  <c r="AE277" i="9"/>
  <c r="AA277" i="9"/>
  <c r="AF282" i="9"/>
  <c r="AB282" i="9"/>
  <c r="AI282" i="9"/>
  <c r="AE282" i="9"/>
  <c r="AA282" i="9"/>
  <c r="AH282" i="9"/>
  <c r="AD282" i="9"/>
  <c r="Z282" i="9"/>
  <c r="AG282" i="9"/>
  <c r="AC282" i="9"/>
  <c r="AH281" i="9"/>
  <c r="AD281" i="9"/>
  <c r="Z281" i="9"/>
  <c r="AG281" i="9"/>
  <c r="AC281" i="9"/>
  <c r="AF281" i="9"/>
  <c r="AB281" i="9"/>
  <c r="AI281" i="9"/>
  <c r="AE281" i="9"/>
  <c r="AA281" i="9"/>
  <c r="AF280" i="9"/>
  <c r="AB280" i="9"/>
  <c r="AI280" i="9"/>
  <c r="AE280" i="9"/>
  <c r="AA280" i="9"/>
  <c r="AH280" i="9"/>
  <c r="AD280" i="9"/>
  <c r="Z280" i="9"/>
  <c r="AG280" i="9"/>
  <c r="AC280" i="9"/>
  <c r="AJ280" i="9"/>
  <c r="AJ281" i="9"/>
  <c r="AJ276" i="9"/>
  <c r="AJ283" i="9"/>
  <c r="AJ274" i="9"/>
  <c r="AY276" i="9"/>
  <c r="AY281" i="9"/>
  <c r="AY280" i="9"/>
  <c r="AY282" i="9"/>
  <c r="AY274" i="9"/>
  <c r="AY279" i="9"/>
  <c r="AY277" i="9"/>
  <c r="AY275" i="9"/>
  <c r="AY283" i="9"/>
  <c r="T272" i="9"/>
  <c r="AY278" i="9"/>
  <c r="AJ279" i="9"/>
  <c r="AJ278" i="9"/>
  <c r="AJ282" i="9"/>
  <c r="AJ275" i="9"/>
  <c r="AJ284" i="9" l="1"/>
  <c r="AL275" i="9" s="1"/>
  <c r="AL277" i="9" s="1"/>
  <c r="AI284" i="9"/>
  <c r="AL274" i="9" s="1"/>
  <c r="AL279" i="9" l="1"/>
  <c r="AL278" i="9"/>
  <c r="AL282" i="9" l="1"/>
  <c r="AL281" i="9"/>
  <c r="AO278" i="9" l="1"/>
  <c r="AO279" i="9" s="1"/>
  <c r="AO280" i="9" s="1"/>
  <c r="AO283" i="9" s="1"/>
  <c r="AP283" i="9" s="1"/>
  <c r="AL283" i="9"/>
  <c r="AO274" i="9" s="1"/>
  <c r="AP274" i="9" s="1"/>
  <c r="AO281" i="9" l="1"/>
  <c r="AP281" i="9" s="1"/>
  <c r="AO282" i="9"/>
  <c r="AP282" i="9" s="1"/>
  <c r="AR276" i="9"/>
  <c r="AS276" i="9" s="1"/>
  <c r="AR275" i="9"/>
  <c r="AR274" i="9"/>
  <c r="AS275" i="9" l="1"/>
  <c r="AS274" i="9"/>
  <c r="AT274" i="9" s="1"/>
  <c r="AT275" i="9" l="1"/>
  <c r="AU274" i="9" s="1"/>
  <c r="AU279" i="9" s="1"/>
  <c r="AT276" i="9"/>
  <c r="AU276" i="9" s="1"/>
  <c r="AZ274" i="9" l="1"/>
  <c r="S274" i="9" s="1"/>
  <c r="AZ278" i="9"/>
  <c r="S278" i="9" s="1"/>
  <c r="AZ275" i="9"/>
  <c r="S275" i="9" s="1"/>
  <c r="AZ282" i="9"/>
  <c r="S282" i="9" s="1"/>
  <c r="AZ280" i="9"/>
  <c r="S280" i="9" s="1"/>
  <c r="AZ276" i="9"/>
  <c r="S276" i="9" s="1"/>
  <c r="AZ283" i="9"/>
  <c r="S283" i="9" s="1"/>
  <c r="AZ277" i="9"/>
  <c r="S277" i="9" s="1"/>
  <c r="AZ281" i="9"/>
  <c r="S281" i="9" s="1"/>
  <c r="AZ279" i="9"/>
  <c r="S279" i="9" s="1"/>
  <c r="AU275" i="9"/>
  <c r="S284" i="9" l="1"/>
  <c r="T280" i="9" l="1"/>
  <c r="V283" i="9"/>
  <c r="T274" i="9"/>
  <c r="T276" i="9"/>
  <c r="T282" i="9"/>
  <c r="T278" i="9"/>
  <c r="T283" i="9"/>
  <c r="T277" i="9"/>
  <c r="T275" i="9"/>
  <c r="T281" i="9"/>
  <c r="T279" i="9"/>
  <c r="AH295" i="9" l="1"/>
  <c r="AD295" i="9"/>
  <c r="Z295" i="9"/>
  <c r="AG295" i="9"/>
  <c r="AC295" i="9"/>
  <c r="AF295" i="9"/>
  <c r="AB295" i="9"/>
  <c r="AI295" i="9"/>
  <c r="AE295" i="9"/>
  <c r="AA295" i="9"/>
  <c r="AF288" i="9"/>
  <c r="AB288" i="9"/>
  <c r="AI288" i="9"/>
  <c r="AE288" i="9"/>
  <c r="AA288" i="9"/>
  <c r="AH288" i="9"/>
  <c r="AD288" i="9"/>
  <c r="Z288" i="9"/>
  <c r="AG288" i="9"/>
  <c r="AC288" i="9"/>
  <c r="AF290" i="9"/>
  <c r="AB290" i="9"/>
  <c r="AI290" i="9"/>
  <c r="AE290" i="9"/>
  <c r="AA290" i="9"/>
  <c r="AH290" i="9"/>
  <c r="AD290" i="9"/>
  <c r="Z290" i="9"/>
  <c r="AG290" i="9"/>
  <c r="AC290" i="9"/>
  <c r="AH289" i="9"/>
  <c r="AD289" i="9"/>
  <c r="Z289" i="9"/>
  <c r="AG289" i="9"/>
  <c r="AC289" i="9"/>
  <c r="AF289" i="9"/>
  <c r="AB289" i="9"/>
  <c r="AI289" i="9"/>
  <c r="AE289" i="9"/>
  <c r="AA289" i="9"/>
  <c r="AH291" i="9"/>
  <c r="AD291" i="9"/>
  <c r="Z291" i="9"/>
  <c r="AG291" i="9"/>
  <c r="AC291" i="9"/>
  <c r="AF291" i="9"/>
  <c r="AB291" i="9"/>
  <c r="AI291" i="9"/>
  <c r="AE291" i="9"/>
  <c r="AA291" i="9"/>
  <c r="AF286" i="9"/>
  <c r="AB286" i="9"/>
  <c r="AI286" i="9"/>
  <c r="AE286" i="9"/>
  <c r="AA286" i="9"/>
  <c r="AH286" i="9"/>
  <c r="AD286" i="9"/>
  <c r="Z286" i="9"/>
  <c r="AG286" i="9"/>
  <c r="AC286" i="9"/>
  <c r="AH293" i="9"/>
  <c r="AD293" i="9"/>
  <c r="Z293" i="9"/>
  <c r="AG293" i="9"/>
  <c r="AC293" i="9"/>
  <c r="AF293" i="9"/>
  <c r="AB293" i="9"/>
  <c r="AI293" i="9"/>
  <c r="AE293" i="9"/>
  <c r="AA293" i="9"/>
  <c r="AH287" i="9"/>
  <c r="AD287" i="9"/>
  <c r="Z287" i="9"/>
  <c r="AG287" i="9"/>
  <c r="AC287" i="9"/>
  <c r="AF287" i="9"/>
  <c r="AB287" i="9"/>
  <c r="AI287" i="9"/>
  <c r="AE287" i="9"/>
  <c r="AA287" i="9"/>
  <c r="AF294" i="9"/>
  <c r="AB294" i="9"/>
  <c r="AI294" i="9"/>
  <c r="AE294" i="9"/>
  <c r="AA294" i="9"/>
  <c r="AH294" i="9"/>
  <c r="AD294" i="9"/>
  <c r="Z294" i="9"/>
  <c r="AG294" i="9"/>
  <c r="AC294" i="9"/>
  <c r="AF292" i="9"/>
  <c r="AB292" i="9"/>
  <c r="AI292" i="9"/>
  <c r="AE292" i="9"/>
  <c r="AA292" i="9"/>
  <c r="AH292" i="9"/>
  <c r="AD292" i="9"/>
  <c r="Z292" i="9"/>
  <c r="AG292" i="9"/>
  <c r="AC292" i="9"/>
  <c r="AJ295" i="9"/>
  <c r="AJ289" i="9"/>
  <c r="AJ291" i="9"/>
  <c r="AJ290" i="9"/>
  <c r="AJ288" i="9"/>
  <c r="AY291" i="9"/>
  <c r="AY287" i="9"/>
  <c r="AY286" i="9"/>
  <c r="AY288" i="9"/>
  <c r="AY293" i="9"/>
  <c r="AY289" i="9"/>
  <c r="AY290" i="9"/>
  <c r="AY292" i="9"/>
  <c r="T284" i="9"/>
  <c r="AY294" i="9"/>
  <c r="AJ286" i="9"/>
  <c r="AY295" i="9"/>
  <c r="AJ293" i="9"/>
  <c r="AJ287" i="9"/>
  <c r="AJ294" i="9"/>
  <c r="AJ292" i="9"/>
  <c r="AI296" i="9" l="1"/>
  <c r="AL286" i="9" s="1"/>
  <c r="AJ296" i="9"/>
  <c r="AL287" i="9" s="1"/>
  <c r="AL289" i="9" s="1"/>
  <c r="AL290" i="9" l="1"/>
  <c r="AL294" i="9" s="1"/>
  <c r="AL291" i="9"/>
  <c r="AL293" i="9" l="1"/>
  <c r="AL295" i="9" l="1"/>
  <c r="AO286" i="9" s="1"/>
  <c r="AP286" i="9" s="1"/>
  <c r="AO290" i="9"/>
  <c r="AO291" i="9" s="1"/>
  <c r="AO292" i="9" s="1"/>
  <c r="AO293" i="9" l="1"/>
  <c r="AP293" i="9" s="1"/>
  <c r="AO295" i="9"/>
  <c r="AP295" i="9" s="1"/>
  <c r="AO294" i="9"/>
  <c r="AP294" i="9" s="1"/>
  <c r="AR287" i="9"/>
  <c r="AR288" i="9"/>
  <c r="AS288" i="9" s="1"/>
  <c r="AR286" i="9"/>
  <c r="AS286" i="9" l="1"/>
  <c r="AT286" i="9" s="1"/>
  <c r="AS287" i="9"/>
  <c r="AT288" i="9" l="1"/>
  <c r="AU288" i="9" s="1"/>
  <c r="AT287" i="9"/>
  <c r="AU287" i="9" l="1"/>
  <c r="AU286" i="9"/>
  <c r="AU291" i="9" s="1"/>
  <c r="AZ286" i="9" l="1"/>
  <c r="S286" i="9" s="1"/>
  <c r="AZ294" i="9"/>
  <c r="S294" i="9" s="1"/>
  <c r="AZ292" i="9"/>
  <c r="S292" i="9" s="1"/>
  <c r="AZ288" i="9"/>
  <c r="S288" i="9" s="1"/>
  <c r="AZ287" i="9"/>
  <c r="S287" i="9" s="1"/>
  <c r="AZ289" i="9"/>
  <c r="S289" i="9" s="1"/>
  <c r="AZ293" i="9"/>
  <c r="S293" i="9" s="1"/>
  <c r="AZ295" i="9"/>
  <c r="S295" i="9" s="1"/>
  <c r="AZ290" i="9"/>
  <c r="S290" i="9" s="1"/>
  <c r="AZ291" i="9"/>
  <c r="S291" i="9" s="1"/>
  <c r="S296" i="9" l="1"/>
  <c r="V295" i="9" l="1"/>
  <c r="T286" i="9"/>
  <c r="T288" i="9"/>
  <c r="T293" i="9"/>
  <c r="T291" i="9"/>
  <c r="T289" i="9"/>
  <c r="T294" i="9"/>
  <c r="T292" i="9"/>
  <c r="T287" i="9"/>
  <c r="T290" i="9"/>
  <c r="T295" i="9"/>
  <c r="AF306" i="9" l="1"/>
  <c r="AB306" i="9"/>
  <c r="AI306" i="9"/>
  <c r="AE306" i="9"/>
  <c r="AA306" i="9"/>
  <c r="AH306" i="9"/>
  <c r="AD306" i="9"/>
  <c r="Z306" i="9"/>
  <c r="AG306" i="9"/>
  <c r="AC306" i="9"/>
  <c r="AH305" i="9"/>
  <c r="AD305" i="9"/>
  <c r="Z305" i="9"/>
  <c r="AG305" i="9"/>
  <c r="AC305" i="9"/>
  <c r="AF305" i="9"/>
  <c r="AB305" i="9"/>
  <c r="AI305" i="9"/>
  <c r="AE305" i="9"/>
  <c r="AA305" i="9"/>
  <c r="AF298" i="9"/>
  <c r="AB298" i="9"/>
  <c r="AI298" i="9"/>
  <c r="AE298" i="9"/>
  <c r="AA298" i="9"/>
  <c r="AH298" i="9"/>
  <c r="AD298" i="9"/>
  <c r="Z298" i="9"/>
  <c r="AG298" i="9"/>
  <c r="AC298" i="9"/>
  <c r="AF304" i="9"/>
  <c r="AB304" i="9"/>
  <c r="AI304" i="9"/>
  <c r="AE304" i="9"/>
  <c r="AA304" i="9"/>
  <c r="AH304" i="9"/>
  <c r="AD304" i="9"/>
  <c r="Z304" i="9"/>
  <c r="AG304" i="9"/>
  <c r="AC304" i="9"/>
  <c r="AH307" i="9"/>
  <c r="AD307" i="9"/>
  <c r="Z307" i="9"/>
  <c r="AG307" i="9"/>
  <c r="AC307" i="9"/>
  <c r="AF307" i="9"/>
  <c r="AB307" i="9"/>
  <c r="AI307" i="9"/>
  <c r="AE307" i="9"/>
  <c r="AA307" i="9"/>
  <c r="AF300" i="9"/>
  <c r="AB300" i="9"/>
  <c r="AI300" i="9"/>
  <c r="AE300" i="9"/>
  <c r="AA300" i="9"/>
  <c r="AH300" i="9"/>
  <c r="AD300" i="9"/>
  <c r="Z300" i="9"/>
  <c r="AG300" i="9"/>
  <c r="AC300" i="9"/>
  <c r="AF302" i="9"/>
  <c r="AB302" i="9"/>
  <c r="AI302" i="9"/>
  <c r="AE302" i="9"/>
  <c r="AA302" i="9"/>
  <c r="AH302" i="9"/>
  <c r="AD302" i="9"/>
  <c r="Z302" i="9"/>
  <c r="AG302" i="9"/>
  <c r="AC302" i="9"/>
  <c r="AH301" i="9"/>
  <c r="AD301" i="9"/>
  <c r="Z301" i="9"/>
  <c r="AG301" i="9"/>
  <c r="AC301" i="9"/>
  <c r="AF301" i="9"/>
  <c r="AB301" i="9"/>
  <c r="AI301" i="9"/>
  <c r="AE301" i="9"/>
  <c r="AA301" i="9"/>
  <c r="AH299" i="9"/>
  <c r="AD299" i="9"/>
  <c r="Z299" i="9"/>
  <c r="AG299" i="9"/>
  <c r="AC299" i="9"/>
  <c r="AF299" i="9"/>
  <c r="AB299" i="9"/>
  <c r="AI299" i="9"/>
  <c r="AE299" i="9"/>
  <c r="AA299" i="9"/>
  <c r="AH303" i="9"/>
  <c r="AD303" i="9"/>
  <c r="Z303" i="9"/>
  <c r="AG303" i="9"/>
  <c r="AC303" i="9"/>
  <c r="AF303" i="9"/>
  <c r="AB303" i="9"/>
  <c r="AI303" i="9"/>
  <c r="AE303" i="9"/>
  <c r="AA303" i="9"/>
  <c r="AJ305" i="9"/>
  <c r="AJ304" i="9"/>
  <c r="AJ300" i="9"/>
  <c r="AJ307" i="9"/>
  <c r="AJ302" i="9"/>
  <c r="AJ301" i="9"/>
  <c r="AY299" i="9"/>
  <c r="T296" i="9"/>
  <c r="AY305" i="9"/>
  <c r="AY306" i="9"/>
  <c r="AY300" i="9"/>
  <c r="AY302" i="9"/>
  <c r="AY303" i="9"/>
  <c r="AY298" i="9"/>
  <c r="AY307" i="9"/>
  <c r="AJ298" i="9"/>
  <c r="AY304" i="9"/>
  <c r="AY301" i="9"/>
  <c r="AJ306" i="9"/>
  <c r="AJ299" i="9"/>
  <c r="AJ303" i="9"/>
  <c r="AJ308" i="9" l="1"/>
  <c r="AL299" i="9" s="1"/>
  <c r="AL301" i="9" s="1"/>
  <c r="AI308" i="9"/>
  <c r="AL298" i="9" s="1"/>
  <c r="AL302" i="9" l="1"/>
  <c r="AL306" i="9" s="1"/>
  <c r="AL303" i="9"/>
  <c r="AL305" i="9" l="1"/>
  <c r="AL307" i="9" s="1"/>
  <c r="AO298" i="9" s="1"/>
  <c r="AP298" i="9" s="1"/>
  <c r="AO302" i="9" l="1"/>
  <c r="AO303" i="9" s="1"/>
  <c r="AO304" i="9" s="1"/>
  <c r="AO307" i="9" s="1"/>
  <c r="AP307" i="9" s="1"/>
  <c r="AR300" i="9"/>
  <c r="AS300" i="9" s="1"/>
  <c r="AR299" i="9"/>
  <c r="AR298" i="9"/>
  <c r="AS298" i="9" l="1"/>
  <c r="AT298" i="9" s="1"/>
  <c r="AO306" i="9"/>
  <c r="AP306" i="9" s="1"/>
  <c r="AO305" i="9"/>
  <c r="AP305" i="9" s="1"/>
  <c r="AS299" i="9"/>
  <c r="AT300" i="9" s="1"/>
  <c r="AU300" i="9" s="1"/>
  <c r="AT299" i="9" l="1"/>
  <c r="AU298" i="9" s="1"/>
  <c r="AU303" i="9" s="1"/>
  <c r="AZ304" i="9" s="1"/>
  <c r="S304" i="9" s="1"/>
  <c r="AZ301" i="9" l="1"/>
  <c r="S301" i="9" s="1"/>
  <c r="AZ305" i="9"/>
  <c r="S305" i="9" s="1"/>
  <c r="AZ300" i="9"/>
  <c r="S300" i="9" s="1"/>
  <c r="AZ302" i="9"/>
  <c r="S302" i="9" s="1"/>
  <c r="AZ306" i="9"/>
  <c r="S306" i="9" s="1"/>
  <c r="AU299" i="9"/>
  <c r="AZ303" i="9"/>
  <c r="S303" i="9" s="1"/>
  <c r="AZ307" i="9"/>
  <c r="S307" i="9" s="1"/>
  <c r="AZ299" i="9"/>
  <c r="S299" i="9" s="1"/>
  <c r="AZ298" i="9"/>
  <c r="S298" i="9" s="1"/>
  <c r="S308" i="9" l="1"/>
  <c r="T306" i="9" s="1"/>
  <c r="AH318" i="9" l="1"/>
  <c r="V307" i="9"/>
  <c r="T307" i="9"/>
  <c r="T304" i="9"/>
  <c r="AF318" i="9" s="1"/>
  <c r="T298" i="9"/>
  <c r="Z318" i="9" s="1"/>
  <c r="T303" i="9"/>
  <c r="T301" i="9"/>
  <c r="T305" i="9"/>
  <c r="AG318" i="9" s="1"/>
  <c r="T302" i="9"/>
  <c r="AD318" i="9" s="1"/>
  <c r="T300" i="9"/>
  <c r="T299" i="9"/>
  <c r="AJ318" i="9"/>
  <c r="AH311" i="9" l="1"/>
  <c r="AD311" i="9"/>
  <c r="Z311" i="9"/>
  <c r="AG311" i="9"/>
  <c r="AC311" i="9"/>
  <c r="AF311" i="9"/>
  <c r="AB311" i="9"/>
  <c r="AI311" i="9"/>
  <c r="AE311" i="9"/>
  <c r="AA311" i="9"/>
  <c r="AG319" i="9"/>
  <c r="AC319" i="9"/>
  <c r="AH319" i="9"/>
  <c r="AB319" i="9"/>
  <c r="AF319" i="9"/>
  <c r="AA319" i="9"/>
  <c r="AE319" i="9"/>
  <c r="Z319" i="9"/>
  <c r="AI319" i="9"/>
  <c r="AD319" i="9"/>
  <c r="AH313" i="9"/>
  <c r="AD313" i="9"/>
  <c r="Z313" i="9"/>
  <c r="AG313" i="9"/>
  <c r="AC313" i="9"/>
  <c r="AF313" i="9"/>
  <c r="AB313" i="9"/>
  <c r="AI313" i="9"/>
  <c r="AE313" i="9"/>
  <c r="AA313" i="9"/>
  <c r="AF312" i="9"/>
  <c r="AB312" i="9"/>
  <c r="AI312" i="9"/>
  <c r="AE312" i="9"/>
  <c r="AA312" i="9"/>
  <c r="AH312" i="9"/>
  <c r="AD312" i="9"/>
  <c r="Z312" i="9"/>
  <c r="AG312" i="9"/>
  <c r="AC312" i="9"/>
  <c r="AG315" i="9"/>
  <c r="AC315" i="9"/>
  <c r="AE315" i="9"/>
  <c r="Z315" i="9"/>
  <c r="AI315" i="9"/>
  <c r="AD315" i="9"/>
  <c r="AH315" i="9"/>
  <c r="AB315" i="9"/>
  <c r="AF315" i="9"/>
  <c r="AA315" i="9"/>
  <c r="AA318" i="9"/>
  <c r="AF314" i="9"/>
  <c r="AB314" i="9"/>
  <c r="AI314" i="9"/>
  <c r="AE314" i="9"/>
  <c r="AA314" i="9"/>
  <c r="AH314" i="9"/>
  <c r="AD314" i="9"/>
  <c r="Z314" i="9"/>
  <c r="AG314" i="9"/>
  <c r="AC314" i="9"/>
  <c r="AC318" i="9"/>
  <c r="AE318" i="9"/>
  <c r="AF310" i="9"/>
  <c r="AB310" i="9"/>
  <c r="AI310" i="9"/>
  <c r="AE310" i="9"/>
  <c r="AA310" i="9"/>
  <c r="AH310" i="9"/>
  <c r="AD310" i="9"/>
  <c r="Z310" i="9"/>
  <c r="AG310" i="9"/>
  <c r="AC310" i="9"/>
  <c r="AJ315" i="9"/>
  <c r="AG317" i="9"/>
  <c r="AC317" i="9"/>
  <c r="AF317" i="9"/>
  <c r="AA317" i="9"/>
  <c r="AE317" i="9"/>
  <c r="Z317" i="9"/>
  <c r="AI317" i="9"/>
  <c r="AD317" i="9"/>
  <c r="AH317" i="9"/>
  <c r="AB317" i="9"/>
  <c r="AI316" i="9"/>
  <c r="AE316" i="9"/>
  <c r="AA316" i="9"/>
  <c r="AF316" i="9"/>
  <c r="Z316" i="9"/>
  <c r="AD316" i="9"/>
  <c r="AH316" i="9"/>
  <c r="AC316" i="9"/>
  <c r="AG316" i="9"/>
  <c r="AB316" i="9"/>
  <c r="AB318" i="9"/>
  <c r="AI318" i="9"/>
  <c r="AJ319" i="9"/>
  <c r="AJ312" i="9"/>
  <c r="AJ314" i="9"/>
  <c r="AJ316" i="9"/>
  <c r="AY311" i="9"/>
  <c r="AJ310" i="9"/>
  <c r="AY317" i="9"/>
  <c r="AY319" i="9"/>
  <c r="AY314" i="9"/>
  <c r="AJ313" i="9"/>
  <c r="AJ317" i="9"/>
  <c r="AY318" i="9"/>
  <c r="AY310" i="9"/>
  <c r="T308" i="9"/>
  <c r="AY315" i="9"/>
  <c r="AY312" i="9"/>
  <c r="AY313" i="9"/>
  <c r="AY316" i="9"/>
  <c r="AJ311" i="9"/>
  <c r="AJ320" i="9" l="1"/>
  <c r="AL311" i="9" s="1"/>
  <c r="AL313" i="9" s="1"/>
  <c r="AI320" i="9"/>
  <c r="AL310" i="9" s="1"/>
  <c r="AL314" i="9" s="1"/>
  <c r="AL318" i="9" s="1"/>
  <c r="AL315" i="9" l="1"/>
  <c r="AL317" i="9" s="1"/>
  <c r="AL319" i="9" s="1"/>
  <c r="AR312" i="9" s="1"/>
  <c r="AS312" i="9" s="1"/>
  <c r="AR311" i="9" l="1"/>
  <c r="AO310" i="9"/>
  <c r="AP310" i="9" s="1"/>
  <c r="AO314" i="9"/>
  <c r="AO315" i="9" s="1"/>
  <c r="AO316" i="9" s="1"/>
  <c r="AO319" i="9" s="1"/>
  <c r="AP319" i="9" s="1"/>
  <c r="AR310" i="9" l="1"/>
  <c r="AS311" i="9" s="1"/>
  <c r="AO317" i="9"/>
  <c r="AP317" i="9" s="1"/>
  <c r="AO318" i="9"/>
  <c r="AP318" i="9" s="1"/>
  <c r="AS310" i="9" l="1"/>
  <c r="AT310" i="9" s="1"/>
  <c r="AT312" i="9"/>
  <c r="AU312" i="9" s="1"/>
  <c r="AT311" i="9"/>
  <c r="AU310" i="9" l="1"/>
  <c r="AU315" i="9" s="1"/>
  <c r="AZ319" i="9" s="1"/>
  <c r="S319" i="9" s="1"/>
  <c r="AU311" i="9"/>
  <c r="AZ310" i="9" l="1"/>
  <c r="S310" i="9" s="1"/>
  <c r="AZ311" i="9"/>
  <c r="S311" i="9" s="1"/>
  <c r="AZ313" i="9"/>
  <c r="S313" i="9" s="1"/>
  <c r="AZ312" i="9"/>
  <c r="S312" i="9" s="1"/>
  <c r="AZ315" i="9"/>
  <c r="S315" i="9" s="1"/>
  <c r="AZ317" i="9"/>
  <c r="S317" i="9" s="1"/>
  <c r="AZ316" i="9"/>
  <c r="S316" i="9" s="1"/>
  <c r="AZ318" i="9"/>
  <c r="S318" i="9" s="1"/>
  <c r="AZ314" i="9"/>
  <c r="S314" i="9" s="1"/>
  <c r="S320" i="9" l="1"/>
  <c r="V319" i="9" s="1"/>
  <c r="T311" i="9" l="1"/>
  <c r="T318" i="9"/>
  <c r="T317" i="9"/>
  <c r="T312" i="9"/>
  <c r="T310" i="9"/>
  <c r="T315" i="9"/>
  <c r="T319" i="9"/>
  <c r="T313" i="9"/>
  <c r="T314" i="9"/>
  <c r="T316" i="9"/>
  <c r="AJ322" i="9"/>
  <c r="AJ323" i="9"/>
  <c r="AJ326" i="9"/>
  <c r="AF331" i="9" l="1"/>
  <c r="AB331" i="9"/>
  <c r="AI331" i="9"/>
  <c r="AE331" i="9"/>
  <c r="AA331" i="9"/>
  <c r="AH331" i="9"/>
  <c r="AD331" i="9"/>
  <c r="Z331" i="9"/>
  <c r="AG331" i="9"/>
  <c r="AC331" i="9"/>
  <c r="AI324" i="9"/>
  <c r="AE324" i="9"/>
  <c r="AA324" i="9"/>
  <c r="AD324" i="9"/>
  <c r="AH324" i="9"/>
  <c r="AC324" i="9"/>
  <c r="AG324" i="9"/>
  <c r="AB324" i="9"/>
  <c r="AF324" i="9"/>
  <c r="Z324" i="9"/>
  <c r="AH328" i="9"/>
  <c r="AD328" i="9"/>
  <c r="Z328" i="9"/>
  <c r="AG328" i="9"/>
  <c r="AC328" i="9"/>
  <c r="AF328" i="9"/>
  <c r="AB328" i="9"/>
  <c r="AI328" i="9"/>
  <c r="AE328" i="9"/>
  <c r="AA328" i="9"/>
  <c r="AH330" i="9"/>
  <c r="AD330" i="9"/>
  <c r="Z330" i="9"/>
  <c r="AG330" i="9"/>
  <c r="AC330" i="9"/>
  <c r="AF330" i="9"/>
  <c r="AB330" i="9"/>
  <c r="AI330" i="9"/>
  <c r="AE330" i="9"/>
  <c r="AA330" i="9"/>
  <c r="AJ325" i="9"/>
  <c r="AH325" i="9"/>
  <c r="AD325" i="9"/>
  <c r="Z325" i="9"/>
  <c r="AG325" i="9"/>
  <c r="AC325" i="9"/>
  <c r="AI325" i="9"/>
  <c r="AA325" i="9"/>
  <c r="AF325" i="9"/>
  <c r="AE325" i="9"/>
  <c r="AB325" i="9"/>
  <c r="AJ329" i="9"/>
  <c r="AF329" i="9"/>
  <c r="AB329" i="9"/>
  <c r="AI329" i="9"/>
  <c r="AE329" i="9"/>
  <c r="AA329" i="9"/>
  <c r="AH329" i="9"/>
  <c r="AD329" i="9"/>
  <c r="Z329" i="9"/>
  <c r="AG329" i="9"/>
  <c r="AC329" i="9"/>
  <c r="AF327" i="9"/>
  <c r="AB327" i="9"/>
  <c r="AI327" i="9"/>
  <c r="AE327" i="9"/>
  <c r="AA327" i="9"/>
  <c r="AH327" i="9"/>
  <c r="AD327" i="9"/>
  <c r="Z327" i="9"/>
  <c r="AG327" i="9"/>
  <c r="AC327" i="9"/>
  <c r="AH326" i="9"/>
  <c r="AD326" i="9"/>
  <c r="Z326" i="9"/>
  <c r="AG326" i="9"/>
  <c r="AC326" i="9"/>
  <c r="AF326" i="9"/>
  <c r="AB326" i="9"/>
  <c r="AI326" i="9"/>
  <c r="AE326" i="9"/>
  <c r="AA326" i="9"/>
  <c r="AI322" i="9"/>
  <c r="AE322" i="9"/>
  <c r="AA322" i="9"/>
  <c r="AH322" i="9"/>
  <c r="AC322" i="9"/>
  <c r="AG322" i="9"/>
  <c r="AB322" i="9"/>
  <c r="AF322" i="9"/>
  <c r="Z322" i="9"/>
  <c r="AD322" i="9"/>
  <c r="AG323" i="9"/>
  <c r="AC323" i="9"/>
  <c r="AI323" i="9"/>
  <c r="AD323" i="9"/>
  <c r="AH323" i="9"/>
  <c r="AB323" i="9"/>
  <c r="AF323" i="9"/>
  <c r="AA323" i="9"/>
  <c r="AE323" i="9"/>
  <c r="Z323" i="9"/>
  <c r="AJ331" i="9"/>
  <c r="AY331" i="9"/>
  <c r="AY325" i="9"/>
  <c r="AJ327" i="9"/>
  <c r="AJ330" i="9"/>
  <c r="AY326" i="9"/>
  <c r="AY323" i="9"/>
  <c r="AY324" i="9"/>
  <c r="T320" i="9"/>
  <c r="AY322" i="9"/>
  <c r="AY328" i="9"/>
  <c r="AJ324" i="9"/>
  <c r="AY329" i="9"/>
  <c r="AY330" i="9"/>
  <c r="AY327" i="9"/>
  <c r="AJ328" i="9"/>
  <c r="AJ332" i="9" l="1"/>
  <c r="AL323" i="9" s="1"/>
  <c r="AL325" i="9" s="1"/>
  <c r="AI332" i="9"/>
  <c r="AL322" i="9" s="1"/>
  <c r="AL327" i="9" s="1"/>
  <c r="AL326" i="9" l="1"/>
  <c r="AL330" i="9" s="1"/>
  <c r="AL329" i="9" l="1"/>
  <c r="AL331" i="9" s="1"/>
  <c r="AR323" i="9" s="1"/>
  <c r="AR324" i="9"/>
  <c r="AS324" i="9" s="1"/>
  <c r="AO322" i="9"/>
  <c r="AO326" i="9" l="1"/>
  <c r="AO327" i="9" s="1"/>
  <c r="AO328" i="9" s="1"/>
  <c r="AO330" i="9" s="1"/>
  <c r="AP330" i="9" s="1"/>
  <c r="AP322" i="9"/>
  <c r="AR322" i="9"/>
  <c r="AO329" i="9" l="1"/>
  <c r="AP329" i="9" s="1"/>
  <c r="AO331" i="9"/>
  <c r="AP331" i="9" s="1"/>
  <c r="AS323" i="9"/>
  <c r="AS322" i="9"/>
  <c r="AT322" i="9" s="1"/>
  <c r="AT323" i="9" l="1"/>
  <c r="AU322" i="9" s="1"/>
  <c r="AU327" i="9" s="1"/>
  <c r="AT324" i="9"/>
  <c r="AU324" i="9" s="1"/>
  <c r="AZ331" i="9" l="1"/>
  <c r="S331" i="9" s="1"/>
  <c r="AZ327" i="9"/>
  <c r="S327" i="9" s="1"/>
  <c r="AZ324" i="9"/>
  <c r="S324" i="9" s="1"/>
  <c r="AZ328" i="9"/>
  <c r="S328" i="9" s="1"/>
  <c r="AZ325" i="9"/>
  <c r="S325" i="9" s="1"/>
  <c r="AZ326" i="9"/>
  <c r="S326" i="9" s="1"/>
  <c r="AZ323" i="9"/>
  <c r="S323" i="9" s="1"/>
  <c r="AZ329" i="9"/>
  <c r="S329" i="9" s="1"/>
  <c r="AZ322" i="9"/>
  <c r="S322" i="9" s="1"/>
  <c r="AZ330" i="9"/>
  <c r="S330" i="9" s="1"/>
  <c r="AU323" i="9"/>
  <c r="S332" i="9" l="1"/>
  <c r="T322" i="9" l="1"/>
  <c r="V331" i="9"/>
  <c r="T324" i="9"/>
  <c r="T327" i="9"/>
  <c r="T328" i="9"/>
  <c r="T323" i="9"/>
  <c r="T331" i="9"/>
  <c r="T326" i="9"/>
  <c r="T325" i="9"/>
  <c r="T330" i="9"/>
  <c r="T329" i="9"/>
  <c r="AF341" i="9" l="1"/>
  <c r="AB341" i="9"/>
  <c r="AI341" i="9"/>
  <c r="AE341" i="9"/>
  <c r="AA341" i="9"/>
  <c r="AH341" i="9"/>
  <c r="AD341" i="9"/>
  <c r="Z341" i="9"/>
  <c r="AG341" i="9"/>
  <c r="AC341" i="9"/>
  <c r="AF339" i="9"/>
  <c r="AB339" i="9"/>
  <c r="AI339" i="9"/>
  <c r="AE339" i="9"/>
  <c r="AA339" i="9"/>
  <c r="AH339" i="9"/>
  <c r="AD339" i="9"/>
  <c r="Z339" i="9"/>
  <c r="AG339" i="9"/>
  <c r="AC339" i="9"/>
  <c r="AF335" i="9"/>
  <c r="AB335" i="9"/>
  <c r="AI335" i="9"/>
  <c r="AE335" i="9"/>
  <c r="AA335" i="9"/>
  <c r="AH335" i="9"/>
  <c r="AD335" i="9"/>
  <c r="Z335" i="9"/>
  <c r="AG335" i="9"/>
  <c r="AC335" i="9"/>
  <c r="AH338" i="9"/>
  <c r="AD338" i="9"/>
  <c r="Z338" i="9"/>
  <c r="AG338" i="9"/>
  <c r="AC338" i="9"/>
  <c r="AF338" i="9"/>
  <c r="AB338" i="9"/>
  <c r="AI338" i="9"/>
  <c r="AE338" i="9"/>
  <c r="AA338" i="9"/>
  <c r="AF343" i="9"/>
  <c r="AB343" i="9"/>
  <c r="AI343" i="9"/>
  <c r="AE343" i="9"/>
  <c r="AA343" i="9"/>
  <c r="AH343" i="9"/>
  <c r="AD343" i="9"/>
  <c r="Z343" i="9"/>
  <c r="AG343" i="9"/>
  <c r="AC343" i="9"/>
  <c r="AH336" i="9"/>
  <c r="AD336" i="9"/>
  <c r="Z336" i="9"/>
  <c r="AG336" i="9"/>
  <c r="AC336" i="9"/>
  <c r="AF336" i="9"/>
  <c r="AB336" i="9"/>
  <c r="AI336" i="9"/>
  <c r="AE336" i="9"/>
  <c r="AA336" i="9"/>
  <c r="AH342" i="9"/>
  <c r="AD342" i="9"/>
  <c r="Z342" i="9"/>
  <c r="AG342" i="9"/>
  <c r="AC342" i="9"/>
  <c r="AF342" i="9"/>
  <c r="AB342" i="9"/>
  <c r="AI342" i="9"/>
  <c r="AE342" i="9"/>
  <c r="AA342" i="9"/>
  <c r="AF337" i="9"/>
  <c r="AB337" i="9"/>
  <c r="AI337" i="9"/>
  <c r="AE337" i="9"/>
  <c r="AA337" i="9"/>
  <c r="AH337" i="9"/>
  <c r="AD337" i="9"/>
  <c r="Z337" i="9"/>
  <c r="AG337" i="9"/>
  <c r="AC337" i="9"/>
  <c r="AH340" i="9"/>
  <c r="AD340" i="9"/>
  <c r="Z340" i="9"/>
  <c r="AG340" i="9"/>
  <c r="AC340" i="9"/>
  <c r="AF340" i="9"/>
  <c r="AB340" i="9"/>
  <c r="AI340" i="9"/>
  <c r="AE340" i="9"/>
  <c r="AA340" i="9"/>
  <c r="AH334" i="9"/>
  <c r="AD334" i="9"/>
  <c r="Z334" i="9"/>
  <c r="AG334" i="9"/>
  <c r="AC334" i="9"/>
  <c r="AF334" i="9"/>
  <c r="AB334" i="9"/>
  <c r="AI334" i="9"/>
  <c r="AE334" i="9"/>
  <c r="AA334" i="9"/>
  <c r="AJ338" i="9"/>
  <c r="AJ336" i="9"/>
  <c r="AJ341" i="9"/>
  <c r="AJ335" i="9"/>
  <c r="AJ339" i="9"/>
  <c r="AJ343" i="9"/>
  <c r="AJ342" i="9"/>
  <c r="AJ337" i="9"/>
  <c r="AJ340" i="9"/>
  <c r="AJ334" i="9"/>
  <c r="AY339" i="9"/>
  <c r="AY340" i="9"/>
  <c r="AY341" i="9"/>
  <c r="AY336" i="9"/>
  <c r="AY338" i="9"/>
  <c r="AY342" i="9"/>
  <c r="AY335" i="9"/>
  <c r="AY334" i="9"/>
  <c r="AY337" i="9"/>
  <c r="AY343" i="9"/>
  <c r="T332" i="9"/>
  <c r="AJ344" i="9" l="1"/>
  <c r="AL335" i="9" s="1"/>
  <c r="AL337" i="9" s="1"/>
  <c r="AI344" i="9"/>
  <c r="AL334" i="9" s="1"/>
  <c r="AL339" i="9" l="1"/>
  <c r="AL338" i="9"/>
  <c r="AL341" i="9" l="1"/>
  <c r="AL342" i="9"/>
  <c r="AL343" i="9" l="1"/>
  <c r="AO338" i="9"/>
  <c r="AO339" i="9" s="1"/>
  <c r="AO340" i="9" s="1"/>
  <c r="AO342" i="9" s="1"/>
  <c r="AP342" i="9" s="1"/>
  <c r="AO343" i="9" l="1"/>
  <c r="AP343" i="9" s="1"/>
  <c r="AR335" i="9"/>
  <c r="AR336" i="9"/>
  <c r="AS336" i="9" s="1"/>
  <c r="AO334" i="9"/>
  <c r="AP334" i="9" s="1"/>
  <c r="AO341" i="9"/>
  <c r="AP341" i="9" s="1"/>
  <c r="AR334" i="9" l="1"/>
  <c r="AS334" i="9" s="1"/>
  <c r="AT334" i="9" s="1"/>
  <c r="AS335" i="9" l="1"/>
  <c r="AT336" i="9" s="1"/>
  <c r="AU336" i="9" s="1"/>
  <c r="AT335" i="9" l="1"/>
  <c r="AU335" i="9" s="1"/>
  <c r="AU334" i="9" l="1"/>
  <c r="AU339" i="9" s="1"/>
  <c r="AZ343" i="9" s="1"/>
  <c r="S343" i="9" s="1"/>
  <c r="AZ339" i="9" l="1"/>
  <c r="S339" i="9" s="1"/>
  <c r="AZ338" i="9"/>
  <c r="S338" i="9" s="1"/>
  <c r="AZ336" i="9"/>
  <c r="S336" i="9" s="1"/>
  <c r="AZ342" i="9"/>
  <c r="S342" i="9" s="1"/>
  <c r="AZ334" i="9"/>
  <c r="S334" i="9" s="1"/>
  <c r="AZ337" i="9"/>
  <c r="S337" i="9" s="1"/>
  <c r="AZ335" i="9"/>
  <c r="S335" i="9" s="1"/>
  <c r="AZ341" i="9"/>
  <c r="S341" i="9" s="1"/>
  <c r="AZ340" i="9"/>
  <c r="S340" i="9" s="1"/>
  <c r="S344" i="9" l="1"/>
  <c r="V343" i="9" s="1"/>
  <c r="T336" i="9" l="1"/>
  <c r="T341" i="9"/>
  <c r="T342" i="9"/>
  <c r="T339" i="9"/>
  <c r="T340" i="9"/>
  <c r="T338" i="9"/>
  <c r="T335" i="9"/>
  <c r="T337" i="9"/>
  <c r="T334" i="9"/>
  <c r="T343" i="9"/>
  <c r="AJ352" i="9"/>
  <c r="AJ346" i="9"/>
  <c r="AJ348" i="9"/>
  <c r="AJ350" i="9"/>
  <c r="AH354" i="9" l="1"/>
  <c r="AD354" i="9"/>
  <c r="Z354" i="9"/>
  <c r="AG354" i="9"/>
  <c r="AC354" i="9"/>
  <c r="AF354" i="9"/>
  <c r="AB354" i="9"/>
  <c r="AI354" i="9"/>
  <c r="AE354" i="9"/>
  <c r="AA354" i="9"/>
  <c r="AF351" i="9"/>
  <c r="AB351" i="9"/>
  <c r="AI351" i="9"/>
  <c r="AE351" i="9"/>
  <c r="AA351" i="9"/>
  <c r="AH351" i="9"/>
  <c r="AD351" i="9"/>
  <c r="Z351" i="9"/>
  <c r="AG351" i="9"/>
  <c r="AC351" i="9"/>
  <c r="AH350" i="9"/>
  <c r="AD350" i="9"/>
  <c r="Z350" i="9"/>
  <c r="AG350" i="9"/>
  <c r="AC350" i="9"/>
  <c r="AF350" i="9"/>
  <c r="AB350" i="9"/>
  <c r="AI350" i="9"/>
  <c r="AE350" i="9"/>
  <c r="AA350" i="9"/>
  <c r="AF353" i="9"/>
  <c r="AB353" i="9"/>
  <c r="AI353" i="9"/>
  <c r="AE353" i="9"/>
  <c r="AA353" i="9"/>
  <c r="AH353" i="9"/>
  <c r="AD353" i="9"/>
  <c r="Z353" i="9"/>
  <c r="AG353" i="9"/>
  <c r="AC353" i="9"/>
  <c r="AF349" i="9"/>
  <c r="AB349" i="9"/>
  <c r="AI349" i="9"/>
  <c r="AE349" i="9"/>
  <c r="AA349" i="9"/>
  <c r="AH349" i="9"/>
  <c r="AD349" i="9"/>
  <c r="Z349" i="9"/>
  <c r="AG349" i="9"/>
  <c r="AC349" i="9"/>
  <c r="AF347" i="9"/>
  <c r="AB347" i="9"/>
  <c r="AI347" i="9"/>
  <c r="AE347" i="9"/>
  <c r="AA347" i="9"/>
  <c r="AH347" i="9"/>
  <c r="AD347" i="9"/>
  <c r="Z347" i="9"/>
  <c r="AG347" i="9"/>
  <c r="AC347" i="9"/>
  <c r="AF355" i="9"/>
  <c r="AB355" i="9"/>
  <c r="AI355" i="9"/>
  <c r="AE355" i="9"/>
  <c r="AA355" i="9"/>
  <c r="AH355" i="9"/>
  <c r="AD355" i="9"/>
  <c r="Z355" i="9"/>
  <c r="AG355" i="9"/>
  <c r="AC355" i="9"/>
  <c r="AH346" i="9"/>
  <c r="AD346" i="9"/>
  <c r="Z346" i="9"/>
  <c r="AG346" i="9"/>
  <c r="AC346" i="9"/>
  <c r="AF346" i="9"/>
  <c r="AB346" i="9"/>
  <c r="AI346" i="9"/>
  <c r="AE346" i="9"/>
  <c r="AA346" i="9"/>
  <c r="AH352" i="9"/>
  <c r="AD352" i="9"/>
  <c r="Z352" i="9"/>
  <c r="AG352" i="9"/>
  <c r="AC352" i="9"/>
  <c r="AF352" i="9"/>
  <c r="AB352" i="9"/>
  <c r="AI352" i="9"/>
  <c r="AE352" i="9"/>
  <c r="AA352" i="9"/>
  <c r="AH348" i="9"/>
  <c r="AD348" i="9"/>
  <c r="Z348" i="9"/>
  <c r="AG348" i="9"/>
  <c r="AC348" i="9"/>
  <c r="AF348" i="9"/>
  <c r="AB348" i="9"/>
  <c r="AI348" i="9"/>
  <c r="AE348" i="9"/>
  <c r="AA348" i="9"/>
  <c r="AJ355" i="9"/>
  <c r="AJ351" i="9"/>
  <c r="AY352" i="9"/>
  <c r="AJ349" i="9"/>
  <c r="AJ347" i="9"/>
  <c r="AY349" i="9"/>
  <c r="AY355" i="9"/>
  <c r="AY350" i="9"/>
  <c r="AJ353" i="9"/>
  <c r="AY346" i="9"/>
  <c r="AY351" i="9"/>
  <c r="T344" i="9"/>
  <c r="AY353" i="9"/>
  <c r="AY348" i="9"/>
  <c r="AY354" i="9"/>
  <c r="AY347" i="9"/>
  <c r="AJ354" i="9"/>
  <c r="AJ356" i="9" l="1"/>
  <c r="AL347" i="9" s="1"/>
  <c r="AL349" i="9" s="1"/>
  <c r="AI356" i="9"/>
  <c r="AL346" i="9" s="1"/>
  <c r="AL350" i="9" l="1"/>
  <c r="AL354" i="9" s="1"/>
  <c r="AL351" i="9"/>
  <c r="AL353" i="9" l="1"/>
  <c r="AL355" i="9" s="1"/>
  <c r="AR347" i="9" s="1"/>
  <c r="AR348" i="9" l="1"/>
  <c r="AS348" i="9" s="1"/>
  <c r="AO346" i="9"/>
  <c r="AP346" i="9" s="1"/>
  <c r="AO350" i="9"/>
  <c r="AO351" i="9" s="1"/>
  <c r="AO352" i="9" s="1"/>
  <c r="AO354" i="9" s="1"/>
  <c r="AP354" i="9" s="1"/>
  <c r="AR346" i="9" l="1"/>
  <c r="AS347" i="9" s="1"/>
  <c r="AO353" i="9"/>
  <c r="AP353" i="9" s="1"/>
  <c r="AO355" i="9"/>
  <c r="AP355" i="9" s="1"/>
  <c r="AS346" i="9" l="1"/>
  <c r="AT346" i="9" s="1"/>
  <c r="AT348" i="9"/>
  <c r="AU348" i="9" s="1"/>
  <c r="AT347" i="9"/>
  <c r="AU346" i="9" l="1"/>
  <c r="AU351" i="9" s="1"/>
  <c r="AZ354" i="9" s="1"/>
  <c r="S354" i="9" s="1"/>
  <c r="AU347" i="9"/>
  <c r="AZ349" i="9" l="1"/>
  <c r="S349" i="9" s="1"/>
  <c r="AZ353" i="9"/>
  <c r="S353" i="9" s="1"/>
  <c r="AZ351" i="9"/>
  <c r="S351" i="9" s="1"/>
  <c r="AZ347" i="9"/>
  <c r="S347" i="9" s="1"/>
  <c r="AZ348" i="9"/>
  <c r="S348" i="9" s="1"/>
  <c r="AZ352" i="9"/>
  <c r="S352" i="9" s="1"/>
  <c r="AZ355" i="9"/>
  <c r="S355" i="9" s="1"/>
  <c r="AZ346" i="9"/>
  <c r="S346" i="9" s="1"/>
  <c r="AZ350" i="9"/>
  <c r="S350" i="9" s="1"/>
  <c r="S356" i="9" l="1"/>
  <c r="V355" i="9" s="1"/>
  <c r="T350" i="9" l="1"/>
  <c r="T349" i="9"/>
  <c r="T355" i="9"/>
  <c r="T348" i="9"/>
  <c r="T347" i="9"/>
  <c r="T351" i="9"/>
  <c r="T353" i="9"/>
  <c r="AJ365" i="9" s="1"/>
  <c r="T352" i="9"/>
  <c r="T346" i="9"/>
  <c r="T354" i="9"/>
  <c r="AJ362" i="9"/>
  <c r="AJ359" i="9"/>
  <c r="AH360" i="9" l="1"/>
  <c r="AD360" i="9"/>
  <c r="Z360" i="9"/>
  <c r="AG360" i="9"/>
  <c r="AC360" i="9"/>
  <c r="AF360" i="9"/>
  <c r="AB360" i="9"/>
  <c r="AI360" i="9"/>
  <c r="AE360" i="9"/>
  <c r="AA360" i="9"/>
  <c r="AH364" i="9"/>
  <c r="AD364" i="9"/>
  <c r="Z364" i="9"/>
  <c r="AG364" i="9"/>
  <c r="AC364" i="9"/>
  <c r="AF364" i="9"/>
  <c r="AB364" i="9"/>
  <c r="AI364" i="9"/>
  <c r="AE364" i="9"/>
  <c r="AA364" i="9"/>
  <c r="AF367" i="9"/>
  <c r="AB367" i="9"/>
  <c r="AI367" i="9"/>
  <c r="AE367" i="9"/>
  <c r="AA367" i="9"/>
  <c r="AH367" i="9"/>
  <c r="AD367" i="9"/>
  <c r="Z367" i="9"/>
  <c r="AG367" i="9"/>
  <c r="AC367" i="9"/>
  <c r="AF363" i="9"/>
  <c r="AB363" i="9"/>
  <c r="AI363" i="9"/>
  <c r="AE363" i="9"/>
  <c r="AA363" i="9"/>
  <c r="AH363" i="9"/>
  <c r="AD363" i="9"/>
  <c r="Z363" i="9"/>
  <c r="AG363" i="9"/>
  <c r="AC363" i="9"/>
  <c r="AF361" i="9"/>
  <c r="AB361" i="9"/>
  <c r="AI361" i="9"/>
  <c r="AE361" i="9"/>
  <c r="AA361" i="9"/>
  <c r="AH361" i="9"/>
  <c r="AD361" i="9"/>
  <c r="Z361" i="9"/>
  <c r="AG361" i="9"/>
  <c r="AC361" i="9"/>
  <c r="AY358" i="9"/>
  <c r="AF365" i="9"/>
  <c r="AB365" i="9"/>
  <c r="AI365" i="9"/>
  <c r="AE365" i="9"/>
  <c r="AA365" i="9"/>
  <c r="AH365" i="9"/>
  <c r="AD365" i="9"/>
  <c r="Z365" i="9"/>
  <c r="AG365" i="9"/>
  <c r="AC365" i="9"/>
  <c r="AH366" i="9"/>
  <c r="AD366" i="9"/>
  <c r="Z366" i="9"/>
  <c r="AG366" i="9"/>
  <c r="AC366" i="9"/>
  <c r="AF366" i="9"/>
  <c r="AB366" i="9"/>
  <c r="AI366" i="9"/>
  <c r="AE366" i="9"/>
  <c r="AA366" i="9"/>
  <c r="AJ367" i="9"/>
  <c r="AH358" i="9"/>
  <c r="AD358" i="9"/>
  <c r="Z358" i="9"/>
  <c r="AG358" i="9"/>
  <c r="AC358" i="9"/>
  <c r="AF358" i="9"/>
  <c r="AB358" i="9"/>
  <c r="AI358" i="9"/>
  <c r="AE358" i="9"/>
  <c r="AA358" i="9"/>
  <c r="AF359" i="9"/>
  <c r="AB359" i="9"/>
  <c r="AI359" i="9"/>
  <c r="AE359" i="9"/>
  <c r="AA359" i="9"/>
  <c r="AH359" i="9"/>
  <c r="AD359" i="9"/>
  <c r="Z359" i="9"/>
  <c r="AG359" i="9"/>
  <c r="AC359" i="9"/>
  <c r="AH362" i="9"/>
  <c r="AD362" i="9"/>
  <c r="Z362" i="9"/>
  <c r="AG362" i="9"/>
  <c r="AC362" i="9"/>
  <c r="AF362" i="9"/>
  <c r="AB362" i="9"/>
  <c r="AI362" i="9"/>
  <c r="AE362" i="9"/>
  <c r="AA362" i="9"/>
  <c r="AJ363" i="9"/>
  <c r="AJ361" i="9"/>
  <c r="AY365" i="9"/>
  <c r="AJ364" i="9"/>
  <c r="AY362" i="9"/>
  <c r="AJ360" i="9"/>
  <c r="AY364" i="9"/>
  <c r="AY366" i="9"/>
  <c r="AY360" i="9"/>
  <c r="AY359" i="9"/>
  <c r="T356" i="9"/>
  <c r="AY367" i="9"/>
  <c r="AY363" i="9"/>
  <c r="AY361" i="9"/>
  <c r="AJ358" i="9"/>
  <c r="AJ366" i="9"/>
  <c r="AJ368" i="9" l="1"/>
  <c r="AL359" i="9" s="1"/>
  <c r="AL361" i="9" s="1"/>
  <c r="AI368" i="9"/>
  <c r="AL358" i="9" s="1"/>
  <c r="AL363" i="9" s="1"/>
  <c r="AL362" i="9" l="1"/>
  <c r="AL366" i="9"/>
  <c r="AL365" i="9"/>
  <c r="AL367" i="9" l="1"/>
  <c r="AO358" i="9" s="1"/>
  <c r="AP358" i="9" s="1"/>
  <c r="AO362" i="9"/>
  <c r="AO363" i="9" s="1"/>
  <c r="AO364" i="9" s="1"/>
  <c r="AO366" i="9" l="1"/>
  <c r="AP366" i="9" s="1"/>
  <c r="AO367" i="9"/>
  <c r="AP367" i="9" s="1"/>
  <c r="AO365" i="9"/>
  <c r="AP365" i="9" s="1"/>
  <c r="AR359" i="9"/>
  <c r="AR358" i="9"/>
  <c r="AR360" i="9"/>
  <c r="AS360" i="9" s="1"/>
  <c r="AS359" i="9" l="1"/>
  <c r="AS358" i="9"/>
  <c r="AT358" i="9" s="1"/>
  <c r="AT360" i="9" l="1"/>
  <c r="AU360" i="9" s="1"/>
  <c r="AT359" i="9"/>
  <c r="AU358" i="9" s="1"/>
  <c r="AU363" i="9" s="1"/>
  <c r="AZ359" i="9" l="1"/>
  <c r="S359" i="9" s="1"/>
  <c r="AZ363" i="9"/>
  <c r="S363" i="9" s="1"/>
  <c r="AZ358" i="9"/>
  <c r="S358" i="9" s="1"/>
  <c r="AZ366" i="9"/>
  <c r="S366" i="9" s="1"/>
  <c r="AZ360" i="9"/>
  <c r="S360" i="9" s="1"/>
  <c r="AZ365" i="9"/>
  <c r="S365" i="9" s="1"/>
  <c r="AZ361" i="9"/>
  <c r="S361" i="9" s="1"/>
  <c r="AZ367" i="9"/>
  <c r="S367" i="9" s="1"/>
  <c r="AZ364" i="9"/>
  <c r="S364" i="9" s="1"/>
  <c r="AZ362" i="9"/>
  <c r="S362" i="9" s="1"/>
  <c r="AU359" i="9"/>
  <c r="S368" i="9" l="1"/>
  <c r="T362" i="9" s="1"/>
  <c r="AD374" i="9" l="1"/>
  <c r="AA374" i="9"/>
  <c r="T363" i="9"/>
  <c r="AJ374" i="9"/>
  <c r="T358" i="9"/>
  <c r="Z374" i="9" s="1"/>
  <c r="T367" i="9"/>
  <c r="AI374" i="9" s="1"/>
  <c r="T359" i="9"/>
  <c r="T360" i="9"/>
  <c r="AB374" i="9" s="1"/>
  <c r="T366" i="9"/>
  <c r="T365" i="9"/>
  <c r="AG374" i="9" s="1"/>
  <c r="V367" i="9"/>
  <c r="T361" i="9"/>
  <c r="T364" i="9"/>
  <c r="AF374" i="9" s="1"/>
  <c r="AF373" i="9" l="1"/>
  <c r="AB373" i="9"/>
  <c r="AI373" i="9"/>
  <c r="AE373" i="9"/>
  <c r="AA373" i="9"/>
  <c r="AH373" i="9"/>
  <c r="AD373" i="9"/>
  <c r="Z373" i="9"/>
  <c r="AG373" i="9"/>
  <c r="AC373" i="9"/>
  <c r="AF371" i="9"/>
  <c r="AB371" i="9"/>
  <c r="AI371" i="9"/>
  <c r="AE371" i="9"/>
  <c r="AA371" i="9"/>
  <c r="AH371" i="9"/>
  <c r="AD371" i="9"/>
  <c r="Z371" i="9"/>
  <c r="AG371" i="9"/>
  <c r="AC371" i="9"/>
  <c r="AJ375" i="9"/>
  <c r="AF375" i="9"/>
  <c r="AB375" i="9"/>
  <c r="AI375" i="9"/>
  <c r="AE375" i="9"/>
  <c r="AA375" i="9"/>
  <c r="AH375" i="9"/>
  <c r="AD375" i="9"/>
  <c r="Z375" i="9"/>
  <c r="AG375" i="9"/>
  <c r="AC375" i="9"/>
  <c r="AH372" i="9"/>
  <c r="AD372" i="9"/>
  <c r="Z372" i="9"/>
  <c r="AG372" i="9"/>
  <c r="AC372" i="9"/>
  <c r="AF372" i="9"/>
  <c r="AB372" i="9"/>
  <c r="AI372" i="9"/>
  <c r="AE372" i="9"/>
  <c r="AA372" i="9"/>
  <c r="AF377" i="9"/>
  <c r="AB377" i="9"/>
  <c r="AI377" i="9"/>
  <c r="AE377" i="9"/>
  <c r="AA377" i="9"/>
  <c r="AH377" i="9"/>
  <c r="AD377" i="9"/>
  <c r="Z377" i="9"/>
  <c r="AG377" i="9"/>
  <c r="AC377" i="9"/>
  <c r="AF379" i="9"/>
  <c r="AB379" i="9"/>
  <c r="AI379" i="9"/>
  <c r="AE379" i="9"/>
  <c r="AA379" i="9"/>
  <c r="AH379" i="9"/>
  <c r="AD379" i="9"/>
  <c r="Z379" i="9"/>
  <c r="AG379" i="9"/>
  <c r="AC379" i="9"/>
  <c r="AH376" i="9"/>
  <c r="AD376" i="9"/>
  <c r="Z376" i="9"/>
  <c r="AG376" i="9"/>
  <c r="AC376" i="9"/>
  <c r="AF376" i="9"/>
  <c r="AB376" i="9"/>
  <c r="AI376" i="9"/>
  <c r="AE376" i="9"/>
  <c r="AA376" i="9"/>
  <c r="AH378" i="9"/>
  <c r="AD378" i="9"/>
  <c r="Z378" i="9"/>
  <c r="AG378" i="9"/>
  <c r="AC378" i="9"/>
  <c r="AF378" i="9"/>
  <c r="AB378" i="9"/>
  <c r="AI378" i="9"/>
  <c r="AE378" i="9"/>
  <c r="AA378" i="9"/>
  <c r="AH370" i="9"/>
  <c r="AD370" i="9"/>
  <c r="Z370" i="9"/>
  <c r="AG370" i="9"/>
  <c r="AC370" i="9"/>
  <c r="AF370" i="9"/>
  <c r="AB370" i="9"/>
  <c r="AI370" i="9"/>
  <c r="AE370" i="9"/>
  <c r="AA370" i="9"/>
  <c r="AE374" i="9"/>
  <c r="AC374" i="9"/>
  <c r="AH374" i="9"/>
  <c r="AJ378" i="9"/>
  <c r="AJ376" i="9"/>
  <c r="AJ373" i="9"/>
  <c r="AJ370" i="9"/>
  <c r="AY374" i="9"/>
  <c r="AY379" i="9"/>
  <c r="AY371" i="9"/>
  <c r="AY377" i="9"/>
  <c r="AY378" i="9"/>
  <c r="AY373" i="9"/>
  <c r="T368" i="9"/>
  <c r="AY375" i="9"/>
  <c r="AY370" i="9"/>
  <c r="AY376" i="9"/>
  <c r="AJ372" i="9"/>
  <c r="AY372" i="9"/>
  <c r="AJ371" i="9"/>
  <c r="AJ377" i="9"/>
  <c r="AJ379" i="9"/>
  <c r="AI380" i="9" l="1"/>
  <c r="AL370" i="9" s="1"/>
  <c r="AJ380" i="9"/>
  <c r="AL371" i="9" s="1"/>
  <c r="AL373" i="9" s="1"/>
  <c r="AL375" i="9" l="1"/>
  <c r="AL374" i="9"/>
  <c r="AL377" i="9" l="1"/>
  <c r="AL378" i="9"/>
  <c r="AO374" i="9" l="1"/>
  <c r="AO375" i="9" s="1"/>
  <c r="AO376" i="9" s="1"/>
  <c r="AO377" i="9" s="1"/>
  <c r="AP377" i="9" s="1"/>
  <c r="AL379" i="9"/>
  <c r="AR372" i="9" l="1"/>
  <c r="AS372" i="9" s="1"/>
  <c r="AR371" i="9"/>
  <c r="AO370" i="9"/>
  <c r="AP370" i="9" s="1"/>
  <c r="AO378" i="9"/>
  <c r="AP378" i="9" s="1"/>
  <c r="AO379" i="9"/>
  <c r="AP379" i="9" s="1"/>
  <c r="AR370" i="9" l="1"/>
  <c r="AS371" i="9" l="1"/>
  <c r="AS370" i="9"/>
  <c r="AT370" i="9" s="1"/>
  <c r="AT371" i="9" l="1"/>
  <c r="AU371" i="9" s="1"/>
  <c r="AT372" i="9"/>
  <c r="AU372" i="9" s="1"/>
  <c r="AU370" i="9" l="1"/>
  <c r="AU375" i="9" s="1"/>
  <c r="AZ372" i="9" l="1"/>
  <c r="S372" i="9" s="1"/>
  <c r="AZ374" i="9"/>
  <c r="S374" i="9" s="1"/>
  <c r="AZ376" i="9"/>
  <c r="S376" i="9" s="1"/>
  <c r="AZ377" i="9"/>
  <c r="S377" i="9" s="1"/>
  <c r="AZ370" i="9"/>
  <c r="S370" i="9" s="1"/>
  <c r="AZ373" i="9"/>
  <c r="S373" i="9" s="1"/>
  <c r="AZ379" i="9"/>
  <c r="S379" i="9" s="1"/>
  <c r="AZ371" i="9"/>
  <c r="S371" i="9" s="1"/>
  <c r="AZ378" i="9"/>
  <c r="S378" i="9" s="1"/>
  <c r="AZ375" i="9"/>
  <c r="S375" i="9" s="1"/>
  <c r="S380" i="9" l="1"/>
  <c r="V379" i="9" s="1"/>
  <c r="T372" i="9" l="1"/>
  <c r="T374" i="9"/>
  <c r="T370" i="9"/>
  <c r="T373" i="9"/>
  <c r="T376" i="9"/>
  <c r="T378" i="9"/>
  <c r="T379" i="9"/>
  <c r="T377" i="9"/>
  <c r="T375" i="9"/>
  <c r="T371" i="9"/>
  <c r="AF383" i="9" l="1"/>
  <c r="AB383" i="9"/>
  <c r="AI383" i="9"/>
  <c r="AE383" i="9"/>
  <c r="AA383" i="9"/>
  <c r="AH383" i="9"/>
  <c r="AD383" i="9"/>
  <c r="Z383" i="9"/>
  <c r="AG383" i="9"/>
  <c r="AC383" i="9"/>
  <c r="AF389" i="9"/>
  <c r="AB389" i="9"/>
  <c r="AI389" i="9"/>
  <c r="AE389" i="9"/>
  <c r="AA389" i="9"/>
  <c r="AH389" i="9"/>
  <c r="AD389" i="9"/>
  <c r="Z389" i="9"/>
  <c r="AG389" i="9"/>
  <c r="AC389" i="9"/>
  <c r="AF385" i="9"/>
  <c r="AB385" i="9"/>
  <c r="AI385" i="9"/>
  <c r="AE385" i="9"/>
  <c r="AA385" i="9"/>
  <c r="AH385" i="9"/>
  <c r="AD385" i="9"/>
  <c r="Z385" i="9"/>
  <c r="AG385" i="9"/>
  <c r="AC385" i="9"/>
  <c r="AF391" i="9"/>
  <c r="AB391" i="9"/>
  <c r="AI391" i="9"/>
  <c r="AE391" i="9"/>
  <c r="AA391" i="9"/>
  <c r="AH391" i="9"/>
  <c r="AD391" i="9"/>
  <c r="Z391" i="9"/>
  <c r="AG391" i="9"/>
  <c r="AC391" i="9"/>
  <c r="AH382" i="9"/>
  <c r="AD382" i="9"/>
  <c r="Z382" i="9"/>
  <c r="AG382" i="9"/>
  <c r="AC382" i="9"/>
  <c r="AF382" i="9"/>
  <c r="AB382" i="9"/>
  <c r="AI382" i="9"/>
  <c r="AE382" i="9"/>
  <c r="AA382" i="9"/>
  <c r="AH390" i="9"/>
  <c r="AD390" i="9"/>
  <c r="Z390" i="9"/>
  <c r="AG390" i="9"/>
  <c r="AC390" i="9"/>
  <c r="AF390" i="9"/>
  <c r="AB390" i="9"/>
  <c r="AI390" i="9"/>
  <c r="AE390" i="9"/>
  <c r="AA390" i="9"/>
  <c r="AH386" i="9"/>
  <c r="AD386" i="9"/>
  <c r="Z386" i="9"/>
  <c r="AG386" i="9"/>
  <c r="AC386" i="9"/>
  <c r="AF386" i="9"/>
  <c r="AB386" i="9"/>
  <c r="AI386" i="9"/>
  <c r="AE386" i="9"/>
  <c r="AA386" i="9"/>
  <c r="AF387" i="9"/>
  <c r="AB387" i="9"/>
  <c r="AI387" i="9"/>
  <c r="AE387" i="9"/>
  <c r="AA387" i="9"/>
  <c r="AH387" i="9"/>
  <c r="AD387" i="9"/>
  <c r="Z387" i="9"/>
  <c r="AG387" i="9"/>
  <c r="AC387" i="9"/>
  <c r="AH388" i="9"/>
  <c r="AD388" i="9"/>
  <c r="Z388" i="9"/>
  <c r="AG388" i="9"/>
  <c r="AC388" i="9"/>
  <c r="AF388" i="9"/>
  <c r="AB388" i="9"/>
  <c r="AI388" i="9"/>
  <c r="AE388" i="9"/>
  <c r="AA388" i="9"/>
  <c r="AH384" i="9"/>
  <c r="AD384" i="9"/>
  <c r="Z384" i="9"/>
  <c r="AG384" i="9"/>
  <c r="AC384" i="9"/>
  <c r="AF384" i="9"/>
  <c r="AB384" i="9"/>
  <c r="AI384" i="9"/>
  <c r="AE384" i="9"/>
  <c r="AA384" i="9"/>
  <c r="AJ384" i="9"/>
  <c r="AJ390" i="9"/>
  <c r="AJ391" i="9"/>
  <c r="AJ382" i="9"/>
  <c r="AJ386" i="9"/>
  <c r="AJ385" i="9"/>
  <c r="AJ388" i="9"/>
  <c r="AY385" i="9"/>
  <c r="AY384" i="9"/>
  <c r="AJ389" i="9"/>
  <c r="AY388" i="9"/>
  <c r="AY389" i="9"/>
  <c r="AY383" i="9"/>
  <c r="AJ383" i="9"/>
  <c r="AJ387" i="9"/>
  <c r="AY382" i="9"/>
  <c r="T380" i="9"/>
  <c r="AY391" i="9"/>
  <c r="AY390" i="9"/>
  <c r="AY386" i="9"/>
  <c r="AY387" i="9"/>
  <c r="AJ392" i="9" l="1"/>
  <c r="AL383" i="9" s="1"/>
  <c r="AL385" i="9" s="1"/>
  <c r="AI392" i="9"/>
  <c r="AL382" i="9" s="1"/>
  <c r="AL386" i="9" s="1"/>
  <c r="AL390" i="9" s="1"/>
  <c r="AL387" i="9" l="1"/>
  <c r="AL389" i="9" s="1"/>
  <c r="AO386" i="9" l="1"/>
  <c r="AO387" i="9" s="1"/>
  <c r="AO388" i="9" s="1"/>
  <c r="AL391" i="9"/>
  <c r="AO382" i="9" s="1"/>
  <c r="AP382" i="9" s="1"/>
  <c r="AR383" i="9" l="1"/>
  <c r="AR382" i="9"/>
  <c r="AR384" i="9"/>
  <c r="AS384" i="9" s="1"/>
  <c r="AO391" i="9"/>
  <c r="AP391" i="9" s="1"/>
  <c r="AO390" i="9"/>
  <c r="AP390" i="9" s="1"/>
  <c r="AO389" i="9"/>
  <c r="AP389" i="9" s="1"/>
  <c r="AS383" i="9" l="1"/>
  <c r="AS382" i="9"/>
  <c r="AT382" i="9" s="1"/>
  <c r="AT383" i="9" l="1"/>
  <c r="AU382" i="9" s="1"/>
  <c r="AU387" i="9" s="1"/>
  <c r="AT384" i="9"/>
  <c r="AU384" i="9" s="1"/>
  <c r="AZ386" i="9" l="1"/>
  <c r="S386" i="9" s="1"/>
  <c r="AZ387" i="9"/>
  <c r="S387" i="9" s="1"/>
  <c r="AZ383" i="9"/>
  <c r="S383" i="9" s="1"/>
  <c r="AZ388" i="9"/>
  <c r="S388" i="9" s="1"/>
  <c r="AZ382" i="9"/>
  <c r="S382" i="9" s="1"/>
  <c r="AZ384" i="9"/>
  <c r="S384" i="9" s="1"/>
  <c r="AZ389" i="9"/>
  <c r="S389" i="9" s="1"/>
  <c r="AZ391" i="9"/>
  <c r="S391" i="9" s="1"/>
  <c r="AZ385" i="9"/>
  <c r="S385" i="9" s="1"/>
  <c r="AZ390" i="9"/>
  <c r="S390" i="9" s="1"/>
  <c r="AU383" i="9"/>
  <c r="S392" i="9" l="1"/>
  <c r="T386" i="9" s="1"/>
  <c r="AD398" i="9" l="1"/>
  <c r="AJ398" i="9"/>
  <c r="T383" i="9"/>
  <c r="T382" i="9"/>
  <c r="Z398" i="9" s="1"/>
  <c r="T390" i="9"/>
  <c r="AH398" i="9" s="1"/>
  <c r="T388" i="9"/>
  <c r="V391" i="9"/>
  <c r="T387" i="9"/>
  <c r="AE398" i="9" s="1"/>
  <c r="T389" i="9"/>
  <c r="T391" i="9"/>
  <c r="T384" i="9"/>
  <c r="AB398" i="9" s="1"/>
  <c r="T385" i="9"/>
  <c r="AC398" i="9" s="1"/>
  <c r="AH396" i="9" l="1"/>
  <c r="AD396" i="9"/>
  <c r="Z396" i="9"/>
  <c r="AG396" i="9"/>
  <c r="AC396" i="9"/>
  <c r="AF396" i="9"/>
  <c r="AB396" i="9"/>
  <c r="AI396" i="9"/>
  <c r="AE396" i="9"/>
  <c r="AA396" i="9"/>
  <c r="AF395" i="9"/>
  <c r="AB395" i="9"/>
  <c r="AI395" i="9"/>
  <c r="AE395" i="9"/>
  <c r="AA395" i="9"/>
  <c r="AH395" i="9"/>
  <c r="AD395" i="9"/>
  <c r="Z395" i="9"/>
  <c r="AG395" i="9"/>
  <c r="AC395" i="9"/>
  <c r="AI403" i="9"/>
  <c r="AE403" i="9"/>
  <c r="AA403" i="9"/>
  <c r="AF403" i="9"/>
  <c r="Z403" i="9"/>
  <c r="AD403" i="9"/>
  <c r="AH403" i="9"/>
  <c r="AC403" i="9"/>
  <c r="AG403" i="9"/>
  <c r="AB403" i="9"/>
  <c r="AG400" i="9"/>
  <c r="AC400" i="9"/>
  <c r="AI400" i="9"/>
  <c r="AD400" i="9"/>
  <c r="AH400" i="9"/>
  <c r="AB400" i="9"/>
  <c r="AF400" i="9"/>
  <c r="AA400" i="9"/>
  <c r="AE400" i="9"/>
  <c r="Z400" i="9"/>
  <c r="AA398" i="9"/>
  <c r="AI401" i="9"/>
  <c r="AE401" i="9"/>
  <c r="AA401" i="9"/>
  <c r="AD401" i="9"/>
  <c r="AH401" i="9"/>
  <c r="AC401" i="9"/>
  <c r="AG401" i="9"/>
  <c r="AB401" i="9"/>
  <c r="AF401" i="9"/>
  <c r="Z401" i="9"/>
  <c r="AG402" i="9"/>
  <c r="AC402" i="9"/>
  <c r="AE402" i="9"/>
  <c r="Z402" i="9"/>
  <c r="AI402" i="9"/>
  <c r="AD402" i="9"/>
  <c r="AH402" i="9"/>
  <c r="AB402" i="9"/>
  <c r="AF402" i="9"/>
  <c r="AA402" i="9"/>
  <c r="AI397" i="9"/>
  <c r="AE397" i="9"/>
  <c r="AG397" i="9"/>
  <c r="AB397" i="9"/>
  <c r="AF397" i="9"/>
  <c r="AA397" i="9"/>
  <c r="AD397" i="9"/>
  <c r="Z397" i="9"/>
  <c r="AH397" i="9"/>
  <c r="AC397" i="9"/>
  <c r="AI399" i="9"/>
  <c r="AE399" i="9"/>
  <c r="AA399" i="9"/>
  <c r="AH399" i="9"/>
  <c r="AC399" i="9"/>
  <c r="AG399" i="9"/>
  <c r="AB399" i="9"/>
  <c r="AF399" i="9"/>
  <c r="Z399" i="9"/>
  <c r="AD399" i="9"/>
  <c r="AH394" i="9"/>
  <c r="AD394" i="9"/>
  <c r="Z394" i="9"/>
  <c r="AG394" i="9"/>
  <c r="AC394" i="9"/>
  <c r="AF394" i="9"/>
  <c r="AB394" i="9"/>
  <c r="AI394" i="9"/>
  <c r="AE394" i="9"/>
  <c r="AA394" i="9"/>
  <c r="AI398" i="9"/>
  <c r="AF398" i="9"/>
  <c r="AG398" i="9"/>
  <c r="AJ403" i="9"/>
  <c r="AJ402" i="9"/>
  <c r="AJ397" i="9"/>
  <c r="AJ399" i="9"/>
  <c r="AJ394" i="9"/>
  <c r="AY396" i="9"/>
  <c r="AY403" i="9"/>
  <c r="AY394" i="9"/>
  <c r="AY401" i="9"/>
  <c r="AY397" i="9"/>
  <c r="AY395" i="9"/>
  <c r="AY398" i="9"/>
  <c r="AY402" i="9"/>
  <c r="AY399" i="9"/>
  <c r="AY400" i="9"/>
  <c r="T392" i="9"/>
  <c r="AJ400" i="9"/>
  <c r="AJ401" i="9"/>
  <c r="AJ396" i="9"/>
  <c r="AJ395" i="9"/>
  <c r="AI404" i="9" l="1"/>
  <c r="AL394" i="9" s="1"/>
  <c r="AJ404" i="9"/>
  <c r="AL395" i="9" s="1"/>
  <c r="AL397" i="9" s="1"/>
  <c r="AL398" i="9" l="1"/>
  <c r="AL402" i="9" s="1"/>
  <c r="AL399" i="9"/>
  <c r="AL401" i="9" l="1"/>
  <c r="AL403" i="9" l="1"/>
  <c r="AO394" i="9" s="1"/>
  <c r="AP394" i="9" s="1"/>
  <c r="AO398" i="9"/>
  <c r="AO399" i="9" s="1"/>
  <c r="AO400" i="9" s="1"/>
  <c r="AO402" i="9" l="1"/>
  <c r="AP402" i="9" s="1"/>
  <c r="AO401" i="9"/>
  <c r="AP401" i="9" s="1"/>
  <c r="AO403" i="9"/>
  <c r="AP403" i="9" s="1"/>
  <c r="AR394" i="9"/>
  <c r="AR395" i="9"/>
  <c r="AR396" i="9"/>
  <c r="AS396" i="9" s="1"/>
  <c r="AS395" i="9" l="1"/>
  <c r="AS394" i="9"/>
  <c r="AT394" i="9" s="1"/>
  <c r="AT396" i="9" l="1"/>
  <c r="AU396" i="9" s="1"/>
  <c r="AT395" i="9"/>
  <c r="AU394" i="9" s="1"/>
  <c r="AU399" i="9" s="1"/>
  <c r="AZ394" i="9" l="1"/>
  <c r="S394" i="9" s="1"/>
  <c r="AZ397" i="9"/>
  <c r="S397" i="9" s="1"/>
  <c r="AZ400" i="9"/>
  <c r="S400" i="9" s="1"/>
  <c r="AZ403" i="9"/>
  <c r="S403" i="9" s="1"/>
  <c r="AZ402" i="9"/>
  <c r="S402" i="9" s="1"/>
  <c r="AZ396" i="9"/>
  <c r="S396" i="9" s="1"/>
  <c r="AZ395" i="9"/>
  <c r="S395" i="9" s="1"/>
  <c r="AZ399" i="9"/>
  <c r="S399" i="9" s="1"/>
  <c r="AZ401" i="9"/>
  <c r="S401" i="9" s="1"/>
  <c r="AZ398" i="9"/>
  <c r="S398" i="9" s="1"/>
  <c r="AU395" i="9"/>
  <c r="S404" i="9" l="1"/>
  <c r="V403" i="9" s="1"/>
  <c r="T394" i="9" l="1"/>
  <c r="T401" i="9"/>
  <c r="T397" i="9"/>
  <c r="T400" i="9"/>
  <c r="T395" i="9"/>
  <c r="T403" i="9"/>
  <c r="T396" i="9"/>
  <c r="T402" i="9"/>
  <c r="T398" i="9"/>
  <c r="T399" i="9"/>
  <c r="AF414" i="9" l="1"/>
  <c r="AB414" i="9"/>
  <c r="AI414" i="9"/>
  <c r="AE414" i="9"/>
  <c r="AA414" i="9"/>
  <c r="AH414" i="9"/>
  <c r="AD414" i="9"/>
  <c r="Z414" i="9"/>
  <c r="AG414" i="9"/>
  <c r="AC414" i="9"/>
  <c r="AH411" i="9"/>
  <c r="AD411" i="9"/>
  <c r="Z411" i="9"/>
  <c r="AF411" i="9"/>
  <c r="AB411" i="9"/>
  <c r="AI411" i="9"/>
  <c r="AE411" i="9"/>
  <c r="AA411" i="9"/>
  <c r="AG411" i="9"/>
  <c r="AC411" i="9"/>
  <c r="AF412" i="9"/>
  <c r="AB412" i="9"/>
  <c r="AI412" i="9"/>
  <c r="AE412" i="9"/>
  <c r="AA412" i="9"/>
  <c r="AH412" i="9"/>
  <c r="AD412" i="9"/>
  <c r="Z412" i="9"/>
  <c r="AG412" i="9"/>
  <c r="AC412" i="9"/>
  <c r="AF408" i="9"/>
  <c r="AH408" i="9"/>
  <c r="AD408" i="9"/>
  <c r="Z408" i="9"/>
  <c r="AG408" i="9"/>
  <c r="AC408" i="9"/>
  <c r="AE408" i="9"/>
  <c r="AB408" i="9"/>
  <c r="AA408" i="9"/>
  <c r="AI408" i="9"/>
  <c r="AH409" i="9"/>
  <c r="AD409" i="9"/>
  <c r="Z409" i="9"/>
  <c r="AF409" i="9"/>
  <c r="AB409" i="9"/>
  <c r="AI409" i="9"/>
  <c r="AE409" i="9"/>
  <c r="AA409" i="9"/>
  <c r="AG409" i="9"/>
  <c r="AC409" i="9"/>
  <c r="AH415" i="9"/>
  <c r="AD415" i="9"/>
  <c r="Z415" i="9"/>
  <c r="AG415" i="9"/>
  <c r="AC415" i="9"/>
  <c r="AF415" i="9"/>
  <c r="AB415" i="9"/>
  <c r="AI415" i="9"/>
  <c r="AE415" i="9"/>
  <c r="AA415" i="9"/>
  <c r="AH413" i="9"/>
  <c r="AD413" i="9"/>
  <c r="Z413" i="9"/>
  <c r="AG413" i="9"/>
  <c r="AC413" i="9"/>
  <c r="AF413" i="9"/>
  <c r="AB413" i="9"/>
  <c r="AI413" i="9"/>
  <c r="AE413" i="9"/>
  <c r="AA413" i="9"/>
  <c r="AF410" i="9"/>
  <c r="AB410" i="9"/>
  <c r="AH410" i="9"/>
  <c r="AD410" i="9"/>
  <c r="Z410" i="9"/>
  <c r="AG410" i="9"/>
  <c r="AC410" i="9"/>
  <c r="AA410" i="9"/>
  <c r="AI410" i="9"/>
  <c r="AE410" i="9"/>
  <c r="AI407" i="9"/>
  <c r="AE407" i="9"/>
  <c r="AA407" i="9"/>
  <c r="AG407" i="9"/>
  <c r="AB407" i="9"/>
  <c r="AF407" i="9"/>
  <c r="Z407" i="9"/>
  <c r="AD407" i="9"/>
  <c r="AH407" i="9"/>
  <c r="AC407" i="9"/>
  <c r="AG406" i="9"/>
  <c r="AC406" i="9"/>
  <c r="AF406" i="9"/>
  <c r="AA406" i="9"/>
  <c r="AE406" i="9"/>
  <c r="Z406" i="9"/>
  <c r="AI406" i="9"/>
  <c r="AD406" i="9"/>
  <c r="AH406" i="9"/>
  <c r="AB406" i="9"/>
  <c r="AJ409" i="9"/>
  <c r="AJ413" i="9"/>
  <c r="AJ406" i="9"/>
  <c r="AJ412" i="9"/>
  <c r="AJ407" i="9"/>
  <c r="AJ408" i="9"/>
  <c r="AJ415" i="9"/>
  <c r="AY412" i="9"/>
  <c r="AY415" i="9"/>
  <c r="T404" i="9"/>
  <c r="AY406" i="9"/>
  <c r="AY407" i="9"/>
  <c r="AJ411" i="9"/>
  <c r="AJ410" i="9"/>
  <c r="AY408" i="9"/>
  <c r="AY413" i="9"/>
  <c r="AY409" i="9"/>
  <c r="AY414" i="9"/>
  <c r="AJ414" i="9"/>
  <c r="AY411" i="9"/>
  <c r="AY410" i="9"/>
  <c r="AI416" i="9" l="1"/>
  <c r="AL406" i="9" s="1"/>
  <c r="AJ416" i="9"/>
  <c r="AL407" i="9" s="1"/>
  <c r="AL409" i="9" s="1"/>
  <c r="AL410" i="9" l="1"/>
  <c r="AL414" i="9" s="1"/>
  <c r="AL411" i="9"/>
  <c r="AL413" i="9" l="1"/>
  <c r="AL415" i="9" s="1"/>
  <c r="AO406" i="9" s="1"/>
  <c r="AP406" i="9" s="1"/>
  <c r="AR408" i="9" l="1"/>
  <c r="AS408" i="9" s="1"/>
  <c r="AR407" i="9"/>
  <c r="AR406" i="9"/>
  <c r="AO410" i="9"/>
  <c r="AO411" i="9" s="1"/>
  <c r="AO412" i="9" s="1"/>
  <c r="AO415" i="9" s="1"/>
  <c r="AP415" i="9" s="1"/>
  <c r="AS407" i="9" l="1"/>
  <c r="AT407" i="9" s="1"/>
  <c r="AS406" i="9"/>
  <c r="AT406" i="9" s="1"/>
  <c r="AO414" i="9"/>
  <c r="AP414" i="9" s="1"/>
  <c r="AO413" i="9"/>
  <c r="AP413" i="9" s="1"/>
  <c r="AT408" i="9"/>
  <c r="AU408" i="9" s="1"/>
  <c r="AU406" i="9" l="1"/>
  <c r="AU411" i="9" s="1"/>
  <c r="AZ415" i="9" s="1"/>
  <c r="S415" i="9" s="1"/>
  <c r="AU407" i="9"/>
  <c r="AZ406" i="9" l="1"/>
  <c r="S406" i="9" s="1"/>
  <c r="AZ408" i="9"/>
  <c r="S408" i="9" s="1"/>
  <c r="AZ413" i="9"/>
  <c r="S413" i="9" s="1"/>
  <c r="AZ411" i="9"/>
  <c r="S411" i="9" s="1"/>
  <c r="AZ407" i="9"/>
  <c r="S407" i="9" s="1"/>
  <c r="AZ409" i="9"/>
  <c r="S409" i="9" s="1"/>
  <c r="AZ412" i="9"/>
  <c r="S412" i="9" s="1"/>
  <c r="AZ414" i="9"/>
  <c r="S414" i="9" s="1"/>
  <c r="AZ410" i="9"/>
  <c r="S410" i="9" s="1"/>
  <c r="S416" i="9" l="1"/>
  <c r="V415" i="9" s="1"/>
  <c r="T407" i="9" l="1"/>
  <c r="T412" i="9"/>
  <c r="T408" i="9"/>
  <c r="T415" i="9"/>
  <c r="T409" i="9"/>
  <c r="T410" i="9"/>
  <c r="T414" i="9"/>
  <c r="T411" i="9"/>
  <c r="T406" i="9"/>
  <c r="T413" i="9"/>
  <c r="AH423" i="9" l="1"/>
  <c r="AD423" i="9"/>
  <c r="Z423" i="9"/>
  <c r="AG423" i="9"/>
  <c r="AC423" i="9"/>
  <c r="AF423" i="9"/>
  <c r="AB423" i="9"/>
  <c r="AI423" i="9"/>
  <c r="AE423" i="9"/>
  <c r="AA423" i="9"/>
  <c r="AH425" i="9"/>
  <c r="AD425" i="9"/>
  <c r="Z425" i="9"/>
  <c r="AG425" i="9"/>
  <c r="AC425" i="9"/>
  <c r="AF425" i="9"/>
  <c r="AB425" i="9"/>
  <c r="AI425" i="9"/>
  <c r="AE425" i="9"/>
  <c r="AA425" i="9"/>
  <c r="AH427" i="9"/>
  <c r="AD427" i="9"/>
  <c r="Z427" i="9"/>
  <c r="AG427" i="9"/>
  <c r="AC427" i="9"/>
  <c r="AF427" i="9"/>
  <c r="AB427" i="9"/>
  <c r="AI427" i="9"/>
  <c r="AE427" i="9"/>
  <c r="AA427" i="9"/>
  <c r="AF426" i="9"/>
  <c r="AB426" i="9"/>
  <c r="AI426" i="9"/>
  <c r="AE426" i="9"/>
  <c r="AA426" i="9"/>
  <c r="AH426" i="9"/>
  <c r="AD426" i="9"/>
  <c r="Z426" i="9"/>
  <c r="AG426" i="9"/>
  <c r="AC426" i="9"/>
  <c r="AF420" i="9"/>
  <c r="AB420" i="9"/>
  <c r="AI420" i="9"/>
  <c r="AE420" i="9"/>
  <c r="AA420" i="9"/>
  <c r="AH420" i="9"/>
  <c r="AD420" i="9"/>
  <c r="Z420" i="9"/>
  <c r="AG420" i="9"/>
  <c r="AC420" i="9"/>
  <c r="AF422" i="9"/>
  <c r="AB422" i="9"/>
  <c r="AI422" i="9"/>
  <c r="AE422" i="9"/>
  <c r="AA422" i="9"/>
  <c r="AH422" i="9"/>
  <c r="AD422" i="9"/>
  <c r="Z422" i="9"/>
  <c r="AG422" i="9"/>
  <c r="AC422" i="9"/>
  <c r="AJ424" i="9"/>
  <c r="AF424" i="9"/>
  <c r="AB424" i="9"/>
  <c r="AI424" i="9"/>
  <c r="AE424" i="9"/>
  <c r="AA424" i="9"/>
  <c r="AH424" i="9"/>
  <c r="AD424" i="9"/>
  <c r="Z424" i="9"/>
  <c r="AG424" i="9"/>
  <c r="AC424" i="9"/>
  <c r="AF418" i="9"/>
  <c r="AB418" i="9"/>
  <c r="AI418" i="9"/>
  <c r="AE418" i="9"/>
  <c r="AA418" i="9"/>
  <c r="AH418" i="9"/>
  <c r="AD418" i="9"/>
  <c r="Z418" i="9"/>
  <c r="AG418" i="9"/>
  <c r="AC418" i="9"/>
  <c r="AH421" i="9"/>
  <c r="AD421" i="9"/>
  <c r="Z421" i="9"/>
  <c r="AG421" i="9"/>
  <c r="AC421" i="9"/>
  <c r="AF421" i="9"/>
  <c r="AB421" i="9"/>
  <c r="AI421" i="9"/>
  <c r="AE421" i="9"/>
  <c r="AA421" i="9"/>
  <c r="AH419" i="9"/>
  <c r="AD419" i="9"/>
  <c r="Z419" i="9"/>
  <c r="AG419" i="9"/>
  <c r="AC419" i="9"/>
  <c r="AF419" i="9"/>
  <c r="AB419" i="9"/>
  <c r="AI419" i="9"/>
  <c r="AE419" i="9"/>
  <c r="AA419" i="9"/>
  <c r="AJ427" i="9"/>
  <c r="AJ420" i="9"/>
  <c r="AJ426" i="9"/>
  <c r="AJ419" i="9"/>
  <c r="AJ421" i="9"/>
  <c r="AJ422" i="9"/>
  <c r="AY422" i="9"/>
  <c r="AY419" i="9"/>
  <c r="T416" i="9"/>
  <c r="AY421" i="9"/>
  <c r="AY420" i="9"/>
  <c r="AY423" i="9"/>
  <c r="AY426" i="9"/>
  <c r="AY425" i="9"/>
  <c r="AY427" i="9"/>
  <c r="AY418" i="9"/>
  <c r="AJ425" i="9"/>
  <c r="AY424" i="9"/>
  <c r="AJ418" i="9"/>
  <c r="AJ423" i="9"/>
  <c r="AI428" i="9" l="1"/>
  <c r="AL418" i="9" s="1"/>
  <c r="AJ428" i="9"/>
  <c r="AL419" i="9" s="1"/>
  <c r="AL421" i="9" s="1"/>
  <c r="AL423" i="9" l="1"/>
  <c r="AL422" i="9"/>
  <c r="AL426" i="9" s="1"/>
  <c r="AL425" i="9" l="1"/>
  <c r="AL427" i="9" s="1"/>
  <c r="AO422" i="9" l="1"/>
  <c r="AO423" i="9" s="1"/>
  <c r="AO424" i="9" s="1"/>
  <c r="AO425" i="9" s="1"/>
  <c r="AP425" i="9" s="1"/>
  <c r="AR419" i="9"/>
  <c r="AR420" i="9"/>
  <c r="AS420" i="9" s="1"/>
  <c r="AO418" i="9"/>
  <c r="AP418" i="9" s="1"/>
  <c r="AO426" i="9" l="1"/>
  <c r="AP426" i="9" s="1"/>
  <c r="AO427" i="9"/>
  <c r="AP427" i="9" s="1"/>
  <c r="AR418" i="9"/>
  <c r="AS419" i="9" s="1"/>
  <c r="AS418" i="9" l="1"/>
  <c r="AT418" i="9" s="1"/>
  <c r="AT420" i="9"/>
  <c r="AU420" i="9" s="1"/>
  <c r="AT419" i="9"/>
  <c r="AU419" i="9" l="1"/>
  <c r="AU418" i="9"/>
  <c r="AU423" i="9" s="1"/>
  <c r="AZ427" i="9" l="1"/>
  <c r="S427" i="9" s="1"/>
  <c r="AZ424" i="9"/>
  <c r="S424" i="9" s="1"/>
  <c r="AZ420" i="9"/>
  <c r="S420" i="9" s="1"/>
  <c r="AZ421" i="9"/>
  <c r="S421" i="9" s="1"/>
  <c r="AZ422" i="9"/>
  <c r="S422" i="9" s="1"/>
  <c r="AZ425" i="9"/>
  <c r="S425" i="9" s="1"/>
  <c r="AZ419" i="9"/>
  <c r="S419" i="9" s="1"/>
  <c r="AZ426" i="9"/>
  <c r="S426" i="9" s="1"/>
  <c r="AZ418" i="9"/>
  <c r="S418" i="9" s="1"/>
  <c r="AZ423" i="9"/>
  <c r="S423" i="9" s="1"/>
  <c r="S428" i="9" l="1"/>
  <c r="T418" i="9" l="1"/>
  <c r="V427" i="9"/>
  <c r="T425" i="9"/>
  <c r="T420" i="9"/>
  <c r="T424" i="9"/>
  <c r="T419" i="9"/>
  <c r="T427" i="9"/>
  <c r="T421" i="9"/>
  <c r="T422" i="9"/>
  <c r="T423" i="9"/>
  <c r="T426" i="9"/>
  <c r="AF438" i="9" l="1"/>
  <c r="AB438" i="9"/>
  <c r="AI438" i="9"/>
  <c r="AE438" i="9"/>
  <c r="AA438" i="9"/>
  <c r="AH438" i="9"/>
  <c r="AD438" i="9"/>
  <c r="Z438" i="9"/>
  <c r="AG438" i="9"/>
  <c r="AC438" i="9"/>
  <c r="AH433" i="9"/>
  <c r="AD433" i="9"/>
  <c r="Z433" i="9"/>
  <c r="AG433" i="9"/>
  <c r="AC433" i="9"/>
  <c r="AF433" i="9"/>
  <c r="AB433" i="9"/>
  <c r="AI433" i="9"/>
  <c r="AE433" i="9"/>
  <c r="AA433" i="9"/>
  <c r="AH439" i="9"/>
  <c r="AD439" i="9"/>
  <c r="Z439" i="9"/>
  <c r="AG439" i="9"/>
  <c r="AC439" i="9"/>
  <c r="AF439" i="9"/>
  <c r="AB439" i="9"/>
  <c r="AI439" i="9"/>
  <c r="AE439" i="9"/>
  <c r="AA439" i="9"/>
  <c r="AH431" i="9"/>
  <c r="AD431" i="9"/>
  <c r="Z431" i="9"/>
  <c r="AG431" i="9"/>
  <c r="AC431" i="9"/>
  <c r="AF431" i="9"/>
  <c r="AB431" i="9"/>
  <c r="AI431" i="9"/>
  <c r="AE431" i="9"/>
  <c r="AA431" i="9"/>
  <c r="AF432" i="9"/>
  <c r="AB432" i="9"/>
  <c r="AI432" i="9"/>
  <c r="AE432" i="9"/>
  <c r="AA432" i="9"/>
  <c r="AH432" i="9"/>
  <c r="AD432" i="9"/>
  <c r="Z432" i="9"/>
  <c r="AG432" i="9"/>
  <c r="AC432" i="9"/>
  <c r="AH437" i="9"/>
  <c r="AD437" i="9"/>
  <c r="Z437" i="9"/>
  <c r="AG437" i="9"/>
  <c r="AC437" i="9"/>
  <c r="AF437" i="9"/>
  <c r="AB437" i="9"/>
  <c r="AI437" i="9"/>
  <c r="AE437" i="9"/>
  <c r="AA437" i="9"/>
  <c r="AH435" i="9"/>
  <c r="AD435" i="9"/>
  <c r="Z435" i="9"/>
  <c r="AG435" i="9"/>
  <c r="AC435" i="9"/>
  <c r="AF435" i="9"/>
  <c r="AB435" i="9"/>
  <c r="AI435" i="9"/>
  <c r="AE435" i="9"/>
  <c r="AA435" i="9"/>
  <c r="AF434" i="9"/>
  <c r="AB434" i="9"/>
  <c r="AI434" i="9"/>
  <c r="AE434" i="9"/>
  <c r="AA434" i="9"/>
  <c r="AH434" i="9"/>
  <c r="AD434" i="9"/>
  <c r="Z434" i="9"/>
  <c r="AG434" i="9"/>
  <c r="AC434" i="9"/>
  <c r="AF436" i="9"/>
  <c r="AB436" i="9"/>
  <c r="AI436" i="9"/>
  <c r="AE436" i="9"/>
  <c r="AA436" i="9"/>
  <c r="AH436" i="9"/>
  <c r="AD436" i="9"/>
  <c r="Z436" i="9"/>
  <c r="AG436" i="9"/>
  <c r="AC436" i="9"/>
  <c r="AF430" i="9"/>
  <c r="AB430" i="9"/>
  <c r="AI430" i="9"/>
  <c r="AE430" i="9"/>
  <c r="AA430" i="9"/>
  <c r="AH430" i="9"/>
  <c r="AD430" i="9"/>
  <c r="Z430" i="9"/>
  <c r="AG430" i="9"/>
  <c r="AC430" i="9"/>
  <c r="AJ433" i="9"/>
  <c r="AJ438" i="9"/>
  <c r="AJ437" i="9"/>
  <c r="AJ432" i="9"/>
  <c r="AJ431" i="9"/>
  <c r="AJ439" i="9"/>
  <c r="AJ435" i="9"/>
  <c r="AJ434" i="9"/>
  <c r="AJ436" i="9"/>
  <c r="AJ430" i="9"/>
  <c r="AY435" i="9"/>
  <c r="AY430" i="9"/>
  <c r="AY431" i="9"/>
  <c r="AY439" i="9"/>
  <c r="T428" i="9"/>
  <c r="AY438" i="9"/>
  <c r="AY432" i="9"/>
  <c r="AY433" i="9"/>
  <c r="AY436" i="9"/>
  <c r="AY434" i="9"/>
  <c r="AY437" i="9"/>
  <c r="AJ440" i="9" l="1"/>
  <c r="AL431" i="9" s="1"/>
  <c r="AL433" i="9" s="1"/>
  <c r="AI440" i="9"/>
  <c r="AL430" i="9" s="1"/>
  <c r="AL434" i="9" l="1"/>
  <c r="AL438" i="9" s="1"/>
  <c r="AL435" i="9"/>
  <c r="AL437" i="9" l="1"/>
  <c r="AL439" i="9" s="1"/>
  <c r="AO434" i="9" l="1"/>
  <c r="AO435" i="9" s="1"/>
  <c r="AO436" i="9" s="1"/>
  <c r="AO439" i="9" s="1"/>
  <c r="AP439" i="9" s="1"/>
  <c r="AO430" i="9"/>
  <c r="AP430" i="9" s="1"/>
  <c r="AR432" i="9"/>
  <c r="AS432" i="9" s="1"/>
  <c r="AR431" i="9"/>
  <c r="AO437" i="9" l="1"/>
  <c r="AP437" i="9" s="1"/>
  <c r="AO438" i="9"/>
  <c r="AP438" i="9" s="1"/>
  <c r="AR430" i="9"/>
  <c r="AS431" i="9" l="1"/>
  <c r="AS430" i="9"/>
  <c r="AT430" i="9" s="1"/>
  <c r="AT431" i="9" l="1"/>
  <c r="AU430" i="9" s="1"/>
  <c r="AU435" i="9" s="1"/>
  <c r="AT432" i="9"/>
  <c r="AU432" i="9" s="1"/>
  <c r="AZ439" i="9" l="1"/>
  <c r="S439" i="9" s="1"/>
  <c r="AZ437" i="9"/>
  <c r="S437" i="9" s="1"/>
  <c r="AZ433" i="9"/>
  <c r="S433" i="9" s="1"/>
  <c r="AZ430" i="9"/>
  <c r="S430" i="9" s="1"/>
  <c r="AZ438" i="9"/>
  <c r="S438" i="9" s="1"/>
  <c r="AZ434" i="9"/>
  <c r="S434" i="9" s="1"/>
  <c r="AZ431" i="9"/>
  <c r="S431" i="9" s="1"/>
  <c r="AZ432" i="9"/>
  <c r="S432" i="9" s="1"/>
  <c r="AZ435" i="9"/>
  <c r="S435" i="9" s="1"/>
  <c r="AZ436" i="9"/>
  <c r="S436" i="9" s="1"/>
  <c r="AU431" i="9"/>
  <c r="S440" i="9" l="1"/>
  <c r="T433" i="9" s="1"/>
  <c r="AC445" i="9" l="1"/>
  <c r="T435" i="9"/>
  <c r="AJ445" i="9"/>
  <c r="T430" i="9"/>
  <c r="Z445" i="9" s="1"/>
  <c r="V439" i="9"/>
  <c r="T437" i="9"/>
  <c r="AG445" i="9" s="1"/>
  <c r="T431" i="9"/>
  <c r="AA445" i="9" s="1"/>
  <c r="T439" i="9"/>
  <c r="AI445" i="9" s="1"/>
  <c r="T434" i="9"/>
  <c r="AD445" i="9" s="1"/>
  <c r="T438" i="9"/>
  <c r="T436" i="9"/>
  <c r="T432" i="9"/>
  <c r="AB445" i="9" s="1"/>
  <c r="AF448" i="9" l="1"/>
  <c r="AB448" i="9"/>
  <c r="AI448" i="9"/>
  <c r="AE448" i="9"/>
  <c r="AA448" i="9"/>
  <c r="AH448" i="9"/>
  <c r="AD448" i="9"/>
  <c r="Z448" i="9"/>
  <c r="AG448" i="9"/>
  <c r="AC448" i="9"/>
  <c r="AF450" i="9"/>
  <c r="AB450" i="9"/>
  <c r="AI450" i="9"/>
  <c r="AE450" i="9"/>
  <c r="AA450" i="9"/>
  <c r="AH450" i="9"/>
  <c r="AD450" i="9"/>
  <c r="Z450" i="9"/>
  <c r="AG450" i="9"/>
  <c r="AC450" i="9"/>
  <c r="AH449" i="9"/>
  <c r="AD449" i="9"/>
  <c r="Z449" i="9"/>
  <c r="AG449" i="9"/>
  <c r="AC449" i="9"/>
  <c r="AF449" i="9"/>
  <c r="AB449" i="9"/>
  <c r="AI449" i="9"/>
  <c r="AE449" i="9"/>
  <c r="AA449" i="9"/>
  <c r="AH447" i="9"/>
  <c r="AD447" i="9"/>
  <c r="Z447" i="9"/>
  <c r="AG447" i="9"/>
  <c r="AC447" i="9"/>
  <c r="AF447" i="9"/>
  <c r="AB447" i="9"/>
  <c r="AI447" i="9"/>
  <c r="AE447" i="9"/>
  <c r="AA447" i="9"/>
  <c r="AF445" i="9"/>
  <c r="AH443" i="9"/>
  <c r="AD443" i="9"/>
  <c r="Z443" i="9"/>
  <c r="AG443" i="9"/>
  <c r="AC443" i="9"/>
  <c r="AF443" i="9"/>
  <c r="AB443" i="9"/>
  <c r="AI443" i="9"/>
  <c r="AE443" i="9"/>
  <c r="AA443" i="9"/>
  <c r="AF446" i="9"/>
  <c r="AB446" i="9"/>
  <c r="AI446" i="9"/>
  <c r="AE446" i="9"/>
  <c r="AA446" i="9"/>
  <c r="AH446" i="9"/>
  <c r="AD446" i="9"/>
  <c r="Z446" i="9"/>
  <c r="AG446" i="9"/>
  <c r="AC446" i="9"/>
  <c r="AF444" i="9"/>
  <c r="AB444" i="9"/>
  <c r="AI444" i="9"/>
  <c r="AE444" i="9"/>
  <c r="AA444" i="9"/>
  <c r="AH444" i="9"/>
  <c r="AD444" i="9"/>
  <c r="Z444" i="9"/>
  <c r="AG444" i="9"/>
  <c r="AC444" i="9"/>
  <c r="AH451" i="9"/>
  <c r="AD451" i="9"/>
  <c r="Z451" i="9"/>
  <c r="AG451" i="9"/>
  <c r="AC451" i="9"/>
  <c r="AF451" i="9"/>
  <c r="AB451" i="9"/>
  <c r="AI451" i="9"/>
  <c r="AE451" i="9"/>
  <c r="AA451" i="9"/>
  <c r="AF442" i="9"/>
  <c r="AB442" i="9"/>
  <c r="AI442" i="9"/>
  <c r="AE442" i="9"/>
  <c r="AA442" i="9"/>
  <c r="AH442" i="9"/>
  <c r="AD442" i="9"/>
  <c r="Z442" i="9"/>
  <c r="AG442" i="9"/>
  <c r="AC442" i="9"/>
  <c r="AE445" i="9"/>
  <c r="AH445" i="9"/>
  <c r="AJ447" i="9"/>
  <c r="AJ446" i="9"/>
  <c r="AJ442" i="9"/>
  <c r="AY444" i="9"/>
  <c r="AY450" i="9"/>
  <c r="AY443" i="9"/>
  <c r="T440" i="9"/>
  <c r="AY449" i="9"/>
  <c r="AY442" i="9"/>
  <c r="AY451" i="9"/>
  <c r="AY445" i="9"/>
  <c r="AY447" i="9"/>
  <c r="AY446" i="9"/>
  <c r="AY448" i="9"/>
  <c r="AJ444" i="9"/>
  <c r="AJ451" i="9"/>
  <c r="AJ448" i="9"/>
  <c r="AJ443" i="9"/>
  <c r="AJ450" i="9"/>
  <c r="AJ449" i="9"/>
  <c r="AJ452" i="9" l="1"/>
  <c r="AL443" i="9" s="1"/>
  <c r="AL445" i="9" s="1"/>
  <c r="AI452" i="9"/>
  <c r="AL442" i="9" s="1"/>
  <c r="AL447" i="9" l="1"/>
  <c r="AL446" i="9"/>
  <c r="AL450" i="9" s="1"/>
  <c r="AL449" i="9" l="1"/>
  <c r="AL451" i="9" s="1"/>
  <c r="AO442" i="9" s="1"/>
  <c r="AP442" i="9" s="1"/>
  <c r="AO446" i="9" l="1"/>
  <c r="AO447" i="9" s="1"/>
  <c r="AO448" i="9" s="1"/>
  <c r="AO449" i="9" s="1"/>
  <c r="AP449" i="9" s="1"/>
  <c r="AR444" i="9"/>
  <c r="AS444" i="9" s="1"/>
  <c r="AR443" i="9"/>
  <c r="AR442" i="9"/>
  <c r="AO450" i="9" l="1"/>
  <c r="AP450" i="9" s="1"/>
  <c r="AO451" i="9"/>
  <c r="AP451" i="9" s="1"/>
  <c r="AS443" i="9"/>
  <c r="AS442" i="9"/>
  <c r="AT442" i="9" s="1"/>
  <c r="AT443" i="9" l="1"/>
  <c r="AU442" i="9" s="1"/>
  <c r="AU447" i="9" s="1"/>
  <c r="AT444" i="9"/>
  <c r="AU444" i="9" s="1"/>
  <c r="AZ451" i="9" l="1"/>
  <c r="S451" i="9" s="1"/>
  <c r="AZ447" i="9"/>
  <c r="S447" i="9" s="1"/>
  <c r="AZ442" i="9"/>
  <c r="S442" i="9" s="1"/>
  <c r="AZ448" i="9"/>
  <c r="S448" i="9" s="1"/>
  <c r="AZ444" i="9"/>
  <c r="S444" i="9" s="1"/>
  <c r="AZ449" i="9"/>
  <c r="S449" i="9" s="1"/>
  <c r="AZ445" i="9"/>
  <c r="S445" i="9" s="1"/>
  <c r="AZ446" i="9"/>
  <c r="S446" i="9" s="1"/>
  <c r="AZ443" i="9"/>
  <c r="S443" i="9" s="1"/>
  <c r="AZ450" i="9"/>
  <c r="S450" i="9" s="1"/>
  <c r="AU443" i="9"/>
  <c r="S452" i="9" l="1"/>
  <c r="T448" i="9" s="1"/>
  <c r="AF460" i="9" l="1"/>
  <c r="AJ460" i="9"/>
  <c r="T449" i="9"/>
  <c r="T447" i="9"/>
  <c r="AE460" i="9" s="1"/>
  <c r="T444" i="9"/>
  <c r="AB460" i="9" s="1"/>
  <c r="V451" i="9"/>
  <c r="T445" i="9"/>
  <c r="T451" i="9"/>
  <c r="AI460" i="9" s="1"/>
  <c r="T450" i="9"/>
  <c r="AH460" i="9" s="1"/>
  <c r="T443" i="9"/>
  <c r="T442" i="9"/>
  <c r="Z460" i="9" s="1"/>
  <c r="T446" i="9"/>
  <c r="AD460" i="9" s="1"/>
  <c r="AH457" i="9" l="1"/>
  <c r="AD457" i="9"/>
  <c r="Z457" i="9"/>
  <c r="AG457" i="9"/>
  <c r="AC457" i="9"/>
  <c r="AF457" i="9"/>
  <c r="AB457" i="9"/>
  <c r="AI457" i="9"/>
  <c r="AE457" i="9"/>
  <c r="AA457" i="9"/>
  <c r="AH455" i="9"/>
  <c r="AD455" i="9"/>
  <c r="Z455" i="9"/>
  <c r="AG455" i="9"/>
  <c r="AC455" i="9"/>
  <c r="AF455" i="9"/>
  <c r="AB455" i="9"/>
  <c r="AI455" i="9"/>
  <c r="AE455" i="9"/>
  <c r="AA455" i="9"/>
  <c r="AC460" i="9"/>
  <c r="AF454" i="9"/>
  <c r="AB454" i="9"/>
  <c r="AI454" i="9"/>
  <c r="AE454" i="9"/>
  <c r="AA454" i="9"/>
  <c r="AH454" i="9"/>
  <c r="AD454" i="9"/>
  <c r="Z454" i="9"/>
  <c r="AG454" i="9"/>
  <c r="AC454" i="9"/>
  <c r="AH461" i="9"/>
  <c r="AD461" i="9"/>
  <c r="Z461" i="9"/>
  <c r="AG461" i="9"/>
  <c r="AC461" i="9"/>
  <c r="AF461" i="9"/>
  <c r="AB461" i="9"/>
  <c r="AI461" i="9"/>
  <c r="AE461" i="9"/>
  <c r="AA461" i="9"/>
  <c r="AF462" i="9"/>
  <c r="AB462" i="9"/>
  <c r="AI462" i="9"/>
  <c r="AE462" i="9"/>
  <c r="AA462" i="9"/>
  <c r="AH462" i="9"/>
  <c r="AD462" i="9"/>
  <c r="Z462" i="9"/>
  <c r="AG462" i="9"/>
  <c r="AC462" i="9"/>
  <c r="AF456" i="9"/>
  <c r="AB456" i="9"/>
  <c r="AI456" i="9"/>
  <c r="AE456" i="9"/>
  <c r="AA456" i="9"/>
  <c r="AH456" i="9"/>
  <c r="AD456" i="9"/>
  <c r="Z456" i="9"/>
  <c r="AG456" i="9"/>
  <c r="AC456" i="9"/>
  <c r="AF458" i="9"/>
  <c r="AB458" i="9"/>
  <c r="AI458" i="9"/>
  <c r="AE458" i="9"/>
  <c r="AA458" i="9"/>
  <c r="AH458" i="9"/>
  <c r="AD458" i="9"/>
  <c r="Z458" i="9"/>
  <c r="AG458" i="9"/>
  <c r="AC458" i="9"/>
  <c r="AH463" i="9"/>
  <c r="AD463" i="9"/>
  <c r="Z463" i="9"/>
  <c r="AG463" i="9"/>
  <c r="AC463" i="9"/>
  <c r="AF463" i="9"/>
  <c r="AB463" i="9"/>
  <c r="AI463" i="9"/>
  <c r="AE463" i="9"/>
  <c r="AA463" i="9"/>
  <c r="AH459" i="9"/>
  <c r="AD459" i="9"/>
  <c r="Z459" i="9"/>
  <c r="AG459" i="9"/>
  <c r="AC459" i="9"/>
  <c r="AF459" i="9"/>
  <c r="AB459" i="9"/>
  <c r="AI459" i="9"/>
  <c r="AE459" i="9"/>
  <c r="AA459" i="9"/>
  <c r="AG460" i="9"/>
  <c r="AA460" i="9"/>
  <c r="AJ457" i="9"/>
  <c r="AJ461" i="9"/>
  <c r="AJ455" i="9"/>
  <c r="AY460" i="9"/>
  <c r="T452" i="9"/>
  <c r="AY455" i="9"/>
  <c r="AY463" i="9"/>
  <c r="AY459" i="9"/>
  <c r="AY458" i="9"/>
  <c r="AY456" i="9"/>
  <c r="AY462" i="9"/>
  <c r="AY461" i="9"/>
  <c r="AJ454" i="9"/>
  <c r="AY457" i="9"/>
  <c r="AY454" i="9"/>
  <c r="AJ462" i="9"/>
  <c r="AJ456" i="9"/>
  <c r="AJ458" i="9"/>
  <c r="AJ463" i="9"/>
  <c r="AJ459" i="9"/>
  <c r="AI464" i="9" l="1"/>
  <c r="AL454" i="9" s="1"/>
  <c r="AJ464" i="9"/>
  <c r="AL455" i="9" s="1"/>
  <c r="AL457" i="9" s="1"/>
  <c r="AL458" i="9" l="1"/>
  <c r="AL459" i="9"/>
  <c r="AL461" i="9" l="1"/>
  <c r="AL462" i="9"/>
  <c r="AL463" i="9" l="1"/>
  <c r="AO458" i="9"/>
  <c r="AO459" i="9" s="1"/>
  <c r="AO460" i="9" s="1"/>
  <c r="AO463" i="9" s="1"/>
  <c r="AP463" i="9" s="1"/>
  <c r="AR456" i="9" l="1"/>
  <c r="AS456" i="9" s="1"/>
  <c r="AR455" i="9"/>
  <c r="AO454" i="9"/>
  <c r="AP454" i="9" s="1"/>
  <c r="AO462" i="9"/>
  <c r="AP462" i="9" s="1"/>
  <c r="AO461" i="9"/>
  <c r="AP461" i="9" s="1"/>
  <c r="AR454" i="9" l="1"/>
  <c r="AS455" i="9" l="1"/>
  <c r="AS454" i="9"/>
  <c r="AT454" i="9" s="1"/>
  <c r="AT456" i="9" l="1"/>
  <c r="AU456" i="9" s="1"/>
  <c r="AT455" i="9"/>
  <c r="AU454" i="9" s="1"/>
  <c r="AU459" i="9" s="1"/>
  <c r="AZ463" i="9" l="1"/>
  <c r="S463" i="9" s="1"/>
  <c r="AZ461" i="9"/>
  <c r="S461" i="9" s="1"/>
  <c r="AZ457" i="9"/>
  <c r="S457" i="9" s="1"/>
  <c r="AZ456" i="9"/>
  <c r="S456" i="9" s="1"/>
  <c r="AZ458" i="9"/>
  <c r="S458" i="9" s="1"/>
  <c r="AZ459" i="9"/>
  <c r="S459" i="9" s="1"/>
  <c r="AZ454" i="9"/>
  <c r="S454" i="9" s="1"/>
  <c r="AZ462" i="9"/>
  <c r="S462" i="9" s="1"/>
  <c r="AZ455" i="9"/>
  <c r="S455" i="9" s="1"/>
  <c r="AZ460" i="9"/>
  <c r="S460" i="9" s="1"/>
  <c r="AU455" i="9"/>
  <c r="S464" i="9" l="1"/>
  <c r="V463" i="9" s="1"/>
  <c r="T463" i="9" l="1"/>
  <c r="T461" i="9"/>
  <c r="T454" i="9"/>
  <c r="T459" i="9"/>
  <c r="T456" i="9"/>
  <c r="T458" i="9"/>
  <c r="T460" i="9"/>
  <c r="T455" i="9"/>
  <c r="T457" i="9"/>
  <c r="T462" i="9"/>
  <c r="AH467" i="9" l="1"/>
  <c r="AD467" i="9"/>
  <c r="Z467" i="9"/>
  <c r="AG467" i="9"/>
  <c r="AC467" i="9"/>
  <c r="AF467" i="9"/>
  <c r="AB467" i="9"/>
  <c r="AI467" i="9"/>
  <c r="AE467" i="9"/>
  <c r="AA467" i="9"/>
  <c r="AF472" i="9"/>
  <c r="AB472" i="9"/>
  <c r="AI472" i="9"/>
  <c r="AD472" i="9"/>
  <c r="AH472" i="9"/>
  <c r="AC472" i="9"/>
  <c r="AG472" i="9"/>
  <c r="AA472" i="9"/>
  <c r="AE472" i="9"/>
  <c r="Z472" i="9"/>
  <c r="AJ473" i="9"/>
  <c r="AH473" i="9"/>
  <c r="AD473" i="9"/>
  <c r="Z473" i="9"/>
  <c r="AE473" i="9"/>
  <c r="AI473" i="9"/>
  <c r="AC473" i="9"/>
  <c r="AG473" i="9"/>
  <c r="AB473" i="9"/>
  <c r="AF473" i="9"/>
  <c r="AA473" i="9"/>
  <c r="AH471" i="9"/>
  <c r="AI471" i="9"/>
  <c r="AD471" i="9"/>
  <c r="Z471" i="9"/>
  <c r="AG471" i="9"/>
  <c r="AC471" i="9"/>
  <c r="AF471" i="9"/>
  <c r="AB471" i="9"/>
  <c r="AE471" i="9"/>
  <c r="AA471" i="9"/>
  <c r="AF466" i="9"/>
  <c r="AB466" i="9"/>
  <c r="AI466" i="9"/>
  <c r="AE466" i="9"/>
  <c r="AA466" i="9"/>
  <c r="AH466" i="9"/>
  <c r="AD466" i="9"/>
  <c r="Z466" i="9"/>
  <c r="AG466" i="9"/>
  <c r="AC466" i="9"/>
  <c r="AF474" i="9"/>
  <c r="AB474" i="9"/>
  <c r="AE474" i="9"/>
  <c r="Z474" i="9"/>
  <c r="AI474" i="9"/>
  <c r="AD474" i="9"/>
  <c r="AH474" i="9"/>
  <c r="AC474" i="9"/>
  <c r="AG474" i="9"/>
  <c r="AA474" i="9"/>
  <c r="AF470" i="9"/>
  <c r="AB470" i="9"/>
  <c r="AI470" i="9"/>
  <c r="AE470" i="9"/>
  <c r="AA470" i="9"/>
  <c r="AH470" i="9"/>
  <c r="AD470" i="9"/>
  <c r="Z470" i="9"/>
  <c r="AG470" i="9"/>
  <c r="AC470" i="9"/>
  <c r="AH469" i="9"/>
  <c r="AD469" i="9"/>
  <c r="Z469" i="9"/>
  <c r="AG469" i="9"/>
  <c r="AC469" i="9"/>
  <c r="AF469" i="9"/>
  <c r="AB469" i="9"/>
  <c r="AI469" i="9"/>
  <c r="AE469" i="9"/>
  <c r="AA469" i="9"/>
  <c r="AF468" i="9"/>
  <c r="AB468" i="9"/>
  <c r="AI468" i="9"/>
  <c r="AE468" i="9"/>
  <c r="AA468" i="9"/>
  <c r="AH468" i="9"/>
  <c r="AD468" i="9"/>
  <c r="Z468" i="9"/>
  <c r="AG468" i="9"/>
  <c r="AC468" i="9"/>
  <c r="AH475" i="9"/>
  <c r="AD475" i="9"/>
  <c r="Z475" i="9"/>
  <c r="AF475" i="9"/>
  <c r="AA475" i="9"/>
  <c r="AE475" i="9"/>
  <c r="AI475" i="9"/>
  <c r="AC475" i="9"/>
  <c r="AG475" i="9"/>
  <c r="AB475" i="9"/>
  <c r="AJ475" i="9"/>
  <c r="AJ466" i="9"/>
  <c r="AY467" i="9"/>
  <c r="AY474" i="9"/>
  <c r="AY471" i="9"/>
  <c r="AY469" i="9"/>
  <c r="AJ472" i="9"/>
  <c r="AJ474" i="9"/>
  <c r="AJ470" i="9"/>
  <c r="AJ469" i="9"/>
  <c r="AJ468" i="9"/>
  <c r="AY468" i="9"/>
  <c r="AY472" i="9"/>
  <c r="AJ467" i="9"/>
  <c r="AJ471" i="9"/>
  <c r="AY470" i="9"/>
  <c r="T464" i="9"/>
  <c r="AY466" i="9"/>
  <c r="AY473" i="9"/>
  <c r="AY475" i="9"/>
  <c r="AJ476" i="9" l="1"/>
  <c r="AL467" i="9" s="1"/>
  <c r="AL469" i="9" s="1"/>
  <c r="AI476" i="9"/>
  <c r="AL466" i="9" s="1"/>
  <c r="AL470" i="9" l="1"/>
  <c r="AL474" i="9" s="1"/>
  <c r="AL471" i="9"/>
  <c r="AL473" i="9" l="1"/>
  <c r="AO470" i="9" s="1"/>
  <c r="AO471" i="9" s="1"/>
  <c r="AO472" i="9" s="1"/>
  <c r="AO475" i="9" s="1"/>
  <c r="AP475" i="9" s="1"/>
  <c r="AL475" i="9" l="1"/>
  <c r="AO466" i="9" s="1"/>
  <c r="AR466" i="9" s="1"/>
  <c r="AO474" i="9"/>
  <c r="AP474" i="9" s="1"/>
  <c r="AO473" i="9"/>
  <c r="AP473" i="9" s="1"/>
  <c r="AP466" i="9" l="1"/>
  <c r="AR467" i="9"/>
  <c r="AS466" i="9" s="1"/>
  <c r="AT466" i="9" s="1"/>
  <c r="AR468" i="9"/>
  <c r="AS468" i="9" s="1"/>
  <c r="AS467" i="9"/>
  <c r="AT468" i="9" s="1"/>
  <c r="AU468" i="9" s="1"/>
  <c r="AT467" i="9" l="1"/>
  <c r="AU466" i="9" s="1"/>
  <c r="AU471" i="9" s="1"/>
  <c r="AU467" i="9" l="1"/>
  <c r="AZ475" i="9"/>
  <c r="S475" i="9" s="1"/>
  <c r="AZ471" i="9"/>
  <c r="S471" i="9" s="1"/>
  <c r="AZ466" i="9"/>
  <c r="S466" i="9" s="1"/>
  <c r="AZ472" i="9"/>
  <c r="S472" i="9" s="1"/>
  <c r="AZ467" i="9"/>
  <c r="S467" i="9" s="1"/>
  <c r="AZ469" i="9"/>
  <c r="S469" i="9" s="1"/>
  <c r="AZ468" i="9"/>
  <c r="S468" i="9" s="1"/>
  <c r="AZ473" i="9"/>
  <c r="S473" i="9" s="1"/>
  <c r="AZ470" i="9"/>
  <c r="S470" i="9" s="1"/>
  <c r="AZ474" i="9"/>
  <c r="S474" i="9" s="1"/>
  <c r="S476" i="9" l="1"/>
  <c r="V475" i="9" s="1"/>
  <c r="T469" i="9" l="1"/>
  <c r="T471" i="9"/>
  <c r="T475" i="9"/>
  <c r="T467" i="9"/>
  <c r="T472" i="9"/>
  <c r="T468" i="9"/>
  <c r="T474" i="9"/>
  <c r="T470" i="9"/>
  <c r="T466" i="9"/>
  <c r="T473" i="9"/>
  <c r="AI482" i="9" l="1"/>
  <c r="AE482" i="9"/>
  <c r="AA482" i="9"/>
  <c r="AH482" i="9"/>
  <c r="AD482" i="9"/>
  <c r="Z482" i="9"/>
  <c r="AG482" i="9"/>
  <c r="AC482" i="9"/>
  <c r="AF482" i="9"/>
  <c r="AB482" i="9"/>
  <c r="AI486" i="9"/>
  <c r="AE486" i="9"/>
  <c r="AA486" i="9"/>
  <c r="AH486" i="9"/>
  <c r="AD486" i="9"/>
  <c r="Z486" i="9"/>
  <c r="AG486" i="9"/>
  <c r="AC486" i="9"/>
  <c r="AF486" i="9"/>
  <c r="AB486" i="9"/>
  <c r="AH479" i="9"/>
  <c r="AD479" i="9"/>
  <c r="Z479" i="9"/>
  <c r="AG479" i="9"/>
  <c r="AB479" i="9"/>
  <c r="AF479" i="9"/>
  <c r="AA479" i="9"/>
  <c r="AE479" i="9"/>
  <c r="AI479" i="9"/>
  <c r="AC479" i="9"/>
  <c r="AG487" i="9"/>
  <c r="AC487" i="9"/>
  <c r="AF487" i="9"/>
  <c r="AB487" i="9"/>
  <c r="AI487" i="9"/>
  <c r="AE487" i="9"/>
  <c r="AA487" i="9"/>
  <c r="AH487" i="9"/>
  <c r="AD487" i="9"/>
  <c r="Z487" i="9"/>
  <c r="AG485" i="9"/>
  <c r="AC485" i="9"/>
  <c r="AF485" i="9"/>
  <c r="AB485" i="9"/>
  <c r="AI485" i="9"/>
  <c r="AE485" i="9"/>
  <c r="AA485" i="9"/>
  <c r="AH485" i="9"/>
  <c r="AD485" i="9"/>
  <c r="Z485" i="9"/>
  <c r="AF480" i="9"/>
  <c r="AB480" i="9"/>
  <c r="AH480" i="9"/>
  <c r="AC480" i="9"/>
  <c r="AG480" i="9"/>
  <c r="AA480" i="9"/>
  <c r="AE480" i="9"/>
  <c r="Z480" i="9"/>
  <c r="AI480" i="9"/>
  <c r="AD480" i="9"/>
  <c r="AG483" i="9"/>
  <c r="AC483" i="9"/>
  <c r="AF483" i="9"/>
  <c r="AB483" i="9"/>
  <c r="AI483" i="9"/>
  <c r="AE483" i="9"/>
  <c r="AA483" i="9"/>
  <c r="AH483" i="9"/>
  <c r="AD483" i="9"/>
  <c r="Z483" i="9"/>
  <c r="AF478" i="9"/>
  <c r="AB478" i="9"/>
  <c r="AG478" i="9"/>
  <c r="AA478" i="9"/>
  <c r="AE478" i="9"/>
  <c r="Z478" i="9"/>
  <c r="AI478" i="9"/>
  <c r="AD478" i="9"/>
  <c r="AH478" i="9"/>
  <c r="AC478" i="9"/>
  <c r="AI484" i="9"/>
  <c r="AE484" i="9"/>
  <c r="AA484" i="9"/>
  <c r="AH484" i="9"/>
  <c r="AD484" i="9"/>
  <c r="Z484" i="9"/>
  <c r="AG484" i="9"/>
  <c r="AC484" i="9"/>
  <c r="AF484" i="9"/>
  <c r="AB484" i="9"/>
  <c r="AG481" i="9"/>
  <c r="AI481" i="9"/>
  <c r="AE481" i="9"/>
  <c r="AA481" i="9"/>
  <c r="AH481" i="9"/>
  <c r="AD481" i="9"/>
  <c r="Z481" i="9"/>
  <c r="AF481" i="9"/>
  <c r="AC481" i="9"/>
  <c r="AB481" i="9"/>
  <c r="AJ482" i="9"/>
  <c r="AJ487" i="9"/>
  <c r="AJ485" i="9"/>
  <c r="AJ483" i="9"/>
  <c r="AJ479" i="9"/>
  <c r="AJ486" i="9"/>
  <c r="AJ480" i="9"/>
  <c r="AY485" i="9"/>
  <c r="AY483" i="9"/>
  <c r="AY482" i="9"/>
  <c r="AY480" i="9"/>
  <c r="AY481" i="9"/>
  <c r="AY487" i="9"/>
  <c r="AJ478" i="9"/>
  <c r="AY486" i="9"/>
  <c r="AY484" i="9"/>
  <c r="T476" i="9"/>
  <c r="AY479" i="9"/>
  <c r="AY478" i="9"/>
  <c r="AJ484" i="9"/>
  <c r="AJ481" i="9"/>
  <c r="AJ488" i="9" l="1"/>
  <c r="AL479" i="9" s="1"/>
  <c r="AL481" i="9" s="1"/>
  <c r="AI488" i="9"/>
  <c r="AL478" i="9" s="1"/>
  <c r="AL483" i="9" l="1"/>
  <c r="AL482" i="9"/>
  <c r="AL486" i="9" s="1"/>
  <c r="AL485" i="9" l="1"/>
  <c r="AL487" i="9" s="1"/>
  <c r="AO482" i="9" l="1"/>
  <c r="AO483" i="9" s="1"/>
  <c r="AO484" i="9" s="1"/>
  <c r="AO487" i="9" s="1"/>
  <c r="AP487" i="9" s="1"/>
  <c r="AO478" i="9"/>
  <c r="AP478" i="9" s="1"/>
  <c r="AR480" i="9"/>
  <c r="AS480" i="9" s="1"/>
  <c r="AR479" i="9"/>
  <c r="AO485" i="9" l="1"/>
  <c r="AP485" i="9" s="1"/>
  <c r="AO486" i="9"/>
  <c r="AP486" i="9" s="1"/>
  <c r="AR478" i="9"/>
  <c r="AS478" i="9" s="1"/>
  <c r="AT478" i="9" s="1"/>
  <c r="AS479" i="9" l="1"/>
  <c r="AT479" i="9" s="1"/>
  <c r="AU478" i="9" s="1"/>
  <c r="AU483" i="9" s="1"/>
  <c r="AT480" i="9" l="1"/>
  <c r="AU480" i="9" s="1"/>
  <c r="AU479" i="9"/>
  <c r="AZ487" i="9"/>
  <c r="S487" i="9" s="1"/>
  <c r="AZ483" i="9"/>
  <c r="S483" i="9" s="1"/>
  <c r="AZ479" i="9"/>
  <c r="S479" i="9" s="1"/>
  <c r="AZ478" i="9"/>
  <c r="S478" i="9" s="1"/>
  <c r="AZ481" i="9"/>
  <c r="S481" i="9" s="1"/>
  <c r="AZ484" i="9"/>
  <c r="S484" i="9" s="1"/>
  <c r="AZ482" i="9"/>
  <c r="S482" i="9" s="1"/>
  <c r="AZ485" i="9"/>
  <c r="S485" i="9" s="1"/>
  <c r="AZ480" i="9"/>
  <c r="S480" i="9" s="1"/>
  <c r="AZ486" i="9"/>
  <c r="S486" i="9" s="1"/>
  <c r="S488" i="9" l="1"/>
  <c r="T479" i="9" s="1"/>
  <c r="AA491" i="9" l="1"/>
  <c r="AJ491" i="9"/>
  <c r="T478" i="9"/>
  <c r="V487" i="9"/>
  <c r="T480" i="9"/>
  <c r="AB491" i="9" s="1"/>
  <c r="T487" i="9"/>
  <c r="T485" i="9"/>
  <c r="T483" i="9"/>
  <c r="AE491" i="9" s="1"/>
  <c r="T484" i="9"/>
  <c r="AF491" i="9" s="1"/>
  <c r="T481" i="9"/>
  <c r="T482" i="9"/>
  <c r="T486" i="9"/>
  <c r="AH491" i="9" s="1"/>
  <c r="AG497" i="9" l="1"/>
  <c r="AC497" i="9"/>
  <c r="AF497" i="9"/>
  <c r="AB497" i="9"/>
  <c r="AI497" i="9"/>
  <c r="AE497" i="9"/>
  <c r="AA497" i="9"/>
  <c r="AH497" i="9"/>
  <c r="AD497" i="9"/>
  <c r="Z497" i="9"/>
  <c r="AI494" i="9"/>
  <c r="AE494" i="9"/>
  <c r="AA494" i="9"/>
  <c r="AH494" i="9"/>
  <c r="AD494" i="9"/>
  <c r="Z494" i="9"/>
  <c r="AG494" i="9"/>
  <c r="AC494" i="9"/>
  <c r="AF494" i="9"/>
  <c r="AB494" i="9"/>
  <c r="AI490" i="9"/>
  <c r="AE490" i="9"/>
  <c r="AA490" i="9"/>
  <c r="AH490" i="9"/>
  <c r="AD490" i="9"/>
  <c r="Z490" i="9"/>
  <c r="AG490" i="9"/>
  <c r="AC490" i="9"/>
  <c r="AF490" i="9"/>
  <c r="AB490" i="9"/>
  <c r="AG493" i="9"/>
  <c r="AC493" i="9"/>
  <c r="AF493" i="9"/>
  <c r="AB493" i="9"/>
  <c r="AI493" i="9"/>
  <c r="AE493" i="9"/>
  <c r="AA493" i="9"/>
  <c r="AH493" i="9"/>
  <c r="AD493" i="9"/>
  <c r="Z493" i="9"/>
  <c r="AG499" i="9"/>
  <c r="AC499" i="9"/>
  <c r="AF499" i="9"/>
  <c r="AB499" i="9"/>
  <c r="AI499" i="9"/>
  <c r="AE499" i="9"/>
  <c r="AA499" i="9"/>
  <c r="AH499" i="9"/>
  <c r="AD499" i="9"/>
  <c r="Z499" i="9"/>
  <c r="Z491" i="9"/>
  <c r="AC491" i="9"/>
  <c r="AI496" i="9"/>
  <c r="AE496" i="9"/>
  <c r="AA496" i="9"/>
  <c r="AH496" i="9"/>
  <c r="AD496" i="9"/>
  <c r="Z496" i="9"/>
  <c r="AG496" i="9"/>
  <c r="AC496" i="9"/>
  <c r="AF496" i="9"/>
  <c r="AB496" i="9"/>
  <c r="AI492" i="9"/>
  <c r="AE492" i="9"/>
  <c r="AA492" i="9"/>
  <c r="AH492" i="9"/>
  <c r="AD492" i="9"/>
  <c r="Z492" i="9"/>
  <c r="AG492" i="9"/>
  <c r="AC492" i="9"/>
  <c r="AF492" i="9"/>
  <c r="AB492" i="9"/>
  <c r="AI498" i="9"/>
  <c r="AE498" i="9"/>
  <c r="AA498" i="9"/>
  <c r="AH498" i="9"/>
  <c r="AD498" i="9"/>
  <c r="Z498" i="9"/>
  <c r="AG498" i="9"/>
  <c r="AC498" i="9"/>
  <c r="AF498" i="9"/>
  <c r="AB498" i="9"/>
  <c r="AG495" i="9"/>
  <c r="AC495" i="9"/>
  <c r="AF495" i="9"/>
  <c r="AB495" i="9"/>
  <c r="AI495" i="9"/>
  <c r="AE495" i="9"/>
  <c r="AA495" i="9"/>
  <c r="AH495" i="9"/>
  <c r="AD495" i="9"/>
  <c r="Z495" i="9"/>
  <c r="AD491" i="9"/>
  <c r="AI491" i="9"/>
  <c r="AG491" i="9"/>
  <c r="AJ494" i="9"/>
  <c r="AJ497" i="9"/>
  <c r="AJ490" i="9"/>
  <c r="AY493" i="9"/>
  <c r="AY497" i="9"/>
  <c r="AY495" i="9"/>
  <c r="AY490" i="9"/>
  <c r="AY499" i="9"/>
  <c r="AY496" i="9"/>
  <c r="AY492" i="9"/>
  <c r="AY494" i="9"/>
  <c r="AY491" i="9"/>
  <c r="T488" i="9"/>
  <c r="AY498" i="9"/>
  <c r="AJ493" i="9"/>
  <c r="AJ499" i="9"/>
  <c r="AJ496" i="9"/>
  <c r="AJ492" i="9"/>
  <c r="AJ498" i="9"/>
  <c r="AJ495" i="9"/>
  <c r="AI500" i="9" l="1"/>
  <c r="AL490" i="9" s="1"/>
  <c r="AJ500" i="9"/>
  <c r="AL491" i="9" s="1"/>
  <c r="AL493" i="9" s="1"/>
  <c r="AL494" i="9" l="1"/>
  <c r="AL498" i="9" s="1"/>
  <c r="AL495" i="9"/>
  <c r="AL497" i="9" l="1"/>
  <c r="AO494" i="9" s="1"/>
  <c r="AO495" i="9" s="1"/>
  <c r="AO496" i="9" s="1"/>
  <c r="AO498" i="9" s="1"/>
  <c r="AP498" i="9" s="1"/>
  <c r="AL499" i="9" l="1"/>
  <c r="AO490" i="9" s="1"/>
  <c r="AP490" i="9" s="1"/>
  <c r="AO497" i="9"/>
  <c r="AP497" i="9" s="1"/>
  <c r="AO499" i="9"/>
  <c r="AP499" i="9" s="1"/>
  <c r="AR491" i="9" l="1"/>
  <c r="AR492" i="9"/>
  <c r="AS492" i="9" s="1"/>
  <c r="AR490" i="9"/>
  <c r="AS491" i="9" l="1"/>
  <c r="AT491" i="9" s="1"/>
  <c r="AS490" i="9"/>
  <c r="AT490" i="9" s="1"/>
  <c r="AT492" i="9" l="1"/>
  <c r="AU492" i="9" s="1"/>
  <c r="AU490" i="9"/>
  <c r="AU495" i="9" s="1"/>
  <c r="AZ499" i="9" s="1"/>
  <c r="S499" i="9" s="1"/>
  <c r="AU491" i="9"/>
  <c r="AZ492" i="9" l="1"/>
  <c r="S492" i="9" s="1"/>
  <c r="AZ491" i="9"/>
  <c r="S491" i="9" s="1"/>
  <c r="AZ494" i="9"/>
  <c r="S494" i="9" s="1"/>
  <c r="AZ498" i="9"/>
  <c r="S498" i="9" s="1"/>
  <c r="AZ496" i="9"/>
  <c r="S496" i="9" s="1"/>
  <c r="AZ490" i="9"/>
  <c r="S490" i="9" s="1"/>
  <c r="AZ497" i="9"/>
  <c r="S497" i="9" s="1"/>
  <c r="AZ493" i="9"/>
  <c r="S493" i="9" s="1"/>
  <c r="AZ495" i="9"/>
  <c r="S495" i="9" s="1"/>
  <c r="S500" i="9" l="1"/>
  <c r="T494" i="9" s="1"/>
  <c r="AJ506" i="9" l="1"/>
  <c r="AD506" i="9"/>
  <c r="AB506" i="9"/>
  <c r="T499" i="9"/>
  <c r="V499" i="9"/>
  <c r="T495" i="9"/>
  <c r="AE506" i="9" s="1"/>
  <c r="T490" i="9"/>
  <c r="Z506" i="9" s="1"/>
  <c r="T493" i="9"/>
  <c r="T492" i="9"/>
  <c r="T497" i="9"/>
  <c r="AG506" i="9" s="1"/>
  <c r="T498" i="9"/>
  <c r="T496" i="9"/>
  <c r="AF506" i="9" s="1"/>
  <c r="T491" i="9"/>
  <c r="AA506" i="9" s="1"/>
  <c r="AG511" i="9" l="1"/>
  <c r="AC511" i="9"/>
  <c r="AF511" i="9"/>
  <c r="AB511" i="9"/>
  <c r="AI511" i="9"/>
  <c r="AE511" i="9"/>
  <c r="AA511" i="9"/>
  <c r="AH511" i="9"/>
  <c r="AD511" i="9"/>
  <c r="Z511" i="9"/>
  <c r="AI506" i="9"/>
  <c r="AI508" i="9"/>
  <c r="AE508" i="9"/>
  <c r="AA508" i="9"/>
  <c r="AH508" i="9"/>
  <c r="AD508" i="9"/>
  <c r="Z508" i="9"/>
  <c r="AG508" i="9"/>
  <c r="AC508" i="9"/>
  <c r="AF508" i="9"/>
  <c r="AB508" i="9"/>
  <c r="AJ505" i="9"/>
  <c r="AG505" i="9"/>
  <c r="AC505" i="9"/>
  <c r="AF505" i="9"/>
  <c r="AB505" i="9"/>
  <c r="AI505" i="9"/>
  <c r="AE505" i="9"/>
  <c r="AA505" i="9"/>
  <c r="AH505" i="9"/>
  <c r="AD505" i="9"/>
  <c r="Z505" i="9"/>
  <c r="AI510" i="9"/>
  <c r="AE510" i="9"/>
  <c r="AA510" i="9"/>
  <c r="AH510" i="9"/>
  <c r="AD510" i="9"/>
  <c r="Z510" i="9"/>
  <c r="AG510" i="9"/>
  <c r="AC510" i="9"/>
  <c r="AF510" i="9"/>
  <c r="AB510" i="9"/>
  <c r="AI502" i="9"/>
  <c r="AE502" i="9"/>
  <c r="AA502" i="9"/>
  <c r="AH502" i="9"/>
  <c r="AD502" i="9"/>
  <c r="Z502" i="9"/>
  <c r="AG502" i="9"/>
  <c r="AC502" i="9"/>
  <c r="AF502" i="9"/>
  <c r="AB502" i="9"/>
  <c r="AJ511" i="9"/>
  <c r="AG509" i="9"/>
  <c r="AC509" i="9"/>
  <c r="AF509" i="9"/>
  <c r="AB509" i="9"/>
  <c r="AI509" i="9"/>
  <c r="AE509" i="9"/>
  <c r="AA509" i="9"/>
  <c r="AH509" i="9"/>
  <c r="AD509" i="9"/>
  <c r="Z509" i="9"/>
  <c r="AG507" i="9"/>
  <c r="AC507" i="9"/>
  <c r="AF507" i="9"/>
  <c r="AB507" i="9"/>
  <c r="AI507" i="9"/>
  <c r="AE507" i="9"/>
  <c r="AA507" i="9"/>
  <c r="AH507" i="9"/>
  <c r="AD507" i="9"/>
  <c r="Z507" i="9"/>
  <c r="AJ503" i="9"/>
  <c r="AG503" i="9"/>
  <c r="AC503" i="9"/>
  <c r="AF503" i="9"/>
  <c r="AB503" i="9"/>
  <c r="AI503" i="9"/>
  <c r="AE503" i="9"/>
  <c r="AA503" i="9"/>
  <c r="AH503" i="9"/>
  <c r="AD503" i="9"/>
  <c r="Z503" i="9"/>
  <c r="AI504" i="9"/>
  <c r="AE504" i="9"/>
  <c r="AA504" i="9"/>
  <c r="AH504" i="9"/>
  <c r="AD504" i="9"/>
  <c r="Z504" i="9"/>
  <c r="AG504" i="9"/>
  <c r="AC504" i="9"/>
  <c r="AF504" i="9"/>
  <c r="AB504" i="9"/>
  <c r="AC506" i="9"/>
  <c r="AH506" i="9"/>
  <c r="AJ508" i="9"/>
  <c r="AJ507" i="9"/>
  <c r="AJ510" i="9"/>
  <c r="AJ509" i="9"/>
  <c r="AJ502" i="9"/>
  <c r="AY504" i="9"/>
  <c r="AY506" i="9"/>
  <c r="AY507" i="9"/>
  <c r="AY502" i="9"/>
  <c r="AY509" i="9"/>
  <c r="AY510" i="9"/>
  <c r="AY505" i="9"/>
  <c r="T500" i="9"/>
  <c r="AY503" i="9"/>
  <c r="AY511" i="9"/>
  <c r="AY508" i="9"/>
  <c r="AJ504" i="9"/>
  <c r="AJ512" i="9" l="1"/>
  <c r="AL503" i="9" s="1"/>
  <c r="AL505" i="9" s="1"/>
  <c r="AI512" i="9"/>
  <c r="AL502" i="9" s="1"/>
  <c r="AL506" i="9" l="1"/>
  <c r="AL510" i="9" s="1"/>
  <c r="AL507" i="9"/>
  <c r="AL509" i="9" l="1"/>
  <c r="AO506" i="9" s="1"/>
  <c r="AO507" i="9" s="1"/>
  <c r="AO508" i="9" s="1"/>
  <c r="AO510" i="9" s="1"/>
  <c r="AP510" i="9" s="1"/>
  <c r="AL511" i="9" l="1"/>
  <c r="AO502" i="9" s="1"/>
  <c r="AP502" i="9" s="1"/>
  <c r="AO509" i="9"/>
  <c r="AP509" i="9" s="1"/>
  <c r="AO511" i="9"/>
  <c r="AP511" i="9" s="1"/>
  <c r="AR504" i="9" l="1"/>
  <c r="AS504" i="9" s="1"/>
  <c r="AR503" i="9"/>
  <c r="AR502" i="9"/>
  <c r="AS503" i="9" l="1"/>
  <c r="AT504" i="9" s="1"/>
  <c r="AU504" i="9" s="1"/>
  <c r="AS502" i="9"/>
  <c r="AT502" i="9" s="1"/>
  <c r="AT503" i="9" l="1"/>
  <c r="AU502" i="9" s="1"/>
  <c r="AU507" i="9" s="1"/>
  <c r="AU503" i="9" l="1"/>
  <c r="AZ511" i="9"/>
  <c r="S511" i="9" s="1"/>
  <c r="AZ507" i="9"/>
  <c r="S507" i="9" s="1"/>
  <c r="AZ505" i="9"/>
  <c r="S505" i="9" s="1"/>
  <c r="AZ503" i="9"/>
  <c r="S503" i="9" s="1"/>
  <c r="AZ508" i="9"/>
  <c r="S508" i="9" s="1"/>
  <c r="AZ502" i="9"/>
  <c r="S502" i="9" s="1"/>
  <c r="AZ506" i="9"/>
  <c r="S506" i="9" s="1"/>
  <c r="AZ509" i="9"/>
  <c r="S509" i="9" s="1"/>
  <c r="AZ504" i="9"/>
  <c r="S504" i="9" s="1"/>
  <c r="AZ510" i="9"/>
  <c r="S510" i="9" s="1"/>
  <c r="S512" i="9" l="1"/>
  <c r="T506" i="9" s="1"/>
  <c r="AD518" i="9" l="1"/>
  <c r="AB518" i="9"/>
  <c r="T508" i="9"/>
  <c r="T505" i="9"/>
  <c r="AC518" i="9" s="1"/>
  <c r="T504" i="9"/>
  <c r="T510" i="9"/>
  <c r="AH518" i="9" s="1"/>
  <c r="T507" i="9"/>
  <c r="T511" i="9"/>
  <c r="T502" i="9"/>
  <c r="Z518" i="9" s="1"/>
  <c r="AJ518" i="9"/>
  <c r="T503" i="9"/>
  <c r="V511" i="9"/>
  <c r="T509" i="9"/>
  <c r="AG518" i="9" s="1"/>
  <c r="AG523" i="9" l="1"/>
  <c r="AC523" i="9"/>
  <c r="AF523" i="9"/>
  <c r="AB523" i="9"/>
  <c r="AI523" i="9"/>
  <c r="AE523" i="9"/>
  <c r="AA523" i="9"/>
  <c r="AH523" i="9"/>
  <c r="AD523" i="9"/>
  <c r="Z523" i="9"/>
  <c r="AG517" i="9"/>
  <c r="AC517" i="9"/>
  <c r="AF517" i="9"/>
  <c r="AB517" i="9"/>
  <c r="AI517" i="9"/>
  <c r="AE517" i="9"/>
  <c r="AA517" i="9"/>
  <c r="AH517" i="9"/>
  <c r="AD517" i="9"/>
  <c r="Z517" i="9"/>
  <c r="AG515" i="9"/>
  <c r="AC515" i="9"/>
  <c r="AF515" i="9"/>
  <c r="AB515" i="9"/>
  <c r="AI515" i="9"/>
  <c r="AE515" i="9"/>
  <c r="AA515" i="9"/>
  <c r="AH515" i="9"/>
  <c r="AD515" i="9"/>
  <c r="Z515" i="9"/>
  <c r="AG519" i="9"/>
  <c r="AC519" i="9"/>
  <c r="AF519" i="9"/>
  <c r="AB519" i="9"/>
  <c r="AI519" i="9"/>
  <c r="AE519" i="9"/>
  <c r="AA519" i="9"/>
  <c r="AH519" i="9"/>
  <c r="AD519" i="9"/>
  <c r="Z519" i="9"/>
  <c r="AI520" i="9"/>
  <c r="AE520" i="9"/>
  <c r="AA520" i="9"/>
  <c r="AH520" i="9"/>
  <c r="AD520" i="9"/>
  <c r="Z520" i="9"/>
  <c r="AG520" i="9"/>
  <c r="AC520" i="9"/>
  <c r="AF520" i="9"/>
  <c r="AB520" i="9"/>
  <c r="AA518" i="9"/>
  <c r="AE518" i="9"/>
  <c r="AI522" i="9"/>
  <c r="AE522" i="9"/>
  <c r="AH522" i="9"/>
  <c r="AD522" i="9"/>
  <c r="AG522" i="9"/>
  <c r="AC522" i="9"/>
  <c r="AF522" i="9"/>
  <c r="AB522" i="9"/>
  <c r="AA522" i="9"/>
  <c r="Z522" i="9"/>
  <c r="AI521" i="9"/>
  <c r="AH521" i="9"/>
  <c r="AD521" i="9"/>
  <c r="Z521" i="9"/>
  <c r="AE521" i="9"/>
  <c r="AC521" i="9"/>
  <c r="AG521" i="9"/>
  <c r="AB521" i="9"/>
  <c r="AF521" i="9"/>
  <c r="AA521" i="9"/>
  <c r="AI514" i="9"/>
  <c r="AE514" i="9"/>
  <c r="AA514" i="9"/>
  <c r="AH514" i="9"/>
  <c r="AD514" i="9"/>
  <c r="Z514" i="9"/>
  <c r="AG514" i="9"/>
  <c r="AC514" i="9"/>
  <c r="AF514" i="9"/>
  <c r="AB514" i="9"/>
  <c r="AI516" i="9"/>
  <c r="AE516" i="9"/>
  <c r="AA516" i="9"/>
  <c r="AH516" i="9"/>
  <c r="AD516" i="9"/>
  <c r="Z516" i="9"/>
  <c r="AG516" i="9"/>
  <c r="AC516" i="9"/>
  <c r="AF516" i="9"/>
  <c r="AB516" i="9"/>
  <c r="AF518" i="9"/>
  <c r="AI518" i="9"/>
  <c r="AJ520" i="9"/>
  <c r="AJ519" i="9"/>
  <c r="AJ516" i="9"/>
  <c r="AJ514" i="9"/>
  <c r="AJ517" i="9"/>
  <c r="AJ523" i="9"/>
  <c r="AJ522" i="9"/>
  <c r="AY515" i="9"/>
  <c r="AY521" i="9"/>
  <c r="AY516" i="9"/>
  <c r="AY523" i="9"/>
  <c r="AJ515" i="9"/>
  <c r="AY520" i="9"/>
  <c r="AY517" i="9"/>
  <c r="AY518" i="9"/>
  <c r="AY514" i="9"/>
  <c r="AJ521" i="9"/>
  <c r="AY519" i="9"/>
  <c r="AY522" i="9"/>
  <c r="T512" i="9"/>
  <c r="AJ524" i="9" l="1"/>
  <c r="AL515" i="9" s="1"/>
  <c r="AL517" i="9" s="1"/>
  <c r="AI524" i="9"/>
  <c r="AL514" i="9" s="1"/>
  <c r="AL518" i="9" l="1"/>
  <c r="AL522" i="9" s="1"/>
  <c r="AL519" i="9"/>
  <c r="AL521" i="9" l="1"/>
  <c r="AL523" i="9" s="1"/>
  <c r="AO518" i="9" l="1"/>
  <c r="AO519" i="9" s="1"/>
  <c r="AO520" i="9" s="1"/>
  <c r="AO522" i="9" s="1"/>
  <c r="AP522" i="9" s="1"/>
  <c r="AO514" i="9"/>
  <c r="AP514" i="9" s="1"/>
  <c r="AR516" i="9"/>
  <c r="AS516" i="9" s="1"/>
  <c r="AR515" i="9"/>
  <c r="AO523" i="9" l="1"/>
  <c r="AP523" i="9" s="1"/>
  <c r="AO521" i="9"/>
  <c r="AP521" i="9" s="1"/>
  <c r="AR514" i="9"/>
  <c r="AS515" i="9" l="1"/>
  <c r="AS514" i="9"/>
  <c r="AT514" i="9" s="1"/>
  <c r="AT515" i="9" l="1"/>
  <c r="AU514" i="9" s="1"/>
  <c r="AU519" i="9" s="1"/>
  <c r="AT516" i="9"/>
  <c r="AU516" i="9" s="1"/>
  <c r="AZ523" i="9" l="1"/>
  <c r="S523" i="9" s="1"/>
  <c r="AZ520" i="9"/>
  <c r="S520" i="9" s="1"/>
  <c r="AZ515" i="9"/>
  <c r="S515" i="9" s="1"/>
  <c r="AZ517" i="9"/>
  <c r="S517" i="9" s="1"/>
  <c r="AZ518" i="9"/>
  <c r="S518" i="9" s="1"/>
  <c r="AZ521" i="9"/>
  <c r="S521" i="9" s="1"/>
  <c r="AZ516" i="9"/>
  <c r="S516" i="9" s="1"/>
  <c r="AZ514" i="9"/>
  <c r="S514" i="9" s="1"/>
  <c r="AZ522" i="9"/>
  <c r="S522" i="9" s="1"/>
  <c r="AZ519" i="9"/>
  <c r="S519" i="9" s="1"/>
  <c r="AU515" i="9"/>
  <c r="S524" i="9" l="1"/>
  <c r="V523" i="9" s="1"/>
  <c r="T518" i="9" l="1"/>
  <c r="T522" i="9"/>
  <c r="T515" i="9"/>
  <c r="T520" i="9"/>
  <c r="T516" i="9"/>
  <c r="T519" i="9"/>
  <c r="T523" i="9"/>
  <c r="T521" i="9"/>
  <c r="T517" i="9"/>
  <c r="T514" i="9"/>
  <c r="AG533" i="9" l="1"/>
  <c r="AC533" i="9"/>
  <c r="AF533" i="9"/>
  <c r="AB533" i="9"/>
  <c r="AI533" i="9"/>
  <c r="AE533" i="9"/>
  <c r="AA533" i="9"/>
  <c r="AH533" i="9"/>
  <c r="AD533" i="9"/>
  <c r="Z533" i="9"/>
  <c r="AG531" i="9"/>
  <c r="AC531" i="9"/>
  <c r="AF531" i="9"/>
  <c r="AB531" i="9"/>
  <c r="AI531" i="9"/>
  <c r="AE531" i="9"/>
  <c r="AA531" i="9"/>
  <c r="AH531" i="9"/>
  <c r="AD531" i="9"/>
  <c r="Z531" i="9"/>
  <c r="AI532" i="9"/>
  <c r="AE532" i="9"/>
  <c r="AA532" i="9"/>
  <c r="AH532" i="9"/>
  <c r="AD532" i="9"/>
  <c r="Z532" i="9"/>
  <c r="AG532" i="9"/>
  <c r="AC532" i="9"/>
  <c r="AF532" i="9"/>
  <c r="AB532" i="9"/>
  <c r="AG535" i="9"/>
  <c r="AC535" i="9"/>
  <c r="AF535" i="9"/>
  <c r="AB535" i="9"/>
  <c r="AI535" i="9"/>
  <c r="AE535" i="9"/>
  <c r="AA535" i="9"/>
  <c r="AH535" i="9"/>
  <c r="AD535" i="9"/>
  <c r="Z535" i="9"/>
  <c r="AG527" i="9"/>
  <c r="AC527" i="9"/>
  <c r="AF527" i="9"/>
  <c r="AB527" i="9"/>
  <c r="AI527" i="9"/>
  <c r="AE527" i="9"/>
  <c r="AA527" i="9"/>
  <c r="AH527" i="9"/>
  <c r="AD527" i="9"/>
  <c r="Z527" i="9"/>
  <c r="AI526" i="9"/>
  <c r="AE526" i="9"/>
  <c r="AA526" i="9"/>
  <c r="AH526" i="9"/>
  <c r="AD526" i="9"/>
  <c r="Z526" i="9"/>
  <c r="AG526" i="9"/>
  <c r="AC526" i="9"/>
  <c r="AF526" i="9"/>
  <c r="AB526" i="9"/>
  <c r="AJ534" i="9"/>
  <c r="AI534" i="9"/>
  <c r="AE534" i="9"/>
  <c r="AA534" i="9"/>
  <c r="AH534" i="9"/>
  <c r="AD534" i="9"/>
  <c r="Z534" i="9"/>
  <c r="AG534" i="9"/>
  <c r="AC534" i="9"/>
  <c r="AF534" i="9"/>
  <c r="AB534" i="9"/>
  <c r="AG529" i="9"/>
  <c r="AC529" i="9"/>
  <c r="AF529" i="9"/>
  <c r="AB529" i="9"/>
  <c r="AI529" i="9"/>
  <c r="AE529" i="9"/>
  <c r="AA529" i="9"/>
  <c r="AH529" i="9"/>
  <c r="AD529" i="9"/>
  <c r="Z529" i="9"/>
  <c r="AJ528" i="9"/>
  <c r="AI528" i="9"/>
  <c r="AE528" i="9"/>
  <c r="AA528" i="9"/>
  <c r="AH528" i="9"/>
  <c r="AD528" i="9"/>
  <c r="Z528" i="9"/>
  <c r="AG528" i="9"/>
  <c r="AC528" i="9"/>
  <c r="AF528" i="9"/>
  <c r="AB528" i="9"/>
  <c r="AJ530" i="9"/>
  <c r="AI530" i="9"/>
  <c r="AE530" i="9"/>
  <c r="AA530" i="9"/>
  <c r="AH530" i="9"/>
  <c r="AD530" i="9"/>
  <c r="Z530" i="9"/>
  <c r="AG530" i="9"/>
  <c r="AC530" i="9"/>
  <c r="AF530" i="9"/>
  <c r="AB530" i="9"/>
  <c r="AJ529" i="9"/>
  <c r="AJ527" i="9"/>
  <c r="AJ535" i="9"/>
  <c r="AJ531" i="9"/>
  <c r="AJ526" i="9"/>
  <c r="AY530" i="9"/>
  <c r="T524" i="9"/>
  <c r="AY527" i="9"/>
  <c r="AY529" i="9"/>
  <c r="AY532" i="9"/>
  <c r="AY535" i="9"/>
  <c r="AY528" i="9"/>
  <c r="AY526" i="9"/>
  <c r="AY534" i="9"/>
  <c r="AY531" i="9"/>
  <c r="AJ533" i="9"/>
  <c r="AY533" i="9"/>
  <c r="AJ532" i="9"/>
  <c r="AJ536" i="9" l="1"/>
  <c r="AL527" i="9" s="1"/>
  <c r="AL529" i="9" s="1"/>
  <c r="AI536" i="9"/>
  <c r="AL526" i="9" s="1"/>
  <c r="AL531" i="9" s="1"/>
  <c r="AL530" i="9" l="1"/>
  <c r="AL534" i="9" s="1"/>
  <c r="AL533" i="9" l="1"/>
  <c r="AL535" i="9" s="1"/>
  <c r="AO526" i="9" s="1"/>
  <c r="AP526" i="9" s="1"/>
  <c r="AO530" i="9" l="1"/>
  <c r="AO531" i="9" s="1"/>
  <c r="AO532" i="9" s="1"/>
  <c r="AO534" i="9" s="1"/>
  <c r="AP534" i="9" s="1"/>
  <c r="AR527" i="9"/>
  <c r="AR528" i="9"/>
  <c r="AS528" i="9" s="1"/>
  <c r="AR526" i="9"/>
  <c r="AO535" i="9" l="1"/>
  <c r="AP535" i="9" s="1"/>
  <c r="AO533" i="9"/>
  <c r="AP533" i="9" s="1"/>
  <c r="AS527" i="9"/>
  <c r="AS526" i="9"/>
  <c r="AT526" i="9" s="1"/>
  <c r="AT527" i="9" l="1"/>
  <c r="AU526" i="9" s="1"/>
  <c r="AU531" i="9" s="1"/>
  <c r="AT528" i="9"/>
  <c r="AU528" i="9" s="1"/>
  <c r="AZ535" i="9" l="1"/>
  <c r="S535" i="9" s="1"/>
  <c r="AZ531" i="9"/>
  <c r="S531" i="9" s="1"/>
  <c r="AZ528" i="9"/>
  <c r="S528" i="9" s="1"/>
  <c r="AZ532" i="9"/>
  <c r="S532" i="9" s="1"/>
  <c r="AZ526" i="9"/>
  <c r="S526" i="9" s="1"/>
  <c r="AZ527" i="9"/>
  <c r="S527" i="9" s="1"/>
  <c r="AZ530" i="9"/>
  <c r="S530" i="9" s="1"/>
  <c r="AZ529" i="9"/>
  <c r="S529" i="9" s="1"/>
  <c r="AZ533" i="9"/>
  <c r="S533" i="9" s="1"/>
  <c r="AZ534" i="9"/>
  <c r="S534" i="9" s="1"/>
  <c r="AU527" i="9"/>
  <c r="S536" i="9" l="1"/>
  <c r="T526" i="9" l="1"/>
  <c r="T532" i="9"/>
  <c r="T534" i="9"/>
  <c r="T531" i="9"/>
  <c r="T527" i="9"/>
  <c r="T533" i="9"/>
  <c r="T530" i="9"/>
  <c r="T535" i="9"/>
  <c r="T529" i="9"/>
  <c r="T528" i="9"/>
  <c r="V535" i="9"/>
  <c r="AG547" i="9" l="1"/>
  <c r="AC547" i="9"/>
  <c r="AF547" i="9"/>
  <c r="AB547" i="9"/>
  <c r="AI547" i="9"/>
  <c r="AE547" i="9"/>
  <c r="AA547" i="9"/>
  <c r="AH547" i="9"/>
  <c r="AD547" i="9"/>
  <c r="Z547" i="9"/>
  <c r="AG543" i="9"/>
  <c r="AC543" i="9"/>
  <c r="AF543" i="9"/>
  <c r="AB543" i="9"/>
  <c r="AI543" i="9"/>
  <c r="AE543" i="9"/>
  <c r="AA543" i="9"/>
  <c r="AH543" i="9"/>
  <c r="AD543" i="9"/>
  <c r="Z543" i="9"/>
  <c r="AI542" i="9"/>
  <c r="AE542" i="9"/>
  <c r="AA542" i="9"/>
  <c r="AH542" i="9"/>
  <c r="AD542" i="9"/>
  <c r="Z542" i="9"/>
  <c r="AG542" i="9"/>
  <c r="AC542" i="9"/>
  <c r="AF542" i="9"/>
  <c r="AB542" i="9"/>
  <c r="AI544" i="9"/>
  <c r="AE544" i="9"/>
  <c r="AA544" i="9"/>
  <c r="AH544" i="9"/>
  <c r="AD544" i="9"/>
  <c r="Z544" i="9"/>
  <c r="AG544" i="9"/>
  <c r="AC544" i="9"/>
  <c r="AF544" i="9"/>
  <c r="AB544" i="9"/>
  <c r="AI546" i="9"/>
  <c r="AE546" i="9"/>
  <c r="AA546" i="9"/>
  <c r="AH546" i="9"/>
  <c r="AD546" i="9"/>
  <c r="Z546" i="9"/>
  <c r="AG546" i="9"/>
  <c r="AC546" i="9"/>
  <c r="AF546" i="9"/>
  <c r="AB546" i="9"/>
  <c r="AI540" i="9"/>
  <c r="AE540" i="9"/>
  <c r="AA540" i="9"/>
  <c r="AH540" i="9"/>
  <c r="AD540" i="9"/>
  <c r="Z540" i="9"/>
  <c r="AG540" i="9"/>
  <c r="AC540" i="9"/>
  <c r="AF540" i="9"/>
  <c r="AB540" i="9"/>
  <c r="AG545" i="9"/>
  <c r="AC545" i="9"/>
  <c r="AF545" i="9"/>
  <c r="AB545" i="9"/>
  <c r="AI545" i="9"/>
  <c r="AE545" i="9"/>
  <c r="AA545" i="9"/>
  <c r="AH545" i="9"/>
  <c r="AD545" i="9"/>
  <c r="Z545" i="9"/>
  <c r="AG541" i="9"/>
  <c r="AC541" i="9"/>
  <c r="AF541" i="9"/>
  <c r="AB541" i="9"/>
  <c r="AI541" i="9"/>
  <c r="AE541" i="9"/>
  <c r="AA541" i="9"/>
  <c r="AH541" i="9"/>
  <c r="AD541" i="9"/>
  <c r="Z541" i="9"/>
  <c r="AG539" i="9"/>
  <c r="AC539" i="9"/>
  <c r="AF539" i="9"/>
  <c r="AB539" i="9"/>
  <c r="AI539" i="9"/>
  <c r="AE539" i="9"/>
  <c r="AA539" i="9"/>
  <c r="AH539" i="9"/>
  <c r="AD539" i="9"/>
  <c r="Z539" i="9"/>
  <c r="AI538" i="9"/>
  <c r="AE538" i="9"/>
  <c r="AA538" i="9"/>
  <c r="AH538" i="9"/>
  <c r="AD538" i="9"/>
  <c r="Z538" i="9"/>
  <c r="AG538" i="9"/>
  <c r="AC538" i="9"/>
  <c r="AF538" i="9"/>
  <c r="AB538" i="9"/>
  <c r="AJ546" i="9"/>
  <c r="AJ540" i="9"/>
  <c r="AJ545" i="9"/>
  <c r="AJ544" i="9"/>
  <c r="AJ547" i="9"/>
  <c r="AJ543" i="9"/>
  <c r="AJ542" i="9"/>
  <c r="AJ541" i="9"/>
  <c r="AJ539" i="9"/>
  <c r="AJ538" i="9"/>
  <c r="AY544" i="9"/>
  <c r="AY542" i="9"/>
  <c r="AY539" i="9"/>
  <c r="AY540" i="9"/>
  <c r="AY543" i="9"/>
  <c r="AY541" i="9"/>
  <c r="AY545" i="9"/>
  <c r="AY547" i="9"/>
  <c r="T536" i="9"/>
  <c r="AY546" i="9"/>
  <c r="AY538" i="9"/>
  <c r="AJ548" i="9" l="1"/>
  <c r="AL539" i="9" s="1"/>
  <c r="AL541" i="9" s="1"/>
  <c r="AI548" i="9"/>
  <c r="AL538" i="9" s="1"/>
  <c r="AL543" i="9" l="1"/>
  <c r="AL542" i="9"/>
  <c r="AL546" i="9" l="1"/>
  <c r="AL545" i="9"/>
  <c r="AL547" i="9" l="1"/>
  <c r="AO542" i="9"/>
  <c r="AO543" i="9" s="1"/>
  <c r="AO544" i="9" s="1"/>
  <c r="AR539" i="9" l="1"/>
  <c r="AR540" i="9"/>
  <c r="AS540" i="9" s="1"/>
  <c r="AO545" i="9"/>
  <c r="AP545" i="9" s="1"/>
  <c r="AO546" i="9"/>
  <c r="AP546" i="9" s="1"/>
  <c r="AO547" i="9"/>
  <c r="AP547" i="9" s="1"/>
  <c r="AO538" i="9"/>
  <c r="AP538" i="9" s="1"/>
  <c r="AR538" i="9" l="1"/>
  <c r="AS539" i="9" l="1"/>
  <c r="AS538" i="9"/>
  <c r="AT538" i="9" s="1"/>
  <c r="AT540" i="9" l="1"/>
  <c r="AU540" i="9" s="1"/>
  <c r="AT539" i="9"/>
  <c r="AU538" i="9" s="1"/>
  <c r="AU543" i="9" s="1"/>
  <c r="AZ547" i="9" l="1"/>
  <c r="S547" i="9" s="1"/>
  <c r="AZ543" i="9"/>
  <c r="S543" i="9" s="1"/>
  <c r="AZ539" i="9"/>
  <c r="S539" i="9" s="1"/>
  <c r="AZ544" i="9"/>
  <c r="S544" i="9" s="1"/>
  <c r="AZ540" i="9"/>
  <c r="S540" i="9" s="1"/>
  <c r="AZ541" i="9"/>
  <c r="S541" i="9" s="1"/>
  <c r="AZ542" i="9"/>
  <c r="S542" i="9" s="1"/>
  <c r="AZ538" i="9"/>
  <c r="S538" i="9" s="1"/>
  <c r="AZ545" i="9"/>
  <c r="S545" i="9" s="1"/>
  <c r="AZ546" i="9"/>
  <c r="S546" i="9" s="1"/>
  <c r="AU539" i="9"/>
  <c r="S548" i="9" l="1"/>
  <c r="T538" i="9" l="1"/>
  <c r="T545" i="9"/>
  <c r="V547" i="9"/>
  <c r="T541" i="9"/>
  <c r="T539" i="9"/>
  <c r="T543" i="9"/>
  <c r="T540" i="9"/>
  <c r="T544" i="9"/>
  <c r="T547" i="9"/>
  <c r="T542" i="9"/>
  <c r="T546" i="9"/>
  <c r="AG556" i="9" l="1"/>
  <c r="AC556" i="9"/>
  <c r="AI556" i="9"/>
  <c r="AD556" i="9"/>
  <c r="AH556" i="9"/>
  <c r="AB556" i="9"/>
  <c r="AF556" i="9"/>
  <c r="AA556" i="9"/>
  <c r="AE556" i="9"/>
  <c r="Z556" i="9"/>
  <c r="AG558" i="9"/>
  <c r="AC558" i="9"/>
  <c r="AE558" i="9"/>
  <c r="Z558" i="9"/>
  <c r="AI558" i="9"/>
  <c r="AD558" i="9"/>
  <c r="AH558" i="9"/>
  <c r="AB558" i="9"/>
  <c r="AF558" i="9"/>
  <c r="AA558" i="9"/>
  <c r="AG552" i="9"/>
  <c r="AC552" i="9"/>
  <c r="AF552" i="9"/>
  <c r="AA552" i="9"/>
  <c r="AE552" i="9"/>
  <c r="Z552" i="9"/>
  <c r="AI552" i="9"/>
  <c r="AD552" i="9"/>
  <c r="AH552" i="9"/>
  <c r="AB552" i="9"/>
  <c r="AI555" i="9"/>
  <c r="AE555" i="9"/>
  <c r="AA555" i="9"/>
  <c r="AH555" i="9"/>
  <c r="AC555" i="9"/>
  <c r="AG555" i="9"/>
  <c r="AB555" i="9"/>
  <c r="AF555" i="9"/>
  <c r="Z555" i="9"/>
  <c r="AD555" i="9"/>
  <c r="AI553" i="9"/>
  <c r="AE553" i="9"/>
  <c r="AA553" i="9"/>
  <c r="AG553" i="9"/>
  <c r="AB553" i="9"/>
  <c r="AF553" i="9"/>
  <c r="Z553" i="9"/>
  <c r="AD553" i="9"/>
  <c r="AH553" i="9"/>
  <c r="AC553" i="9"/>
  <c r="AG554" i="9"/>
  <c r="AC554" i="9"/>
  <c r="AH554" i="9"/>
  <c r="AB554" i="9"/>
  <c r="AF554" i="9"/>
  <c r="AA554" i="9"/>
  <c r="AE554" i="9"/>
  <c r="Z554" i="9"/>
  <c r="AI554" i="9"/>
  <c r="AD554" i="9"/>
  <c r="AI557" i="9"/>
  <c r="AE557" i="9"/>
  <c r="AA557" i="9"/>
  <c r="AD557" i="9"/>
  <c r="AH557" i="9"/>
  <c r="AC557" i="9"/>
  <c r="AG557" i="9"/>
  <c r="AB557" i="9"/>
  <c r="AF557" i="9"/>
  <c r="Z557" i="9"/>
  <c r="AI559" i="9"/>
  <c r="AE559" i="9"/>
  <c r="AA559" i="9"/>
  <c r="AF559" i="9"/>
  <c r="Z559" i="9"/>
  <c r="AD559" i="9"/>
  <c r="AH559" i="9"/>
  <c r="AC559" i="9"/>
  <c r="AG559" i="9"/>
  <c r="AB559" i="9"/>
  <c r="AG551" i="9"/>
  <c r="AC551" i="9"/>
  <c r="AF551" i="9"/>
  <c r="AB551" i="9"/>
  <c r="AI551" i="9"/>
  <c r="AE551" i="9"/>
  <c r="AA551" i="9"/>
  <c r="AH551" i="9"/>
  <c r="AD551" i="9"/>
  <c r="Z551" i="9"/>
  <c r="AI550" i="9"/>
  <c r="AE550" i="9"/>
  <c r="AA550" i="9"/>
  <c r="AH550" i="9"/>
  <c r="AD550" i="9"/>
  <c r="Z550" i="9"/>
  <c r="AG550" i="9"/>
  <c r="AC550" i="9"/>
  <c r="AF550" i="9"/>
  <c r="AB550" i="9"/>
  <c r="AJ552" i="9"/>
  <c r="AJ555" i="9"/>
  <c r="AJ557" i="9"/>
  <c r="AJ556" i="9"/>
  <c r="AJ553" i="9"/>
  <c r="AJ558" i="9"/>
  <c r="AJ554" i="9"/>
  <c r="AJ559" i="9"/>
  <c r="AJ551" i="9"/>
  <c r="AY559" i="9"/>
  <c r="AY552" i="9"/>
  <c r="AY556" i="9"/>
  <c r="AY554" i="9"/>
  <c r="AJ550" i="9"/>
  <c r="AY557" i="9"/>
  <c r="AY553" i="9"/>
  <c r="AY558" i="9"/>
  <c r="AY551" i="9"/>
  <c r="AY550" i="9"/>
  <c r="T548" i="9"/>
  <c r="AY555" i="9"/>
  <c r="AJ560" i="9" l="1"/>
  <c r="AL551" i="9" s="1"/>
  <c r="AL553" i="9" s="1"/>
  <c r="AI560" i="9"/>
  <c r="AL550" i="9" s="1"/>
  <c r="AL555" i="9" l="1"/>
  <c r="AL554" i="9"/>
  <c r="AL558" i="9" l="1"/>
  <c r="AL557" i="9"/>
  <c r="AO554" i="9" l="1"/>
  <c r="AO555" i="9" s="1"/>
  <c r="AO556" i="9" s="1"/>
  <c r="AO557" i="9" s="1"/>
  <c r="AP557" i="9" s="1"/>
  <c r="AL559" i="9"/>
  <c r="AO550" i="9" s="1"/>
  <c r="AP550" i="9" s="1"/>
  <c r="AO558" i="9" l="1"/>
  <c r="AP558" i="9" s="1"/>
  <c r="AO559" i="9"/>
  <c r="AP559" i="9" s="1"/>
  <c r="AR551" i="9"/>
  <c r="AR552" i="9"/>
  <c r="AS552" i="9" s="1"/>
  <c r="AR550" i="9"/>
  <c r="AS550" i="9" l="1"/>
  <c r="AT550" i="9" s="1"/>
  <c r="AS551" i="9"/>
  <c r="AT551" i="9" l="1"/>
  <c r="AT552" i="9"/>
  <c r="AU552" i="9" s="1"/>
  <c r="AU550" i="9" l="1"/>
  <c r="AU555" i="9" s="1"/>
  <c r="AU551" i="9"/>
  <c r="AZ559" i="9" l="1"/>
  <c r="S559" i="9" s="1"/>
  <c r="AZ555" i="9"/>
  <c r="S555" i="9" s="1"/>
  <c r="AZ556" i="9"/>
  <c r="S556" i="9" s="1"/>
  <c r="AZ553" i="9"/>
  <c r="S553" i="9" s="1"/>
  <c r="AZ554" i="9"/>
  <c r="S554" i="9" s="1"/>
  <c r="AZ552" i="9"/>
  <c r="S552" i="9" s="1"/>
  <c r="AZ551" i="9"/>
  <c r="S551" i="9" s="1"/>
  <c r="AZ557" i="9"/>
  <c r="S557" i="9" s="1"/>
  <c r="AZ550" i="9"/>
  <c r="S550" i="9" s="1"/>
  <c r="AZ558" i="9"/>
  <c r="S558" i="9" s="1"/>
  <c r="S560" i="9" l="1"/>
  <c r="T550" i="9" l="1"/>
  <c r="V559" i="9"/>
  <c r="T556" i="9"/>
  <c r="T555" i="9"/>
  <c r="T552" i="9"/>
  <c r="T553" i="9"/>
  <c r="T551" i="9"/>
  <c r="T559" i="9"/>
  <c r="T554" i="9"/>
  <c r="T558" i="9"/>
  <c r="T557" i="9"/>
  <c r="AI563" i="9" l="1"/>
  <c r="AE563" i="9"/>
  <c r="AA563" i="9"/>
  <c r="AG563" i="9"/>
  <c r="AB563" i="9"/>
  <c r="AF563" i="9"/>
  <c r="Z563" i="9"/>
  <c r="AD563" i="9"/>
  <c r="AH563" i="9"/>
  <c r="AC563" i="9"/>
  <c r="AH567" i="9"/>
  <c r="AG567" i="9"/>
  <c r="AF567" i="9"/>
  <c r="AI567" i="9"/>
  <c r="AE567" i="9"/>
  <c r="AA567" i="9"/>
  <c r="AD567" i="9"/>
  <c r="AC567" i="9"/>
  <c r="AB567" i="9"/>
  <c r="Z567" i="9"/>
  <c r="AI565" i="9"/>
  <c r="AE565" i="9"/>
  <c r="AA565" i="9"/>
  <c r="AH565" i="9"/>
  <c r="AC565" i="9"/>
  <c r="AG565" i="9"/>
  <c r="AB565" i="9"/>
  <c r="AF565" i="9"/>
  <c r="Z565" i="9"/>
  <c r="AD565" i="9"/>
  <c r="AH571" i="9"/>
  <c r="AD571" i="9"/>
  <c r="Z571" i="9"/>
  <c r="AG571" i="9"/>
  <c r="AC571" i="9"/>
  <c r="AF571" i="9"/>
  <c r="AB571" i="9"/>
  <c r="AI571" i="9"/>
  <c r="AE571" i="9"/>
  <c r="AA571" i="9"/>
  <c r="AH569" i="9"/>
  <c r="AD569" i="9"/>
  <c r="Z569" i="9"/>
  <c r="AG569" i="9"/>
  <c r="AC569" i="9"/>
  <c r="AF569" i="9"/>
  <c r="AB569" i="9"/>
  <c r="AI569" i="9"/>
  <c r="AE569" i="9"/>
  <c r="AA569" i="9"/>
  <c r="AF568" i="9"/>
  <c r="AB568" i="9"/>
  <c r="AI568" i="9"/>
  <c r="AE568" i="9"/>
  <c r="AA568" i="9"/>
  <c r="AH568" i="9"/>
  <c r="AD568" i="9"/>
  <c r="Z568" i="9"/>
  <c r="AG568" i="9"/>
  <c r="AC568" i="9"/>
  <c r="AF570" i="9"/>
  <c r="AB570" i="9"/>
  <c r="AI570" i="9"/>
  <c r="AE570" i="9"/>
  <c r="AA570" i="9"/>
  <c r="AH570" i="9"/>
  <c r="AD570" i="9"/>
  <c r="Z570" i="9"/>
  <c r="AG570" i="9"/>
  <c r="AC570" i="9"/>
  <c r="AG566" i="9"/>
  <c r="AC566" i="9"/>
  <c r="AI566" i="9"/>
  <c r="AD566" i="9"/>
  <c r="AH566" i="9"/>
  <c r="AB566" i="9"/>
  <c r="AF566" i="9"/>
  <c r="AA566" i="9"/>
  <c r="AE566" i="9"/>
  <c r="Z566" i="9"/>
  <c r="AG564" i="9"/>
  <c r="AC564" i="9"/>
  <c r="AH564" i="9"/>
  <c r="AB564" i="9"/>
  <c r="AF564" i="9"/>
  <c r="AA564" i="9"/>
  <c r="AE564" i="9"/>
  <c r="Z564" i="9"/>
  <c r="AI564" i="9"/>
  <c r="AD564" i="9"/>
  <c r="AG562" i="9"/>
  <c r="AC562" i="9"/>
  <c r="AF562" i="9"/>
  <c r="AA562" i="9"/>
  <c r="AE562" i="9"/>
  <c r="Z562" i="9"/>
  <c r="AI562" i="9"/>
  <c r="AD562" i="9"/>
  <c r="AH562" i="9"/>
  <c r="AB562" i="9"/>
  <c r="AJ571" i="9"/>
  <c r="AJ568" i="9"/>
  <c r="AJ569" i="9"/>
  <c r="AJ570" i="9"/>
  <c r="AJ567" i="9"/>
  <c r="AJ563" i="9"/>
  <c r="AJ565" i="9"/>
  <c r="AJ566" i="9"/>
  <c r="AJ564" i="9"/>
  <c r="AJ562" i="9"/>
  <c r="AY567" i="9"/>
  <c r="T560" i="9"/>
  <c r="AY562" i="9"/>
  <c r="AY564" i="9"/>
  <c r="AY570" i="9"/>
  <c r="AY569" i="9"/>
  <c r="AY565" i="9"/>
  <c r="AY566" i="9"/>
  <c r="AY563" i="9"/>
  <c r="AY568" i="9"/>
  <c r="AY571" i="9"/>
  <c r="AJ572" i="9" l="1"/>
  <c r="AL563" i="9" s="1"/>
  <c r="AL565" i="9" s="1"/>
  <c r="AI572" i="9"/>
  <c r="AL562" i="9" s="1"/>
  <c r="AL566" i="9" l="1"/>
  <c r="AL570" i="9" s="1"/>
  <c r="AL567" i="9"/>
  <c r="AL569" i="9" l="1"/>
  <c r="AO566" i="9" s="1"/>
  <c r="AO567" i="9" s="1"/>
  <c r="AO568" i="9" s="1"/>
  <c r="AL571" i="9" l="1"/>
  <c r="AR563" i="9" s="1"/>
  <c r="AO569" i="9"/>
  <c r="AP569" i="9" s="1"/>
  <c r="AO570" i="9"/>
  <c r="AP570" i="9" s="1"/>
  <c r="AO571" i="9"/>
  <c r="AP571" i="9" s="1"/>
  <c r="AO562" i="9" l="1"/>
  <c r="AP562" i="9" s="1"/>
  <c r="AR564" i="9"/>
  <c r="AS564" i="9" s="1"/>
  <c r="AR562" i="9" l="1"/>
  <c r="AS563" i="9" s="1"/>
  <c r="AS562" i="9" l="1"/>
  <c r="AT562" i="9" s="1"/>
  <c r="AT563" i="9"/>
  <c r="AT564" i="9"/>
  <c r="AU564" i="9" s="1"/>
  <c r="AU562" i="9" l="1"/>
  <c r="AU567" i="9" s="1"/>
  <c r="AZ571" i="9" s="1"/>
  <c r="S571" i="9" s="1"/>
  <c r="AU563" i="9"/>
  <c r="AZ565" i="9" l="1"/>
  <c r="S565" i="9" s="1"/>
  <c r="AZ569" i="9"/>
  <c r="S569" i="9" s="1"/>
  <c r="AZ563" i="9"/>
  <c r="S563" i="9" s="1"/>
  <c r="AZ566" i="9"/>
  <c r="S566" i="9" s="1"/>
  <c r="AZ568" i="9"/>
  <c r="S568" i="9" s="1"/>
  <c r="AZ564" i="9"/>
  <c r="S564" i="9" s="1"/>
  <c r="AZ567" i="9"/>
  <c r="S567" i="9" s="1"/>
  <c r="AZ570" i="9"/>
  <c r="S570" i="9" s="1"/>
  <c r="AZ562" i="9"/>
  <c r="S562" i="9" s="1"/>
  <c r="S572" i="9" l="1"/>
  <c r="T565" i="9" s="1"/>
  <c r="AJ577" i="9" l="1"/>
  <c r="AC577" i="9"/>
  <c r="AB577" i="9"/>
  <c r="AA577" i="9"/>
  <c r="T566" i="9"/>
  <c r="AD577" i="9" s="1"/>
  <c r="T564" i="9"/>
  <c r="T569" i="9"/>
  <c r="T562" i="9"/>
  <c r="Z577" i="9" s="1"/>
  <c r="T563" i="9"/>
  <c r="T570" i="9"/>
  <c r="AH577" i="9" s="1"/>
  <c r="V571" i="9"/>
  <c r="T568" i="9"/>
  <c r="AF577" i="9" s="1"/>
  <c r="T567" i="9"/>
  <c r="T571" i="9"/>
  <c r="AH579" i="9" l="1"/>
  <c r="AD579" i="9"/>
  <c r="Z579" i="9"/>
  <c r="AG579" i="9"/>
  <c r="AC579" i="9"/>
  <c r="AF579" i="9"/>
  <c r="AB579" i="9"/>
  <c r="AI579" i="9"/>
  <c r="AE579" i="9"/>
  <c r="AA579" i="9"/>
  <c r="AF578" i="9"/>
  <c r="AB578" i="9"/>
  <c r="AI578" i="9"/>
  <c r="AE578" i="9"/>
  <c r="AA578" i="9"/>
  <c r="AH578" i="9"/>
  <c r="AD578" i="9"/>
  <c r="Z578" i="9"/>
  <c r="AG578" i="9"/>
  <c r="AC578" i="9"/>
  <c r="AF580" i="9"/>
  <c r="AB580" i="9"/>
  <c r="AI580" i="9"/>
  <c r="AE580" i="9"/>
  <c r="AA580" i="9"/>
  <c r="AH580" i="9"/>
  <c r="AD580" i="9"/>
  <c r="Z580" i="9"/>
  <c r="AG580" i="9"/>
  <c r="AC580" i="9"/>
  <c r="AF574" i="9"/>
  <c r="AB574" i="9"/>
  <c r="AI574" i="9"/>
  <c r="AE574" i="9"/>
  <c r="AA574" i="9"/>
  <c r="AH574" i="9"/>
  <c r="AD574" i="9"/>
  <c r="Z574" i="9"/>
  <c r="AG574" i="9"/>
  <c r="AC574" i="9"/>
  <c r="AH581" i="9"/>
  <c r="AD581" i="9"/>
  <c r="Z581" i="9"/>
  <c r="AG581" i="9"/>
  <c r="AC581" i="9"/>
  <c r="AF581" i="9"/>
  <c r="AB581" i="9"/>
  <c r="AI581" i="9"/>
  <c r="AE581" i="9"/>
  <c r="AA581" i="9"/>
  <c r="AH575" i="9"/>
  <c r="AD575" i="9"/>
  <c r="Z575" i="9"/>
  <c r="AG575" i="9"/>
  <c r="AC575" i="9"/>
  <c r="AF575" i="9"/>
  <c r="AB575" i="9"/>
  <c r="AI575" i="9"/>
  <c r="AE575" i="9"/>
  <c r="AA575" i="9"/>
  <c r="AE577" i="9"/>
  <c r="AH583" i="9"/>
  <c r="AD583" i="9"/>
  <c r="Z583" i="9"/>
  <c r="AG583" i="9"/>
  <c r="AC583" i="9"/>
  <c r="AF583" i="9"/>
  <c r="AB583" i="9"/>
  <c r="AI583" i="9"/>
  <c r="AE583" i="9"/>
  <c r="AA583" i="9"/>
  <c r="AF582" i="9"/>
  <c r="AB582" i="9"/>
  <c r="AI582" i="9"/>
  <c r="AE582" i="9"/>
  <c r="AA582" i="9"/>
  <c r="AH582" i="9"/>
  <c r="AD582" i="9"/>
  <c r="Z582" i="9"/>
  <c r="AG582" i="9"/>
  <c r="AC582" i="9"/>
  <c r="AF576" i="9"/>
  <c r="AB576" i="9"/>
  <c r="AI576" i="9"/>
  <c r="AE576" i="9"/>
  <c r="AA576" i="9"/>
  <c r="AH576" i="9"/>
  <c r="AD576" i="9"/>
  <c r="Z576" i="9"/>
  <c r="AG576" i="9"/>
  <c r="AC576" i="9"/>
  <c r="AI577" i="9"/>
  <c r="AG577" i="9"/>
  <c r="AJ576" i="9"/>
  <c r="AJ575" i="9"/>
  <c r="AJ578" i="9"/>
  <c r="AJ582" i="9"/>
  <c r="AJ574" i="9"/>
  <c r="AJ581" i="9"/>
  <c r="AJ580" i="9"/>
  <c r="AY579" i="9"/>
  <c r="AY578" i="9"/>
  <c r="AY583" i="9"/>
  <c r="AJ579" i="9"/>
  <c r="AY575" i="9"/>
  <c r="T572" i="9"/>
  <c r="AY582" i="9"/>
  <c r="AY577" i="9"/>
  <c r="AY574" i="9"/>
  <c r="AY581" i="9"/>
  <c r="AY576" i="9"/>
  <c r="AY580" i="9"/>
  <c r="AJ583" i="9"/>
  <c r="AJ584" i="9" l="1"/>
  <c r="AL575" i="9" s="1"/>
  <c r="AL577" i="9" s="1"/>
  <c r="AI584" i="9"/>
  <c r="AL574" i="9" s="1"/>
  <c r="AL579" i="9" s="1"/>
  <c r="AL578" i="9" l="1"/>
  <c r="AL582" i="9" s="1"/>
  <c r="AL581" i="9" l="1"/>
  <c r="AL583" i="9" s="1"/>
  <c r="AO574" i="9" s="1"/>
  <c r="AP574" i="9" s="1"/>
  <c r="AR574" i="9" l="1"/>
  <c r="AR575" i="9"/>
  <c r="AR576" i="9"/>
  <c r="AS576" i="9" s="1"/>
  <c r="AO578" i="9"/>
  <c r="AO579" i="9" s="1"/>
  <c r="AO580" i="9" s="1"/>
  <c r="AO581" i="9" s="1"/>
  <c r="AP581" i="9" s="1"/>
  <c r="AS575" i="9" l="1"/>
  <c r="AT576" i="9" s="1"/>
  <c r="AU576" i="9" s="1"/>
  <c r="AS574" i="9"/>
  <c r="AT574" i="9" s="1"/>
  <c r="AO582" i="9"/>
  <c r="AP582" i="9" s="1"/>
  <c r="AO583" i="9"/>
  <c r="AP583" i="9" s="1"/>
  <c r="AT575" i="9" l="1"/>
  <c r="AU574" i="9" s="1"/>
  <c r="AU579" i="9" s="1"/>
  <c r="AZ583" i="9" s="1"/>
  <c r="S583" i="9" s="1"/>
  <c r="AU575" i="9" l="1"/>
  <c r="AZ577" i="9"/>
  <c r="S577" i="9" s="1"/>
  <c r="AZ582" i="9"/>
  <c r="S582" i="9" s="1"/>
  <c r="AZ580" i="9"/>
  <c r="S580" i="9" s="1"/>
  <c r="AZ576" i="9"/>
  <c r="S576" i="9" s="1"/>
  <c r="AZ581" i="9"/>
  <c r="S581" i="9" s="1"/>
  <c r="AZ579" i="9"/>
  <c r="S579" i="9" s="1"/>
  <c r="AZ574" i="9"/>
  <c r="S574" i="9" s="1"/>
  <c r="AZ575" i="9"/>
  <c r="S575" i="9" s="1"/>
  <c r="AZ578" i="9"/>
  <c r="S578" i="9" s="1"/>
  <c r="S584" i="9" l="1"/>
  <c r="V583" i="9" s="1"/>
  <c r="T575" i="9" l="1"/>
  <c r="T579" i="9"/>
  <c r="T582" i="9"/>
  <c r="T577" i="9"/>
  <c r="T576" i="9"/>
  <c r="T581" i="9"/>
  <c r="T578" i="9"/>
  <c r="T580" i="9"/>
  <c r="T574" i="9"/>
  <c r="T583" i="9"/>
  <c r="AJ594" i="9"/>
  <c r="AJ587" i="9"/>
  <c r="AF592" i="9" l="1"/>
  <c r="AB592" i="9"/>
  <c r="AI592" i="9"/>
  <c r="AE592" i="9"/>
  <c r="AA592" i="9"/>
  <c r="AH592" i="9"/>
  <c r="AD592" i="9"/>
  <c r="Z592" i="9"/>
  <c r="AG592" i="9"/>
  <c r="AC592" i="9"/>
  <c r="AF594" i="9"/>
  <c r="AB594" i="9"/>
  <c r="AI594" i="9"/>
  <c r="AE594" i="9"/>
  <c r="AA594" i="9"/>
  <c r="AH594" i="9"/>
  <c r="AD594" i="9"/>
  <c r="Z594" i="9"/>
  <c r="AG594" i="9"/>
  <c r="AC594" i="9"/>
  <c r="AH595" i="9"/>
  <c r="AD595" i="9"/>
  <c r="Z595" i="9"/>
  <c r="AG595" i="9"/>
  <c r="AC595" i="9"/>
  <c r="AF595" i="9"/>
  <c r="AB595" i="9"/>
  <c r="AI595" i="9"/>
  <c r="AE595" i="9"/>
  <c r="AA595" i="9"/>
  <c r="AH591" i="9"/>
  <c r="AD591" i="9"/>
  <c r="Z591" i="9"/>
  <c r="AG591" i="9"/>
  <c r="AC591" i="9"/>
  <c r="AF591" i="9"/>
  <c r="AB591" i="9"/>
  <c r="AI591" i="9"/>
  <c r="AE591" i="9"/>
  <c r="AA591" i="9"/>
  <c r="AH589" i="9"/>
  <c r="AD589" i="9"/>
  <c r="Z589" i="9"/>
  <c r="AG589" i="9"/>
  <c r="AC589" i="9"/>
  <c r="AF589" i="9"/>
  <c r="AB589" i="9"/>
  <c r="AI589" i="9"/>
  <c r="AE589" i="9"/>
  <c r="AA589" i="9"/>
  <c r="AF590" i="9"/>
  <c r="AB590" i="9"/>
  <c r="AI590" i="9"/>
  <c r="AE590" i="9"/>
  <c r="AA590" i="9"/>
  <c r="AH590" i="9"/>
  <c r="AD590" i="9"/>
  <c r="Z590" i="9"/>
  <c r="AG590" i="9"/>
  <c r="AC590" i="9"/>
  <c r="AH593" i="9"/>
  <c r="AD593" i="9"/>
  <c r="Z593" i="9"/>
  <c r="AG593" i="9"/>
  <c r="AC593" i="9"/>
  <c r="AF593" i="9"/>
  <c r="AB593" i="9"/>
  <c r="AI593" i="9"/>
  <c r="AE593" i="9"/>
  <c r="AA593" i="9"/>
  <c r="AJ590" i="9"/>
  <c r="AF586" i="9"/>
  <c r="AB586" i="9"/>
  <c r="AI586" i="9"/>
  <c r="AE586" i="9"/>
  <c r="AA586" i="9"/>
  <c r="AH586" i="9"/>
  <c r="AD586" i="9"/>
  <c r="Z586" i="9"/>
  <c r="AG586" i="9"/>
  <c r="AC586" i="9"/>
  <c r="AF588" i="9"/>
  <c r="AB588" i="9"/>
  <c r="AI588" i="9"/>
  <c r="AE588" i="9"/>
  <c r="AA588" i="9"/>
  <c r="AH588" i="9"/>
  <c r="AD588" i="9"/>
  <c r="Z588" i="9"/>
  <c r="AG588" i="9"/>
  <c r="AC588" i="9"/>
  <c r="AH587" i="9"/>
  <c r="AD587" i="9"/>
  <c r="Z587" i="9"/>
  <c r="AG587" i="9"/>
  <c r="AC587" i="9"/>
  <c r="AF587" i="9"/>
  <c r="AB587" i="9"/>
  <c r="AI587" i="9"/>
  <c r="AE587" i="9"/>
  <c r="AA587" i="9"/>
  <c r="AJ591" i="9"/>
  <c r="AJ592" i="9"/>
  <c r="AJ593" i="9"/>
  <c r="AY588" i="9"/>
  <c r="AY593" i="9"/>
  <c r="AY590" i="9"/>
  <c r="AJ588" i="9"/>
  <c r="AY586" i="9"/>
  <c r="AY592" i="9"/>
  <c r="AY587" i="9"/>
  <c r="AY589" i="9"/>
  <c r="T584" i="9"/>
  <c r="AY595" i="9"/>
  <c r="AJ589" i="9"/>
  <c r="AY594" i="9"/>
  <c r="AY591" i="9"/>
  <c r="AJ586" i="9"/>
  <c r="AJ595" i="9"/>
  <c r="AJ596" i="9" l="1"/>
  <c r="AL587" i="9" s="1"/>
  <c r="AL589" i="9" s="1"/>
  <c r="AI596" i="9"/>
  <c r="AL586" i="9" s="1"/>
  <c r="AL591" i="9" s="1"/>
  <c r="AL590" i="9" l="1"/>
  <c r="AL593" i="9" s="1"/>
  <c r="AL594" i="9" l="1"/>
  <c r="AO590" i="9" s="1"/>
  <c r="AO591" i="9" s="1"/>
  <c r="AO592" i="9" s="1"/>
  <c r="AO594" i="9" s="1"/>
  <c r="AP594" i="9" s="1"/>
  <c r="AL595" i="9" l="1"/>
  <c r="AO586" i="9" s="1"/>
  <c r="AP586" i="9" s="1"/>
  <c r="AO595" i="9"/>
  <c r="AP595" i="9" s="1"/>
  <c r="AO593" i="9"/>
  <c r="AP593" i="9" s="1"/>
  <c r="AR586" i="9" l="1"/>
  <c r="AR588" i="9"/>
  <c r="AS588" i="9" s="1"/>
  <c r="AR587" i="9"/>
  <c r="AS587" i="9" l="1"/>
  <c r="AS586" i="9"/>
  <c r="AT586" i="9" s="1"/>
  <c r="AT587" i="9"/>
  <c r="AT588" i="9"/>
  <c r="AU588" i="9" s="1"/>
  <c r="AU586" i="9" l="1"/>
  <c r="AU591" i="9" s="1"/>
  <c r="AZ595" i="9" s="1"/>
  <c r="S595" i="9" s="1"/>
  <c r="AZ594" i="9"/>
  <c r="S594" i="9" s="1"/>
  <c r="AU587" i="9"/>
  <c r="AZ593" i="9" l="1"/>
  <c r="S593" i="9" s="1"/>
  <c r="AZ586" i="9"/>
  <c r="S586" i="9" s="1"/>
  <c r="AZ589" i="9"/>
  <c r="S589" i="9" s="1"/>
  <c r="AZ590" i="9"/>
  <c r="S590" i="9" s="1"/>
  <c r="AZ592" i="9"/>
  <c r="S592" i="9" s="1"/>
  <c r="AZ588" i="9"/>
  <c r="S588" i="9" s="1"/>
  <c r="AZ591" i="9"/>
  <c r="S591" i="9" s="1"/>
  <c r="AZ587" i="9"/>
  <c r="S587" i="9" s="1"/>
  <c r="S596" i="9" l="1"/>
  <c r="T587" i="9" s="1"/>
  <c r="AA599" i="9" l="1"/>
  <c r="T595" i="9"/>
  <c r="AI599" i="9" s="1"/>
  <c r="T588" i="9"/>
  <c r="T590" i="9"/>
  <c r="AD599" i="9" s="1"/>
  <c r="T593" i="9"/>
  <c r="AG599" i="9" s="1"/>
  <c r="T586" i="9"/>
  <c r="T594" i="9"/>
  <c r="AJ606" i="9" s="1"/>
  <c r="T592" i="9"/>
  <c r="AF599" i="9" s="1"/>
  <c r="V595" i="9"/>
  <c r="T591" i="9"/>
  <c r="T589" i="9"/>
  <c r="AJ602" i="9"/>
  <c r="AJ600" i="9"/>
  <c r="AJ607" i="9"/>
  <c r="AJ599" i="9"/>
  <c r="AJ604" i="9" l="1"/>
  <c r="AH601" i="9"/>
  <c r="AD601" i="9"/>
  <c r="Z601" i="9"/>
  <c r="AG601" i="9"/>
  <c r="AC601" i="9"/>
  <c r="AF601" i="9"/>
  <c r="AB601" i="9"/>
  <c r="AI601" i="9"/>
  <c r="AE601" i="9"/>
  <c r="AA601" i="9"/>
  <c r="AH606" i="9"/>
  <c r="AD606" i="9"/>
  <c r="Z606" i="9"/>
  <c r="AE606" i="9"/>
  <c r="AI606" i="9"/>
  <c r="AC606" i="9"/>
  <c r="AG606" i="9"/>
  <c r="AB606" i="9"/>
  <c r="AF606" i="9"/>
  <c r="AA606" i="9"/>
  <c r="AF600" i="9"/>
  <c r="AB600" i="9"/>
  <c r="AI600" i="9"/>
  <c r="AE600" i="9"/>
  <c r="AA600" i="9"/>
  <c r="AH600" i="9"/>
  <c r="AD600" i="9"/>
  <c r="Z600" i="9"/>
  <c r="AG600" i="9"/>
  <c r="AC600" i="9"/>
  <c r="AJ601" i="9"/>
  <c r="AH603" i="9"/>
  <c r="AD603" i="9"/>
  <c r="Z603" i="9"/>
  <c r="AG603" i="9"/>
  <c r="AC603" i="9"/>
  <c r="AF603" i="9"/>
  <c r="AB603" i="9"/>
  <c r="AI603" i="9"/>
  <c r="AE603" i="9"/>
  <c r="AA603" i="9"/>
  <c r="AF598" i="9"/>
  <c r="AB598" i="9"/>
  <c r="AI598" i="9"/>
  <c r="AE598" i="9"/>
  <c r="AA598" i="9"/>
  <c r="AH598" i="9"/>
  <c r="AD598" i="9"/>
  <c r="Z598" i="9"/>
  <c r="AG598" i="9"/>
  <c r="AC598" i="9"/>
  <c r="AF607" i="9"/>
  <c r="AB607" i="9"/>
  <c r="AE607" i="9"/>
  <c r="Z607" i="9"/>
  <c r="AI607" i="9"/>
  <c r="AD607" i="9"/>
  <c r="AH607" i="9"/>
  <c r="AC607" i="9"/>
  <c r="AG607" i="9"/>
  <c r="AA607" i="9"/>
  <c r="AB599" i="9"/>
  <c r="Z599" i="9"/>
  <c r="AF605" i="9"/>
  <c r="AB605" i="9"/>
  <c r="AI605" i="9"/>
  <c r="AD605" i="9"/>
  <c r="AH605" i="9"/>
  <c r="AC605" i="9"/>
  <c r="AG605" i="9"/>
  <c r="AA605" i="9"/>
  <c r="AE605" i="9"/>
  <c r="Z605" i="9"/>
  <c r="AH604" i="9"/>
  <c r="AD604" i="9"/>
  <c r="Z604" i="9"/>
  <c r="AI604" i="9"/>
  <c r="AC604" i="9"/>
  <c r="AG604" i="9"/>
  <c r="AB604" i="9"/>
  <c r="AF604" i="9"/>
  <c r="AA604" i="9"/>
  <c r="AE604" i="9"/>
  <c r="AF602" i="9"/>
  <c r="AB602" i="9"/>
  <c r="AI602" i="9"/>
  <c r="AE602" i="9"/>
  <c r="AA602" i="9"/>
  <c r="AH602" i="9"/>
  <c r="AD602" i="9"/>
  <c r="Z602" i="9"/>
  <c r="AG602" i="9"/>
  <c r="AC602" i="9"/>
  <c r="AE599" i="9"/>
  <c r="AC599" i="9"/>
  <c r="AH599" i="9"/>
  <c r="AJ605" i="9"/>
  <c r="AY607" i="9"/>
  <c r="T596" i="9"/>
  <c r="AY600" i="9"/>
  <c r="AJ598" i="9"/>
  <c r="AJ603" i="9"/>
  <c r="AY601" i="9"/>
  <c r="AY599" i="9"/>
  <c r="AY604" i="9"/>
  <c r="AY598" i="9"/>
  <c r="AY605" i="9"/>
  <c r="AY606" i="9"/>
  <c r="AY603" i="9"/>
  <c r="AY602" i="9"/>
  <c r="AJ608" i="9" l="1"/>
  <c r="AL599" i="9" s="1"/>
  <c r="AL601" i="9" s="1"/>
  <c r="AI608" i="9"/>
  <c r="AL598" i="9" s="1"/>
  <c r="AL602" i="9" s="1"/>
  <c r="AL603" i="9" l="1"/>
  <c r="AL606" i="9"/>
  <c r="AL605" i="9"/>
  <c r="AO602" i="9" l="1"/>
  <c r="AO603" i="9" s="1"/>
  <c r="AO604" i="9" s="1"/>
  <c r="AL607" i="9"/>
  <c r="AO598" i="9" l="1"/>
  <c r="AP598" i="9" s="1"/>
  <c r="AR600" i="9"/>
  <c r="AS600" i="9" s="1"/>
  <c r="AR599" i="9"/>
  <c r="AO605" i="9"/>
  <c r="AP605" i="9" s="1"/>
  <c r="AO607" i="9"/>
  <c r="AP607" i="9" s="1"/>
  <c r="AO606" i="9"/>
  <c r="AP606" i="9" s="1"/>
  <c r="AR598" i="9" l="1"/>
  <c r="AS598" i="9" s="1"/>
  <c r="AT598" i="9" s="1"/>
  <c r="AS599" i="9" l="1"/>
  <c r="AT600" i="9" s="1"/>
  <c r="AU600" i="9" s="1"/>
  <c r="AT599" i="9" l="1"/>
  <c r="AU599" i="9" s="1"/>
  <c r="AU598" i="9" l="1"/>
  <c r="AU603" i="9" s="1"/>
  <c r="AZ607" i="9" s="1"/>
  <c r="S607" i="9" s="1"/>
  <c r="AZ605" i="9" l="1"/>
  <c r="S605" i="9" s="1"/>
  <c r="AZ604" i="9"/>
  <c r="S604" i="9" s="1"/>
  <c r="AZ600" i="9"/>
  <c r="S600" i="9" s="1"/>
  <c r="AZ606" i="9"/>
  <c r="S606" i="9" s="1"/>
  <c r="AZ599" i="9"/>
  <c r="S599" i="9" s="1"/>
  <c r="AZ603" i="9"/>
  <c r="S603" i="9" s="1"/>
  <c r="AZ602" i="9"/>
  <c r="S602" i="9" s="1"/>
  <c r="AZ598" i="9"/>
  <c r="S598" i="9" s="1"/>
  <c r="AZ601" i="9"/>
  <c r="S601" i="9" s="1"/>
  <c r="S608" i="9" l="1"/>
  <c r="T598" i="9" s="1"/>
  <c r="Z610" i="9" l="1"/>
  <c r="V607" i="9"/>
  <c r="T604" i="9"/>
  <c r="T606" i="9"/>
  <c r="AH610" i="9" s="1"/>
  <c r="T600" i="9"/>
  <c r="AB610" i="9" s="1"/>
  <c r="T602" i="9"/>
  <c r="AD610" i="9" s="1"/>
  <c r="T601" i="9"/>
  <c r="T603" i="9"/>
  <c r="AE610" i="9" s="1"/>
  <c r="T599" i="9"/>
  <c r="AA610" i="9" s="1"/>
  <c r="T607" i="9"/>
  <c r="T605" i="9"/>
  <c r="AJ610" i="9"/>
  <c r="AI613" i="9" l="1"/>
  <c r="AE613" i="9"/>
  <c r="AA613" i="9"/>
  <c r="AH613" i="9"/>
  <c r="AD613" i="9"/>
  <c r="Z613" i="9"/>
  <c r="AG613" i="9"/>
  <c r="AC613" i="9"/>
  <c r="AF613" i="9"/>
  <c r="AB613" i="9"/>
  <c r="AG616" i="9"/>
  <c r="AC616" i="9"/>
  <c r="AF616" i="9"/>
  <c r="AB616" i="9"/>
  <c r="AI616" i="9"/>
  <c r="AE616" i="9"/>
  <c r="AA616" i="9"/>
  <c r="AH616" i="9"/>
  <c r="AD616" i="9"/>
  <c r="Z616" i="9"/>
  <c r="AF610" i="9"/>
  <c r="AI617" i="9"/>
  <c r="AE617" i="9"/>
  <c r="AA617" i="9"/>
  <c r="AH617" i="9"/>
  <c r="AD617" i="9"/>
  <c r="Z617" i="9"/>
  <c r="AG617" i="9"/>
  <c r="AC617" i="9"/>
  <c r="AF617" i="9"/>
  <c r="AB617" i="9"/>
  <c r="AI619" i="9"/>
  <c r="AE619" i="9"/>
  <c r="AA619" i="9"/>
  <c r="AH619" i="9"/>
  <c r="AD619" i="9"/>
  <c r="Z619" i="9"/>
  <c r="AG619" i="9"/>
  <c r="AC619" i="9"/>
  <c r="AF619" i="9"/>
  <c r="AB619" i="9"/>
  <c r="AG614" i="9"/>
  <c r="AC614" i="9"/>
  <c r="AF614" i="9"/>
  <c r="AB614" i="9"/>
  <c r="AI614" i="9"/>
  <c r="AE614" i="9"/>
  <c r="AA614" i="9"/>
  <c r="AH614" i="9"/>
  <c r="AD614" i="9"/>
  <c r="Z614" i="9"/>
  <c r="AG610" i="9"/>
  <c r="AI611" i="9"/>
  <c r="AE611" i="9"/>
  <c r="AA611" i="9"/>
  <c r="AH611" i="9"/>
  <c r="AD611" i="9"/>
  <c r="Z611" i="9"/>
  <c r="AG611" i="9"/>
  <c r="AC611" i="9"/>
  <c r="AF611" i="9"/>
  <c r="AB611" i="9"/>
  <c r="AG612" i="9"/>
  <c r="AC612" i="9"/>
  <c r="AF612" i="9"/>
  <c r="AB612" i="9"/>
  <c r="AI612" i="9"/>
  <c r="AE612" i="9"/>
  <c r="AA612" i="9"/>
  <c r="AH612" i="9"/>
  <c r="AD612" i="9"/>
  <c r="Z612" i="9"/>
  <c r="AI615" i="9"/>
  <c r="AE615" i="9"/>
  <c r="AA615" i="9"/>
  <c r="AH615" i="9"/>
  <c r="AD615" i="9"/>
  <c r="Z615" i="9"/>
  <c r="AG615" i="9"/>
  <c r="AC615" i="9"/>
  <c r="AF615" i="9"/>
  <c r="AB615" i="9"/>
  <c r="AG618" i="9"/>
  <c r="AC618" i="9"/>
  <c r="AF618" i="9"/>
  <c r="AB618" i="9"/>
  <c r="AI618" i="9"/>
  <c r="AE618" i="9"/>
  <c r="AA618" i="9"/>
  <c r="AH618" i="9"/>
  <c r="AD618" i="9"/>
  <c r="Z618" i="9"/>
  <c r="AC610" i="9"/>
  <c r="AI610" i="9"/>
  <c r="AJ616" i="9"/>
  <c r="AJ612" i="9"/>
  <c r="AJ618" i="9"/>
  <c r="AJ614" i="9"/>
  <c r="AY619" i="9"/>
  <c r="AJ615" i="9"/>
  <c r="AJ617" i="9"/>
  <c r="AJ613" i="9"/>
  <c r="AY618" i="9"/>
  <c r="AY611" i="9"/>
  <c r="T608" i="9"/>
  <c r="AY617" i="9"/>
  <c r="AY613" i="9"/>
  <c r="AY616" i="9"/>
  <c r="AY612" i="9"/>
  <c r="AY610" i="9"/>
  <c r="AY614" i="9"/>
  <c r="AY615" i="9"/>
  <c r="AJ611" i="9"/>
  <c r="AJ619" i="9"/>
  <c r="AJ620" i="9" l="1"/>
  <c r="AL611" i="9" s="1"/>
  <c r="AL613" i="9" s="1"/>
  <c r="AI620" i="9"/>
  <c r="AL610" i="9" s="1"/>
  <c r="AL615" i="9" l="1"/>
  <c r="AL614" i="9"/>
  <c r="AL617" i="9" l="1"/>
  <c r="AL618" i="9"/>
  <c r="AL619" i="9" l="1"/>
  <c r="AO610" i="9" s="1"/>
  <c r="AP610" i="9" s="1"/>
  <c r="AO614" i="9"/>
  <c r="AO615" i="9" s="1"/>
  <c r="AO616" i="9" s="1"/>
  <c r="AO618" i="9" s="1"/>
  <c r="AP618" i="9" s="1"/>
  <c r="AR611" i="9" l="1"/>
  <c r="AR612" i="9"/>
  <c r="AS612" i="9" s="1"/>
  <c r="AR610" i="9"/>
  <c r="AO617" i="9"/>
  <c r="AP617" i="9" s="1"/>
  <c r="AO619" i="9"/>
  <c r="AP619" i="9" s="1"/>
  <c r="AS611" i="9" l="1"/>
  <c r="AT612" i="9" s="1"/>
  <c r="AU612" i="9" s="1"/>
  <c r="AS610" i="9"/>
  <c r="AT610" i="9" s="1"/>
  <c r="AT611" i="9" l="1"/>
  <c r="AU611" i="9" s="1"/>
  <c r="AU610" i="9" l="1"/>
  <c r="AU615" i="9" s="1"/>
  <c r="AZ619" i="9" s="1"/>
  <c r="S619" i="9" s="1"/>
  <c r="AZ613" i="9"/>
  <c r="S613" i="9" s="1"/>
  <c r="AZ611" i="9"/>
  <c r="S611" i="9" s="1"/>
  <c r="AZ614" i="9"/>
  <c r="S614" i="9" s="1"/>
  <c r="AZ618" i="9"/>
  <c r="S618" i="9" s="1"/>
  <c r="AZ617" i="9"/>
  <c r="S617" i="9" s="1"/>
  <c r="AZ616" i="9" l="1"/>
  <c r="S616" i="9" s="1"/>
  <c r="AZ612" i="9"/>
  <c r="S612" i="9" s="1"/>
  <c r="AZ615" i="9"/>
  <c r="S615" i="9" s="1"/>
  <c r="AZ610" i="9"/>
  <c r="S610" i="9" s="1"/>
  <c r="S620" i="9" l="1"/>
  <c r="T611" i="9" s="1"/>
  <c r="T610" i="9"/>
  <c r="T613" i="9"/>
  <c r="T615" i="9"/>
  <c r="T618" i="9"/>
  <c r="T616" i="9"/>
  <c r="T612" i="9"/>
  <c r="T619" i="9"/>
  <c r="T614" i="9"/>
  <c r="T617" i="9"/>
  <c r="V619" i="9"/>
  <c r="AJ623" i="9"/>
  <c r="AI631" i="9" l="1"/>
  <c r="AE631" i="9"/>
  <c r="AA631" i="9"/>
  <c r="AH631" i="9"/>
  <c r="AD631" i="9"/>
  <c r="Z631" i="9"/>
  <c r="AG631" i="9"/>
  <c r="AC631" i="9"/>
  <c r="AF631" i="9"/>
  <c r="AB631" i="9"/>
  <c r="AI625" i="9"/>
  <c r="AE625" i="9"/>
  <c r="AA625" i="9"/>
  <c r="AH625" i="9"/>
  <c r="AD625" i="9"/>
  <c r="Z625" i="9"/>
  <c r="AG625" i="9"/>
  <c r="AC625" i="9"/>
  <c r="AF625" i="9"/>
  <c r="AB625" i="9"/>
  <c r="AI627" i="9"/>
  <c r="AE627" i="9"/>
  <c r="AA627" i="9"/>
  <c r="AH627" i="9"/>
  <c r="AD627" i="9"/>
  <c r="Z627" i="9"/>
  <c r="AG627" i="9"/>
  <c r="AC627" i="9"/>
  <c r="AF627" i="9"/>
  <c r="AB627" i="9"/>
  <c r="AG628" i="9"/>
  <c r="AC628" i="9"/>
  <c r="AF628" i="9"/>
  <c r="AB628" i="9"/>
  <c r="AI628" i="9"/>
  <c r="AE628" i="9"/>
  <c r="AA628" i="9"/>
  <c r="AH628" i="9"/>
  <c r="AD628" i="9"/>
  <c r="Z628" i="9"/>
  <c r="AJ622" i="9"/>
  <c r="AG622" i="9"/>
  <c r="AC622" i="9"/>
  <c r="AF622" i="9"/>
  <c r="AB622" i="9"/>
  <c r="AI622" i="9"/>
  <c r="AE622" i="9"/>
  <c r="AA622" i="9"/>
  <c r="AH622" i="9"/>
  <c r="AD622" i="9"/>
  <c r="Z622" i="9"/>
  <c r="AG624" i="9"/>
  <c r="AC624" i="9"/>
  <c r="AF624" i="9"/>
  <c r="AB624" i="9"/>
  <c r="AI624" i="9"/>
  <c r="AE624" i="9"/>
  <c r="AA624" i="9"/>
  <c r="AH624" i="9"/>
  <c r="AD624" i="9"/>
  <c r="Z624" i="9"/>
  <c r="AJ629" i="9"/>
  <c r="AI629" i="9"/>
  <c r="AE629" i="9"/>
  <c r="AA629" i="9"/>
  <c r="AH629" i="9"/>
  <c r="AD629" i="9"/>
  <c r="Z629" i="9"/>
  <c r="AG629" i="9"/>
  <c r="AC629" i="9"/>
  <c r="AF629" i="9"/>
  <c r="AB629" i="9"/>
  <c r="AJ628" i="9"/>
  <c r="AG626" i="9"/>
  <c r="AC626" i="9"/>
  <c r="AF626" i="9"/>
  <c r="AB626" i="9"/>
  <c r="AI626" i="9"/>
  <c r="AE626" i="9"/>
  <c r="AA626" i="9"/>
  <c r="AH626" i="9"/>
  <c r="AD626" i="9"/>
  <c r="Z626" i="9"/>
  <c r="AG630" i="9"/>
  <c r="AC630" i="9"/>
  <c r="AF630" i="9"/>
  <c r="AB630" i="9"/>
  <c r="AI630" i="9"/>
  <c r="AE630" i="9"/>
  <c r="AA630" i="9"/>
  <c r="AH630" i="9"/>
  <c r="AD630" i="9"/>
  <c r="Z630" i="9"/>
  <c r="AI623" i="9"/>
  <c r="AE623" i="9"/>
  <c r="AA623" i="9"/>
  <c r="AH623" i="9"/>
  <c r="AD623" i="9"/>
  <c r="Z623" i="9"/>
  <c r="AG623" i="9"/>
  <c r="AC623" i="9"/>
  <c r="AF623" i="9"/>
  <c r="AB623" i="9"/>
  <c r="AJ625" i="9"/>
  <c r="AJ624" i="9"/>
  <c r="AJ627" i="9"/>
  <c r="AJ630" i="9"/>
  <c r="AY624" i="9"/>
  <c r="AY631" i="9"/>
  <c r="AJ631" i="9"/>
  <c r="AJ626" i="9"/>
  <c r="AY622" i="9"/>
  <c r="AY623" i="9"/>
  <c r="AY630" i="9"/>
  <c r="AY625" i="9"/>
  <c r="AY629" i="9"/>
  <c r="AY626" i="9"/>
  <c r="AY627" i="9"/>
  <c r="AY628" i="9"/>
  <c r="T620" i="9"/>
  <c r="AJ632" i="9" l="1"/>
  <c r="AL623" i="9" s="1"/>
  <c r="AL625" i="9" s="1"/>
  <c r="AI632" i="9"/>
  <c r="AL622" i="9" s="1"/>
  <c r="AL627" i="9" s="1"/>
  <c r="AL626" i="9" l="1"/>
  <c r="AL630" i="9" s="1"/>
  <c r="AL629" i="9" l="1"/>
  <c r="AO626" i="9" s="1"/>
  <c r="AO627" i="9" s="1"/>
  <c r="AO628" i="9" s="1"/>
  <c r="AO629" i="9" s="1"/>
  <c r="AP629" i="9" s="1"/>
  <c r="AL631" i="9" l="1"/>
  <c r="AO622" i="9" s="1"/>
  <c r="AP622" i="9" s="1"/>
  <c r="AO630" i="9"/>
  <c r="AP630" i="9" s="1"/>
  <c r="AO631" i="9"/>
  <c r="AP631" i="9" s="1"/>
  <c r="AR622" i="9" l="1"/>
  <c r="AR623" i="9"/>
  <c r="AR624" i="9"/>
  <c r="AS624" i="9" s="1"/>
  <c r="AS622" i="9" l="1"/>
  <c r="AT622" i="9" s="1"/>
  <c r="AS623" i="9"/>
  <c r="AT623" i="9" s="1"/>
  <c r="AU622" i="9" l="1"/>
  <c r="AU627" i="9" s="1"/>
  <c r="AZ631" i="9" s="1"/>
  <c r="S631" i="9" s="1"/>
  <c r="AT624" i="9"/>
  <c r="AU624" i="9" s="1"/>
  <c r="AU623" i="9"/>
  <c r="AZ625" i="9" l="1"/>
  <c r="S625" i="9" s="1"/>
  <c r="AZ627" i="9"/>
  <c r="S627" i="9" s="1"/>
  <c r="AZ623" i="9"/>
  <c r="S623" i="9" s="1"/>
  <c r="AZ630" i="9"/>
  <c r="S630" i="9" s="1"/>
  <c r="AZ622" i="9"/>
  <c r="S622" i="9" s="1"/>
  <c r="AZ624" i="9"/>
  <c r="S624" i="9" s="1"/>
  <c r="AZ626" i="9"/>
  <c r="S626" i="9" s="1"/>
  <c r="AZ629" i="9"/>
  <c r="S629" i="9" s="1"/>
  <c r="AZ628" i="9"/>
  <c r="S628" i="9" s="1"/>
  <c r="S632" i="9" l="1"/>
  <c r="T622" i="9" s="1"/>
  <c r="AJ634" i="9" l="1"/>
  <c r="Z634" i="9"/>
  <c r="T627" i="9"/>
  <c r="T630" i="9"/>
  <c r="V631" i="9"/>
  <c r="T625" i="9"/>
  <c r="AC634" i="9" s="1"/>
  <c r="T626" i="9"/>
  <c r="T629" i="9"/>
  <c r="AG634" i="9" s="1"/>
  <c r="T628" i="9"/>
  <c r="AF634" i="9" s="1"/>
  <c r="T631" i="9"/>
  <c r="AI634" i="9" s="1"/>
  <c r="T624" i="9"/>
  <c r="T623" i="9"/>
  <c r="AA634" i="9" s="1"/>
  <c r="AJ643" i="9" l="1"/>
  <c r="AG638" i="9"/>
  <c r="AC638" i="9"/>
  <c r="AF638" i="9"/>
  <c r="AB638" i="9"/>
  <c r="AI638" i="9"/>
  <c r="AE638" i="9"/>
  <c r="AA638" i="9"/>
  <c r="AH638" i="9"/>
  <c r="AD638" i="9"/>
  <c r="Z638" i="9"/>
  <c r="AI639" i="9"/>
  <c r="AE639" i="9"/>
  <c r="AA639" i="9"/>
  <c r="AH639" i="9"/>
  <c r="AD639" i="9"/>
  <c r="Z639" i="9"/>
  <c r="AG639" i="9"/>
  <c r="AC639" i="9"/>
  <c r="AF639" i="9"/>
  <c r="AB639" i="9"/>
  <c r="AE634" i="9"/>
  <c r="AD634" i="9"/>
  <c r="AG636" i="9"/>
  <c r="AC636" i="9"/>
  <c r="AF636" i="9"/>
  <c r="AB636" i="9"/>
  <c r="AI636" i="9"/>
  <c r="AE636" i="9"/>
  <c r="AA636" i="9"/>
  <c r="AH636" i="9"/>
  <c r="AD636" i="9"/>
  <c r="Z636" i="9"/>
  <c r="AJ638" i="9"/>
  <c r="AI643" i="9"/>
  <c r="AE643" i="9"/>
  <c r="AA643" i="9"/>
  <c r="AH643" i="9"/>
  <c r="AD643" i="9"/>
  <c r="Z643" i="9"/>
  <c r="AG643" i="9"/>
  <c r="AC643" i="9"/>
  <c r="AF643" i="9"/>
  <c r="AB643" i="9"/>
  <c r="AI637" i="9"/>
  <c r="AE637" i="9"/>
  <c r="AA637" i="9"/>
  <c r="AH637" i="9"/>
  <c r="AD637" i="9"/>
  <c r="Z637" i="9"/>
  <c r="AG637" i="9"/>
  <c r="AC637" i="9"/>
  <c r="AF637" i="9"/>
  <c r="AB637" i="9"/>
  <c r="AJ639" i="9"/>
  <c r="AG640" i="9"/>
  <c r="AC640" i="9"/>
  <c r="AF640" i="9"/>
  <c r="AB640" i="9"/>
  <c r="AI640" i="9"/>
  <c r="AE640" i="9"/>
  <c r="AA640" i="9"/>
  <c r="AH640" i="9"/>
  <c r="AD640" i="9"/>
  <c r="Z640" i="9"/>
  <c r="AI635" i="9"/>
  <c r="AE635" i="9"/>
  <c r="AA635" i="9"/>
  <c r="AH635" i="9"/>
  <c r="AD635" i="9"/>
  <c r="Z635" i="9"/>
  <c r="AG635" i="9"/>
  <c r="AC635" i="9"/>
  <c r="AF635" i="9"/>
  <c r="AB635" i="9"/>
  <c r="AI641" i="9"/>
  <c r="AE641" i="9"/>
  <c r="AA641" i="9"/>
  <c r="AH641" i="9"/>
  <c r="AD641" i="9"/>
  <c r="Z641" i="9"/>
  <c r="AG641" i="9"/>
  <c r="AC641" i="9"/>
  <c r="AF641" i="9"/>
  <c r="AB641" i="9"/>
  <c r="AG642" i="9"/>
  <c r="AC642" i="9"/>
  <c r="AF642" i="9"/>
  <c r="AB642" i="9"/>
  <c r="AI642" i="9"/>
  <c r="AE642" i="9"/>
  <c r="AA642" i="9"/>
  <c r="AH642" i="9"/>
  <c r="AD642" i="9"/>
  <c r="Z642" i="9"/>
  <c r="AH634" i="9"/>
  <c r="AB634" i="9"/>
  <c r="AJ641" i="9"/>
  <c r="AJ642" i="9"/>
  <c r="AY639" i="9"/>
  <c r="AJ640" i="9"/>
  <c r="AJ637" i="9"/>
  <c r="AY638" i="9"/>
  <c r="AY634" i="9"/>
  <c r="AY636" i="9"/>
  <c r="AJ636" i="9"/>
  <c r="AY640" i="9"/>
  <c r="AY637" i="9"/>
  <c r="AY641" i="9"/>
  <c r="T632" i="9"/>
  <c r="AY642" i="9"/>
  <c r="AY643" i="9"/>
  <c r="AY635" i="9"/>
  <c r="AJ635" i="9"/>
  <c r="AJ644" i="9" l="1"/>
  <c r="AL635" i="9" s="1"/>
  <c r="AL637" i="9" s="1"/>
  <c r="AI644" i="9"/>
  <c r="AL634" i="9" s="1"/>
  <c r="AL639" i="9" s="1"/>
  <c r="AL638" i="9" l="1"/>
  <c r="AL642" i="9" s="1"/>
  <c r="AL641" i="9" l="1"/>
  <c r="AO638" i="9" s="1"/>
  <c r="AO639" i="9" s="1"/>
  <c r="AO640" i="9" s="1"/>
  <c r="AO643" i="9" s="1"/>
  <c r="AP643" i="9" s="1"/>
  <c r="AL643" i="9" l="1"/>
  <c r="AR636" i="9" s="1"/>
  <c r="AS636" i="9" s="1"/>
  <c r="AO641" i="9"/>
  <c r="AP641" i="9" s="1"/>
  <c r="AO642" i="9"/>
  <c r="AP642" i="9" s="1"/>
  <c r="AO634" i="9" l="1"/>
  <c r="AP634" i="9" s="1"/>
  <c r="AR635" i="9"/>
  <c r="AR634" i="9" l="1"/>
  <c r="AS635" i="9" s="1"/>
  <c r="AT635" i="9" s="1"/>
  <c r="AT636" i="9" l="1"/>
  <c r="AU636" i="9" s="1"/>
  <c r="AS634" i="9"/>
  <c r="AT634" i="9" s="1"/>
  <c r="AU634" i="9" s="1"/>
  <c r="AU639" i="9" s="1"/>
  <c r="AZ643" i="9" s="1"/>
  <c r="S643" i="9" s="1"/>
  <c r="I18" i="9" s="1"/>
  <c r="AU635" i="9" l="1"/>
  <c r="AZ636" i="9"/>
  <c r="S636" i="9" s="1"/>
  <c r="I11" i="9" s="1"/>
  <c r="AZ635" i="9"/>
  <c r="S635" i="9" s="1"/>
  <c r="AZ639" i="9"/>
  <c r="S639" i="9" s="1"/>
  <c r="I14" i="9" s="1"/>
  <c r="AZ640" i="9"/>
  <c r="S640" i="9" s="1"/>
  <c r="I15" i="9" s="1"/>
  <c r="AZ638" i="9"/>
  <c r="S638" i="9" s="1"/>
  <c r="I13" i="9" s="1"/>
  <c r="AZ642" i="9"/>
  <c r="S642" i="9" s="1"/>
  <c r="I17" i="9" s="1"/>
  <c r="AZ634" i="9"/>
  <c r="S634" i="9" s="1"/>
  <c r="I9" i="9" s="1"/>
  <c r="AZ637" i="9"/>
  <c r="S637" i="9" s="1"/>
  <c r="I12" i="9" s="1"/>
  <c r="AZ641" i="9"/>
  <c r="S641" i="9" s="1"/>
  <c r="I16" i="9" s="1"/>
  <c r="S644" i="9" l="1"/>
  <c r="T635" i="9" s="1"/>
  <c r="I10" i="9"/>
  <c r="T639" i="9" l="1"/>
  <c r="T637" i="9"/>
  <c r="T636" i="9"/>
  <c r="T642" i="9"/>
  <c r="T640" i="9"/>
  <c r="T638" i="9"/>
  <c r="V643" i="9"/>
  <c r="T641" i="9"/>
  <c r="I19" i="9"/>
  <c r="G31" i="9" s="1"/>
  <c r="T643" i="9"/>
  <c r="T634" i="9"/>
  <c r="G33" i="9" l="1"/>
  <c r="G28" i="11" s="1"/>
  <c r="R31" i="11" s="1"/>
  <c r="T644" i="9"/>
  <c r="R32" i="11" l="1"/>
  <c r="R33" i="11" s="1"/>
  <c r="R36" i="11" l="1"/>
  <c r="R44" i="11"/>
  <c r="S44" i="11" s="1"/>
  <c r="R40" i="11"/>
  <c r="S40" i="11" s="1"/>
  <c r="R39" i="11"/>
  <c r="S39" i="11" s="1"/>
  <c r="R43" i="11"/>
  <c r="S43" i="11" s="1"/>
  <c r="R37" i="11"/>
  <c r="S37" i="11" s="1"/>
  <c r="R38" i="11"/>
  <c r="S38" i="11" s="1"/>
  <c r="R42" i="11"/>
  <c r="S42" i="11" s="1"/>
  <c r="R41" i="11"/>
  <c r="S41" i="11" s="1"/>
  <c r="R45" i="11"/>
  <c r="S45" i="11" s="1"/>
  <c r="S36" i="11" l="1"/>
  <c r="S46" i="11" s="1"/>
  <c r="R46" i="11"/>
  <c r="S47" i="11" l="1"/>
  <c r="T44" i="11" l="1"/>
  <c r="U44" i="11" s="1"/>
  <c r="T38" i="11"/>
  <c r="U38" i="11" s="1"/>
  <c r="T41" i="11"/>
  <c r="U41" i="11" s="1"/>
  <c r="T36" i="11"/>
  <c r="T43" i="11"/>
  <c r="U43" i="11" s="1"/>
  <c r="T45" i="11"/>
  <c r="U45" i="11" s="1"/>
  <c r="T40" i="11"/>
  <c r="U40" i="11" s="1"/>
  <c r="T42" i="11"/>
  <c r="U42" i="11" s="1"/>
  <c r="T39" i="11"/>
  <c r="U39" i="11" s="1"/>
  <c r="T37" i="11"/>
  <c r="U37" i="11" s="1"/>
  <c r="U36" i="11" l="1"/>
  <c r="U46" i="11" s="1"/>
  <c r="T46" i="11"/>
  <c r="U47" i="11" l="1"/>
  <c r="V36" i="11" s="1"/>
  <c r="T47" i="11" l="1"/>
  <c r="V45" i="11"/>
  <c r="W45" i="11" s="1"/>
  <c r="V40" i="11"/>
  <c r="W40" i="11" s="1"/>
  <c r="V38" i="11"/>
  <c r="W38" i="11" s="1"/>
  <c r="V37" i="11"/>
  <c r="W37" i="11" s="1"/>
  <c r="V41" i="11"/>
  <c r="W41" i="11" s="1"/>
  <c r="V39" i="11"/>
  <c r="W39" i="11" s="1"/>
  <c r="V43" i="11"/>
  <c r="W43" i="11" s="1"/>
  <c r="V44" i="11"/>
  <c r="W44" i="11" s="1"/>
  <c r="V42" i="11"/>
  <c r="W42" i="11" s="1"/>
  <c r="W36" i="11"/>
  <c r="W46" i="11" l="1"/>
  <c r="V46" i="11"/>
  <c r="W47" i="11" l="1"/>
  <c r="X44" i="11"/>
  <c r="Y44" i="11" s="1"/>
  <c r="X40" i="11"/>
  <c r="Y40" i="11" s="1"/>
  <c r="X41" i="11"/>
  <c r="Y41" i="11" s="1"/>
  <c r="X39" i="11"/>
  <c r="Y39" i="11" s="1"/>
  <c r="X43" i="11"/>
  <c r="Y43" i="11" s="1"/>
  <c r="X45" i="11"/>
  <c r="Y45" i="11" s="1"/>
  <c r="X36" i="11"/>
  <c r="Y36" i="11" s="1"/>
  <c r="X37" i="11"/>
  <c r="Y37" i="11" s="1"/>
  <c r="X38" i="11"/>
  <c r="Y38" i="11" s="1"/>
  <c r="X42" i="11"/>
  <c r="Y42" i="11" s="1"/>
  <c r="V47" i="11"/>
  <c r="X46" i="11" l="1"/>
  <c r="Y46" i="11"/>
  <c r="Y47" i="11" l="1"/>
  <c r="Z40" i="11" s="1"/>
  <c r="AA40" i="11" s="1"/>
  <c r="Z41" i="11"/>
  <c r="AA41" i="11" s="1"/>
  <c r="Z38" i="11"/>
  <c r="AA38" i="11" s="1"/>
  <c r="Z39" i="11"/>
  <c r="AA39" i="11" s="1"/>
  <c r="Z43" i="11"/>
  <c r="AA43" i="11" s="1"/>
  <c r="Z45" i="11"/>
  <c r="AA45" i="11" s="1"/>
  <c r="Z44" i="11"/>
  <c r="AA44" i="11" s="1"/>
  <c r="Z42" i="11" l="1"/>
  <c r="AA42" i="11" s="1"/>
  <c r="X47" i="11"/>
  <c r="Z37" i="11"/>
  <c r="AA37" i="11" s="1"/>
  <c r="Z36" i="11"/>
  <c r="AA36" i="11" s="1"/>
  <c r="AA46" i="11" s="1"/>
  <c r="Z46" i="11" l="1"/>
  <c r="AA47" i="11" s="1"/>
  <c r="AB44" i="11" l="1"/>
  <c r="AC44" i="11" s="1"/>
  <c r="AB37" i="11"/>
  <c r="AC37" i="11" s="1"/>
  <c r="AB41" i="11"/>
  <c r="AC41" i="11" s="1"/>
  <c r="AB43" i="11"/>
  <c r="AC43" i="11" s="1"/>
  <c r="AB36" i="11"/>
  <c r="AC36" i="11" s="1"/>
  <c r="AB39" i="11"/>
  <c r="AC39" i="11" s="1"/>
  <c r="AB42" i="11"/>
  <c r="AC42" i="11" s="1"/>
  <c r="AB38" i="11"/>
  <c r="AC38" i="11" s="1"/>
  <c r="AB45" i="11"/>
  <c r="AC45" i="11" s="1"/>
  <c r="AB40" i="11"/>
  <c r="AC40" i="11" s="1"/>
  <c r="Z47" i="11"/>
  <c r="AC46" i="11" l="1"/>
  <c r="AB46" i="11"/>
  <c r="AC47" i="11" l="1"/>
  <c r="AD43" i="11" s="1"/>
  <c r="AE43" i="11" s="1"/>
  <c r="AD39" i="11"/>
  <c r="AE39" i="11" s="1"/>
  <c r="AD42" i="11"/>
  <c r="AE42" i="11" s="1"/>
  <c r="AD38" i="11"/>
  <c r="AE38" i="11" s="1"/>
  <c r="AD45" i="11"/>
  <c r="AE45" i="11" s="1"/>
  <c r="AD37" i="11"/>
  <c r="AE37" i="11" s="1"/>
  <c r="AD44" i="11"/>
  <c r="AE44" i="11" s="1"/>
  <c r="AD40" i="11"/>
  <c r="AE40" i="11" s="1"/>
  <c r="AB47" i="11"/>
  <c r="AD36" i="11"/>
  <c r="AE36" i="11" s="1"/>
  <c r="AD41" i="11"/>
  <c r="AE41" i="11" s="1"/>
  <c r="AE46" i="11" l="1"/>
  <c r="AD46" i="11"/>
  <c r="AE47" i="11" l="1"/>
  <c r="AF36" i="11" s="1"/>
  <c r="AG36" i="11" s="1"/>
  <c r="AF38" i="11"/>
  <c r="AG38" i="11" s="1"/>
  <c r="AF40" i="11"/>
  <c r="AG40" i="11" s="1"/>
  <c r="AF44" i="11"/>
  <c r="AG44" i="11" s="1"/>
  <c r="AF41" i="11"/>
  <c r="AG41" i="11" s="1"/>
  <c r="AD47" i="11"/>
  <c r="AF37" i="11"/>
  <c r="AG37" i="11" s="1"/>
  <c r="AF42" i="11" l="1"/>
  <c r="AG42" i="11" s="1"/>
  <c r="AF39" i="11"/>
  <c r="AG39" i="11" s="1"/>
  <c r="AF45" i="11"/>
  <c r="AG45" i="11" s="1"/>
  <c r="AF43" i="11"/>
  <c r="AG43" i="11" s="1"/>
  <c r="AG46" i="11" l="1"/>
  <c r="AF46" i="11"/>
  <c r="AG47" i="11" l="1"/>
  <c r="AH37" i="11"/>
  <c r="AI37" i="11" s="1"/>
  <c r="AH39" i="11"/>
  <c r="AI39" i="11" s="1"/>
  <c r="AH40" i="11"/>
  <c r="AI40" i="11" s="1"/>
  <c r="AH36" i="11"/>
  <c r="AI36" i="11" s="1"/>
  <c r="AF47" i="11"/>
  <c r="AH44" i="11"/>
  <c r="AI44" i="11" s="1"/>
  <c r="AH38" i="11"/>
  <c r="AI38" i="11" s="1"/>
  <c r="AH45" i="11"/>
  <c r="AI45" i="11" s="1"/>
  <c r="AH41" i="11"/>
  <c r="AI41" i="11" s="1"/>
  <c r="AH43" i="11"/>
  <c r="AI43" i="11" s="1"/>
  <c r="AH42" i="11"/>
  <c r="AI42" i="11" s="1"/>
  <c r="AH46" i="11" l="1"/>
  <c r="AI46" i="11"/>
  <c r="AI47" i="11" s="1"/>
  <c r="AJ41" i="11" l="1"/>
  <c r="AK41" i="11" s="1"/>
  <c r="AJ38" i="11"/>
  <c r="AK38" i="11" s="1"/>
  <c r="AJ44" i="11"/>
  <c r="AK44" i="11" s="1"/>
  <c r="AJ40" i="11"/>
  <c r="AK40" i="11" s="1"/>
  <c r="AH47" i="11"/>
  <c r="AJ42" i="11"/>
  <c r="AK42" i="11" s="1"/>
  <c r="AJ43" i="11"/>
  <c r="AK43" i="11" s="1"/>
  <c r="AJ36" i="11"/>
  <c r="AK36" i="11" s="1"/>
  <c r="AJ45" i="11"/>
  <c r="AK45" i="11" s="1"/>
  <c r="AJ39" i="11"/>
  <c r="AK39" i="11" s="1"/>
  <c r="AJ37" i="11"/>
  <c r="AK37" i="11" s="1"/>
  <c r="AK46" i="11" l="1"/>
  <c r="AJ46" i="11"/>
  <c r="AK47" i="11" l="1"/>
  <c r="AL44" i="11" s="1"/>
  <c r="AM44" i="11" s="1"/>
  <c r="AL39" i="11"/>
  <c r="AM39" i="11" s="1"/>
  <c r="AL43" i="11"/>
  <c r="AM43" i="11" s="1"/>
  <c r="AL41" i="11"/>
  <c r="AM41" i="11" s="1"/>
  <c r="AL40" i="11"/>
  <c r="AM40" i="11" s="1"/>
  <c r="AL38" i="11" l="1"/>
  <c r="AM38" i="11" s="1"/>
  <c r="AJ47" i="11"/>
  <c r="AL42" i="11"/>
  <c r="AM42" i="11" s="1"/>
  <c r="AL37" i="11"/>
  <c r="AM37" i="11" s="1"/>
  <c r="AL36" i="11"/>
  <c r="AM36" i="11" s="1"/>
  <c r="AL45" i="11"/>
  <c r="AM45" i="11" s="1"/>
  <c r="AM46" i="11" l="1"/>
  <c r="AL46" i="11"/>
  <c r="AM47" i="11"/>
  <c r="AL47" i="11" s="1"/>
  <c r="AN43" i="11" l="1"/>
  <c r="AO43" i="11" s="1"/>
  <c r="AN38" i="11"/>
  <c r="AO38" i="11" s="1"/>
  <c r="AN41" i="11"/>
  <c r="AO41" i="11" s="1"/>
  <c r="AN39" i="11"/>
  <c r="AO39" i="11" s="1"/>
  <c r="AN37" i="11"/>
  <c r="AO37" i="11" s="1"/>
  <c r="AN42" i="11"/>
  <c r="AO42" i="11" s="1"/>
  <c r="AN40" i="11"/>
  <c r="AO40" i="11" s="1"/>
  <c r="AN36" i="11"/>
  <c r="AO36" i="11" s="1"/>
  <c r="AN45" i="11"/>
  <c r="AO45" i="11" s="1"/>
  <c r="AN44" i="11"/>
  <c r="AO44" i="11" s="1"/>
  <c r="AO46" i="11" l="1"/>
  <c r="AN46" i="11"/>
  <c r="AO47" i="11" l="1"/>
  <c r="AP40" i="11"/>
  <c r="AQ40" i="11" s="1"/>
  <c r="AP42" i="11"/>
  <c r="AQ42" i="11" s="1"/>
  <c r="AP37" i="11"/>
  <c r="AQ37" i="11" s="1"/>
  <c r="AP44" i="11"/>
  <c r="AQ44" i="11" s="1"/>
  <c r="AP43" i="11"/>
  <c r="AQ43" i="11" s="1"/>
  <c r="AP38" i="11"/>
  <c r="AQ38" i="11" s="1"/>
  <c r="AP39" i="11"/>
  <c r="AQ39" i="11" s="1"/>
  <c r="AP36" i="11"/>
  <c r="AQ36" i="11" s="1"/>
  <c r="AP45" i="11"/>
  <c r="AQ45" i="11" s="1"/>
  <c r="AN47" i="11"/>
  <c r="AP41" i="11"/>
  <c r="AQ41" i="11" s="1"/>
  <c r="AQ46" i="11" l="1"/>
  <c r="AP46" i="11"/>
  <c r="AQ47" i="11" l="1"/>
  <c r="AR38" i="11" s="1"/>
  <c r="AS38" i="11" s="1"/>
  <c r="AR41" i="11"/>
  <c r="AS41" i="11" s="1"/>
  <c r="AR43" i="11"/>
  <c r="AS43" i="11" s="1"/>
  <c r="AR39" i="11"/>
  <c r="AS39" i="11" s="1"/>
  <c r="AR37" i="11"/>
  <c r="AS37" i="11" s="1"/>
  <c r="AP47" i="11"/>
  <c r="AR36" i="11"/>
  <c r="AR40" i="11" l="1"/>
  <c r="AS40" i="11" s="1"/>
  <c r="AR45" i="11"/>
  <c r="AS45" i="11" s="1"/>
  <c r="AR44" i="11"/>
  <c r="AS44" i="11" s="1"/>
  <c r="AR42" i="11"/>
  <c r="AS42" i="11" s="1"/>
  <c r="AS36" i="11"/>
  <c r="AS46" i="11" l="1"/>
  <c r="AR46" i="11"/>
  <c r="AS47" i="11" l="1"/>
  <c r="AR47" i="11" s="1"/>
  <c r="AT38" i="11"/>
  <c r="AU38" i="11" s="1"/>
  <c r="AT44" i="11"/>
  <c r="AU44" i="11" s="1"/>
  <c r="AT40" i="11"/>
  <c r="AU40" i="11" s="1"/>
  <c r="AT37" i="11"/>
  <c r="AU37" i="11" s="1"/>
  <c r="AT36" i="11"/>
  <c r="AU36" i="11" s="1"/>
  <c r="AT41" i="11"/>
  <c r="AU41" i="11" s="1"/>
  <c r="AT45" i="11"/>
  <c r="AU45" i="11" s="1"/>
  <c r="AT39" i="11"/>
  <c r="AU39" i="11" s="1"/>
  <c r="AT43" i="11"/>
  <c r="AU43" i="11" s="1"/>
  <c r="AT42" i="11"/>
  <c r="AU42" i="11" s="1"/>
  <c r="AT46" i="11" l="1"/>
  <c r="AU46" i="11"/>
  <c r="AU47" i="11" l="1"/>
  <c r="AV41" i="11"/>
  <c r="AW41" i="11" s="1"/>
  <c r="AV40" i="11"/>
  <c r="AW40" i="11" s="1"/>
  <c r="AV38" i="11"/>
  <c r="AW38" i="11" s="1"/>
  <c r="AV42" i="11"/>
  <c r="AW42" i="11" s="1"/>
  <c r="AV36" i="11"/>
  <c r="AW36" i="11" s="1"/>
  <c r="AV44" i="11"/>
  <c r="AW44" i="11" s="1"/>
  <c r="AV45" i="11"/>
  <c r="AW45" i="11" s="1"/>
  <c r="AV37" i="11"/>
  <c r="AW37" i="11" s="1"/>
  <c r="AV43" i="11"/>
  <c r="AW43" i="11" s="1"/>
  <c r="AT47" i="11"/>
  <c r="AV39" i="11"/>
  <c r="AW39" i="11" s="1"/>
  <c r="AW46" i="11" l="1"/>
  <c r="AV46" i="11"/>
  <c r="AW47" i="11" l="1"/>
  <c r="AX43" i="11" s="1"/>
  <c r="AY43" i="11" s="1"/>
  <c r="AX44" i="11"/>
  <c r="AY44" i="11" s="1"/>
  <c r="AV47" i="11"/>
  <c r="AX40" i="11"/>
  <c r="AY40" i="11" s="1"/>
  <c r="AX37" i="11"/>
  <c r="AY37" i="11" s="1"/>
  <c r="AX36" i="11"/>
  <c r="AY36" i="11" s="1"/>
  <c r="AX38" i="11"/>
  <c r="AY38" i="11" s="1"/>
  <c r="AX45" i="11"/>
  <c r="AY45" i="11" s="1"/>
  <c r="AX41" i="11"/>
  <c r="AY41" i="11" s="1"/>
  <c r="AX39" i="11" l="1"/>
  <c r="AY39" i="11" s="1"/>
  <c r="AX42" i="11"/>
  <c r="AY42" i="11" s="1"/>
  <c r="AY46" i="11" s="1"/>
  <c r="AX46" i="11" l="1"/>
  <c r="AY47" i="11"/>
  <c r="AZ41" i="11" s="1"/>
  <c r="BA41" i="11" s="1"/>
  <c r="AZ43" i="11"/>
  <c r="BA43" i="11" s="1"/>
  <c r="AZ39" i="11"/>
  <c r="BA39" i="11" s="1"/>
  <c r="AZ37" i="11" l="1"/>
  <c r="BA37" i="11" s="1"/>
  <c r="AZ40" i="11"/>
  <c r="BA40" i="11" s="1"/>
  <c r="AZ45" i="11"/>
  <c r="BA45" i="11" s="1"/>
  <c r="AX47" i="11"/>
  <c r="AZ44" i="11"/>
  <c r="BA44" i="11" s="1"/>
  <c r="AZ36" i="11"/>
  <c r="BA36" i="11" s="1"/>
  <c r="AZ42" i="11"/>
  <c r="BA42" i="11" s="1"/>
  <c r="AZ38" i="11"/>
  <c r="BA38" i="11" s="1"/>
  <c r="BA46" i="11" l="1"/>
  <c r="AZ46" i="11"/>
  <c r="BA47" i="11" s="1"/>
  <c r="BB44" i="11" s="1"/>
  <c r="BC44" i="11" s="1"/>
  <c r="BB43" i="11" l="1"/>
  <c r="BC43" i="11" s="1"/>
  <c r="BB37" i="11"/>
  <c r="BC37" i="11" s="1"/>
  <c r="BB42" i="11"/>
  <c r="BC42" i="11" s="1"/>
  <c r="BB39" i="11"/>
  <c r="BC39" i="11" s="1"/>
  <c r="BB40" i="11"/>
  <c r="BC40" i="11" s="1"/>
  <c r="BB45" i="11"/>
  <c r="BC45" i="11" s="1"/>
  <c r="AZ47" i="11"/>
  <c r="BB36" i="11"/>
  <c r="BC36" i="11" s="1"/>
  <c r="BB38" i="11"/>
  <c r="BC38" i="11" s="1"/>
  <c r="BB41" i="11"/>
  <c r="BC41" i="11" s="1"/>
  <c r="BC46" i="11" l="1"/>
  <c r="BB46" i="11"/>
  <c r="BC47" i="11" l="1"/>
  <c r="BD44" i="11"/>
  <c r="BE44" i="11" s="1"/>
  <c r="BD39" i="11"/>
  <c r="BE39" i="11" s="1"/>
  <c r="BD37" i="11"/>
  <c r="BE37" i="11" s="1"/>
  <c r="BD40" i="11"/>
  <c r="BE40" i="11" s="1"/>
  <c r="BD38" i="11"/>
  <c r="BE38" i="11" s="1"/>
  <c r="BD45" i="11"/>
  <c r="BE45" i="11" s="1"/>
  <c r="BB47" i="11"/>
  <c r="BD36" i="11"/>
  <c r="BE36" i="11" s="1"/>
  <c r="BD43" i="11"/>
  <c r="BE43" i="11" s="1"/>
  <c r="BD41" i="11"/>
  <c r="BE41" i="11" s="1"/>
  <c r="BD42" i="11"/>
  <c r="BE42" i="11" s="1"/>
  <c r="BE46" i="11" l="1"/>
  <c r="BD46" i="11"/>
  <c r="BE47" i="11" l="1"/>
  <c r="BF38" i="11" s="1"/>
  <c r="BG38" i="11" s="1"/>
  <c r="BF39" i="11"/>
  <c r="BG39" i="11" s="1"/>
  <c r="BF43" i="11"/>
  <c r="BG43" i="11" s="1"/>
  <c r="BF42" i="11"/>
  <c r="BG42" i="11" s="1"/>
  <c r="BF40" i="11"/>
  <c r="BG40" i="11" s="1"/>
  <c r="BF36" i="11"/>
  <c r="BG36" i="11" s="1"/>
  <c r="BD47" i="11"/>
  <c r="BF45" i="11"/>
  <c r="BG45" i="11" s="1"/>
  <c r="BF44" i="11"/>
  <c r="BG44" i="11" s="1"/>
  <c r="BF37" i="11" l="1"/>
  <c r="BG37" i="11" s="1"/>
  <c r="BF41" i="11"/>
  <c r="BG41" i="11" s="1"/>
  <c r="BF46" i="11" l="1"/>
  <c r="BG46" i="11"/>
  <c r="BG47" i="11" s="1"/>
  <c r="BH41" i="11" l="1"/>
  <c r="BI41" i="11" s="1"/>
  <c r="BH42" i="11"/>
  <c r="BI42" i="11" s="1"/>
  <c r="BH45" i="11"/>
  <c r="BI45" i="11" s="1"/>
  <c r="BF47" i="11"/>
  <c r="BH44" i="11"/>
  <c r="BI44" i="11" s="1"/>
  <c r="BH39" i="11"/>
  <c r="BI39" i="11" s="1"/>
  <c r="BH43" i="11"/>
  <c r="BI43" i="11" s="1"/>
  <c r="BH37" i="11"/>
  <c r="BI37" i="11" s="1"/>
  <c r="BH40" i="11"/>
  <c r="BI40" i="11" s="1"/>
  <c r="BH36" i="11"/>
  <c r="BI36" i="11" s="1"/>
  <c r="BH38" i="11"/>
  <c r="BI38" i="11" s="1"/>
  <c r="BI46" i="11" l="1"/>
  <c r="BH46" i="11"/>
  <c r="BI47" i="11" l="1"/>
  <c r="BJ43" i="11" s="1"/>
  <c r="BK43" i="11" s="1"/>
  <c r="BJ42" i="11"/>
  <c r="BK42" i="11" s="1"/>
  <c r="BJ44" i="11"/>
  <c r="BK44" i="11" s="1"/>
  <c r="BJ45" i="11"/>
  <c r="BK45" i="11" s="1"/>
  <c r="BJ37" i="11"/>
  <c r="BK37" i="11" s="1"/>
  <c r="BJ39" i="11"/>
  <c r="BK39" i="11" s="1"/>
  <c r="BJ36" i="11"/>
  <c r="BK36" i="11" s="1"/>
  <c r="BJ40" i="11"/>
  <c r="BK40" i="11" s="1"/>
  <c r="BJ38" i="11"/>
  <c r="BK38" i="11" s="1"/>
  <c r="BJ41" i="11"/>
  <c r="BK41" i="11" s="1"/>
  <c r="BH47" i="11"/>
  <c r="BJ46" i="11" l="1"/>
  <c r="BK46" i="11"/>
  <c r="BK47" i="11" l="1"/>
  <c r="BL44" i="11" s="1"/>
  <c r="BM44" i="11" s="1"/>
  <c r="BL45" i="11"/>
  <c r="BM45" i="11" s="1"/>
  <c r="BL38" i="11"/>
  <c r="BM38" i="11" s="1"/>
  <c r="BL36" i="11"/>
  <c r="BL43" i="11"/>
  <c r="BM43" i="11" s="1"/>
  <c r="BL39" i="11"/>
  <c r="BM39" i="11" s="1"/>
  <c r="BL37" i="11"/>
  <c r="BM37" i="11" s="1"/>
  <c r="BL40" i="11"/>
  <c r="BM40" i="11" s="1"/>
  <c r="BL41" i="11"/>
  <c r="BM41" i="11" s="1"/>
  <c r="BL42" i="11" l="1"/>
  <c r="BM42" i="11" s="1"/>
  <c r="BJ47" i="11"/>
  <c r="BM36" i="11"/>
  <c r="BM46" i="11" s="1"/>
  <c r="BL46" i="11"/>
  <c r="BM47" i="11" l="1"/>
  <c r="BL47" i="11" s="1"/>
  <c r="BN37" i="11"/>
  <c r="BO37" i="11" s="1"/>
  <c r="BN38" i="11" l="1"/>
  <c r="BO38" i="11" s="1"/>
  <c r="BN43" i="11"/>
  <c r="BO43" i="11" s="1"/>
  <c r="BN44" i="11"/>
  <c r="BO44" i="11" s="1"/>
  <c r="BN45" i="11"/>
  <c r="BO45" i="11" s="1"/>
  <c r="BN36" i="11"/>
  <c r="BN39" i="11"/>
  <c r="BO39" i="11" s="1"/>
  <c r="BN41" i="11"/>
  <c r="BO41" i="11" s="1"/>
  <c r="BN42" i="11"/>
  <c r="BO42" i="11" s="1"/>
  <c r="BN40" i="11"/>
  <c r="BO40" i="11" s="1"/>
  <c r="BO36" i="11"/>
  <c r="BO46" i="11" l="1"/>
  <c r="BN46" i="11"/>
  <c r="BO47" i="11" l="1"/>
  <c r="BP44" i="11" s="1"/>
  <c r="BQ44" i="11" s="1"/>
  <c r="BN47" i="11"/>
  <c r="BP38" i="11"/>
  <c r="BQ38" i="11" s="1"/>
  <c r="BP41" i="11"/>
  <c r="BQ41" i="11" s="1"/>
  <c r="BP45" i="11"/>
  <c r="BQ45" i="11" s="1"/>
  <c r="BP37" i="11"/>
  <c r="BQ37" i="11" s="1"/>
  <c r="BP36" i="11"/>
  <c r="BP39" i="11"/>
  <c r="BQ39" i="11" s="1"/>
  <c r="BP43" i="11"/>
  <c r="BQ43" i="11" s="1"/>
  <c r="BP42" i="11"/>
  <c r="BQ42" i="11" s="1"/>
  <c r="BP40" i="11"/>
  <c r="BQ40" i="11" s="1"/>
  <c r="BQ36" i="11" l="1"/>
  <c r="BQ46" i="11" s="1"/>
  <c r="BP46" i="11"/>
  <c r="BQ47" i="11" l="1"/>
  <c r="BR39" i="11" s="1"/>
  <c r="BS39" i="11" s="1"/>
  <c r="BR44" i="11"/>
  <c r="BS44" i="11" s="1"/>
  <c r="BR43" i="11" l="1"/>
  <c r="BS43" i="11" s="1"/>
  <c r="BR38" i="11"/>
  <c r="BS38" i="11" s="1"/>
  <c r="BP47" i="11"/>
  <c r="BR45" i="11"/>
  <c r="BS45" i="11" s="1"/>
  <c r="BR37" i="11"/>
  <c r="BS37" i="11" s="1"/>
  <c r="BR40" i="11"/>
  <c r="BS40" i="11" s="1"/>
  <c r="BR42" i="11"/>
  <c r="BS42" i="11" s="1"/>
  <c r="BR41" i="11"/>
  <c r="BS41" i="11" s="1"/>
  <c r="BR36" i="11"/>
  <c r="BS36" i="11" s="1"/>
  <c r="BS46" i="11" l="1"/>
  <c r="BR46" i="11"/>
  <c r="BS47" i="11" l="1"/>
  <c r="BT39" i="11" s="1"/>
  <c r="BU39" i="11" s="1"/>
  <c r="BT38" i="11"/>
  <c r="BU38" i="11" s="1"/>
  <c r="BR47" i="11" l="1"/>
  <c r="BT41" i="11"/>
  <c r="BU41" i="11" s="1"/>
  <c r="BT42" i="11"/>
  <c r="BU42" i="11" s="1"/>
  <c r="BT37" i="11"/>
  <c r="BU37" i="11" s="1"/>
  <c r="BT40" i="11"/>
  <c r="BU40" i="11" s="1"/>
  <c r="BT43" i="11"/>
  <c r="BU43" i="11" s="1"/>
  <c r="BT45" i="11"/>
  <c r="BU45" i="11" s="1"/>
  <c r="BT36" i="11"/>
  <c r="BU36" i="11" s="1"/>
  <c r="BT44" i="11"/>
  <c r="BU44" i="11" s="1"/>
  <c r="BU46" i="11" l="1"/>
  <c r="BT46" i="11"/>
  <c r="BU47" i="11" l="1"/>
  <c r="BV39" i="11"/>
  <c r="BW39" i="11" s="1"/>
  <c r="BV36" i="11"/>
  <c r="BV44" i="11"/>
  <c r="BW44" i="11" s="1"/>
  <c r="BV42" i="11"/>
  <c r="BW42" i="11" s="1"/>
  <c r="BT47" i="11"/>
  <c r="BV45" i="11"/>
  <c r="BW45" i="11" s="1"/>
  <c r="BV40" i="11"/>
  <c r="BW40" i="11" s="1"/>
  <c r="BV38" i="11"/>
  <c r="BW38" i="11" s="1"/>
  <c r="BV41" i="11"/>
  <c r="BW41" i="11" s="1"/>
  <c r="BV37" i="11"/>
  <c r="BW37" i="11" s="1"/>
  <c r="BV43" i="11"/>
  <c r="BW43" i="11" s="1"/>
  <c r="BW36" i="11" l="1"/>
  <c r="BW46" i="11" s="1"/>
  <c r="BV46" i="11"/>
  <c r="BW47" i="11" l="1"/>
  <c r="BX41" i="11" l="1"/>
  <c r="BY41" i="11" s="1"/>
  <c r="BX38" i="11"/>
  <c r="BY38" i="11" s="1"/>
  <c r="BX43" i="11"/>
  <c r="BY43" i="11" s="1"/>
  <c r="BX42" i="11"/>
  <c r="BY42" i="11" s="1"/>
  <c r="BX44" i="11"/>
  <c r="BY44" i="11" s="1"/>
  <c r="BX37" i="11"/>
  <c r="BY37" i="11" s="1"/>
  <c r="BV47" i="11"/>
  <c r="BX45" i="11"/>
  <c r="BY45" i="11" s="1"/>
  <c r="BX36" i="11"/>
  <c r="BX39" i="11"/>
  <c r="BY39" i="11" s="1"/>
  <c r="BX40" i="11"/>
  <c r="BY40" i="11" s="1"/>
  <c r="BY36" i="11" l="1"/>
  <c r="BY46" i="11" s="1"/>
  <c r="BX46" i="11"/>
  <c r="BY47" i="11" l="1"/>
  <c r="BZ37" i="11" l="1"/>
  <c r="CA37" i="11" s="1"/>
  <c r="BZ40" i="11"/>
  <c r="CA40" i="11" s="1"/>
  <c r="BZ44" i="11"/>
  <c r="CA44" i="11" s="1"/>
  <c r="BZ43" i="11"/>
  <c r="CA43" i="11" s="1"/>
  <c r="BZ42" i="11"/>
  <c r="CA42" i="11" s="1"/>
  <c r="BZ39" i="11"/>
  <c r="CA39" i="11" s="1"/>
  <c r="BX47" i="11"/>
  <c r="BZ36" i="11"/>
  <c r="BZ45" i="11"/>
  <c r="CA45" i="11" s="1"/>
  <c r="BZ38" i="11"/>
  <c r="CA38" i="11" s="1"/>
  <c r="BZ41" i="11"/>
  <c r="CA41" i="11" s="1"/>
  <c r="CA36" i="11" l="1"/>
  <c r="CA46" i="11" s="1"/>
  <c r="BZ46" i="11"/>
  <c r="CA47" i="11" l="1"/>
  <c r="CB41" i="11" s="1"/>
  <c r="CC41" i="11" s="1"/>
  <c r="CB37" i="11"/>
  <c r="CC37" i="11" s="1"/>
  <c r="CB42" i="11"/>
  <c r="CC42" i="11" s="1"/>
  <c r="CB40" i="11" l="1"/>
  <c r="CC40" i="11" s="1"/>
  <c r="CB36" i="11"/>
  <c r="CC36" i="11" s="1"/>
  <c r="BZ47" i="11"/>
  <c r="CB39" i="11"/>
  <c r="CC39" i="11" s="1"/>
  <c r="CB43" i="11"/>
  <c r="CC43" i="11" s="1"/>
  <c r="CB44" i="11"/>
  <c r="CC44" i="11" s="1"/>
  <c r="CB45" i="11"/>
  <c r="CC45" i="11" s="1"/>
  <c r="CB38" i="11"/>
  <c r="CC38" i="11" s="1"/>
  <c r="CC46" i="11" l="1"/>
  <c r="CB46" i="11"/>
  <c r="CC47" i="11" l="1"/>
  <c r="CB47" i="11" s="1"/>
  <c r="CD39" i="11" l="1"/>
  <c r="CE39" i="11" s="1"/>
  <c r="CD45" i="11"/>
  <c r="CE45" i="11" s="1"/>
  <c r="CD44" i="11"/>
  <c r="CE44" i="11" s="1"/>
  <c r="CD40" i="11"/>
  <c r="CE40" i="11" s="1"/>
  <c r="CD42" i="11"/>
  <c r="CE42" i="11" s="1"/>
  <c r="CD37" i="11"/>
  <c r="CE37" i="11" s="1"/>
  <c r="CD43" i="11"/>
  <c r="CE43" i="11" s="1"/>
  <c r="CD41" i="11"/>
  <c r="CE41" i="11" s="1"/>
  <c r="CD38" i="11"/>
  <c r="CE38" i="11" s="1"/>
  <c r="CD36" i="11"/>
  <c r="CE36" i="11" s="1"/>
  <c r="CE46" i="11" l="1"/>
  <c r="CD46" i="11"/>
  <c r="CE47" i="11" l="1"/>
  <c r="CF43" i="11" s="1"/>
  <c r="CG43" i="11" s="1"/>
  <c r="CF40" i="11" l="1"/>
  <c r="CG40" i="11" s="1"/>
  <c r="CF41" i="11"/>
  <c r="CG41" i="11" s="1"/>
  <c r="CF44" i="11"/>
  <c r="CG44" i="11" s="1"/>
  <c r="CD47" i="11"/>
  <c r="CF38" i="11"/>
  <c r="CG38" i="11" s="1"/>
  <c r="CF39" i="11"/>
  <c r="CG39" i="11" s="1"/>
  <c r="CF36" i="11"/>
  <c r="CG36" i="11" s="1"/>
  <c r="CF45" i="11"/>
  <c r="CG45" i="11" s="1"/>
  <c r="CF37" i="11"/>
  <c r="CG37" i="11" s="1"/>
  <c r="CF42" i="11"/>
  <c r="CG42" i="11" s="1"/>
  <c r="CG46" i="11" l="1"/>
  <c r="CF46" i="11"/>
  <c r="CG47" i="11" s="1"/>
  <c r="CH40" i="11" l="1"/>
  <c r="CI40" i="11" s="1"/>
  <c r="CH42" i="11"/>
  <c r="CI42" i="11" s="1"/>
  <c r="CH39" i="11"/>
  <c r="CI39" i="11" s="1"/>
  <c r="CH45" i="11"/>
  <c r="CI45" i="11" s="1"/>
  <c r="CF47" i="11"/>
  <c r="CH37" i="11"/>
  <c r="CI37" i="11" s="1"/>
  <c r="CH44" i="11"/>
  <c r="CI44" i="11" s="1"/>
  <c r="CH41" i="11"/>
  <c r="CI41" i="11" s="1"/>
  <c r="CH38" i="11"/>
  <c r="CI38" i="11" s="1"/>
  <c r="CH43" i="11"/>
  <c r="CI43" i="11" s="1"/>
  <c r="CH36" i="11"/>
  <c r="CI36" i="11" s="1"/>
  <c r="CI46" i="11" l="1"/>
  <c r="CH46" i="11"/>
  <c r="CI47" i="11" s="1"/>
  <c r="CJ38" i="11" l="1"/>
  <c r="CK38" i="11" s="1"/>
  <c r="CJ42" i="11"/>
  <c r="CK42" i="11" s="1"/>
  <c r="CJ37" i="11"/>
  <c r="CK37" i="11" s="1"/>
  <c r="CJ44" i="11"/>
  <c r="CK44" i="11" s="1"/>
  <c r="CH47" i="11"/>
  <c r="CJ43" i="11"/>
  <c r="CK43" i="11" s="1"/>
  <c r="CJ41" i="11"/>
  <c r="CK41" i="11" s="1"/>
  <c r="CJ45" i="11"/>
  <c r="CK45" i="11" s="1"/>
  <c r="CJ40" i="11"/>
  <c r="CK40" i="11" s="1"/>
  <c r="CJ36" i="11"/>
  <c r="CK36" i="11" s="1"/>
  <c r="CJ39" i="11"/>
  <c r="CK39" i="11" s="1"/>
  <c r="CJ46" i="11" l="1"/>
  <c r="CK46" i="11"/>
  <c r="CK47" i="11" l="1"/>
  <c r="CL37" i="11" s="1"/>
  <c r="CM37" i="11" s="1"/>
  <c r="CL39" i="11"/>
  <c r="CM39" i="11" s="1"/>
  <c r="CL43" i="11"/>
  <c r="CM43" i="11" s="1"/>
  <c r="CL45" i="11" l="1"/>
  <c r="CM45" i="11" s="1"/>
  <c r="CL41" i="11"/>
  <c r="CM41" i="11" s="1"/>
  <c r="CL44" i="11"/>
  <c r="CM44" i="11" s="1"/>
  <c r="CL38" i="11"/>
  <c r="CM38" i="11" s="1"/>
  <c r="CJ47" i="11"/>
  <c r="CL40" i="11"/>
  <c r="CM40" i="11" s="1"/>
  <c r="CL42" i="11"/>
  <c r="CM42" i="11" s="1"/>
  <c r="CL36" i="11"/>
  <c r="CM36" i="11" s="1"/>
  <c r="CM46" i="11" l="1"/>
  <c r="CL46" i="11"/>
  <c r="CM47" i="11" l="1"/>
  <c r="CN42" i="11"/>
  <c r="CO42" i="11" s="1"/>
  <c r="CN36" i="11"/>
  <c r="CO36" i="11" s="1"/>
  <c r="CN40" i="11"/>
  <c r="CO40" i="11" s="1"/>
  <c r="CN43" i="11"/>
  <c r="CO43" i="11" s="1"/>
  <c r="CN37" i="11"/>
  <c r="CO37" i="11" s="1"/>
  <c r="CN41" i="11"/>
  <c r="CO41" i="11" s="1"/>
  <c r="CN45" i="11"/>
  <c r="CO45" i="11" s="1"/>
  <c r="CN39" i="11"/>
  <c r="CO39" i="11" s="1"/>
  <c r="CL47" i="11"/>
  <c r="CN44" i="11"/>
  <c r="CO44" i="11" s="1"/>
  <c r="CN38" i="11"/>
  <c r="CO38" i="11" s="1"/>
  <c r="CO46" i="11" l="1"/>
  <c r="CN46" i="11"/>
  <c r="CO47" i="11" l="1"/>
  <c r="CP37" i="11" s="1"/>
  <c r="CQ37" i="11" s="1"/>
  <c r="CP38" i="11"/>
  <c r="CQ38" i="11" s="1"/>
  <c r="CP39" i="11"/>
  <c r="CQ39" i="11" s="1"/>
  <c r="CP42" i="11"/>
  <c r="CQ42" i="11" s="1"/>
  <c r="CP43" i="11"/>
  <c r="CQ43" i="11" s="1"/>
  <c r="CN47" i="11"/>
  <c r="CP45" i="11"/>
  <c r="CQ45" i="11" s="1"/>
  <c r="CP36" i="11"/>
  <c r="CQ36" i="11" s="1"/>
  <c r="CP41" i="11"/>
  <c r="CQ41" i="11" s="1"/>
  <c r="CP44" i="11"/>
  <c r="CQ44" i="11" s="1"/>
  <c r="CP40" i="11"/>
  <c r="CQ40" i="11" s="1"/>
  <c r="CQ46" i="11" l="1"/>
  <c r="CP46" i="11"/>
  <c r="CQ47" i="11" l="1"/>
  <c r="CR42" i="11" s="1"/>
  <c r="CS42" i="11" s="1"/>
  <c r="CR39" i="11"/>
  <c r="CS39" i="11" s="1"/>
  <c r="CR44" i="11"/>
  <c r="CS44" i="11" s="1"/>
  <c r="CP47" i="11"/>
  <c r="CR41" i="11"/>
  <c r="CS41" i="11" s="1"/>
  <c r="CR38" i="11"/>
  <c r="CS38" i="11" s="1"/>
  <c r="CR40" i="11"/>
  <c r="CS40" i="11" s="1"/>
  <c r="CR36" i="11"/>
  <c r="CS36" i="11" s="1"/>
  <c r="CR43" i="11"/>
  <c r="CS43" i="11" s="1"/>
  <c r="CR45" i="11"/>
  <c r="CS45" i="11" s="1"/>
  <c r="CR37" i="11" l="1"/>
  <c r="CS37" i="11" s="1"/>
  <c r="CS46" i="11" s="1"/>
  <c r="CR46" i="11"/>
  <c r="CS47" i="11" l="1"/>
  <c r="CT37" i="11" s="1"/>
  <c r="CU37" i="11" s="1"/>
  <c r="CT42" i="11"/>
  <c r="CU42" i="11" s="1"/>
  <c r="CT36" i="11"/>
  <c r="CU36" i="11" s="1"/>
  <c r="CT44" i="11"/>
  <c r="CU44" i="11" s="1"/>
  <c r="CT38" i="11"/>
  <c r="CU38" i="11" s="1"/>
  <c r="CT39" i="11"/>
  <c r="CU39" i="11" s="1"/>
  <c r="CT40" i="11"/>
  <c r="CU40" i="11" s="1"/>
  <c r="CR47" i="11"/>
  <c r="CT45" i="11"/>
  <c r="CU45" i="11" s="1"/>
  <c r="CT41" i="11"/>
  <c r="CU41" i="11" s="1"/>
  <c r="CT43" i="11"/>
  <c r="CU43" i="11" s="1"/>
  <c r="CT46" i="11" l="1"/>
  <c r="CU46" i="11"/>
  <c r="CU47" i="11" l="1"/>
  <c r="CV36" i="11" s="1"/>
  <c r="CV37" i="11"/>
  <c r="CW37" i="11" s="1"/>
  <c r="CV44" i="11"/>
  <c r="CW44" i="11" s="1"/>
  <c r="CV38" i="11"/>
  <c r="CW38" i="11" s="1"/>
  <c r="CV40" i="11"/>
  <c r="CW40" i="11" s="1"/>
  <c r="CT47" i="11"/>
  <c r="CV45" i="11"/>
  <c r="CW45" i="11" s="1"/>
  <c r="CV43" i="11"/>
  <c r="CW43" i="11" s="1"/>
  <c r="CV39" i="11"/>
  <c r="CW39" i="11" s="1"/>
  <c r="CW36" i="11"/>
  <c r="CV41" i="11" l="1"/>
  <c r="CW41" i="11" s="1"/>
  <c r="CV42" i="11"/>
  <c r="CW42" i="11" s="1"/>
  <c r="CW46" i="11" s="1"/>
  <c r="CV46" i="11" l="1"/>
  <c r="CW47" i="11"/>
  <c r="CX42" i="11" s="1"/>
  <c r="CY42" i="11" s="1"/>
  <c r="CX38" i="11"/>
  <c r="CY38" i="11" s="1"/>
  <c r="CX37" i="11"/>
  <c r="CY37" i="11" s="1"/>
  <c r="CX40" i="11" l="1"/>
  <c r="CY40" i="11" s="1"/>
  <c r="CV47" i="11"/>
  <c r="CX44" i="11"/>
  <c r="CY44" i="11" s="1"/>
  <c r="CX45" i="11"/>
  <c r="CY45" i="11" s="1"/>
  <c r="CX41" i="11"/>
  <c r="CY41" i="11" s="1"/>
  <c r="CX43" i="11"/>
  <c r="CY43" i="11" s="1"/>
  <c r="CX39" i="11"/>
  <c r="CY39" i="11" s="1"/>
  <c r="CX36" i="11"/>
  <c r="CY36" i="11" s="1"/>
  <c r="CY46" i="11" l="1"/>
  <c r="CX46" i="11"/>
  <c r="CY47" i="11" l="1"/>
  <c r="CZ39" i="11"/>
  <c r="DA39" i="11" s="1"/>
  <c r="CZ36" i="11"/>
  <c r="DA36" i="11" s="1"/>
  <c r="CZ43" i="11"/>
  <c r="DA43" i="11" s="1"/>
  <c r="CZ38" i="11"/>
  <c r="DA38" i="11" s="1"/>
  <c r="CZ37" i="11"/>
  <c r="DA37" i="11" s="1"/>
  <c r="CZ45" i="11"/>
  <c r="DA45" i="11" s="1"/>
  <c r="CZ44" i="11"/>
  <c r="DA44" i="11" s="1"/>
  <c r="CZ42" i="11"/>
  <c r="DA42" i="11" s="1"/>
  <c r="CZ40" i="11"/>
  <c r="DA40" i="11" s="1"/>
  <c r="CZ41" i="11"/>
  <c r="DA41" i="11" s="1"/>
  <c r="CX47" i="11"/>
  <c r="CZ46" i="11" l="1"/>
  <c r="DA46" i="11"/>
  <c r="DA47" i="11" l="1"/>
  <c r="CZ47" i="11" s="1"/>
  <c r="DB45" i="11"/>
  <c r="DC45" i="11" s="1"/>
  <c r="DB38" i="11"/>
  <c r="DC38" i="11" s="1"/>
  <c r="DB40" i="11"/>
  <c r="DC40" i="11" s="1"/>
  <c r="DB42" i="11"/>
  <c r="DC42" i="11" s="1"/>
  <c r="DB37" i="11"/>
  <c r="DC37" i="11" s="1"/>
  <c r="DB36" i="11"/>
  <c r="DB44" i="11"/>
  <c r="DC44" i="11" s="1"/>
  <c r="DB39" i="11"/>
  <c r="DC39" i="11" s="1"/>
  <c r="DB41" i="11" l="1"/>
  <c r="DC41" i="11" s="1"/>
  <c r="DB43" i="11"/>
  <c r="DC43" i="11" s="1"/>
  <c r="DC36" i="11"/>
  <c r="DC46" i="11" l="1"/>
  <c r="DB46" i="11"/>
  <c r="DC47" i="11" l="1"/>
  <c r="DD42" i="11"/>
  <c r="DE42" i="11" s="1"/>
  <c r="DD43" i="11"/>
  <c r="DE43" i="11" s="1"/>
  <c r="DD40" i="11"/>
  <c r="DE40" i="11" s="1"/>
  <c r="DD44" i="11"/>
  <c r="DE44" i="11" s="1"/>
  <c r="DB47" i="11"/>
  <c r="DD45" i="11"/>
  <c r="DE45" i="11" s="1"/>
  <c r="DD39" i="11"/>
  <c r="DE39" i="11" s="1"/>
  <c r="DD41" i="11"/>
  <c r="DE41" i="11" s="1"/>
  <c r="DD38" i="11"/>
  <c r="DE38" i="11" s="1"/>
  <c r="DD36" i="11"/>
  <c r="DE36" i="11" s="1"/>
  <c r="DD37" i="11"/>
  <c r="DE37" i="11" s="1"/>
  <c r="DE46" i="11" l="1"/>
  <c r="DD46" i="11"/>
  <c r="DE47" i="11" l="1"/>
  <c r="DF45" i="11"/>
  <c r="DG45" i="11" s="1"/>
  <c r="DF44" i="11"/>
  <c r="DG44" i="11" s="1"/>
  <c r="DF36" i="11"/>
  <c r="DF40" i="11"/>
  <c r="DG40" i="11" s="1"/>
  <c r="DF41" i="11"/>
  <c r="DG41" i="11" s="1"/>
  <c r="DF42" i="11"/>
  <c r="DG42" i="11" s="1"/>
  <c r="DF38" i="11"/>
  <c r="DG38" i="11" s="1"/>
  <c r="DF39" i="11"/>
  <c r="DG39" i="11" s="1"/>
  <c r="DF37" i="11"/>
  <c r="DG37" i="11" s="1"/>
  <c r="DD47" i="11"/>
  <c r="DF43" i="11"/>
  <c r="DG43" i="11" s="1"/>
  <c r="DF46" i="11" l="1"/>
  <c r="DG36" i="11"/>
  <c r="DG46" i="11" s="1"/>
  <c r="DG47" i="11" l="1"/>
  <c r="DH37" i="11" l="1"/>
  <c r="DI37" i="11" s="1"/>
  <c r="DH40" i="11"/>
  <c r="DI40" i="11" s="1"/>
  <c r="DF47" i="11"/>
  <c r="DH36" i="11"/>
  <c r="DH44" i="11"/>
  <c r="DI44" i="11" s="1"/>
  <c r="DH41" i="11"/>
  <c r="DI41" i="11" s="1"/>
  <c r="DH42" i="11"/>
  <c r="DI42" i="11" s="1"/>
  <c r="DH45" i="11"/>
  <c r="DI45" i="11" s="1"/>
  <c r="DH39" i="11"/>
  <c r="DI39" i="11" s="1"/>
  <c r="DH43" i="11"/>
  <c r="DI43" i="11" s="1"/>
  <c r="DH38" i="11"/>
  <c r="DI38" i="11" s="1"/>
  <c r="DH46" i="11" l="1"/>
  <c r="DI36" i="11"/>
  <c r="DI46" i="11" s="1"/>
  <c r="DI47" i="11" l="1"/>
  <c r="DJ37" i="11" s="1"/>
  <c r="DK37" i="11" s="1"/>
  <c r="DJ45" i="11"/>
  <c r="DK45" i="11" s="1"/>
  <c r="DJ41" i="11" l="1"/>
  <c r="DK41" i="11" s="1"/>
  <c r="DJ43" i="11"/>
  <c r="DK43" i="11" s="1"/>
  <c r="DJ44" i="11"/>
  <c r="DK44" i="11" s="1"/>
  <c r="DJ40" i="11"/>
  <c r="DK40" i="11" s="1"/>
  <c r="DJ36" i="11"/>
  <c r="DK36" i="11" s="1"/>
  <c r="DJ42" i="11"/>
  <c r="DK42" i="11" s="1"/>
  <c r="DJ39" i="11"/>
  <c r="DK39" i="11" s="1"/>
  <c r="DH47" i="11"/>
  <c r="DJ38" i="11"/>
  <c r="DK38" i="11" s="1"/>
  <c r="DK46" i="11" l="1"/>
  <c r="DJ46" i="11"/>
  <c r="DK47" i="11" l="1"/>
  <c r="DJ47" i="11" s="1"/>
  <c r="DL44" i="11"/>
  <c r="DM44" i="11" s="1"/>
  <c r="DL45" i="11"/>
  <c r="DM45" i="11" s="1"/>
  <c r="DL43" i="11"/>
  <c r="DM43" i="11" s="1"/>
  <c r="DL41" i="11"/>
  <c r="DM41" i="11" s="1"/>
  <c r="DL39" i="11"/>
  <c r="DM39" i="11" s="1"/>
  <c r="DL37" i="11"/>
  <c r="DM37" i="11" s="1"/>
  <c r="DL42" i="11"/>
  <c r="DM42" i="11" s="1"/>
  <c r="DL38" i="11"/>
  <c r="DM38" i="11" s="1"/>
  <c r="DL36" i="11" l="1"/>
  <c r="DM36" i="11" s="1"/>
  <c r="DL40" i="11"/>
  <c r="DM40" i="11" s="1"/>
  <c r="DM46" i="11" l="1"/>
  <c r="DL46" i="11"/>
  <c r="DM47" i="11" l="1"/>
  <c r="O34" i="11"/>
  <c r="DL47" i="11"/>
  <c r="N42" i="11" l="1"/>
  <c r="N36" i="11"/>
  <c r="N37" i="11"/>
  <c r="O37" i="11" s="1"/>
  <c r="N39" i="11"/>
  <c r="N43" i="11"/>
  <c r="N38" i="11"/>
  <c r="P48" i="11"/>
  <c r="P47" i="11" s="1"/>
  <c r="N45" i="11"/>
  <c r="N40" i="11"/>
  <c r="N41" i="11"/>
  <c r="N44" i="11"/>
  <c r="O45" i="11" l="1"/>
  <c r="O39" i="11"/>
  <c r="O44" i="11"/>
  <c r="O41" i="11"/>
  <c r="O38" i="11"/>
  <c r="O36" i="11"/>
  <c r="N46" i="11"/>
  <c r="Q52" i="11" s="1"/>
  <c r="O40" i="11"/>
  <c r="O43" i="11"/>
  <c r="O42" i="11"/>
  <c r="W52" i="11" l="1"/>
  <c r="AF52" i="11"/>
  <c r="Q56" i="11"/>
  <c r="Q54" i="11"/>
  <c r="Y52" i="11" s="1"/>
  <c r="Q55" i="11"/>
  <c r="Q57" i="11"/>
  <c r="O46" i="11"/>
  <c r="Q64" i="11" s="1"/>
  <c r="Q53" i="11"/>
  <c r="Q59" i="11"/>
  <c r="AD52" i="11" s="1"/>
  <c r="Q60" i="11"/>
  <c r="Q58" i="11"/>
  <c r="Q51" i="11"/>
  <c r="V52" i="11" s="1"/>
  <c r="Q72" i="11"/>
  <c r="W64" i="11" l="1"/>
  <c r="AE64" i="11"/>
  <c r="Y56" i="11"/>
  <c r="AD56" i="11"/>
  <c r="V56" i="11"/>
  <c r="AA56" i="11"/>
  <c r="AE56" i="11"/>
  <c r="W56" i="11"/>
  <c r="AB56" i="11"/>
  <c r="Z56" i="11"/>
  <c r="X56" i="11"/>
  <c r="AC56" i="11"/>
  <c r="AE60" i="11"/>
  <c r="AA60" i="11"/>
  <c r="V60" i="11"/>
  <c r="Y60" i="11"/>
  <c r="W60" i="11"/>
  <c r="AB60" i="11"/>
  <c r="X60" i="11"/>
  <c r="AC60" i="11"/>
  <c r="Z60" i="11"/>
  <c r="AD60" i="11"/>
  <c r="Y57" i="11"/>
  <c r="AC57" i="11"/>
  <c r="Z57" i="11"/>
  <c r="AD57" i="11"/>
  <c r="W57" i="11"/>
  <c r="AA57" i="11"/>
  <c r="AE57" i="11"/>
  <c r="X57" i="11"/>
  <c r="AB57" i="11"/>
  <c r="V57" i="11"/>
  <c r="X58" i="11"/>
  <c r="AB58" i="11"/>
  <c r="Y58" i="11"/>
  <c r="AC58" i="11"/>
  <c r="Z58" i="11"/>
  <c r="AD58" i="11"/>
  <c r="V58" i="11"/>
  <c r="W58" i="11"/>
  <c r="AA58" i="11"/>
  <c r="AE58" i="11"/>
  <c r="W59" i="11"/>
  <c r="AA59" i="11"/>
  <c r="AE59" i="11"/>
  <c r="X59" i="11"/>
  <c r="AB59" i="11"/>
  <c r="V59" i="11"/>
  <c r="Y59" i="11"/>
  <c r="AC59" i="11"/>
  <c r="Z59" i="11"/>
  <c r="AD59" i="11"/>
  <c r="Z55" i="11"/>
  <c r="AD55" i="11"/>
  <c r="W55" i="11"/>
  <c r="AA55" i="11"/>
  <c r="AE55" i="11"/>
  <c r="V55" i="11"/>
  <c r="X55" i="11"/>
  <c r="AB55" i="11"/>
  <c r="Y55" i="11"/>
  <c r="AC55" i="11"/>
  <c r="AE52" i="11"/>
  <c r="Z52" i="11"/>
  <c r="AB52" i="11"/>
  <c r="W72" i="11"/>
  <c r="AE72" i="11"/>
  <c r="Y51" i="11"/>
  <c r="AC51" i="11"/>
  <c r="V51" i="11"/>
  <c r="Z51" i="11"/>
  <c r="AD51" i="11"/>
  <c r="W51" i="11"/>
  <c r="AA51" i="11"/>
  <c r="AE51" i="11"/>
  <c r="X51" i="11"/>
  <c r="AB51" i="11"/>
  <c r="W53" i="11"/>
  <c r="AA53" i="11"/>
  <c r="AE53" i="11"/>
  <c r="X53" i="11"/>
  <c r="AB53" i="11"/>
  <c r="Y53" i="11"/>
  <c r="AC53" i="11"/>
  <c r="Z53" i="11"/>
  <c r="AD53" i="11"/>
  <c r="V53" i="11"/>
  <c r="AA54" i="11"/>
  <c r="AE54" i="11"/>
  <c r="W54" i="11"/>
  <c r="AB54" i="11"/>
  <c r="Y54" i="11"/>
  <c r="X54" i="11"/>
  <c r="AC54" i="11"/>
  <c r="V54" i="11"/>
  <c r="Z54" i="11"/>
  <c r="AD54" i="11"/>
  <c r="AA52" i="11"/>
  <c r="AC52" i="11"/>
  <c r="X52" i="11"/>
  <c r="AF72" i="11"/>
  <c r="Q68" i="11"/>
  <c r="AA72" i="11" s="1"/>
  <c r="Q67" i="11"/>
  <c r="Z72" i="11" s="1"/>
  <c r="AF57" i="11"/>
  <c r="AF54" i="11"/>
  <c r="AF58" i="11"/>
  <c r="Q65" i="11"/>
  <c r="X64" i="11" s="1"/>
  <c r="AF60" i="11"/>
  <c r="Q69" i="11"/>
  <c r="AB72" i="11" s="1"/>
  <c r="Q70" i="11"/>
  <c r="AC72" i="11" s="1"/>
  <c r="AF56" i="11"/>
  <c r="AF53" i="11"/>
  <c r="Q71" i="11"/>
  <c r="AD64" i="11" s="1"/>
  <c r="BE57" i="11"/>
  <c r="BE54" i="11"/>
  <c r="BE58" i="11"/>
  <c r="BE55" i="11"/>
  <c r="BE59" i="11"/>
  <c r="Q61" i="11"/>
  <c r="BE53" i="11"/>
  <c r="AF51" i="11"/>
  <c r="BE56" i="11"/>
  <c r="BE60" i="11"/>
  <c r="BE51" i="11"/>
  <c r="BE52" i="11"/>
  <c r="AF59" i="11"/>
  <c r="Q63" i="11"/>
  <c r="Q66" i="11"/>
  <c r="Y72" i="11" s="1"/>
  <c r="AF64" i="11"/>
  <c r="AF55" i="11"/>
  <c r="Z63" i="11" l="1"/>
  <c r="AD63" i="11"/>
  <c r="V63" i="11"/>
  <c r="W63" i="11"/>
  <c r="AA63" i="11"/>
  <c r="AE63" i="11"/>
  <c r="X63" i="11"/>
  <c r="AB63" i="11"/>
  <c r="Y63" i="11"/>
  <c r="AC63" i="11"/>
  <c r="X65" i="11"/>
  <c r="AB65" i="11"/>
  <c r="Y65" i="11"/>
  <c r="AC65" i="11"/>
  <c r="Z65" i="11"/>
  <c r="AD65" i="11"/>
  <c r="V65" i="11"/>
  <c r="W65" i="11"/>
  <c r="AA65" i="11"/>
  <c r="AE65" i="11"/>
  <c r="Z67" i="11"/>
  <c r="AD67" i="11"/>
  <c r="V67" i="11"/>
  <c r="W67" i="11"/>
  <c r="AA67" i="11"/>
  <c r="AE67" i="11"/>
  <c r="X67" i="11"/>
  <c r="AB67" i="11"/>
  <c r="Y67" i="11"/>
  <c r="AC67" i="11"/>
  <c r="V72" i="11"/>
  <c r="Z64" i="11"/>
  <c r="W70" i="11"/>
  <c r="AA70" i="11"/>
  <c r="AE70" i="11"/>
  <c r="X70" i="11"/>
  <c r="AB70" i="11"/>
  <c r="V70" i="11"/>
  <c r="Y70" i="11"/>
  <c r="AC70" i="11"/>
  <c r="Z70" i="11"/>
  <c r="AD70" i="11"/>
  <c r="Y68" i="11"/>
  <c r="AC68" i="11"/>
  <c r="Z68" i="11"/>
  <c r="AD68" i="11"/>
  <c r="W68" i="11"/>
  <c r="AA68" i="11"/>
  <c r="AE68" i="11"/>
  <c r="X68" i="11"/>
  <c r="AB68" i="11"/>
  <c r="V68" i="11"/>
  <c r="V64" i="11"/>
  <c r="AA64" i="11"/>
  <c r="AC64" i="11"/>
  <c r="W66" i="11"/>
  <c r="AA66" i="11"/>
  <c r="AE66" i="11"/>
  <c r="X66" i="11"/>
  <c r="AB66" i="11"/>
  <c r="V66" i="11"/>
  <c r="Y66" i="11"/>
  <c r="AC66" i="11"/>
  <c r="Z66" i="11"/>
  <c r="AD66" i="11"/>
  <c r="Z71" i="11"/>
  <c r="AD71" i="11"/>
  <c r="V71" i="11"/>
  <c r="W71" i="11"/>
  <c r="AA71" i="11"/>
  <c r="AE71" i="11"/>
  <c r="X71" i="11"/>
  <c r="AB71" i="11"/>
  <c r="Y71" i="11"/>
  <c r="AC71" i="11"/>
  <c r="X69" i="11"/>
  <c r="AB69" i="11"/>
  <c r="Y69" i="11"/>
  <c r="AC69" i="11"/>
  <c r="Z69" i="11"/>
  <c r="AD69" i="11"/>
  <c r="V69" i="11"/>
  <c r="W69" i="11"/>
  <c r="AA69" i="11"/>
  <c r="AE69" i="11"/>
  <c r="X72" i="11"/>
  <c r="AD72" i="11"/>
  <c r="AB64" i="11"/>
  <c r="Y64" i="11"/>
  <c r="AF71" i="11"/>
  <c r="AF70" i="11"/>
  <c r="AF68" i="11"/>
  <c r="AF66" i="11"/>
  <c r="AE61" i="11"/>
  <c r="AH51" i="11" s="1"/>
  <c r="AF69" i="11"/>
  <c r="AF65" i="11"/>
  <c r="AF63" i="11"/>
  <c r="AU68" i="11"/>
  <c r="AU67" i="11"/>
  <c r="AU70" i="11"/>
  <c r="AU65" i="11"/>
  <c r="AU63" i="11"/>
  <c r="AU69" i="11"/>
  <c r="AU64" i="11"/>
  <c r="AU72" i="11"/>
  <c r="AU66" i="11"/>
  <c r="AU71" i="11"/>
  <c r="AF61" i="11"/>
  <c r="AH52" i="11" s="1"/>
  <c r="AH54" i="11" s="1"/>
  <c r="AF67" i="11"/>
  <c r="AE73" i="11" l="1"/>
  <c r="AH63" i="11" s="1"/>
  <c r="AH56" i="11"/>
  <c r="AH55" i="11"/>
  <c r="AF73" i="11"/>
  <c r="AH64" i="11" s="1"/>
  <c r="AH66" i="11" s="1"/>
  <c r="AH58" i="11" l="1"/>
  <c r="AH59" i="11"/>
  <c r="AH67" i="11"/>
  <c r="AH71" i="11" s="1"/>
  <c r="AH68" i="11"/>
  <c r="AK55" i="11" l="1"/>
  <c r="AK56" i="11" s="1"/>
  <c r="AK57" i="11" s="1"/>
  <c r="AK58" i="11" s="1"/>
  <c r="AL58" i="11" s="1"/>
  <c r="AH60" i="11"/>
  <c r="AK51" i="11" s="1"/>
  <c r="AL51" i="11" s="1"/>
  <c r="AH70" i="11"/>
  <c r="AN53" i="11" l="1"/>
  <c r="AO53" i="11" s="1"/>
  <c r="AN51" i="11"/>
  <c r="AO52" i="11" s="1"/>
  <c r="AK59" i="11"/>
  <c r="AL59" i="11" s="1"/>
  <c r="AK60" i="11"/>
  <c r="AL60" i="11" s="1"/>
  <c r="AN52" i="11"/>
  <c r="AH72" i="11"/>
  <c r="AK67" i="11"/>
  <c r="AK68" i="11" s="1"/>
  <c r="AK69" i="11" s="1"/>
  <c r="AO51" i="11" l="1"/>
  <c r="AP51" i="11" s="1"/>
  <c r="AP52" i="11"/>
  <c r="AP53" i="11"/>
  <c r="AQ53" i="11" s="1"/>
  <c r="AK70" i="11"/>
  <c r="AL70" i="11" s="1"/>
  <c r="AK72" i="11"/>
  <c r="AL72" i="11" s="1"/>
  <c r="AK71" i="11"/>
  <c r="AL71" i="11" s="1"/>
  <c r="AK63" i="11"/>
  <c r="AL63" i="11" s="1"/>
  <c r="AN65" i="11"/>
  <c r="AO65" i="11" s="1"/>
  <c r="AN64" i="11"/>
  <c r="AQ52" i="11" l="1"/>
  <c r="AQ51" i="11"/>
  <c r="AQ56" i="11" s="1"/>
  <c r="BF57" i="11" s="1"/>
  <c r="AN63" i="11"/>
  <c r="AO63" i="11" s="1"/>
  <c r="AP63" i="11" s="1"/>
  <c r="BF54" i="11" l="1"/>
  <c r="BF51" i="11"/>
  <c r="BF53" i="11"/>
  <c r="BF60" i="11"/>
  <c r="BF52" i="11"/>
  <c r="BF58" i="11"/>
  <c r="BF59" i="11"/>
  <c r="BF56" i="11"/>
  <c r="BF55" i="11"/>
  <c r="AO64" i="11"/>
  <c r="AP64" i="11" s="1"/>
  <c r="AQ64" i="11" s="1"/>
  <c r="AP65" i="11" l="1"/>
  <c r="AQ65" i="11" s="1"/>
  <c r="AQ63" i="11"/>
  <c r="AQ68" i="11" s="1"/>
  <c r="AV72" i="11" l="1"/>
  <c r="Q85" i="11" s="1"/>
  <c r="AV65" i="11"/>
  <c r="Q78" i="11" s="1"/>
  <c r="AV63" i="11"/>
  <c r="Q76" i="11" s="1"/>
  <c r="AV64" i="11"/>
  <c r="Q77" i="11" s="1"/>
  <c r="AV67" i="11"/>
  <c r="Q80" i="11" s="1"/>
  <c r="AV70" i="11"/>
  <c r="Q83" i="11" s="1"/>
  <c r="AV66" i="11"/>
  <c r="Q79" i="11" s="1"/>
  <c r="AV71" i="11"/>
  <c r="Q84" i="11" s="1"/>
  <c r="AV68" i="11"/>
  <c r="Q81" i="11" s="1"/>
  <c r="AV69" i="11"/>
  <c r="Q82" i="11" s="1"/>
  <c r="R84" i="11" l="1"/>
  <c r="S84" i="11" s="1"/>
  <c r="R77" i="11"/>
  <c r="S77" i="11" s="1"/>
  <c r="R79" i="11"/>
  <c r="S79" i="11" s="1"/>
  <c r="R76" i="11"/>
  <c r="P89" i="11"/>
  <c r="R82" i="11"/>
  <c r="S82" i="11" s="1"/>
  <c r="R83" i="11"/>
  <c r="S83" i="11" s="1"/>
  <c r="R78" i="11"/>
  <c r="S78" i="11" s="1"/>
  <c r="R81" i="11"/>
  <c r="S81" i="11" s="1"/>
  <c r="R80" i="11"/>
  <c r="S80" i="11" s="1"/>
  <c r="R85" i="11"/>
  <c r="S85" i="11" s="1"/>
  <c r="S76" i="11" l="1"/>
  <c r="S86" i="11" s="1"/>
  <c r="R86" i="11"/>
  <c r="S87" i="11" l="1"/>
  <c r="T77" i="11" l="1"/>
  <c r="U77" i="11" s="1"/>
  <c r="T83" i="11"/>
  <c r="U83" i="11" s="1"/>
  <c r="T85" i="11"/>
  <c r="U85" i="11" s="1"/>
  <c r="T84" i="11"/>
  <c r="U84" i="11" s="1"/>
  <c r="T82" i="11"/>
  <c r="U82" i="11" s="1"/>
  <c r="T80" i="11"/>
  <c r="U80" i="11" s="1"/>
  <c r="T79" i="11"/>
  <c r="U79" i="11" s="1"/>
  <c r="T76" i="11"/>
  <c r="T81" i="11"/>
  <c r="U81" i="11" s="1"/>
  <c r="T78" i="11"/>
  <c r="U78" i="11" s="1"/>
  <c r="U76" i="11" l="1"/>
  <c r="U86" i="11" s="1"/>
  <c r="T86" i="11"/>
  <c r="U87" i="11" l="1"/>
  <c r="T87" i="11" l="1"/>
  <c r="V77" i="11"/>
  <c r="W77" i="11" s="1"/>
  <c r="V78" i="11"/>
  <c r="W78" i="11" s="1"/>
  <c r="V83" i="11"/>
  <c r="W83" i="11" s="1"/>
  <c r="V85" i="11"/>
  <c r="W85" i="11" s="1"/>
  <c r="V84" i="11"/>
  <c r="W84" i="11" s="1"/>
  <c r="V82" i="11"/>
  <c r="W82" i="11" s="1"/>
  <c r="V80" i="11"/>
  <c r="W80" i="11" s="1"/>
  <c r="V79" i="11"/>
  <c r="W79" i="11" s="1"/>
  <c r="V76" i="11"/>
  <c r="V81" i="11"/>
  <c r="W81" i="11" s="1"/>
  <c r="W76" i="11" l="1"/>
  <c r="W86" i="11" s="1"/>
  <c r="V86" i="11"/>
  <c r="W87" i="11" l="1"/>
  <c r="X85" i="11" s="1"/>
  <c r="Y85" i="11" s="1"/>
  <c r="X82" i="11" l="1"/>
  <c r="Y82" i="11" s="1"/>
  <c r="X79" i="11"/>
  <c r="Y79" i="11" s="1"/>
  <c r="X77" i="11"/>
  <c r="Y77" i="11" s="1"/>
  <c r="X84" i="11"/>
  <c r="Y84" i="11" s="1"/>
  <c r="X76" i="11"/>
  <c r="Y76" i="11" s="1"/>
  <c r="X78" i="11"/>
  <c r="Y78" i="11" s="1"/>
  <c r="X80" i="11"/>
  <c r="Y80" i="11" s="1"/>
  <c r="X81" i="11"/>
  <c r="Y81" i="11" s="1"/>
  <c r="V87" i="11"/>
  <c r="X83" i="11"/>
  <c r="Y83" i="11" s="1"/>
  <c r="Y86" i="11" l="1"/>
  <c r="X86" i="11"/>
  <c r="Y87" i="11" l="1"/>
  <c r="Z79" i="11" s="1"/>
  <c r="AA79" i="11" s="1"/>
  <c r="Z80" i="11"/>
  <c r="AA80" i="11" s="1"/>
  <c r="Z82" i="11"/>
  <c r="AA82" i="11" s="1"/>
  <c r="X87" i="11"/>
  <c r="Z77" i="11"/>
  <c r="AA77" i="11" s="1"/>
  <c r="Z81" i="11"/>
  <c r="AA81" i="11" s="1"/>
  <c r="Z76" i="11"/>
  <c r="Z78" i="11"/>
  <c r="AA78" i="11" s="1"/>
  <c r="Z85" i="11" l="1"/>
  <c r="AA85" i="11" s="1"/>
  <c r="Z84" i="11"/>
  <c r="AA84" i="11" s="1"/>
  <c r="Z83" i="11"/>
  <c r="AA83" i="11" s="1"/>
  <c r="AA76" i="11"/>
  <c r="AA86" i="11" s="1"/>
  <c r="Z86" i="11" l="1"/>
  <c r="AA87" i="11" s="1"/>
  <c r="AB79" i="11" l="1"/>
  <c r="AC79" i="11" s="1"/>
  <c r="AB85" i="11"/>
  <c r="AC85" i="11" s="1"/>
  <c r="Z87" i="11"/>
  <c r="AB83" i="11"/>
  <c r="AC83" i="11" s="1"/>
  <c r="AB76" i="11"/>
  <c r="AC76" i="11" s="1"/>
  <c r="AB80" i="11"/>
  <c r="AC80" i="11" s="1"/>
  <c r="AB81" i="11"/>
  <c r="AC81" i="11" s="1"/>
  <c r="AB77" i="11"/>
  <c r="AC77" i="11" s="1"/>
  <c r="AB84" i="11"/>
  <c r="AC84" i="11" s="1"/>
  <c r="AB78" i="11"/>
  <c r="AC78" i="11" s="1"/>
  <c r="AB82" i="11"/>
  <c r="AC82" i="11" s="1"/>
  <c r="AC86" i="11" l="1"/>
  <c r="AB86" i="11"/>
  <c r="AC87" i="11" s="1"/>
  <c r="AD78" i="11" l="1"/>
  <c r="AE78" i="11" s="1"/>
  <c r="AD85" i="11"/>
  <c r="AE85" i="11" s="1"/>
  <c r="AD84" i="11"/>
  <c r="AE84" i="11" s="1"/>
  <c r="AD80" i="11"/>
  <c r="AE80" i="11" s="1"/>
  <c r="AD76" i="11"/>
  <c r="AE76" i="11" s="1"/>
  <c r="AD79" i="11"/>
  <c r="AE79" i="11" s="1"/>
  <c r="AD77" i="11"/>
  <c r="AE77" i="11" s="1"/>
  <c r="AB87" i="11"/>
  <c r="AD83" i="11"/>
  <c r="AE83" i="11" s="1"/>
  <c r="AD81" i="11"/>
  <c r="AE81" i="11" s="1"/>
  <c r="AD82" i="11"/>
  <c r="AE82" i="11" s="1"/>
  <c r="AD86" i="11" l="1"/>
  <c r="AE86" i="11"/>
  <c r="AE87" i="11" l="1"/>
  <c r="AF85" i="11" s="1"/>
  <c r="AG85" i="11" s="1"/>
  <c r="AF78" i="11"/>
  <c r="AG78" i="11" s="1"/>
  <c r="AF82" i="11"/>
  <c r="AG82" i="11" s="1"/>
  <c r="AD87" i="11"/>
  <c r="AF79" i="11"/>
  <c r="AG79" i="11" s="1"/>
  <c r="AF77" i="11"/>
  <c r="AG77" i="11" s="1"/>
  <c r="AF76" i="11"/>
  <c r="AF80" i="11"/>
  <c r="AG80" i="11" s="1"/>
  <c r="AF81" i="11"/>
  <c r="AG81" i="11" s="1"/>
  <c r="AF84" i="11" l="1"/>
  <c r="AG84" i="11" s="1"/>
  <c r="AF83" i="11"/>
  <c r="AG83" i="11" s="1"/>
  <c r="AG76" i="11"/>
  <c r="AF86" i="11" l="1"/>
  <c r="AG86" i="11"/>
  <c r="AG87" i="11" l="1"/>
  <c r="AH82" i="11" s="1"/>
  <c r="AI82" i="11" s="1"/>
  <c r="AH78" i="11"/>
  <c r="AI78" i="11" s="1"/>
  <c r="AH79" i="11"/>
  <c r="AI79" i="11" s="1"/>
  <c r="AH77" i="11"/>
  <c r="AI77" i="11" s="1"/>
  <c r="AH85" i="11"/>
  <c r="AI85" i="11" s="1"/>
  <c r="AH80" i="11" l="1"/>
  <c r="AI80" i="11" s="1"/>
  <c r="AH76" i="11"/>
  <c r="AH84" i="11"/>
  <c r="AI84" i="11" s="1"/>
  <c r="AH81" i="11"/>
  <c r="AI81" i="11" s="1"/>
  <c r="AH83" i="11"/>
  <c r="AI83" i="11" s="1"/>
  <c r="AF87" i="11"/>
  <c r="AI76" i="11"/>
  <c r="AI86" i="11" l="1"/>
  <c r="AH86" i="11"/>
  <c r="AI87" i="11" l="1"/>
  <c r="AJ80" i="11"/>
  <c r="AK80" i="11" s="1"/>
  <c r="AJ84" i="11"/>
  <c r="AK84" i="11" s="1"/>
  <c r="AH87" i="11"/>
  <c r="AJ83" i="11"/>
  <c r="AK83" i="11" s="1"/>
  <c r="AJ77" i="11"/>
  <c r="AK77" i="11" s="1"/>
  <c r="AJ78" i="11"/>
  <c r="AK78" i="11" s="1"/>
  <c r="AJ85" i="11"/>
  <c r="AK85" i="11" s="1"/>
  <c r="AJ79" i="11"/>
  <c r="AK79" i="11" s="1"/>
  <c r="AJ82" i="11"/>
  <c r="AK82" i="11" s="1"/>
  <c r="AJ76" i="11"/>
  <c r="AJ81" i="11"/>
  <c r="AK81" i="11" s="1"/>
  <c r="AK76" i="11" l="1"/>
  <c r="AK86" i="11" s="1"/>
  <c r="AJ86" i="11"/>
  <c r="AK87" i="11" l="1"/>
  <c r="AJ87" i="11" s="1"/>
  <c r="AL78" i="11" l="1"/>
  <c r="AM78" i="11" s="1"/>
  <c r="AL76" i="11"/>
  <c r="AL85" i="11"/>
  <c r="AM85" i="11" s="1"/>
  <c r="AL81" i="11"/>
  <c r="AM81" i="11" s="1"/>
  <c r="AL82" i="11"/>
  <c r="AM82" i="11" s="1"/>
  <c r="AL84" i="11"/>
  <c r="AM84" i="11" s="1"/>
  <c r="AL79" i="11"/>
  <c r="AM79" i="11" s="1"/>
  <c r="AL80" i="11"/>
  <c r="AM80" i="11" s="1"/>
  <c r="AL77" i="11"/>
  <c r="AM77" i="11" s="1"/>
  <c r="AL83" i="11"/>
  <c r="AM83" i="11" s="1"/>
  <c r="AM76" i="11"/>
  <c r="AL86" i="11" l="1"/>
  <c r="AM86" i="11"/>
  <c r="AM87" i="11" l="1"/>
  <c r="AN79" i="11" s="1"/>
  <c r="AO79" i="11" s="1"/>
  <c r="AN81" i="11"/>
  <c r="AO81" i="11" s="1"/>
  <c r="AN77" i="11"/>
  <c r="AO77" i="11" s="1"/>
  <c r="AN82" i="11"/>
  <c r="AO82" i="11" s="1"/>
  <c r="AN84" i="11"/>
  <c r="AO84" i="11" s="1"/>
  <c r="AN85" i="11" l="1"/>
  <c r="AO85" i="11" s="1"/>
  <c r="AN80" i="11"/>
  <c r="AO80" i="11" s="1"/>
  <c r="AN76" i="11"/>
  <c r="AO76" i="11" s="1"/>
  <c r="AN78" i="11"/>
  <c r="AO78" i="11" s="1"/>
  <c r="AL87" i="11"/>
  <c r="AN83" i="11"/>
  <c r="AO83" i="11" s="1"/>
  <c r="AN86" i="11" l="1"/>
  <c r="AO86" i="11"/>
  <c r="AO87" i="11" l="1"/>
  <c r="AP80" i="11" s="1"/>
  <c r="AQ80" i="11" s="1"/>
  <c r="AP85" i="11"/>
  <c r="AQ85" i="11" s="1"/>
  <c r="AP82" i="11"/>
  <c r="AQ82" i="11" s="1"/>
  <c r="AP83" i="11"/>
  <c r="AQ83" i="11" s="1"/>
  <c r="AP84" i="11"/>
  <c r="AQ84" i="11" s="1"/>
  <c r="AP78" i="11"/>
  <c r="AQ78" i="11" s="1"/>
  <c r="AP81" i="11"/>
  <c r="AQ81" i="11" s="1"/>
  <c r="AP76" i="11"/>
  <c r="AQ76" i="11" s="1"/>
  <c r="AP79" i="11"/>
  <c r="AQ79" i="11" s="1"/>
  <c r="AN87" i="11"/>
  <c r="AP77" i="11" l="1"/>
  <c r="AQ77" i="11" s="1"/>
  <c r="AQ86" i="11" s="1"/>
  <c r="AP86" i="11" l="1"/>
  <c r="AQ87" i="11" s="1"/>
  <c r="AR81" i="11" l="1"/>
  <c r="AS81" i="11" s="1"/>
  <c r="AR83" i="11"/>
  <c r="AS83" i="11" s="1"/>
  <c r="AR85" i="11"/>
  <c r="AS85" i="11" s="1"/>
  <c r="AR79" i="11"/>
  <c r="AS79" i="11" s="1"/>
  <c r="AR80" i="11"/>
  <c r="AS80" i="11" s="1"/>
  <c r="AR76" i="11"/>
  <c r="AS76" i="11" s="1"/>
  <c r="AR84" i="11"/>
  <c r="AS84" i="11" s="1"/>
  <c r="AR82" i="11"/>
  <c r="AS82" i="11" s="1"/>
  <c r="AR78" i="11"/>
  <c r="AS78" i="11" s="1"/>
  <c r="AR77" i="11"/>
  <c r="AS77" i="11" s="1"/>
  <c r="AP87" i="11"/>
  <c r="AR86" i="11" l="1"/>
  <c r="AS86" i="11"/>
  <c r="AS87" i="11" l="1"/>
  <c r="AT80" i="11" l="1"/>
  <c r="AU80" i="11" s="1"/>
  <c r="AT85" i="11"/>
  <c r="AU85" i="11" s="1"/>
  <c r="AT79" i="11"/>
  <c r="AU79" i="11" s="1"/>
  <c r="AT77" i="11"/>
  <c r="AU77" i="11" s="1"/>
  <c r="AT81" i="11"/>
  <c r="AU81" i="11" s="1"/>
  <c r="AT84" i="11"/>
  <c r="AU84" i="11" s="1"/>
  <c r="AR87" i="11"/>
  <c r="AT83" i="11"/>
  <c r="AU83" i="11" s="1"/>
  <c r="AT82" i="11"/>
  <c r="AU82" i="11" s="1"/>
  <c r="AT78" i="11"/>
  <c r="AU78" i="11" s="1"/>
  <c r="AT76" i="11"/>
  <c r="AU76" i="11" l="1"/>
  <c r="AU86" i="11" s="1"/>
  <c r="AT86" i="11"/>
  <c r="AU87" i="11" l="1"/>
  <c r="AV82" i="11" l="1"/>
  <c r="AW82" i="11" s="1"/>
  <c r="AV80" i="11"/>
  <c r="AW80" i="11" s="1"/>
  <c r="AV78" i="11"/>
  <c r="AW78" i="11" s="1"/>
  <c r="AV76" i="11"/>
  <c r="AV83" i="11"/>
  <c r="AW83" i="11" s="1"/>
  <c r="AT87" i="11"/>
  <c r="AV81" i="11"/>
  <c r="AW81" i="11" s="1"/>
  <c r="AV77" i="11"/>
  <c r="AW77" i="11" s="1"/>
  <c r="AV79" i="11"/>
  <c r="AW79" i="11" s="1"/>
  <c r="AV85" i="11"/>
  <c r="AW85" i="11" s="1"/>
  <c r="AV84" i="11"/>
  <c r="AW84" i="11" s="1"/>
  <c r="AW76" i="11" l="1"/>
  <c r="AW86" i="11" s="1"/>
  <c r="AV86" i="11"/>
  <c r="AW87" i="11" l="1"/>
  <c r="AX85" i="11" s="1"/>
  <c r="AY85" i="11" s="1"/>
  <c r="AX76" i="11" l="1"/>
  <c r="AY76" i="11" s="1"/>
  <c r="AX77" i="11"/>
  <c r="AY77" i="11" s="1"/>
  <c r="AX78" i="11"/>
  <c r="AY78" i="11" s="1"/>
  <c r="AV87" i="11"/>
  <c r="AX83" i="11"/>
  <c r="AY83" i="11" s="1"/>
  <c r="AX82" i="11"/>
  <c r="AY82" i="11" s="1"/>
  <c r="AX80" i="11"/>
  <c r="AY80" i="11" s="1"/>
  <c r="AX79" i="11"/>
  <c r="AY79" i="11" s="1"/>
  <c r="AX84" i="11"/>
  <c r="AY84" i="11" s="1"/>
  <c r="AX81" i="11"/>
  <c r="AY81" i="11" s="1"/>
  <c r="AY86" i="11" l="1"/>
  <c r="AX86" i="11"/>
  <c r="AY87" i="11" l="1"/>
  <c r="AZ82" i="11" s="1"/>
  <c r="BA82" i="11" s="1"/>
  <c r="AZ83" i="11"/>
  <c r="BA83" i="11" s="1"/>
  <c r="AZ85" i="11"/>
  <c r="BA85" i="11" s="1"/>
  <c r="AZ77" i="11"/>
  <c r="BA77" i="11" s="1"/>
  <c r="AX87" i="11"/>
  <c r="AZ78" i="11"/>
  <c r="BA78" i="11" s="1"/>
  <c r="AZ80" i="11"/>
  <c r="BA80" i="11" s="1"/>
  <c r="AZ79" i="11"/>
  <c r="BA79" i="11" s="1"/>
  <c r="AZ76" i="11"/>
  <c r="BA76" i="11" s="1"/>
  <c r="AZ84" i="11"/>
  <c r="BA84" i="11" s="1"/>
  <c r="AZ81" i="11"/>
  <c r="BA81" i="11" s="1"/>
  <c r="BA86" i="11" l="1"/>
  <c r="AZ86" i="11"/>
  <c r="BA87" i="11" l="1"/>
  <c r="BB82" i="11" s="1"/>
  <c r="BC82" i="11" s="1"/>
  <c r="BB77" i="11"/>
  <c r="BC77" i="11" s="1"/>
  <c r="BB84" i="11"/>
  <c r="BC84" i="11" s="1"/>
  <c r="BB76" i="11"/>
  <c r="BC76" i="11" s="1"/>
  <c r="AZ87" i="11"/>
  <c r="BB80" i="11"/>
  <c r="BC80" i="11" s="1"/>
  <c r="BB78" i="11"/>
  <c r="BC78" i="11" s="1"/>
  <c r="BB85" i="11"/>
  <c r="BC85" i="11" s="1"/>
  <c r="BB79" i="11" l="1"/>
  <c r="BC79" i="11" s="1"/>
  <c r="BB81" i="11"/>
  <c r="BC81" i="11" s="1"/>
  <c r="BB83" i="11"/>
  <c r="BC83" i="11" s="1"/>
  <c r="BB86" i="11" l="1"/>
  <c r="BC86" i="11"/>
  <c r="BC87" i="11" l="1"/>
  <c r="BD78" i="11" s="1"/>
  <c r="BE78" i="11" s="1"/>
  <c r="BD83" i="11"/>
  <c r="BE83" i="11" s="1"/>
  <c r="BD79" i="11"/>
  <c r="BE79" i="11" s="1"/>
  <c r="BD80" i="11"/>
  <c r="BE80" i="11" s="1"/>
  <c r="BD76" i="11"/>
  <c r="BB87" i="11"/>
  <c r="BD84" i="11"/>
  <c r="BE84" i="11" s="1"/>
  <c r="BD85" i="11"/>
  <c r="BE85" i="11" s="1"/>
  <c r="BD81" i="11"/>
  <c r="BE81" i="11" s="1"/>
  <c r="BD77" i="11"/>
  <c r="BE77" i="11" s="1"/>
  <c r="BE76" i="11"/>
  <c r="BD82" i="11" l="1"/>
  <c r="BE82" i="11" s="1"/>
  <c r="BE86" i="11"/>
  <c r="BD86" i="11"/>
  <c r="BE87" i="11" l="1"/>
  <c r="BF80" i="11" s="1"/>
  <c r="BG80" i="11" s="1"/>
  <c r="BF76" i="11"/>
  <c r="BG76" i="11" s="1"/>
  <c r="BF81" i="11"/>
  <c r="BG81" i="11" s="1"/>
  <c r="BD87" i="11"/>
  <c r="BF83" i="11"/>
  <c r="BG83" i="11" s="1"/>
  <c r="BF77" i="11"/>
  <c r="BG77" i="11" s="1"/>
  <c r="BF79" i="11"/>
  <c r="BG79" i="11" s="1"/>
  <c r="BF82" i="11"/>
  <c r="BG82" i="11" s="1"/>
  <c r="BF84" i="11" l="1"/>
  <c r="BG84" i="11" s="1"/>
  <c r="BF78" i="11"/>
  <c r="BG78" i="11" s="1"/>
  <c r="BF85" i="11"/>
  <c r="BG85" i="11" s="1"/>
  <c r="BG86" i="11" l="1"/>
  <c r="BF86" i="11"/>
  <c r="BG87" i="11" l="1"/>
  <c r="BH82" i="11" s="1"/>
  <c r="BI82" i="11" s="1"/>
  <c r="BH83" i="11"/>
  <c r="BI83" i="11" s="1"/>
  <c r="BH81" i="11"/>
  <c r="BI81" i="11" s="1"/>
  <c r="BH85" i="11"/>
  <c r="BI85" i="11" s="1"/>
  <c r="BH76" i="11"/>
  <c r="BI76" i="11" s="1"/>
  <c r="BF87" i="11"/>
  <c r="BH80" i="11"/>
  <c r="BI80" i="11" s="1"/>
  <c r="BH84" i="11"/>
  <c r="BI84" i="11" s="1"/>
  <c r="BH79" i="11"/>
  <c r="BI79" i="11" s="1"/>
  <c r="BH77" i="11"/>
  <c r="BI77" i="11" s="1"/>
  <c r="BH78" i="11"/>
  <c r="BI78" i="11" s="1"/>
  <c r="BH86" i="11" l="1"/>
  <c r="BI86" i="11"/>
  <c r="BI87" i="11" l="1"/>
  <c r="BJ85" i="11" s="1"/>
  <c r="BK85" i="11" s="1"/>
  <c r="BJ76" i="11"/>
  <c r="BK76" i="11" s="1"/>
  <c r="BJ81" i="11"/>
  <c r="BK81" i="11" s="1"/>
  <c r="BJ80" i="11" l="1"/>
  <c r="BK80" i="11" s="1"/>
  <c r="BJ77" i="11"/>
  <c r="BK77" i="11" s="1"/>
  <c r="BH87" i="11"/>
  <c r="BJ78" i="11"/>
  <c r="BK78" i="11" s="1"/>
  <c r="BJ84" i="11"/>
  <c r="BK84" i="11" s="1"/>
  <c r="BJ79" i="11"/>
  <c r="BK79" i="11" s="1"/>
  <c r="BJ82" i="11"/>
  <c r="BK82" i="11" s="1"/>
  <c r="BJ83" i="11"/>
  <c r="BK83" i="11" s="1"/>
  <c r="BK86" i="11" s="1"/>
  <c r="BJ86" i="11" l="1"/>
  <c r="BK87" i="11" s="1"/>
  <c r="BL81" i="11" l="1"/>
  <c r="BM81" i="11" s="1"/>
  <c r="BL84" i="11"/>
  <c r="BM84" i="11" s="1"/>
  <c r="BL76" i="11"/>
  <c r="BM76" i="11" s="1"/>
  <c r="BJ87" i="11"/>
  <c r="BL80" i="11"/>
  <c r="BM80" i="11" s="1"/>
  <c r="BL79" i="11"/>
  <c r="BM79" i="11" s="1"/>
  <c r="BL78" i="11"/>
  <c r="BM78" i="11" s="1"/>
  <c r="BL83" i="11"/>
  <c r="BM83" i="11" s="1"/>
  <c r="BL82" i="11"/>
  <c r="BM82" i="11" s="1"/>
  <c r="BL85" i="11"/>
  <c r="BM85" i="11" s="1"/>
  <c r="BL77" i="11"/>
  <c r="BM77" i="11" s="1"/>
  <c r="BM86" i="11" l="1"/>
  <c r="BL86" i="11"/>
  <c r="BM87" i="11" l="1"/>
  <c r="BL87" i="11"/>
  <c r="BN82" i="11"/>
  <c r="BO82" i="11" s="1"/>
  <c r="BN84" i="11"/>
  <c r="BO84" i="11" s="1"/>
  <c r="BN78" i="11"/>
  <c r="BO78" i="11" s="1"/>
  <c r="BN81" i="11"/>
  <c r="BO81" i="11" s="1"/>
  <c r="BN83" i="11"/>
  <c r="BO83" i="11" s="1"/>
  <c r="BN76" i="11"/>
  <c r="BO76" i="11" s="1"/>
  <c r="BN80" i="11"/>
  <c r="BO80" i="11" s="1"/>
  <c r="BN85" i="11"/>
  <c r="BO85" i="11" s="1"/>
  <c r="BN77" i="11"/>
  <c r="BO77" i="11" s="1"/>
  <c r="BN79" i="11"/>
  <c r="BO79" i="11" s="1"/>
  <c r="BO86" i="11" l="1"/>
  <c r="BN86" i="11"/>
  <c r="BO87" i="11" l="1"/>
  <c r="BP80" i="11" s="1"/>
  <c r="BQ80" i="11" s="1"/>
  <c r="BP81" i="11"/>
  <c r="BQ81" i="11" s="1"/>
  <c r="BP82" i="11"/>
  <c r="BQ82" i="11" s="1"/>
  <c r="BN87" i="11"/>
  <c r="BP85" i="11"/>
  <c r="BQ85" i="11" s="1"/>
  <c r="BP78" i="11"/>
  <c r="BQ78" i="11" s="1"/>
  <c r="BP76" i="11"/>
  <c r="BQ76" i="11" s="1"/>
  <c r="BP77" i="11"/>
  <c r="BQ77" i="11" s="1"/>
  <c r="BP84" i="11"/>
  <c r="BQ84" i="11" s="1"/>
  <c r="BP79" i="11"/>
  <c r="BQ79" i="11" s="1"/>
  <c r="BP83" i="11" l="1"/>
  <c r="BQ83" i="11" s="1"/>
  <c r="BP86" i="11"/>
  <c r="BQ86" i="11"/>
  <c r="BQ87" i="11" l="1"/>
  <c r="BP87" i="11" s="1"/>
  <c r="BR82" i="11" l="1"/>
  <c r="BS82" i="11" s="1"/>
  <c r="BR79" i="11"/>
  <c r="BS79" i="11" s="1"/>
  <c r="BR76" i="11"/>
  <c r="BR83" i="11"/>
  <c r="BS83" i="11" s="1"/>
  <c r="BR81" i="11"/>
  <c r="BS81" i="11" s="1"/>
  <c r="BR85" i="11"/>
  <c r="BS85" i="11" s="1"/>
  <c r="BR78" i="11"/>
  <c r="BS78" i="11" s="1"/>
  <c r="BR80" i="11"/>
  <c r="BS80" i="11" s="1"/>
  <c r="BR77" i="11"/>
  <c r="BS77" i="11" s="1"/>
  <c r="BR84" i="11"/>
  <c r="BS84" i="11" s="1"/>
  <c r="BS76" i="11"/>
  <c r="BR86" i="11" l="1"/>
  <c r="BS86" i="11"/>
  <c r="BS87" i="11" s="1"/>
  <c r="BT83" i="11" l="1"/>
  <c r="BU83" i="11" s="1"/>
  <c r="BR87" i="11"/>
  <c r="BT81" i="11"/>
  <c r="BU81" i="11" s="1"/>
  <c r="BT84" i="11"/>
  <c r="BU84" i="11" s="1"/>
  <c r="BT79" i="11"/>
  <c r="BU79" i="11" s="1"/>
  <c r="BT82" i="11"/>
  <c r="BU82" i="11" s="1"/>
  <c r="BT78" i="11"/>
  <c r="BU78" i="11" s="1"/>
  <c r="BT76" i="11"/>
  <c r="BT80" i="11"/>
  <c r="BU80" i="11" s="1"/>
  <c r="BT85" i="11"/>
  <c r="BU85" i="11" s="1"/>
  <c r="BT77" i="11"/>
  <c r="BU77" i="11" s="1"/>
  <c r="BU76" i="11" l="1"/>
  <c r="BU86" i="11" s="1"/>
  <c r="BT86" i="11"/>
  <c r="BU87" i="11" l="1"/>
  <c r="BV77" i="11" s="1"/>
  <c r="BW77" i="11" s="1"/>
  <c r="BV80" i="11" l="1"/>
  <c r="BW80" i="11" s="1"/>
  <c r="BV78" i="11"/>
  <c r="BW78" i="11" s="1"/>
  <c r="BV84" i="11"/>
  <c r="BW84" i="11" s="1"/>
  <c r="BV76" i="11"/>
  <c r="BW76" i="11" s="1"/>
  <c r="BV83" i="11"/>
  <c r="BW83" i="11" s="1"/>
  <c r="BV82" i="11"/>
  <c r="BW82" i="11" s="1"/>
  <c r="BV79" i="11"/>
  <c r="BW79" i="11" s="1"/>
  <c r="BT87" i="11"/>
  <c r="BV81" i="11"/>
  <c r="BW81" i="11" s="1"/>
  <c r="BV85" i="11"/>
  <c r="BW85" i="11" s="1"/>
  <c r="BV86" i="11" l="1"/>
  <c r="BW86" i="11"/>
  <c r="BW87" i="11" l="1"/>
  <c r="BX81" i="11" s="1"/>
  <c r="BY81" i="11" s="1"/>
  <c r="BV87" i="11" l="1"/>
  <c r="BX77" i="11"/>
  <c r="BY77" i="11" s="1"/>
  <c r="BX78" i="11"/>
  <c r="BY78" i="11" s="1"/>
  <c r="BX79" i="11"/>
  <c r="BY79" i="11" s="1"/>
  <c r="BX84" i="11"/>
  <c r="BY84" i="11" s="1"/>
  <c r="BX83" i="11"/>
  <c r="BY83" i="11" s="1"/>
  <c r="BX85" i="11"/>
  <c r="BY85" i="11" s="1"/>
  <c r="BX80" i="11"/>
  <c r="BY80" i="11" s="1"/>
  <c r="BX76" i="11"/>
  <c r="BY76" i="11" s="1"/>
  <c r="BX82" i="11"/>
  <c r="BY82" i="11" s="1"/>
  <c r="BX86" i="11" l="1"/>
  <c r="BY86" i="11"/>
  <c r="BY87" i="11" l="1"/>
  <c r="BX87" i="11" s="1"/>
  <c r="BZ78" i="11"/>
  <c r="CA78" i="11" s="1"/>
  <c r="BZ83" i="11"/>
  <c r="CA83" i="11" s="1"/>
  <c r="BZ82" i="11"/>
  <c r="CA82" i="11" s="1"/>
  <c r="BZ85" i="11"/>
  <c r="CA85" i="11" s="1"/>
  <c r="BZ77" i="11"/>
  <c r="CA77" i="11" s="1"/>
  <c r="BZ84" i="11"/>
  <c r="CA84" i="11" s="1"/>
  <c r="BZ80" i="11"/>
  <c r="CA80" i="11" s="1"/>
  <c r="BZ81" i="11"/>
  <c r="CA81" i="11" s="1"/>
  <c r="BZ76" i="11"/>
  <c r="CA76" i="11" s="1"/>
  <c r="BZ79" i="11"/>
  <c r="CA79" i="11" s="1"/>
  <c r="CA86" i="11" l="1"/>
  <c r="BZ86" i="11"/>
  <c r="CA87" i="11" l="1"/>
  <c r="CB80" i="11" s="1"/>
  <c r="CC80" i="11" s="1"/>
  <c r="BZ87" i="11" l="1"/>
  <c r="CB81" i="11"/>
  <c r="CC81" i="11" s="1"/>
  <c r="CB83" i="11"/>
  <c r="CC83" i="11" s="1"/>
  <c r="CB84" i="11"/>
  <c r="CC84" i="11" s="1"/>
  <c r="CB77" i="11"/>
  <c r="CC77" i="11" s="1"/>
  <c r="CB78" i="11"/>
  <c r="CC78" i="11" s="1"/>
  <c r="CB85" i="11"/>
  <c r="CC85" i="11" s="1"/>
  <c r="CB82" i="11"/>
  <c r="CC82" i="11" s="1"/>
  <c r="CB79" i="11"/>
  <c r="CC79" i="11" s="1"/>
  <c r="CB76" i="11"/>
  <c r="CC76" i="11" s="1"/>
  <c r="CC86" i="11" l="1"/>
  <c r="CB86" i="11"/>
  <c r="CC87" i="11" l="1"/>
  <c r="CD80" i="11" s="1"/>
  <c r="CE80" i="11" s="1"/>
  <c r="CD79" i="11"/>
  <c r="CE79" i="11" s="1"/>
  <c r="CD82" i="11"/>
  <c r="CE82" i="11" s="1"/>
  <c r="CD85" i="11"/>
  <c r="CE85" i="11" s="1"/>
  <c r="CD77" i="11"/>
  <c r="CE77" i="11" s="1"/>
  <c r="CD81" i="11"/>
  <c r="CE81" i="11" s="1"/>
  <c r="CD76" i="11"/>
  <c r="CD83" i="11"/>
  <c r="CE83" i="11" s="1"/>
  <c r="CB87" i="11"/>
  <c r="CD84" i="11"/>
  <c r="CE84" i="11" s="1"/>
  <c r="CD78" i="11"/>
  <c r="CE78" i="11" s="1"/>
  <c r="CD86" i="11" l="1"/>
  <c r="CE76" i="11"/>
  <c r="CE86" i="11" s="1"/>
  <c r="CE87" i="11" l="1"/>
  <c r="CF82" i="11" l="1"/>
  <c r="CG82" i="11" s="1"/>
  <c r="CF76" i="11"/>
  <c r="CF81" i="11"/>
  <c r="CG81" i="11" s="1"/>
  <c r="CF85" i="11"/>
  <c r="CG85" i="11" s="1"/>
  <c r="CF80" i="11"/>
  <c r="CG80" i="11" s="1"/>
  <c r="CF83" i="11"/>
  <c r="CG83" i="11" s="1"/>
  <c r="CD87" i="11"/>
  <c r="CF84" i="11"/>
  <c r="CG84" i="11" s="1"/>
  <c r="CF77" i="11"/>
  <c r="CG77" i="11" s="1"/>
  <c r="CF78" i="11"/>
  <c r="CG78" i="11" s="1"/>
  <c r="CF79" i="11"/>
  <c r="CG79" i="11" s="1"/>
  <c r="CF86" i="11" l="1"/>
  <c r="CG76" i="11"/>
  <c r="CG86" i="11" s="1"/>
  <c r="CG87" i="11" l="1"/>
  <c r="CH78" i="11" l="1"/>
  <c r="CI78" i="11" s="1"/>
  <c r="CH82" i="11"/>
  <c r="CI82" i="11" s="1"/>
  <c r="CH80" i="11"/>
  <c r="CI80" i="11" s="1"/>
  <c r="CH84" i="11"/>
  <c r="CI84" i="11" s="1"/>
  <c r="CH85" i="11"/>
  <c r="CI85" i="11" s="1"/>
  <c r="CH76" i="11"/>
  <c r="CH77" i="11"/>
  <c r="CI77" i="11" s="1"/>
  <c r="CH79" i="11"/>
  <c r="CI79" i="11" s="1"/>
  <c r="CH81" i="11"/>
  <c r="CI81" i="11" s="1"/>
  <c r="CF87" i="11"/>
  <c r="CH83" i="11"/>
  <c r="CI83" i="11" s="1"/>
  <c r="CI76" i="11" l="1"/>
  <c r="CI86" i="11" s="1"/>
  <c r="CH86" i="11"/>
  <c r="CI87" i="11" l="1"/>
  <c r="CH87" i="11" s="1"/>
  <c r="CJ78" i="11"/>
  <c r="CK78" i="11" s="1"/>
  <c r="CJ81" i="11"/>
  <c r="CK81" i="11" s="1"/>
  <c r="CJ79" i="11"/>
  <c r="CK79" i="11" s="1"/>
  <c r="CJ85" i="11"/>
  <c r="CK85" i="11" s="1"/>
  <c r="CJ77" i="11"/>
  <c r="CK77" i="11" s="1"/>
  <c r="CJ83" i="11"/>
  <c r="CK83" i="11" s="1"/>
  <c r="CJ82" i="11" l="1"/>
  <c r="CK82" i="11" s="1"/>
  <c r="CJ84" i="11"/>
  <c r="CK84" i="11" s="1"/>
  <c r="CJ80" i="11"/>
  <c r="CK80" i="11" s="1"/>
  <c r="CJ76" i="11"/>
  <c r="CK76" i="11" s="1"/>
  <c r="CK86" i="11" l="1"/>
  <c r="CJ86" i="11"/>
  <c r="CK87" i="11" s="1"/>
  <c r="CJ87" i="11" l="1"/>
  <c r="CL81" i="11"/>
  <c r="CM81" i="11" s="1"/>
  <c r="CL80" i="11"/>
  <c r="CM80" i="11" s="1"/>
  <c r="CL84" i="11"/>
  <c r="CM84" i="11" s="1"/>
  <c r="CL82" i="11"/>
  <c r="CM82" i="11" s="1"/>
  <c r="CL78" i="11"/>
  <c r="CM78" i="11" s="1"/>
  <c r="CL83" i="11"/>
  <c r="CM83" i="11" s="1"/>
  <c r="CL77" i="11"/>
  <c r="CM77" i="11" s="1"/>
  <c r="CL79" i="11"/>
  <c r="CM79" i="11" s="1"/>
  <c r="CL76" i="11"/>
  <c r="CL85" i="11"/>
  <c r="CM85" i="11" s="1"/>
  <c r="CL86" i="11" l="1"/>
  <c r="CM76" i="11"/>
  <c r="CM86" i="11" s="1"/>
  <c r="CM87" i="11" l="1"/>
  <c r="CL87" i="11" l="1"/>
  <c r="CN79" i="11"/>
  <c r="CO79" i="11" s="1"/>
  <c r="CN85" i="11"/>
  <c r="CO85" i="11" s="1"/>
  <c r="CN80" i="11"/>
  <c r="CO80" i="11" s="1"/>
  <c r="CN76" i="11"/>
  <c r="CN78" i="11"/>
  <c r="CO78" i="11" s="1"/>
  <c r="CN84" i="11"/>
  <c r="CO84" i="11" s="1"/>
  <c r="CN77" i="11"/>
  <c r="CO77" i="11" s="1"/>
  <c r="CN82" i="11"/>
  <c r="CO82" i="11" s="1"/>
  <c r="CN81" i="11"/>
  <c r="CO81" i="11" s="1"/>
  <c r="CN83" i="11"/>
  <c r="CO83" i="11" s="1"/>
  <c r="CN86" i="11" l="1"/>
  <c r="CO76" i="11"/>
  <c r="CO86" i="11" s="1"/>
  <c r="CO87" i="11" l="1"/>
  <c r="CP78" i="11" l="1"/>
  <c r="CQ78" i="11" s="1"/>
  <c r="CP83" i="11"/>
  <c r="CQ83" i="11" s="1"/>
  <c r="CN87" i="11"/>
  <c r="CP84" i="11"/>
  <c r="CQ84" i="11" s="1"/>
  <c r="CP80" i="11"/>
  <c r="CQ80" i="11" s="1"/>
  <c r="CP79" i="11"/>
  <c r="CQ79" i="11" s="1"/>
  <c r="CP76" i="11"/>
  <c r="CP85" i="11"/>
  <c r="CQ85" i="11" s="1"/>
  <c r="CP82" i="11"/>
  <c r="CQ82" i="11" s="1"/>
  <c r="CP81" i="11"/>
  <c r="CQ81" i="11" s="1"/>
  <c r="CP77" i="11"/>
  <c r="CQ77" i="11" s="1"/>
  <c r="CQ76" i="11" l="1"/>
  <c r="CQ86" i="11" s="1"/>
  <c r="CP86" i="11"/>
  <c r="CQ87" i="11" l="1"/>
  <c r="CP87" i="11" s="1"/>
  <c r="CR76" i="11" l="1"/>
  <c r="CR83" i="11"/>
  <c r="CS83" i="11" s="1"/>
  <c r="CR78" i="11"/>
  <c r="CS78" i="11" s="1"/>
  <c r="CR85" i="11"/>
  <c r="CS85" i="11" s="1"/>
  <c r="CR82" i="11"/>
  <c r="CS82" i="11" s="1"/>
  <c r="CR79" i="11"/>
  <c r="CS79" i="11" s="1"/>
  <c r="CR81" i="11"/>
  <c r="CS81" i="11" s="1"/>
  <c r="CR84" i="11"/>
  <c r="CS84" i="11" s="1"/>
  <c r="CR77" i="11"/>
  <c r="CS77" i="11" s="1"/>
  <c r="CR80" i="11"/>
  <c r="CS80" i="11" s="1"/>
  <c r="CS76" i="11"/>
  <c r="CR86" i="11" l="1"/>
  <c r="CS86" i="11"/>
  <c r="CS87" i="11" l="1"/>
  <c r="CR87" i="11" s="1"/>
  <c r="CT80" i="11"/>
  <c r="CU80" i="11" s="1"/>
  <c r="CT81" i="11"/>
  <c r="CU81" i="11" s="1"/>
  <c r="CT83" i="11"/>
  <c r="CU83" i="11" s="1"/>
  <c r="CT78" i="11" l="1"/>
  <c r="CU78" i="11" s="1"/>
  <c r="CT79" i="11"/>
  <c r="CU79" i="11" s="1"/>
  <c r="CT76" i="11"/>
  <c r="CU76" i="11" s="1"/>
  <c r="CT82" i="11"/>
  <c r="CU82" i="11" s="1"/>
  <c r="CT85" i="11"/>
  <c r="CU85" i="11" s="1"/>
  <c r="CT84" i="11"/>
  <c r="CU84" i="11" s="1"/>
  <c r="CT77" i="11"/>
  <c r="CU77" i="11" s="1"/>
  <c r="CU86" i="11" l="1"/>
  <c r="CT86" i="11"/>
  <c r="CU87" i="11" l="1"/>
  <c r="CV77" i="11" s="1"/>
  <c r="CW77" i="11" s="1"/>
  <c r="CV78" i="11"/>
  <c r="CW78" i="11" s="1"/>
  <c r="CV79" i="11"/>
  <c r="CW79" i="11" s="1"/>
  <c r="CV83" i="11"/>
  <c r="CW83" i="11" s="1"/>
  <c r="CV76" i="11"/>
  <c r="CV81" i="11"/>
  <c r="CW81" i="11" s="1"/>
  <c r="CV82" i="11"/>
  <c r="CW82" i="11" s="1"/>
  <c r="CV80" i="11"/>
  <c r="CW80" i="11" s="1"/>
  <c r="CT87" i="11"/>
  <c r="CV85" i="11" l="1"/>
  <c r="CW85" i="11" s="1"/>
  <c r="CV84" i="11"/>
  <c r="CW84" i="11" s="1"/>
  <c r="CW76" i="11"/>
  <c r="CW86" i="11" s="1"/>
  <c r="CV86" i="11"/>
  <c r="CW87" i="11" l="1"/>
  <c r="CX80" i="11" s="1"/>
  <c r="CY80" i="11" s="1"/>
  <c r="CX77" i="11" l="1"/>
  <c r="CY77" i="11" s="1"/>
  <c r="CX81" i="11"/>
  <c r="CY81" i="11" s="1"/>
  <c r="CX79" i="11"/>
  <c r="CY79" i="11" s="1"/>
  <c r="CX83" i="11"/>
  <c r="CY83" i="11" s="1"/>
  <c r="CX76" i="11"/>
  <c r="CY76" i="11" s="1"/>
  <c r="CX85" i="11"/>
  <c r="CY85" i="11" s="1"/>
  <c r="CV87" i="11"/>
  <c r="CX78" i="11"/>
  <c r="CY78" i="11" s="1"/>
  <c r="CX82" i="11"/>
  <c r="CY82" i="11" s="1"/>
  <c r="CX84" i="11"/>
  <c r="CY84" i="11" s="1"/>
  <c r="CY86" i="11" l="1"/>
  <c r="CX86" i="11"/>
  <c r="CY87" i="11" l="1"/>
  <c r="CZ76" i="11"/>
  <c r="CZ82" i="11"/>
  <c r="DA82" i="11" s="1"/>
  <c r="CZ77" i="11"/>
  <c r="DA77" i="11" s="1"/>
  <c r="CZ81" i="11"/>
  <c r="DA81" i="11" s="1"/>
  <c r="CZ80" i="11"/>
  <c r="DA80" i="11" s="1"/>
  <c r="CZ85" i="11"/>
  <c r="DA85" i="11" s="1"/>
  <c r="CZ83" i="11"/>
  <c r="DA83" i="11" s="1"/>
  <c r="CZ84" i="11"/>
  <c r="DA84" i="11" s="1"/>
  <c r="CX87" i="11"/>
  <c r="CZ79" i="11"/>
  <c r="DA79" i="11" s="1"/>
  <c r="CZ78" i="11"/>
  <c r="DA78" i="11" s="1"/>
  <c r="CZ86" i="11" l="1"/>
  <c r="DA76" i="11"/>
  <c r="DA86" i="11" s="1"/>
  <c r="DA87" i="11" l="1"/>
  <c r="DB80" i="11" l="1"/>
  <c r="DC80" i="11" s="1"/>
  <c r="DB77" i="11"/>
  <c r="DC77" i="11" s="1"/>
  <c r="CZ87" i="11"/>
  <c r="DB76" i="11"/>
  <c r="DB85" i="11"/>
  <c r="DC85" i="11" s="1"/>
  <c r="DB81" i="11"/>
  <c r="DC81" i="11" s="1"/>
  <c r="DB83" i="11"/>
  <c r="DC83" i="11" s="1"/>
  <c r="DB78" i="11"/>
  <c r="DC78" i="11" s="1"/>
  <c r="DB84" i="11"/>
  <c r="DC84" i="11" s="1"/>
  <c r="DB79" i="11"/>
  <c r="DC79" i="11" s="1"/>
  <c r="DB82" i="11"/>
  <c r="DC82" i="11" s="1"/>
  <c r="DB86" i="11" l="1"/>
  <c r="DC76" i="11"/>
  <c r="DC86" i="11" s="1"/>
  <c r="DC87" i="11" l="1"/>
  <c r="DD81" i="11" l="1"/>
  <c r="DE81" i="11" s="1"/>
  <c r="DD85" i="11"/>
  <c r="DE85" i="11" s="1"/>
  <c r="DD80" i="11"/>
  <c r="DE80" i="11" s="1"/>
  <c r="DD78" i="11"/>
  <c r="DE78" i="11" s="1"/>
  <c r="DD82" i="11"/>
  <c r="DE82" i="11" s="1"/>
  <c r="DD83" i="11"/>
  <c r="DE83" i="11" s="1"/>
  <c r="DB87" i="11"/>
  <c r="DD76" i="11"/>
  <c r="DD79" i="11"/>
  <c r="DE79" i="11" s="1"/>
  <c r="DD77" i="11"/>
  <c r="DE77" i="11" s="1"/>
  <c r="DD84" i="11"/>
  <c r="DE84" i="11" s="1"/>
  <c r="DE76" i="11" l="1"/>
  <c r="DE86" i="11" s="1"/>
  <c r="DD86" i="11"/>
  <c r="DE87" i="11" l="1"/>
  <c r="DF81" i="11" l="1"/>
  <c r="DG81" i="11" s="1"/>
  <c r="DF77" i="11"/>
  <c r="DG77" i="11" s="1"/>
  <c r="DF76" i="11"/>
  <c r="DF85" i="11"/>
  <c r="DG85" i="11" s="1"/>
  <c r="DF84" i="11"/>
  <c r="DG84" i="11" s="1"/>
  <c r="DF79" i="11"/>
  <c r="DG79" i="11" s="1"/>
  <c r="DF82" i="11"/>
  <c r="DG82" i="11" s="1"/>
  <c r="DF83" i="11"/>
  <c r="DG83" i="11" s="1"/>
  <c r="DF78" i="11"/>
  <c r="DG78" i="11" s="1"/>
  <c r="DF80" i="11"/>
  <c r="DG80" i="11" s="1"/>
  <c r="DD87" i="11"/>
  <c r="DF86" i="11" l="1"/>
  <c r="DG76" i="11"/>
  <c r="DG86" i="11" s="1"/>
  <c r="DG87" i="11" l="1"/>
  <c r="DH83" i="11" l="1"/>
  <c r="DI83" i="11" s="1"/>
  <c r="DH85" i="11"/>
  <c r="DI85" i="11" s="1"/>
  <c r="DH76" i="11"/>
  <c r="DH79" i="11"/>
  <c r="DI79" i="11" s="1"/>
  <c r="DH82" i="11"/>
  <c r="DI82" i="11" s="1"/>
  <c r="DH84" i="11"/>
  <c r="DI84" i="11" s="1"/>
  <c r="DF87" i="11"/>
  <c r="DH78" i="11"/>
  <c r="DI78" i="11" s="1"/>
  <c r="DH80" i="11"/>
  <c r="DI80" i="11" s="1"/>
  <c r="DH81" i="11"/>
  <c r="DI81" i="11" s="1"/>
  <c r="DH77" i="11"/>
  <c r="DI77" i="11" s="1"/>
  <c r="DI76" i="11" l="1"/>
  <c r="DI86" i="11" s="1"/>
  <c r="DH86" i="11"/>
  <c r="DI87" i="11" l="1"/>
  <c r="DJ79" i="11" s="1"/>
  <c r="DK79" i="11" s="1"/>
  <c r="DJ78" i="11" l="1"/>
  <c r="DK78" i="11" s="1"/>
  <c r="DJ84" i="11"/>
  <c r="DK84" i="11" s="1"/>
  <c r="DJ80" i="11"/>
  <c r="DK80" i="11" s="1"/>
  <c r="DH87" i="11"/>
  <c r="DJ83" i="11"/>
  <c r="DK83" i="11" s="1"/>
  <c r="DJ82" i="11"/>
  <c r="DK82" i="11" s="1"/>
  <c r="DJ76" i="11"/>
  <c r="DK76" i="11" s="1"/>
  <c r="DJ85" i="11"/>
  <c r="DK85" i="11" s="1"/>
  <c r="DJ77" i="11"/>
  <c r="DK77" i="11" s="1"/>
  <c r="DJ81" i="11"/>
  <c r="DK81" i="11" s="1"/>
  <c r="DJ86" i="11" l="1"/>
  <c r="DK86" i="11"/>
  <c r="DK87" i="11" l="1"/>
  <c r="DL82" i="11" s="1"/>
  <c r="DM82" i="11" s="1"/>
  <c r="DL79" i="11" l="1"/>
  <c r="DM79" i="11" s="1"/>
  <c r="DL78" i="11"/>
  <c r="DM78" i="11" s="1"/>
  <c r="DL77" i="11"/>
  <c r="DM77" i="11" s="1"/>
  <c r="DL83" i="11"/>
  <c r="DM83" i="11" s="1"/>
  <c r="DL85" i="11"/>
  <c r="DM85" i="11" s="1"/>
  <c r="DL76" i="11"/>
  <c r="DM76" i="11" s="1"/>
  <c r="DJ87" i="11"/>
  <c r="DL81" i="11"/>
  <c r="DM81" i="11" s="1"/>
  <c r="DL84" i="11"/>
  <c r="DM84" i="11" s="1"/>
  <c r="DL80" i="11"/>
  <c r="DM80" i="11" s="1"/>
  <c r="DM86" i="11" l="1"/>
  <c r="DL86" i="11"/>
  <c r="DM87" i="11" l="1"/>
  <c r="DL87" i="11" s="1"/>
  <c r="O74" i="11" l="1"/>
  <c r="V31" i="11"/>
  <c r="N84" i="11"/>
  <c r="N80" i="11"/>
  <c r="O80" i="11" s="1"/>
  <c r="N77" i="11"/>
  <c r="O77" i="11" s="1"/>
  <c r="N76" i="11"/>
  <c r="O76" i="11" s="1"/>
  <c r="N82" i="11"/>
  <c r="O82" i="11" s="1"/>
  <c r="N78" i="11"/>
  <c r="O78" i="11" s="1"/>
  <c r="N83" i="11"/>
  <c r="O83" i="11" s="1"/>
  <c r="N85" i="11"/>
  <c r="O85" i="11" s="1"/>
  <c r="N81" i="11"/>
  <c r="O84" i="11"/>
  <c r="P88" i="11" l="1"/>
  <c r="P87" i="11" s="1"/>
  <c r="N79" i="11"/>
  <c r="O79" i="11" s="1"/>
  <c r="O81" i="11"/>
  <c r="O86" i="11" l="1"/>
  <c r="Q112" i="11" s="1"/>
  <c r="N86" i="11"/>
  <c r="Q100" i="11" s="1"/>
  <c r="Q111" i="11"/>
  <c r="Q107" i="11"/>
  <c r="Q109" i="11"/>
  <c r="Q94" i="11"/>
  <c r="Q108" i="11"/>
  <c r="Q106" i="11"/>
  <c r="AF112" i="11"/>
  <c r="AF107" i="11"/>
  <c r="Q105" i="11"/>
  <c r="Q104" i="11"/>
  <c r="Q103" i="11"/>
  <c r="AE105" i="11" l="1"/>
  <c r="AA105" i="11"/>
  <c r="W105" i="11"/>
  <c r="AD105" i="11"/>
  <c r="Z105" i="11"/>
  <c r="V105" i="11"/>
  <c r="Y105" i="11"/>
  <c r="AB105" i="11"/>
  <c r="X105" i="11"/>
  <c r="Y108" i="11"/>
  <c r="AB108" i="11"/>
  <c r="X108" i="11"/>
  <c r="AE108" i="11"/>
  <c r="AA108" i="11"/>
  <c r="W108" i="11"/>
  <c r="AD108" i="11"/>
  <c r="Z108" i="11"/>
  <c r="V108" i="11"/>
  <c r="AE107" i="11"/>
  <c r="AA107" i="11"/>
  <c r="W107" i="11"/>
  <c r="AD107" i="11"/>
  <c r="Z107" i="11"/>
  <c r="V107" i="11"/>
  <c r="Y107" i="11"/>
  <c r="AB107" i="11"/>
  <c r="X107" i="11"/>
  <c r="AE103" i="11"/>
  <c r="AA103" i="11"/>
  <c r="W103" i="11"/>
  <c r="AD103" i="11"/>
  <c r="Z103" i="11"/>
  <c r="V103" i="11"/>
  <c r="Y103" i="11"/>
  <c r="AB103" i="11"/>
  <c r="X103" i="11"/>
  <c r="Q95" i="11"/>
  <c r="AE111" i="11"/>
  <c r="AA111" i="11"/>
  <c r="W111" i="11"/>
  <c r="AD111" i="11"/>
  <c r="Z111" i="11"/>
  <c r="V111" i="11"/>
  <c r="Y111" i="11"/>
  <c r="AB111" i="11"/>
  <c r="X111" i="11"/>
  <c r="Z94" i="11"/>
  <c r="AE94" i="11"/>
  <c r="Y94" i="11"/>
  <c r="AF100" i="11"/>
  <c r="AE100" i="11"/>
  <c r="Y100" i="11"/>
  <c r="Z100" i="11"/>
  <c r="Y104" i="11"/>
  <c r="AB104" i="11"/>
  <c r="X104" i="11"/>
  <c r="AE104" i="11"/>
  <c r="AA104" i="11"/>
  <c r="W104" i="11"/>
  <c r="AD104" i="11"/>
  <c r="Z104" i="11"/>
  <c r="V104" i="11"/>
  <c r="Y106" i="11"/>
  <c r="AB106" i="11"/>
  <c r="X106" i="11"/>
  <c r="AE106" i="11"/>
  <c r="AA106" i="11"/>
  <c r="W106" i="11"/>
  <c r="AD106" i="11"/>
  <c r="Z106" i="11"/>
  <c r="V106" i="11"/>
  <c r="AF109" i="11"/>
  <c r="AE109" i="11"/>
  <c r="AA109" i="11"/>
  <c r="W109" i="11"/>
  <c r="AD109" i="11"/>
  <c r="Z109" i="11"/>
  <c r="V109" i="11"/>
  <c r="Y109" i="11"/>
  <c r="AB109" i="11"/>
  <c r="X109" i="11"/>
  <c r="AE112" i="11"/>
  <c r="Y112" i="11"/>
  <c r="AB112" i="11"/>
  <c r="X112" i="11"/>
  <c r="AA112" i="11"/>
  <c r="W112" i="11"/>
  <c r="AD112" i="11"/>
  <c r="Z112" i="11"/>
  <c r="V112" i="11"/>
  <c r="Q110" i="11"/>
  <c r="AC106" i="11" s="1"/>
  <c r="Q93" i="11"/>
  <c r="AF106" i="11"/>
  <c r="Q99" i="11"/>
  <c r="AF99" i="11" s="1"/>
  <c r="Q98" i="11"/>
  <c r="Q96" i="11"/>
  <c r="AA100" i="11" s="1"/>
  <c r="Q92" i="11"/>
  <c r="W100" i="11" s="1"/>
  <c r="Q97" i="11"/>
  <c r="AF97" i="11" s="1"/>
  <c r="Q91" i="11"/>
  <c r="AF94" i="11"/>
  <c r="AF111" i="11"/>
  <c r="AF92" i="11"/>
  <c r="AF108" i="11"/>
  <c r="AF95" i="11"/>
  <c r="AF98" i="11"/>
  <c r="AF105" i="11"/>
  <c r="AU109" i="11"/>
  <c r="AU112" i="11"/>
  <c r="AU104" i="11"/>
  <c r="AU106" i="11"/>
  <c r="AU107" i="11"/>
  <c r="AF103" i="11"/>
  <c r="AU110" i="11"/>
  <c r="AU111" i="11"/>
  <c r="AU105" i="11"/>
  <c r="AU108" i="11"/>
  <c r="AF104" i="11"/>
  <c r="AF110" i="11" l="1"/>
  <c r="AE97" i="11"/>
  <c r="AC97" i="11"/>
  <c r="AA97" i="11"/>
  <c r="Y97" i="11"/>
  <c r="W97" i="11"/>
  <c r="AD97" i="11"/>
  <c r="AB97" i="11"/>
  <c r="Z97" i="11"/>
  <c r="X97" i="11"/>
  <c r="V97" i="11"/>
  <c r="AD98" i="11"/>
  <c r="AB98" i="11"/>
  <c r="Z98" i="11"/>
  <c r="X98" i="11"/>
  <c r="V98" i="11"/>
  <c r="AE98" i="11"/>
  <c r="AC98" i="11"/>
  <c r="AA98" i="11"/>
  <c r="Y98" i="11"/>
  <c r="W98" i="11"/>
  <c r="AE93" i="11"/>
  <c r="AC93" i="11"/>
  <c r="AA93" i="11"/>
  <c r="Y93" i="11"/>
  <c r="W93" i="11"/>
  <c r="AD93" i="11"/>
  <c r="AB93" i="11"/>
  <c r="Z93" i="11"/>
  <c r="X93" i="11"/>
  <c r="V93" i="11"/>
  <c r="X100" i="11"/>
  <c r="AA94" i="11"/>
  <c r="X94" i="11"/>
  <c r="AE92" i="11"/>
  <c r="AC92" i="11"/>
  <c r="AA92" i="11"/>
  <c r="Y92" i="11"/>
  <c r="W92" i="11"/>
  <c r="AD92" i="11"/>
  <c r="AB92" i="11"/>
  <c r="Z92" i="11"/>
  <c r="X92" i="11"/>
  <c r="V92" i="11"/>
  <c r="AC110" i="11"/>
  <c r="Y110" i="11"/>
  <c r="AB110" i="11"/>
  <c r="X110" i="11"/>
  <c r="AE110" i="11"/>
  <c r="AA110" i="11"/>
  <c r="W110" i="11"/>
  <c r="AD110" i="11"/>
  <c r="Z110" i="11"/>
  <c r="V110" i="11"/>
  <c r="AC94" i="11"/>
  <c r="AC107" i="11"/>
  <c r="AC108" i="11"/>
  <c r="AC105" i="11"/>
  <c r="AD99" i="11"/>
  <c r="AB99" i="11"/>
  <c r="Z99" i="11"/>
  <c r="X99" i="11"/>
  <c r="V99" i="11"/>
  <c r="AE99" i="11"/>
  <c r="AC99" i="11"/>
  <c r="AA99" i="11"/>
  <c r="Y99" i="11"/>
  <c r="W99" i="11"/>
  <c r="AC112" i="11"/>
  <c r="AC104" i="11"/>
  <c r="AB100" i="11"/>
  <c r="W94" i="11"/>
  <c r="AB94" i="11"/>
  <c r="AD95" i="11"/>
  <c r="AB95" i="11"/>
  <c r="Z95" i="11"/>
  <c r="X95" i="11"/>
  <c r="V95" i="11"/>
  <c r="AE95" i="11"/>
  <c r="AC95" i="11"/>
  <c r="AA95" i="11"/>
  <c r="Y95" i="11"/>
  <c r="W95" i="11"/>
  <c r="AC103" i="11"/>
  <c r="AU103" i="11"/>
  <c r="AD91" i="11"/>
  <c r="AB91" i="11"/>
  <c r="Z91" i="11"/>
  <c r="X91" i="11"/>
  <c r="V91" i="11"/>
  <c r="AE91" i="11"/>
  <c r="AC91" i="11"/>
  <c r="AA91" i="11"/>
  <c r="Y91" i="11"/>
  <c r="W91" i="11"/>
  <c r="AE96" i="11"/>
  <c r="AC96" i="11"/>
  <c r="AA96" i="11"/>
  <c r="Y96" i="11"/>
  <c r="W96" i="11"/>
  <c r="AD96" i="11"/>
  <c r="AB96" i="11"/>
  <c r="Z96" i="11"/>
  <c r="X96" i="11"/>
  <c r="V96" i="11"/>
  <c r="AC109" i="11"/>
  <c r="V100" i="11"/>
  <c r="AD100" i="11"/>
  <c r="AC100" i="11"/>
  <c r="V94" i="11"/>
  <c r="AD94" i="11"/>
  <c r="AC111" i="11"/>
  <c r="AU99" i="11"/>
  <c r="AU98" i="11"/>
  <c r="AF93" i="11"/>
  <c r="AU95" i="11"/>
  <c r="AU91" i="11"/>
  <c r="AU96" i="11"/>
  <c r="AU93" i="11"/>
  <c r="AU94" i="11"/>
  <c r="AU97" i="11"/>
  <c r="Q101" i="11"/>
  <c r="AU100" i="11"/>
  <c r="AF91" i="11"/>
  <c r="AU92" i="11"/>
  <c r="AF96" i="11"/>
  <c r="AF113" i="11"/>
  <c r="AH104" i="11" s="1"/>
  <c r="AE113" i="11"/>
  <c r="AH103" i="11" s="1"/>
  <c r="AF101" i="11" l="1"/>
  <c r="AH92" i="11" s="1"/>
  <c r="AH94" i="11" s="1"/>
  <c r="AE101" i="11"/>
  <c r="AH91" i="11" s="1"/>
  <c r="AH96" i="11" s="1"/>
  <c r="AH107" i="11"/>
  <c r="AH108" i="11"/>
  <c r="AH106" i="11"/>
  <c r="AH95" i="11" l="1"/>
  <c r="AH99" i="11" s="1"/>
  <c r="AH111" i="11"/>
  <c r="AH110" i="11"/>
  <c r="AH98" i="11" l="1"/>
  <c r="AH100" i="11" s="1"/>
  <c r="AK91" i="11" s="1"/>
  <c r="AL91" i="11" s="1"/>
  <c r="AK107" i="11"/>
  <c r="AK108" i="11" s="1"/>
  <c r="AK109" i="11" s="1"/>
  <c r="AK112" i="11" s="1"/>
  <c r="AL112" i="11" s="1"/>
  <c r="AH112" i="11"/>
  <c r="AN105" i="11" s="1"/>
  <c r="AO105" i="11" s="1"/>
  <c r="AN92" i="11" l="1"/>
  <c r="AN93" i="11"/>
  <c r="AO93" i="11" s="1"/>
  <c r="AK95" i="11"/>
  <c r="AK96" i="11" s="1"/>
  <c r="AK97" i="11" s="1"/>
  <c r="AK98" i="11" s="1"/>
  <c r="AL98" i="11" s="1"/>
  <c r="AN91" i="11"/>
  <c r="AK103" i="11"/>
  <c r="AL103" i="11" s="1"/>
  <c r="AK111" i="11"/>
  <c r="AL111" i="11" s="1"/>
  <c r="AK110" i="11"/>
  <c r="AL110" i="11" s="1"/>
  <c r="AN104" i="11"/>
  <c r="AN103" i="11"/>
  <c r="AK99" i="11" l="1"/>
  <c r="AL99" i="11" s="1"/>
  <c r="AK100" i="11"/>
  <c r="AL100" i="11" s="1"/>
  <c r="AO92" i="11"/>
  <c r="AO91" i="11"/>
  <c r="AP91" i="11" s="1"/>
  <c r="AO104" i="11"/>
  <c r="AO103" i="11"/>
  <c r="AP103" i="11" s="1"/>
  <c r="AP92" i="11" l="1"/>
  <c r="AQ91" i="11" s="1"/>
  <c r="AQ96" i="11" s="1"/>
  <c r="AP93" i="11"/>
  <c r="AQ93" i="11" s="1"/>
  <c r="AP105" i="11"/>
  <c r="AQ105" i="11" s="1"/>
  <c r="AP104" i="11"/>
  <c r="AQ103" i="11" s="1"/>
  <c r="AQ108" i="11" s="1"/>
  <c r="AV100" i="11" l="1"/>
  <c r="AV95" i="11"/>
  <c r="AV92" i="11"/>
  <c r="AV99" i="11"/>
  <c r="AV97" i="11"/>
  <c r="AV93" i="11"/>
  <c r="AV96" i="11"/>
  <c r="AV94" i="11"/>
  <c r="AV98" i="11"/>
  <c r="AV91" i="11"/>
  <c r="AQ92" i="11"/>
  <c r="AQ104" i="11"/>
  <c r="AV104" i="11"/>
  <c r="Q117" i="11" s="1"/>
  <c r="AV108" i="11"/>
  <c r="Q121" i="11" s="1"/>
  <c r="AV103" i="11"/>
  <c r="AV111" i="11"/>
  <c r="AV105" i="11"/>
  <c r="Q118" i="11" s="1"/>
  <c r="AV107" i="11"/>
  <c r="Q120" i="11" s="1"/>
  <c r="AV110" i="11"/>
  <c r="AV112" i="11"/>
  <c r="Q125" i="11" s="1"/>
  <c r="AV106" i="11"/>
  <c r="AV109" i="11"/>
  <c r="Q122" i="11" s="1"/>
  <c r="Q123" i="11" l="1"/>
  <c r="Q124" i="11"/>
  <c r="Q116" i="11"/>
  <c r="Q119" i="11"/>
  <c r="P129" i="11" s="1"/>
  <c r="R125" i="11"/>
  <c r="S125" i="11" s="1"/>
  <c r="R124" i="11"/>
  <c r="S124" i="11" s="1"/>
  <c r="R123" i="11"/>
  <c r="S123" i="11" s="1"/>
  <c r="R116" i="11"/>
  <c r="R122" i="11"/>
  <c r="S122" i="11" s="1"/>
  <c r="R120" i="11"/>
  <c r="S120" i="11" s="1"/>
  <c r="R121" i="11"/>
  <c r="S121" i="11" s="1"/>
  <c r="R118" i="11"/>
  <c r="S118" i="11" s="1"/>
  <c r="R117" i="11"/>
  <c r="S117" i="11" s="1"/>
  <c r="R119" i="11" l="1"/>
  <c r="S119" i="11" s="1"/>
  <c r="S116" i="11"/>
  <c r="S126" i="11" l="1"/>
  <c r="R126" i="11"/>
  <c r="S127" i="11" l="1"/>
  <c r="T125" i="11" s="1"/>
  <c r="U125" i="11" s="1"/>
  <c r="T123" i="11"/>
  <c r="U123" i="11" s="1"/>
  <c r="T116" i="11"/>
  <c r="T122" i="11"/>
  <c r="U122" i="11" s="1"/>
  <c r="T120" i="11"/>
  <c r="U120" i="11" s="1"/>
  <c r="T121" i="11"/>
  <c r="U121" i="11" s="1"/>
  <c r="T119" i="11"/>
  <c r="U119" i="11" s="1"/>
  <c r="T118" i="11"/>
  <c r="U118" i="11" s="1"/>
  <c r="T117" i="11"/>
  <c r="U117" i="11" s="1"/>
  <c r="T124" i="11" l="1"/>
  <c r="U124" i="11" s="1"/>
  <c r="U116" i="11"/>
  <c r="T126" i="11"/>
  <c r="U126" i="11" l="1"/>
  <c r="U127" i="11" s="1"/>
  <c r="T127" i="11" s="1"/>
  <c r="V117" i="11" l="1"/>
  <c r="W117" i="11" s="1"/>
  <c r="V120" i="11"/>
  <c r="W120" i="11" s="1"/>
  <c r="V122" i="11"/>
  <c r="W122" i="11" s="1"/>
  <c r="V116" i="11"/>
  <c r="W116" i="11" s="1"/>
  <c r="V118" i="11"/>
  <c r="W118" i="11" s="1"/>
  <c r="V119" i="11"/>
  <c r="W119" i="11" s="1"/>
  <c r="V121" i="11"/>
  <c r="W121" i="11" s="1"/>
  <c r="V123" i="11"/>
  <c r="W123" i="11" s="1"/>
  <c r="V124" i="11"/>
  <c r="W124" i="11" s="1"/>
  <c r="V125" i="11"/>
  <c r="W125" i="11" s="1"/>
  <c r="W126" i="11" l="1"/>
  <c r="V126" i="11"/>
  <c r="W127" i="11" l="1"/>
  <c r="V127" i="11" s="1"/>
  <c r="X120" i="11"/>
  <c r="Y120" i="11" s="1"/>
  <c r="X121" i="11"/>
  <c r="Y121" i="11" s="1"/>
  <c r="X119" i="11"/>
  <c r="Y119" i="11" s="1"/>
  <c r="X118" i="11"/>
  <c r="Y118" i="11" s="1"/>
  <c r="X117" i="11"/>
  <c r="Y117" i="11" s="1"/>
  <c r="X125" i="11"/>
  <c r="Y125" i="11" s="1"/>
  <c r="X124" i="11"/>
  <c r="Y124" i="11" s="1"/>
  <c r="X123" i="11"/>
  <c r="Y123" i="11" s="1"/>
  <c r="X122" i="11" l="1"/>
  <c r="Y122" i="11" s="1"/>
  <c r="X116" i="11"/>
  <c r="X126" i="11" l="1"/>
  <c r="Y116" i="11"/>
  <c r="Y126" i="11" s="1"/>
  <c r="Y127" i="11" l="1"/>
  <c r="Z119" i="11" s="1"/>
  <c r="AA119" i="11" s="1"/>
  <c r="Z117" i="11"/>
  <c r="AA117" i="11" s="1"/>
  <c r="Z118" i="11"/>
  <c r="AA118" i="11" s="1"/>
  <c r="Z120" i="11"/>
  <c r="AA120" i="11" s="1"/>
  <c r="Z125" i="11"/>
  <c r="AA125" i="11" s="1"/>
  <c r="Z123" i="11"/>
  <c r="AA123" i="11" s="1"/>
  <c r="X127" i="11"/>
  <c r="Z124" i="11"/>
  <c r="AA124" i="11" s="1"/>
  <c r="Z122" i="11"/>
  <c r="AA122" i="11" s="1"/>
  <c r="Z121" i="11" l="1"/>
  <c r="AA121" i="11" s="1"/>
  <c r="Z116" i="11"/>
  <c r="AA116" i="11" s="1"/>
  <c r="AA126" i="11" s="1"/>
  <c r="Z126" i="11" l="1"/>
  <c r="AA127" i="11" s="1"/>
  <c r="Z127" i="11" s="1"/>
  <c r="AB122" i="11" l="1"/>
  <c r="AC122" i="11" s="1"/>
  <c r="AB118" i="11"/>
  <c r="AC118" i="11" s="1"/>
  <c r="AB120" i="11"/>
  <c r="AC120" i="11" s="1"/>
  <c r="AB119" i="11"/>
  <c r="AC119" i="11" s="1"/>
  <c r="AB125" i="11"/>
  <c r="AC125" i="11" s="1"/>
  <c r="AB116" i="11"/>
  <c r="AC116" i="11" s="1"/>
  <c r="AB123" i="11"/>
  <c r="AC123" i="11" s="1"/>
  <c r="AB121" i="11"/>
  <c r="AC121" i="11" s="1"/>
  <c r="AB124" i="11"/>
  <c r="AC124" i="11" s="1"/>
  <c r="AB117" i="11"/>
  <c r="AC117" i="11" s="1"/>
  <c r="AC126" i="11" l="1"/>
  <c r="AB126" i="11"/>
  <c r="AC127" i="11" l="1"/>
  <c r="AD119" i="11" s="1"/>
  <c r="AE119" i="11" s="1"/>
  <c r="AD116" i="11"/>
  <c r="AB127" i="11" l="1"/>
  <c r="AD122" i="11"/>
  <c r="AE122" i="11" s="1"/>
  <c r="AD118" i="11"/>
  <c r="AE118" i="11" s="1"/>
  <c r="AD120" i="11"/>
  <c r="AE120" i="11" s="1"/>
  <c r="AD123" i="11"/>
  <c r="AE123" i="11" s="1"/>
  <c r="AD125" i="11"/>
  <c r="AE125" i="11" s="1"/>
  <c r="AD121" i="11"/>
  <c r="AE121" i="11" s="1"/>
  <c r="AD124" i="11"/>
  <c r="AE124" i="11" s="1"/>
  <c r="AD117" i="11"/>
  <c r="AE117" i="11" s="1"/>
  <c r="AE116" i="11"/>
  <c r="AD126" i="11" l="1"/>
  <c r="AE126" i="11"/>
  <c r="AE127" i="11" l="1"/>
  <c r="AD127" i="11" s="1"/>
  <c r="AF118" i="11"/>
  <c r="AG118" i="11" s="1"/>
  <c r="AF123" i="11" l="1"/>
  <c r="AG123" i="11" s="1"/>
  <c r="AF119" i="11"/>
  <c r="AG119" i="11" s="1"/>
  <c r="AF124" i="11"/>
  <c r="AG124" i="11" s="1"/>
  <c r="AF121" i="11"/>
  <c r="AG121" i="11" s="1"/>
  <c r="AF122" i="11"/>
  <c r="AG122" i="11" s="1"/>
  <c r="AF120" i="11"/>
  <c r="AG120" i="11" s="1"/>
  <c r="AF117" i="11"/>
  <c r="AG117" i="11" s="1"/>
  <c r="AF116" i="11"/>
  <c r="AG116" i="11" s="1"/>
  <c r="AF125" i="11"/>
  <c r="AG125" i="11" s="1"/>
  <c r="AG126" i="11" l="1"/>
  <c r="AF126" i="11"/>
  <c r="AG127" i="11" l="1"/>
  <c r="AF127" i="11" s="1"/>
  <c r="AH123" i="11"/>
  <c r="AI123" i="11" s="1"/>
  <c r="AH117" i="11"/>
  <c r="AI117" i="11" s="1"/>
  <c r="AH125" i="11"/>
  <c r="AI125" i="11" s="1"/>
  <c r="AH116" i="11"/>
  <c r="AI116" i="11" s="1"/>
  <c r="AH120" i="11" l="1"/>
  <c r="AI120" i="11" s="1"/>
  <c r="AH124" i="11"/>
  <c r="AI124" i="11" s="1"/>
  <c r="AH122" i="11"/>
  <c r="AI122" i="11" s="1"/>
  <c r="AH121" i="11"/>
  <c r="AI121" i="11" s="1"/>
  <c r="AH118" i="11"/>
  <c r="AI118" i="11" s="1"/>
  <c r="AH119" i="11"/>
  <c r="AI119" i="11" s="1"/>
  <c r="AI126" i="11" l="1"/>
  <c r="AH126" i="11"/>
  <c r="AI127" i="11" s="1"/>
  <c r="AJ121" i="11" s="1"/>
  <c r="AK121" i="11" s="1"/>
  <c r="AJ120" i="11" l="1"/>
  <c r="AK120" i="11" s="1"/>
  <c r="AJ118" i="11"/>
  <c r="AK118" i="11" s="1"/>
  <c r="AJ122" i="11"/>
  <c r="AK122" i="11" s="1"/>
  <c r="AJ125" i="11"/>
  <c r="AK125" i="11" s="1"/>
  <c r="AJ119" i="11"/>
  <c r="AK119" i="11" s="1"/>
  <c r="AJ117" i="11"/>
  <c r="AK117" i="11" s="1"/>
  <c r="AJ123" i="11"/>
  <c r="AK123" i="11" s="1"/>
  <c r="AJ116" i="11"/>
  <c r="AK116" i="11" s="1"/>
  <c r="AH127" i="11"/>
  <c r="AJ124" i="11"/>
  <c r="AK124" i="11" s="1"/>
  <c r="AK126" i="11" l="1"/>
  <c r="AJ126" i="11"/>
  <c r="AK127" i="11" l="1"/>
  <c r="AL124" i="11" s="1"/>
  <c r="AM124" i="11" s="1"/>
  <c r="AL119" i="11"/>
  <c r="AM119" i="11" s="1"/>
  <c r="AL122" i="11"/>
  <c r="AM122" i="11" s="1"/>
  <c r="AJ127" i="11" l="1"/>
  <c r="AL123" i="11"/>
  <c r="AM123" i="11" s="1"/>
  <c r="AL116" i="11"/>
  <c r="AM116" i="11" s="1"/>
  <c r="AL120" i="11"/>
  <c r="AM120" i="11" s="1"/>
  <c r="AL125" i="11"/>
  <c r="AM125" i="11" s="1"/>
  <c r="AL121" i="11"/>
  <c r="AM121" i="11" s="1"/>
  <c r="AL118" i="11"/>
  <c r="AM118" i="11" s="1"/>
  <c r="AL117" i="11"/>
  <c r="AM117" i="11" s="1"/>
  <c r="AM126" i="11" l="1"/>
  <c r="AL126" i="11"/>
  <c r="AM127" i="11" l="1"/>
  <c r="AN117" i="11"/>
  <c r="AO117" i="11" s="1"/>
  <c r="AN116" i="11"/>
  <c r="AO116" i="11" s="1"/>
  <c r="AN123" i="11"/>
  <c r="AO123" i="11" s="1"/>
  <c r="AN122" i="11"/>
  <c r="AO122" i="11" s="1"/>
  <c r="AN121" i="11"/>
  <c r="AO121" i="11" s="1"/>
  <c r="AN124" i="11"/>
  <c r="AO124" i="11" s="1"/>
  <c r="AL127" i="11"/>
  <c r="AN125" i="11"/>
  <c r="AO125" i="11" s="1"/>
  <c r="AN120" i="11"/>
  <c r="AO120" i="11" s="1"/>
  <c r="AN118" i="11"/>
  <c r="AO118" i="11" s="1"/>
  <c r="AN119" i="11"/>
  <c r="AO119" i="11" s="1"/>
  <c r="AN126" i="11" l="1"/>
  <c r="AO126" i="11"/>
  <c r="AO127" i="11" l="1"/>
  <c r="AP123" i="11" s="1"/>
  <c r="AQ123" i="11" s="1"/>
  <c r="AP124" i="11"/>
  <c r="AQ124" i="11" s="1"/>
  <c r="AP119" i="11"/>
  <c r="AQ119" i="11" s="1"/>
  <c r="AP116" i="11"/>
  <c r="AQ116" i="11" s="1"/>
  <c r="AP121" i="11"/>
  <c r="AQ121" i="11" s="1"/>
  <c r="AP118" i="11"/>
  <c r="AQ118" i="11" s="1"/>
  <c r="AP120" i="11"/>
  <c r="AQ120" i="11" s="1"/>
  <c r="AN127" i="11" l="1"/>
  <c r="AP125" i="11"/>
  <c r="AQ125" i="11" s="1"/>
  <c r="AP122" i="11"/>
  <c r="AQ122" i="11" s="1"/>
  <c r="AP117" i="11"/>
  <c r="AQ117" i="11" s="1"/>
  <c r="AQ126" i="11" l="1"/>
  <c r="AP126" i="11"/>
  <c r="AQ127" i="11" l="1"/>
  <c r="AR116" i="11" s="1"/>
  <c r="AS116" i="11" s="1"/>
  <c r="AP127" i="11"/>
  <c r="AR117" i="11"/>
  <c r="AS117" i="11" s="1"/>
  <c r="AR125" i="11"/>
  <c r="AS125" i="11" s="1"/>
  <c r="AR123" i="11"/>
  <c r="AS123" i="11" s="1"/>
  <c r="AR120" i="11"/>
  <c r="AS120" i="11" s="1"/>
  <c r="AR118" i="11"/>
  <c r="AS118" i="11" s="1"/>
  <c r="AR119" i="11"/>
  <c r="AS119" i="11" s="1"/>
  <c r="AR124" i="11"/>
  <c r="AS124" i="11" s="1"/>
  <c r="AR122" i="11"/>
  <c r="AS122" i="11" s="1"/>
  <c r="AR121" i="11" l="1"/>
  <c r="AS121" i="11" s="1"/>
  <c r="AS126" i="11"/>
  <c r="AR126" i="11"/>
  <c r="AS127" i="11" l="1"/>
  <c r="AT119" i="11" s="1"/>
  <c r="AU119" i="11" s="1"/>
  <c r="AT124" i="11" l="1"/>
  <c r="AU124" i="11" s="1"/>
  <c r="AT125" i="11"/>
  <c r="AU125" i="11" s="1"/>
  <c r="AT121" i="11"/>
  <c r="AU121" i="11" s="1"/>
  <c r="AT122" i="11"/>
  <c r="AU122" i="11" s="1"/>
  <c r="AT120" i="11"/>
  <c r="AU120" i="11" s="1"/>
  <c r="AT118" i="11"/>
  <c r="AU118" i="11" s="1"/>
  <c r="AT117" i="11"/>
  <c r="AU117" i="11" s="1"/>
  <c r="AR127" i="11"/>
  <c r="AT123" i="11"/>
  <c r="AU123" i="11" s="1"/>
  <c r="AT116" i="11"/>
  <c r="AU116" i="11" s="1"/>
  <c r="AU126" i="11" l="1"/>
  <c r="AT126" i="11"/>
  <c r="AU127" i="11" l="1"/>
  <c r="AV122" i="11" s="1"/>
  <c r="AW122" i="11" s="1"/>
  <c r="AV116" i="11"/>
  <c r="AW116" i="11" s="1"/>
  <c r="AV123" i="11"/>
  <c r="AW123" i="11" s="1"/>
  <c r="AV117" i="11"/>
  <c r="AW117" i="11" s="1"/>
  <c r="AV125" i="11"/>
  <c r="AW125" i="11" s="1"/>
  <c r="AV121" i="11"/>
  <c r="AW121" i="11" s="1"/>
  <c r="AT127" i="11"/>
  <c r="AV118" i="11"/>
  <c r="AW118" i="11" s="1"/>
  <c r="AV119" i="11"/>
  <c r="AW119" i="11" s="1"/>
  <c r="AV120" i="11"/>
  <c r="AW120" i="11" s="1"/>
  <c r="AV124" i="11"/>
  <c r="AW124" i="11" s="1"/>
  <c r="AW126" i="11" l="1"/>
  <c r="AV126" i="11"/>
  <c r="AW127" i="11" s="1"/>
  <c r="AV127" i="11" s="1"/>
  <c r="AX123" i="11" l="1"/>
  <c r="AY123" i="11" s="1"/>
  <c r="AX125" i="11"/>
  <c r="AY125" i="11" s="1"/>
  <c r="AX121" i="11"/>
  <c r="AY121" i="11" s="1"/>
  <c r="AX122" i="11"/>
  <c r="AY122" i="11" s="1"/>
  <c r="AX119" i="11"/>
  <c r="AY119" i="11" s="1"/>
  <c r="AX117" i="11"/>
  <c r="AY117" i="11" s="1"/>
  <c r="AX124" i="11"/>
  <c r="AY124" i="11" s="1"/>
  <c r="AX120" i="11"/>
  <c r="AY120" i="11" s="1"/>
  <c r="AX116" i="11"/>
  <c r="AY116" i="11" s="1"/>
  <c r="AX118" i="11"/>
  <c r="AY118" i="11" s="1"/>
  <c r="AY126" i="11" l="1"/>
  <c r="AX126" i="11"/>
  <c r="AY127" i="11" l="1"/>
  <c r="AZ121" i="11" s="1"/>
  <c r="BA121" i="11" s="1"/>
  <c r="AZ116" i="11"/>
  <c r="BA116" i="11" s="1"/>
  <c r="AX127" i="11"/>
  <c r="AZ122" i="11" l="1"/>
  <c r="BA122" i="11" s="1"/>
  <c r="AZ117" i="11"/>
  <c r="BA117" i="11" s="1"/>
  <c r="AZ120" i="11"/>
  <c r="BA120" i="11" s="1"/>
  <c r="AZ124" i="11"/>
  <c r="BA124" i="11" s="1"/>
  <c r="AZ123" i="11"/>
  <c r="BA123" i="11" s="1"/>
  <c r="AZ125" i="11"/>
  <c r="BA125" i="11" s="1"/>
  <c r="AZ119" i="11"/>
  <c r="BA119" i="11" s="1"/>
  <c r="AZ118" i="11"/>
  <c r="BA118" i="11" s="1"/>
  <c r="BA126" i="11" l="1"/>
  <c r="AZ126" i="11"/>
  <c r="BA127" i="11" l="1"/>
  <c r="BB121" i="11" s="1"/>
  <c r="BC121" i="11" s="1"/>
  <c r="BB125" i="11"/>
  <c r="BC125" i="11" s="1"/>
  <c r="BB116" i="11"/>
  <c r="BC116" i="11" s="1"/>
  <c r="AZ127" i="11"/>
  <c r="BB124" i="11"/>
  <c r="BC124" i="11" s="1"/>
  <c r="BB123" i="11" l="1"/>
  <c r="BC123" i="11" s="1"/>
  <c r="BB118" i="11"/>
  <c r="BC118" i="11" s="1"/>
  <c r="BB122" i="11"/>
  <c r="BC122" i="11" s="1"/>
  <c r="BB120" i="11"/>
  <c r="BC120" i="11" s="1"/>
  <c r="BB119" i="11"/>
  <c r="BC119" i="11" s="1"/>
  <c r="BB117" i="11"/>
  <c r="BC117" i="11" s="1"/>
  <c r="BC126" i="11" l="1"/>
  <c r="BB126" i="11"/>
  <c r="BC127" i="11" s="1"/>
  <c r="BD118" i="11" s="1"/>
  <c r="BE118" i="11" s="1"/>
  <c r="BD120" i="11" l="1"/>
  <c r="BE120" i="11" s="1"/>
  <c r="BD121" i="11"/>
  <c r="BE121" i="11" s="1"/>
  <c r="BB127" i="11"/>
  <c r="BD117" i="11"/>
  <c r="BE117" i="11" s="1"/>
  <c r="BD116" i="11"/>
  <c r="BE116" i="11" s="1"/>
  <c r="BD122" i="11"/>
  <c r="BE122" i="11" s="1"/>
  <c r="BD123" i="11"/>
  <c r="BE123" i="11" s="1"/>
  <c r="BD125" i="11"/>
  <c r="BE125" i="11" s="1"/>
  <c r="BD119" i="11"/>
  <c r="BE119" i="11" s="1"/>
  <c r="BD124" i="11"/>
  <c r="BE124" i="11" s="1"/>
  <c r="BE126" i="11" l="1"/>
  <c r="BD126" i="11"/>
  <c r="BE127" i="11" l="1"/>
  <c r="BF116" i="11" s="1"/>
  <c r="BF122" i="11"/>
  <c r="BG122" i="11" s="1"/>
  <c r="BF118" i="11"/>
  <c r="BG118" i="11" s="1"/>
  <c r="BF125" i="11"/>
  <c r="BG125" i="11" s="1"/>
  <c r="BD127" i="11"/>
  <c r="BF117" i="11"/>
  <c r="BG117" i="11" s="1"/>
  <c r="BF120" i="11"/>
  <c r="BG120" i="11" s="1"/>
  <c r="BF124" i="11"/>
  <c r="BG124" i="11" s="1"/>
  <c r="BF121" i="11"/>
  <c r="BG121" i="11" s="1"/>
  <c r="BF119" i="11"/>
  <c r="BG119" i="11" s="1"/>
  <c r="BF123" i="11"/>
  <c r="BG123" i="11" s="1"/>
  <c r="BG116" i="11"/>
  <c r="BF126" i="11" l="1"/>
  <c r="BG126" i="11"/>
  <c r="BG127" i="11" l="1"/>
  <c r="BH116" i="11" s="1"/>
  <c r="BH125" i="11"/>
  <c r="BI125" i="11" s="1"/>
  <c r="BF127" i="11"/>
  <c r="BH119" i="11"/>
  <c r="BI119" i="11" s="1"/>
  <c r="BH124" i="11"/>
  <c r="BI124" i="11" s="1"/>
  <c r="BH122" i="11"/>
  <c r="BI122" i="11" s="1"/>
  <c r="BH123" i="11"/>
  <c r="BI123" i="11" s="1"/>
  <c r="BH117" i="11"/>
  <c r="BI117" i="11" s="1"/>
  <c r="BH121" i="11" l="1"/>
  <c r="BI121" i="11" s="1"/>
  <c r="BH118" i="11"/>
  <c r="BI118" i="11" s="1"/>
  <c r="BH120" i="11"/>
  <c r="BI120" i="11" s="1"/>
  <c r="BI116" i="11"/>
  <c r="BI126" i="11" l="1"/>
  <c r="BH126" i="11"/>
  <c r="BI127" i="11" l="1"/>
  <c r="BJ119" i="11" s="1"/>
  <c r="BK119" i="11" s="1"/>
  <c r="BJ122" i="11"/>
  <c r="BK122" i="11" s="1"/>
  <c r="BJ124" i="11"/>
  <c r="BK124" i="11" s="1"/>
  <c r="BJ116" i="11"/>
  <c r="BJ121" i="11"/>
  <c r="BK121" i="11" s="1"/>
  <c r="BJ120" i="11"/>
  <c r="BK120" i="11" s="1"/>
  <c r="BJ117" i="11"/>
  <c r="BK117" i="11" s="1"/>
  <c r="BJ118" i="11"/>
  <c r="BK118" i="11" s="1"/>
  <c r="BJ125" i="11"/>
  <c r="BK125" i="11" s="1"/>
  <c r="BH127" i="11"/>
  <c r="BJ123" i="11"/>
  <c r="BK123" i="11" s="1"/>
  <c r="BK116" i="11"/>
  <c r="BK126" i="11" l="1"/>
  <c r="BJ126" i="11"/>
  <c r="BK127" i="11" l="1"/>
  <c r="BL123" i="11" s="1"/>
  <c r="BM123" i="11" s="1"/>
  <c r="BL121" i="11"/>
  <c r="BM121" i="11" s="1"/>
  <c r="BJ127" i="11"/>
  <c r="BL116" i="11"/>
  <c r="BL117" i="11"/>
  <c r="BM117" i="11" s="1"/>
  <c r="BL120" i="11"/>
  <c r="BM120" i="11" s="1"/>
  <c r="BL125" i="11"/>
  <c r="BM125" i="11" s="1"/>
  <c r="BL124" i="11"/>
  <c r="BM124" i="11" s="1"/>
  <c r="BL119" i="11"/>
  <c r="BM119" i="11" s="1"/>
  <c r="BL122" i="11"/>
  <c r="BM122" i="11" s="1"/>
  <c r="BL118" i="11" l="1"/>
  <c r="BM118" i="11" s="1"/>
  <c r="BM116" i="11"/>
  <c r="BM126" i="11" s="1"/>
  <c r="BL126" i="11" l="1"/>
  <c r="BM127" i="11"/>
  <c r="BL127" i="11" s="1"/>
  <c r="BN123" i="11" l="1"/>
  <c r="BO123" i="11" s="1"/>
  <c r="BN118" i="11"/>
  <c r="BO118" i="11" s="1"/>
  <c r="BN125" i="11"/>
  <c r="BO125" i="11" s="1"/>
  <c r="BN119" i="11"/>
  <c r="BO119" i="11" s="1"/>
  <c r="BN116" i="11"/>
  <c r="BO116" i="11" s="1"/>
  <c r="BN122" i="11"/>
  <c r="BO122" i="11" s="1"/>
  <c r="BN120" i="11"/>
  <c r="BO120" i="11" s="1"/>
  <c r="BN121" i="11"/>
  <c r="BO121" i="11" s="1"/>
  <c r="BN124" i="11"/>
  <c r="BO124" i="11" s="1"/>
  <c r="BN117" i="11"/>
  <c r="BO117" i="11" s="1"/>
  <c r="BO126" i="11" l="1"/>
  <c r="BN126" i="11"/>
  <c r="BO127" i="11" l="1"/>
  <c r="BN127" i="11" s="1"/>
  <c r="BP116" i="11"/>
  <c r="BP119" i="11" l="1"/>
  <c r="BQ119" i="11" s="1"/>
  <c r="BP123" i="11"/>
  <c r="BQ123" i="11" s="1"/>
  <c r="BP120" i="11"/>
  <c r="BQ120" i="11" s="1"/>
  <c r="BP124" i="11"/>
  <c r="BQ124" i="11" s="1"/>
  <c r="BP122" i="11"/>
  <c r="BQ122" i="11" s="1"/>
  <c r="BP117" i="11"/>
  <c r="BQ117" i="11" s="1"/>
  <c r="BP125" i="11"/>
  <c r="BQ125" i="11" s="1"/>
  <c r="BP121" i="11"/>
  <c r="BQ121" i="11" s="1"/>
  <c r="BP118" i="11"/>
  <c r="BQ118" i="11" s="1"/>
  <c r="BQ116" i="11"/>
  <c r="BP126" i="11" l="1"/>
  <c r="BQ126" i="11"/>
  <c r="BQ127" i="11" l="1"/>
  <c r="BR120" i="11" s="1"/>
  <c r="BS120" i="11" s="1"/>
  <c r="BR125" i="11"/>
  <c r="BS125" i="11" s="1"/>
  <c r="BR121" i="11"/>
  <c r="BS121" i="11" s="1"/>
  <c r="BR122" i="11"/>
  <c r="BS122" i="11" s="1"/>
  <c r="BR116" i="11"/>
  <c r="BR117" i="11"/>
  <c r="BS117" i="11" s="1"/>
  <c r="BR123" i="11" l="1"/>
  <c r="BS123" i="11" s="1"/>
  <c r="BR119" i="11"/>
  <c r="BS119" i="11" s="1"/>
  <c r="BR124" i="11"/>
  <c r="BS124" i="11" s="1"/>
  <c r="BP127" i="11"/>
  <c r="BR118" i="11"/>
  <c r="BS118" i="11" s="1"/>
  <c r="BS116" i="11"/>
  <c r="BS126" i="11" l="1"/>
  <c r="BR126" i="11"/>
  <c r="BS127" i="11" l="1"/>
  <c r="BT116" i="11"/>
  <c r="BT123" i="11"/>
  <c r="BU123" i="11" s="1"/>
  <c r="BT117" i="11"/>
  <c r="BU117" i="11" s="1"/>
  <c r="BT118" i="11"/>
  <c r="BU118" i="11" s="1"/>
  <c r="BT124" i="11"/>
  <c r="BU124" i="11" s="1"/>
  <c r="BR127" i="11"/>
  <c r="BT119" i="11"/>
  <c r="BU119" i="11" s="1"/>
  <c r="BT122" i="11"/>
  <c r="BU122" i="11" s="1"/>
  <c r="BT125" i="11"/>
  <c r="BU125" i="11" s="1"/>
  <c r="BT121" i="11"/>
  <c r="BU121" i="11" s="1"/>
  <c r="BT120" i="11"/>
  <c r="BU120" i="11" s="1"/>
  <c r="BT126" i="11" l="1"/>
  <c r="BU116" i="11"/>
  <c r="BU126" i="11" s="1"/>
  <c r="BU127" i="11" l="1"/>
  <c r="BV124" i="11" l="1"/>
  <c r="BW124" i="11" s="1"/>
  <c r="BV125" i="11"/>
  <c r="BW125" i="11" s="1"/>
  <c r="BV117" i="11"/>
  <c r="BW117" i="11" s="1"/>
  <c r="BV116" i="11"/>
  <c r="BV118" i="11"/>
  <c r="BW118" i="11" s="1"/>
  <c r="BV121" i="11"/>
  <c r="BW121" i="11" s="1"/>
  <c r="BT127" i="11"/>
  <c r="BV123" i="11"/>
  <c r="BW123" i="11" s="1"/>
  <c r="BV119" i="11"/>
  <c r="BW119" i="11" s="1"/>
  <c r="BV120" i="11"/>
  <c r="BW120" i="11" s="1"/>
  <c r="BV122" i="11"/>
  <c r="BW122" i="11" s="1"/>
  <c r="BW116" i="11" l="1"/>
  <c r="BW126" i="11" s="1"/>
  <c r="BV126" i="11"/>
  <c r="BW127" i="11" l="1"/>
  <c r="BX117" i="11" s="1"/>
  <c r="BY117" i="11" s="1"/>
  <c r="BX123" i="11" l="1"/>
  <c r="BY123" i="11" s="1"/>
  <c r="BX124" i="11"/>
  <c r="BY124" i="11" s="1"/>
  <c r="BX120" i="11"/>
  <c r="BY120" i="11" s="1"/>
  <c r="BV127" i="11"/>
  <c r="BX116" i="11"/>
  <c r="BY116" i="11" s="1"/>
  <c r="BX125" i="11"/>
  <c r="BY125" i="11" s="1"/>
  <c r="BX121" i="11"/>
  <c r="BY121" i="11" s="1"/>
  <c r="BX119" i="11"/>
  <c r="BY119" i="11" s="1"/>
  <c r="BX122" i="11"/>
  <c r="BY122" i="11" s="1"/>
  <c r="BX118" i="11"/>
  <c r="BY118" i="11" s="1"/>
  <c r="BX126" i="11" l="1"/>
  <c r="BY126" i="11"/>
  <c r="BY127" i="11" l="1"/>
  <c r="BX127" i="11" s="1"/>
  <c r="BZ121" i="11"/>
  <c r="CA121" i="11" s="1"/>
  <c r="BZ116" i="11"/>
  <c r="CA116" i="11" s="1"/>
  <c r="BZ123" i="11"/>
  <c r="CA123" i="11" s="1"/>
  <c r="BZ122" i="11"/>
  <c r="CA122" i="11" s="1"/>
  <c r="BZ117" i="11"/>
  <c r="CA117" i="11" s="1"/>
  <c r="BZ118" i="11"/>
  <c r="CA118" i="11" s="1"/>
  <c r="BZ120" i="11"/>
  <c r="CA120" i="11" s="1"/>
  <c r="BZ125" i="11"/>
  <c r="CA125" i="11" s="1"/>
  <c r="BZ124" i="11"/>
  <c r="CA124" i="11" s="1"/>
  <c r="BZ119" i="11" l="1"/>
  <c r="CA119" i="11" s="1"/>
  <c r="CA126" i="11" s="1"/>
  <c r="BZ126" i="11" l="1"/>
  <c r="CA127" i="11" s="1"/>
  <c r="CB122" i="11" l="1"/>
  <c r="CC122" i="11" s="1"/>
  <c r="CB117" i="11"/>
  <c r="CC117" i="11" s="1"/>
  <c r="CB124" i="11"/>
  <c r="CC124" i="11" s="1"/>
  <c r="BZ127" i="11"/>
  <c r="CB125" i="11"/>
  <c r="CC125" i="11" s="1"/>
  <c r="CB121" i="11"/>
  <c r="CC121" i="11" s="1"/>
  <c r="CB116" i="11"/>
  <c r="CC116" i="11" s="1"/>
  <c r="CB120" i="11"/>
  <c r="CC120" i="11" s="1"/>
  <c r="CB118" i="11"/>
  <c r="CC118" i="11" s="1"/>
  <c r="CB119" i="11"/>
  <c r="CC119" i="11" s="1"/>
  <c r="CB123" i="11"/>
  <c r="CC123" i="11" s="1"/>
  <c r="CC126" i="11" l="1"/>
  <c r="CB126" i="11"/>
  <c r="CC127" i="11" l="1"/>
  <c r="CD116" i="11"/>
  <c r="CD121" i="11"/>
  <c r="CE121" i="11" s="1"/>
  <c r="CD119" i="11"/>
  <c r="CE119" i="11" s="1"/>
  <c r="CD118" i="11"/>
  <c r="CE118" i="11" s="1"/>
  <c r="CD125" i="11"/>
  <c r="CE125" i="11" s="1"/>
  <c r="CD122" i="11"/>
  <c r="CE122" i="11" s="1"/>
  <c r="CD124" i="11"/>
  <c r="CE124" i="11" s="1"/>
  <c r="CD117" i="11"/>
  <c r="CE117" i="11" s="1"/>
  <c r="CD120" i="11"/>
  <c r="CE120" i="11" s="1"/>
  <c r="CD123" i="11"/>
  <c r="CE123" i="11" s="1"/>
  <c r="CB127" i="11"/>
  <c r="CE116" i="11"/>
  <c r="CD126" i="11" l="1"/>
  <c r="CE126" i="11"/>
  <c r="CE127" i="11" l="1"/>
  <c r="CF118" i="11" s="1"/>
  <c r="CG118" i="11" s="1"/>
  <c r="CF123" i="11"/>
  <c r="CG123" i="11" s="1"/>
  <c r="CF122" i="11"/>
  <c r="CG122" i="11" s="1"/>
  <c r="CF119" i="11"/>
  <c r="CG119" i="11" s="1"/>
  <c r="CF117" i="11"/>
  <c r="CG117" i="11" s="1"/>
  <c r="CF125" i="11"/>
  <c r="CG125" i="11" s="1"/>
  <c r="CF120" i="11"/>
  <c r="CG120" i="11" s="1"/>
  <c r="CF116" i="11"/>
  <c r="CD127" i="11"/>
  <c r="CF124" i="11"/>
  <c r="CG124" i="11" s="1"/>
  <c r="CF121" i="11"/>
  <c r="CG121" i="11" s="1"/>
  <c r="CG116" i="11" l="1"/>
  <c r="CG126" i="11" s="1"/>
  <c r="CF126" i="11"/>
  <c r="CG127" i="11" l="1"/>
  <c r="CH123" i="11" s="1"/>
  <c r="CI123" i="11" s="1"/>
  <c r="CH116" i="11" l="1"/>
  <c r="CH119" i="11"/>
  <c r="CI119" i="11" s="1"/>
  <c r="CH125" i="11"/>
  <c r="CI125" i="11" s="1"/>
  <c r="CH122" i="11"/>
  <c r="CI122" i="11" s="1"/>
  <c r="CF127" i="11"/>
  <c r="CH118" i="11"/>
  <c r="CI118" i="11" s="1"/>
  <c r="CH121" i="11"/>
  <c r="CI121" i="11" s="1"/>
  <c r="CH120" i="11"/>
  <c r="CI120" i="11" s="1"/>
  <c r="CH117" i="11"/>
  <c r="CI117" i="11" s="1"/>
  <c r="CH124" i="11"/>
  <c r="CI124" i="11" s="1"/>
  <c r="CI116" i="11"/>
  <c r="CI126" i="11" l="1"/>
  <c r="CH126" i="11"/>
  <c r="CI127" i="11" l="1"/>
  <c r="CH127" i="11" s="1"/>
  <c r="CJ125" i="11" l="1"/>
  <c r="CK125" i="11" s="1"/>
  <c r="CJ121" i="11"/>
  <c r="CK121" i="11" s="1"/>
  <c r="CJ124" i="11"/>
  <c r="CK124" i="11" s="1"/>
  <c r="CJ119" i="11"/>
  <c r="CK119" i="11" s="1"/>
  <c r="CJ123" i="11"/>
  <c r="CK123" i="11" s="1"/>
  <c r="CJ122" i="11"/>
  <c r="CK122" i="11" s="1"/>
  <c r="CJ118" i="11"/>
  <c r="CK118" i="11" s="1"/>
  <c r="CJ116" i="11"/>
  <c r="CK116" i="11" s="1"/>
  <c r="CJ120" i="11"/>
  <c r="CK120" i="11" s="1"/>
  <c r="CJ117" i="11"/>
  <c r="CK117" i="11" s="1"/>
  <c r="CK126" i="11" l="1"/>
  <c r="CJ126" i="11"/>
  <c r="CK127" i="11" l="1"/>
  <c r="CJ127" i="11" s="1"/>
  <c r="CL124" i="11" l="1"/>
  <c r="CM124" i="11" s="1"/>
  <c r="CL125" i="11"/>
  <c r="CM125" i="11" s="1"/>
  <c r="CL116" i="11"/>
  <c r="CL120" i="11"/>
  <c r="CM120" i="11" s="1"/>
  <c r="CL117" i="11"/>
  <c r="CM117" i="11" s="1"/>
  <c r="CL121" i="11"/>
  <c r="CM121" i="11" s="1"/>
  <c r="CL123" i="11"/>
  <c r="CM123" i="11" s="1"/>
  <c r="CL119" i="11"/>
  <c r="CM119" i="11" s="1"/>
  <c r="CL118" i="11"/>
  <c r="CM118" i="11" s="1"/>
  <c r="CL122" i="11"/>
  <c r="CM122" i="11" s="1"/>
  <c r="CM116" i="11"/>
  <c r="CL126" i="11" l="1"/>
  <c r="CM126" i="11"/>
  <c r="CM127" i="11" l="1"/>
  <c r="CN120" i="11" s="1"/>
  <c r="CO120" i="11" s="1"/>
  <c r="CN121" i="11"/>
  <c r="CO121" i="11" s="1"/>
  <c r="CL127" i="11"/>
  <c r="CN123" i="11" l="1"/>
  <c r="CO123" i="11" s="1"/>
  <c r="CN119" i="11"/>
  <c r="CO119" i="11" s="1"/>
  <c r="CN118" i="11"/>
  <c r="CO118" i="11" s="1"/>
  <c r="CN116" i="11"/>
  <c r="CO116" i="11" s="1"/>
  <c r="CN125" i="11"/>
  <c r="CO125" i="11" s="1"/>
  <c r="CN124" i="11"/>
  <c r="CO124" i="11" s="1"/>
  <c r="CN117" i="11"/>
  <c r="CO117" i="11" s="1"/>
  <c r="CN122" i="11"/>
  <c r="CO122" i="11" s="1"/>
  <c r="CO126" i="11" l="1"/>
  <c r="CN126" i="11"/>
  <c r="CO127" i="11" l="1"/>
  <c r="CP123" i="11"/>
  <c r="CQ123" i="11" s="1"/>
  <c r="CP118" i="11"/>
  <c r="CQ118" i="11" s="1"/>
  <c r="CN127" i="11"/>
  <c r="CP125" i="11"/>
  <c r="CQ125" i="11" s="1"/>
  <c r="CP122" i="11"/>
  <c r="CQ122" i="11" s="1"/>
  <c r="CP124" i="11"/>
  <c r="CQ124" i="11" s="1"/>
  <c r="CP121" i="11"/>
  <c r="CQ121" i="11" s="1"/>
  <c r="CP119" i="11"/>
  <c r="CQ119" i="11" s="1"/>
  <c r="CP120" i="11"/>
  <c r="CQ120" i="11" s="1"/>
  <c r="CP116" i="11"/>
  <c r="CQ116" i="11" s="1"/>
  <c r="CP117" i="11"/>
  <c r="CQ117" i="11" s="1"/>
  <c r="CP126" i="11" l="1"/>
  <c r="CQ126" i="11"/>
  <c r="CQ127" i="11" l="1"/>
  <c r="CR116" i="11" s="1"/>
  <c r="CS116" i="11" s="1"/>
  <c r="CR120" i="11"/>
  <c r="CS120" i="11" s="1"/>
  <c r="CR121" i="11"/>
  <c r="CS121" i="11" s="1"/>
  <c r="CR122" i="11" l="1"/>
  <c r="CS122" i="11" s="1"/>
  <c r="CR123" i="11"/>
  <c r="CS123" i="11" s="1"/>
  <c r="CR124" i="11"/>
  <c r="CS124" i="11" s="1"/>
  <c r="CR119" i="11"/>
  <c r="CS119" i="11" s="1"/>
  <c r="CR125" i="11"/>
  <c r="CS125" i="11" s="1"/>
  <c r="CP127" i="11"/>
  <c r="CR117" i="11"/>
  <c r="CS117" i="11" s="1"/>
  <c r="CR118" i="11"/>
  <c r="CS118" i="11" s="1"/>
  <c r="CS126" i="11" l="1"/>
  <c r="CR126" i="11"/>
  <c r="CS127" i="11" l="1"/>
  <c r="CT123" i="11" s="1"/>
  <c r="CU123" i="11" s="1"/>
  <c r="CT120" i="11"/>
  <c r="CU120" i="11" s="1"/>
  <c r="CT121" i="11"/>
  <c r="CU121" i="11" s="1"/>
  <c r="CR127" i="11"/>
  <c r="CT117" i="11"/>
  <c r="CU117" i="11" s="1"/>
  <c r="CT119" i="11"/>
  <c r="CU119" i="11" s="1"/>
  <c r="CT122" i="11"/>
  <c r="CU122" i="11" s="1"/>
  <c r="CT125" i="11"/>
  <c r="CU125" i="11" s="1"/>
  <c r="CT116" i="11"/>
  <c r="CU116" i="11" s="1"/>
  <c r="CT124" i="11" l="1"/>
  <c r="CU124" i="11" s="1"/>
  <c r="CT118" i="11"/>
  <c r="CU118" i="11" s="1"/>
  <c r="CU126" i="11" s="1"/>
  <c r="CT126" i="11" l="1"/>
  <c r="CU127" i="11"/>
  <c r="CV123" i="11" s="1"/>
  <c r="CW123" i="11" s="1"/>
  <c r="CV121" i="11"/>
  <c r="CW121" i="11" s="1"/>
  <c r="CV122" i="11"/>
  <c r="CW122" i="11" s="1"/>
  <c r="CV124" i="11" l="1"/>
  <c r="CW124" i="11" s="1"/>
  <c r="CT127" i="11"/>
  <c r="CV125" i="11"/>
  <c r="CW125" i="11" s="1"/>
  <c r="CV118" i="11"/>
  <c r="CW118" i="11" s="1"/>
  <c r="CV119" i="11"/>
  <c r="CW119" i="11" s="1"/>
  <c r="CV117" i="11"/>
  <c r="CW117" i="11" s="1"/>
  <c r="CV116" i="11"/>
  <c r="CW116" i="11" s="1"/>
  <c r="CV120" i="11"/>
  <c r="CW120" i="11" s="1"/>
  <c r="CW126" i="11" l="1"/>
  <c r="CV126" i="11"/>
  <c r="CW127" i="11" l="1"/>
  <c r="CX125" i="11" s="1"/>
  <c r="CY125" i="11" s="1"/>
  <c r="CX121" i="11" l="1"/>
  <c r="CY121" i="11" s="1"/>
  <c r="CX118" i="11"/>
  <c r="CY118" i="11" s="1"/>
  <c r="CX120" i="11"/>
  <c r="CY120" i="11" s="1"/>
  <c r="CX116" i="11"/>
  <c r="CY116" i="11" s="1"/>
  <c r="CX122" i="11"/>
  <c r="CY122" i="11" s="1"/>
  <c r="CX119" i="11"/>
  <c r="CY119" i="11" s="1"/>
  <c r="CX117" i="11"/>
  <c r="CY117" i="11" s="1"/>
  <c r="CV127" i="11"/>
  <c r="CX123" i="11"/>
  <c r="CY123" i="11" s="1"/>
  <c r="CX124" i="11"/>
  <c r="CY124" i="11" s="1"/>
  <c r="CY126" i="11" l="1"/>
  <c r="CX126" i="11"/>
  <c r="CY127" i="11" l="1"/>
  <c r="CZ125" i="11" s="1"/>
  <c r="DA125" i="11" s="1"/>
  <c r="CZ123" i="11"/>
  <c r="DA123" i="11" s="1"/>
  <c r="CZ118" i="11"/>
  <c r="DA118" i="11" s="1"/>
  <c r="CZ119" i="11"/>
  <c r="DA119" i="11" s="1"/>
  <c r="CZ121" i="11"/>
  <c r="DA121" i="11" s="1"/>
  <c r="CX127" i="11"/>
  <c r="CZ120" i="11"/>
  <c r="DA120" i="11" s="1"/>
  <c r="CZ124" i="11"/>
  <c r="DA124" i="11" s="1"/>
  <c r="CZ122" i="11"/>
  <c r="DA122" i="11" s="1"/>
  <c r="CZ117" i="11"/>
  <c r="DA117" i="11" s="1"/>
  <c r="CZ116" i="11"/>
  <c r="DA116" i="11" s="1"/>
  <c r="DA126" i="11" l="1"/>
  <c r="CZ126" i="11"/>
  <c r="DA127" i="11" s="1"/>
  <c r="DB118" i="11" l="1"/>
  <c r="DC118" i="11" s="1"/>
  <c r="DB117" i="11"/>
  <c r="DC117" i="11" s="1"/>
  <c r="DB116" i="11"/>
  <c r="DB125" i="11"/>
  <c r="DC125" i="11" s="1"/>
  <c r="DB123" i="11"/>
  <c r="DC123" i="11" s="1"/>
  <c r="DB122" i="11"/>
  <c r="DC122" i="11" s="1"/>
  <c r="CZ127" i="11"/>
  <c r="DB121" i="11"/>
  <c r="DC121" i="11" s="1"/>
  <c r="DB120" i="11"/>
  <c r="DC120" i="11" s="1"/>
  <c r="DB119" i="11"/>
  <c r="DC119" i="11" s="1"/>
  <c r="DB124" i="11"/>
  <c r="DC124" i="11" s="1"/>
  <c r="DC116" i="11"/>
  <c r="DC126" i="11" l="1"/>
  <c r="DB126" i="11"/>
  <c r="DC127" i="11" l="1"/>
  <c r="DD116" i="11" s="1"/>
  <c r="DD118" i="11"/>
  <c r="DE118" i="11" s="1"/>
  <c r="DD123" i="11"/>
  <c r="DE123" i="11" s="1"/>
  <c r="DD122" i="11"/>
  <c r="DE122" i="11" s="1"/>
  <c r="DD120" i="11"/>
  <c r="DE120" i="11" s="1"/>
  <c r="DD121" i="11"/>
  <c r="DE121" i="11" s="1"/>
  <c r="DB127" i="11"/>
  <c r="DD119" i="11"/>
  <c r="DE119" i="11" s="1"/>
  <c r="DD125" i="11" l="1"/>
  <c r="DE125" i="11" s="1"/>
  <c r="DD124" i="11"/>
  <c r="DE124" i="11" s="1"/>
  <c r="DD117" i="11"/>
  <c r="DE117" i="11" s="1"/>
  <c r="DE116" i="11"/>
  <c r="DD126" i="11" l="1"/>
  <c r="DE126" i="11"/>
  <c r="DE127" i="11"/>
  <c r="DF117" i="11" l="1"/>
  <c r="DG117" i="11" s="1"/>
  <c r="DF116" i="11"/>
  <c r="DF121" i="11"/>
  <c r="DG121" i="11" s="1"/>
  <c r="DF125" i="11"/>
  <c r="DG125" i="11" s="1"/>
  <c r="DF122" i="11"/>
  <c r="DG122" i="11" s="1"/>
  <c r="DF123" i="11"/>
  <c r="DG123" i="11" s="1"/>
  <c r="DF124" i="11"/>
  <c r="DG124" i="11" s="1"/>
  <c r="DF118" i="11"/>
  <c r="DG118" i="11" s="1"/>
  <c r="DD127" i="11"/>
  <c r="DF119" i="11"/>
  <c r="DG119" i="11" s="1"/>
  <c r="DF120" i="11"/>
  <c r="DG120" i="11" s="1"/>
  <c r="DG116" i="11" l="1"/>
  <c r="DG126" i="11" s="1"/>
  <c r="DF126" i="11"/>
  <c r="DG127" i="11" l="1"/>
  <c r="DH116" i="11" s="1"/>
  <c r="DH117" i="11" l="1"/>
  <c r="DI117" i="11" s="1"/>
  <c r="DH123" i="11"/>
  <c r="DI123" i="11" s="1"/>
  <c r="DH125" i="11"/>
  <c r="DI125" i="11" s="1"/>
  <c r="DH118" i="11"/>
  <c r="DI118" i="11" s="1"/>
  <c r="DH121" i="11"/>
  <c r="DI121" i="11" s="1"/>
  <c r="DH119" i="11"/>
  <c r="DI119" i="11" s="1"/>
  <c r="DH124" i="11"/>
  <c r="DI124" i="11" s="1"/>
  <c r="DF127" i="11"/>
  <c r="DH122" i="11"/>
  <c r="DI122" i="11" s="1"/>
  <c r="DH120" i="11"/>
  <c r="DI120" i="11" s="1"/>
  <c r="DI116" i="11"/>
  <c r="DI126" i="11" l="1"/>
  <c r="DH126" i="11"/>
  <c r="DI127" i="11" l="1"/>
  <c r="DJ123" i="11" s="1"/>
  <c r="DK123" i="11" s="1"/>
  <c r="DJ117" i="11" l="1"/>
  <c r="DK117" i="11" s="1"/>
  <c r="DJ119" i="11"/>
  <c r="DK119" i="11" s="1"/>
  <c r="DJ122" i="11"/>
  <c r="DK122" i="11" s="1"/>
  <c r="DH127" i="11"/>
  <c r="DJ121" i="11"/>
  <c r="DK121" i="11" s="1"/>
  <c r="DJ120" i="11"/>
  <c r="DK120" i="11" s="1"/>
  <c r="DJ124" i="11"/>
  <c r="DK124" i="11" s="1"/>
  <c r="DJ125" i="11"/>
  <c r="DK125" i="11" s="1"/>
  <c r="DJ116" i="11"/>
  <c r="DK116" i="11" s="1"/>
  <c r="DJ118" i="11"/>
  <c r="DK118" i="11" s="1"/>
  <c r="DJ126" i="11" l="1"/>
  <c r="DK126" i="11"/>
  <c r="DK127" i="11" l="1"/>
  <c r="DL118" i="11" s="1"/>
  <c r="DM118" i="11" s="1"/>
  <c r="DL123" i="11"/>
  <c r="DM123" i="11" s="1"/>
  <c r="DL125" i="11"/>
  <c r="DM125" i="11" s="1"/>
  <c r="DL119" i="11"/>
  <c r="DM119" i="11" s="1"/>
  <c r="DL116" i="11"/>
  <c r="DM116" i="11" s="1"/>
  <c r="DL124" i="11"/>
  <c r="DM124" i="11" s="1"/>
  <c r="DL121" i="11" l="1"/>
  <c r="DM121" i="11" s="1"/>
  <c r="DJ127" i="11"/>
  <c r="DL120" i="11"/>
  <c r="DM120" i="11" s="1"/>
  <c r="DL117" i="11"/>
  <c r="DM117" i="11" s="1"/>
  <c r="DM126" i="11" s="1"/>
  <c r="DL122" i="11"/>
  <c r="DM122" i="11" s="1"/>
  <c r="DL126" i="11" l="1"/>
  <c r="DM127" i="11" s="1"/>
  <c r="O114" i="11" s="1"/>
  <c r="N125" i="11" s="1"/>
  <c r="N118" i="11" l="1"/>
  <c r="N122" i="11"/>
  <c r="O122" i="11" s="1"/>
  <c r="N116" i="11"/>
  <c r="N117" i="11"/>
  <c r="O117" i="11" s="1"/>
  <c r="P128" i="11"/>
  <c r="P127" i="11" s="1"/>
  <c r="N123" i="11"/>
  <c r="O123" i="11" s="1"/>
  <c r="N121" i="11"/>
  <c r="O121" i="11" s="1"/>
  <c r="N120" i="11"/>
  <c r="O120" i="11" s="1"/>
  <c r="N119" i="11"/>
  <c r="O119" i="11" s="1"/>
  <c r="N124" i="11"/>
  <c r="O124" i="11" s="1"/>
  <c r="DL127" i="11"/>
  <c r="O116" i="11"/>
  <c r="O118" i="11"/>
  <c r="O125" i="11"/>
  <c r="N126" i="11" l="1"/>
  <c r="Q137" i="11" s="1"/>
  <c r="O126" i="11"/>
  <c r="AF137" i="11" l="1"/>
  <c r="AB137" i="11"/>
  <c r="AE137" i="11"/>
  <c r="Q136" i="11"/>
  <c r="Q134" i="11"/>
  <c r="Y137" i="11" s="1"/>
  <c r="Q139" i="11"/>
  <c r="Q131" i="11"/>
  <c r="V137" i="11" s="1"/>
  <c r="Q135" i="11"/>
  <c r="Q140" i="11"/>
  <c r="Q133" i="11"/>
  <c r="Q132" i="11"/>
  <c r="W137" i="11" s="1"/>
  <c r="Q138" i="11"/>
  <c r="Q152" i="11"/>
  <c r="Q149" i="11"/>
  <c r="Q145" i="11"/>
  <c r="Q148" i="11"/>
  <c r="AF136" i="11"/>
  <c r="Q146" i="11"/>
  <c r="Q147" i="11"/>
  <c r="AF134" i="11"/>
  <c r="Q150" i="11"/>
  <c r="Q151" i="11"/>
  <c r="Q143" i="11"/>
  <c r="Q144" i="11"/>
  <c r="AC143" i="11" l="1"/>
  <c r="Y143" i="11"/>
  <c r="AB143" i="11"/>
  <c r="X143" i="11"/>
  <c r="AE143" i="11"/>
  <c r="AA143" i="11"/>
  <c r="W143" i="11"/>
  <c r="AD143" i="11"/>
  <c r="Z143" i="11"/>
  <c r="V143" i="11"/>
  <c r="AC147" i="11"/>
  <c r="Y147" i="11"/>
  <c r="AB147" i="11"/>
  <c r="X147" i="11"/>
  <c r="AE147" i="11"/>
  <c r="AA147" i="11"/>
  <c r="W147" i="11"/>
  <c r="AD147" i="11"/>
  <c r="Z147" i="11"/>
  <c r="V147" i="11"/>
  <c r="AC145" i="11"/>
  <c r="Y145" i="11"/>
  <c r="AB145" i="11"/>
  <c r="X145" i="11"/>
  <c r="AE145" i="11"/>
  <c r="AA145" i="11"/>
  <c r="W145" i="11"/>
  <c r="AD145" i="11"/>
  <c r="Z145" i="11"/>
  <c r="V145" i="11"/>
  <c r="AE138" i="11"/>
  <c r="AA138" i="11"/>
  <c r="W138" i="11"/>
  <c r="AD138" i="11"/>
  <c r="Z138" i="11"/>
  <c r="V138" i="11"/>
  <c r="AC138" i="11"/>
  <c r="Y138" i="11"/>
  <c r="AB138" i="11"/>
  <c r="X138" i="11"/>
  <c r="AC135" i="11"/>
  <c r="Y135" i="11"/>
  <c r="AB135" i="11"/>
  <c r="X135" i="11"/>
  <c r="AE135" i="11"/>
  <c r="AA135" i="11"/>
  <c r="W135" i="11"/>
  <c r="AD135" i="11"/>
  <c r="Z135" i="11"/>
  <c r="V135" i="11"/>
  <c r="AE136" i="11"/>
  <c r="AA136" i="11"/>
  <c r="W136" i="11"/>
  <c r="AD136" i="11"/>
  <c r="Z136" i="11"/>
  <c r="V136" i="11"/>
  <c r="AC136" i="11"/>
  <c r="Y136" i="11"/>
  <c r="AB136" i="11"/>
  <c r="X136" i="11"/>
  <c r="AE146" i="11"/>
  <c r="AA146" i="11"/>
  <c r="W146" i="11"/>
  <c r="AD146" i="11"/>
  <c r="Z146" i="11"/>
  <c r="V146" i="11"/>
  <c r="AC146" i="11"/>
  <c r="Y146" i="11"/>
  <c r="AB146" i="11"/>
  <c r="X146" i="11"/>
  <c r="AA137" i="11"/>
  <c r="AC151" i="11"/>
  <c r="Y151" i="11"/>
  <c r="AB151" i="11"/>
  <c r="X151" i="11"/>
  <c r="AE151" i="11"/>
  <c r="AA151" i="11"/>
  <c r="W151" i="11"/>
  <c r="AD151" i="11"/>
  <c r="Z151" i="11"/>
  <c r="V151" i="11"/>
  <c r="AE132" i="11"/>
  <c r="AA132" i="11"/>
  <c r="W132" i="11"/>
  <c r="AD132" i="11"/>
  <c r="Z132" i="11"/>
  <c r="V132" i="11"/>
  <c r="AC132" i="11"/>
  <c r="Y132" i="11"/>
  <c r="AB132" i="11"/>
  <c r="X132" i="11"/>
  <c r="AE152" i="11"/>
  <c r="AA152" i="11"/>
  <c r="W152" i="11"/>
  <c r="AD152" i="11"/>
  <c r="Z152" i="11"/>
  <c r="V152" i="11"/>
  <c r="AC152" i="11"/>
  <c r="Y152" i="11"/>
  <c r="AB152" i="11"/>
  <c r="X152" i="11"/>
  <c r="Z137" i="11"/>
  <c r="AC137" i="11"/>
  <c r="AC149" i="11"/>
  <c r="Y149" i="11"/>
  <c r="AB149" i="11"/>
  <c r="X149" i="11"/>
  <c r="AE149" i="11"/>
  <c r="AA149" i="11"/>
  <c r="W149" i="11"/>
  <c r="AD149" i="11"/>
  <c r="Z149" i="11"/>
  <c r="V149" i="11"/>
  <c r="AC131" i="11"/>
  <c r="Y131" i="11"/>
  <c r="AB131" i="11"/>
  <c r="X131" i="11"/>
  <c r="AE131" i="11"/>
  <c r="AA131" i="11"/>
  <c r="W131" i="11"/>
  <c r="AD131" i="11"/>
  <c r="Z131" i="11"/>
  <c r="V131" i="11"/>
  <c r="AE150" i="11"/>
  <c r="AA150" i="11"/>
  <c r="W150" i="11"/>
  <c r="AD150" i="11"/>
  <c r="Z150" i="11"/>
  <c r="V150" i="11"/>
  <c r="AC150" i="11"/>
  <c r="Y150" i="11"/>
  <c r="AB150" i="11"/>
  <c r="X150" i="11"/>
  <c r="AC133" i="11"/>
  <c r="Y133" i="11"/>
  <c r="AB133" i="11"/>
  <c r="X133" i="11"/>
  <c r="AE133" i="11"/>
  <c r="AA133" i="11"/>
  <c r="W133" i="11"/>
  <c r="AD133" i="11"/>
  <c r="Z133" i="11"/>
  <c r="V133" i="11"/>
  <c r="AF139" i="11"/>
  <c r="AC139" i="11"/>
  <c r="Y139" i="11"/>
  <c r="AB139" i="11"/>
  <c r="X139" i="11"/>
  <c r="AE139" i="11"/>
  <c r="AA139" i="11"/>
  <c r="W139" i="11"/>
  <c r="AD139" i="11"/>
  <c r="Z139" i="11"/>
  <c r="V139" i="11"/>
  <c r="AE144" i="11"/>
  <c r="AA144" i="11"/>
  <c r="W144" i="11"/>
  <c r="AD144" i="11"/>
  <c r="Z144" i="11"/>
  <c r="V144" i="11"/>
  <c r="AC144" i="11"/>
  <c r="Y144" i="11"/>
  <c r="AB144" i="11"/>
  <c r="X144" i="11"/>
  <c r="AE148" i="11"/>
  <c r="AA148" i="11"/>
  <c r="W148" i="11"/>
  <c r="AD148" i="11"/>
  <c r="Z148" i="11"/>
  <c r="V148" i="11"/>
  <c r="AC148" i="11"/>
  <c r="Y148" i="11"/>
  <c r="AB148" i="11"/>
  <c r="X148" i="11"/>
  <c r="AF133" i="11"/>
  <c r="AE140" i="11"/>
  <c r="AA140" i="11"/>
  <c r="W140" i="11"/>
  <c r="AD140" i="11"/>
  <c r="Z140" i="11"/>
  <c r="V140" i="11"/>
  <c r="AC140" i="11"/>
  <c r="Y140" i="11"/>
  <c r="AB140" i="11"/>
  <c r="X140" i="11"/>
  <c r="AE134" i="11"/>
  <c r="AA134" i="11"/>
  <c r="W134" i="11"/>
  <c r="AD134" i="11"/>
  <c r="Z134" i="11"/>
  <c r="V134" i="11"/>
  <c r="AC134" i="11"/>
  <c r="Y134" i="11"/>
  <c r="AB134" i="11"/>
  <c r="X134" i="11"/>
  <c r="AD137" i="11"/>
  <c r="X137" i="11"/>
  <c r="AF135" i="11"/>
  <c r="AU133" i="11"/>
  <c r="AF140" i="11"/>
  <c r="AU132" i="11"/>
  <c r="AF131" i="11"/>
  <c r="AU140" i="11"/>
  <c r="AU131" i="11"/>
  <c r="AU138" i="11"/>
  <c r="AU135" i="11"/>
  <c r="AU139" i="11"/>
  <c r="AU137" i="11"/>
  <c r="Q141" i="11"/>
  <c r="AU134" i="11"/>
  <c r="AU136" i="11"/>
  <c r="AF132" i="11"/>
  <c r="AF138" i="11"/>
  <c r="AU146" i="11"/>
  <c r="AU144" i="11"/>
  <c r="AU143" i="11"/>
  <c r="AU152" i="11"/>
  <c r="AU151" i="11"/>
  <c r="AU150" i="11"/>
  <c r="AU147" i="11"/>
  <c r="AF143" i="11"/>
  <c r="AU149" i="11"/>
  <c r="AU148" i="11"/>
  <c r="AU145" i="11"/>
  <c r="AF150" i="11"/>
  <c r="AF147" i="11"/>
  <c r="AF146" i="11"/>
  <c r="AF148" i="11"/>
  <c r="AF151" i="11"/>
  <c r="AF145" i="11"/>
  <c r="AF149" i="11"/>
  <c r="AF144" i="11"/>
  <c r="AF152" i="11"/>
  <c r="AE141" i="11" l="1"/>
  <c r="AH131" i="11" s="1"/>
  <c r="AE153" i="11"/>
  <c r="AH143" i="11" s="1"/>
  <c r="AF141" i="11"/>
  <c r="AH132" i="11" s="1"/>
  <c r="AH134" i="11" s="1"/>
  <c r="AF153" i="11"/>
  <c r="AH144" i="11" s="1"/>
  <c r="AH146" i="11" s="1"/>
  <c r="AH135" i="11" l="1"/>
  <c r="AH139" i="11" s="1"/>
  <c r="AH136" i="11"/>
  <c r="AH148" i="11"/>
  <c r="AH147" i="11"/>
  <c r="AH151" i="11" s="1"/>
  <c r="AH138" i="11" l="1"/>
  <c r="AK135" i="11" s="1"/>
  <c r="AK136" i="11" s="1"/>
  <c r="AK137" i="11" s="1"/>
  <c r="AH150" i="11"/>
  <c r="AK147" i="11" s="1"/>
  <c r="AK148" i="11" s="1"/>
  <c r="AK149" i="11" s="1"/>
  <c r="AH140" i="11" l="1"/>
  <c r="AK151" i="11"/>
  <c r="AL151" i="11" s="1"/>
  <c r="AK152" i="11"/>
  <c r="AL152" i="11" s="1"/>
  <c r="AH152" i="11"/>
  <c r="AK143" i="11" s="1"/>
  <c r="AL143" i="11" s="1"/>
  <c r="AK131" i="11"/>
  <c r="AL131" i="11" s="1"/>
  <c r="AK139" i="11"/>
  <c r="AL139" i="11" s="1"/>
  <c r="AK138" i="11"/>
  <c r="AL138" i="11" s="1"/>
  <c r="AK140" i="11"/>
  <c r="AL140" i="11" s="1"/>
  <c r="AK150" i="11"/>
  <c r="AL150" i="11" s="1"/>
  <c r="AN145" i="11" l="1"/>
  <c r="AO145" i="11" s="1"/>
  <c r="AN144" i="11"/>
  <c r="AN131" i="11"/>
  <c r="AN133" i="11"/>
  <c r="AO133" i="11" s="1"/>
  <c r="AN132" i="11"/>
  <c r="AN143" i="11"/>
  <c r="AO132" i="11" l="1"/>
  <c r="AO131" i="11"/>
  <c r="AP131" i="11" s="1"/>
  <c r="AO144" i="11"/>
  <c r="AO143" i="11"/>
  <c r="AP143" i="11" s="1"/>
  <c r="AP132" i="11" l="1"/>
  <c r="AQ132" i="11" s="1"/>
  <c r="AP133" i="11"/>
  <c r="AQ133" i="11" s="1"/>
  <c r="AP144" i="11"/>
  <c r="AQ144" i="11" s="1"/>
  <c r="AP145" i="11"/>
  <c r="AQ145" i="11" s="1"/>
  <c r="AQ131" i="11" l="1"/>
  <c r="AQ136" i="11" s="1"/>
  <c r="AQ143" i="11"/>
  <c r="AQ148" i="11" s="1"/>
  <c r="AV139" i="11" l="1"/>
  <c r="AV138" i="11"/>
  <c r="AV136" i="11"/>
  <c r="AV131" i="11"/>
  <c r="AV140" i="11"/>
  <c r="AV132" i="11"/>
  <c r="AV134" i="11"/>
  <c r="AV133" i="11"/>
  <c r="AV135" i="11"/>
  <c r="AV137" i="11"/>
  <c r="AV148" i="11"/>
  <c r="Q161" i="11" s="1"/>
  <c r="AV147" i="11"/>
  <c r="AV146" i="11"/>
  <c r="AV144" i="11"/>
  <c r="Q157" i="11" s="1"/>
  <c r="AV151" i="11"/>
  <c r="Q164" i="11" s="1"/>
  <c r="AV143" i="11"/>
  <c r="Q156" i="11" s="1"/>
  <c r="AV149" i="11"/>
  <c r="AV152" i="11"/>
  <c r="Q165" i="11" s="1"/>
  <c r="AV150" i="11"/>
  <c r="AV145" i="11"/>
  <c r="Q158" i="11" s="1"/>
  <c r="Q163" i="11" l="1"/>
  <c r="R163" i="11" s="1"/>
  <c r="S163" i="11" s="1"/>
  <c r="Q162" i="11"/>
  <c r="Q160" i="11"/>
  <c r="R160" i="11" s="1"/>
  <c r="S160" i="11" s="1"/>
  <c r="Q159" i="11"/>
  <c r="R165" i="11"/>
  <c r="S165" i="11" s="1"/>
  <c r="R157" i="11"/>
  <c r="S157" i="11" s="1"/>
  <c r="R162" i="11"/>
  <c r="S162" i="11" s="1"/>
  <c r="R158" i="11"/>
  <c r="S158" i="11" s="1"/>
  <c r="R156" i="11"/>
  <c r="R164" i="11"/>
  <c r="S164" i="11" s="1"/>
  <c r="R161" i="11"/>
  <c r="S161" i="11" s="1"/>
  <c r="P169" i="11" l="1"/>
  <c r="R159" i="11"/>
  <c r="S159" i="11" s="1"/>
  <c r="S156" i="11"/>
  <c r="R166" i="11" l="1"/>
  <c r="S166" i="11"/>
  <c r="S167" i="11" l="1"/>
  <c r="T156" i="11" s="1"/>
  <c r="U156" i="11" s="1"/>
  <c r="T160" i="11" l="1"/>
  <c r="U160" i="11" s="1"/>
  <c r="T161" i="11"/>
  <c r="U161" i="11" s="1"/>
  <c r="T164" i="11"/>
  <c r="U164" i="11" s="1"/>
  <c r="T165" i="11"/>
  <c r="U165" i="11" s="1"/>
  <c r="T157" i="11"/>
  <c r="U157" i="11" s="1"/>
  <c r="T163" i="11"/>
  <c r="U163" i="11" s="1"/>
  <c r="T162" i="11"/>
  <c r="U162" i="11" s="1"/>
  <c r="T158" i="11"/>
  <c r="U158" i="11" s="1"/>
  <c r="T159" i="11"/>
  <c r="U159" i="11" s="1"/>
  <c r="U166" i="11" l="1"/>
  <c r="T166" i="11"/>
  <c r="U167" i="11" l="1"/>
  <c r="V163" i="11" s="1"/>
  <c r="W163" i="11" s="1"/>
  <c r="V156" i="11"/>
  <c r="W156" i="11" s="1"/>
  <c r="V165" i="11"/>
  <c r="W165" i="11" s="1"/>
  <c r="V161" i="11"/>
  <c r="W161" i="11" s="1"/>
  <c r="V160" i="11"/>
  <c r="W160" i="11" s="1"/>
  <c r="V158" i="11"/>
  <c r="W158" i="11" s="1"/>
  <c r="V159" i="11"/>
  <c r="W159" i="11" s="1"/>
  <c r="V164" i="11" l="1"/>
  <c r="W164" i="11" s="1"/>
  <c r="V157" i="11"/>
  <c r="W157" i="11" s="1"/>
  <c r="V162" i="11"/>
  <c r="W162" i="11" s="1"/>
  <c r="T167" i="11"/>
  <c r="W166" i="11" l="1"/>
  <c r="V166" i="11"/>
  <c r="W167" i="11" s="1"/>
  <c r="X159" i="11" s="1"/>
  <c r="Y159" i="11" s="1"/>
  <c r="X164" i="11" l="1"/>
  <c r="Y164" i="11" s="1"/>
  <c r="X163" i="11"/>
  <c r="Y163" i="11" s="1"/>
  <c r="X156" i="11"/>
  <c r="Y156" i="11" s="1"/>
  <c r="X160" i="11"/>
  <c r="Y160" i="11" s="1"/>
  <c r="V167" i="11"/>
  <c r="X161" i="11"/>
  <c r="Y161" i="11" s="1"/>
  <c r="X165" i="11"/>
  <c r="Y165" i="11" s="1"/>
  <c r="X157" i="11"/>
  <c r="Y157" i="11" s="1"/>
  <c r="X162" i="11"/>
  <c r="Y162" i="11" s="1"/>
  <c r="X158" i="11"/>
  <c r="Y158" i="11" s="1"/>
  <c r="Y166" i="11" l="1"/>
  <c r="X166" i="11"/>
  <c r="Y167" i="11" l="1"/>
  <c r="Z165" i="11" s="1"/>
  <c r="AA165" i="11" s="1"/>
  <c r="Z161" i="11" l="1"/>
  <c r="AA161" i="11" s="1"/>
  <c r="Z163" i="11"/>
  <c r="AA163" i="11" s="1"/>
  <c r="Z159" i="11"/>
  <c r="AA159" i="11" s="1"/>
  <c r="Z157" i="11"/>
  <c r="AA157" i="11" s="1"/>
  <c r="Z162" i="11"/>
  <c r="AA162" i="11" s="1"/>
  <c r="Z158" i="11"/>
  <c r="AA158" i="11" s="1"/>
  <c r="Z160" i="11"/>
  <c r="AA160" i="11" s="1"/>
  <c r="X167" i="11"/>
  <c r="Z164" i="11"/>
  <c r="AA164" i="11" s="1"/>
  <c r="Z156" i="11"/>
  <c r="AA156" i="11" s="1"/>
  <c r="AA166" i="11" l="1"/>
  <c r="Z166" i="11"/>
  <c r="AA167" i="11" l="1"/>
  <c r="Z167" i="11" s="1"/>
  <c r="AB160" i="11" l="1"/>
  <c r="AC160" i="11" s="1"/>
  <c r="AB163" i="11"/>
  <c r="AC163" i="11" s="1"/>
  <c r="AB165" i="11"/>
  <c r="AC165" i="11" s="1"/>
  <c r="AB161" i="11"/>
  <c r="AC161" i="11" s="1"/>
  <c r="AB157" i="11"/>
  <c r="AC157" i="11" s="1"/>
  <c r="AB156" i="11"/>
  <c r="AC156" i="11" s="1"/>
  <c r="AB159" i="11"/>
  <c r="AC159" i="11" s="1"/>
  <c r="AB164" i="11"/>
  <c r="AC164" i="11" s="1"/>
  <c r="AB158" i="11"/>
  <c r="AC158" i="11" s="1"/>
  <c r="AB162" i="11"/>
  <c r="AC162" i="11" s="1"/>
  <c r="AC166" i="11" l="1"/>
  <c r="AB166" i="11"/>
  <c r="AC167" i="11" l="1"/>
  <c r="AD157" i="11" s="1"/>
  <c r="AE157" i="11" s="1"/>
  <c r="AD162" i="11"/>
  <c r="AE162" i="11" s="1"/>
  <c r="AD161" i="11" l="1"/>
  <c r="AE161" i="11" s="1"/>
  <c r="AD165" i="11"/>
  <c r="AE165" i="11" s="1"/>
  <c r="AD159" i="11"/>
  <c r="AE159" i="11" s="1"/>
  <c r="AD158" i="11"/>
  <c r="AE158" i="11" s="1"/>
  <c r="AD164" i="11"/>
  <c r="AE164" i="11" s="1"/>
  <c r="AD160" i="11"/>
  <c r="AE160" i="11" s="1"/>
  <c r="AD163" i="11"/>
  <c r="AE163" i="11" s="1"/>
  <c r="AD156" i="11"/>
  <c r="AE156" i="11" s="1"/>
  <c r="AB167" i="11"/>
  <c r="AE166" i="11" l="1"/>
  <c r="AD166" i="11"/>
  <c r="AE167" i="11" l="1"/>
  <c r="AD167" i="11" s="1"/>
  <c r="AF161" i="11" l="1"/>
  <c r="AG161" i="11" s="1"/>
  <c r="AF157" i="11"/>
  <c r="AG157" i="11" s="1"/>
  <c r="AF163" i="11"/>
  <c r="AG163" i="11" s="1"/>
  <c r="AF160" i="11"/>
  <c r="AG160" i="11" s="1"/>
  <c r="AF162" i="11"/>
  <c r="AG162" i="11" s="1"/>
  <c r="AF165" i="11"/>
  <c r="AG165" i="11" s="1"/>
  <c r="AF164" i="11"/>
  <c r="AG164" i="11" s="1"/>
  <c r="AF156" i="11"/>
  <c r="AG156" i="11" s="1"/>
  <c r="AF159" i="11"/>
  <c r="AG159" i="11" s="1"/>
  <c r="AF158" i="11"/>
  <c r="AG158" i="11" s="1"/>
  <c r="AG166" i="11" l="1"/>
  <c r="AF166" i="11"/>
  <c r="AG167" i="11" l="1"/>
  <c r="AH161" i="11" s="1"/>
  <c r="AI161" i="11" s="1"/>
  <c r="AF167" i="11"/>
  <c r="AH158" i="11"/>
  <c r="AI158" i="11" s="1"/>
  <c r="AH163" i="11"/>
  <c r="AI163" i="11" s="1"/>
  <c r="AH156" i="11"/>
  <c r="AI156" i="11" s="1"/>
  <c r="AH165" i="11"/>
  <c r="AI165" i="11" s="1"/>
  <c r="AH160" i="11"/>
  <c r="AI160" i="11" s="1"/>
  <c r="AH159" i="11"/>
  <c r="AI159" i="11" s="1"/>
  <c r="AH157" i="11"/>
  <c r="AI157" i="11" s="1"/>
  <c r="AH162" i="11"/>
  <c r="AI162" i="11" s="1"/>
  <c r="AH164" i="11" l="1"/>
  <c r="AI164" i="11" s="1"/>
  <c r="AI166" i="11"/>
  <c r="AH166" i="11"/>
  <c r="AI167" i="11" l="1"/>
  <c r="AJ156" i="11" s="1"/>
  <c r="AK156" i="11" s="1"/>
  <c r="AJ159" i="11"/>
  <c r="AK159" i="11" s="1"/>
  <c r="AJ157" i="11"/>
  <c r="AK157" i="11" s="1"/>
  <c r="AJ164" i="11"/>
  <c r="AK164" i="11" s="1"/>
  <c r="AJ165" i="11"/>
  <c r="AK165" i="11" s="1"/>
  <c r="AJ162" i="11"/>
  <c r="AK162" i="11" s="1"/>
  <c r="AH167" i="11"/>
  <c r="AJ158" i="11"/>
  <c r="AK158" i="11" s="1"/>
  <c r="AJ160" i="11"/>
  <c r="AK160" i="11" s="1"/>
  <c r="AJ161" i="11"/>
  <c r="AK161" i="11" s="1"/>
  <c r="AJ163" i="11" l="1"/>
  <c r="AK163" i="11" s="1"/>
  <c r="AK166" i="11" s="1"/>
  <c r="AJ166" i="11" l="1"/>
  <c r="AK167" i="11"/>
  <c r="AL156" i="11" s="1"/>
  <c r="AM156" i="11" s="1"/>
  <c r="AL157" i="11"/>
  <c r="AM157" i="11" s="1"/>
  <c r="AL162" i="11"/>
  <c r="AM162" i="11" s="1"/>
  <c r="AL158" i="11"/>
  <c r="AM158" i="11" s="1"/>
  <c r="AJ167" i="11"/>
  <c r="AL160" i="11"/>
  <c r="AM160" i="11" s="1"/>
  <c r="AL161" i="11" l="1"/>
  <c r="AM161" i="11" s="1"/>
  <c r="AL165" i="11"/>
  <c r="AM165" i="11" s="1"/>
  <c r="AL163" i="11"/>
  <c r="AM163" i="11" s="1"/>
  <c r="AL159" i="11"/>
  <c r="AM159" i="11" s="1"/>
  <c r="AL164" i="11"/>
  <c r="AM164" i="11" s="1"/>
  <c r="AM166" i="11" l="1"/>
  <c r="AL166" i="11"/>
  <c r="AM167" i="11" l="1"/>
  <c r="AN165" i="11" s="1"/>
  <c r="AO165" i="11" s="1"/>
  <c r="AN158" i="11"/>
  <c r="AO158" i="11" s="1"/>
  <c r="AN160" i="11"/>
  <c r="AO160" i="11" s="1"/>
  <c r="AN159" i="11"/>
  <c r="AO159" i="11" s="1"/>
  <c r="AN161" i="11"/>
  <c r="AO161" i="11" s="1"/>
  <c r="AN157" i="11"/>
  <c r="AO157" i="11" s="1"/>
  <c r="AN162" i="11"/>
  <c r="AO162" i="11" s="1"/>
  <c r="AN163" i="11"/>
  <c r="AO163" i="11" s="1"/>
  <c r="AL167" i="11"/>
  <c r="AN164" i="11"/>
  <c r="AO164" i="11" s="1"/>
  <c r="AN156" i="11"/>
  <c r="AO156" i="11" s="1"/>
  <c r="AO166" i="11" l="1"/>
  <c r="AN166" i="11"/>
  <c r="AO167" i="11" l="1"/>
  <c r="AP163" i="11" s="1"/>
  <c r="AQ163" i="11" s="1"/>
  <c r="AP161" i="11"/>
  <c r="AQ161" i="11" s="1"/>
  <c r="AP159" i="11"/>
  <c r="AQ159" i="11" s="1"/>
  <c r="AN167" i="11"/>
  <c r="AP162" i="11"/>
  <c r="AQ162" i="11" s="1"/>
  <c r="AP160" i="11" l="1"/>
  <c r="AQ160" i="11" s="1"/>
  <c r="AP158" i="11"/>
  <c r="AQ158" i="11" s="1"/>
  <c r="AP164" i="11"/>
  <c r="AQ164" i="11" s="1"/>
  <c r="AP157" i="11"/>
  <c r="AQ157" i="11" s="1"/>
  <c r="AP156" i="11"/>
  <c r="AQ156" i="11" s="1"/>
  <c r="AP165" i="11"/>
  <c r="AQ165" i="11" s="1"/>
  <c r="AQ166" i="11" l="1"/>
  <c r="AP166" i="11"/>
  <c r="AQ167" i="11" l="1"/>
  <c r="AR157" i="11"/>
  <c r="AS157" i="11" s="1"/>
  <c r="AR163" i="11"/>
  <c r="AS163" i="11" s="1"/>
  <c r="AR165" i="11"/>
  <c r="AS165" i="11" s="1"/>
  <c r="AR161" i="11"/>
  <c r="AS161" i="11" s="1"/>
  <c r="AR158" i="11"/>
  <c r="AS158" i="11" s="1"/>
  <c r="AR156" i="11"/>
  <c r="AS156" i="11" s="1"/>
  <c r="AR160" i="11"/>
  <c r="AS160" i="11" s="1"/>
  <c r="AR162" i="11"/>
  <c r="AS162" i="11" s="1"/>
  <c r="AR159" i="11"/>
  <c r="AS159" i="11" s="1"/>
  <c r="AR164" i="11"/>
  <c r="AS164" i="11" s="1"/>
  <c r="AP167" i="11"/>
  <c r="AS166" i="11" l="1"/>
  <c r="AR166" i="11"/>
  <c r="AS167" i="11" s="1"/>
  <c r="AR167" i="11" l="1"/>
  <c r="AT162" i="11"/>
  <c r="AU162" i="11" s="1"/>
  <c r="AT161" i="11"/>
  <c r="AU161" i="11" s="1"/>
  <c r="AT157" i="11"/>
  <c r="AU157" i="11" s="1"/>
  <c r="AT160" i="11"/>
  <c r="AU160" i="11" s="1"/>
  <c r="AT163" i="11"/>
  <c r="AU163" i="11" s="1"/>
  <c r="AT164" i="11"/>
  <c r="AU164" i="11" s="1"/>
  <c r="AT158" i="11"/>
  <c r="AU158" i="11" s="1"/>
  <c r="AT156" i="11"/>
  <c r="AU156" i="11" s="1"/>
  <c r="AT159" i="11"/>
  <c r="AU159" i="11" s="1"/>
  <c r="AT165" i="11"/>
  <c r="AU165" i="11" s="1"/>
  <c r="AU166" i="11" l="1"/>
  <c r="AT166" i="11"/>
  <c r="AU167" i="11" s="1"/>
  <c r="AV162" i="11" s="1"/>
  <c r="AW162" i="11" s="1"/>
  <c r="AV160" i="11" l="1"/>
  <c r="AW160" i="11" s="1"/>
  <c r="AV159" i="11"/>
  <c r="AW159" i="11" s="1"/>
  <c r="AV164" i="11"/>
  <c r="AW164" i="11" s="1"/>
  <c r="AV158" i="11"/>
  <c r="AW158" i="11" s="1"/>
  <c r="AV163" i="11"/>
  <c r="AW163" i="11" s="1"/>
  <c r="AV165" i="11"/>
  <c r="AW165" i="11" s="1"/>
  <c r="AV161" i="11"/>
  <c r="AW161" i="11" s="1"/>
  <c r="AV157" i="11"/>
  <c r="AW157" i="11" s="1"/>
  <c r="AT167" i="11"/>
  <c r="AV156" i="11"/>
  <c r="AW156" i="11" s="1"/>
  <c r="AW166" i="11" l="1"/>
  <c r="AV166" i="11"/>
  <c r="AW167" i="11" s="1"/>
  <c r="AX160" i="11" l="1"/>
  <c r="AY160" i="11" s="1"/>
  <c r="AX163" i="11"/>
  <c r="AY163" i="11" s="1"/>
  <c r="AX161" i="11"/>
  <c r="AY161" i="11" s="1"/>
  <c r="AX159" i="11"/>
  <c r="AY159" i="11" s="1"/>
  <c r="AV167" i="11"/>
  <c r="AX164" i="11"/>
  <c r="AY164" i="11" s="1"/>
  <c r="AX158" i="11"/>
  <c r="AY158" i="11" s="1"/>
  <c r="AX157" i="11"/>
  <c r="AY157" i="11" s="1"/>
  <c r="AX165" i="11"/>
  <c r="AY165" i="11" s="1"/>
  <c r="AX156" i="11"/>
  <c r="AY156" i="11" s="1"/>
  <c r="AX162" i="11"/>
  <c r="AY162" i="11" s="1"/>
  <c r="AY166" i="11" l="1"/>
  <c r="AX166" i="11"/>
  <c r="AY167" i="11" l="1"/>
  <c r="AX167" i="11" s="1"/>
  <c r="AZ159" i="11"/>
  <c r="BA159" i="11" s="1"/>
  <c r="AZ156" i="11"/>
  <c r="BA156" i="11" s="1"/>
  <c r="AZ165" i="11"/>
  <c r="BA165" i="11" s="1"/>
  <c r="AZ161" i="11"/>
  <c r="BA161" i="11" s="1"/>
  <c r="AZ164" i="11"/>
  <c r="BA164" i="11" s="1"/>
  <c r="AZ160" i="11"/>
  <c r="BA160" i="11" s="1"/>
  <c r="AZ158" i="11"/>
  <c r="BA158" i="11" s="1"/>
  <c r="AZ157" i="11"/>
  <c r="BA157" i="11" s="1"/>
  <c r="AZ163" i="11"/>
  <c r="BA163" i="11" s="1"/>
  <c r="AZ162" i="11"/>
  <c r="BA162" i="11" s="1"/>
  <c r="BA166" i="11" l="1"/>
  <c r="AZ166" i="11"/>
  <c r="BA167" i="11" l="1"/>
  <c r="BB159" i="11" s="1"/>
  <c r="BC159" i="11" s="1"/>
  <c r="BB165" i="11"/>
  <c r="BC165" i="11" s="1"/>
  <c r="BB161" i="11"/>
  <c r="BC161" i="11" s="1"/>
  <c r="BB160" i="11"/>
  <c r="BC160" i="11" s="1"/>
  <c r="BB162" i="11"/>
  <c r="BC162" i="11" s="1"/>
  <c r="BB158" i="11"/>
  <c r="BC158" i="11" s="1"/>
  <c r="AZ167" i="11"/>
  <c r="BB156" i="11"/>
  <c r="BC156" i="11" s="1"/>
  <c r="BB163" i="11"/>
  <c r="BC163" i="11" s="1"/>
  <c r="BB164" i="11"/>
  <c r="BC164" i="11" s="1"/>
  <c r="BB157" i="11"/>
  <c r="BC157" i="11" s="1"/>
  <c r="BB166" i="11" l="1"/>
  <c r="BC166" i="11"/>
  <c r="BC167" i="11" l="1"/>
  <c r="BD160" i="11" s="1"/>
  <c r="BE160" i="11" s="1"/>
  <c r="BD159" i="11"/>
  <c r="BE159" i="11" s="1"/>
  <c r="BD163" i="11"/>
  <c r="BE163" i="11" s="1"/>
  <c r="BD165" i="11"/>
  <c r="BE165" i="11" s="1"/>
  <c r="BD161" i="11"/>
  <c r="BE161" i="11" s="1"/>
  <c r="BD164" i="11"/>
  <c r="BE164" i="11" s="1"/>
  <c r="BB167" i="11"/>
  <c r="BD162" i="11"/>
  <c r="BE162" i="11" s="1"/>
  <c r="BD156" i="11"/>
  <c r="BD157" i="11"/>
  <c r="BE157" i="11" s="1"/>
  <c r="BD158" i="11"/>
  <c r="BE158" i="11" s="1"/>
  <c r="BD166" i="11" l="1"/>
  <c r="BE156" i="11"/>
  <c r="BE166" i="11" s="1"/>
  <c r="BE167" i="11" l="1"/>
  <c r="BF156" i="11" l="1"/>
  <c r="BF159" i="11"/>
  <c r="BG159" i="11" s="1"/>
  <c r="BF165" i="11"/>
  <c r="BG165" i="11" s="1"/>
  <c r="BF158" i="11"/>
  <c r="BG158" i="11" s="1"/>
  <c r="BF161" i="11"/>
  <c r="BG161" i="11" s="1"/>
  <c r="BF162" i="11"/>
  <c r="BG162" i="11" s="1"/>
  <c r="BF163" i="11"/>
  <c r="BG163" i="11" s="1"/>
  <c r="BF160" i="11"/>
  <c r="BG160" i="11" s="1"/>
  <c r="BF164" i="11"/>
  <c r="BG164" i="11" s="1"/>
  <c r="BF157" i="11"/>
  <c r="BG157" i="11" s="1"/>
  <c r="BD167" i="11"/>
  <c r="BF166" i="11" l="1"/>
  <c r="BG156" i="11"/>
  <c r="BG166" i="11" s="1"/>
  <c r="BG167" i="11" l="1"/>
  <c r="BH158" i="11" l="1"/>
  <c r="BI158" i="11" s="1"/>
  <c r="BH157" i="11"/>
  <c r="BI157" i="11" s="1"/>
  <c r="BF167" i="11"/>
  <c r="BH165" i="11"/>
  <c r="BI165" i="11" s="1"/>
  <c r="BH161" i="11"/>
  <c r="BI161" i="11" s="1"/>
  <c r="BH162" i="11"/>
  <c r="BI162" i="11" s="1"/>
  <c r="BH164" i="11"/>
  <c r="BI164" i="11" s="1"/>
  <c r="BH163" i="11"/>
  <c r="BI163" i="11" s="1"/>
  <c r="BH156" i="11"/>
  <c r="BH159" i="11"/>
  <c r="BI159" i="11" s="1"/>
  <c r="BH160" i="11"/>
  <c r="BI160" i="11" s="1"/>
  <c r="BI156" i="11" l="1"/>
  <c r="BI166" i="11" s="1"/>
  <c r="BH166" i="11"/>
  <c r="BI167" i="11" l="1"/>
  <c r="BJ164" i="11" l="1"/>
  <c r="BK164" i="11" s="1"/>
  <c r="BJ163" i="11"/>
  <c r="BK163" i="11" s="1"/>
  <c r="BH167" i="11"/>
  <c r="BJ161" i="11"/>
  <c r="BK161" i="11" s="1"/>
  <c r="BJ158" i="11"/>
  <c r="BK158" i="11" s="1"/>
  <c r="BJ156" i="11"/>
  <c r="BJ165" i="11"/>
  <c r="BK165" i="11" s="1"/>
  <c r="BJ159" i="11"/>
  <c r="BK159" i="11" s="1"/>
  <c r="BJ157" i="11"/>
  <c r="BK157" i="11" s="1"/>
  <c r="BJ160" i="11"/>
  <c r="BK160" i="11" s="1"/>
  <c r="BJ162" i="11"/>
  <c r="BK162" i="11" s="1"/>
  <c r="BK156" i="11" l="1"/>
  <c r="BK166" i="11" s="1"/>
  <c r="BJ166" i="11"/>
  <c r="BK167" i="11" l="1"/>
  <c r="BL159" i="11" l="1"/>
  <c r="BM159" i="11" s="1"/>
  <c r="BL165" i="11"/>
  <c r="BM165" i="11" s="1"/>
  <c r="BL156" i="11"/>
  <c r="BL163" i="11"/>
  <c r="BM163" i="11" s="1"/>
  <c r="BJ167" i="11"/>
  <c r="BL161" i="11"/>
  <c r="BM161" i="11" s="1"/>
  <c r="BL157" i="11"/>
  <c r="BM157" i="11" s="1"/>
  <c r="BL158" i="11"/>
  <c r="BM158" i="11" s="1"/>
  <c r="BL160" i="11"/>
  <c r="BM160" i="11" s="1"/>
  <c r="BL164" i="11"/>
  <c r="BM164" i="11" s="1"/>
  <c r="BL162" i="11"/>
  <c r="BM162" i="11" s="1"/>
  <c r="BM156" i="11" l="1"/>
  <c r="BM166" i="11" s="1"/>
  <c r="BL166" i="11"/>
  <c r="BM167" i="11" l="1"/>
  <c r="BN158" i="11" s="1"/>
  <c r="BO158" i="11" s="1"/>
  <c r="BN156" i="11" l="1"/>
  <c r="BO156" i="11" s="1"/>
  <c r="BN160" i="11"/>
  <c r="BO160" i="11" s="1"/>
  <c r="BN164" i="11"/>
  <c r="BO164" i="11" s="1"/>
  <c r="BN165" i="11"/>
  <c r="BO165" i="11" s="1"/>
  <c r="BN157" i="11"/>
  <c r="BO157" i="11" s="1"/>
  <c r="BL167" i="11"/>
  <c r="BN162" i="11"/>
  <c r="BO162" i="11" s="1"/>
  <c r="BN161" i="11"/>
  <c r="BO161" i="11" s="1"/>
  <c r="BN159" i="11"/>
  <c r="BO159" i="11" s="1"/>
  <c r="BN163" i="11"/>
  <c r="BO163" i="11" s="1"/>
  <c r="BN166" i="11" l="1"/>
  <c r="BO166" i="11"/>
  <c r="BO167" i="11" l="1"/>
  <c r="BP157" i="11" s="1"/>
  <c r="BQ157" i="11" s="1"/>
  <c r="BP158" i="11" l="1"/>
  <c r="BQ158" i="11" s="1"/>
  <c r="BP163" i="11"/>
  <c r="BQ163" i="11" s="1"/>
  <c r="BP165" i="11"/>
  <c r="BQ165" i="11" s="1"/>
  <c r="BP164" i="11"/>
  <c r="BQ164" i="11" s="1"/>
  <c r="BP160" i="11"/>
  <c r="BQ160" i="11" s="1"/>
  <c r="BP162" i="11"/>
  <c r="BQ162" i="11" s="1"/>
  <c r="BP156" i="11"/>
  <c r="BN167" i="11"/>
  <c r="BP161" i="11"/>
  <c r="BQ161" i="11" s="1"/>
  <c r="BP159" i="11"/>
  <c r="BQ159" i="11" s="1"/>
  <c r="BP166" i="11" l="1"/>
  <c r="BQ156" i="11"/>
  <c r="BQ166" i="11" s="1"/>
  <c r="BQ167" i="11" l="1"/>
  <c r="BR162" i="11" s="1"/>
  <c r="BS162" i="11" s="1"/>
  <c r="BP167" i="11" l="1"/>
  <c r="BR161" i="11"/>
  <c r="BS161" i="11" s="1"/>
  <c r="BR158" i="11"/>
  <c r="BS158" i="11" s="1"/>
  <c r="BR163" i="11"/>
  <c r="BS163" i="11" s="1"/>
  <c r="BR165" i="11"/>
  <c r="BS165" i="11" s="1"/>
  <c r="BR159" i="11"/>
  <c r="BS159" i="11" s="1"/>
  <c r="BR160" i="11"/>
  <c r="BS160" i="11" s="1"/>
  <c r="BR156" i="11"/>
  <c r="BS156" i="11" s="1"/>
  <c r="BR164" i="11"/>
  <c r="BS164" i="11" s="1"/>
  <c r="BR157" i="11"/>
  <c r="BS157" i="11" s="1"/>
  <c r="BS166" i="11" l="1"/>
  <c r="BR166" i="11"/>
  <c r="BS167" i="11" l="1"/>
  <c r="BT165" i="11" s="1"/>
  <c r="BU165" i="11" s="1"/>
  <c r="BT157" i="11" l="1"/>
  <c r="BU157" i="11" s="1"/>
  <c r="BT158" i="11"/>
  <c r="BU158" i="11" s="1"/>
  <c r="BT160" i="11"/>
  <c r="BU160" i="11" s="1"/>
  <c r="BT164" i="11"/>
  <c r="BU164" i="11" s="1"/>
  <c r="BT162" i="11"/>
  <c r="BU162" i="11" s="1"/>
  <c r="BT161" i="11"/>
  <c r="BU161" i="11" s="1"/>
  <c r="BT159" i="11"/>
  <c r="BU159" i="11" s="1"/>
  <c r="BR167" i="11"/>
  <c r="BT163" i="11"/>
  <c r="BU163" i="11" s="1"/>
  <c r="BT156" i="11"/>
  <c r="BU156" i="11" s="1"/>
  <c r="BU166" i="11" l="1"/>
  <c r="BT166" i="11"/>
  <c r="BU167" i="11" l="1"/>
  <c r="BV156" i="11" s="1"/>
  <c r="BW156" i="11" s="1"/>
  <c r="BT167" i="11" l="1"/>
  <c r="BV160" i="11"/>
  <c r="BW160" i="11" s="1"/>
  <c r="BV165" i="11"/>
  <c r="BW165" i="11" s="1"/>
  <c r="BV164" i="11"/>
  <c r="BW164" i="11" s="1"/>
  <c r="BV157" i="11"/>
  <c r="BW157" i="11" s="1"/>
  <c r="BV159" i="11"/>
  <c r="BW159" i="11" s="1"/>
  <c r="BV161" i="11"/>
  <c r="BW161" i="11" s="1"/>
  <c r="BV163" i="11"/>
  <c r="BW163" i="11" s="1"/>
  <c r="BV162" i="11"/>
  <c r="BW162" i="11" s="1"/>
  <c r="BV158" i="11"/>
  <c r="BW158" i="11" s="1"/>
  <c r="BW166" i="11" l="1"/>
  <c r="BV166" i="11"/>
  <c r="BW167" i="11" l="1"/>
  <c r="BX160" i="11" s="1"/>
  <c r="BY160" i="11" s="1"/>
  <c r="BV167" i="11" l="1"/>
  <c r="BX165" i="11"/>
  <c r="BY165" i="11" s="1"/>
  <c r="BX157" i="11"/>
  <c r="BY157" i="11" s="1"/>
  <c r="BX162" i="11"/>
  <c r="BY162" i="11" s="1"/>
  <c r="BX158" i="11"/>
  <c r="BY158" i="11" s="1"/>
  <c r="BX161" i="11"/>
  <c r="BY161" i="11" s="1"/>
  <c r="BX159" i="11"/>
  <c r="BY159" i="11" s="1"/>
  <c r="BX164" i="11"/>
  <c r="BY164" i="11" s="1"/>
  <c r="BX163" i="11"/>
  <c r="BY163" i="11" s="1"/>
  <c r="BX156" i="11"/>
  <c r="BY156" i="11" s="1"/>
  <c r="BY166" i="11" l="1"/>
  <c r="BX166" i="11"/>
  <c r="BY167" i="11" l="1"/>
  <c r="BZ163" i="11" s="1"/>
  <c r="CA163" i="11" s="1"/>
  <c r="BZ164" i="11" l="1"/>
  <c r="CA164" i="11" s="1"/>
  <c r="BZ159" i="11"/>
  <c r="CA159" i="11" s="1"/>
  <c r="BZ156" i="11"/>
  <c r="CA156" i="11" s="1"/>
  <c r="BZ161" i="11"/>
  <c r="CA161" i="11" s="1"/>
  <c r="BZ158" i="11"/>
  <c r="CA158" i="11" s="1"/>
  <c r="BZ160" i="11"/>
  <c r="CA160" i="11" s="1"/>
  <c r="BZ165" i="11"/>
  <c r="CA165" i="11" s="1"/>
  <c r="BX167" i="11"/>
  <c r="BZ157" i="11"/>
  <c r="CA157" i="11" s="1"/>
  <c r="BZ162" i="11"/>
  <c r="CA162" i="11" s="1"/>
  <c r="CA166" i="11" l="1"/>
  <c r="BZ166" i="11"/>
  <c r="CA167" i="11" l="1"/>
  <c r="CB163" i="11" s="1"/>
  <c r="CC163" i="11" s="1"/>
  <c r="CB156" i="11"/>
  <c r="CC156" i="11" s="1"/>
  <c r="CB157" i="11"/>
  <c r="CC157" i="11" s="1"/>
  <c r="CB164" i="11"/>
  <c r="CC164" i="11" s="1"/>
  <c r="CB160" i="11"/>
  <c r="CC160" i="11" s="1"/>
  <c r="CB165" i="11"/>
  <c r="CC165" i="11" s="1"/>
  <c r="BZ167" i="11"/>
  <c r="CB162" i="11"/>
  <c r="CC162" i="11" s="1"/>
  <c r="CB159" i="11"/>
  <c r="CC159" i="11" s="1"/>
  <c r="CB158" i="11"/>
  <c r="CC158" i="11" s="1"/>
  <c r="CB161" i="11" l="1"/>
  <c r="CC161" i="11" s="1"/>
  <c r="CC166" i="11" s="1"/>
  <c r="CB166" i="11"/>
  <c r="CC167" i="11" l="1"/>
  <c r="CD163" i="11" s="1"/>
  <c r="CE163" i="11" s="1"/>
  <c r="CD159" i="11"/>
  <c r="CE159" i="11" s="1"/>
  <c r="CD157" i="11"/>
  <c r="CE157" i="11" s="1"/>
  <c r="CD161" i="11"/>
  <c r="CE161" i="11" s="1"/>
  <c r="CD164" i="11"/>
  <c r="CE164" i="11" s="1"/>
  <c r="CD156" i="11"/>
  <c r="CE156" i="11" s="1"/>
  <c r="CD165" i="11" l="1"/>
  <c r="CE165" i="11" s="1"/>
  <c r="CB167" i="11"/>
  <c r="CD162" i="11"/>
  <c r="CE162" i="11" s="1"/>
  <c r="CD158" i="11"/>
  <c r="CE158" i="11" s="1"/>
  <c r="CE166" i="11" s="1"/>
  <c r="CD160" i="11"/>
  <c r="CE160" i="11" s="1"/>
  <c r="CD166" i="11" l="1"/>
  <c r="CE167" i="11"/>
  <c r="CF163" i="11" s="1"/>
  <c r="CG163" i="11" s="1"/>
  <c r="CF160" i="11"/>
  <c r="CG160" i="11" s="1"/>
  <c r="CF156" i="11"/>
  <c r="CG156" i="11" s="1"/>
  <c r="CF158" i="11"/>
  <c r="CG158" i="11" s="1"/>
  <c r="CF164" i="11"/>
  <c r="CG164" i="11" s="1"/>
  <c r="CF165" i="11"/>
  <c r="CG165" i="11" s="1"/>
  <c r="CF157" i="11"/>
  <c r="CG157" i="11" s="1"/>
  <c r="CF162" i="11"/>
  <c r="CG162" i="11" s="1"/>
  <c r="CD167" i="11"/>
  <c r="CF159" i="11" l="1"/>
  <c r="CG159" i="11" s="1"/>
  <c r="CF161" i="11"/>
  <c r="CG161" i="11" s="1"/>
  <c r="CG166" i="11" s="1"/>
  <c r="CF166" i="11" l="1"/>
  <c r="CG167" i="11" s="1"/>
  <c r="CH159" i="11" s="1"/>
  <c r="CI159" i="11" s="1"/>
  <c r="CH164" i="11" l="1"/>
  <c r="CI164" i="11" s="1"/>
  <c r="CH162" i="11"/>
  <c r="CI162" i="11" s="1"/>
  <c r="CF167" i="11"/>
  <c r="CH161" i="11"/>
  <c r="CI161" i="11" s="1"/>
  <c r="CH160" i="11"/>
  <c r="CI160" i="11" s="1"/>
  <c r="CH156" i="11"/>
  <c r="CI156" i="11" s="1"/>
  <c r="CH157" i="11"/>
  <c r="CI157" i="11" s="1"/>
  <c r="CH165" i="11"/>
  <c r="CI165" i="11" s="1"/>
  <c r="CH163" i="11"/>
  <c r="CI163" i="11" s="1"/>
  <c r="CH158" i="11"/>
  <c r="CI158" i="11" s="1"/>
  <c r="CH166" i="11" l="1"/>
  <c r="CI166" i="11"/>
  <c r="CI167" i="11" l="1"/>
  <c r="CJ158" i="11" s="1"/>
  <c r="CK158" i="11" s="1"/>
  <c r="CJ160" i="11"/>
  <c r="CK160" i="11" s="1"/>
  <c r="CH167" i="11"/>
  <c r="CJ157" i="11"/>
  <c r="CK157" i="11" s="1"/>
  <c r="CJ164" i="11"/>
  <c r="CK164" i="11" s="1"/>
  <c r="CJ162" i="11"/>
  <c r="CK162" i="11" s="1"/>
  <c r="CJ163" i="11"/>
  <c r="CK163" i="11" s="1"/>
  <c r="CJ156" i="11"/>
  <c r="CK156" i="11" s="1"/>
  <c r="CJ165" i="11"/>
  <c r="CK165" i="11" s="1"/>
  <c r="CJ159" i="11" l="1"/>
  <c r="CK159" i="11" s="1"/>
  <c r="CJ161" i="11"/>
  <c r="CK161" i="11" s="1"/>
  <c r="CK166" i="11" s="1"/>
  <c r="CJ166" i="11" l="1"/>
  <c r="CK167" i="11" s="1"/>
  <c r="CL163" i="11" s="1"/>
  <c r="CM163" i="11" s="1"/>
  <c r="CL156" i="11" l="1"/>
  <c r="CM156" i="11" s="1"/>
  <c r="CL160" i="11"/>
  <c r="CM160" i="11" s="1"/>
  <c r="CL161" i="11"/>
  <c r="CM161" i="11" s="1"/>
  <c r="CL159" i="11"/>
  <c r="CM159" i="11" s="1"/>
  <c r="CL164" i="11"/>
  <c r="CM164" i="11" s="1"/>
  <c r="CL165" i="11"/>
  <c r="CM165" i="11" s="1"/>
  <c r="CL162" i="11"/>
  <c r="CM162" i="11" s="1"/>
  <c r="CJ167" i="11"/>
  <c r="CL157" i="11"/>
  <c r="CM157" i="11" s="1"/>
  <c r="CL158" i="11"/>
  <c r="CM158" i="11" s="1"/>
  <c r="CM166" i="11" l="1"/>
  <c r="CL166" i="11"/>
  <c r="CM167" i="11" l="1"/>
  <c r="CN157" i="11" s="1"/>
  <c r="CO157" i="11" s="1"/>
  <c r="CN160" i="11" l="1"/>
  <c r="CO160" i="11" s="1"/>
  <c r="CN162" i="11"/>
  <c r="CO162" i="11" s="1"/>
  <c r="CL167" i="11"/>
  <c r="CN161" i="11"/>
  <c r="CO161" i="11" s="1"/>
  <c r="CN158" i="11"/>
  <c r="CO158" i="11" s="1"/>
  <c r="CN159" i="11"/>
  <c r="CO159" i="11" s="1"/>
  <c r="CN164" i="11"/>
  <c r="CO164" i="11" s="1"/>
  <c r="CN156" i="11"/>
  <c r="CO156" i="11" s="1"/>
  <c r="CN163" i="11"/>
  <c r="CO163" i="11" s="1"/>
  <c r="CN165" i="11"/>
  <c r="CO165" i="11" s="1"/>
  <c r="CO166" i="11" l="1"/>
  <c r="CN166" i="11"/>
  <c r="CO167" i="11" l="1"/>
  <c r="CP161" i="11" s="1"/>
  <c r="CQ161" i="11" s="1"/>
  <c r="CP157" i="11" l="1"/>
  <c r="CQ157" i="11" s="1"/>
  <c r="CP162" i="11"/>
  <c r="CQ162" i="11" s="1"/>
  <c r="CP159" i="11"/>
  <c r="CQ159" i="11" s="1"/>
  <c r="CP160" i="11"/>
  <c r="CQ160" i="11" s="1"/>
  <c r="CN167" i="11"/>
  <c r="CP165" i="11"/>
  <c r="CQ165" i="11" s="1"/>
  <c r="CP163" i="11"/>
  <c r="CQ163" i="11" s="1"/>
  <c r="CP156" i="11"/>
  <c r="CQ156" i="11" s="1"/>
  <c r="CP164" i="11"/>
  <c r="CQ164" i="11" s="1"/>
  <c r="CP158" i="11"/>
  <c r="CQ158" i="11" s="1"/>
  <c r="CQ166" i="11" l="1"/>
  <c r="CP166" i="11"/>
  <c r="CQ167" i="11" l="1"/>
  <c r="CR160" i="11" s="1"/>
  <c r="CS160" i="11" s="1"/>
  <c r="CR163" i="11"/>
  <c r="CS163" i="11" s="1"/>
  <c r="CR164" i="11"/>
  <c r="CS164" i="11" s="1"/>
  <c r="CR158" i="11"/>
  <c r="CS158" i="11" s="1"/>
  <c r="CR162" i="11"/>
  <c r="CS162" i="11" s="1"/>
  <c r="CR165" i="11"/>
  <c r="CS165" i="11" s="1"/>
  <c r="CR156" i="11"/>
  <c r="CS156" i="11" s="1"/>
  <c r="CR161" i="11"/>
  <c r="CS161" i="11" s="1"/>
  <c r="CR157" i="11"/>
  <c r="CS157" i="11" s="1"/>
  <c r="CR159" i="11" l="1"/>
  <c r="CS159" i="11" s="1"/>
  <c r="CS166" i="11" s="1"/>
  <c r="CP167" i="11"/>
  <c r="CR166" i="11" l="1"/>
  <c r="CS167" i="11" s="1"/>
  <c r="CT162" i="11" l="1"/>
  <c r="CU162" i="11" s="1"/>
  <c r="CT156" i="11"/>
  <c r="CU156" i="11" s="1"/>
  <c r="CT158" i="11"/>
  <c r="CU158" i="11" s="1"/>
  <c r="CT163" i="11"/>
  <c r="CU163" i="11" s="1"/>
  <c r="CT161" i="11"/>
  <c r="CU161" i="11" s="1"/>
  <c r="CT157" i="11"/>
  <c r="CU157" i="11" s="1"/>
  <c r="CT165" i="11"/>
  <c r="CU165" i="11" s="1"/>
  <c r="CT159" i="11"/>
  <c r="CU159" i="11" s="1"/>
  <c r="CT160" i="11"/>
  <c r="CU160" i="11" s="1"/>
  <c r="CT164" i="11"/>
  <c r="CU164" i="11" s="1"/>
  <c r="CR167" i="11"/>
  <c r="CU166" i="11" l="1"/>
  <c r="CT166" i="11"/>
  <c r="CU167" i="11" l="1"/>
  <c r="CV160" i="11" s="1"/>
  <c r="CW160" i="11" s="1"/>
  <c r="CV159" i="11"/>
  <c r="CW159" i="11" s="1"/>
  <c r="CV165" i="11"/>
  <c r="CW165" i="11" s="1"/>
  <c r="CV162" i="11"/>
  <c r="CW162" i="11" s="1"/>
  <c r="CV164" i="11"/>
  <c r="CW164" i="11" s="1"/>
  <c r="CV161" i="11"/>
  <c r="CW161" i="11" s="1"/>
  <c r="CT167" i="11"/>
  <c r="CV156" i="11"/>
  <c r="CV158" i="11"/>
  <c r="CW158" i="11" s="1"/>
  <c r="CV163" i="11"/>
  <c r="CW163" i="11" s="1"/>
  <c r="CV157" i="11" l="1"/>
  <c r="CW157" i="11" s="1"/>
  <c r="CW156" i="11"/>
  <c r="CW166" i="11" l="1"/>
  <c r="CV166" i="11"/>
  <c r="CW167" i="11" l="1"/>
  <c r="CX159" i="11"/>
  <c r="CY159" i="11" s="1"/>
  <c r="CV167" i="11"/>
  <c r="CX156" i="11"/>
  <c r="CY156" i="11" s="1"/>
  <c r="CX164" i="11"/>
  <c r="CY164" i="11" s="1"/>
  <c r="CX161" i="11"/>
  <c r="CY161" i="11" s="1"/>
  <c r="CX162" i="11"/>
  <c r="CY162" i="11" s="1"/>
  <c r="CX165" i="11"/>
  <c r="CY165" i="11" s="1"/>
  <c r="CX160" i="11"/>
  <c r="CY160" i="11" s="1"/>
  <c r="CX158" i="11"/>
  <c r="CY158" i="11" s="1"/>
  <c r="CX163" i="11"/>
  <c r="CY163" i="11" s="1"/>
  <c r="CX157" i="11"/>
  <c r="CY157" i="11" s="1"/>
  <c r="CY166" i="11" l="1"/>
  <c r="CX166" i="11"/>
  <c r="CY167" i="11" l="1"/>
  <c r="CZ158" i="11" s="1"/>
  <c r="DA158" i="11" s="1"/>
  <c r="CZ162" i="11"/>
  <c r="DA162" i="11" s="1"/>
  <c r="CZ160" i="11"/>
  <c r="DA160" i="11" s="1"/>
  <c r="CZ157" i="11"/>
  <c r="DA157" i="11" s="1"/>
  <c r="CZ163" i="11"/>
  <c r="DA163" i="11" s="1"/>
  <c r="CZ159" i="11"/>
  <c r="DA159" i="11" s="1"/>
  <c r="CZ156" i="11"/>
  <c r="DA156" i="11" s="1"/>
  <c r="CZ165" i="11"/>
  <c r="DA165" i="11" s="1"/>
  <c r="CX167" i="11"/>
  <c r="CZ161" i="11"/>
  <c r="DA161" i="11" s="1"/>
  <c r="CZ164" i="11" l="1"/>
  <c r="DA164" i="11" s="1"/>
  <c r="CZ166" i="11"/>
  <c r="DA166" i="11"/>
  <c r="DA167" i="11" l="1"/>
  <c r="DB156" i="11" s="1"/>
  <c r="DC156" i="11" s="1"/>
  <c r="DB158" i="11" l="1"/>
  <c r="DC158" i="11" s="1"/>
  <c r="DB162" i="11"/>
  <c r="DC162" i="11" s="1"/>
  <c r="CZ167" i="11"/>
  <c r="DB160" i="11"/>
  <c r="DC160" i="11" s="1"/>
  <c r="DB161" i="11"/>
  <c r="DC161" i="11" s="1"/>
  <c r="DB163" i="11"/>
  <c r="DC163" i="11" s="1"/>
  <c r="DB165" i="11"/>
  <c r="DC165" i="11" s="1"/>
  <c r="DB159" i="11"/>
  <c r="DC159" i="11" s="1"/>
  <c r="DB157" i="11"/>
  <c r="DC157" i="11" s="1"/>
  <c r="DB164" i="11"/>
  <c r="DC164" i="11" s="1"/>
  <c r="DC166" i="11" l="1"/>
  <c r="DB166" i="11"/>
  <c r="DC167" i="11" l="1"/>
  <c r="DD161" i="11" s="1"/>
  <c r="DE161" i="11" s="1"/>
  <c r="DD158" i="11" l="1"/>
  <c r="DE158" i="11" s="1"/>
  <c r="DD163" i="11"/>
  <c r="DE163" i="11" s="1"/>
  <c r="DD160" i="11"/>
  <c r="DE160" i="11" s="1"/>
  <c r="DB167" i="11"/>
  <c r="DD165" i="11"/>
  <c r="DE165" i="11" s="1"/>
  <c r="DD162" i="11"/>
  <c r="DE162" i="11" s="1"/>
  <c r="DD156" i="11"/>
  <c r="DE156" i="11" s="1"/>
  <c r="DD164" i="11"/>
  <c r="DE164" i="11" s="1"/>
  <c r="DD157" i="11"/>
  <c r="DE157" i="11" s="1"/>
  <c r="DD159" i="11"/>
  <c r="DE159" i="11" s="1"/>
  <c r="DE166" i="11" l="1"/>
  <c r="DD166" i="11"/>
  <c r="DE167" i="11" l="1"/>
  <c r="DF160" i="11" s="1"/>
  <c r="DG160" i="11" s="1"/>
  <c r="DF165" i="11" l="1"/>
  <c r="DG165" i="11" s="1"/>
  <c r="DF157" i="11"/>
  <c r="DG157" i="11" s="1"/>
  <c r="DF159" i="11"/>
  <c r="DG159" i="11" s="1"/>
  <c r="DF161" i="11"/>
  <c r="DG161" i="11" s="1"/>
  <c r="DF156" i="11"/>
  <c r="DG156" i="11" s="1"/>
  <c r="DF164" i="11"/>
  <c r="DG164" i="11" s="1"/>
  <c r="DD167" i="11"/>
  <c r="DF162" i="11"/>
  <c r="DG162" i="11" s="1"/>
  <c r="DF158" i="11"/>
  <c r="DG158" i="11" s="1"/>
  <c r="DF163" i="11"/>
  <c r="DG163" i="11" s="1"/>
  <c r="DG166" i="11" l="1"/>
  <c r="DF166" i="11"/>
  <c r="DG167" i="11" l="1"/>
  <c r="DH163" i="11" s="1"/>
  <c r="DI163" i="11" s="1"/>
  <c r="DH162" i="11"/>
  <c r="DI162" i="11" s="1"/>
  <c r="DH165" i="11" l="1"/>
  <c r="DI165" i="11" s="1"/>
  <c r="DF167" i="11"/>
  <c r="DH156" i="11"/>
  <c r="DI156" i="11" s="1"/>
  <c r="DH157" i="11"/>
  <c r="DI157" i="11" s="1"/>
  <c r="DH160" i="11"/>
  <c r="DI160" i="11" s="1"/>
  <c r="DH164" i="11"/>
  <c r="DI164" i="11" s="1"/>
  <c r="DH159" i="11"/>
  <c r="DI159" i="11" s="1"/>
  <c r="DH158" i="11"/>
  <c r="DI158" i="11" s="1"/>
  <c r="DI166" i="11" s="1"/>
  <c r="DH161" i="11"/>
  <c r="DI161" i="11" s="1"/>
  <c r="DH166" i="11" l="1"/>
  <c r="DI167" i="11" s="1"/>
  <c r="DJ163" i="11" s="1"/>
  <c r="DK163" i="11" s="1"/>
  <c r="DJ162" i="11" l="1"/>
  <c r="DK162" i="11" s="1"/>
  <c r="DJ160" i="11"/>
  <c r="DK160" i="11" s="1"/>
  <c r="DJ159" i="11"/>
  <c r="DK159" i="11" s="1"/>
  <c r="DH167" i="11"/>
  <c r="DJ156" i="11"/>
  <c r="DK156" i="11" s="1"/>
  <c r="DJ165" i="11"/>
  <c r="DK165" i="11" s="1"/>
  <c r="DJ164" i="11"/>
  <c r="DK164" i="11" s="1"/>
  <c r="DJ158" i="11"/>
  <c r="DK158" i="11" s="1"/>
  <c r="DJ157" i="11"/>
  <c r="DK157" i="11" s="1"/>
  <c r="DJ161" i="11"/>
  <c r="DK161" i="11" s="1"/>
  <c r="DJ166" i="11" l="1"/>
  <c r="DK166" i="11"/>
  <c r="DK167" i="11" s="1"/>
  <c r="DL164" i="11" l="1"/>
  <c r="DM164" i="11" s="1"/>
  <c r="DL158" i="11"/>
  <c r="DM158" i="11" s="1"/>
  <c r="DL161" i="11"/>
  <c r="DM161" i="11" s="1"/>
  <c r="DL157" i="11"/>
  <c r="DM157" i="11" s="1"/>
  <c r="DL163" i="11"/>
  <c r="DM163" i="11" s="1"/>
  <c r="DL162" i="11"/>
  <c r="DM162" i="11" s="1"/>
  <c r="DL165" i="11"/>
  <c r="DM165" i="11" s="1"/>
  <c r="DL156" i="11"/>
  <c r="DJ167" i="11"/>
  <c r="DL159" i="11"/>
  <c r="DM159" i="11" s="1"/>
  <c r="DL160" i="11"/>
  <c r="DM160" i="11" s="1"/>
  <c r="DL166" i="11" l="1"/>
  <c r="DM156" i="11"/>
  <c r="DM166" i="11" s="1"/>
  <c r="DM167" i="11" l="1"/>
  <c r="DL167" i="11" l="1"/>
  <c r="O154" i="11"/>
  <c r="N161" i="11" l="1"/>
  <c r="N158" i="11"/>
  <c r="N162" i="11"/>
  <c r="N164" i="11"/>
  <c r="N157" i="11"/>
  <c r="N165" i="11"/>
  <c r="N156" i="11"/>
  <c r="N159" i="11"/>
  <c r="N160" i="11"/>
  <c r="P168" i="11"/>
  <c r="P167" i="11" s="1"/>
  <c r="N163" i="11"/>
  <c r="O159" i="11" l="1"/>
  <c r="O164" i="11"/>
  <c r="O156" i="11"/>
  <c r="N166" i="11"/>
  <c r="Q171" i="11" s="1"/>
  <c r="O162" i="11"/>
  <c r="O163" i="11"/>
  <c r="O165" i="11"/>
  <c r="O158" i="11"/>
  <c r="O160" i="11"/>
  <c r="O157" i="11"/>
  <c r="O161" i="11"/>
  <c r="V171" i="11" l="1"/>
  <c r="Q172" i="11"/>
  <c r="Q173" i="11"/>
  <c r="Q175" i="11"/>
  <c r="Q177" i="11"/>
  <c r="AB171" i="11" s="1"/>
  <c r="Q178" i="11"/>
  <c r="Q176" i="11"/>
  <c r="Q180" i="11"/>
  <c r="Q179" i="11"/>
  <c r="AD171" i="11" s="1"/>
  <c r="AF172" i="11"/>
  <c r="AF173" i="11"/>
  <c r="AF178" i="11"/>
  <c r="AF171" i="11"/>
  <c r="Q174" i="11"/>
  <c r="O166" i="11"/>
  <c r="Q188" i="11" s="1"/>
  <c r="AA188" i="11" l="1"/>
  <c r="AC173" i="11"/>
  <c r="Y173" i="11"/>
  <c r="AB173" i="11"/>
  <c r="X173" i="11"/>
  <c r="AE173" i="11"/>
  <c r="AA173" i="11"/>
  <c r="W173" i="11"/>
  <c r="AD173" i="11"/>
  <c r="Z173" i="11"/>
  <c r="V173" i="11"/>
  <c r="X171" i="11"/>
  <c r="AE176" i="11"/>
  <c r="AA176" i="11"/>
  <c r="W176" i="11"/>
  <c r="AD176" i="11"/>
  <c r="Z176" i="11"/>
  <c r="V176" i="11"/>
  <c r="AC176" i="11"/>
  <c r="Y176" i="11"/>
  <c r="AB176" i="11"/>
  <c r="X176" i="11"/>
  <c r="AE174" i="11"/>
  <c r="AA174" i="11"/>
  <c r="W174" i="11"/>
  <c r="AD174" i="11"/>
  <c r="Z174" i="11"/>
  <c r="V174" i="11"/>
  <c r="AC174" i="11"/>
  <c r="Y174" i="11"/>
  <c r="AB174" i="11"/>
  <c r="X174" i="11"/>
  <c r="AE178" i="11"/>
  <c r="AA178" i="11"/>
  <c r="W178" i="11"/>
  <c r="AD178" i="11"/>
  <c r="Z178" i="11"/>
  <c r="V178" i="11"/>
  <c r="AC178" i="11"/>
  <c r="Y178" i="11"/>
  <c r="AB178" i="11"/>
  <c r="X178" i="11"/>
  <c r="AE172" i="11"/>
  <c r="AA172" i="11"/>
  <c r="W172" i="11"/>
  <c r="AD172" i="11"/>
  <c r="Z172" i="11"/>
  <c r="V172" i="11"/>
  <c r="AC172" i="11"/>
  <c r="Y172" i="11"/>
  <c r="AB172" i="11"/>
  <c r="X172" i="11"/>
  <c r="W171" i="11"/>
  <c r="AA171" i="11"/>
  <c r="Y171" i="11"/>
  <c r="AC179" i="11"/>
  <c r="Y179" i="11"/>
  <c r="AB179" i="11"/>
  <c r="X179" i="11"/>
  <c r="AE179" i="11"/>
  <c r="AA179" i="11"/>
  <c r="W179" i="11"/>
  <c r="AD179" i="11"/>
  <c r="Z179" i="11"/>
  <c r="V179" i="11"/>
  <c r="AC177" i="11"/>
  <c r="Y177" i="11"/>
  <c r="AB177" i="11"/>
  <c r="X177" i="11"/>
  <c r="AE177" i="11"/>
  <c r="AA177" i="11"/>
  <c r="W177" i="11"/>
  <c r="AD177" i="11"/>
  <c r="Z177" i="11"/>
  <c r="V177" i="11"/>
  <c r="AE180" i="11"/>
  <c r="AA180" i="11"/>
  <c r="W180" i="11"/>
  <c r="AD180" i="11"/>
  <c r="Z180" i="11"/>
  <c r="V180" i="11"/>
  <c r="AC180" i="11"/>
  <c r="Y180" i="11"/>
  <c r="AB180" i="11"/>
  <c r="X180" i="11"/>
  <c r="AC175" i="11"/>
  <c r="Y175" i="11"/>
  <c r="AB175" i="11"/>
  <c r="X175" i="11"/>
  <c r="AE175" i="11"/>
  <c r="AA175" i="11"/>
  <c r="W175" i="11"/>
  <c r="AD175" i="11"/>
  <c r="Z175" i="11"/>
  <c r="V175" i="11"/>
  <c r="Z171" i="11"/>
  <c r="AE171" i="11"/>
  <c r="AC171" i="11"/>
  <c r="AF180" i="11"/>
  <c r="AF176" i="11"/>
  <c r="AF175" i="11"/>
  <c r="AU177" i="11"/>
  <c r="AF177" i="11"/>
  <c r="AF179" i="11"/>
  <c r="AU180" i="11"/>
  <c r="Q183" i="11"/>
  <c r="Q185" i="11"/>
  <c r="X188" i="11" s="1"/>
  <c r="Q186" i="11"/>
  <c r="Y188" i="11" s="1"/>
  <c r="Q184" i="11"/>
  <c r="AF188" i="11"/>
  <c r="AF174" i="11"/>
  <c r="AU173" i="11"/>
  <c r="AU179" i="11"/>
  <c r="AU178" i="11"/>
  <c r="Q192" i="11"/>
  <c r="Q190" i="11"/>
  <c r="AC188" i="11" s="1"/>
  <c r="AU172" i="11"/>
  <c r="AU175" i="11"/>
  <c r="Q181" i="11"/>
  <c r="Q187" i="11"/>
  <c r="AU174" i="11"/>
  <c r="AU176" i="11"/>
  <c r="Q191" i="11"/>
  <c r="AD188" i="11" s="1"/>
  <c r="AF183" i="11"/>
  <c r="AU171" i="11"/>
  <c r="Q189" i="11"/>
  <c r="AE181" i="11" l="1"/>
  <c r="AC183" i="11"/>
  <c r="Y183" i="11"/>
  <c r="AB183" i="11"/>
  <c r="X183" i="11"/>
  <c r="AE183" i="11"/>
  <c r="AA183" i="11"/>
  <c r="W183" i="11"/>
  <c r="AD183" i="11"/>
  <c r="Z183" i="11"/>
  <c r="V183" i="11"/>
  <c r="AE184" i="11"/>
  <c r="AA184" i="11"/>
  <c r="W184" i="11"/>
  <c r="AD184" i="11"/>
  <c r="Z184" i="11"/>
  <c r="V184" i="11"/>
  <c r="AC184" i="11"/>
  <c r="Y184" i="11"/>
  <c r="AB184" i="11"/>
  <c r="X184" i="11"/>
  <c r="W188" i="11"/>
  <c r="AE186" i="11"/>
  <c r="AA186" i="11"/>
  <c r="W186" i="11"/>
  <c r="AD186" i="11"/>
  <c r="Z186" i="11"/>
  <c r="V186" i="11"/>
  <c r="AC186" i="11"/>
  <c r="Y186" i="11"/>
  <c r="AB186" i="11"/>
  <c r="X186" i="11"/>
  <c r="V188" i="11"/>
  <c r="AC189" i="11"/>
  <c r="Y189" i="11"/>
  <c r="AB189" i="11"/>
  <c r="X189" i="11"/>
  <c r="AE189" i="11"/>
  <c r="AA189" i="11"/>
  <c r="W189" i="11"/>
  <c r="AD189" i="11"/>
  <c r="Z189" i="11"/>
  <c r="V189" i="11"/>
  <c r="AC187" i="11"/>
  <c r="Y187" i="11"/>
  <c r="AB187" i="11"/>
  <c r="X187" i="11"/>
  <c r="AE187" i="11"/>
  <c r="AA187" i="11"/>
  <c r="W187" i="11"/>
  <c r="AD187" i="11"/>
  <c r="Z187" i="11"/>
  <c r="V187" i="11"/>
  <c r="AE190" i="11"/>
  <c r="AA190" i="11"/>
  <c r="W190" i="11"/>
  <c r="AD190" i="11"/>
  <c r="Z190" i="11"/>
  <c r="V190" i="11"/>
  <c r="AC190" i="11"/>
  <c r="Y190" i="11"/>
  <c r="AB190" i="11"/>
  <c r="X190" i="11"/>
  <c r="AC191" i="11"/>
  <c r="Y191" i="11"/>
  <c r="AB191" i="11"/>
  <c r="X191" i="11"/>
  <c r="AE191" i="11"/>
  <c r="AA191" i="11"/>
  <c r="W191" i="11"/>
  <c r="AD191" i="11"/>
  <c r="Z191" i="11"/>
  <c r="V191" i="11"/>
  <c r="AE192" i="11"/>
  <c r="AA192" i="11"/>
  <c r="W192" i="11"/>
  <c r="AD192" i="11"/>
  <c r="Z192" i="11"/>
  <c r="V192" i="11"/>
  <c r="AC192" i="11"/>
  <c r="Y192" i="11"/>
  <c r="AB192" i="11"/>
  <c r="X192" i="11"/>
  <c r="AC185" i="11"/>
  <c r="Y185" i="11"/>
  <c r="AB185" i="11"/>
  <c r="X185" i="11"/>
  <c r="AE185" i="11"/>
  <c r="AA185" i="11"/>
  <c r="W185" i="11"/>
  <c r="AD185" i="11"/>
  <c r="Z185" i="11"/>
  <c r="V185" i="11"/>
  <c r="AB188" i="11"/>
  <c r="Z188" i="11"/>
  <c r="AE188" i="11"/>
  <c r="AF185" i="11"/>
  <c r="AF186" i="11"/>
  <c r="AF181" i="11"/>
  <c r="AH172" i="11" s="1"/>
  <c r="AH174" i="11" s="1"/>
  <c r="AF184" i="11"/>
  <c r="AH171" i="11"/>
  <c r="AU192" i="11"/>
  <c r="AU190" i="11"/>
  <c r="AU191" i="11"/>
  <c r="AU188" i="11"/>
  <c r="AU183" i="11"/>
  <c r="AF192" i="11"/>
  <c r="AF189" i="11"/>
  <c r="AU186" i="11"/>
  <c r="AU189" i="11"/>
  <c r="AU187" i="11"/>
  <c r="AF187" i="11"/>
  <c r="AU185" i="11"/>
  <c r="AU184" i="11"/>
  <c r="AF191" i="11"/>
  <c r="AF190" i="11"/>
  <c r="AE193" i="11" l="1"/>
  <c r="AH183" i="11" s="1"/>
  <c r="AH176" i="11"/>
  <c r="AH175" i="11"/>
  <c r="AF193" i="11"/>
  <c r="AH184" i="11" s="1"/>
  <c r="AH186" i="11" s="1"/>
  <c r="AH188" i="11" l="1"/>
  <c r="AH179" i="11"/>
  <c r="AH178" i="11"/>
  <c r="AH187" i="11"/>
  <c r="AK175" i="11" l="1"/>
  <c r="AK176" i="11" s="1"/>
  <c r="AK177" i="11" s="1"/>
  <c r="AH180" i="11"/>
  <c r="AN172" i="11" s="1"/>
  <c r="AH191" i="11"/>
  <c r="AH190" i="11"/>
  <c r="AK171" i="11" l="1"/>
  <c r="AN173" i="11"/>
  <c r="AO173" i="11" s="1"/>
  <c r="AK180" i="11"/>
  <c r="AL180" i="11" s="1"/>
  <c r="AK179" i="11"/>
  <c r="AL179" i="11" s="1"/>
  <c r="AK178" i="11"/>
  <c r="AL178" i="11" s="1"/>
  <c r="AK187" i="11"/>
  <c r="AK188" i="11" s="1"/>
  <c r="AK189" i="11" s="1"/>
  <c r="AH192" i="11"/>
  <c r="AL171" i="11" l="1"/>
  <c r="AN171" i="11"/>
  <c r="AN185" i="11"/>
  <c r="AO185" i="11" s="1"/>
  <c r="AK192" i="11"/>
  <c r="AL192" i="11" s="1"/>
  <c r="AK190" i="11"/>
  <c r="AL190" i="11" s="1"/>
  <c r="AK191" i="11"/>
  <c r="AL191" i="11" s="1"/>
  <c r="AN184" i="11"/>
  <c r="AK183" i="11"/>
  <c r="AL183" i="11" s="1"/>
  <c r="AO171" i="11" l="1"/>
  <c r="AP171" i="11" s="1"/>
  <c r="AO172" i="11"/>
  <c r="AN183" i="11"/>
  <c r="AO183" i="11" s="1"/>
  <c r="AP183" i="11" s="1"/>
  <c r="AP173" i="11" l="1"/>
  <c r="AQ173" i="11" s="1"/>
  <c r="AP172" i="11"/>
  <c r="AQ171" i="11" s="1"/>
  <c r="AQ176" i="11" s="1"/>
  <c r="AO184" i="11"/>
  <c r="AQ172" i="11" l="1"/>
  <c r="AV179" i="11"/>
  <c r="AV178" i="11"/>
  <c r="AV175" i="11"/>
  <c r="AV172" i="11"/>
  <c r="AV177" i="11"/>
  <c r="AV174" i="11"/>
  <c r="AV171" i="11"/>
  <c r="AV173" i="11"/>
  <c r="AV180" i="11"/>
  <c r="AV176" i="11"/>
  <c r="AP184" i="11"/>
  <c r="AP185" i="11"/>
  <c r="AQ185" i="11" s="1"/>
  <c r="AQ183" i="11" l="1"/>
  <c r="AQ188" i="11" s="1"/>
  <c r="AQ184" i="11"/>
  <c r="AV190" i="11" l="1"/>
  <c r="Q203" i="11" s="1"/>
  <c r="R203" i="11" s="1"/>
  <c r="S203" i="11" s="1"/>
  <c r="AV192" i="11"/>
  <c r="Q205" i="11" s="1"/>
  <c r="R205" i="11" s="1"/>
  <c r="S205" i="11" s="1"/>
  <c r="AV187" i="11"/>
  <c r="Q200" i="11" s="1"/>
  <c r="R200" i="11" s="1"/>
  <c r="S200" i="11" s="1"/>
  <c r="AV191" i="11"/>
  <c r="Q204" i="11" s="1"/>
  <c r="R204" i="11" s="1"/>
  <c r="S204" i="11" s="1"/>
  <c r="AV184" i="11"/>
  <c r="Q197" i="11" s="1"/>
  <c r="R197" i="11" s="1"/>
  <c r="S197" i="11" s="1"/>
  <c r="AV186" i="11"/>
  <c r="Q199" i="11" s="1"/>
  <c r="R199" i="11" s="1"/>
  <c r="S199" i="11" s="1"/>
  <c r="AV188" i="11"/>
  <c r="Q201" i="11" s="1"/>
  <c r="R201" i="11" s="1"/>
  <c r="S201" i="11" s="1"/>
  <c r="AV185" i="11"/>
  <c r="Q198" i="11" s="1"/>
  <c r="R198" i="11" s="1"/>
  <c r="S198" i="11" s="1"/>
  <c r="AV189" i="11"/>
  <c r="Q202" i="11" s="1"/>
  <c r="R202" i="11" s="1"/>
  <c r="S202" i="11" s="1"/>
  <c r="AV183" i="11"/>
  <c r="Q196" i="11" s="1"/>
  <c r="P209" i="11" l="1"/>
  <c r="R196" i="11"/>
  <c r="R206" i="11" l="1"/>
  <c r="S196" i="11"/>
  <c r="S206" i="11" s="1"/>
  <c r="S207" i="11" l="1"/>
  <c r="T196" i="11" l="1"/>
  <c r="T198" i="11"/>
  <c r="U198" i="11" s="1"/>
  <c r="T203" i="11"/>
  <c r="U203" i="11" s="1"/>
  <c r="T204" i="11"/>
  <c r="U204" i="11" s="1"/>
  <c r="T201" i="11"/>
  <c r="U201" i="11" s="1"/>
  <c r="T200" i="11"/>
  <c r="U200" i="11" s="1"/>
  <c r="T199" i="11"/>
  <c r="U199" i="11" s="1"/>
  <c r="T205" i="11"/>
  <c r="U205" i="11" s="1"/>
  <c r="T197" i="11"/>
  <c r="U197" i="11" s="1"/>
  <c r="T202" i="11"/>
  <c r="U202" i="11" s="1"/>
  <c r="T206" i="11" l="1"/>
  <c r="U196" i="11"/>
  <c r="U206" i="11" s="1"/>
  <c r="U207" i="11" l="1"/>
  <c r="V197" i="11" l="1"/>
  <c r="W197" i="11" s="1"/>
  <c r="V201" i="11"/>
  <c r="W201" i="11" s="1"/>
  <c r="V200" i="11"/>
  <c r="W200" i="11" s="1"/>
  <c r="T207" i="11"/>
  <c r="V199" i="11"/>
  <c r="W199" i="11" s="1"/>
  <c r="V196" i="11"/>
  <c r="V203" i="11"/>
  <c r="W203" i="11" s="1"/>
  <c r="V205" i="11"/>
  <c r="W205" i="11" s="1"/>
  <c r="V204" i="11"/>
  <c r="W204" i="11" s="1"/>
  <c r="V202" i="11"/>
  <c r="W202" i="11" s="1"/>
  <c r="V198" i="11"/>
  <c r="W198" i="11" s="1"/>
  <c r="W196" i="11" l="1"/>
  <c r="W206" i="11" s="1"/>
  <c r="V206" i="11"/>
  <c r="W207" i="11" l="1"/>
  <c r="X198" i="11" s="1"/>
  <c r="Y198" i="11" s="1"/>
  <c r="X204" i="11" l="1"/>
  <c r="Y204" i="11" s="1"/>
  <c r="X203" i="11"/>
  <c r="Y203" i="11" s="1"/>
  <c r="X199" i="11"/>
  <c r="Y199" i="11" s="1"/>
  <c r="X205" i="11"/>
  <c r="Y205" i="11" s="1"/>
  <c r="X201" i="11"/>
  <c r="Y201" i="11" s="1"/>
  <c r="X200" i="11"/>
  <c r="Y200" i="11" s="1"/>
  <c r="X202" i="11"/>
  <c r="Y202" i="11" s="1"/>
  <c r="X196" i="11"/>
  <c r="Y196" i="11" s="1"/>
  <c r="X197" i="11"/>
  <c r="Y197" i="11" s="1"/>
  <c r="V207" i="11"/>
  <c r="Y206" i="11" l="1"/>
  <c r="X206" i="11"/>
  <c r="Y207" i="11" l="1"/>
  <c r="Z198" i="11" s="1"/>
  <c r="AA198" i="11" s="1"/>
  <c r="Z202" i="11" l="1"/>
  <c r="AA202" i="11" s="1"/>
  <c r="Z205" i="11"/>
  <c r="AA205" i="11" s="1"/>
  <c r="Z204" i="11"/>
  <c r="AA204" i="11" s="1"/>
  <c r="Z201" i="11"/>
  <c r="AA201" i="11" s="1"/>
  <c r="Z196" i="11"/>
  <c r="AA196" i="11" s="1"/>
  <c r="Z197" i="11"/>
  <c r="AA197" i="11" s="1"/>
  <c r="Z200" i="11"/>
  <c r="AA200" i="11" s="1"/>
  <c r="Z203" i="11"/>
  <c r="AA203" i="11" s="1"/>
  <c r="Z199" i="11"/>
  <c r="AA199" i="11" s="1"/>
  <c r="X207" i="11"/>
  <c r="AA206" i="11" l="1"/>
  <c r="Z206" i="11"/>
  <c r="AA207" i="11" l="1"/>
  <c r="AB198" i="11" s="1"/>
  <c r="AC198" i="11" s="1"/>
  <c r="AB197" i="11" l="1"/>
  <c r="AC197" i="11" s="1"/>
  <c r="AB205" i="11"/>
  <c r="AC205" i="11" s="1"/>
  <c r="AB201" i="11"/>
  <c r="AC201" i="11" s="1"/>
  <c r="AB196" i="11"/>
  <c r="AC196" i="11" s="1"/>
  <c r="AB203" i="11"/>
  <c r="AC203" i="11" s="1"/>
  <c r="AB200" i="11"/>
  <c r="AC200" i="11" s="1"/>
  <c r="Z207" i="11"/>
  <c r="AB204" i="11"/>
  <c r="AC204" i="11" s="1"/>
  <c r="AB199" i="11"/>
  <c r="AC199" i="11" s="1"/>
  <c r="AB202" i="11"/>
  <c r="AC202" i="11" s="1"/>
  <c r="AC206" i="11" l="1"/>
  <c r="AB206" i="11"/>
  <c r="AC207" i="11" l="1"/>
  <c r="AD198" i="11" s="1"/>
  <c r="AE198" i="11" s="1"/>
  <c r="AD202" i="11" l="1"/>
  <c r="AE202" i="11" s="1"/>
  <c r="AD199" i="11"/>
  <c r="AE199" i="11" s="1"/>
  <c r="AB207" i="11"/>
  <c r="AD200" i="11"/>
  <c r="AE200" i="11" s="1"/>
  <c r="AD197" i="11"/>
  <c r="AE197" i="11" s="1"/>
  <c r="AD204" i="11"/>
  <c r="AE204" i="11" s="1"/>
  <c r="AD196" i="11"/>
  <c r="AE196" i="11" s="1"/>
  <c r="AD201" i="11"/>
  <c r="AE201" i="11" s="1"/>
  <c r="AD205" i="11"/>
  <c r="AE205" i="11" s="1"/>
  <c r="AD203" i="11"/>
  <c r="AE203" i="11" s="1"/>
  <c r="AE206" i="11" l="1"/>
  <c r="AD206" i="11"/>
  <c r="AE207" i="11" l="1"/>
  <c r="AF197" i="11" s="1"/>
  <c r="AG197" i="11" s="1"/>
  <c r="AF196" i="11" l="1"/>
  <c r="AG196" i="11" s="1"/>
  <c r="AF205" i="11"/>
  <c r="AG205" i="11" s="1"/>
  <c r="AD207" i="11"/>
  <c r="AF203" i="11"/>
  <c r="AG203" i="11" s="1"/>
  <c r="AF199" i="11"/>
  <c r="AG199" i="11" s="1"/>
  <c r="AF201" i="11"/>
  <c r="AG201" i="11" s="1"/>
  <c r="AF202" i="11"/>
  <c r="AG202" i="11" s="1"/>
  <c r="AF198" i="11"/>
  <c r="AG198" i="11" s="1"/>
  <c r="AF204" i="11"/>
  <c r="AG204" i="11" s="1"/>
  <c r="AF200" i="11"/>
  <c r="AG200" i="11" s="1"/>
  <c r="AG206" i="11" l="1"/>
  <c r="AF206" i="11"/>
  <c r="AG207" i="11" l="1"/>
  <c r="AH200" i="11" s="1"/>
  <c r="AI200" i="11" s="1"/>
  <c r="AH196" i="11" l="1"/>
  <c r="AI196" i="11" s="1"/>
  <c r="AH197" i="11"/>
  <c r="AI197" i="11" s="1"/>
  <c r="AH204" i="11"/>
  <c r="AI204" i="11" s="1"/>
  <c r="AH199" i="11"/>
  <c r="AI199" i="11" s="1"/>
  <c r="AH202" i="11"/>
  <c r="AI202" i="11" s="1"/>
  <c r="AF207" i="11"/>
  <c r="AH205" i="11"/>
  <c r="AI205" i="11" s="1"/>
  <c r="AH203" i="11"/>
  <c r="AI203" i="11" s="1"/>
  <c r="AH198" i="11"/>
  <c r="AI198" i="11" s="1"/>
  <c r="AH201" i="11"/>
  <c r="AI201" i="11" s="1"/>
  <c r="AI206" i="11" l="1"/>
  <c r="AH206" i="11"/>
  <c r="AI207" i="11" s="1"/>
  <c r="AJ203" i="11" s="1"/>
  <c r="AK203" i="11" s="1"/>
  <c r="AJ204" i="11" l="1"/>
  <c r="AK204" i="11" s="1"/>
  <c r="AJ202" i="11"/>
  <c r="AK202" i="11" s="1"/>
  <c r="AH207" i="11"/>
  <c r="AJ200" i="11"/>
  <c r="AK200" i="11" s="1"/>
  <c r="AJ196" i="11"/>
  <c r="AK196" i="11" s="1"/>
  <c r="AJ198" i="11"/>
  <c r="AK198" i="11" s="1"/>
  <c r="AJ205" i="11"/>
  <c r="AK205" i="11" s="1"/>
  <c r="AJ197" i="11"/>
  <c r="AK197" i="11" s="1"/>
  <c r="AJ199" i="11"/>
  <c r="AK199" i="11" s="1"/>
  <c r="AJ201" i="11"/>
  <c r="AK201" i="11" s="1"/>
  <c r="AK206" i="11" l="1"/>
  <c r="AJ206" i="11"/>
  <c r="AK207" i="11" l="1"/>
  <c r="AL201" i="11" s="1"/>
  <c r="AM201" i="11" s="1"/>
  <c r="AL202" i="11"/>
  <c r="AM202" i="11" s="1"/>
  <c r="AL199" i="11"/>
  <c r="AM199" i="11" s="1"/>
  <c r="AL197" i="11" l="1"/>
  <c r="AM197" i="11" s="1"/>
  <c r="AL198" i="11"/>
  <c r="AM198" i="11" s="1"/>
  <c r="AL204" i="11"/>
  <c r="AM204" i="11" s="1"/>
  <c r="AL200" i="11"/>
  <c r="AM200" i="11" s="1"/>
  <c r="AL196" i="11"/>
  <c r="AM196" i="11" s="1"/>
  <c r="AL203" i="11"/>
  <c r="AM203" i="11" s="1"/>
  <c r="AJ207" i="11"/>
  <c r="AL205" i="11"/>
  <c r="AM205" i="11" s="1"/>
  <c r="AL206" i="11" l="1"/>
  <c r="AM206" i="11"/>
  <c r="AM207" i="11" s="1"/>
  <c r="AN200" i="11" l="1"/>
  <c r="AO200" i="11" s="1"/>
  <c r="AN203" i="11"/>
  <c r="AO203" i="11" s="1"/>
  <c r="AN199" i="11"/>
  <c r="AO199" i="11" s="1"/>
  <c r="AN205" i="11"/>
  <c r="AO205" i="11" s="1"/>
  <c r="AL207" i="11"/>
  <c r="AN204" i="11"/>
  <c r="AO204" i="11" s="1"/>
  <c r="AN201" i="11"/>
  <c r="AO201" i="11" s="1"/>
  <c r="AN197" i="11"/>
  <c r="AO197" i="11" s="1"/>
  <c r="AN202" i="11"/>
  <c r="AO202" i="11" s="1"/>
  <c r="AN196" i="11"/>
  <c r="AO196" i="11" s="1"/>
  <c r="AN198" i="11"/>
  <c r="AO198" i="11" s="1"/>
  <c r="AO206" i="11" l="1"/>
  <c r="AN206" i="11"/>
  <c r="AO207" i="11" l="1"/>
  <c r="AP201" i="11" s="1"/>
  <c r="AQ201" i="11" s="1"/>
  <c r="AP197" i="11"/>
  <c r="AQ197" i="11" s="1"/>
  <c r="AP204" i="11" l="1"/>
  <c r="AQ204" i="11" s="1"/>
  <c r="AP200" i="11"/>
  <c r="AQ200" i="11" s="1"/>
  <c r="AP202" i="11"/>
  <c r="AQ202" i="11" s="1"/>
  <c r="AP205" i="11"/>
  <c r="AQ205" i="11" s="1"/>
  <c r="AP203" i="11"/>
  <c r="AQ203" i="11" s="1"/>
  <c r="AP196" i="11"/>
  <c r="AQ196" i="11" s="1"/>
  <c r="AN207" i="11"/>
  <c r="AP198" i="11"/>
  <c r="AQ198" i="11" s="1"/>
  <c r="AQ206" i="11" s="1"/>
  <c r="AP199" i="11"/>
  <c r="AQ199" i="11" s="1"/>
  <c r="AP206" i="11" l="1"/>
  <c r="AQ207" i="11" s="1"/>
  <c r="AR205" i="11" l="1"/>
  <c r="AS205" i="11" s="1"/>
  <c r="AR202" i="11"/>
  <c r="AS202" i="11" s="1"/>
  <c r="AP207" i="11"/>
  <c r="AR197" i="11"/>
  <c r="AS197" i="11" s="1"/>
  <c r="AR196" i="11"/>
  <c r="AS196" i="11" s="1"/>
  <c r="AR201" i="11"/>
  <c r="AS201" i="11" s="1"/>
  <c r="AR200" i="11"/>
  <c r="AS200" i="11" s="1"/>
  <c r="AR198" i="11"/>
  <c r="AS198" i="11" s="1"/>
  <c r="AR204" i="11"/>
  <c r="AS204" i="11" s="1"/>
  <c r="AR199" i="11"/>
  <c r="AS199" i="11" s="1"/>
  <c r="AR203" i="11"/>
  <c r="AS203" i="11" s="1"/>
  <c r="AS206" i="11" l="1"/>
  <c r="AR206" i="11"/>
  <c r="AS207" i="11" s="1"/>
  <c r="AT196" i="11" l="1"/>
  <c r="AU196" i="11" s="1"/>
  <c r="AT203" i="11"/>
  <c r="AU203" i="11" s="1"/>
  <c r="AT199" i="11"/>
  <c r="AU199" i="11" s="1"/>
  <c r="AT204" i="11"/>
  <c r="AU204" i="11" s="1"/>
  <c r="AT201" i="11"/>
  <c r="AU201" i="11" s="1"/>
  <c r="AT198" i="11"/>
  <c r="AU198" i="11" s="1"/>
  <c r="AT202" i="11"/>
  <c r="AU202" i="11" s="1"/>
  <c r="AT197" i="11"/>
  <c r="AU197" i="11" s="1"/>
  <c r="AT205" i="11"/>
  <c r="AU205" i="11" s="1"/>
  <c r="AR207" i="11"/>
  <c r="AT200" i="11"/>
  <c r="AU200" i="11" s="1"/>
  <c r="AU206" i="11" l="1"/>
  <c r="AT206" i="11"/>
  <c r="AU207" i="11" l="1"/>
  <c r="AV196" i="11" s="1"/>
  <c r="AW196" i="11" s="1"/>
  <c r="AV202" i="11"/>
  <c r="AW202" i="11" s="1"/>
  <c r="AT207" i="11" l="1"/>
  <c r="AV204" i="11"/>
  <c r="AW204" i="11" s="1"/>
  <c r="AV198" i="11"/>
  <c r="AW198" i="11" s="1"/>
  <c r="AV203" i="11"/>
  <c r="AW203" i="11" s="1"/>
  <c r="AV197" i="11"/>
  <c r="AW197" i="11" s="1"/>
  <c r="AV200" i="11"/>
  <c r="AW200" i="11" s="1"/>
  <c r="AV205" i="11"/>
  <c r="AW205" i="11" s="1"/>
  <c r="AV199" i="11"/>
  <c r="AW199" i="11" s="1"/>
  <c r="AV201" i="11"/>
  <c r="AW201" i="11" s="1"/>
  <c r="AW206" i="11" l="1"/>
  <c r="AV206" i="11"/>
  <c r="AW207" i="11" l="1"/>
  <c r="AX203" i="11" s="1"/>
  <c r="AY203" i="11" s="1"/>
  <c r="AX198" i="11"/>
  <c r="AY198" i="11" s="1"/>
  <c r="AX200" i="11"/>
  <c r="AY200" i="11" s="1"/>
  <c r="AV207" i="11"/>
  <c r="AX199" i="11"/>
  <c r="AY199" i="11" s="1"/>
  <c r="AX202" i="11"/>
  <c r="AY202" i="11" s="1"/>
  <c r="AX197" i="11"/>
  <c r="AY197" i="11" s="1"/>
  <c r="AX204" i="11"/>
  <c r="AY204" i="11" s="1"/>
  <c r="AX205" i="11"/>
  <c r="AY205" i="11" s="1"/>
  <c r="AX196" i="11"/>
  <c r="AY196" i="11" s="1"/>
  <c r="AX201" i="11"/>
  <c r="AY201" i="11" s="1"/>
  <c r="AY206" i="11" l="1"/>
  <c r="AX206" i="11"/>
  <c r="AY207" i="11" l="1"/>
  <c r="AZ204" i="11" s="1"/>
  <c r="BA204" i="11" s="1"/>
  <c r="AZ203" i="11" l="1"/>
  <c r="BA203" i="11" s="1"/>
  <c r="AZ200" i="11"/>
  <c r="BA200" i="11" s="1"/>
  <c r="AZ205" i="11"/>
  <c r="BA205" i="11" s="1"/>
  <c r="AZ201" i="11"/>
  <c r="BA201" i="11" s="1"/>
  <c r="AZ199" i="11"/>
  <c r="BA199" i="11" s="1"/>
  <c r="AZ202" i="11"/>
  <c r="BA202" i="11" s="1"/>
  <c r="AZ198" i="11"/>
  <c r="BA198" i="11" s="1"/>
  <c r="AX207" i="11"/>
  <c r="AZ197" i="11"/>
  <c r="BA197" i="11" s="1"/>
  <c r="AZ196" i="11"/>
  <c r="BA196" i="11" s="1"/>
  <c r="BA206" i="11" l="1"/>
  <c r="AZ206" i="11"/>
  <c r="BA207" i="11" l="1"/>
  <c r="BB198" i="11" s="1"/>
  <c r="BC198" i="11" s="1"/>
  <c r="AZ207" i="11"/>
  <c r="BB201" i="11"/>
  <c r="BC201" i="11" s="1"/>
  <c r="BB202" i="11"/>
  <c r="BC202" i="11" s="1"/>
  <c r="BB204" i="11"/>
  <c r="BC204" i="11" s="1"/>
  <c r="BB205" i="11"/>
  <c r="BC205" i="11" s="1"/>
  <c r="BB200" i="11"/>
  <c r="BC200" i="11" s="1"/>
  <c r="BB199" i="11" l="1"/>
  <c r="BC199" i="11" s="1"/>
  <c r="BB203" i="11"/>
  <c r="BC203" i="11" s="1"/>
  <c r="BB196" i="11"/>
  <c r="BC196" i="11" s="1"/>
  <c r="BB197" i="11"/>
  <c r="BC197" i="11" s="1"/>
  <c r="BC206" i="11" s="1"/>
  <c r="BB206" i="11" l="1"/>
  <c r="BC207" i="11" s="1"/>
  <c r="BD199" i="11" l="1"/>
  <c r="BE199" i="11" s="1"/>
  <c r="BD197" i="11"/>
  <c r="BE197" i="11" s="1"/>
  <c r="BD205" i="11"/>
  <c r="BE205" i="11" s="1"/>
  <c r="BD203" i="11"/>
  <c r="BE203" i="11" s="1"/>
  <c r="BD201" i="11"/>
  <c r="BE201" i="11" s="1"/>
  <c r="BD196" i="11"/>
  <c r="BE196" i="11" s="1"/>
  <c r="BD198" i="11"/>
  <c r="BE198" i="11" s="1"/>
  <c r="BD202" i="11"/>
  <c r="BE202" i="11" s="1"/>
  <c r="BD204" i="11"/>
  <c r="BE204" i="11" s="1"/>
  <c r="BD200" i="11"/>
  <c r="BE200" i="11" s="1"/>
  <c r="BB207" i="11"/>
  <c r="BE206" i="11" l="1"/>
  <c r="BD206" i="11"/>
  <c r="BE207" i="11" l="1"/>
  <c r="BF203" i="11" s="1"/>
  <c r="BG203" i="11" s="1"/>
  <c r="BF198" i="11"/>
  <c r="BG198" i="11" s="1"/>
  <c r="BF202" i="11" l="1"/>
  <c r="BG202" i="11" s="1"/>
  <c r="BF204" i="11"/>
  <c r="BG204" i="11" s="1"/>
  <c r="BF200" i="11"/>
  <c r="BG200" i="11" s="1"/>
  <c r="BD207" i="11"/>
  <c r="BF196" i="11"/>
  <c r="BG196" i="11" s="1"/>
  <c r="BF199" i="11"/>
  <c r="BG199" i="11" s="1"/>
  <c r="BF197" i="11"/>
  <c r="BG197" i="11" s="1"/>
  <c r="BF201" i="11"/>
  <c r="BG201" i="11" s="1"/>
  <c r="BF205" i="11"/>
  <c r="BG205" i="11" s="1"/>
  <c r="BG206" i="11" l="1"/>
  <c r="BF206" i="11"/>
  <c r="BG207" i="11" l="1"/>
  <c r="BH199" i="11" l="1"/>
  <c r="BI199" i="11" s="1"/>
  <c r="BH196" i="11"/>
  <c r="BH197" i="11"/>
  <c r="BI197" i="11" s="1"/>
  <c r="BF207" i="11"/>
  <c r="BH204" i="11"/>
  <c r="BI204" i="11" s="1"/>
  <c r="BH205" i="11"/>
  <c r="BI205" i="11" s="1"/>
  <c r="BH202" i="11"/>
  <c r="BI202" i="11" s="1"/>
  <c r="BH200" i="11"/>
  <c r="BI200" i="11" s="1"/>
  <c r="BH198" i="11"/>
  <c r="BI198" i="11" s="1"/>
  <c r="BH203" i="11"/>
  <c r="BI203" i="11" s="1"/>
  <c r="BH201" i="11"/>
  <c r="BI201" i="11" s="1"/>
  <c r="BI196" i="11" l="1"/>
  <c r="BI206" i="11" s="1"/>
  <c r="BH206" i="11"/>
  <c r="BI207" i="11" l="1"/>
  <c r="BJ199" i="11" s="1"/>
  <c r="BK199" i="11" s="1"/>
  <c r="BJ204" i="11"/>
  <c r="BK204" i="11" s="1"/>
  <c r="BH207" i="11"/>
  <c r="BJ205" i="11"/>
  <c r="BK205" i="11" s="1"/>
  <c r="BJ196" i="11"/>
  <c r="BK196" i="11" s="1"/>
  <c r="BJ200" i="11"/>
  <c r="BK200" i="11" s="1"/>
  <c r="BJ201" i="11" l="1"/>
  <c r="BK201" i="11" s="1"/>
  <c r="BJ202" i="11"/>
  <c r="BK202" i="11" s="1"/>
  <c r="BJ197" i="11"/>
  <c r="BK197" i="11" s="1"/>
  <c r="BJ198" i="11"/>
  <c r="BK198" i="11" s="1"/>
  <c r="BJ203" i="11"/>
  <c r="BK203" i="11" s="1"/>
  <c r="BK206" i="11" l="1"/>
  <c r="BJ206" i="11"/>
  <c r="BK207" i="11" s="1"/>
  <c r="BL204" i="11" s="1"/>
  <c r="BM204" i="11" s="1"/>
  <c r="BL197" i="11" l="1"/>
  <c r="BM197" i="11" s="1"/>
  <c r="BL198" i="11"/>
  <c r="BM198" i="11" s="1"/>
  <c r="BL196" i="11"/>
  <c r="BM196" i="11" s="1"/>
  <c r="BL199" i="11"/>
  <c r="BM199" i="11" s="1"/>
  <c r="BL202" i="11"/>
  <c r="BM202" i="11" s="1"/>
  <c r="BL205" i="11"/>
  <c r="BM205" i="11" s="1"/>
  <c r="BL203" i="11"/>
  <c r="BM203" i="11" s="1"/>
  <c r="BJ207" i="11"/>
  <c r="BL201" i="11"/>
  <c r="BM201" i="11" s="1"/>
  <c r="BL200" i="11"/>
  <c r="BM200" i="11" s="1"/>
  <c r="BM206" i="11" l="1"/>
  <c r="BL206" i="11"/>
  <c r="BM207" i="11" l="1"/>
  <c r="BN203" i="11"/>
  <c r="BO203" i="11" s="1"/>
  <c r="BN198" i="11"/>
  <c r="BO198" i="11" s="1"/>
  <c r="BN199" i="11"/>
  <c r="BO199" i="11" s="1"/>
  <c r="BN205" i="11"/>
  <c r="BO205" i="11" s="1"/>
  <c r="BN196" i="11"/>
  <c r="BO196" i="11" s="1"/>
  <c r="BN202" i="11"/>
  <c r="BO202" i="11" s="1"/>
  <c r="BL207" i="11"/>
  <c r="BN200" i="11"/>
  <c r="BO200" i="11" s="1"/>
  <c r="BN201" i="11"/>
  <c r="BO201" i="11" s="1"/>
  <c r="BN204" i="11"/>
  <c r="BO204" i="11" s="1"/>
  <c r="BN197" i="11"/>
  <c r="BO197" i="11" s="1"/>
  <c r="BN206" i="11" l="1"/>
  <c r="BO206" i="11"/>
  <c r="BO207" i="11" s="1"/>
  <c r="BP200" i="11" s="1"/>
  <c r="BQ200" i="11" s="1"/>
  <c r="BP199" i="11" l="1"/>
  <c r="BQ199" i="11" s="1"/>
  <c r="BP197" i="11"/>
  <c r="BQ197" i="11" s="1"/>
  <c r="BP196" i="11"/>
  <c r="BQ196" i="11" s="1"/>
  <c r="BP198" i="11"/>
  <c r="BQ198" i="11" s="1"/>
  <c r="BP204" i="11"/>
  <c r="BQ204" i="11" s="1"/>
  <c r="BP205" i="11"/>
  <c r="BQ205" i="11" s="1"/>
  <c r="BP202" i="11"/>
  <c r="BQ202" i="11" s="1"/>
  <c r="BP203" i="11"/>
  <c r="BQ203" i="11" s="1"/>
  <c r="BN207" i="11"/>
  <c r="BP201" i="11"/>
  <c r="BQ201" i="11" s="1"/>
  <c r="BP206" i="11" l="1"/>
  <c r="BQ206" i="11"/>
  <c r="BQ207" i="11" l="1"/>
  <c r="BR200" i="11" s="1"/>
  <c r="BS200" i="11" s="1"/>
  <c r="BR204" i="11"/>
  <c r="BS204" i="11" s="1"/>
  <c r="BR199" i="11"/>
  <c r="BS199" i="11" s="1"/>
  <c r="BP207" i="11"/>
  <c r="BR201" i="11"/>
  <c r="BS201" i="11" s="1"/>
  <c r="BR197" i="11"/>
  <c r="BS197" i="11" s="1"/>
  <c r="BR196" i="11"/>
  <c r="BS196" i="11" s="1"/>
  <c r="BR202" i="11"/>
  <c r="BS202" i="11" s="1"/>
  <c r="BR203" i="11"/>
  <c r="BS203" i="11" s="1"/>
  <c r="BR198" i="11"/>
  <c r="BS198" i="11" s="1"/>
  <c r="BR205" i="11"/>
  <c r="BS205" i="11" s="1"/>
  <c r="BS206" i="11" l="1"/>
  <c r="BR206" i="11"/>
  <c r="BS207" i="11" l="1"/>
  <c r="BT204" i="11" s="1"/>
  <c r="BU204" i="11" s="1"/>
  <c r="BT196" i="11" l="1"/>
  <c r="BU196" i="11" s="1"/>
  <c r="BT201" i="11"/>
  <c r="BU201" i="11" s="1"/>
  <c r="BT199" i="11"/>
  <c r="BU199" i="11" s="1"/>
  <c r="BT205" i="11"/>
  <c r="BU205" i="11" s="1"/>
  <c r="BT203" i="11"/>
  <c r="BU203" i="11" s="1"/>
  <c r="BR207" i="11"/>
  <c r="BT198" i="11"/>
  <c r="BU198" i="11" s="1"/>
  <c r="BT200" i="11"/>
  <c r="BU200" i="11" s="1"/>
  <c r="BT197" i="11"/>
  <c r="BU197" i="11" s="1"/>
  <c r="BT202" i="11"/>
  <c r="BU202" i="11" s="1"/>
  <c r="BU206" i="11" l="1"/>
  <c r="BT206" i="11"/>
  <c r="BU207" i="11" l="1"/>
  <c r="BV200" i="11"/>
  <c r="BW200" i="11" s="1"/>
  <c r="BV205" i="11"/>
  <c r="BW205" i="11" s="1"/>
  <c r="BT207" i="11"/>
  <c r="BV201" i="11"/>
  <c r="BW201" i="11" s="1"/>
  <c r="BV202" i="11"/>
  <c r="BW202" i="11" s="1"/>
  <c r="BV198" i="11"/>
  <c r="BW198" i="11" s="1"/>
  <c r="BV196" i="11"/>
  <c r="BW196" i="11" s="1"/>
  <c r="BV199" i="11"/>
  <c r="BW199" i="11" s="1"/>
  <c r="BV197" i="11"/>
  <c r="BW197" i="11" s="1"/>
  <c r="BV204" i="11"/>
  <c r="BW204" i="11" s="1"/>
  <c r="BV203" i="11"/>
  <c r="BW203" i="11" s="1"/>
  <c r="BW206" i="11" l="1"/>
  <c r="BV206" i="11"/>
  <c r="BW207" i="11" l="1"/>
  <c r="BX196" i="11" s="1"/>
  <c r="BX202" i="11"/>
  <c r="BY202" i="11" s="1"/>
  <c r="BX200" i="11"/>
  <c r="BY200" i="11" s="1"/>
  <c r="BX201" i="11"/>
  <c r="BY201" i="11" s="1"/>
  <c r="BX203" i="11"/>
  <c r="BY203" i="11" s="1"/>
  <c r="BX198" i="11"/>
  <c r="BY198" i="11" s="1"/>
  <c r="BX205" i="11"/>
  <c r="BY205" i="11" s="1"/>
  <c r="BX204" i="11"/>
  <c r="BY204" i="11" s="1"/>
  <c r="BV207" i="11"/>
  <c r="BX199" i="11"/>
  <c r="BY199" i="11" s="1"/>
  <c r="BX197" i="11" l="1"/>
  <c r="BY197" i="11" s="1"/>
  <c r="BY196" i="11"/>
  <c r="BY206" i="11" l="1"/>
  <c r="BX206" i="11"/>
  <c r="BY207" i="11" s="1"/>
  <c r="BZ197" i="11" l="1"/>
  <c r="CA197" i="11" s="1"/>
  <c r="BZ201" i="11"/>
  <c r="CA201" i="11" s="1"/>
  <c r="BZ198" i="11"/>
  <c r="CA198" i="11" s="1"/>
  <c r="BZ204" i="11"/>
  <c r="CA204" i="11" s="1"/>
  <c r="BX207" i="11"/>
  <c r="BZ200" i="11"/>
  <c r="CA200" i="11" s="1"/>
  <c r="BZ205" i="11"/>
  <c r="CA205" i="11" s="1"/>
  <c r="BZ202" i="11"/>
  <c r="CA202" i="11" s="1"/>
  <c r="BZ196" i="11"/>
  <c r="BZ199" i="11"/>
  <c r="CA199" i="11" s="1"/>
  <c r="BZ203" i="11"/>
  <c r="CA203" i="11" s="1"/>
  <c r="BZ206" i="11" l="1"/>
  <c r="CA196" i="11"/>
  <c r="CA206" i="11" s="1"/>
  <c r="CA207" i="11" l="1"/>
  <c r="CB199" i="11" l="1"/>
  <c r="CC199" i="11" s="1"/>
  <c r="CB197" i="11"/>
  <c r="CC197" i="11" s="1"/>
  <c r="CB201" i="11"/>
  <c r="CC201" i="11" s="1"/>
  <c r="CB202" i="11"/>
  <c r="CC202" i="11" s="1"/>
  <c r="CB196" i="11"/>
  <c r="CB200" i="11"/>
  <c r="CC200" i="11" s="1"/>
  <c r="CB198" i="11"/>
  <c r="CC198" i="11" s="1"/>
  <c r="CB203" i="11"/>
  <c r="CC203" i="11" s="1"/>
  <c r="CB205" i="11"/>
  <c r="CC205" i="11" s="1"/>
  <c r="BZ207" i="11"/>
  <c r="CB204" i="11"/>
  <c r="CC204" i="11" s="1"/>
  <c r="CC196" i="11" l="1"/>
  <c r="CC206" i="11" s="1"/>
  <c r="CB206" i="11"/>
  <c r="CC207" i="11" l="1"/>
  <c r="CD199" i="11" s="1"/>
  <c r="CE199" i="11" s="1"/>
  <c r="CD203" i="11" l="1"/>
  <c r="CE203" i="11" s="1"/>
  <c r="CD201" i="11"/>
  <c r="CE201" i="11" s="1"/>
  <c r="CD205" i="11"/>
  <c r="CE205" i="11" s="1"/>
  <c r="CD200" i="11"/>
  <c r="CE200" i="11" s="1"/>
  <c r="CD202" i="11"/>
  <c r="CE202" i="11" s="1"/>
  <c r="CD198" i="11"/>
  <c r="CE198" i="11" s="1"/>
  <c r="CD204" i="11"/>
  <c r="CE204" i="11" s="1"/>
  <c r="CD197" i="11"/>
  <c r="CE197" i="11" s="1"/>
  <c r="CB207" i="11"/>
  <c r="CD196" i="11"/>
  <c r="CD206" i="11" l="1"/>
  <c r="CE196" i="11"/>
  <c r="CE206" i="11" s="1"/>
  <c r="CE207" i="11" l="1"/>
  <c r="CF203" i="11" s="1"/>
  <c r="CG203" i="11" s="1"/>
  <c r="CF198" i="11" l="1"/>
  <c r="CG198" i="11" s="1"/>
  <c r="CF197" i="11"/>
  <c r="CG197" i="11" s="1"/>
  <c r="CF201" i="11"/>
  <c r="CG201" i="11" s="1"/>
  <c r="CF205" i="11"/>
  <c r="CG205" i="11" s="1"/>
  <c r="CF200" i="11"/>
  <c r="CG200" i="11" s="1"/>
  <c r="CF204" i="11"/>
  <c r="CG204" i="11" s="1"/>
  <c r="CD207" i="11"/>
  <c r="CF202" i="11"/>
  <c r="CG202" i="11" s="1"/>
  <c r="CF196" i="11"/>
  <c r="CG196" i="11" s="1"/>
  <c r="CF199" i="11"/>
  <c r="CG199" i="11" s="1"/>
  <c r="CF206" i="11" l="1"/>
  <c r="CG206" i="11"/>
  <c r="CG207" i="11" l="1"/>
  <c r="CF207" i="11" s="1"/>
  <c r="CH200" i="11" l="1"/>
  <c r="CI200" i="11" s="1"/>
  <c r="CH204" i="11"/>
  <c r="CI204" i="11" s="1"/>
  <c r="CH203" i="11"/>
  <c r="CI203" i="11" s="1"/>
  <c r="CH198" i="11"/>
  <c r="CI198" i="11" s="1"/>
  <c r="CH197" i="11"/>
  <c r="CI197" i="11" s="1"/>
  <c r="CH201" i="11"/>
  <c r="CI201" i="11" s="1"/>
  <c r="CH199" i="11"/>
  <c r="CI199" i="11" s="1"/>
  <c r="CH205" i="11"/>
  <c r="CI205" i="11" s="1"/>
  <c r="CH196" i="11"/>
  <c r="CH202" i="11"/>
  <c r="CI202" i="11" s="1"/>
  <c r="CH206" i="11" l="1"/>
  <c r="CI196" i="11"/>
  <c r="CI206" i="11" s="1"/>
  <c r="CI207" i="11" l="1"/>
  <c r="CH207" i="11" s="1"/>
  <c r="CJ202" i="11" l="1"/>
  <c r="CK202" i="11" s="1"/>
  <c r="CJ204" i="11"/>
  <c r="CK204" i="11" s="1"/>
  <c r="CJ201" i="11"/>
  <c r="CK201" i="11" s="1"/>
  <c r="CJ205" i="11"/>
  <c r="CK205" i="11" s="1"/>
  <c r="CJ197" i="11"/>
  <c r="CK197" i="11" s="1"/>
  <c r="CJ198" i="11"/>
  <c r="CK198" i="11" s="1"/>
  <c r="CJ199" i="11"/>
  <c r="CK199" i="11" s="1"/>
  <c r="CJ196" i="11"/>
  <c r="CK196" i="11" s="1"/>
  <c r="CJ203" i="11"/>
  <c r="CK203" i="11" s="1"/>
  <c r="CJ200" i="11"/>
  <c r="CK200" i="11" s="1"/>
  <c r="CJ206" i="11" l="1"/>
  <c r="CK206" i="11"/>
  <c r="CK207" i="11" l="1"/>
  <c r="CL200" i="11" s="1"/>
  <c r="CM200" i="11" s="1"/>
  <c r="CL201" i="11"/>
  <c r="CM201" i="11" s="1"/>
  <c r="CL199" i="11"/>
  <c r="CM199" i="11" s="1"/>
  <c r="CL205" i="11"/>
  <c r="CM205" i="11" s="1"/>
  <c r="CL202" i="11"/>
  <c r="CM202" i="11" s="1"/>
  <c r="CJ207" i="11"/>
  <c r="CL203" i="11"/>
  <c r="CM203" i="11" s="1"/>
  <c r="CL198" i="11"/>
  <c r="CM198" i="11" s="1"/>
  <c r="CL204" i="11"/>
  <c r="CM204" i="11" s="1"/>
  <c r="CL196" i="11"/>
  <c r="CL197" i="11" l="1"/>
  <c r="CM197" i="11" s="1"/>
  <c r="CM196" i="11"/>
  <c r="CM206" i="11" l="1"/>
  <c r="CL206" i="11"/>
  <c r="CM207" i="11" l="1"/>
  <c r="CN204" i="11" s="1"/>
  <c r="CO204" i="11" s="1"/>
  <c r="CN199" i="11"/>
  <c r="CO199" i="11" s="1"/>
  <c r="CN202" i="11"/>
  <c r="CO202" i="11" s="1"/>
  <c r="CN200" i="11"/>
  <c r="CO200" i="11" s="1"/>
  <c r="CN197" i="11"/>
  <c r="CO197" i="11" s="1"/>
  <c r="CL207" i="11"/>
  <c r="CN205" i="11"/>
  <c r="CO205" i="11" s="1"/>
  <c r="CN201" i="11"/>
  <c r="CO201" i="11" s="1"/>
  <c r="CN203" i="11"/>
  <c r="CO203" i="11" s="1"/>
  <c r="CN196" i="11"/>
  <c r="CO196" i="11" s="1"/>
  <c r="CN198" i="11"/>
  <c r="CO198" i="11" s="1"/>
  <c r="CN206" i="11" l="1"/>
  <c r="CO206" i="11"/>
  <c r="CO207" i="11" l="1"/>
  <c r="CN207" i="11" s="1"/>
  <c r="CP201" i="11" l="1"/>
  <c r="CQ201" i="11" s="1"/>
  <c r="CP198" i="11"/>
  <c r="CQ198" i="11" s="1"/>
  <c r="CP196" i="11"/>
  <c r="CQ196" i="11" s="1"/>
  <c r="CP204" i="11"/>
  <c r="CQ204" i="11" s="1"/>
  <c r="CP200" i="11"/>
  <c r="CQ200" i="11" s="1"/>
  <c r="CP197" i="11"/>
  <c r="CQ197" i="11" s="1"/>
  <c r="CP205" i="11"/>
  <c r="CQ205" i="11" s="1"/>
  <c r="CP202" i="11"/>
  <c r="CQ202" i="11" s="1"/>
  <c r="CP199" i="11"/>
  <c r="CQ199" i="11" s="1"/>
  <c r="CP203" i="11"/>
  <c r="CQ203" i="11" s="1"/>
  <c r="CQ206" i="11" l="1"/>
  <c r="CP206" i="11"/>
  <c r="CQ207" i="11" l="1"/>
  <c r="CR201" i="11" s="1"/>
  <c r="CS201" i="11" s="1"/>
  <c r="CR205" i="11"/>
  <c r="CS205" i="11" s="1"/>
  <c r="CR202" i="11"/>
  <c r="CS202" i="11" s="1"/>
  <c r="CP207" i="11" l="1"/>
  <c r="CR196" i="11"/>
  <c r="CS196" i="11" s="1"/>
  <c r="CR198" i="11"/>
  <c r="CS198" i="11" s="1"/>
  <c r="CR204" i="11"/>
  <c r="CS204" i="11" s="1"/>
  <c r="CR203" i="11"/>
  <c r="CS203" i="11" s="1"/>
  <c r="CR199" i="11"/>
  <c r="CS199" i="11" s="1"/>
  <c r="CR197" i="11"/>
  <c r="CS197" i="11" s="1"/>
  <c r="CR200" i="11"/>
  <c r="CS200" i="11" s="1"/>
  <c r="CS206" i="11" l="1"/>
  <c r="CR206" i="11"/>
  <c r="CS207" i="11" s="1"/>
  <c r="CT196" i="11" s="1"/>
  <c r="CT197" i="11" l="1"/>
  <c r="CU197" i="11" s="1"/>
  <c r="CR207" i="11"/>
  <c r="CT202" i="11"/>
  <c r="CU202" i="11" s="1"/>
  <c r="CT198" i="11"/>
  <c r="CU198" i="11" s="1"/>
  <c r="CT201" i="11"/>
  <c r="CU201" i="11" s="1"/>
  <c r="CT203" i="11"/>
  <c r="CU203" i="11" s="1"/>
  <c r="CT205" i="11"/>
  <c r="CU205" i="11" s="1"/>
  <c r="CT199" i="11"/>
  <c r="CU199" i="11" s="1"/>
  <c r="CT200" i="11"/>
  <c r="CU200" i="11" s="1"/>
  <c r="CT204" i="11"/>
  <c r="CU204" i="11" s="1"/>
  <c r="CU196" i="11"/>
  <c r="CT206" i="11" l="1"/>
  <c r="CU206" i="11"/>
  <c r="CU207" i="11" l="1"/>
  <c r="CT207" i="11" s="1"/>
  <c r="CV204" i="11" l="1"/>
  <c r="CW204" i="11" s="1"/>
  <c r="CV199" i="11"/>
  <c r="CW199" i="11" s="1"/>
  <c r="CV200" i="11"/>
  <c r="CW200" i="11" s="1"/>
  <c r="CV196" i="11"/>
  <c r="CW196" i="11" s="1"/>
  <c r="CV198" i="11"/>
  <c r="CW198" i="11" s="1"/>
  <c r="CV201" i="11"/>
  <c r="CW201" i="11" s="1"/>
  <c r="CV197" i="11"/>
  <c r="CW197" i="11" s="1"/>
  <c r="CV203" i="11"/>
  <c r="CW203" i="11" s="1"/>
  <c r="CV205" i="11"/>
  <c r="CW205" i="11" s="1"/>
  <c r="CV202" i="11"/>
  <c r="CW202" i="11" s="1"/>
  <c r="CV206" i="11" l="1"/>
  <c r="CW206" i="11"/>
  <c r="CW207" i="11" l="1"/>
  <c r="CX203" i="11" s="1"/>
  <c r="CY203" i="11" s="1"/>
  <c r="CX199" i="11" l="1"/>
  <c r="CY199" i="11" s="1"/>
  <c r="CX204" i="11"/>
  <c r="CY204" i="11" s="1"/>
  <c r="CX205" i="11"/>
  <c r="CY205" i="11" s="1"/>
  <c r="CX198" i="11"/>
  <c r="CY198" i="11" s="1"/>
  <c r="CX200" i="11"/>
  <c r="CY200" i="11" s="1"/>
  <c r="CX196" i="11"/>
  <c r="CX202" i="11"/>
  <c r="CY202" i="11" s="1"/>
  <c r="CV207" i="11"/>
  <c r="CX201" i="11"/>
  <c r="CY201" i="11" s="1"/>
  <c r="CX197" i="11"/>
  <c r="CY197" i="11" s="1"/>
  <c r="CY196" i="11"/>
  <c r="CY206" i="11" l="1"/>
  <c r="CX206" i="11"/>
  <c r="CY207" i="11" l="1"/>
  <c r="CZ200" i="11" s="1"/>
  <c r="DA200" i="11" s="1"/>
  <c r="CZ198" i="11"/>
  <c r="DA198" i="11" s="1"/>
  <c r="CZ197" i="11"/>
  <c r="DA197" i="11" s="1"/>
  <c r="CZ204" i="11"/>
  <c r="DA204" i="11" s="1"/>
  <c r="CZ201" i="11"/>
  <c r="DA201" i="11" s="1"/>
  <c r="CX207" i="11"/>
  <c r="CZ205" i="11"/>
  <c r="DA205" i="11" s="1"/>
  <c r="CZ202" i="11"/>
  <c r="DA202" i="11" s="1"/>
  <c r="CZ203" i="11"/>
  <c r="DA203" i="11" s="1"/>
  <c r="CZ199" i="11"/>
  <c r="DA199" i="11" s="1"/>
  <c r="CZ196" i="11" l="1"/>
  <c r="DA196" i="11" s="1"/>
  <c r="DA206" i="11"/>
  <c r="CZ206" i="11"/>
  <c r="DA207" i="11" l="1"/>
  <c r="DB199" i="11" s="1"/>
  <c r="DC199" i="11" s="1"/>
  <c r="DB202" i="11" l="1"/>
  <c r="DC202" i="11" s="1"/>
  <c r="DB201" i="11"/>
  <c r="DC201" i="11" s="1"/>
  <c r="DB205" i="11"/>
  <c r="DC205" i="11" s="1"/>
  <c r="DB203" i="11"/>
  <c r="DC203" i="11" s="1"/>
  <c r="DB197" i="11"/>
  <c r="DC197" i="11" s="1"/>
  <c r="DB200" i="11"/>
  <c r="DC200" i="11" s="1"/>
  <c r="DB196" i="11"/>
  <c r="DC196" i="11" s="1"/>
  <c r="DB198" i="11"/>
  <c r="DC198" i="11" s="1"/>
  <c r="DB204" i="11"/>
  <c r="DC204" i="11" s="1"/>
  <c r="CZ207" i="11"/>
  <c r="DC206" i="11" l="1"/>
  <c r="DB206" i="11"/>
  <c r="DC207" i="11" l="1"/>
  <c r="DD205" i="11" s="1"/>
  <c r="DE205" i="11" s="1"/>
  <c r="DD202" i="11"/>
  <c r="DE202" i="11" s="1"/>
  <c r="DD196" i="11"/>
  <c r="DE196" i="11" s="1"/>
  <c r="DD203" i="11"/>
  <c r="DE203" i="11" s="1"/>
  <c r="DD197" i="11"/>
  <c r="DE197" i="11" s="1"/>
  <c r="DD198" i="11"/>
  <c r="DE198" i="11" s="1"/>
  <c r="DD201" i="11" l="1"/>
  <c r="DE201" i="11" s="1"/>
  <c r="DD199" i="11"/>
  <c r="DE199" i="11" s="1"/>
  <c r="DD200" i="11"/>
  <c r="DE200" i="11" s="1"/>
  <c r="DD204" i="11"/>
  <c r="DE204" i="11" s="1"/>
  <c r="DB207" i="11"/>
  <c r="DE206" i="11" l="1"/>
  <c r="DD206" i="11"/>
  <c r="DE207" i="11" l="1"/>
  <c r="DF196" i="11" s="1"/>
  <c r="DG196" i="11" s="1"/>
  <c r="DF203" i="11"/>
  <c r="DG203" i="11" s="1"/>
  <c r="DF199" i="11"/>
  <c r="DG199" i="11" s="1"/>
  <c r="DF202" i="11" l="1"/>
  <c r="DG202" i="11" s="1"/>
  <c r="DF201" i="11"/>
  <c r="DG201" i="11" s="1"/>
  <c r="DF204" i="11"/>
  <c r="DG204" i="11" s="1"/>
  <c r="DF197" i="11"/>
  <c r="DG197" i="11" s="1"/>
  <c r="DD207" i="11"/>
  <c r="DF205" i="11"/>
  <c r="DG205" i="11" s="1"/>
  <c r="DF198" i="11"/>
  <c r="DG198" i="11" s="1"/>
  <c r="DF200" i="11"/>
  <c r="DG200" i="11" s="1"/>
  <c r="DG206" i="11" s="1"/>
  <c r="DF206" i="11" l="1"/>
  <c r="DG207" i="11" s="1"/>
  <c r="DF207" i="11" s="1"/>
  <c r="DH197" i="11" l="1"/>
  <c r="DI197" i="11" s="1"/>
  <c r="DH196" i="11"/>
  <c r="DI196" i="11" s="1"/>
  <c r="DH199" i="11"/>
  <c r="DI199" i="11" s="1"/>
  <c r="DH201" i="11"/>
  <c r="DI201" i="11" s="1"/>
  <c r="DH204" i="11"/>
  <c r="DI204" i="11" s="1"/>
  <c r="DH198" i="11"/>
  <c r="DI198" i="11" s="1"/>
  <c r="DH200" i="11"/>
  <c r="DI200" i="11" s="1"/>
  <c r="DH202" i="11"/>
  <c r="DI202" i="11" s="1"/>
  <c r="DH205" i="11"/>
  <c r="DI205" i="11" s="1"/>
  <c r="DH203" i="11"/>
  <c r="DI203" i="11" s="1"/>
  <c r="DI206" i="11" l="1"/>
  <c r="DH206" i="11"/>
  <c r="DI207" i="11" s="1"/>
  <c r="DJ196" i="11" l="1"/>
  <c r="DK196" i="11" s="1"/>
  <c r="DH207" i="11"/>
  <c r="DJ201" i="11"/>
  <c r="DK201" i="11" s="1"/>
  <c r="DJ204" i="11"/>
  <c r="DK204" i="11" s="1"/>
  <c r="DJ203" i="11"/>
  <c r="DK203" i="11" s="1"/>
  <c r="DJ200" i="11"/>
  <c r="DK200" i="11" s="1"/>
  <c r="DJ197" i="11"/>
  <c r="DK197" i="11" s="1"/>
  <c r="DJ205" i="11"/>
  <c r="DK205" i="11" s="1"/>
  <c r="DJ198" i="11"/>
  <c r="DK198" i="11" s="1"/>
  <c r="DJ199" i="11"/>
  <c r="DK199" i="11" s="1"/>
  <c r="DJ202" i="11"/>
  <c r="DK202" i="11" s="1"/>
  <c r="DJ206" i="11" l="1"/>
  <c r="DK206" i="11"/>
  <c r="DK207" i="11" l="1"/>
  <c r="DJ207" i="11" s="1"/>
  <c r="DL200" i="11"/>
  <c r="DM200" i="11" s="1"/>
  <c r="DL203" i="11"/>
  <c r="DM203" i="11" s="1"/>
  <c r="DL205" i="11"/>
  <c r="DM205" i="11" s="1"/>
  <c r="DL202" i="11"/>
  <c r="DM202" i="11" s="1"/>
  <c r="DL201" i="11"/>
  <c r="DM201" i="11" s="1"/>
  <c r="DL204" i="11"/>
  <c r="DM204" i="11" s="1"/>
  <c r="DL198" i="11"/>
  <c r="DM198" i="11" s="1"/>
  <c r="DL199" i="11"/>
  <c r="DM199" i="11" s="1"/>
  <c r="DL196" i="11"/>
  <c r="DL197" i="11"/>
  <c r="DM197" i="11" s="1"/>
  <c r="DL206" i="11" l="1"/>
  <c r="DM196" i="11"/>
  <c r="DM206" i="11" s="1"/>
  <c r="DM207" i="11" l="1"/>
  <c r="DL207" i="11" s="1"/>
  <c r="O194" i="11" l="1"/>
  <c r="N204" i="11" s="1"/>
  <c r="N196" i="11"/>
  <c r="P208" i="11" l="1"/>
  <c r="P207" i="11" s="1"/>
  <c r="N203" i="11"/>
  <c r="N200" i="11"/>
  <c r="O200" i="11" s="1"/>
  <c r="N205" i="11"/>
  <c r="O205" i="11" s="1"/>
  <c r="N198" i="11"/>
  <c r="O198" i="11" s="1"/>
  <c r="N201" i="11"/>
  <c r="N199" i="11"/>
  <c r="O199" i="11" s="1"/>
  <c r="N202" i="11"/>
  <c r="O202" i="11" s="1"/>
  <c r="N197" i="11"/>
  <c r="O197" i="11" s="1"/>
  <c r="O196" i="11"/>
  <c r="O203" i="11"/>
  <c r="O201" i="11"/>
  <c r="O204" i="11"/>
  <c r="N206" i="11" l="1"/>
  <c r="Q212" i="11" s="1"/>
  <c r="O206" i="11"/>
  <c r="AF212" i="11" l="1"/>
  <c r="W212" i="11"/>
  <c r="AC212" i="11"/>
  <c r="Q215" i="11"/>
  <c r="Q220" i="11"/>
  <c r="AE212" i="11" s="1"/>
  <c r="Q217" i="11"/>
  <c r="Q213" i="11"/>
  <c r="Q216" i="11"/>
  <c r="Q218" i="11"/>
  <c r="Q211" i="11"/>
  <c r="V212" i="11" s="1"/>
  <c r="Q214" i="11"/>
  <c r="AU215" i="11" s="1"/>
  <c r="Q219" i="11"/>
  <c r="AF218" i="11"/>
  <c r="AF217" i="11"/>
  <c r="AU217" i="11"/>
  <c r="Q228" i="11"/>
  <c r="Q224" i="11"/>
  <c r="Q232" i="11"/>
  <c r="AF215" i="11"/>
  <c r="AF220" i="11"/>
  <c r="AU211" i="11"/>
  <c r="AU216" i="11"/>
  <c r="Q226" i="11"/>
  <c r="Q231" i="11"/>
  <c r="Q223" i="11"/>
  <c r="Q225" i="11"/>
  <c r="Q230" i="11"/>
  <c r="AU220" i="11"/>
  <c r="AU214" i="11"/>
  <c r="Q221" i="11"/>
  <c r="AU219" i="11"/>
  <c r="AU212" i="11"/>
  <c r="AU218" i="11"/>
  <c r="Q227" i="11"/>
  <c r="Q229" i="11"/>
  <c r="AF211" i="11" l="1"/>
  <c r="AC231" i="11"/>
  <c r="Y231" i="11"/>
  <c r="AB231" i="11"/>
  <c r="X231" i="11"/>
  <c r="AE231" i="11"/>
  <c r="AA231" i="11"/>
  <c r="W231" i="11"/>
  <c r="AD231" i="11"/>
  <c r="Z231" i="11"/>
  <c r="V231" i="11"/>
  <c r="AE224" i="11"/>
  <c r="AA224" i="11"/>
  <c r="W224" i="11"/>
  <c r="AD224" i="11"/>
  <c r="Z224" i="11"/>
  <c r="V224" i="11"/>
  <c r="AC224" i="11"/>
  <c r="Y224" i="11"/>
  <c r="AB224" i="11"/>
  <c r="X224" i="11"/>
  <c r="AC219" i="11"/>
  <c r="Y219" i="11"/>
  <c r="AB219" i="11"/>
  <c r="X219" i="11"/>
  <c r="AE219" i="11"/>
  <c r="AA219" i="11"/>
  <c r="W219" i="11"/>
  <c r="AD219" i="11"/>
  <c r="Z219" i="11"/>
  <c r="V219" i="11"/>
  <c r="AF216" i="11"/>
  <c r="AE216" i="11"/>
  <c r="AA216" i="11"/>
  <c r="W216" i="11"/>
  <c r="AD216" i="11"/>
  <c r="Z216" i="11"/>
  <c r="V216" i="11"/>
  <c r="AC216" i="11"/>
  <c r="Y216" i="11"/>
  <c r="AB216" i="11"/>
  <c r="X216" i="11"/>
  <c r="AC215" i="11"/>
  <c r="Y215" i="11"/>
  <c r="AB215" i="11"/>
  <c r="X215" i="11"/>
  <c r="AE215" i="11"/>
  <c r="AA215" i="11"/>
  <c r="W215" i="11"/>
  <c r="AD215" i="11"/>
  <c r="Z215" i="11"/>
  <c r="V215" i="11"/>
  <c r="AE230" i="11"/>
  <c r="AA230" i="11"/>
  <c r="W230" i="11"/>
  <c r="AD230" i="11"/>
  <c r="Z230" i="11"/>
  <c r="V230" i="11"/>
  <c r="AC230" i="11"/>
  <c r="Y230" i="11"/>
  <c r="AB230" i="11"/>
  <c r="X230" i="11"/>
  <c r="AE226" i="11"/>
  <c r="AA226" i="11"/>
  <c r="W226" i="11"/>
  <c r="AD226" i="11"/>
  <c r="Z226" i="11"/>
  <c r="V226" i="11"/>
  <c r="AC226" i="11"/>
  <c r="Y226" i="11"/>
  <c r="AB226" i="11"/>
  <c r="X226" i="11"/>
  <c r="AE228" i="11"/>
  <c r="AA228" i="11"/>
  <c r="W228" i="11"/>
  <c r="AD228" i="11"/>
  <c r="Z228" i="11"/>
  <c r="V228" i="11"/>
  <c r="AC228" i="11"/>
  <c r="Y228" i="11"/>
  <c r="AB228" i="11"/>
  <c r="X228" i="11"/>
  <c r="AE214" i="11"/>
  <c r="AA214" i="11"/>
  <c r="W214" i="11"/>
  <c r="AD214" i="11"/>
  <c r="Z214" i="11"/>
  <c r="V214" i="11"/>
  <c r="AC214" i="11"/>
  <c r="Y214" i="11"/>
  <c r="AB214" i="11"/>
  <c r="X214" i="11"/>
  <c r="AC213" i="11"/>
  <c r="Y213" i="11"/>
  <c r="AB213" i="11"/>
  <c r="X213" i="11"/>
  <c r="AE213" i="11"/>
  <c r="AA213" i="11"/>
  <c r="W213" i="11"/>
  <c r="AD213" i="11"/>
  <c r="Z213" i="11"/>
  <c r="V213" i="11"/>
  <c r="X212" i="11"/>
  <c r="AA212" i="11"/>
  <c r="AC229" i="11"/>
  <c r="Y229" i="11"/>
  <c r="AB229" i="11"/>
  <c r="X229" i="11"/>
  <c r="AE229" i="11"/>
  <c r="AA229" i="11"/>
  <c r="W229" i="11"/>
  <c r="AD229" i="11"/>
  <c r="Z229" i="11"/>
  <c r="V229" i="11"/>
  <c r="AC225" i="11"/>
  <c r="Y225" i="11"/>
  <c r="AB225" i="11"/>
  <c r="X225" i="11"/>
  <c r="AE225" i="11"/>
  <c r="AA225" i="11"/>
  <c r="W225" i="11"/>
  <c r="AD225" i="11"/>
  <c r="Z225" i="11"/>
  <c r="V225" i="11"/>
  <c r="AC211" i="11"/>
  <c r="Y211" i="11"/>
  <c r="AB211" i="11"/>
  <c r="X211" i="11"/>
  <c r="AE211" i="11"/>
  <c r="AA211" i="11"/>
  <c r="W211" i="11"/>
  <c r="AD211" i="11"/>
  <c r="Z211" i="11"/>
  <c r="V211" i="11"/>
  <c r="AC217" i="11"/>
  <c r="Y217" i="11"/>
  <c r="AB217" i="11"/>
  <c r="X217" i="11"/>
  <c r="AE217" i="11"/>
  <c r="AA217" i="11"/>
  <c r="W217" i="11"/>
  <c r="AD217" i="11"/>
  <c r="Z217" i="11"/>
  <c r="V217" i="11"/>
  <c r="AB212" i="11"/>
  <c r="Z212" i="11"/>
  <c r="AC227" i="11"/>
  <c r="Y227" i="11"/>
  <c r="AB227" i="11"/>
  <c r="X227" i="11"/>
  <c r="AE227" i="11"/>
  <c r="AA227" i="11"/>
  <c r="W227" i="11"/>
  <c r="AD227" i="11"/>
  <c r="Z227" i="11"/>
  <c r="V227" i="11"/>
  <c r="AC223" i="11"/>
  <c r="Y223" i="11"/>
  <c r="AB223" i="11"/>
  <c r="X223" i="11"/>
  <c r="AE223" i="11"/>
  <c r="AA223" i="11"/>
  <c r="W223" i="11"/>
  <c r="AD223" i="11"/>
  <c r="Z223" i="11"/>
  <c r="V223" i="11"/>
  <c r="AE232" i="11"/>
  <c r="AA232" i="11"/>
  <c r="W232" i="11"/>
  <c r="AD232" i="11"/>
  <c r="Z232" i="11"/>
  <c r="V232" i="11"/>
  <c r="AC232" i="11"/>
  <c r="Y232" i="11"/>
  <c r="AB232" i="11"/>
  <c r="X232" i="11"/>
  <c r="AU213" i="11"/>
  <c r="AF213" i="11"/>
  <c r="AE218" i="11"/>
  <c r="AA218" i="11"/>
  <c r="W218" i="11"/>
  <c r="AD218" i="11"/>
  <c r="Z218" i="11"/>
  <c r="V218" i="11"/>
  <c r="AC218" i="11"/>
  <c r="Y218" i="11"/>
  <c r="AB218" i="11"/>
  <c r="X218" i="11"/>
  <c r="AE220" i="11"/>
  <c r="AA220" i="11"/>
  <c r="W220" i="11"/>
  <c r="AD220" i="11"/>
  <c r="Z220" i="11"/>
  <c r="V220" i="11"/>
  <c r="AC220" i="11"/>
  <c r="Y220" i="11"/>
  <c r="AB220" i="11"/>
  <c r="X220" i="11"/>
  <c r="Y212" i="11"/>
  <c r="AD212" i="11"/>
  <c r="AF219" i="11"/>
  <c r="AF214" i="11"/>
  <c r="AF229" i="11"/>
  <c r="AU223" i="11"/>
  <c r="AF223" i="11"/>
  <c r="AU225" i="11"/>
  <c r="AU226" i="11"/>
  <c r="AU227" i="11"/>
  <c r="AU232" i="11"/>
  <c r="AU228" i="11"/>
  <c r="AU224" i="11"/>
  <c r="AU231" i="11"/>
  <c r="AU229" i="11"/>
  <c r="AU230" i="11"/>
  <c r="AF232" i="11"/>
  <c r="AF231" i="11"/>
  <c r="AF230" i="11"/>
  <c r="AF226" i="11"/>
  <c r="AF224" i="11"/>
  <c r="AF227" i="11"/>
  <c r="AF225" i="11"/>
  <c r="AF228" i="11"/>
  <c r="AE233" i="11" l="1"/>
  <c r="AE221" i="11"/>
  <c r="AH211" i="11" s="1"/>
  <c r="AH216" i="11" s="1"/>
  <c r="AF221" i="11"/>
  <c r="AH212" i="11" s="1"/>
  <c r="AH214" i="11" s="1"/>
  <c r="AF233" i="11"/>
  <c r="AH224" i="11" s="1"/>
  <c r="AH226" i="11" s="1"/>
  <c r="AH223" i="11"/>
  <c r="AH215" i="11" l="1"/>
  <c r="AH219" i="11" s="1"/>
  <c r="AH228" i="11"/>
  <c r="AH227" i="11"/>
  <c r="AH231" i="11" s="1"/>
  <c r="AH218" i="11" l="1"/>
  <c r="AH220" i="11" s="1"/>
  <c r="AN213" i="11" s="1"/>
  <c r="AO213" i="11" s="1"/>
  <c r="AH230" i="11"/>
  <c r="AK227" i="11" s="1"/>
  <c r="AK228" i="11" s="1"/>
  <c r="AK229" i="11" s="1"/>
  <c r="AK232" i="11" s="1"/>
  <c r="AL232" i="11" s="1"/>
  <c r="AK215" i="11" l="1"/>
  <c r="AK216" i="11" s="1"/>
  <c r="AK217" i="11" s="1"/>
  <c r="AK218" i="11" s="1"/>
  <c r="AL218" i="11" s="1"/>
  <c r="AN212" i="11"/>
  <c r="AH232" i="11"/>
  <c r="AK223" i="11" s="1"/>
  <c r="AL223" i="11" s="1"/>
  <c r="AK211" i="11"/>
  <c r="AL211" i="11" s="1"/>
  <c r="AK230" i="11"/>
  <c r="AL230" i="11" s="1"/>
  <c r="AK231" i="11"/>
  <c r="AL231" i="11" s="1"/>
  <c r="AK220" i="11" l="1"/>
  <c r="AL220" i="11" s="1"/>
  <c r="AK219" i="11"/>
  <c r="AL219" i="11" s="1"/>
  <c r="AN225" i="11"/>
  <c r="AO225" i="11" s="1"/>
  <c r="AN223" i="11"/>
  <c r="AN211" i="11"/>
  <c r="AN224" i="11"/>
  <c r="AO224" i="11" l="1"/>
  <c r="AP224" i="11" s="1"/>
  <c r="AO223" i="11"/>
  <c r="AP223" i="11" s="1"/>
  <c r="AO212" i="11"/>
  <c r="AO211" i="11"/>
  <c r="AP211" i="11" s="1"/>
  <c r="AP225" i="11" l="1"/>
  <c r="AQ225" i="11" s="1"/>
  <c r="AQ224" i="11"/>
  <c r="AP212" i="11"/>
  <c r="AQ212" i="11" s="1"/>
  <c r="AP213" i="11"/>
  <c r="AQ213" i="11" s="1"/>
  <c r="AQ223" i="11"/>
  <c r="AQ228" i="11" s="1"/>
  <c r="AV231" i="11" s="1"/>
  <c r="AV224" i="11" l="1"/>
  <c r="AV226" i="11"/>
  <c r="AV229" i="11"/>
  <c r="AV227" i="11"/>
  <c r="AV225" i="11"/>
  <c r="AV228" i="11"/>
  <c r="AV223" i="11"/>
  <c r="AV230" i="11"/>
  <c r="AV232" i="11"/>
  <c r="AQ211" i="11"/>
  <c r="AQ216" i="11" s="1"/>
  <c r="AV213" i="11" l="1"/>
  <c r="AV215" i="11"/>
  <c r="Q240" i="11" s="1"/>
  <c r="R240" i="11" s="1"/>
  <c r="S240" i="11" s="1"/>
  <c r="AV217" i="11"/>
  <c r="Q242" i="11" s="1"/>
  <c r="R242" i="11" s="1"/>
  <c r="S242" i="11" s="1"/>
  <c r="AV214" i="11"/>
  <c r="Q239" i="11" s="1"/>
  <c r="R239" i="11" s="1"/>
  <c r="S239" i="11" s="1"/>
  <c r="AV216" i="11"/>
  <c r="AV211" i="11"/>
  <c r="Q236" i="11" s="1"/>
  <c r="AV219" i="11"/>
  <c r="Q244" i="11" s="1"/>
  <c r="R244" i="11" s="1"/>
  <c r="S244" i="11" s="1"/>
  <c r="AV218" i="11"/>
  <c r="Q243" i="11" s="1"/>
  <c r="R243" i="11" s="1"/>
  <c r="S243" i="11" s="1"/>
  <c r="AV212" i="11"/>
  <c r="Q237" i="11" s="1"/>
  <c r="R237" i="11" s="1"/>
  <c r="S237" i="11" s="1"/>
  <c r="AV220" i="11"/>
  <c r="Q245" i="11" s="1"/>
  <c r="R245" i="11" s="1"/>
  <c r="S245" i="11" s="1"/>
  <c r="Q241" i="11"/>
  <c r="R241" i="11" s="1"/>
  <c r="S241" i="11" s="1"/>
  <c r="Q238" i="11"/>
  <c r="R238" i="11" s="1"/>
  <c r="S238" i="11" s="1"/>
  <c r="P249" i="11" l="1"/>
  <c r="R236" i="11"/>
  <c r="R246" i="11" l="1"/>
  <c r="S236" i="11"/>
  <c r="S246" i="11" s="1"/>
  <c r="S247" i="11" l="1"/>
  <c r="T243" i="11" l="1"/>
  <c r="U243" i="11" s="1"/>
  <c r="T244" i="11"/>
  <c r="U244" i="11" s="1"/>
  <c r="T238" i="11"/>
  <c r="U238" i="11" s="1"/>
  <c r="T236" i="11"/>
  <c r="T241" i="11"/>
  <c r="U241" i="11" s="1"/>
  <c r="T239" i="11"/>
  <c r="U239" i="11" s="1"/>
  <c r="T237" i="11"/>
  <c r="U237" i="11" s="1"/>
  <c r="T245" i="11"/>
  <c r="U245" i="11" s="1"/>
  <c r="T240" i="11"/>
  <c r="U240" i="11" s="1"/>
  <c r="T242" i="11"/>
  <c r="U242" i="11" s="1"/>
  <c r="T246" i="11" l="1"/>
  <c r="U236" i="11"/>
  <c r="U246" i="11" s="1"/>
  <c r="U247" i="11" l="1"/>
  <c r="T247" i="11" l="1"/>
  <c r="V237" i="11"/>
  <c r="W237" i="11" s="1"/>
  <c r="V236" i="11"/>
  <c r="V243" i="11"/>
  <c r="W243" i="11" s="1"/>
  <c r="V244" i="11"/>
  <c r="W244" i="11" s="1"/>
  <c r="V245" i="11"/>
  <c r="W245" i="11" s="1"/>
  <c r="V242" i="11"/>
  <c r="W242" i="11" s="1"/>
  <c r="V239" i="11"/>
  <c r="W239" i="11" s="1"/>
  <c r="V238" i="11"/>
  <c r="W238" i="11" s="1"/>
  <c r="V241" i="11"/>
  <c r="W241" i="11" s="1"/>
  <c r="V240" i="11"/>
  <c r="W240" i="11" s="1"/>
  <c r="W236" i="11" l="1"/>
  <c r="W246" i="11" s="1"/>
  <c r="V246" i="11"/>
  <c r="W247" i="11" l="1"/>
  <c r="X237" i="11" l="1"/>
  <c r="Y237" i="11" s="1"/>
  <c r="X242" i="11"/>
  <c r="Y242" i="11" s="1"/>
  <c r="X239" i="11"/>
  <c r="Y239" i="11" s="1"/>
  <c r="X240" i="11"/>
  <c r="Y240" i="11" s="1"/>
  <c r="X236" i="11"/>
  <c r="X238" i="11"/>
  <c r="Y238" i="11" s="1"/>
  <c r="X245" i="11"/>
  <c r="Y245" i="11" s="1"/>
  <c r="X241" i="11"/>
  <c r="Y241" i="11" s="1"/>
  <c r="X244" i="11"/>
  <c r="Y244" i="11" s="1"/>
  <c r="V247" i="11"/>
  <c r="X243" i="11"/>
  <c r="Y243" i="11" s="1"/>
  <c r="Y236" i="11" l="1"/>
  <c r="Y246" i="11" s="1"/>
  <c r="X246" i="11"/>
  <c r="Y247" i="11" l="1"/>
  <c r="Z239" i="11" l="1"/>
  <c r="AA239" i="11" s="1"/>
  <c r="Z241" i="11"/>
  <c r="AA241" i="11" s="1"/>
  <c r="Z237" i="11"/>
  <c r="AA237" i="11" s="1"/>
  <c r="Z236" i="11"/>
  <c r="Z244" i="11"/>
  <c r="AA244" i="11" s="1"/>
  <c r="Z243" i="11"/>
  <c r="AA243" i="11" s="1"/>
  <c r="Z245" i="11"/>
  <c r="AA245" i="11" s="1"/>
  <c r="Z240" i="11"/>
  <c r="AA240" i="11" s="1"/>
  <c r="Z242" i="11"/>
  <c r="AA242" i="11" s="1"/>
  <c r="X247" i="11"/>
  <c r="Z238" i="11"/>
  <c r="AA238" i="11" s="1"/>
  <c r="AA236" i="11" l="1"/>
  <c r="AA246" i="11" s="1"/>
  <c r="Z246" i="11"/>
  <c r="AA247" i="11" l="1"/>
  <c r="AB239" i="11" s="1"/>
  <c r="AC239" i="11" s="1"/>
  <c r="AB237" i="11" l="1"/>
  <c r="AC237" i="11" s="1"/>
  <c r="AB238" i="11"/>
  <c r="AC238" i="11" s="1"/>
  <c r="AB240" i="11"/>
  <c r="AC240" i="11" s="1"/>
  <c r="AB242" i="11"/>
  <c r="AC242" i="11" s="1"/>
  <c r="AB245" i="11"/>
  <c r="AC245" i="11" s="1"/>
  <c r="AB244" i="11"/>
  <c r="AC244" i="11" s="1"/>
  <c r="AB243" i="11"/>
  <c r="AC243" i="11" s="1"/>
  <c r="AB241" i="11"/>
  <c r="AC241" i="11" s="1"/>
  <c r="Z247" i="11"/>
  <c r="AB236" i="11"/>
  <c r="AC236" i="11" s="1"/>
  <c r="AB246" i="11" l="1"/>
  <c r="AC246" i="11"/>
  <c r="AC247" i="11" l="1"/>
  <c r="AD241" i="11" s="1"/>
  <c r="AE241" i="11" s="1"/>
  <c r="AD243" i="11" l="1"/>
  <c r="AE243" i="11" s="1"/>
  <c r="AD236" i="11"/>
  <c r="AE236" i="11" s="1"/>
  <c r="AD242" i="11"/>
  <c r="AE242" i="11" s="1"/>
  <c r="AD245" i="11"/>
  <c r="AE245" i="11" s="1"/>
  <c r="AB247" i="11"/>
  <c r="AD240" i="11"/>
  <c r="AE240" i="11" s="1"/>
  <c r="AD239" i="11"/>
  <c r="AE239" i="11" s="1"/>
  <c r="AD238" i="11"/>
  <c r="AE238" i="11" s="1"/>
  <c r="AD244" i="11"/>
  <c r="AE244" i="11" s="1"/>
  <c r="AD237" i="11"/>
  <c r="AE237" i="11" s="1"/>
  <c r="AE246" i="11" l="1"/>
  <c r="AD246" i="11"/>
  <c r="AE247" i="11" l="1"/>
  <c r="AF244" i="11" s="1"/>
  <c r="AG244" i="11" s="1"/>
  <c r="AF239" i="11" l="1"/>
  <c r="AG239" i="11" s="1"/>
  <c r="AF241" i="11"/>
  <c r="AG241" i="11" s="1"/>
  <c r="AF236" i="11"/>
  <c r="AG236" i="11" s="1"/>
  <c r="AF242" i="11"/>
  <c r="AG242" i="11" s="1"/>
  <c r="AF243" i="11"/>
  <c r="AG243" i="11" s="1"/>
  <c r="AD247" i="11"/>
  <c r="AF238" i="11"/>
  <c r="AG238" i="11" s="1"/>
  <c r="AF237" i="11"/>
  <c r="AG237" i="11" s="1"/>
  <c r="AF245" i="11"/>
  <c r="AG245" i="11" s="1"/>
  <c r="AF240" i="11"/>
  <c r="AG240" i="11" s="1"/>
  <c r="AG246" i="11" l="1"/>
  <c r="AF246" i="11"/>
  <c r="AG247" i="11" l="1"/>
  <c r="AH236" i="11" s="1"/>
  <c r="AH242" i="11"/>
  <c r="AI242" i="11" s="1"/>
  <c r="AH241" i="11"/>
  <c r="AI241" i="11" s="1"/>
  <c r="AH243" i="11"/>
  <c r="AI243" i="11" s="1"/>
  <c r="AH239" i="11"/>
  <c r="AI239" i="11" s="1"/>
  <c r="AH237" i="11"/>
  <c r="AI237" i="11" s="1"/>
  <c r="AH245" i="11"/>
  <c r="AI245" i="11" s="1"/>
  <c r="AH244" i="11"/>
  <c r="AI244" i="11" s="1"/>
  <c r="AF247" i="11"/>
  <c r="AH238" i="11"/>
  <c r="AI238" i="11" s="1"/>
  <c r="AI236" i="11"/>
  <c r="AH240" i="11" l="1"/>
  <c r="AI240" i="11" s="1"/>
  <c r="AI246" i="11" s="1"/>
  <c r="AH246" i="11" l="1"/>
  <c r="AI247" i="11"/>
  <c r="AJ243" i="11" s="1"/>
  <c r="AK243" i="11" s="1"/>
  <c r="AJ239" i="11" l="1"/>
  <c r="AK239" i="11" s="1"/>
  <c r="AJ238" i="11"/>
  <c r="AK238" i="11" s="1"/>
  <c r="AJ241" i="11"/>
  <c r="AK241" i="11" s="1"/>
  <c r="AJ240" i="11"/>
  <c r="AK240" i="11" s="1"/>
  <c r="AJ245" i="11"/>
  <c r="AK245" i="11" s="1"/>
  <c r="AJ236" i="11"/>
  <c r="AK236" i="11" s="1"/>
  <c r="AJ244" i="11"/>
  <c r="AK244" i="11" s="1"/>
  <c r="AH247" i="11"/>
  <c r="AJ242" i="11"/>
  <c r="AK242" i="11" s="1"/>
  <c r="AJ237" i="11"/>
  <c r="AK237" i="11" s="1"/>
  <c r="AJ246" i="11" l="1"/>
  <c r="AK246" i="11"/>
  <c r="AK247" i="11" l="1"/>
  <c r="AL243" i="11" s="1"/>
  <c r="AM243" i="11" s="1"/>
  <c r="AL244" i="11"/>
  <c r="AM244" i="11" s="1"/>
  <c r="AL239" i="11"/>
  <c r="AM239" i="11" s="1"/>
  <c r="AL242" i="11"/>
  <c r="AM242" i="11" s="1"/>
  <c r="AJ247" i="11"/>
  <c r="AL236" i="11"/>
  <c r="AM236" i="11" s="1"/>
  <c r="AL245" i="11"/>
  <c r="AM245" i="11" s="1"/>
  <c r="AL237" i="11" l="1"/>
  <c r="AM237" i="11" s="1"/>
  <c r="AL241" i="11"/>
  <c r="AM241" i="11" s="1"/>
  <c r="AL238" i="11"/>
  <c r="AM238" i="11" s="1"/>
  <c r="AL240" i="11"/>
  <c r="AM240" i="11" s="1"/>
  <c r="AM246" i="11" l="1"/>
  <c r="AL246" i="11"/>
  <c r="AM247" i="11" l="1"/>
  <c r="AN241" i="11" s="1"/>
  <c r="AO241" i="11" s="1"/>
  <c r="AN243" i="11"/>
  <c r="AO243" i="11" s="1"/>
  <c r="AN240" i="11"/>
  <c r="AO240" i="11" s="1"/>
  <c r="AN245" i="11"/>
  <c r="AO245" i="11" s="1"/>
  <c r="AN236" i="11"/>
  <c r="AO236" i="11" s="1"/>
  <c r="AN237" i="11"/>
  <c r="AO237" i="11" s="1"/>
  <c r="AL247" i="11"/>
  <c r="AN238" i="11"/>
  <c r="AO238" i="11" s="1"/>
  <c r="AN242" i="11"/>
  <c r="AO242" i="11" s="1"/>
  <c r="AN239" i="11"/>
  <c r="AO239" i="11" s="1"/>
  <c r="AN244" i="11"/>
  <c r="AO244" i="11" s="1"/>
  <c r="AO246" i="11" l="1"/>
  <c r="AN246" i="11"/>
  <c r="AO247" i="11" l="1"/>
  <c r="AP237" i="11" s="1"/>
  <c r="AQ237" i="11" s="1"/>
  <c r="AN247" i="11" l="1"/>
  <c r="AP241" i="11"/>
  <c r="AQ241" i="11" s="1"/>
  <c r="AP242" i="11"/>
  <c r="AQ242" i="11" s="1"/>
  <c r="AP238" i="11"/>
  <c r="AQ238" i="11" s="1"/>
  <c r="AP243" i="11"/>
  <c r="AQ243" i="11" s="1"/>
  <c r="AP240" i="11"/>
  <c r="AQ240" i="11" s="1"/>
  <c r="AP236" i="11"/>
  <c r="AQ236" i="11" s="1"/>
  <c r="AP239" i="11"/>
  <c r="AQ239" i="11" s="1"/>
  <c r="AP244" i="11"/>
  <c r="AQ244" i="11" s="1"/>
  <c r="AP245" i="11"/>
  <c r="AQ245" i="11" s="1"/>
  <c r="AQ246" i="11" l="1"/>
  <c r="AP246" i="11"/>
  <c r="AQ247" i="11" l="1"/>
  <c r="AR245" i="11" s="1"/>
  <c r="AS245" i="11" s="1"/>
  <c r="AR238" i="11"/>
  <c r="AS238" i="11" s="1"/>
  <c r="AP247" i="11"/>
  <c r="AR244" i="11"/>
  <c r="AS244" i="11" s="1"/>
  <c r="AR237" i="11"/>
  <c r="AS237" i="11" s="1"/>
  <c r="AR243" i="11"/>
  <c r="AS243" i="11" s="1"/>
  <c r="AR236" i="11"/>
  <c r="AS236" i="11" s="1"/>
  <c r="AR239" i="11" l="1"/>
  <c r="AS239" i="11" s="1"/>
  <c r="AR241" i="11"/>
  <c r="AS241" i="11" s="1"/>
  <c r="AR242" i="11"/>
  <c r="AS242" i="11" s="1"/>
  <c r="AR240" i="11"/>
  <c r="AS240" i="11" s="1"/>
  <c r="AS246" i="11" s="1"/>
  <c r="AR246" i="11" l="1"/>
  <c r="AS247" i="11" s="1"/>
  <c r="AT237" i="11" l="1"/>
  <c r="AU237" i="11" s="1"/>
  <c r="AT239" i="11"/>
  <c r="AU239" i="11" s="1"/>
  <c r="AR247" i="11"/>
  <c r="AT236" i="11"/>
  <c r="AT244" i="11"/>
  <c r="AU244" i="11" s="1"/>
  <c r="AT238" i="11"/>
  <c r="AU238" i="11" s="1"/>
  <c r="AT245" i="11"/>
  <c r="AU245" i="11" s="1"/>
  <c r="AT241" i="11"/>
  <c r="AU241" i="11" s="1"/>
  <c r="AT240" i="11"/>
  <c r="AU240" i="11" s="1"/>
  <c r="AT242" i="11"/>
  <c r="AU242" i="11" s="1"/>
  <c r="AT243" i="11"/>
  <c r="AU243" i="11" s="1"/>
  <c r="AU236" i="11"/>
  <c r="AU246" i="11" l="1"/>
  <c r="AT246" i="11"/>
  <c r="AU247" i="11" l="1"/>
  <c r="AV239" i="11" s="1"/>
  <c r="AW239" i="11" s="1"/>
  <c r="AV245" i="11"/>
  <c r="AW245" i="11" s="1"/>
  <c r="AV236" i="11"/>
  <c r="AV237" i="11"/>
  <c r="AW237" i="11" s="1"/>
  <c r="AV244" i="11"/>
  <c r="AW244" i="11" s="1"/>
  <c r="AV242" i="11"/>
  <c r="AW242" i="11" s="1"/>
  <c r="AV238" i="11"/>
  <c r="AW238" i="11" s="1"/>
  <c r="AV240" i="11"/>
  <c r="AW240" i="11" s="1"/>
  <c r="AT247" i="11"/>
  <c r="AV243" i="11"/>
  <c r="AW243" i="11" s="1"/>
  <c r="AV241" i="11"/>
  <c r="AW241" i="11" s="1"/>
  <c r="AW236" i="11"/>
  <c r="AW246" i="11" l="1"/>
  <c r="AV246" i="11"/>
  <c r="AW247" i="11" l="1"/>
  <c r="AX244" i="11" s="1"/>
  <c r="AY244" i="11" s="1"/>
  <c r="AX240" i="11" l="1"/>
  <c r="AY240" i="11" s="1"/>
  <c r="AX236" i="11"/>
  <c r="AX243" i="11"/>
  <c r="AY243" i="11" s="1"/>
  <c r="AX245" i="11"/>
  <c r="AY245" i="11" s="1"/>
  <c r="AX237" i="11"/>
  <c r="AY237" i="11" s="1"/>
  <c r="AX239" i="11"/>
  <c r="AY239" i="11" s="1"/>
  <c r="AX242" i="11"/>
  <c r="AY242" i="11" s="1"/>
  <c r="AX241" i="11"/>
  <c r="AY241" i="11" s="1"/>
  <c r="AX238" i="11"/>
  <c r="AY238" i="11" s="1"/>
  <c r="AV247" i="11"/>
  <c r="AY236" i="11"/>
  <c r="AX246" i="11" l="1"/>
  <c r="AY246" i="11"/>
  <c r="AY247" i="11" l="1"/>
  <c r="AZ245" i="11" s="1"/>
  <c r="BA245" i="11" s="1"/>
  <c r="AZ239" i="11"/>
  <c r="BA239" i="11" s="1"/>
  <c r="AZ243" i="11"/>
  <c r="BA243" i="11" s="1"/>
  <c r="AZ240" i="11" l="1"/>
  <c r="BA240" i="11" s="1"/>
  <c r="AZ236" i="11"/>
  <c r="BA236" i="11" s="1"/>
  <c r="AX247" i="11"/>
  <c r="AZ241" i="11"/>
  <c r="BA241" i="11" s="1"/>
  <c r="AZ244" i="11"/>
  <c r="BA244" i="11" s="1"/>
  <c r="AZ237" i="11"/>
  <c r="BA237" i="11" s="1"/>
  <c r="AZ238" i="11"/>
  <c r="BA238" i="11" s="1"/>
  <c r="AZ242" i="11"/>
  <c r="BA242" i="11" s="1"/>
  <c r="BA246" i="11" l="1"/>
  <c r="AZ246" i="11"/>
  <c r="BA247" i="11" l="1"/>
  <c r="BB239" i="11" s="1"/>
  <c r="BC239" i="11" s="1"/>
  <c r="BB238" i="11"/>
  <c r="BC238" i="11" s="1"/>
  <c r="BB245" i="11"/>
  <c r="BC245" i="11" s="1"/>
  <c r="BB244" i="11"/>
  <c r="BC244" i="11" s="1"/>
  <c r="BB236" i="11"/>
  <c r="BB240" i="11"/>
  <c r="BC240" i="11" s="1"/>
  <c r="BB241" i="11" l="1"/>
  <c r="BC241" i="11" s="1"/>
  <c r="BB237" i="11"/>
  <c r="BC237" i="11" s="1"/>
  <c r="AZ247" i="11"/>
  <c r="BB243" i="11"/>
  <c r="BC243" i="11" s="1"/>
  <c r="BB242" i="11"/>
  <c r="BC242" i="11" s="1"/>
  <c r="BC236" i="11"/>
  <c r="BC246" i="11" l="1"/>
  <c r="BB246" i="11"/>
  <c r="BC247" i="11" l="1"/>
  <c r="BD240" i="11"/>
  <c r="BE240" i="11" s="1"/>
  <c r="BD245" i="11"/>
  <c r="BE245" i="11" s="1"/>
  <c r="BD236" i="11"/>
  <c r="BD242" i="11"/>
  <c r="BE242" i="11" s="1"/>
  <c r="BB247" i="11"/>
  <c r="BD239" i="11"/>
  <c r="BE239" i="11" s="1"/>
  <c r="BD244" i="11"/>
  <c r="BE244" i="11" s="1"/>
  <c r="BD243" i="11"/>
  <c r="BE243" i="11" s="1"/>
  <c r="BD238" i="11"/>
  <c r="BE238" i="11" s="1"/>
  <c r="BD241" i="11"/>
  <c r="BE241" i="11" s="1"/>
  <c r="BD237" i="11"/>
  <c r="BE237" i="11" s="1"/>
  <c r="BD246" i="11" l="1"/>
  <c r="BE236" i="11"/>
  <c r="BE246" i="11" s="1"/>
  <c r="BE247" i="11" l="1"/>
  <c r="BF245" i="11" l="1"/>
  <c r="BG245" i="11" s="1"/>
  <c r="BF244" i="11"/>
  <c r="BG244" i="11" s="1"/>
  <c r="BF236" i="11"/>
  <c r="BF243" i="11"/>
  <c r="BG243" i="11" s="1"/>
  <c r="BF241" i="11"/>
  <c r="BG241" i="11" s="1"/>
  <c r="BD247" i="11"/>
  <c r="BF240" i="11"/>
  <c r="BG240" i="11" s="1"/>
  <c r="BF239" i="11"/>
  <c r="BG239" i="11" s="1"/>
  <c r="BF242" i="11"/>
  <c r="BG242" i="11" s="1"/>
  <c r="BF237" i="11"/>
  <c r="BG237" i="11" s="1"/>
  <c r="BF238" i="11"/>
  <c r="BG238" i="11" s="1"/>
  <c r="BF246" i="11" l="1"/>
  <c r="BG236" i="11"/>
  <c r="BG246" i="11" s="1"/>
  <c r="BG247" i="11" l="1"/>
  <c r="BH240" i="11" l="1"/>
  <c r="BI240" i="11" s="1"/>
  <c r="BH238" i="11"/>
  <c r="BI238" i="11" s="1"/>
  <c r="BF247" i="11"/>
  <c r="BH242" i="11"/>
  <c r="BI242" i="11" s="1"/>
  <c r="BH241" i="11"/>
  <c r="BI241" i="11" s="1"/>
  <c r="BH245" i="11"/>
  <c r="BI245" i="11" s="1"/>
  <c r="BH237" i="11"/>
  <c r="BI237" i="11" s="1"/>
  <c r="BH236" i="11"/>
  <c r="BH244" i="11"/>
  <c r="BI244" i="11" s="1"/>
  <c r="BH243" i="11"/>
  <c r="BI243" i="11" s="1"/>
  <c r="BH239" i="11"/>
  <c r="BI239" i="11" s="1"/>
  <c r="BH246" i="11" l="1"/>
  <c r="BI236" i="11"/>
  <c r="BI246" i="11" s="1"/>
  <c r="BI247" i="11" l="1"/>
  <c r="BJ241" i="11" l="1"/>
  <c r="BK241" i="11" s="1"/>
  <c r="BJ238" i="11"/>
  <c r="BK238" i="11" s="1"/>
  <c r="BJ237" i="11"/>
  <c r="BK237" i="11" s="1"/>
  <c r="BJ245" i="11"/>
  <c r="BK245" i="11" s="1"/>
  <c r="BJ244" i="11"/>
  <c r="BK244" i="11" s="1"/>
  <c r="BJ242" i="11"/>
  <c r="BK242" i="11" s="1"/>
  <c r="BJ243" i="11"/>
  <c r="BK243" i="11" s="1"/>
  <c r="BJ239" i="11"/>
  <c r="BK239" i="11" s="1"/>
  <c r="BJ240" i="11"/>
  <c r="BK240" i="11" s="1"/>
  <c r="BH247" i="11"/>
  <c r="BJ236" i="11"/>
  <c r="BJ246" i="11" l="1"/>
  <c r="BK236" i="11"/>
  <c r="BK246" i="11" s="1"/>
  <c r="BK247" i="11" l="1"/>
  <c r="BL243" i="11" s="1"/>
  <c r="BM243" i="11" s="1"/>
  <c r="BL241" i="11" l="1"/>
  <c r="BM241" i="11" s="1"/>
  <c r="BL236" i="11"/>
  <c r="BL238" i="11"/>
  <c r="BM238" i="11" s="1"/>
  <c r="BL239" i="11"/>
  <c r="BM239" i="11" s="1"/>
  <c r="BL237" i="11"/>
  <c r="BM237" i="11" s="1"/>
  <c r="BJ247" i="11"/>
  <c r="BL242" i="11"/>
  <c r="BM242" i="11" s="1"/>
  <c r="BL240" i="11"/>
  <c r="BM240" i="11" s="1"/>
  <c r="BL244" i="11"/>
  <c r="BM244" i="11" s="1"/>
  <c r="BL245" i="11"/>
  <c r="BM245" i="11" s="1"/>
  <c r="BM236" i="11"/>
  <c r="BL246" i="11" l="1"/>
  <c r="BM246" i="11"/>
  <c r="BM247" i="11" l="1"/>
  <c r="BN243" i="11" s="1"/>
  <c r="BO243" i="11" s="1"/>
  <c r="BN236" i="11" l="1"/>
  <c r="BO236" i="11" s="1"/>
  <c r="BN245" i="11"/>
  <c r="BO245" i="11" s="1"/>
  <c r="BL247" i="11"/>
  <c r="BN239" i="11"/>
  <c r="BO239" i="11" s="1"/>
  <c r="BN241" i="11"/>
  <c r="BO241" i="11" s="1"/>
  <c r="BN244" i="11"/>
  <c r="BO244" i="11" s="1"/>
  <c r="BN242" i="11"/>
  <c r="BO242" i="11" s="1"/>
  <c r="BN237" i="11"/>
  <c r="BO237" i="11" s="1"/>
  <c r="BN240" i="11"/>
  <c r="BO240" i="11" s="1"/>
  <c r="BN238" i="11"/>
  <c r="BO238" i="11" s="1"/>
  <c r="BN246" i="11" l="1"/>
  <c r="BO246" i="11"/>
  <c r="BO247" i="11" l="1"/>
  <c r="BN247" i="11" s="1"/>
  <c r="BP236" i="11" l="1"/>
  <c r="BP245" i="11"/>
  <c r="BQ245" i="11" s="1"/>
  <c r="BP244" i="11"/>
  <c r="BQ244" i="11" s="1"/>
  <c r="BP241" i="11"/>
  <c r="BQ241" i="11" s="1"/>
  <c r="BP242" i="11"/>
  <c r="BQ242" i="11" s="1"/>
  <c r="BP240" i="11"/>
  <c r="BQ240" i="11" s="1"/>
  <c r="BP238" i="11"/>
  <c r="BQ238" i="11" s="1"/>
  <c r="BP237" i="11"/>
  <c r="BQ237" i="11" s="1"/>
  <c r="BP239" i="11"/>
  <c r="BQ239" i="11" s="1"/>
  <c r="BP243" i="11"/>
  <c r="BQ243" i="11" s="1"/>
  <c r="BQ236" i="11" l="1"/>
  <c r="BQ246" i="11" s="1"/>
  <c r="BP246" i="11"/>
  <c r="BQ247" i="11" l="1"/>
  <c r="BP247" i="11" l="1"/>
  <c r="BR245" i="11"/>
  <c r="BS245" i="11" s="1"/>
  <c r="BR236" i="11"/>
  <c r="BR243" i="11"/>
  <c r="BS243" i="11" s="1"/>
  <c r="BR240" i="11"/>
  <c r="BS240" i="11" s="1"/>
  <c r="BR244" i="11"/>
  <c r="BS244" i="11" s="1"/>
  <c r="BR239" i="11"/>
  <c r="BS239" i="11" s="1"/>
  <c r="BR241" i="11"/>
  <c r="BS241" i="11" s="1"/>
  <c r="BR242" i="11"/>
  <c r="BS242" i="11" s="1"/>
  <c r="BR238" i="11"/>
  <c r="BS238" i="11" s="1"/>
  <c r="BR237" i="11"/>
  <c r="BS237" i="11" s="1"/>
  <c r="BS236" i="11" l="1"/>
  <c r="BS246" i="11" s="1"/>
  <c r="BR246" i="11"/>
  <c r="BS247" i="11" l="1"/>
  <c r="BT243" i="11" l="1"/>
  <c r="BU243" i="11" s="1"/>
  <c r="BT238" i="11"/>
  <c r="BU238" i="11" s="1"/>
  <c r="BT237" i="11"/>
  <c r="BU237" i="11" s="1"/>
  <c r="BT241" i="11"/>
  <c r="BU241" i="11" s="1"/>
  <c r="BT236" i="11"/>
  <c r="BR247" i="11"/>
  <c r="BT240" i="11"/>
  <c r="BU240" i="11" s="1"/>
  <c r="BT245" i="11"/>
  <c r="BU245" i="11" s="1"/>
  <c r="BT244" i="11"/>
  <c r="BU244" i="11" s="1"/>
  <c r="BT239" i="11"/>
  <c r="BU239" i="11" s="1"/>
  <c r="BT242" i="11"/>
  <c r="BU242" i="11" s="1"/>
  <c r="BT246" i="11" l="1"/>
  <c r="BU236" i="11"/>
  <c r="BU246" i="11" s="1"/>
  <c r="BU247" i="11" l="1"/>
  <c r="BV242" i="11" l="1"/>
  <c r="BW242" i="11" s="1"/>
  <c r="BV240" i="11"/>
  <c r="BW240" i="11" s="1"/>
  <c r="BV239" i="11"/>
  <c r="BW239" i="11" s="1"/>
  <c r="BV245" i="11"/>
  <c r="BW245" i="11" s="1"/>
  <c r="BV237" i="11"/>
  <c r="BW237" i="11" s="1"/>
  <c r="BV241" i="11"/>
  <c r="BW241" i="11" s="1"/>
  <c r="BT247" i="11"/>
  <c r="BV244" i="11"/>
  <c r="BW244" i="11" s="1"/>
  <c r="BV236" i="11"/>
  <c r="BV238" i="11"/>
  <c r="BW238" i="11" s="1"/>
  <c r="BV243" i="11"/>
  <c r="BW243" i="11" s="1"/>
  <c r="BW236" i="11" l="1"/>
  <c r="BW246" i="11" s="1"/>
  <c r="BV246" i="11"/>
  <c r="BW247" i="11" l="1"/>
  <c r="BX240" i="11" s="1"/>
  <c r="BY240" i="11" s="1"/>
  <c r="BX242" i="11"/>
  <c r="BY242" i="11" s="1"/>
  <c r="BX239" i="11" l="1"/>
  <c r="BY239" i="11" s="1"/>
  <c r="BX244" i="11"/>
  <c r="BY244" i="11" s="1"/>
  <c r="BX237" i="11"/>
  <c r="BY237" i="11" s="1"/>
  <c r="BX241" i="11"/>
  <c r="BY241" i="11" s="1"/>
  <c r="BX243" i="11"/>
  <c r="BY243" i="11" s="1"/>
  <c r="BX238" i="11"/>
  <c r="BY238" i="11" s="1"/>
  <c r="BV247" i="11"/>
  <c r="BX245" i="11"/>
  <c r="BY245" i="11" s="1"/>
  <c r="BX236" i="11"/>
  <c r="BX246" i="11" l="1"/>
  <c r="BY236" i="11"/>
  <c r="BY246" i="11" s="1"/>
  <c r="BY247" i="11" l="1"/>
  <c r="BZ236" i="11"/>
  <c r="BZ237" i="11"/>
  <c r="CA237" i="11" s="1"/>
  <c r="BZ244" i="11"/>
  <c r="CA244" i="11" s="1"/>
  <c r="BZ243" i="11"/>
  <c r="CA243" i="11" s="1"/>
  <c r="BZ245" i="11"/>
  <c r="CA245" i="11" s="1"/>
  <c r="BZ238" i="11"/>
  <c r="CA238" i="11" s="1"/>
  <c r="BZ242" i="11"/>
  <c r="CA242" i="11" s="1"/>
  <c r="BZ241" i="11"/>
  <c r="CA241" i="11" s="1"/>
  <c r="BZ239" i="11"/>
  <c r="CA239" i="11" s="1"/>
  <c r="BX247" i="11"/>
  <c r="BZ240" i="11"/>
  <c r="CA240" i="11" s="1"/>
  <c r="CA236" i="11" l="1"/>
  <c r="CA246" i="11" s="1"/>
  <c r="BZ246" i="11"/>
  <c r="CA247" i="11" l="1"/>
  <c r="CB241" i="11" l="1"/>
  <c r="CC241" i="11" s="1"/>
  <c r="CB236" i="11"/>
  <c r="CB237" i="11"/>
  <c r="CC237" i="11" s="1"/>
  <c r="CB240" i="11"/>
  <c r="CC240" i="11" s="1"/>
  <c r="CB243" i="11"/>
  <c r="CC243" i="11" s="1"/>
  <c r="CB242" i="11"/>
  <c r="CC242" i="11" s="1"/>
  <c r="CB245" i="11"/>
  <c r="CC245" i="11" s="1"/>
  <c r="CB238" i="11"/>
  <c r="CC238" i="11" s="1"/>
  <c r="BZ247" i="11"/>
  <c r="CB239" i="11"/>
  <c r="CC239" i="11" s="1"/>
  <c r="CB244" i="11"/>
  <c r="CC244" i="11" s="1"/>
  <c r="CB246" i="11" l="1"/>
  <c r="CC236" i="11"/>
  <c r="CC246" i="11" s="1"/>
  <c r="CC247" i="11" l="1"/>
  <c r="CD239" i="11" s="1"/>
  <c r="CE239" i="11" s="1"/>
  <c r="CD242" i="11" l="1"/>
  <c r="CE242" i="11" s="1"/>
  <c r="CB247" i="11"/>
  <c r="CD236" i="11"/>
  <c r="CD244" i="11"/>
  <c r="CE244" i="11" s="1"/>
  <c r="CD238" i="11"/>
  <c r="CE238" i="11" s="1"/>
  <c r="CD240" i="11"/>
  <c r="CE240" i="11" s="1"/>
  <c r="CD241" i="11"/>
  <c r="CE241" i="11" s="1"/>
  <c r="CD245" i="11"/>
  <c r="CE245" i="11" s="1"/>
  <c r="CD237" i="11"/>
  <c r="CE237" i="11" s="1"/>
  <c r="CD243" i="11"/>
  <c r="CE243" i="11" s="1"/>
  <c r="CE236" i="11"/>
  <c r="CE246" i="11" l="1"/>
  <c r="CD246" i="11"/>
  <c r="CE247" i="11" l="1"/>
  <c r="CF239" i="11" s="1"/>
  <c r="CG239" i="11" s="1"/>
  <c r="CF236" i="11"/>
  <c r="CF240" i="11"/>
  <c r="CG240" i="11" s="1"/>
  <c r="CD247" i="11"/>
  <c r="CF241" i="11" l="1"/>
  <c r="CG241" i="11" s="1"/>
  <c r="CF242" i="11"/>
  <c r="CG242" i="11" s="1"/>
  <c r="CF243" i="11"/>
  <c r="CG243" i="11" s="1"/>
  <c r="CF237" i="11"/>
  <c r="CG237" i="11" s="1"/>
  <c r="CF245" i="11"/>
  <c r="CG245" i="11" s="1"/>
  <c r="CF244" i="11"/>
  <c r="CG244" i="11" s="1"/>
  <c r="CF238" i="11"/>
  <c r="CG238" i="11" s="1"/>
  <c r="CG236" i="11"/>
  <c r="CG246" i="11" l="1"/>
  <c r="CF246" i="11"/>
  <c r="CG247" i="11" l="1"/>
  <c r="CH237" i="11"/>
  <c r="CI237" i="11" s="1"/>
  <c r="CH240" i="11"/>
  <c r="CI240" i="11" s="1"/>
  <c r="CH241" i="11"/>
  <c r="CI241" i="11" s="1"/>
  <c r="CF247" i="11"/>
  <c r="CH245" i="11"/>
  <c r="CI245" i="11" s="1"/>
  <c r="CH244" i="11"/>
  <c r="CI244" i="11" s="1"/>
  <c r="CH236" i="11"/>
  <c r="CI236" i="11" s="1"/>
  <c r="CH242" i="11"/>
  <c r="CI242" i="11" s="1"/>
  <c r="CH239" i="11"/>
  <c r="CI239" i="11" s="1"/>
  <c r="CH238" i="11"/>
  <c r="CI238" i="11" s="1"/>
  <c r="CH243" i="11"/>
  <c r="CI243" i="11" s="1"/>
  <c r="CH246" i="11" l="1"/>
  <c r="CI246" i="11"/>
  <c r="CI247" i="11" s="1"/>
  <c r="CJ245" i="11" l="1"/>
  <c r="CK245" i="11" s="1"/>
  <c r="CJ238" i="11"/>
  <c r="CK238" i="11" s="1"/>
  <c r="CJ240" i="11"/>
  <c r="CK240" i="11" s="1"/>
  <c r="CJ241" i="11"/>
  <c r="CK241" i="11" s="1"/>
  <c r="CJ239" i="11"/>
  <c r="CK239" i="11" s="1"/>
  <c r="CJ237" i="11"/>
  <c r="CK237" i="11" s="1"/>
  <c r="CJ242" i="11"/>
  <c r="CK242" i="11" s="1"/>
  <c r="CJ236" i="11"/>
  <c r="CH247" i="11"/>
  <c r="CJ244" i="11"/>
  <c r="CK244" i="11" s="1"/>
  <c r="CJ243" i="11"/>
  <c r="CK243" i="11" s="1"/>
  <c r="CJ246" i="11" l="1"/>
  <c r="CK236" i="11"/>
  <c r="CK246" i="11" s="1"/>
  <c r="CK247" i="11" l="1"/>
  <c r="CJ247" i="11" s="1"/>
  <c r="CL241" i="11"/>
  <c r="CM241" i="11" s="1"/>
  <c r="CL237" i="11"/>
  <c r="CM237" i="11" s="1"/>
  <c r="CL238" i="11"/>
  <c r="CM238" i="11" s="1"/>
  <c r="CL240" i="11"/>
  <c r="CM240" i="11" s="1"/>
  <c r="CL239" i="11" l="1"/>
  <c r="CM239" i="11" s="1"/>
  <c r="CL236" i="11"/>
  <c r="CM236" i="11" s="1"/>
  <c r="CL245" i="11"/>
  <c r="CM245" i="11" s="1"/>
  <c r="CL243" i="11"/>
  <c r="CM243" i="11" s="1"/>
  <c r="CL244" i="11"/>
  <c r="CM244" i="11" s="1"/>
  <c r="CL242" i="11"/>
  <c r="CM242" i="11" s="1"/>
  <c r="CM246" i="11" l="1"/>
  <c r="CL246" i="11"/>
  <c r="CM247" i="11" s="1"/>
  <c r="CN244" i="11" s="1"/>
  <c r="CO244" i="11" s="1"/>
  <c r="CN243" i="11" l="1"/>
  <c r="CO243" i="11" s="1"/>
  <c r="CN241" i="11"/>
  <c r="CO241" i="11" s="1"/>
  <c r="CN238" i="11"/>
  <c r="CO238" i="11" s="1"/>
  <c r="CN240" i="11"/>
  <c r="CO240" i="11" s="1"/>
  <c r="CL247" i="11"/>
  <c r="CN242" i="11"/>
  <c r="CO242" i="11" s="1"/>
  <c r="CN239" i="11"/>
  <c r="CO239" i="11" s="1"/>
  <c r="CN236" i="11"/>
  <c r="CO236" i="11" s="1"/>
  <c r="CN237" i="11"/>
  <c r="CO237" i="11" s="1"/>
  <c r="CN245" i="11"/>
  <c r="CO245" i="11" s="1"/>
  <c r="CO246" i="11" l="1"/>
  <c r="CN246" i="11"/>
  <c r="CO247" i="11" l="1"/>
  <c r="CP245" i="11" s="1"/>
  <c r="CQ245" i="11" s="1"/>
  <c r="CP238" i="11"/>
  <c r="CQ238" i="11" s="1"/>
  <c r="CN247" i="11" l="1"/>
  <c r="CP240" i="11"/>
  <c r="CQ240" i="11" s="1"/>
  <c r="CP239" i="11"/>
  <c r="CQ239" i="11" s="1"/>
  <c r="CP243" i="11"/>
  <c r="CQ243" i="11" s="1"/>
  <c r="CP242" i="11"/>
  <c r="CQ242" i="11" s="1"/>
  <c r="CP244" i="11"/>
  <c r="CQ244" i="11" s="1"/>
  <c r="CP241" i="11"/>
  <c r="CQ241" i="11" s="1"/>
  <c r="CP236" i="11"/>
  <c r="CQ236" i="11" s="1"/>
  <c r="CP237" i="11"/>
  <c r="CQ237" i="11" s="1"/>
  <c r="CQ246" i="11" l="1"/>
  <c r="CP246" i="11"/>
  <c r="CQ247" i="11" l="1"/>
  <c r="CR241" i="11" s="1"/>
  <c r="CS241" i="11" s="1"/>
  <c r="CR239" i="11"/>
  <c r="CS239" i="11" s="1"/>
  <c r="CR242" i="11"/>
  <c r="CS242" i="11" s="1"/>
  <c r="CP247" i="11"/>
  <c r="CR238" i="11"/>
  <c r="CS238" i="11" s="1"/>
  <c r="CR240" i="11"/>
  <c r="CS240" i="11" s="1"/>
  <c r="CR244" i="11"/>
  <c r="CS244" i="11" s="1"/>
  <c r="CR243" i="11"/>
  <c r="CS243" i="11" s="1"/>
  <c r="CR236" i="11" l="1"/>
  <c r="CS236" i="11" s="1"/>
  <c r="CR245" i="11"/>
  <c r="CS245" i="11" s="1"/>
  <c r="CR237" i="11"/>
  <c r="CS237" i="11" s="1"/>
  <c r="CS246" i="11" s="1"/>
  <c r="CR246" i="11" l="1"/>
  <c r="CS247" i="11"/>
  <c r="CT240" i="11" s="1"/>
  <c r="CU240" i="11" s="1"/>
  <c r="CT242" i="11"/>
  <c r="CU242" i="11" s="1"/>
  <c r="CT236" i="11"/>
  <c r="CU236" i="11" s="1"/>
  <c r="CT239" i="11"/>
  <c r="CU239" i="11" s="1"/>
  <c r="CR247" i="11"/>
  <c r="CT241" i="11"/>
  <c r="CU241" i="11" s="1"/>
  <c r="CT237" i="11" l="1"/>
  <c r="CU237" i="11" s="1"/>
  <c r="CT245" i="11"/>
  <c r="CU245" i="11" s="1"/>
  <c r="CT243" i="11"/>
  <c r="CU243" i="11" s="1"/>
  <c r="CT238" i="11"/>
  <c r="CU238" i="11" s="1"/>
  <c r="CT244" i="11"/>
  <c r="CU244" i="11" s="1"/>
  <c r="CU246" i="11" s="1"/>
  <c r="CT246" i="11" l="1"/>
  <c r="CU247" i="11" s="1"/>
  <c r="CV239" i="11" s="1"/>
  <c r="CW239" i="11" s="1"/>
  <c r="CV240" i="11" l="1"/>
  <c r="CW240" i="11" s="1"/>
  <c r="CV241" i="11"/>
  <c r="CW241" i="11" s="1"/>
  <c r="CV243" i="11"/>
  <c r="CW243" i="11" s="1"/>
  <c r="CT247" i="11"/>
  <c r="CV245" i="11"/>
  <c r="CW245" i="11" s="1"/>
  <c r="CV242" i="11"/>
  <c r="CW242" i="11" s="1"/>
  <c r="CV237" i="11"/>
  <c r="CW237" i="11" s="1"/>
  <c r="CV236" i="11"/>
  <c r="CW236" i="11" s="1"/>
  <c r="CV244" i="11"/>
  <c r="CW244" i="11" s="1"/>
  <c r="CV238" i="11"/>
  <c r="CW238" i="11" s="1"/>
  <c r="CW246" i="11" l="1"/>
  <c r="CV246" i="11"/>
  <c r="CW247" i="11" l="1"/>
  <c r="CX244" i="11" s="1"/>
  <c r="CY244" i="11" s="1"/>
  <c r="CX237" i="11"/>
  <c r="CY237" i="11" s="1"/>
  <c r="CX242" i="11"/>
  <c r="CY242" i="11" s="1"/>
  <c r="CX241" i="11" l="1"/>
  <c r="CY241" i="11" s="1"/>
  <c r="CX239" i="11"/>
  <c r="CY239" i="11" s="1"/>
  <c r="CV247" i="11"/>
  <c r="CX243" i="11"/>
  <c r="CY243" i="11" s="1"/>
  <c r="CX240" i="11"/>
  <c r="CY240" i="11" s="1"/>
  <c r="CX236" i="11"/>
  <c r="CY236" i="11" s="1"/>
  <c r="CX245" i="11"/>
  <c r="CY245" i="11" s="1"/>
  <c r="CX238" i="11"/>
  <c r="CY238" i="11" s="1"/>
  <c r="CX246" i="11" l="1"/>
  <c r="CY246" i="11"/>
  <c r="CY247" i="11" l="1"/>
  <c r="CZ245" i="11" s="1"/>
  <c r="DA245" i="11" s="1"/>
  <c r="CZ236" i="11"/>
  <c r="DA236" i="11" s="1"/>
  <c r="CX247" i="11" l="1"/>
  <c r="CZ243" i="11"/>
  <c r="DA243" i="11" s="1"/>
  <c r="CZ244" i="11"/>
  <c r="DA244" i="11" s="1"/>
  <c r="CZ238" i="11"/>
  <c r="DA238" i="11" s="1"/>
  <c r="CZ237" i="11"/>
  <c r="DA237" i="11" s="1"/>
  <c r="CZ239" i="11"/>
  <c r="DA239" i="11" s="1"/>
  <c r="CZ242" i="11"/>
  <c r="DA242" i="11" s="1"/>
  <c r="CZ241" i="11"/>
  <c r="DA241" i="11" s="1"/>
  <c r="CZ240" i="11"/>
  <c r="DA240" i="11" s="1"/>
  <c r="DA246" i="11" l="1"/>
  <c r="CZ246" i="11"/>
  <c r="DA247" i="11" l="1"/>
  <c r="DB242" i="11"/>
  <c r="DC242" i="11" s="1"/>
  <c r="DB240" i="11"/>
  <c r="DC240" i="11" s="1"/>
  <c r="DB245" i="11"/>
  <c r="DC245" i="11" s="1"/>
  <c r="DB241" i="11"/>
  <c r="DC241" i="11" s="1"/>
  <c r="CZ247" i="11"/>
  <c r="DB243" i="11"/>
  <c r="DC243" i="11" s="1"/>
  <c r="DB237" i="11"/>
  <c r="DC237" i="11" s="1"/>
  <c r="DB238" i="11"/>
  <c r="DC238" i="11" s="1"/>
  <c r="DB244" i="11"/>
  <c r="DC244" i="11" s="1"/>
  <c r="DB236" i="11"/>
  <c r="DC236" i="11" s="1"/>
  <c r="DB239" i="11"/>
  <c r="DC239" i="11" s="1"/>
  <c r="DC246" i="11" l="1"/>
  <c r="DB246" i="11"/>
  <c r="DC247" i="11" l="1"/>
  <c r="DD239" i="11"/>
  <c r="DE239" i="11" s="1"/>
  <c r="DD241" i="11"/>
  <c r="DE241" i="11" s="1"/>
  <c r="DD244" i="11"/>
  <c r="DE244" i="11" s="1"/>
  <c r="DD238" i="11"/>
  <c r="DE238" i="11" s="1"/>
  <c r="DD243" i="11"/>
  <c r="DE243" i="11" s="1"/>
  <c r="DD240" i="11"/>
  <c r="DE240" i="11" s="1"/>
  <c r="DD245" i="11"/>
  <c r="DE245" i="11" s="1"/>
  <c r="DD242" i="11"/>
  <c r="DE242" i="11" s="1"/>
  <c r="DD236" i="11"/>
  <c r="DE236" i="11" s="1"/>
  <c r="DB247" i="11"/>
  <c r="DD237" i="11"/>
  <c r="DE237" i="11" s="1"/>
  <c r="DE246" i="11" l="1"/>
  <c r="DD246" i="11"/>
  <c r="DE247" i="11" l="1"/>
  <c r="DF244" i="11" s="1"/>
  <c r="DG244" i="11" s="1"/>
  <c r="DF239" i="11" l="1"/>
  <c r="DG239" i="11" s="1"/>
  <c r="DF237" i="11"/>
  <c r="DG237" i="11" s="1"/>
  <c r="DF236" i="11"/>
  <c r="DG236" i="11" s="1"/>
  <c r="DF243" i="11"/>
  <c r="DG243" i="11" s="1"/>
  <c r="DD247" i="11"/>
  <c r="DF240" i="11"/>
  <c r="DG240" i="11" s="1"/>
  <c r="DF241" i="11"/>
  <c r="DG241" i="11" s="1"/>
  <c r="DF245" i="11"/>
  <c r="DG245" i="11" s="1"/>
  <c r="DF242" i="11"/>
  <c r="DG242" i="11" s="1"/>
  <c r="DF238" i="11"/>
  <c r="DG238" i="11" s="1"/>
  <c r="DG246" i="11" l="1"/>
  <c r="DF246" i="11"/>
  <c r="DG247" i="11" l="1"/>
  <c r="DH243" i="11" s="1"/>
  <c r="DI243" i="11" s="1"/>
  <c r="DF247" i="11"/>
  <c r="DH241" i="11"/>
  <c r="DI241" i="11" s="1"/>
  <c r="DH238" i="11"/>
  <c r="DI238" i="11" s="1"/>
  <c r="DH244" i="11"/>
  <c r="DI244" i="11" s="1"/>
  <c r="DH242" i="11"/>
  <c r="DI242" i="11" s="1"/>
  <c r="DH239" i="11" l="1"/>
  <c r="DI239" i="11" s="1"/>
  <c r="DH245" i="11"/>
  <c r="DI245" i="11" s="1"/>
  <c r="DH237" i="11"/>
  <c r="DI237" i="11" s="1"/>
  <c r="DH240" i="11"/>
  <c r="DI240" i="11" s="1"/>
  <c r="DH236" i="11"/>
  <c r="DI236" i="11" s="1"/>
  <c r="DI246" i="11" l="1"/>
  <c r="DH246" i="11"/>
  <c r="DI247" i="11" s="1"/>
  <c r="DJ245" i="11" s="1"/>
  <c r="DK245" i="11" s="1"/>
  <c r="DJ237" i="11" l="1"/>
  <c r="DK237" i="11" s="1"/>
  <c r="DJ244" i="11"/>
  <c r="DK244" i="11" s="1"/>
  <c r="DJ241" i="11"/>
  <c r="DK241" i="11" s="1"/>
  <c r="DJ240" i="11"/>
  <c r="DK240" i="11" s="1"/>
  <c r="DJ243" i="11"/>
  <c r="DK243" i="11" s="1"/>
  <c r="DJ239" i="11"/>
  <c r="DK239" i="11" s="1"/>
  <c r="DJ236" i="11"/>
  <c r="DK236" i="11" s="1"/>
  <c r="DJ242" i="11"/>
  <c r="DK242" i="11" s="1"/>
  <c r="DJ238" i="11"/>
  <c r="DK238" i="11" s="1"/>
  <c r="DH247" i="11"/>
  <c r="DK246" i="11" l="1"/>
  <c r="DJ246" i="11"/>
  <c r="DK247" i="11" l="1"/>
  <c r="DL236" i="11"/>
  <c r="DM236" i="11" s="1"/>
  <c r="DL239" i="11"/>
  <c r="DM239" i="11" s="1"/>
  <c r="DL244" i="11"/>
  <c r="DM244" i="11" s="1"/>
  <c r="DL241" i="11"/>
  <c r="DM241" i="11" s="1"/>
  <c r="DL243" i="11"/>
  <c r="DM243" i="11" s="1"/>
  <c r="DL242" i="11"/>
  <c r="DM242" i="11" s="1"/>
  <c r="DL237" i="11"/>
  <c r="DM237" i="11" s="1"/>
  <c r="DL240" i="11"/>
  <c r="DM240" i="11" s="1"/>
  <c r="DL238" i="11"/>
  <c r="DM238" i="11" s="1"/>
  <c r="DJ247" i="11"/>
  <c r="DL245" i="11"/>
  <c r="DM245" i="11" s="1"/>
  <c r="DM246" i="11" l="1"/>
  <c r="DL246" i="11"/>
  <c r="DM247" i="11" l="1"/>
  <c r="DL247" i="11" s="1"/>
  <c r="O234" i="11" l="1"/>
  <c r="N241" i="11" s="1"/>
  <c r="O241" i="11" s="1"/>
  <c r="N244" i="11"/>
  <c r="O244" i="11" s="1"/>
  <c r="N238" i="11" l="1"/>
  <c r="N239" i="11"/>
  <c r="O239" i="11" s="1"/>
  <c r="P248" i="11"/>
  <c r="P247" i="11" s="1"/>
  <c r="N237" i="11"/>
  <c r="O237" i="11" s="1"/>
  <c r="N236" i="11"/>
  <c r="O236" i="11" s="1"/>
  <c r="N245" i="11"/>
  <c r="O245" i="11" s="1"/>
  <c r="N243" i="11"/>
  <c r="O243" i="11" s="1"/>
  <c r="N240" i="11"/>
  <c r="O240" i="11" s="1"/>
  <c r="N242" i="11"/>
  <c r="O242" i="11" s="1"/>
  <c r="O238" i="11"/>
  <c r="O246" i="11" l="1"/>
  <c r="Q272" i="11" s="1"/>
  <c r="N246" i="11"/>
  <c r="Q259" i="11" s="1"/>
  <c r="Q266" i="11"/>
  <c r="Q270" i="11"/>
  <c r="AD259" i="11" l="1"/>
  <c r="AC270" i="11"/>
  <c r="Y270" i="11"/>
  <c r="AE270" i="11"/>
  <c r="AF266" i="11"/>
  <c r="AC266" i="11"/>
  <c r="Y266" i="11"/>
  <c r="AE266" i="11"/>
  <c r="AC272" i="11"/>
  <c r="Y272" i="11"/>
  <c r="AE272" i="11"/>
  <c r="Q252" i="11"/>
  <c r="W259" i="11" s="1"/>
  <c r="Q251" i="11"/>
  <c r="Q260" i="11"/>
  <c r="Q256" i="11"/>
  <c r="AA259" i="11" s="1"/>
  <c r="Q258" i="11"/>
  <c r="Q254" i="11"/>
  <c r="Q253" i="11"/>
  <c r="Q255" i="11"/>
  <c r="Q257" i="11"/>
  <c r="AB259" i="11" s="1"/>
  <c r="Q268" i="11"/>
  <c r="AA272" i="11" s="1"/>
  <c r="Q271" i="11"/>
  <c r="Q264" i="11"/>
  <c r="W266" i="11" s="1"/>
  <c r="Q265" i="11"/>
  <c r="X266" i="11" s="1"/>
  <c r="Q269" i="11"/>
  <c r="AB270" i="11" s="1"/>
  <c r="Q267" i="11"/>
  <c r="Q263" i="11"/>
  <c r="V272" i="11" s="1"/>
  <c r="AF272" i="11"/>
  <c r="AF270" i="11"/>
  <c r="AF252" i="11"/>
  <c r="AF257" i="11"/>
  <c r="AF251" i="11"/>
  <c r="AF258" i="11"/>
  <c r="AF259" i="11"/>
  <c r="AF254" i="11"/>
  <c r="AF253" i="11"/>
  <c r="AF260" i="11"/>
  <c r="AB267" i="11" l="1"/>
  <c r="X267" i="11"/>
  <c r="AE267" i="11"/>
  <c r="AA267" i="11"/>
  <c r="W267" i="11"/>
  <c r="AD267" i="11"/>
  <c r="Z267" i="11"/>
  <c r="V267" i="11"/>
  <c r="AC267" i="11"/>
  <c r="Y267" i="11"/>
  <c r="AB271" i="11"/>
  <c r="X271" i="11"/>
  <c r="AE271" i="11"/>
  <c r="AA271" i="11"/>
  <c r="W271" i="11"/>
  <c r="AD271" i="11"/>
  <c r="Z271" i="11"/>
  <c r="V271" i="11"/>
  <c r="AC271" i="11"/>
  <c r="Y271" i="11"/>
  <c r="AC253" i="11"/>
  <c r="Y253" i="11"/>
  <c r="AB253" i="11"/>
  <c r="X253" i="11"/>
  <c r="AE253" i="11"/>
  <c r="AA253" i="11"/>
  <c r="W253" i="11"/>
  <c r="AD253" i="11"/>
  <c r="Z253" i="11"/>
  <c r="V253" i="11"/>
  <c r="AE260" i="11"/>
  <c r="AA260" i="11"/>
  <c r="W260" i="11"/>
  <c r="AD260" i="11"/>
  <c r="Z260" i="11"/>
  <c r="V260" i="11"/>
  <c r="AC260" i="11"/>
  <c r="Y260" i="11"/>
  <c r="AB260" i="11"/>
  <c r="X260" i="11"/>
  <c r="AD272" i="11"/>
  <c r="V266" i="11"/>
  <c r="W270" i="11"/>
  <c r="Z270" i="11"/>
  <c r="X259" i="11"/>
  <c r="AB269" i="11"/>
  <c r="X269" i="11"/>
  <c r="AE269" i="11"/>
  <c r="AA269" i="11"/>
  <c r="W269" i="11"/>
  <c r="AD269" i="11"/>
  <c r="Z269" i="11"/>
  <c r="V269" i="11"/>
  <c r="AC269" i="11"/>
  <c r="Y269" i="11"/>
  <c r="AD268" i="11"/>
  <c r="Z268" i="11"/>
  <c r="V268" i="11"/>
  <c r="AC268" i="11"/>
  <c r="Y268" i="11"/>
  <c r="AB268" i="11"/>
  <c r="X268" i="11"/>
  <c r="AE268" i="11"/>
  <c r="AA268" i="11"/>
  <c r="W268" i="11"/>
  <c r="AE254" i="11"/>
  <c r="AA254" i="11"/>
  <c r="W254" i="11"/>
  <c r="AD254" i="11"/>
  <c r="Z254" i="11"/>
  <c r="V254" i="11"/>
  <c r="AC254" i="11"/>
  <c r="Y254" i="11"/>
  <c r="AB254" i="11"/>
  <c r="X254" i="11"/>
  <c r="AC251" i="11"/>
  <c r="Y251" i="11"/>
  <c r="AB251" i="11"/>
  <c r="X251" i="11"/>
  <c r="AE251" i="11"/>
  <c r="AA251" i="11"/>
  <c r="W251" i="11"/>
  <c r="AD251" i="11"/>
  <c r="Z251" i="11"/>
  <c r="V251" i="11"/>
  <c r="AB266" i="11"/>
  <c r="Z266" i="11"/>
  <c r="AA270" i="11"/>
  <c r="AD270" i="11"/>
  <c r="AB265" i="11"/>
  <c r="X265" i="11"/>
  <c r="AE265" i="11"/>
  <c r="AA265" i="11"/>
  <c r="W265" i="11"/>
  <c r="AD265" i="11"/>
  <c r="Z265" i="11"/>
  <c r="V265" i="11"/>
  <c r="AC265" i="11"/>
  <c r="Y265" i="11"/>
  <c r="AC257" i="11"/>
  <c r="Y257" i="11"/>
  <c r="AB257" i="11"/>
  <c r="X257" i="11"/>
  <c r="AE257" i="11"/>
  <c r="AA257" i="11"/>
  <c r="W257" i="11"/>
  <c r="AD257" i="11"/>
  <c r="Z257" i="11"/>
  <c r="V257" i="11"/>
  <c r="AE258" i="11"/>
  <c r="AA258" i="11"/>
  <c r="W258" i="11"/>
  <c r="AD258" i="11"/>
  <c r="Z258" i="11"/>
  <c r="V258" i="11"/>
  <c r="AC258" i="11"/>
  <c r="Y258" i="11"/>
  <c r="AB258" i="11"/>
  <c r="X258" i="11"/>
  <c r="AE252" i="11"/>
  <c r="AA252" i="11"/>
  <c r="W252" i="11"/>
  <c r="AD252" i="11"/>
  <c r="Z252" i="11"/>
  <c r="V252" i="11"/>
  <c r="AC252" i="11"/>
  <c r="Y252" i="11"/>
  <c r="AB252" i="11"/>
  <c r="X252" i="11"/>
  <c r="X272" i="11"/>
  <c r="AA266" i="11"/>
  <c r="AD266" i="11"/>
  <c r="V259" i="11"/>
  <c r="Y259" i="11"/>
  <c r="AC263" i="11"/>
  <c r="Y263" i="11"/>
  <c r="AB263" i="11"/>
  <c r="X263" i="11"/>
  <c r="AE263" i="11"/>
  <c r="AA263" i="11"/>
  <c r="W263" i="11"/>
  <c r="AD263" i="11"/>
  <c r="Z263" i="11"/>
  <c r="V263" i="11"/>
  <c r="AD264" i="11"/>
  <c r="AC264" i="11"/>
  <c r="AB264" i="11"/>
  <c r="AE264" i="11"/>
  <c r="AA264" i="11"/>
  <c r="W264" i="11"/>
  <c r="Z264" i="11"/>
  <c r="V264" i="11"/>
  <c r="Y264" i="11"/>
  <c r="X264" i="11"/>
  <c r="AC255" i="11"/>
  <c r="Y255" i="11"/>
  <c r="AB255" i="11"/>
  <c r="X255" i="11"/>
  <c r="AE255" i="11"/>
  <c r="AA255" i="11"/>
  <c r="W255" i="11"/>
  <c r="AD255" i="11"/>
  <c r="Z255" i="11"/>
  <c r="V255" i="11"/>
  <c r="AE256" i="11"/>
  <c r="AA256" i="11"/>
  <c r="W256" i="11"/>
  <c r="AD256" i="11"/>
  <c r="Z256" i="11"/>
  <c r="V256" i="11"/>
  <c r="AC256" i="11"/>
  <c r="Y256" i="11"/>
  <c r="AB256" i="11"/>
  <c r="X256" i="11"/>
  <c r="W272" i="11"/>
  <c r="AB272" i="11"/>
  <c r="Z272" i="11"/>
  <c r="X270" i="11"/>
  <c r="V270" i="11"/>
  <c r="Z259" i="11"/>
  <c r="AE259" i="11"/>
  <c r="AC259" i="11"/>
  <c r="AU255" i="11"/>
  <c r="AU260" i="11"/>
  <c r="AU252" i="11"/>
  <c r="AU256" i="11"/>
  <c r="AU254" i="11"/>
  <c r="Q261" i="11"/>
  <c r="AU259" i="11"/>
  <c r="AU258" i="11"/>
  <c r="AF256" i="11"/>
  <c r="AU264" i="11"/>
  <c r="AF255" i="11"/>
  <c r="AU251" i="11"/>
  <c r="AU253" i="11"/>
  <c r="AU257" i="11"/>
  <c r="AU263" i="11"/>
  <c r="AU268" i="11"/>
  <c r="AU271" i="11"/>
  <c r="AU265" i="11"/>
  <c r="AU270" i="11"/>
  <c r="AU267" i="11"/>
  <c r="AU269" i="11"/>
  <c r="AU272" i="11"/>
  <c r="AU266" i="11"/>
  <c r="AF271" i="11"/>
  <c r="AF263" i="11"/>
  <c r="AF269" i="11"/>
  <c r="AF268" i="11"/>
  <c r="AF267" i="11"/>
  <c r="AF265" i="11"/>
  <c r="AF264" i="11"/>
  <c r="AE273" i="11" l="1"/>
  <c r="AE261" i="11"/>
  <c r="AH251" i="11" s="1"/>
  <c r="AH256" i="11" s="1"/>
  <c r="AF261" i="11"/>
  <c r="AH252" i="11" s="1"/>
  <c r="AH254" i="11" s="1"/>
  <c r="AF273" i="11"/>
  <c r="AH264" i="11" s="1"/>
  <c r="AH266" i="11" s="1"/>
  <c r="AH263" i="11"/>
  <c r="AH255" i="11" l="1"/>
  <c r="AH268" i="11"/>
  <c r="AH267" i="11"/>
  <c r="AH259" i="11"/>
  <c r="AH258" i="11"/>
  <c r="AH270" i="11" l="1"/>
  <c r="AH271" i="11"/>
  <c r="AH260" i="11"/>
  <c r="AK251" i="11" s="1"/>
  <c r="AL251" i="11" s="1"/>
  <c r="AK255" i="11"/>
  <c r="AK256" i="11" s="1"/>
  <c r="AK257" i="11" s="1"/>
  <c r="AH272" i="11" l="1"/>
  <c r="AN253" i="11"/>
  <c r="AO253" i="11" s="1"/>
  <c r="AK263" i="11"/>
  <c r="AL263" i="11" s="1"/>
  <c r="AN264" i="11"/>
  <c r="AN251" i="11"/>
  <c r="AN252" i="11"/>
  <c r="AK267" i="11"/>
  <c r="AK268" i="11" s="1"/>
  <c r="AK269" i="11" s="1"/>
  <c r="AK270" i="11" s="1"/>
  <c r="AL270" i="11" s="1"/>
  <c r="AK259" i="11"/>
  <c r="AL259" i="11" s="1"/>
  <c r="AK260" i="11"/>
  <c r="AL260" i="11" s="1"/>
  <c r="AK258" i="11"/>
  <c r="AL258" i="11" s="1"/>
  <c r="AN265" i="11"/>
  <c r="AO265" i="11" s="1"/>
  <c r="AO251" i="11"/>
  <c r="AP251" i="11" s="1"/>
  <c r="AN263" i="11" l="1"/>
  <c r="AO264" i="11" s="1"/>
  <c r="AO252" i="11"/>
  <c r="AP253" i="11" s="1"/>
  <c r="AQ253" i="11" s="1"/>
  <c r="AK272" i="11"/>
  <c r="AL272" i="11" s="1"/>
  <c r="AK271" i="11"/>
  <c r="AL271" i="11" s="1"/>
  <c r="AO263" i="11"/>
  <c r="AP263" i="11" s="1"/>
  <c r="AP265" i="11"/>
  <c r="AQ265" i="11" s="1"/>
  <c r="AP264" i="11"/>
  <c r="AP252" i="11"/>
  <c r="AQ252" i="11" s="1"/>
  <c r="AQ263" i="11" l="1"/>
  <c r="AQ268" i="11" s="1"/>
  <c r="AV271" i="11" s="1"/>
  <c r="AQ264" i="11"/>
  <c r="AQ251" i="11"/>
  <c r="AQ256" i="11" s="1"/>
  <c r="AV260" i="11" s="1"/>
  <c r="AV267" i="11" l="1"/>
  <c r="AV272" i="11"/>
  <c r="AV268" i="11"/>
  <c r="AV266" i="11"/>
  <c r="AV270" i="11"/>
  <c r="AV265" i="11"/>
  <c r="AV269" i="11"/>
  <c r="AV263" i="11"/>
  <c r="AV264" i="11"/>
  <c r="AV256" i="11"/>
  <c r="AV259" i="11"/>
  <c r="Q284" i="11" s="1"/>
  <c r="AV254" i="11"/>
  <c r="Q279" i="11" s="1"/>
  <c r="AV255" i="11"/>
  <c r="Q280" i="11" s="1"/>
  <c r="AV251" i="11"/>
  <c r="AV252" i="11"/>
  <c r="AV253" i="11"/>
  <c r="Q278" i="11" s="1"/>
  <c r="AV258" i="11"/>
  <c r="Q283" i="11" s="1"/>
  <c r="AV257" i="11"/>
  <c r="Q285" i="11"/>
  <c r="Q281" i="11" l="1"/>
  <c r="Q282" i="11"/>
  <c r="Q276" i="11"/>
  <c r="R276" i="11" s="1"/>
  <c r="Q277" i="11"/>
  <c r="R277" i="11" s="1"/>
  <c r="S277" i="11" s="1"/>
  <c r="R278" i="11"/>
  <c r="S278" i="11" s="1"/>
  <c r="R285" i="11"/>
  <c r="S285" i="11" s="1"/>
  <c r="R279" i="11"/>
  <c r="S279" i="11" s="1"/>
  <c r="R280" i="11"/>
  <c r="S280" i="11" s="1"/>
  <c r="R283" i="11"/>
  <c r="S283" i="11" s="1"/>
  <c r="R282" i="11"/>
  <c r="S282" i="11" s="1"/>
  <c r="R281" i="11"/>
  <c r="S281" i="11" s="1"/>
  <c r="R284" i="11"/>
  <c r="S284" i="11" s="1"/>
  <c r="P289" i="11" l="1"/>
  <c r="S276" i="11"/>
  <c r="S286" i="11" s="1"/>
  <c r="R286" i="11"/>
  <c r="S287" i="11" l="1"/>
  <c r="T277" i="11" l="1"/>
  <c r="U277" i="11" s="1"/>
  <c r="T278" i="11"/>
  <c r="U278" i="11" s="1"/>
  <c r="T276" i="11"/>
  <c r="T285" i="11"/>
  <c r="U285" i="11" s="1"/>
  <c r="T279" i="11"/>
  <c r="U279" i="11" s="1"/>
  <c r="T280" i="11"/>
  <c r="U280" i="11" s="1"/>
  <c r="T283" i="11"/>
  <c r="U283" i="11" s="1"/>
  <c r="T282" i="11"/>
  <c r="U282" i="11" s="1"/>
  <c r="T281" i="11"/>
  <c r="U281" i="11" s="1"/>
  <c r="T284" i="11"/>
  <c r="U284" i="11" s="1"/>
  <c r="T286" i="11" l="1"/>
  <c r="U276" i="11"/>
  <c r="U286" i="11" s="1"/>
  <c r="U287" i="11" l="1"/>
  <c r="T287" i="11" l="1"/>
  <c r="V277" i="11"/>
  <c r="W277" i="11" s="1"/>
  <c r="V278" i="11"/>
  <c r="W278" i="11" s="1"/>
  <c r="V276" i="11"/>
  <c r="V285" i="11"/>
  <c r="W285" i="11" s="1"/>
  <c r="V279" i="11"/>
  <c r="W279" i="11" s="1"/>
  <c r="V280" i="11"/>
  <c r="W280" i="11" s="1"/>
  <c r="V283" i="11"/>
  <c r="W283" i="11" s="1"/>
  <c r="V282" i="11"/>
  <c r="W282" i="11" s="1"/>
  <c r="V281" i="11"/>
  <c r="W281" i="11" s="1"/>
  <c r="V284" i="11"/>
  <c r="W284" i="11" s="1"/>
  <c r="V286" i="11" l="1"/>
  <c r="W276" i="11"/>
  <c r="W286" i="11" s="1"/>
  <c r="W287" i="11" l="1"/>
  <c r="V287" i="11" l="1"/>
  <c r="X276" i="11"/>
  <c r="X285" i="11"/>
  <c r="Y285" i="11" s="1"/>
  <c r="X279" i="11"/>
  <c r="Y279" i="11" s="1"/>
  <c r="X280" i="11"/>
  <c r="Y280" i="11" s="1"/>
  <c r="X283" i="11"/>
  <c r="Y283" i="11" s="1"/>
  <c r="X282" i="11"/>
  <c r="Y282" i="11" s="1"/>
  <c r="X281" i="11"/>
  <c r="Y281" i="11" s="1"/>
  <c r="X277" i="11"/>
  <c r="Y277" i="11" s="1"/>
  <c r="X278" i="11"/>
  <c r="Y278" i="11" s="1"/>
  <c r="X284" i="11"/>
  <c r="Y284" i="11" s="1"/>
  <c r="X286" i="11" l="1"/>
  <c r="Y276" i="11"/>
  <c r="Y286" i="11" s="1"/>
  <c r="Y287" i="11" l="1"/>
  <c r="X287" i="11" l="1"/>
  <c r="Z284" i="11"/>
  <c r="AA284" i="11" s="1"/>
  <c r="Z281" i="11"/>
  <c r="AA281" i="11" s="1"/>
  <c r="Z282" i="11"/>
  <c r="AA282" i="11" s="1"/>
  <c r="Z280" i="11"/>
  <c r="AA280" i="11" s="1"/>
  <c r="Z285" i="11"/>
  <c r="AA285" i="11" s="1"/>
  <c r="Z276" i="11"/>
  <c r="Z277" i="11"/>
  <c r="AA277" i="11" s="1"/>
  <c r="Z279" i="11"/>
  <c r="AA279" i="11" s="1"/>
  <c r="Z283" i="11"/>
  <c r="AA283" i="11" s="1"/>
  <c r="Z278" i="11"/>
  <c r="AA278" i="11" s="1"/>
  <c r="AA276" i="11" l="1"/>
  <c r="AA286" i="11" s="1"/>
  <c r="Z286" i="11"/>
  <c r="AA287" i="11" l="1"/>
  <c r="AB279" i="11" s="1"/>
  <c r="AC279" i="11" s="1"/>
  <c r="AB278" i="11" l="1"/>
  <c r="AC278" i="11" s="1"/>
  <c r="AB284" i="11"/>
  <c r="AC284" i="11" s="1"/>
  <c r="AB282" i="11"/>
  <c r="AC282" i="11" s="1"/>
  <c r="AB276" i="11"/>
  <c r="AC276" i="11" s="1"/>
  <c r="AB281" i="11"/>
  <c r="AC281" i="11" s="1"/>
  <c r="Z287" i="11"/>
  <c r="AB277" i="11"/>
  <c r="AC277" i="11" s="1"/>
  <c r="AB283" i="11"/>
  <c r="AC283" i="11" s="1"/>
  <c r="AB285" i="11"/>
  <c r="AC285" i="11" s="1"/>
  <c r="AB280" i="11"/>
  <c r="AC280" i="11" s="1"/>
  <c r="AB286" i="11" l="1"/>
  <c r="AC286" i="11"/>
  <c r="AC287" i="11" l="1"/>
  <c r="AD282" i="11" s="1"/>
  <c r="AE282" i="11" s="1"/>
  <c r="AD284" i="11"/>
  <c r="AE284" i="11" s="1"/>
  <c r="AD281" i="11" l="1"/>
  <c r="AE281" i="11" s="1"/>
  <c r="AD279" i="11"/>
  <c r="AE279" i="11" s="1"/>
  <c r="AD278" i="11"/>
  <c r="AE278" i="11" s="1"/>
  <c r="AD276" i="11"/>
  <c r="AE276" i="11" s="1"/>
  <c r="AD283" i="11"/>
  <c r="AE283" i="11" s="1"/>
  <c r="AD277" i="11"/>
  <c r="AE277" i="11" s="1"/>
  <c r="AD280" i="11"/>
  <c r="AE280" i="11" s="1"/>
  <c r="AD285" i="11"/>
  <c r="AE285" i="11" s="1"/>
  <c r="AB287" i="11"/>
  <c r="AD286" i="11" l="1"/>
  <c r="AE286" i="11"/>
  <c r="AE287" i="11" l="1"/>
  <c r="AF282" i="11" s="1"/>
  <c r="AG282" i="11" s="1"/>
  <c r="AF277" i="11"/>
  <c r="AG277" i="11" s="1"/>
  <c r="AF280" i="11"/>
  <c r="AG280" i="11" s="1"/>
  <c r="AF276" i="11"/>
  <c r="AF278" i="11"/>
  <c r="AG278" i="11" s="1"/>
  <c r="AD287" i="11"/>
  <c r="AF281" i="11" l="1"/>
  <c r="AG281" i="11" s="1"/>
  <c r="AF279" i="11"/>
  <c r="AG279" i="11" s="1"/>
  <c r="AF285" i="11"/>
  <c r="AG285" i="11" s="1"/>
  <c r="AF284" i="11"/>
  <c r="AG284" i="11" s="1"/>
  <c r="AF283" i="11"/>
  <c r="AG283" i="11" s="1"/>
  <c r="AG276" i="11"/>
  <c r="AG286" i="11" l="1"/>
  <c r="AF286" i="11"/>
  <c r="AG287" i="11" l="1"/>
  <c r="AH281" i="11" s="1"/>
  <c r="AI281" i="11" s="1"/>
  <c r="AH276" i="11"/>
  <c r="AH279" i="11"/>
  <c r="AI279" i="11" s="1"/>
  <c r="AH278" i="11"/>
  <c r="AI278" i="11" s="1"/>
  <c r="AH283" i="11"/>
  <c r="AI283" i="11" s="1"/>
  <c r="AH284" i="11"/>
  <c r="AI284" i="11" s="1"/>
  <c r="AH282" i="11"/>
  <c r="AI282" i="11" s="1"/>
  <c r="AH280" i="11"/>
  <c r="AI280" i="11" s="1"/>
  <c r="AH277" i="11"/>
  <c r="AI277" i="11" s="1"/>
  <c r="AH285" i="11"/>
  <c r="AI285" i="11" s="1"/>
  <c r="AF287" i="11" l="1"/>
  <c r="AH286" i="11"/>
  <c r="AI276" i="11"/>
  <c r="AI286" i="11" s="1"/>
  <c r="AI287" i="11" l="1"/>
  <c r="AH287" i="11" l="1"/>
  <c r="AJ277" i="11"/>
  <c r="AK277" i="11" s="1"/>
  <c r="AJ279" i="11"/>
  <c r="AK279" i="11" s="1"/>
  <c r="AJ285" i="11"/>
  <c r="AK285" i="11" s="1"/>
  <c r="AJ280" i="11"/>
  <c r="AK280" i="11" s="1"/>
  <c r="AJ284" i="11"/>
  <c r="AK284" i="11" s="1"/>
  <c r="AJ278" i="11"/>
  <c r="AK278" i="11" s="1"/>
  <c r="AJ283" i="11"/>
  <c r="AK283" i="11" s="1"/>
  <c r="AJ276" i="11"/>
  <c r="AJ282" i="11"/>
  <c r="AK282" i="11" s="1"/>
  <c r="AJ281" i="11"/>
  <c r="AK281" i="11" s="1"/>
  <c r="AJ286" i="11" l="1"/>
  <c r="AK276" i="11"/>
  <c r="AK286" i="11" s="1"/>
  <c r="AK287" i="11" l="1"/>
  <c r="AL282" i="11" l="1"/>
  <c r="AM282" i="11" s="1"/>
  <c r="AL284" i="11"/>
  <c r="AM284" i="11" s="1"/>
  <c r="AL279" i="11"/>
  <c r="AM279" i="11" s="1"/>
  <c r="AL277" i="11"/>
  <c r="AM277" i="11" s="1"/>
  <c r="AL276" i="11"/>
  <c r="AL283" i="11"/>
  <c r="AM283" i="11" s="1"/>
  <c r="AL285" i="11"/>
  <c r="AM285" i="11" s="1"/>
  <c r="AL278" i="11"/>
  <c r="AM278" i="11" s="1"/>
  <c r="AJ287" i="11"/>
  <c r="AL281" i="11"/>
  <c r="AM281" i="11" s="1"/>
  <c r="AL280" i="11"/>
  <c r="AM280" i="11" s="1"/>
  <c r="AM276" i="11" l="1"/>
  <c r="AM286" i="11" s="1"/>
  <c r="AL286" i="11"/>
  <c r="AM287" i="11" l="1"/>
  <c r="AN278" i="11" s="1"/>
  <c r="AO278" i="11" s="1"/>
  <c r="AN285" i="11" l="1"/>
  <c r="AO285" i="11" s="1"/>
  <c r="AN283" i="11"/>
  <c r="AO283" i="11" s="1"/>
  <c r="AN280" i="11"/>
  <c r="AO280" i="11" s="1"/>
  <c r="AN284" i="11"/>
  <c r="AO284" i="11" s="1"/>
  <c r="AN276" i="11"/>
  <c r="AO276" i="11" s="1"/>
  <c r="AL287" i="11"/>
  <c r="AN277" i="11"/>
  <c r="AO277" i="11" s="1"/>
  <c r="AN281" i="11"/>
  <c r="AO281" i="11" s="1"/>
  <c r="AN282" i="11"/>
  <c r="AO282" i="11" s="1"/>
  <c r="AN279" i="11"/>
  <c r="AO279" i="11" s="1"/>
  <c r="AO286" i="11" l="1"/>
  <c r="AN286" i="11"/>
  <c r="AO287" i="11" l="1"/>
  <c r="AP277" i="11" s="1"/>
  <c r="AQ277" i="11" s="1"/>
  <c r="AP276" i="11" l="1"/>
  <c r="AP280" i="11"/>
  <c r="AQ280" i="11" s="1"/>
  <c r="AP283" i="11"/>
  <c r="AQ283" i="11" s="1"/>
  <c r="AP284" i="11"/>
  <c r="AQ284" i="11" s="1"/>
  <c r="AP282" i="11"/>
  <c r="AQ282" i="11" s="1"/>
  <c r="AP281" i="11"/>
  <c r="AQ281" i="11" s="1"/>
  <c r="AP278" i="11"/>
  <c r="AQ278" i="11" s="1"/>
  <c r="AN287" i="11"/>
  <c r="AP285" i="11"/>
  <c r="AQ285" i="11" s="1"/>
  <c r="AP279" i="11"/>
  <c r="AQ279" i="11" s="1"/>
  <c r="AQ276" i="11"/>
  <c r="AP286" i="11" l="1"/>
  <c r="AQ286" i="11"/>
  <c r="AQ287" i="11" l="1"/>
  <c r="AR284" i="11" s="1"/>
  <c r="AS284" i="11" s="1"/>
  <c r="AR282" i="11" l="1"/>
  <c r="AS282" i="11" s="1"/>
  <c r="AR285" i="11"/>
  <c r="AS285" i="11" s="1"/>
  <c r="AR279" i="11"/>
  <c r="AS279" i="11" s="1"/>
  <c r="AR277" i="11"/>
  <c r="AS277" i="11" s="1"/>
  <c r="AR283" i="11"/>
  <c r="AS283" i="11" s="1"/>
  <c r="AR276" i="11"/>
  <c r="AS276" i="11" s="1"/>
  <c r="AR278" i="11"/>
  <c r="AS278" i="11" s="1"/>
  <c r="AR281" i="11"/>
  <c r="AS281" i="11" s="1"/>
  <c r="AP287" i="11"/>
  <c r="AR280" i="11"/>
  <c r="AS280" i="11" s="1"/>
  <c r="AS286" i="11" l="1"/>
  <c r="AR286" i="11"/>
  <c r="AS287" i="11" l="1"/>
  <c r="AT279" i="11" s="1"/>
  <c r="AU279" i="11" s="1"/>
  <c r="AT282" i="11"/>
  <c r="AU282" i="11" s="1"/>
  <c r="AT284" i="11" l="1"/>
  <c r="AU284" i="11" s="1"/>
  <c r="AT278" i="11"/>
  <c r="AU278" i="11" s="1"/>
  <c r="AR287" i="11"/>
  <c r="AT283" i="11"/>
  <c r="AU283" i="11" s="1"/>
  <c r="AT276" i="11"/>
  <c r="AU276" i="11" s="1"/>
  <c r="AT285" i="11"/>
  <c r="AU285" i="11" s="1"/>
  <c r="AT281" i="11"/>
  <c r="AU281" i="11" s="1"/>
  <c r="AT280" i="11"/>
  <c r="AU280" i="11" s="1"/>
  <c r="AT277" i="11"/>
  <c r="AU277" i="11" s="1"/>
  <c r="AU286" i="11" l="1"/>
  <c r="AT286" i="11"/>
  <c r="AU287" i="11" l="1"/>
  <c r="AV283" i="11" s="1"/>
  <c r="AW283" i="11" s="1"/>
  <c r="AV285" i="11" l="1"/>
  <c r="AW285" i="11" s="1"/>
  <c r="AV276" i="11"/>
  <c r="AW276" i="11" s="1"/>
  <c r="AV284" i="11"/>
  <c r="AW284" i="11" s="1"/>
  <c r="AV280" i="11"/>
  <c r="AW280" i="11" s="1"/>
  <c r="AV279" i="11"/>
  <c r="AW279" i="11" s="1"/>
  <c r="AV278" i="11"/>
  <c r="AW278" i="11" s="1"/>
  <c r="AV277" i="11"/>
  <c r="AW277" i="11" s="1"/>
  <c r="AT287" i="11"/>
  <c r="AV281" i="11"/>
  <c r="AW281" i="11" s="1"/>
  <c r="AV282" i="11"/>
  <c r="AW282" i="11" s="1"/>
  <c r="AW286" i="11" l="1"/>
  <c r="AV286" i="11"/>
  <c r="AW287" i="11" l="1"/>
  <c r="AX277" i="11" s="1"/>
  <c r="AY277" i="11" s="1"/>
  <c r="AX281" i="11"/>
  <c r="AY281" i="11" s="1"/>
  <c r="AX283" i="11"/>
  <c r="AY283" i="11" s="1"/>
  <c r="AX284" i="11"/>
  <c r="AY284" i="11" s="1"/>
  <c r="AX276" i="11" l="1"/>
  <c r="AY276" i="11" s="1"/>
  <c r="AX280" i="11"/>
  <c r="AY280" i="11" s="1"/>
  <c r="AX279" i="11"/>
  <c r="AY279" i="11" s="1"/>
  <c r="AX282" i="11"/>
  <c r="AY282" i="11" s="1"/>
  <c r="AX285" i="11"/>
  <c r="AY285" i="11" s="1"/>
  <c r="AV287" i="11"/>
  <c r="AX278" i="11"/>
  <c r="AY278" i="11" s="1"/>
  <c r="AY286" i="11" l="1"/>
  <c r="AX286" i="11"/>
  <c r="AY287" i="11"/>
  <c r="AZ278" i="11" s="1"/>
  <c r="BA278" i="11" s="1"/>
  <c r="AZ279" i="11" l="1"/>
  <c r="BA279" i="11" s="1"/>
  <c r="AZ283" i="11"/>
  <c r="BA283" i="11" s="1"/>
  <c r="AZ282" i="11"/>
  <c r="BA282" i="11" s="1"/>
  <c r="AZ281" i="11"/>
  <c r="BA281" i="11" s="1"/>
  <c r="AZ285" i="11"/>
  <c r="BA285" i="11" s="1"/>
  <c r="AZ284" i="11"/>
  <c r="BA284" i="11" s="1"/>
  <c r="AZ277" i="11"/>
  <c r="BA277" i="11" s="1"/>
  <c r="AX287" i="11"/>
  <c r="AZ280" i="11"/>
  <c r="BA280" i="11" s="1"/>
  <c r="AZ276" i="11"/>
  <c r="BA276" i="11" s="1"/>
  <c r="BA286" i="11" l="1"/>
  <c r="AZ286" i="11"/>
  <c r="BA287" i="11" s="1"/>
  <c r="BB278" i="11" s="1"/>
  <c r="BC278" i="11" s="1"/>
  <c r="BB284" i="11" l="1"/>
  <c r="BC284" i="11" s="1"/>
  <c r="BB283" i="11"/>
  <c r="BC283" i="11" s="1"/>
  <c r="BB279" i="11"/>
  <c r="BC279" i="11" s="1"/>
  <c r="BB285" i="11"/>
  <c r="BC285" i="11" s="1"/>
  <c r="AZ287" i="11"/>
  <c r="BB281" i="11"/>
  <c r="BC281" i="11" s="1"/>
  <c r="BB276" i="11"/>
  <c r="BC276" i="11" s="1"/>
  <c r="BB280" i="11"/>
  <c r="BC280" i="11" s="1"/>
  <c r="BB282" i="11"/>
  <c r="BC282" i="11" s="1"/>
  <c r="BB277" i="11"/>
  <c r="BC277" i="11" s="1"/>
  <c r="BC286" i="11" l="1"/>
  <c r="BB286" i="11"/>
  <c r="BC287" i="11" l="1"/>
  <c r="BB287" i="11" s="1"/>
  <c r="BD282" i="11" l="1"/>
  <c r="BE282" i="11" s="1"/>
  <c r="BD285" i="11"/>
  <c r="BE285" i="11" s="1"/>
  <c r="BD279" i="11"/>
  <c r="BE279" i="11" s="1"/>
  <c r="BD283" i="11"/>
  <c r="BE283" i="11" s="1"/>
  <c r="BD284" i="11"/>
  <c r="BE284" i="11" s="1"/>
  <c r="BD281" i="11"/>
  <c r="BE281" i="11" s="1"/>
  <c r="BD277" i="11"/>
  <c r="BE277" i="11" s="1"/>
  <c r="BD276" i="11"/>
  <c r="BE276" i="11" s="1"/>
  <c r="BD278" i="11"/>
  <c r="BE278" i="11" s="1"/>
  <c r="BD280" i="11"/>
  <c r="BE280" i="11" s="1"/>
  <c r="BE286" i="11" l="1"/>
  <c r="BD286" i="11"/>
  <c r="BE287" i="11" l="1"/>
  <c r="BD287" i="11" s="1"/>
  <c r="BF281" i="11" l="1"/>
  <c r="BG281" i="11" s="1"/>
  <c r="BF279" i="11"/>
  <c r="BG279" i="11" s="1"/>
  <c r="BF280" i="11"/>
  <c r="BG280" i="11" s="1"/>
  <c r="BF282" i="11"/>
  <c r="BG282" i="11" s="1"/>
  <c r="BF277" i="11"/>
  <c r="BG277" i="11" s="1"/>
  <c r="BF284" i="11"/>
  <c r="BG284" i="11" s="1"/>
  <c r="BF276" i="11"/>
  <c r="BG276" i="11" s="1"/>
  <c r="BF283" i="11"/>
  <c r="BG283" i="11" s="1"/>
  <c r="BF278" i="11"/>
  <c r="BG278" i="11" s="1"/>
  <c r="BF285" i="11"/>
  <c r="BG285" i="11" s="1"/>
  <c r="BF286" i="11" l="1"/>
  <c r="BG286" i="11"/>
  <c r="BG287" i="11" l="1"/>
  <c r="BH285" i="11" s="1"/>
  <c r="BI285" i="11" s="1"/>
  <c r="BH277" i="11"/>
  <c r="BI277" i="11" s="1"/>
  <c r="BH281" i="11"/>
  <c r="BI281" i="11" s="1"/>
  <c r="BH276" i="11" l="1"/>
  <c r="BH279" i="11"/>
  <c r="BI279" i="11" s="1"/>
  <c r="BH283" i="11"/>
  <c r="BI283" i="11" s="1"/>
  <c r="BH278" i="11"/>
  <c r="BI278" i="11" s="1"/>
  <c r="BH282" i="11"/>
  <c r="BI282" i="11" s="1"/>
  <c r="BH280" i="11"/>
  <c r="BI280" i="11" s="1"/>
  <c r="BH284" i="11"/>
  <c r="BI284" i="11" s="1"/>
  <c r="BF287" i="11"/>
  <c r="BI276" i="11"/>
  <c r="BI286" i="11" l="1"/>
  <c r="BH286" i="11"/>
  <c r="BI287" i="11" l="1"/>
  <c r="BH287" i="11" s="1"/>
  <c r="BJ283" i="11"/>
  <c r="BK283" i="11" s="1"/>
  <c r="BJ282" i="11"/>
  <c r="BK282" i="11" s="1"/>
  <c r="BJ276" i="11"/>
  <c r="BK276" i="11" s="1"/>
  <c r="BJ278" i="11"/>
  <c r="BK278" i="11" s="1"/>
  <c r="BJ277" i="11"/>
  <c r="BK277" i="11" s="1"/>
  <c r="BJ281" i="11"/>
  <c r="BK281" i="11" s="1"/>
  <c r="BJ279" i="11" l="1"/>
  <c r="BK279" i="11" s="1"/>
  <c r="BJ285" i="11"/>
  <c r="BK285" i="11" s="1"/>
  <c r="BJ284" i="11"/>
  <c r="BK284" i="11" s="1"/>
  <c r="BJ280" i="11"/>
  <c r="BK280" i="11" s="1"/>
  <c r="BK286" i="11" s="1"/>
  <c r="BJ286" i="11" l="1"/>
  <c r="BK287" i="11" s="1"/>
  <c r="BL282" i="11" s="1"/>
  <c r="BM282" i="11" s="1"/>
  <c r="BL276" i="11" l="1"/>
  <c r="BM276" i="11" s="1"/>
  <c r="BL277" i="11"/>
  <c r="BM277" i="11" s="1"/>
  <c r="BL280" i="11"/>
  <c r="BM280" i="11" s="1"/>
  <c r="BL284" i="11"/>
  <c r="BM284" i="11" s="1"/>
  <c r="BL279" i="11"/>
  <c r="BM279" i="11" s="1"/>
  <c r="BL283" i="11"/>
  <c r="BM283" i="11" s="1"/>
  <c r="BJ287" i="11"/>
  <c r="BL278" i="11"/>
  <c r="BM278" i="11" s="1"/>
  <c r="BL281" i="11"/>
  <c r="BM281" i="11" s="1"/>
  <c r="BL285" i="11"/>
  <c r="BM285" i="11" s="1"/>
  <c r="BL286" i="11" l="1"/>
  <c r="BM286" i="11"/>
  <c r="BM287" i="11" l="1"/>
  <c r="BN285" i="11" s="1"/>
  <c r="BO285" i="11" s="1"/>
  <c r="BN284" i="11" l="1"/>
  <c r="BO284" i="11" s="1"/>
  <c r="BN277" i="11"/>
  <c r="BO277" i="11" s="1"/>
  <c r="BN283" i="11"/>
  <c r="BO283" i="11" s="1"/>
  <c r="BN276" i="11"/>
  <c r="BO276" i="11" s="1"/>
  <c r="BN281" i="11"/>
  <c r="BO281" i="11" s="1"/>
  <c r="BN279" i="11"/>
  <c r="BO279" i="11" s="1"/>
  <c r="BL287" i="11"/>
  <c r="BN280" i="11"/>
  <c r="BO280" i="11" s="1"/>
  <c r="BN278" i="11"/>
  <c r="BO278" i="11" s="1"/>
  <c r="BN282" i="11"/>
  <c r="BO282" i="11" s="1"/>
  <c r="BN286" i="11" l="1"/>
  <c r="BO286" i="11"/>
  <c r="BO287" i="11" l="1"/>
  <c r="BN287" i="11" s="1"/>
  <c r="BP281" i="11" l="1"/>
  <c r="BQ281" i="11" s="1"/>
  <c r="BP278" i="11"/>
  <c r="BQ278" i="11" s="1"/>
  <c r="BP284" i="11"/>
  <c r="BQ284" i="11" s="1"/>
  <c r="BP285" i="11"/>
  <c r="BQ285" i="11" s="1"/>
  <c r="BP276" i="11"/>
  <c r="BQ276" i="11" s="1"/>
  <c r="BP279" i="11"/>
  <c r="BQ279" i="11" s="1"/>
  <c r="BP280" i="11"/>
  <c r="BQ280" i="11" s="1"/>
  <c r="BP282" i="11"/>
  <c r="BQ282" i="11" s="1"/>
  <c r="BP283" i="11"/>
  <c r="BQ283" i="11" s="1"/>
  <c r="BP277" i="11"/>
  <c r="BQ277" i="11" s="1"/>
  <c r="BP286" i="11" l="1"/>
  <c r="BQ286" i="11"/>
  <c r="BQ287" i="11" l="1"/>
  <c r="BR277" i="11" s="1"/>
  <c r="BS277" i="11" s="1"/>
  <c r="BR282" i="11" l="1"/>
  <c r="BS282" i="11" s="1"/>
  <c r="BR283" i="11"/>
  <c r="BS283" i="11" s="1"/>
  <c r="BR285" i="11"/>
  <c r="BS285" i="11" s="1"/>
  <c r="BR281" i="11"/>
  <c r="BS281" i="11" s="1"/>
  <c r="BR280" i="11"/>
  <c r="BS280" i="11" s="1"/>
  <c r="BR284" i="11"/>
  <c r="BS284" i="11" s="1"/>
  <c r="BR278" i="11"/>
  <c r="BS278" i="11" s="1"/>
  <c r="BR276" i="11"/>
  <c r="BS276" i="11" s="1"/>
  <c r="BP287" i="11"/>
  <c r="BR279" i="11"/>
  <c r="BS279" i="11" s="1"/>
  <c r="BS286" i="11" l="1"/>
  <c r="BR286" i="11"/>
  <c r="BS287" i="11" l="1"/>
  <c r="BT285" i="11" s="1"/>
  <c r="BU285" i="11" s="1"/>
  <c r="BT276" i="11" l="1"/>
  <c r="BU276" i="11" s="1"/>
  <c r="BT282" i="11"/>
  <c r="BU282" i="11" s="1"/>
  <c r="BT277" i="11"/>
  <c r="BU277" i="11" s="1"/>
  <c r="BT278" i="11"/>
  <c r="BU278" i="11" s="1"/>
  <c r="BT283" i="11"/>
  <c r="BU283" i="11" s="1"/>
  <c r="BT281" i="11"/>
  <c r="BU281" i="11" s="1"/>
  <c r="BT279" i="11"/>
  <c r="BU279" i="11" s="1"/>
  <c r="BT284" i="11"/>
  <c r="BU284" i="11" s="1"/>
  <c r="BR287" i="11"/>
  <c r="BT280" i="11"/>
  <c r="BU280" i="11" s="1"/>
  <c r="BU286" i="11" l="1"/>
  <c r="BT286" i="11"/>
  <c r="BU287" i="11" l="1"/>
  <c r="BT287" i="11" s="1"/>
  <c r="BV280" i="11" l="1"/>
  <c r="BW280" i="11" s="1"/>
  <c r="BV285" i="11"/>
  <c r="BW285" i="11" s="1"/>
  <c r="BV278" i="11"/>
  <c r="BW278" i="11" s="1"/>
  <c r="BV284" i="11"/>
  <c r="BW284" i="11" s="1"/>
  <c r="BV281" i="11"/>
  <c r="BW281" i="11" s="1"/>
  <c r="BV277" i="11"/>
  <c r="BW277" i="11" s="1"/>
  <c r="BV282" i="11"/>
  <c r="BW282" i="11" s="1"/>
  <c r="BV279" i="11"/>
  <c r="BW279" i="11" s="1"/>
  <c r="BV276" i="11"/>
  <c r="BW276" i="11" s="1"/>
  <c r="BV283" i="11"/>
  <c r="BW283" i="11" s="1"/>
  <c r="BW286" i="11" l="1"/>
  <c r="BV286" i="11"/>
  <c r="BW287" i="11" s="1"/>
  <c r="BX278" i="11" s="1"/>
  <c r="BY278" i="11" s="1"/>
  <c r="BX283" i="11" l="1"/>
  <c r="BY283" i="11" s="1"/>
  <c r="BX279" i="11"/>
  <c r="BY279" i="11" s="1"/>
  <c r="BX276" i="11"/>
  <c r="BY276" i="11" s="1"/>
  <c r="BX280" i="11"/>
  <c r="BY280" i="11" s="1"/>
  <c r="BV287" i="11"/>
  <c r="BX285" i="11"/>
  <c r="BY285" i="11" s="1"/>
  <c r="BX277" i="11"/>
  <c r="BY277" i="11" s="1"/>
  <c r="BX282" i="11"/>
  <c r="BY282" i="11" s="1"/>
  <c r="BX284" i="11"/>
  <c r="BY284" i="11" s="1"/>
  <c r="BX281" i="11"/>
  <c r="BY281" i="11" s="1"/>
  <c r="BX286" i="11" l="1"/>
  <c r="BY286" i="11"/>
  <c r="BY287" i="11" l="1"/>
  <c r="BZ276" i="11" s="1"/>
  <c r="CA276" i="11" s="1"/>
  <c r="BZ278" i="11"/>
  <c r="CA278" i="11" s="1"/>
  <c r="BZ283" i="11"/>
  <c r="CA283" i="11" s="1"/>
  <c r="BX287" i="11" l="1"/>
  <c r="BZ279" i="11"/>
  <c r="CA279" i="11" s="1"/>
  <c r="BZ285" i="11"/>
  <c r="CA285" i="11" s="1"/>
  <c r="BZ281" i="11"/>
  <c r="CA281" i="11" s="1"/>
  <c r="BZ284" i="11"/>
  <c r="CA284" i="11" s="1"/>
  <c r="BZ277" i="11"/>
  <c r="CA277" i="11" s="1"/>
  <c r="BZ282" i="11"/>
  <c r="CA282" i="11" s="1"/>
  <c r="BZ280" i="11"/>
  <c r="CA280" i="11" s="1"/>
  <c r="CA286" i="11" s="1"/>
  <c r="BZ286" i="11" l="1"/>
  <c r="CA287" i="11" s="1"/>
  <c r="BZ287" i="11" l="1"/>
  <c r="CB283" i="11"/>
  <c r="CC283" i="11" s="1"/>
  <c r="CB281" i="11"/>
  <c r="CC281" i="11" s="1"/>
  <c r="CB285" i="11"/>
  <c r="CC285" i="11" s="1"/>
  <c r="CB282" i="11"/>
  <c r="CC282" i="11" s="1"/>
  <c r="CB278" i="11"/>
  <c r="CC278" i="11" s="1"/>
  <c r="CB276" i="11"/>
  <c r="CC276" i="11" s="1"/>
  <c r="CB280" i="11"/>
  <c r="CC280" i="11" s="1"/>
  <c r="CB277" i="11"/>
  <c r="CC277" i="11" s="1"/>
  <c r="CB284" i="11"/>
  <c r="CC284" i="11" s="1"/>
  <c r="CB279" i="11"/>
  <c r="CC279" i="11" s="1"/>
  <c r="CC286" i="11" l="1"/>
  <c r="CB286" i="11"/>
  <c r="CC287" i="11" s="1"/>
  <c r="CB287" i="11" l="1"/>
  <c r="CD281" i="11"/>
  <c r="CE281" i="11" s="1"/>
  <c r="CD285" i="11"/>
  <c r="CE285" i="11" s="1"/>
  <c r="CD280" i="11"/>
  <c r="CE280" i="11" s="1"/>
  <c r="CD278" i="11"/>
  <c r="CE278" i="11" s="1"/>
  <c r="CD284" i="11"/>
  <c r="CE284" i="11" s="1"/>
  <c r="CD282" i="11"/>
  <c r="CE282" i="11" s="1"/>
  <c r="CD277" i="11"/>
  <c r="CE277" i="11" s="1"/>
  <c r="CD279" i="11"/>
  <c r="CE279" i="11" s="1"/>
  <c r="CD276" i="11"/>
  <c r="CE276" i="11" s="1"/>
  <c r="CD283" i="11"/>
  <c r="CE283" i="11" s="1"/>
  <c r="CE286" i="11" l="1"/>
  <c r="CD286" i="11"/>
  <c r="CE287" i="11" l="1"/>
  <c r="CF282" i="11" s="1"/>
  <c r="CG282" i="11" s="1"/>
  <c r="CF285" i="11"/>
  <c r="CG285" i="11" s="1"/>
  <c r="CF277" i="11"/>
  <c r="CG277" i="11" s="1"/>
  <c r="CF283" i="11"/>
  <c r="CG283" i="11" s="1"/>
  <c r="CF284" i="11"/>
  <c r="CG284" i="11" s="1"/>
  <c r="CF281" i="11" l="1"/>
  <c r="CG281" i="11" s="1"/>
  <c r="CD287" i="11"/>
  <c r="CF279" i="11"/>
  <c r="CG279" i="11" s="1"/>
  <c r="CF278" i="11"/>
  <c r="CG278" i="11" s="1"/>
  <c r="CF280" i="11"/>
  <c r="CG280" i="11" s="1"/>
  <c r="CF276" i="11"/>
  <c r="CG276" i="11" s="1"/>
  <c r="CG286" i="11" l="1"/>
  <c r="CF286" i="11"/>
  <c r="CG287" i="11" s="1"/>
  <c r="CH284" i="11" l="1"/>
  <c r="CI284" i="11" s="1"/>
  <c r="CH279" i="11"/>
  <c r="CI279" i="11" s="1"/>
  <c r="CH281" i="11"/>
  <c r="CI281" i="11" s="1"/>
  <c r="CH280" i="11"/>
  <c r="CI280" i="11" s="1"/>
  <c r="CH276" i="11"/>
  <c r="CF287" i="11"/>
  <c r="CH283" i="11"/>
  <c r="CI283" i="11" s="1"/>
  <c r="CH278" i="11"/>
  <c r="CI278" i="11" s="1"/>
  <c r="CH285" i="11"/>
  <c r="CI285" i="11" s="1"/>
  <c r="CH277" i="11"/>
  <c r="CI277" i="11" s="1"/>
  <c r="CH282" i="11"/>
  <c r="CI282" i="11" s="1"/>
  <c r="CH286" i="11" l="1"/>
  <c r="CI276" i="11"/>
  <c r="CI286" i="11" s="1"/>
  <c r="CI287" i="11" l="1"/>
  <c r="CJ279" i="11" l="1"/>
  <c r="CK279" i="11" s="1"/>
  <c r="CJ276" i="11"/>
  <c r="CJ283" i="11"/>
  <c r="CK283" i="11" s="1"/>
  <c r="CJ282" i="11"/>
  <c r="CK282" i="11" s="1"/>
  <c r="CJ281" i="11"/>
  <c r="CK281" i="11" s="1"/>
  <c r="CH287" i="11"/>
  <c r="CJ278" i="11"/>
  <c r="CK278" i="11" s="1"/>
  <c r="CJ280" i="11"/>
  <c r="CK280" i="11" s="1"/>
  <c r="CJ277" i="11"/>
  <c r="CK277" i="11" s="1"/>
  <c r="CJ284" i="11"/>
  <c r="CK284" i="11" s="1"/>
  <c r="CJ285" i="11"/>
  <c r="CK285" i="11" s="1"/>
  <c r="CJ286" i="11" l="1"/>
  <c r="CK276" i="11"/>
  <c r="CK286" i="11" s="1"/>
  <c r="CK287" i="11" l="1"/>
  <c r="CL283" i="11" l="1"/>
  <c r="CM283" i="11" s="1"/>
  <c r="CL281" i="11"/>
  <c r="CM281" i="11" s="1"/>
  <c r="CL280" i="11"/>
  <c r="CM280" i="11" s="1"/>
  <c r="CL285" i="11"/>
  <c r="CM285" i="11" s="1"/>
  <c r="CJ287" i="11"/>
  <c r="CL277" i="11"/>
  <c r="CM277" i="11" s="1"/>
  <c r="CL276" i="11"/>
  <c r="CL279" i="11"/>
  <c r="CM279" i="11" s="1"/>
  <c r="CL284" i="11"/>
  <c r="CM284" i="11" s="1"/>
  <c r="CL282" i="11"/>
  <c r="CM282" i="11" s="1"/>
  <c r="CL278" i="11"/>
  <c r="CM278" i="11" s="1"/>
  <c r="CM276" i="11" l="1"/>
  <c r="CM286" i="11" s="1"/>
  <c r="CL286" i="11"/>
  <c r="CM287" i="11" l="1"/>
  <c r="CN282" i="11" s="1"/>
  <c r="CO282" i="11" s="1"/>
  <c r="CN276" i="11" l="1"/>
  <c r="CO276" i="11" s="1"/>
  <c r="CN278" i="11"/>
  <c r="CO278" i="11" s="1"/>
  <c r="CN284" i="11"/>
  <c r="CO284" i="11" s="1"/>
  <c r="CN279" i="11"/>
  <c r="CO279" i="11" s="1"/>
  <c r="CN280" i="11"/>
  <c r="CO280" i="11" s="1"/>
  <c r="CN281" i="11"/>
  <c r="CO281" i="11" s="1"/>
  <c r="CN283" i="11"/>
  <c r="CO283" i="11" s="1"/>
  <c r="CL287" i="11"/>
  <c r="CN277" i="11"/>
  <c r="CO277" i="11" s="1"/>
  <c r="CN285" i="11"/>
  <c r="CO285" i="11" s="1"/>
  <c r="CN286" i="11" l="1"/>
  <c r="CO286" i="11"/>
  <c r="CO287" i="11" l="1"/>
  <c r="CP285" i="11" s="1"/>
  <c r="CQ285" i="11" s="1"/>
  <c r="CP282" i="11" l="1"/>
  <c r="CQ282" i="11" s="1"/>
  <c r="CP283" i="11"/>
  <c r="CQ283" i="11" s="1"/>
  <c r="CP278" i="11"/>
  <c r="CQ278" i="11" s="1"/>
  <c r="CP276" i="11"/>
  <c r="CQ276" i="11" s="1"/>
  <c r="CP284" i="11"/>
  <c r="CQ284" i="11" s="1"/>
  <c r="CP277" i="11"/>
  <c r="CQ277" i="11" s="1"/>
  <c r="CP279" i="11"/>
  <c r="CQ279" i="11" s="1"/>
  <c r="CP281" i="11"/>
  <c r="CQ281" i="11" s="1"/>
  <c r="CP280" i="11"/>
  <c r="CQ280" i="11" s="1"/>
  <c r="CN287" i="11"/>
  <c r="CQ286" i="11" l="1"/>
  <c r="CP286" i="11"/>
  <c r="CQ287" i="11" l="1"/>
  <c r="CR279" i="11" s="1"/>
  <c r="CS279" i="11" s="1"/>
  <c r="CP287" i="11" l="1"/>
  <c r="CR278" i="11"/>
  <c r="CS278" i="11" s="1"/>
  <c r="CR283" i="11"/>
  <c r="CS283" i="11" s="1"/>
  <c r="CR285" i="11"/>
  <c r="CS285" i="11" s="1"/>
  <c r="CR284" i="11"/>
  <c r="CS284" i="11" s="1"/>
  <c r="CR282" i="11"/>
  <c r="CS282" i="11" s="1"/>
  <c r="CR276" i="11"/>
  <c r="CS276" i="11" s="1"/>
  <c r="CR280" i="11"/>
  <c r="CS280" i="11" s="1"/>
  <c r="CR277" i="11"/>
  <c r="CS277" i="11" s="1"/>
  <c r="CR281" i="11"/>
  <c r="CS281" i="11" s="1"/>
  <c r="CS286" i="11" l="1"/>
  <c r="CR286" i="11"/>
  <c r="CS287" i="11" l="1"/>
  <c r="CT276" i="11" s="1"/>
  <c r="CU276" i="11" s="1"/>
  <c r="CT283" i="11" l="1"/>
  <c r="CU283" i="11" s="1"/>
  <c r="CT282" i="11"/>
  <c r="CU282" i="11" s="1"/>
  <c r="CT278" i="11"/>
  <c r="CU278" i="11" s="1"/>
  <c r="CT284" i="11"/>
  <c r="CU284" i="11" s="1"/>
  <c r="CT285" i="11"/>
  <c r="CU285" i="11" s="1"/>
  <c r="CR287" i="11"/>
  <c r="CT277" i="11"/>
  <c r="CU277" i="11" s="1"/>
  <c r="CT279" i="11"/>
  <c r="CU279" i="11" s="1"/>
  <c r="CT281" i="11"/>
  <c r="CU281" i="11" s="1"/>
  <c r="CT280" i="11"/>
  <c r="CU280" i="11" s="1"/>
  <c r="CU286" i="11" l="1"/>
  <c r="CT286" i="11"/>
  <c r="CU287" i="11" l="1"/>
  <c r="CV278" i="11" s="1"/>
  <c r="CW278" i="11" s="1"/>
  <c r="CV284" i="11" l="1"/>
  <c r="CW284" i="11" s="1"/>
  <c r="CV277" i="11"/>
  <c r="CW277" i="11" s="1"/>
  <c r="CV276" i="11"/>
  <c r="CW276" i="11" s="1"/>
  <c r="CV280" i="11"/>
  <c r="CW280" i="11" s="1"/>
  <c r="CT287" i="11"/>
  <c r="CV279" i="11"/>
  <c r="CW279" i="11" s="1"/>
  <c r="CV282" i="11"/>
  <c r="CW282" i="11" s="1"/>
  <c r="CV283" i="11"/>
  <c r="CW283" i="11" s="1"/>
  <c r="CV281" i="11"/>
  <c r="CW281" i="11" s="1"/>
  <c r="CV285" i="11"/>
  <c r="CW285" i="11" s="1"/>
  <c r="CW286" i="11" l="1"/>
  <c r="CV286" i="11"/>
  <c r="CW287" i="11" l="1"/>
  <c r="CX277" i="11" s="1"/>
  <c r="CY277" i="11" s="1"/>
  <c r="CX284" i="11"/>
  <c r="CY284" i="11" s="1"/>
  <c r="CX278" i="11"/>
  <c r="CY278" i="11" s="1"/>
  <c r="CX276" i="11"/>
  <c r="CY276" i="11" s="1"/>
  <c r="CX279" i="11"/>
  <c r="CY279" i="11" s="1"/>
  <c r="CX285" i="11"/>
  <c r="CY285" i="11" s="1"/>
  <c r="CX280" i="11"/>
  <c r="CY280" i="11" s="1"/>
  <c r="CV287" i="11"/>
  <c r="CX281" i="11"/>
  <c r="CY281" i="11" s="1"/>
  <c r="CX282" i="11" l="1"/>
  <c r="CY282" i="11" s="1"/>
  <c r="CX283" i="11"/>
  <c r="CY283" i="11" s="1"/>
  <c r="CY286" i="11" s="1"/>
  <c r="CX286" i="11" l="1"/>
  <c r="CY287" i="11" s="1"/>
  <c r="CZ282" i="11" s="1"/>
  <c r="DA282" i="11" s="1"/>
  <c r="CZ284" i="11" l="1"/>
  <c r="DA284" i="11" s="1"/>
  <c r="CZ279" i="11"/>
  <c r="DA279" i="11" s="1"/>
  <c r="CX287" i="11"/>
  <c r="CZ285" i="11"/>
  <c r="DA285" i="11" s="1"/>
  <c r="CZ283" i="11"/>
  <c r="DA283" i="11" s="1"/>
  <c r="CZ276" i="11"/>
  <c r="DA276" i="11" s="1"/>
  <c r="CZ278" i="11"/>
  <c r="DA278" i="11" s="1"/>
  <c r="CZ277" i="11"/>
  <c r="DA277" i="11" s="1"/>
  <c r="CZ281" i="11"/>
  <c r="DA281" i="11" s="1"/>
  <c r="CZ280" i="11"/>
  <c r="DA280" i="11" s="1"/>
  <c r="DA286" i="11" l="1"/>
  <c r="CZ286" i="11"/>
  <c r="DA287" i="11" l="1"/>
  <c r="DB276" i="11" s="1"/>
  <c r="DC276" i="11" s="1"/>
  <c r="DB281" i="11" l="1"/>
  <c r="DC281" i="11" s="1"/>
  <c r="DB285" i="11"/>
  <c r="DC285" i="11" s="1"/>
  <c r="DB278" i="11"/>
  <c r="DC278" i="11" s="1"/>
  <c r="DB280" i="11"/>
  <c r="DC280" i="11" s="1"/>
  <c r="DB282" i="11"/>
  <c r="DC282" i="11" s="1"/>
  <c r="DB283" i="11"/>
  <c r="DC283" i="11" s="1"/>
  <c r="DB279" i="11"/>
  <c r="DC279" i="11" s="1"/>
  <c r="DB284" i="11"/>
  <c r="DC284" i="11" s="1"/>
  <c r="CZ287" i="11"/>
  <c r="DB277" i="11"/>
  <c r="DC277" i="11" s="1"/>
  <c r="DC286" i="11" l="1"/>
  <c r="DB286" i="11"/>
  <c r="DC287" i="11" l="1"/>
  <c r="DB287" i="11" s="1"/>
  <c r="DD280" i="11"/>
  <c r="DE280" i="11" s="1"/>
  <c r="DD277" i="11"/>
  <c r="DE277" i="11" s="1"/>
  <c r="DD279" i="11"/>
  <c r="DE279" i="11" s="1"/>
  <c r="DD284" i="11"/>
  <c r="DE284" i="11" s="1"/>
  <c r="DD285" i="11"/>
  <c r="DE285" i="11" s="1"/>
  <c r="DD283" i="11"/>
  <c r="DE283" i="11" s="1"/>
  <c r="DD282" i="11"/>
  <c r="DE282" i="11" s="1"/>
  <c r="DD276" i="11" l="1"/>
  <c r="DE276" i="11" s="1"/>
  <c r="DD278" i="11"/>
  <c r="DE278" i="11" s="1"/>
  <c r="DD281" i="11"/>
  <c r="DE281" i="11" s="1"/>
  <c r="DE286" i="11" l="1"/>
  <c r="DD286" i="11"/>
  <c r="DE287" i="11" l="1"/>
  <c r="DF279" i="11"/>
  <c r="DG279" i="11" s="1"/>
  <c r="DD287" i="11"/>
  <c r="DF277" i="11"/>
  <c r="DG277" i="11" s="1"/>
  <c r="DF276" i="11"/>
  <c r="DG276" i="11" s="1"/>
  <c r="DF283" i="11"/>
  <c r="DG283" i="11" s="1"/>
  <c r="DF278" i="11"/>
  <c r="DG278" i="11" s="1"/>
  <c r="DF281" i="11"/>
  <c r="DG281" i="11" s="1"/>
  <c r="DF285" i="11"/>
  <c r="DG285" i="11" s="1"/>
  <c r="DF282" i="11"/>
  <c r="DG282" i="11" s="1"/>
  <c r="DF280" i="11"/>
  <c r="DG280" i="11" s="1"/>
  <c r="DF284" i="11"/>
  <c r="DG284" i="11" s="1"/>
  <c r="DF286" i="11" l="1"/>
  <c r="DG286" i="11"/>
  <c r="DG287" i="11" s="1"/>
  <c r="DF287" i="11" s="1"/>
  <c r="DH283" i="11" l="1"/>
  <c r="DI283" i="11" s="1"/>
  <c r="DH284" i="11"/>
  <c r="DI284" i="11" s="1"/>
  <c r="DH279" i="11"/>
  <c r="DI279" i="11" s="1"/>
  <c r="DH280" i="11"/>
  <c r="DI280" i="11" s="1"/>
  <c r="DH276" i="11"/>
  <c r="DI276" i="11" s="1"/>
  <c r="DH282" i="11"/>
  <c r="DI282" i="11" s="1"/>
  <c r="DH277" i="11"/>
  <c r="DI277" i="11" s="1"/>
  <c r="DH285" i="11"/>
  <c r="DI285" i="11" s="1"/>
  <c r="DH278" i="11"/>
  <c r="DI278" i="11" s="1"/>
  <c r="DH281" i="11"/>
  <c r="DI281" i="11" s="1"/>
  <c r="DI286" i="11" l="1"/>
  <c r="DH286" i="11"/>
  <c r="DI287" i="11" l="1"/>
  <c r="DJ280" i="11" s="1"/>
  <c r="DK280" i="11" s="1"/>
  <c r="DJ276" i="11"/>
  <c r="DK276" i="11" s="1"/>
  <c r="DJ283" i="11"/>
  <c r="DK283" i="11" s="1"/>
  <c r="DJ279" i="11"/>
  <c r="DK279" i="11" s="1"/>
  <c r="DH287" i="11"/>
  <c r="DJ281" i="11"/>
  <c r="DK281" i="11" s="1"/>
  <c r="DJ278" i="11"/>
  <c r="DK278" i="11" s="1"/>
  <c r="DJ284" i="11"/>
  <c r="DK284" i="11" s="1"/>
  <c r="DJ282" i="11"/>
  <c r="DK282" i="11" s="1"/>
  <c r="DJ285" i="11"/>
  <c r="DK285" i="11" s="1"/>
  <c r="DJ277" i="11" l="1"/>
  <c r="DK277" i="11" s="1"/>
  <c r="DK286" i="11" s="1"/>
  <c r="DJ286" i="11"/>
  <c r="DK287" i="11" l="1"/>
  <c r="DL279" i="11" s="1"/>
  <c r="DM279" i="11" s="1"/>
  <c r="DL284" i="11" l="1"/>
  <c r="DM284" i="11" s="1"/>
  <c r="DL278" i="11"/>
  <c r="DM278" i="11" s="1"/>
  <c r="DJ287" i="11"/>
  <c r="DL281" i="11"/>
  <c r="DM281" i="11" s="1"/>
  <c r="DL280" i="11"/>
  <c r="DM280" i="11" s="1"/>
  <c r="DL285" i="11"/>
  <c r="DM285" i="11" s="1"/>
  <c r="DL277" i="11"/>
  <c r="DM277" i="11" s="1"/>
  <c r="DL282" i="11"/>
  <c r="DM282" i="11" s="1"/>
  <c r="DL283" i="11"/>
  <c r="DM283" i="11" s="1"/>
  <c r="DL276" i="11"/>
  <c r="DM276" i="11" s="1"/>
  <c r="DM286" i="11" l="1"/>
  <c r="DL286" i="11"/>
  <c r="DM287" i="11" l="1"/>
  <c r="DL287" i="11" s="1"/>
  <c r="O274" i="11" l="1"/>
  <c r="N280" i="11" s="1"/>
  <c r="O280" i="11" s="1"/>
  <c r="N278" i="11" l="1"/>
  <c r="O278" i="11" s="1"/>
  <c r="N279" i="11"/>
  <c r="O279" i="11" s="1"/>
  <c r="N276" i="11"/>
  <c r="O276" i="11" s="1"/>
  <c r="N277" i="11"/>
  <c r="O277" i="11" s="1"/>
  <c r="N283" i="11"/>
  <c r="O283" i="11" s="1"/>
  <c r="P288" i="11"/>
  <c r="P287" i="11" s="1"/>
  <c r="N284" i="11"/>
  <c r="O284" i="11" s="1"/>
  <c r="N285" i="11"/>
  <c r="O285" i="11" s="1"/>
  <c r="N281" i="11"/>
  <c r="O281" i="11" s="1"/>
  <c r="N282" i="11"/>
  <c r="O282" i="11" s="1"/>
  <c r="O286" i="11" l="1"/>
  <c r="Q303" i="11" s="1"/>
  <c r="N286" i="11"/>
  <c r="Q291" i="11" s="1"/>
  <c r="V291" i="11" l="1"/>
  <c r="AF303" i="11"/>
  <c r="V303" i="11"/>
  <c r="AC303" i="11"/>
  <c r="Q310" i="11"/>
  <c r="Q312" i="11"/>
  <c r="Q305" i="11"/>
  <c r="Q308" i="11"/>
  <c r="AA303" i="11" s="1"/>
  <c r="Q304" i="11"/>
  <c r="W303" i="11" s="1"/>
  <c r="Q309" i="11"/>
  <c r="AB303" i="11" s="1"/>
  <c r="Q311" i="11"/>
  <c r="Q307" i="11"/>
  <c r="Z303" i="11" s="1"/>
  <c r="Q306" i="11"/>
  <c r="Q299" i="11"/>
  <c r="AF304" i="11"/>
  <c r="Q293" i="11"/>
  <c r="X291" i="11" s="1"/>
  <c r="Q294" i="11"/>
  <c r="AF291" i="11"/>
  <c r="Q297" i="11"/>
  <c r="Q300" i="11"/>
  <c r="AE291" i="11" s="1"/>
  <c r="Q292" i="11"/>
  <c r="Q295" i="11"/>
  <c r="Q298" i="11"/>
  <c r="Q296" i="11"/>
  <c r="AA291" i="11" s="1"/>
  <c r="AF306" i="11"/>
  <c r="AF299" i="11"/>
  <c r="AU303" i="11"/>
  <c r="AU307" i="11"/>
  <c r="AF305" i="11"/>
  <c r="AU308" i="11"/>
  <c r="AF310" i="11"/>
  <c r="AU304" i="11"/>
  <c r="AF293" i="11" l="1"/>
  <c r="AB297" i="11"/>
  <c r="X297" i="11"/>
  <c r="AE297" i="11"/>
  <c r="AA297" i="11"/>
  <c r="W297" i="11"/>
  <c r="AD297" i="11"/>
  <c r="Z297" i="11"/>
  <c r="V297" i="11"/>
  <c r="AC297" i="11"/>
  <c r="Y297" i="11"/>
  <c r="AB311" i="11"/>
  <c r="X311" i="11"/>
  <c r="AE311" i="11"/>
  <c r="AA311" i="11"/>
  <c r="W311" i="11"/>
  <c r="AD311" i="11"/>
  <c r="Z311" i="11"/>
  <c r="V311" i="11"/>
  <c r="AC311" i="11"/>
  <c r="Y311" i="11"/>
  <c r="AB305" i="11"/>
  <c r="X305" i="11"/>
  <c r="AE305" i="11"/>
  <c r="AA305" i="11"/>
  <c r="W305" i="11"/>
  <c r="AD305" i="11"/>
  <c r="Z305" i="11"/>
  <c r="V305" i="11"/>
  <c r="AC305" i="11"/>
  <c r="Y305" i="11"/>
  <c r="AD298" i="11"/>
  <c r="Z298" i="11"/>
  <c r="V298" i="11"/>
  <c r="AC298" i="11"/>
  <c r="Y298" i="11"/>
  <c r="AB298" i="11"/>
  <c r="X298" i="11"/>
  <c r="AE298" i="11"/>
  <c r="AA298" i="11"/>
  <c r="W298" i="11"/>
  <c r="AB295" i="11"/>
  <c r="X295" i="11"/>
  <c r="AE295" i="11"/>
  <c r="AA295" i="11"/>
  <c r="W295" i="11"/>
  <c r="AD295" i="11"/>
  <c r="Z295" i="11"/>
  <c r="V295" i="11"/>
  <c r="AC295" i="11"/>
  <c r="Y295" i="11"/>
  <c r="AB299" i="11"/>
  <c r="X299" i="11"/>
  <c r="AE299" i="11"/>
  <c r="AA299" i="11"/>
  <c r="W299" i="11"/>
  <c r="AD299" i="11"/>
  <c r="Z299" i="11"/>
  <c r="V299" i="11"/>
  <c r="AC299" i="11"/>
  <c r="Y299" i="11"/>
  <c r="AB309" i="11"/>
  <c r="X309" i="11"/>
  <c r="AE309" i="11"/>
  <c r="AA309" i="11"/>
  <c r="W309" i="11"/>
  <c r="AD309" i="11"/>
  <c r="Z309" i="11"/>
  <c r="V309" i="11"/>
  <c r="AC309" i="11"/>
  <c r="Y309" i="11"/>
  <c r="AF312" i="11"/>
  <c r="AD312" i="11"/>
  <c r="Z312" i="11"/>
  <c r="V312" i="11"/>
  <c r="AC312" i="11"/>
  <c r="Y312" i="11"/>
  <c r="AB312" i="11"/>
  <c r="X312" i="11"/>
  <c r="AE312" i="11"/>
  <c r="AA312" i="11"/>
  <c r="W312" i="11"/>
  <c r="Z291" i="11"/>
  <c r="AD292" i="11"/>
  <c r="Z292" i="11"/>
  <c r="V292" i="11"/>
  <c r="AC292" i="11"/>
  <c r="Y292" i="11"/>
  <c r="AB292" i="11"/>
  <c r="X292" i="11"/>
  <c r="AE292" i="11"/>
  <c r="AA292" i="11"/>
  <c r="W292" i="11"/>
  <c r="AD294" i="11"/>
  <c r="Z294" i="11"/>
  <c r="V294" i="11"/>
  <c r="AC294" i="11"/>
  <c r="Y294" i="11"/>
  <c r="AB294" i="11"/>
  <c r="X294" i="11"/>
  <c r="AE294" i="11"/>
  <c r="AA294" i="11"/>
  <c r="W294" i="11"/>
  <c r="AD306" i="11"/>
  <c r="Z306" i="11"/>
  <c r="V306" i="11"/>
  <c r="AC306" i="11"/>
  <c r="Y306" i="11"/>
  <c r="AB306" i="11"/>
  <c r="X306" i="11"/>
  <c r="AE306" i="11"/>
  <c r="AA306" i="11"/>
  <c r="W306" i="11"/>
  <c r="AD304" i="11"/>
  <c r="Z304" i="11"/>
  <c r="V304" i="11"/>
  <c r="AC304" i="11"/>
  <c r="Y304" i="11"/>
  <c r="AB304" i="11"/>
  <c r="X304" i="11"/>
  <c r="AE304" i="11"/>
  <c r="AA304" i="11"/>
  <c r="W304" i="11"/>
  <c r="AD310" i="11"/>
  <c r="Z310" i="11"/>
  <c r="V310" i="11"/>
  <c r="AC310" i="11"/>
  <c r="Y310" i="11"/>
  <c r="AB310" i="11"/>
  <c r="X310" i="11"/>
  <c r="AE310" i="11"/>
  <c r="AA310" i="11"/>
  <c r="W310" i="11"/>
  <c r="AE303" i="11"/>
  <c r="Y291" i="11"/>
  <c r="AD291" i="11"/>
  <c r="AD296" i="11"/>
  <c r="Z296" i="11"/>
  <c r="V296" i="11"/>
  <c r="AC296" i="11"/>
  <c r="Y296" i="11"/>
  <c r="AB296" i="11"/>
  <c r="X296" i="11"/>
  <c r="AE296" i="11"/>
  <c r="AA296" i="11"/>
  <c r="W296" i="11"/>
  <c r="AD300" i="11"/>
  <c r="Z300" i="11"/>
  <c r="V300" i="11"/>
  <c r="AC300" i="11"/>
  <c r="Y300" i="11"/>
  <c r="AB300" i="11"/>
  <c r="X300" i="11"/>
  <c r="AE300" i="11"/>
  <c r="AA300" i="11"/>
  <c r="W300" i="11"/>
  <c r="AB293" i="11"/>
  <c r="X293" i="11"/>
  <c r="AE293" i="11"/>
  <c r="AA293" i="11"/>
  <c r="W293" i="11"/>
  <c r="AD293" i="11"/>
  <c r="Z293" i="11"/>
  <c r="V293" i="11"/>
  <c r="AC293" i="11"/>
  <c r="Y293" i="11"/>
  <c r="AB307" i="11"/>
  <c r="X307" i="11"/>
  <c r="AE307" i="11"/>
  <c r="AA307" i="11"/>
  <c r="W307" i="11"/>
  <c r="AD307" i="11"/>
  <c r="Z307" i="11"/>
  <c r="V307" i="11"/>
  <c r="AC307" i="11"/>
  <c r="Y307" i="11"/>
  <c r="AD308" i="11"/>
  <c r="Z308" i="11"/>
  <c r="V308" i="11"/>
  <c r="AC308" i="11"/>
  <c r="Y308" i="11"/>
  <c r="AB308" i="11"/>
  <c r="X308" i="11"/>
  <c r="AE308" i="11"/>
  <c r="AA308" i="11"/>
  <c r="W308" i="11"/>
  <c r="Y303" i="11"/>
  <c r="AD303" i="11"/>
  <c r="X303" i="11"/>
  <c r="AE313" i="11" s="1"/>
  <c r="AC291" i="11"/>
  <c r="W291" i="11"/>
  <c r="AE301" i="11" s="1"/>
  <c r="AB291" i="11"/>
  <c r="AU305" i="11"/>
  <c r="AU309" i="11"/>
  <c r="AU306" i="11"/>
  <c r="AU311" i="11"/>
  <c r="AU310" i="11"/>
  <c r="AU312" i="11"/>
  <c r="AF308" i="11"/>
  <c r="AF311" i="11"/>
  <c r="AF309" i="11"/>
  <c r="AF307" i="11"/>
  <c r="AF294" i="11"/>
  <c r="AF297" i="11"/>
  <c r="AF295" i="11"/>
  <c r="AF296" i="11"/>
  <c r="AU296" i="11"/>
  <c r="AU298" i="11"/>
  <c r="AU294" i="11"/>
  <c r="AU295" i="11"/>
  <c r="AU300" i="11"/>
  <c r="AF292" i="11"/>
  <c r="Q301" i="11"/>
  <c r="AU291" i="11"/>
  <c r="AU297" i="11"/>
  <c r="AU293" i="11"/>
  <c r="AU299" i="11"/>
  <c r="AU292" i="11"/>
  <c r="AF300" i="11"/>
  <c r="AF298" i="11"/>
  <c r="AF313" i="11" l="1"/>
  <c r="AH304" i="11" s="1"/>
  <c r="AH306" i="11" s="1"/>
  <c r="AH303" i="11"/>
  <c r="AH308" i="11" s="1"/>
  <c r="AH291" i="11"/>
  <c r="AF301" i="11"/>
  <c r="AH292" i="11" s="1"/>
  <c r="AH294" i="11" s="1"/>
  <c r="AH307" i="11" l="1"/>
  <c r="AH311" i="11" s="1"/>
  <c r="AH296" i="11"/>
  <c r="AH295" i="11"/>
  <c r="AH310" i="11" l="1"/>
  <c r="AH312" i="11" s="1"/>
  <c r="AN304" i="11" s="1"/>
  <c r="AH299" i="11"/>
  <c r="AH298" i="11"/>
  <c r="AK303" i="11" l="1"/>
  <c r="AL303" i="11" s="1"/>
  <c r="AK307" i="11"/>
  <c r="AK308" i="11" s="1"/>
  <c r="AK309" i="11" s="1"/>
  <c r="AK311" i="11" s="1"/>
  <c r="AL311" i="11" s="1"/>
  <c r="AN305" i="11"/>
  <c r="AO305" i="11" s="1"/>
  <c r="AH300" i="11"/>
  <c r="AK295" i="11"/>
  <c r="AK296" i="11" s="1"/>
  <c r="AK297" i="11" s="1"/>
  <c r="AK300" i="11" s="1"/>
  <c r="AL300" i="11" s="1"/>
  <c r="AK312" i="11" l="1"/>
  <c r="AL312" i="11" s="1"/>
  <c r="AN303" i="11"/>
  <c r="AO303" i="11" s="1"/>
  <c r="AP303" i="11" s="1"/>
  <c r="AK310" i="11"/>
  <c r="AL310" i="11" s="1"/>
  <c r="AK291" i="11"/>
  <c r="AL291" i="11" s="1"/>
  <c r="AN292" i="11"/>
  <c r="AN293" i="11"/>
  <c r="AO293" i="11" s="1"/>
  <c r="AK299" i="11"/>
  <c r="AL299" i="11" s="1"/>
  <c r="AK298" i="11"/>
  <c r="AL298" i="11" s="1"/>
  <c r="AO304" i="11" l="1"/>
  <c r="AP305" i="11" s="1"/>
  <c r="AQ305" i="11" s="1"/>
  <c r="AN291" i="11"/>
  <c r="AP304" i="11" l="1"/>
  <c r="AQ304" i="11" s="1"/>
  <c r="AO292" i="11"/>
  <c r="AO291" i="11"/>
  <c r="AP291" i="11" s="1"/>
  <c r="AQ303" i="11" l="1"/>
  <c r="AQ308" i="11" s="1"/>
  <c r="AV312" i="11" s="1"/>
  <c r="AP292" i="11"/>
  <c r="AQ291" i="11" s="1"/>
  <c r="AQ296" i="11" s="1"/>
  <c r="AP293" i="11"/>
  <c r="AQ293" i="11" s="1"/>
  <c r="AV304" i="11" l="1"/>
  <c r="AV308" i="11"/>
  <c r="AV303" i="11"/>
  <c r="AV311" i="11"/>
  <c r="AV309" i="11"/>
  <c r="AV310" i="11"/>
  <c r="AV305" i="11"/>
  <c r="AV307" i="11"/>
  <c r="AV306" i="11"/>
  <c r="AQ292" i="11"/>
  <c r="AV291" i="11"/>
  <c r="Q316" i="11" s="1"/>
  <c r="AV300" i="11"/>
  <c r="Q325" i="11" s="1"/>
  <c r="R325" i="11" s="1"/>
  <c r="S325" i="11" s="1"/>
  <c r="AV292" i="11"/>
  <c r="Q317" i="11" s="1"/>
  <c r="R317" i="11" s="1"/>
  <c r="S317" i="11" s="1"/>
  <c r="AV295" i="11"/>
  <c r="Q320" i="11" s="1"/>
  <c r="R320" i="11" s="1"/>
  <c r="S320" i="11" s="1"/>
  <c r="AV299" i="11"/>
  <c r="Q324" i="11" s="1"/>
  <c r="R324" i="11" s="1"/>
  <c r="S324" i="11" s="1"/>
  <c r="AV293" i="11"/>
  <c r="Q318" i="11" s="1"/>
  <c r="R318" i="11" s="1"/>
  <c r="S318" i="11" s="1"/>
  <c r="AV294" i="11"/>
  <c r="Q319" i="11" s="1"/>
  <c r="R319" i="11" s="1"/>
  <c r="S319" i="11" s="1"/>
  <c r="AV298" i="11"/>
  <c r="Q323" i="11" s="1"/>
  <c r="R323" i="11" s="1"/>
  <c r="S323" i="11" s="1"/>
  <c r="AV297" i="11"/>
  <c r="Q322" i="11" s="1"/>
  <c r="R322" i="11" s="1"/>
  <c r="S322" i="11" s="1"/>
  <c r="AV296" i="11"/>
  <c r="Q321" i="11" s="1"/>
  <c r="R321" i="11" s="1"/>
  <c r="S321" i="11" s="1"/>
  <c r="R316" i="11" l="1"/>
  <c r="P329" i="11"/>
  <c r="R326" i="11" l="1"/>
  <c r="S316" i="11"/>
  <c r="S326" i="11" s="1"/>
  <c r="S327" i="11" l="1"/>
  <c r="T318" i="11" l="1"/>
  <c r="U318" i="11" s="1"/>
  <c r="T321" i="11"/>
  <c r="U321" i="11" s="1"/>
  <c r="T319" i="11"/>
  <c r="U319" i="11" s="1"/>
  <c r="T316" i="11"/>
  <c r="T324" i="11"/>
  <c r="U324" i="11" s="1"/>
  <c r="T325" i="11"/>
  <c r="U325" i="11" s="1"/>
  <c r="T317" i="11"/>
  <c r="U317" i="11" s="1"/>
  <c r="T322" i="11"/>
  <c r="U322" i="11" s="1"/>
  <c r="T320" i="11"/>
  <c r="U320" i="11" s="1"/>
  <c r="T323" i="11"/>
  <c r="U323" i="11" s="1"/>
  <c r="T326" i="11" l="1"/>
  <c r="U316" i="11"/>
  <c r="U326" i="11" s="1"/>
  <c r="U327" i="11" l="1"/>
  <c r="V316" i="11" s="1"/>
  <c r="V320" i="11"/>
  <c r="W320" i="11" s="1"/>
  <c r="V322" i="11"/>
  <c r="W322" i="11" s="1"/>
  <c r="V318" i="11"/>
  <c r="W318" i="11" s="1"/>
  <c r="V324" i="11"/>
  <c r="W324" i="11" s="1"/>
  <c r="V323" i="11"/>
  <c r="W323" i="11" s="1"/>
  <c r="V317" i="11"/>
  <c r="W317" i="11" s="1"/>
  <c r="T327" i="11" l="1"/>
  <c r="V319" i="11"/>
  <c r="W319" i="11" s="1"/>
  <c r="V325" i="11"/>
  <c r="W325" i="11" s="1"/>
  <c r="V321" i="11"/>
  <c r="W321" i="11" s="1"/>
  <c r="W316" i="11"/>
  <c r="V326" i="11" l="1"/>
  <c r="W326" i="11"/>
  <c r="W327" i="11" l="1"/>
  <c r="X325" i="11" s="1"/>
  <c r="Y325" i="11" s="1"/>
  <c r="X316" i="11"/>
  <c r="X319" i="11"/>
  <c r="Y319" i="11" s="1"/>
  <c r="X320" i="11"/>
  <c r="Y320" i="11" s="1"/>
  <c r="X324" i="11"/>
  <c r="Y324" i="11" s="1"/>
  <c r="V327" i="11"/>
  <c r="X317" i="11"/>
  <c r="Y317" i="11" s="1"/>
  <c r="X323" i="11"/>
  <c r="Y323" i="11" s="1"/>
  <c r="X322" i="11"/>
  <c r="Y322" i="11" s="1"/>
  <c r="X318" i="11"/>
  <c r="Y318" i="11" s="1"/>
  <c r="X321" i="11" l="1"/>
  <c r="Y321" i="11" s="1"/>
  <c r="Y316" i="11"/>
  <c r="X326" i="11"/>
  <c r="Y326" i="11" l="1"/>
  <c r="Y327" i="11" s="1"/>
  <c r="Z318" i="11" l="1"/>
  <c r="AA318" i="11" s="1"/>
  <c r="Z319" i="11"/>
  <c r="AA319" i="11" s="1"/>
  <c r="Z317" i="11"/>
  <c r="AA317" i="11" s="1"/>
  <c r="Z324" i="11"/>
  <c r="AA324" i="11" s="1"/>
  <c r="Z322" i="11"/>
  <c r="AA322" i="11" s="1"/>
  <c r="Z323" i="11"/>
  <c r="AA323" i="11" s="1"/>
  <c r="Z316" i="11"/>
  <c r="Z321" i="11"/>
  <c r="AA321" i="11" s="1"/>
  <c r="Z325" i="11"/>
  <c r="AA325" i="11" s="1"/>
  <c r="X327" i="11"/>
  <c r="Z320" i="11"/>
  <c r="AA320" i="11" s="1"/>
  <c r="AA316" i="11" l="1"/>
  <c r="AA326" i="11" s="1"/>
  <c r="Z326" i="11"/>
  <c r="AA327" i="11" l="1"/>
  <c r="AB317" i="11" l="1"/>
  <c r="AC317" i="11" s="1"/>
  <c r="AB318" i="11"/>
  <c r="AC318" i="11" s="1"/>
  <c r="AB321" i="11"/>
  <c r="AC321" i="11" s="1"/>
  <c r="AB323" i="11"/>
  <c r="AC323" i="11" s="1"/>
  <c r="AB316" i="11"/>
  <c r="AB320" i="11"/>
  <c r="AC320" i="11" s="1"/>
  <c r="AB319" i="11"/>
  <c r="AC319" i="11" s="1"/>
  <c r="Z327" i="11"/>
  <c r="AB325" i="11"/>
  <c r="AC325" i="11" s="1"/>
  <c r="AB324" i="11"/>
  <c r="AC324" i="11" s="1"/>
  <c r="AB322" i="11"/>
  <c r="AC322" i="11" s="1"/>
  <c r="AC316" i="11" l="1"/>
  <c r="AC326" i="11" s="1"/>
  <c r="AB326" i="11"/>
  <c r="AC327" i="11" l="1"/>
  <c r="AB327" i="11" l="1"/>
  <c r="AD325" i="11"/>
  <c r="AE325" i="11" s="1"/>
  <c r="AD316" i="11"/>
  <c r="AD321" i="11"/>
  <c r="AE321" i="11" s="1"/>
  <c r="AD318" i="11"/>
  <c r="AE318" i="11" s="1"/>
  <c r="AD317" i="11"/>
  <c r="AE317" i="11" s="1"/>
  <c r="AD319" i="11"/>
  <c r="AE319" i="11" s="1"/>
  <c r="AD324" i="11"/>
  <c r="AE324" i="11" s="1"/>
  <c r="AD322" i="11"/>
  <c r="AE322" i="11" s="1"/>
  <c r="AD323" i="11"/>
  <c r="AE323" i="11" s="1"/>
  <c r="AD320" i="11"/>
  <c r="AE320" i="11" s="1"/>
  <c r="AE316" i="11" l="1"/>
  <c r="AE326" i="11" s="1"/>
  <c r="AD326" i="11"/>
  <c r="AE327" i="11" l="1"/>
  <c r="AF323" i="11" l="1"/>
  <c r="AG323" i="11" s="1"/>
  <c r="AF317" i="11"/>
  <c r="AG317" i="11" s="1"/>
  <c r="AF318" i="11"/>
  <c r="AG318" i="11" s="1"/>
  <c r="AF320" i="11"/>
  <c r="AG320" i="11" s="1"/>
  <c r="AF319" i="11"/>
  <c r="AG319" i="11" s="1"/>
  <c r="AF325" i="11"/>
  <c r="AG325" i="11" s="1"/>
  <c r="AF321" i="11"/>
  <c r="AG321" i="11" s="1"/>
  <c r="AF316" i="11"/>
  <c r="AD327" i="11"/>
  <c r="AF324" i="11"/>
  <c r="AG324" i="11" s="1"/>
  <c r="AF322" i="11"/>
  <c r="AG322" i="11" s="1"/>
  <c r="AG316" i="11" l="1"/>
  <c r="AG326" i="11" s="1"/>
  <c r="AF326" i="11"/>
  <c r="AG327" i="11" l="1"/>
  <c r="AH324" i="11" l="1"/>
  <c r="AI324" i="11" s="1"/>
  <c r="AH320" i="11"/>
  <c r="AI320" i="11" s="1"/>
  <c r="AH318" i="11"/>
  <c r="AI318" i="11" s="1"/>
  <c r="AH316" i="11"/>
  <c r="AH322" i="11"/>
  <c r="AI322" i="11" s="1"/>
  <c r="AH317" i="11"/>
  <c r="AI317" i="11" s="1"/>
  <c r="AH325" i="11"/>
  <c r="AI325" i="11" s="1"/>
  <c r="AH319" i="11"/>
  <c r="AI319" i="11" s="1"/>
  <c r="AH321" i="11"/>
  <c r="AI321" i="11" s="1"/>
  <c r="AF327" i="11"/>
  <c r="AH323" i="11"/>
  <c r="AI323" i="11" s="1"/>
  <c r="AI316" i="11" l="1"/>
  <c r="AI326" i="11" s="1"/>
  <c r="AH326" i="11"/>
  <c r="AI327" i="11" l="1"/>
  <c r="AJ322" i="11" l="1"/>
  <c r="AK322" i="11" s="1"/>
  <c r="AJ323" i="11"/>
  <c r="AK323" i="11" s="1"/>
  <c r="AH327" i="11"/>
  <c r="AJ324" i="11"/>
  <c r="AK324" i="11" s="1"/>
  <c r="AJ321" i="11"/>
  <c r="AK321" i="11" s="1"/>
  <c r="AJ318" i="11"/>
  <c r="AK318" i="11" s="1"/>
  <c r="AJ320" i="11"/>
  <c r="AK320" i="11" s="1"/>
  <c r="AJ316" i="11"/>
  <c r="AJ317" i="11"/>
  <c r="AK317" i="11" s="1"/>
  <c r="AJ319" i="11"/>
  <c r="AK319" i="11" s="1"/>
  <c r="AJ325" i="11"/>
  <c r="AK325" i="11" s="1"/>
  <c r="AK316" i="11" l="1"/>
  <c r="AK326" i="11" s="1"/>
  <c r="AJ326" i="11"/>
  <c r="AK327" i="11" l="1"/>
  <c r="AL325" i="11" l="1"/>
  <c r="AM325" i="11" s="1"/>
  <c r="AL318" i="11"/>
  <c r="AM318" i="11" s="1"/>
  <c r="AL324" i="11"/>
  <c r="AM324" i="11" s="1"/>
  <c r="AJ327" i="11"/>
  <c r="AL316" i="11"/>
  <c r="AL320" i="11"/>
  <c r="AM320" i="11" s="1"/>
  <c r="AL317" i="11"/>
  <c r="AM317" i="11" s="1"/>
  <c r="AL322" i="11"/>
  <c r="AM322" i="11" s="1"/>
  <c r="AL319" i="11"/>
  <c r="AM319" i="11" s="1"/>
  <c r="AL323" i="11"/>
  <c r="AM323" i="11" s="1"/>
  <c r="AL321" i="11"/>
  <c r="AM321" i="11" s="1"/>
  <c r="AM316" i="11" l="1"/>
  <c r="AM326" i="11" s="1"/>
  <c r="AL326" i="11"/>
  <c r="AM327" i="11" l="1"/>
  <c r="AN321" i="11" l="1"/>
  <c r="AO321" i="11" s="1"/>
  <c r="AN324" i="11"/>
  <c r="AO324" i="11" s="1"/>
  <c r="AN319" i="11"/>
  <c r="AO319" i="11" s="1"/>
  <c r="AN322" i="11"/>
  <c r="AO322" i="11" s="1"/>
  <c r="AN318" i="11"/>
  <c r="AO318" i="11" s="1"/>
  <c r="AN320" i="11"/>
  <c r="AO320" i="11" s="1"/>
  <c r="AN317" i="11"/>
  <c r="AO317" i="11" s="1"/>
  <c r="AN316" i="11"/>
  <c r="AL327" i="11"/>
  <c r="AN323" i="11"/>
  <c r="AO323" i="11" s="1"/>
  <c r="AN325" i="11"/>
  <c r="AO325" i="11" s="1"/>
  <c r="AO316" i="11" l="1"/>
  <c r="AO326" i="11" s="1"/>
  <c r="AN326" i="11"/>
  <c r="AO327" i="11" l="1"/>
  <c r="AP320" i="11" l="1"/>
  <c r="AQ320" i="11" s="1"/>
  <c r="AP324" i="11"/>
  <c r="AQ324" i="11" s="1"/>
  <c r="AN327" i="11"/>
  <c r="AP321" i="11"/>
  <c r="AQ321" i="11" s="1"/>
  <c r="AP322" i="11"/>
  <c r="AQ322" i="11" s="1"/>
  <c r="AP325" i="11"/>
  <c r="AQ325" i="11" s="1"/>
  <c r="AP318" i="11"/>
  <c r="AQ318" i="11" s="1"/>
  <c r="AP323" i="11"/>
  <c r="AQ323" i="11" s="1"/>
  <c r="AP317" i="11"/>
  <c r="AQ317" i="11" s="1"/>
  <c r="AP316" i="11"/>
  <c r="AP319" i="11"/>
  <c r="AQ319" i="11" s="1"/>
  <c r="AQ316" i="11" l="1"/>
  <c r="AQ326" i="11" s="1"/>
  <c r="AP326" i="11"/>
  <c r="AQ327" i="11" l="1"/>
  <c r="AP327" i="11" l="1"/>
  <c r="AR317" i="11"/>
  <c r="AS317" i="11" s="1"/>
  <c r="AR318" i="11"/>
  <c r="AS318" i="11" s="1"/>
  <c r="AR316" i="11"/>
  <c r="AR320" i="11"/>
  <c r="AS320" i="11" s="1"/>
  <c r="AR325" i="11"/>
  <c r="AS325" i="11" s="1"/>
  <c r="AR323" i="11"/>
  <c r="AS323" i="11" s="1"/>
  <c r="AR319" i="11"/>
  <c r="AS319" i="11" s="1"/>
  <c r="AR324" i="11"/>
  <c r="AS324" i="11" s="1"/>
  <c r="AR322" i="11"/>
  <c r="AS322" i="11" s="1"/>
  <c r="AR321" i="11"/>
  <c r="AS321" i="11" s="1"/>
  <c r="AS316" i="11" l="1"/>
  <c r="AS326" i="11" s="1"/>
  <c r="AR326" i="11"/>
  <c r="AS327" i="11" l="1"/>
  <c r="AT317" i="11" l="1"/>
  <c r="AU317" i="11" s="1"/>
  <c r="AT319" i="11"/>
  <c r="AU319" i="11" s="1"/>
  <c r="AT325" i="11"/>
  <c r="AU325" i="11" s="1"/>
  <c r="AT318" i="11"/>
  <c r="AU318" i="11" s="1"/>
  <c r="AT322" i="11"/>
  <c r="AU322" i="11" s="1"/>
  <c r="AT323" i="11"/>
  <c r="AU323" i="11" s="1"/>
  <c r="AT324" i="11"/>
  <c r="AU324" i="11" s="1"/>
  <c r="AT320" i="11"/>
  <c r="AU320" i="11" s="1"/>
  <c r="AT321" i="11"/>
  <c r="AU321" i="11" s="1"/>
  <c r="AR327" i="11"/>
  <c r="AT316" i="11"/>
  <c r="AU316" i="11" l="1"/>
  <c r="AU326" i="11" s="1"/>
  <c r="AT326" i="11"/>
  <c r="AU327" i="11" l="1"/>
  <c r="AV318" i="11" l="1"/>
  <c r="AW318" i="11" s="1"/>
  <c r="AV319" i="11"/>
  <c r="AW319" i="11" s="1"/>
  <c r="AV324" i="11"/>
  <c r="AW324" i="11" s="1"/>
  <c r="AV322" i="11"/>
  <c r="AW322" i="11" s="1"/>
  <c r="AV316" i="11"/>
  <c r="AV320" i="11"/>
  <c r="AW320" i="11" s="1"/>
  <c r="AV321" i="11"/>
  <c r="AW321" i="11" s="1"/>
  <c r="AV323" i="11"/>
  <c r="AW323" i="11" s="1"/>
  <c r="AV317" i="11"/>
  <c r="AW317" i="11" s="1"/>
  <c r="AV325" i="11"/>
  <c r="AW325" i="11" s="1"/>
  <c r="AT327" i="11"/>
  <c r="AV326" i="11" l="1"/>
  <c r="AW316" i="11"/>
  <c r="AW326" i="11" s="1"/>
  <c r="AW327" i="11" l="1"/>
  <c r="AV327" i="11" l="1"/>
  <c r="AX317" i="11"/>
  <c r="AY317" i="11" s="1"/>
  <c r="AX318" i="11"/>
  <c r="AY318" i="11" s="1"/>
  <c r="AX325" i="11"/>
  <c r="AY325" i="11" s="1"/>
  <c r="AX316" i="11"/>
  <c r="AX319" i="11"/>
  <c r="AY319" i="11" s="1"/>
  <c r="AX320" i="11"/>
  <c r="AY320" i="11" s="1"/>
  <c r="AX323" i="11"/>
  <c r="AY323" i="11" s="1"/>
  <c r="AX322" i="11"/>
  <c r="AY322" i="11" s="1"/>
  <c r="AX324" i="11"/>
  <c r="AY324" i="11" s="1"/>
  <c r="AX321" i="11"/>
  <c r="AY321" i="11" s="1"/>
  <c r="AY316" i="11" l="1"/>
  <c r="AY326" i="11" s="1"/>
  <c r="AX326" i="11"/>
  <c r="AY327" i="11" l="1"/>
  <c r="AZ317" i="11" s="1"/>
  <c r="BA317" i="11" s="1"/>
  <c r="AZ316" i="11"/>
  <c r="AZ322" i="11"/>
  <c r="BA322" i="11" s="1"/>
  <c r="AX327" i="11"/>
  <c r="AZ325" i="11" l="1"/>
  <c r="BA325" i="11" s="1"/>
  <c r="AZ323" i="11"/>
  <c r="BA323" i="11" s="1"/>
  <c r="AZ318" i="11"/>
  <c r="BA318" i="11" s="1"/>
  <c r="AZ321" i="11"/>
  <c r="BA321" i="11" s="1"/>
  <c r="AZ320" i="11"/>
  <c r="BA320" i="11" s="1"/>
  <c r="AZ324" i="11"/>
  <c r="BA324" i="11" s="1"/>
  <c r="AZ319" i="11"/>
  <c r="BA319" i="11" s="1"/>
  <c r="BA316" i="11"/>
  <c r="AZ326" i="11" l="1"/>
  <c r="BA326" i="11"/>
  <c r="BA327" i="11" s="1"/>
  <c r="BB319" i="11" l="1"/>
  <c r="BC319" i="11" s="1"/>
  <c r="BB325" i="11"/>
  <c r="BC325" i="11" s="1"/>
  <c r="BB320" i="11"/>
  <c r="BC320" i="11" s="1"/>
  <c r="BB317" i="11"/>
  <c r="BC317" i="11" s="1"/>
  <c r="BB316" i="11"/>
  <c r="AZ327" i="11"/>
  <c r="BB318" i="11"/>
  <c r="BC318" i="11" s="1"/>
  <c r="BB324" i="11"/>
  <c r="BC324" i="11" s="1"/>
  <c r="BB322" i="11"/>
  <c r="BC322" i="11" s="1"/>
  <c r="BB323" i="11"/>
  <c r="BC323" i="11" s="1"/>
  <c r="BB321" i="11"/>
  <c r="BC321" i="11" s="1"/>
  <c r="BC316" i="11"/>
  <c r="BB326" i="11" l="1"/>
  <c r="BC326" i="11"/>
  <c r="BC327" i="11" l="1"/>
  <c r="BD322" i="11"/>
  <c r="BE322" i="11" s="1"/>
  <c r="BD317" i="11"/>
  <c r="BE317" i="11" s="1"/>
  <c r="BD324" i="11"/>
  <c r="BE324" i="11" s="1"/>
  <c r="BD321" i="11"/>
  <c r="BE321" i="11" s="1"/>
  <c r="BD325" i="11"/>
  <c r="BE325" i="11" s="1"/>
  <c r="BD319" i="11"/>
  <c r="BE319" i="11" s="1"/>
  <c r="BB327" i="11"/>
  <c r="BD320" i="11"/>
  <c r="BE320" i="11" s="1"/>
  <c r="BD323" i="11"/>
  <c r="BE323" i="11" s="1"/>
  <c r="BD316" i="11"/>
  <c r="BE316" i="11" s="1"/>
  <c r="BD318" i="11"/>
  <c r="BE318" i="11" s="1"/>
  <c r="BE326" i="11" l="1"/>
  <c r="BD326" i="11"/>
  <c r="BE327" i="11" l="1"/>
  <c r="BF324" i="11" s="1"/>
  <c r="BG324" i="11" s="1"/>
  <c r="BF320" i="11"/>
  <c r="BG320" i="11" s="1"/>
  <c r="BF323" i="11" l="1"/>
  <c r="BG323" i="11" s="1"/>
  <c r="BF316" i="11"/>
  <c r="BG316" i="11" s="1"/>
  <c r="BD327" i="11"/>
  <c r="BF318" i="11"/>
  <c r="BG318" i="11" s="1"/>
  <c r="BF325" i="11"/>
  <c r="BG325" i="11" s="1"/>
  <c r="BF321" i="11"/>
  <c r="BG321" i="11" s="1"/>
  <c r="BF319" i="11"/>
  <c r="BG319" i="11" s="1"/>
  <c r="BF317" i="11"/>
  <c r="BG317" i="11" s="1"/>
  <c r="BF322" i="11"/>
  <c r="BG322" i="11" s="1"/>
  <c r="BG326" i="11" l="1"/>
  <c r="BF326" i="11"/>
  <c r="BG327" i="11" l="1"/>
  <c r="BH321" i="11" s="1"/>
  <c r="BI321" i="11" s="1"/>
  <c r="BH316" i="11"/>
  <c r="BI316" i="11" s="1"/>
  <c r="BH324" i="11"/>
  <c r="BI324" i="11" s="1"/>
  <c r="BH317" i="11"/>
  <c r="BI317" i="11" s="1"/>
  <c r="BH323" i="11"/>
  <c r="BI323" i="11" s="1"/>
  <c r="BH322" i="11"/>
  <c r="BI322" i="11" s="1"/>
  <c r="BH320" i="11"/>
  <c r="BI320" i="11" s="1"/>
  <c r="BH325" i="11"/>
  <c r="BI325" i="11" s="1"/>
  <c r="BF327" i="11" l="1"/>
  <c r="BH318" i="11"/>
  <c r="BI318" i="11" s="1"/>
  <c r="BH319" i="11"/>
  <c r="BI319" i="11" s="1"/>
  <c r="BI326" i="11" s="1"/>
  <c r="BH326" i="11" l="1"/>
  <c r="BI327" i="11" s="1"/>
  <c r="BJ325" i="11"/>
  <c r="BK325" i="11" s="1"/>
  <c r="BJ324" i="11"/>
  <c r="BK324" i="11" s="1"/>
  <c r="BJ323" i="11"/>
  <c r="BK323" i="11" s="1"/>
  <c r="BH327" i="11"/>
  <c r="BJ317" i="11"/>
  <c r="BK317" i="11" s="1"/>
  <c r="BJ318" i="11"/>
  <c r="BK318" i="11" s="1"/>
  <c r="BJ319" i="11"/>
  <c r="BK319" i="11" s="1"/>
  <c r="BJ320" i="11"/>
  <c r="BK320" i="11" s="1"/>
  <c r="BJ321" i="11"/>
  <c r="BK321" i="11" s="1"/>
  <c r="BJ322" i="11" l="1"/>
  <c r="BK322" i="11" s="1"/>
  <c r="BJ316" i="11"/>
  <c r="BK316" i="11" s="1"/>
  <c r="BK326" i="11" s="1"/>
  <c r="BJ326" i="11" l="1"/>
  <c r="BK327" i="11" s="1"/>
  <c r="BL318" i="11" s="1"/>
  <c r="BM318" i="11" s="1"/>
  <c r="BL317" i="11"/>
  <c r="BM317" i="11" s="1"/>
  <c r="BL323" i="11"/>
  <c r="BM323" i="11" s="1"/>
  <c r="BL325" i="11"/>
  <c r="BM325" i="11" s="1"/>
  <c r="BL319" i="11"/>
  <c r="BM319" i="11" s="1"/>
  <c r="BL320" i="11"/>
  <c r="BM320" i="11" s="1"/>
  <c r="BL322" i="11"/>
  <c r="BM322" i="11" s="1"/>
  <c r="BL316" i="11"/>
  <c r="BM316" i="11" s="1"/>
  <c r="BJ327" i="11"/>
  <c r="BL321" i="11"/>
  <c r="BM321" i="11" s="1"/>
  <c r="BL324" i="11" l="1"/>
  <c r="BM324" i="11" s="1"/>
  <c r="BM326" i="11" s="1"/>
  <c r="BL326" i="11"/>
  <c r="BM327" i="11" l="1"/>
  <c r="BN325" i="11" s="1"/>
  <c r="BO325" i="11" s="1"/>
  <c r="BN317" i="11"/>
  <c r="BO317" i="11" s="1"/>
  <c r="BN320" i="11"/>
  <c r="BO320" i="11" s="1"/>
  <c r="BN318" i="11"/>
  <c r="BO318" i="11" s="1"/>
  <c r="BN324" i="11"/>
  <c r="BO324" i="11" s="1"/>
  <c r="BN322" i="11" l="1"/>
  <c r="BO322" i="11" s="1"/>
  <c r="BN321" i="11"/>
  <c r="BO321" i="11" s="1"/>
  <c r="BN319" i="11"/>
  <c r="BO319" i="11" s="1"/>
  <c r="BL327" i="11"/>
  <c r="BN323" i="11"/>
  <c r="BO323" i="11" s="1"/>
  <c r="BN316" i="11"/>
  <c r="BO316" i="11" s="1"/>
  <c r="BO326" i="11" s="1"/>
  <c r="BN326" i="11" l="1"/>
  <c r="BO327" i="11" s="1"/>
  <c r="BP316" i="11" s="1"/>
  <c r="BQ316" i="11" s="1"/>
  <c r="BP317" i="11" l="1"/>
  <c r="BN327" i="11"/>
  <c r="BP324" i="11"/>
  <c r="BQ324" i="11" s="1"/>
  <c r="BP320" i="11"/>
  <c r="BQ320" i="11" s="1"/>
  <c r="BP323" i="11"/>
  <c r="BQ323" i="11" s="1"/>
  <c r="BP318" i="11"/>
  <c r="BQ318" i="11" s="1"/>
  <c r="BP319" i="11"/>
  <c r="BQ319" i="11" s="1"/>
  <c r="BP325" i="11"/>
  <c r="BQ325" i="11" s="1"/>
  <c r="BP322" i="11"/>
  <c r="BQ322" i="11" s="1"/>
  <c r="BP321" i="11"/>
  <c r="BQ321" i="11" s="1"/>
  <c r="BQ317" i="11" l="1"/>
  <c r="BQ326" i="11" s="1"/>
  <c r="BP326" i="11"/>
  <c r="BQ327" i="11" s="1"/>
  <c r="BR322" i="11" l="1"/>
  <c r="BS322" i="11" s="1"/>
  <c r="BR319" i="11"/>
  <c r="BS319" i="11" s="1"/>
  <c r="BR324" i="11"/>
  <c r="BS324" i="11" s="1"/>
  <c r="BR317" i="11"/>
  <c r="BS317" i="11" s="1"/>
  <c r="BP327" i="11"/>
  <c r="BR321" i="11"/>
  <c r="BS321" i="11" s="1"/>
  <c r="BR316" i="11"/>
  <c r="BR318" i="11"/>
  <c r="BS318" i="11" s="1"/>
  <c r="BR323" i="11"/>
  <c r="BS323" i="11" s="1"/>
  <c r="BR325" i="11"/>
  <c r="BS325" i="11" s="1"/>
  <c r="BR320" i="11"/>
  <c r="BS320" i="11" s="1"/>
  <c r="BS316" i="11" l="1"/>
  <c r="BS326" i="11" s="1"/>
  <c r="BR326" i="11"/>
  <c r="BS327" i="11" l="1"/>
  <c r="BT323" i="11" s="1"/>
  <c r="BU323" i="11" s="1"/>
  <c r="BT324" i="11"/>
  <c r="BU324" i="11" s="1"/>
  <c r="BT321" i="11"/>
  <c r="BU321" i="11" s="1"/>
  <c r="BT316" i="11"/>
  <c r="BR327" i="11"/>
  <c r="BT319" i="11"/>
  <c r="BU319" i="11" s="1"/>
  <c r="BT325" i="11"/>
  <c r="BU325" i="11" s="1"/>
  <c r="BT322" i="11"/>
  <c r="BU322" i="11" s="1"/>
  <c r="BT317" i="11" l="1"/>
  <c r="BU317" i="11" s="1"/>
  <c r="BT318" i="11"/>
  <c r="BU318" i="11" s="1"/>
  <c r="BT320" i="11"/>
  <c r="BU320" i="11" s="1"/>
  <c r="BU316" i="11"/>
  <c r="BT326" i="11" l="1"/>
  <c r="BU326" i="11"/>
  <c r="BU327" i="11" s="1"/>
  <c r="BV322" i="11" l="1"/>
  <c r="BW322" i="11" s="1"/>
  <c r="BV316" i="11"/>
  <c r="BV324" i="11"/>
  <c r="BW324" i="11" s="1"/>
  <c r="BV319" i="11"/>
  <c r="BW319" i="11" s="1"/>
  <c r="BV318" i="11"/>
  <c r="BW318" i="11" s="1"/>
  <c r="BV317" i="11"/>
  <c r="BW317" i="11" s="1"/>
  <c r="BV320" i="11"/>
  <c r="BW320" i="11" s="1"/>
  <c r="BT327" i="11"/>
  <c r="BV323" i="11"/>
  <c r="BW323" i="11" s="1"/>
  <c r="BV321" i="11"/>
  <c r="BW321" i="11" s="1"/>
  <c r="BV325" i="11"/>
  <c r="BW325" i="11" s="1"/>
  <c r="BW316" i="11"/>
  <c r="BW326" i="11" l="1"/>
  <c r="BV326" i="11"/>
  <c r="BW327" i="11" s="1"/>
  <c r="BX317" i="11" l="1"/>
  <c r="BY317" i="11" s="1"/>
  <c r="BX321" i="11"/>
  <c r="BY321" i="11" s="1"/>
  <c r="BX316" i="11"/>
  <c r="BV327" i="11"/>
  <c r="BX324" i="11"/>
  <c r="BY324" i="11" s="1"/>
  <c r="BX318" i="11"/>
  <c r="BY318" i="11" s="1"/>
  <c r="BX325" i="11"/>
  <c r="BY325" i="11" s="1"/>
  <c r="BX322" i="11"/>
  <c r="BY322" i="11" s="1"/>
  <c r="BX323" i="11"/>
  <c r="BY323" i="11" s="1"/>
  <c r="BX319" i="11"/>
  <c r="BY319" i="11" s="1"/>
  <c r="BX320" i="11"/>
  <c r="BY320" i="11" s="1"/>
  <c r="BY316" i="11"/>
  <c r="BX326" i="11" l="1"/>
  <c r="BY326" i="11"/>
  <c r="BY327" i="11" l="1"/>
  <c r="BZ321" i="11"/>
  <c r="CA321" i="11" s="1"/>
  <c r="BZ324" i="11"/>
  <c r="CA324" i="11" s="1"/>
  <c r="BX327" i="11"/>
  <c r="BZ325" i="11"/>
  <c r="CA325" i="11" s="1"/>
  <c r="BZ320" i="11"/>
  <c r="CA320" i="11" s="1"/>
  <c r="BZ322" i="11"/>
  <c r="CA322" i="11" s="1"/>
  <c r="BZ316" i="11"/>
  <c r="CA316" i="11" s="1"/>
  <c r="BZ319" i="11"/>
  <c r="CA319" i="11" s="1"/>
  <c r="BZ317" i="11"/>
  <c r="CA317" i="11" s="1"/>
  <c r="BZ323" i="11"/>
  <c r="CA323" i="11" s="1"/>
  <c r="BZ318" i="11"/>
  <c r="CA318" i="11" s="1"/>
  <c r="BZ326" i="11" l="1"/>
  <c r="CA326" i="11"/>
  <c r="CA327" i="11" s="1"/>
  <c r="CB319" i="11" l="1"/>
  <c r="CC319" i="11" s="1"/>
  <c r="BZ327" i="11"/>
  <c r="CB322" i="11"/>
  <c r="CC322" i="11" s="1"/>
  <c r="CB318" i="11"/>
  <c r="CC318" i="11" s="1"/>
  <c r="CB320" i="11"/>
  <c r="CC320" i="11" s="1"/>
  <c r="CB324" i="11"/>
  <c r="CC324" i="11" s="1"/>
  <c r="CB323" i="11"/>
  <c r="CC323" i="11" s="1"/>
  <c r="CB316" i="11"/>
  <c r="CC316" i="11" s="1"/>
  <c r="CB317" i="11"/>
  <c r="CC317" i="11" s="1"/>
  <c r="CB321" i="11"/>
  <c r="CC321" i="11" s="1"/>
  <c r="CB325" i="11"/>
  <c r="CC325" i="11" s="1"/>
  <c r="CC326" i="11" l="1"/>
  <c r="CB326" i="11"/>
  <c r="CC327" i="11" s="1"/>
  <c r="CD320" i="11" l="1"/>
  <c r="CE320" i="11" s="1"/>
  <c r="CD323" i="11"/>
  <c r="CE323" i="11" s="1"/>
  <c r="CD322" i="11"/>
  <c r="CE322" i="11" s="1"/>
  <c r="CD319" i="11"/>
  <c r="CE319" i="11" s="1"/>
  <c r="CD325" i="11"/>
  <c r="CE325" i="11" s="1"/>
  <c r="CD321" i="11"/>
  <c r="CE321" i="11" s="1"/>
  <c r="CB327" i="11"/>
  <c r="CD317" i="11"/>
  <c r="CE317" i="11" s="1"/>
  <c r="CD318" i="11"/>
  <c r="CE318" i="11" s="1"/>
  <c r="CD316" i="11"/>
  <c r="CE316" i="11" s="1"/>
  <c r="CD324" i="11"/>
  <c r="CE324" i="11" s="1"/>
  <c r="CE326" i="11" l="1"/>
  <c r="CD326" i="11"/>
  <c r="CE327" i="11" s="1"/>
  <c r="CD327" i="11" l="1"/>
  <c r="CF324" i="11"/>
  <c r="CG324" i="11" s="1"/>
  <c r="CF316" i="11"/>
  <c r="CG316" i="11" s="1"/>
  <c r="CF319" i="11"/>
  <c r="CG319" i="11" s="1"/>
  <c r="CF321" i="11"/>
  <c r="CG321" i="11" s="1"/>
  <c r="CF323" i="11"/>
  <c r="CG323" i="11" s="1"/>
  <c r="CF325" i="11"/>
  <c r="CG325" i="11" s="1"/>
  <c r="CF317" i="11"/>
  <c r="CG317" i="11" s="1"/>
  <c r="CF320" i="11"/>
  <c r="CG320" i="11" s="1"/>
  <c r="CF318" i="11"/>
  <c r="CG318" i="11" s="1"/>
  <c r="CF322" i="11"/>
  <c r="CG322" i="11" s="1"/>
  <c r="CG326" i="11" l="1"/>
  <c r="CF326" i="11"/>
  <c r="CG327" i="11" l="1"/>
  <c r="CH322" i="11" s="1"/>
  <c r="CI322" i="11" s="1"/>
  <c r="CH323" i="11"/>
  <c r="CI323" i="11" s="1"/>
  <c r="CH324" i="11"/>
  <c r="CI324" i="11" s="1"/>
  <c r="CH318" i="11"/>
  <c r="CI318" i="11" s="1"/>
  <c r="CH321" i="11"/>
  <c r="CI321" i="11" s="1"/>
  <c r="CH320" i="11"/>
  <c r="CI320" i="11" s="1"/>
  <c r="CH319" i="11"/>
  <c r="CI319" i="11" s="1"/>
  <c r="CH316" i="11"/>
  <c r="CI316" i="11" s="1"/>
  <c r="CH325" i="11"/>
  <c r="CI325" i="11" s="1"/>
  <c r="CF327" i="11" l="1"/>
  <c r="CH317" i="11"/>
  <c r="CI317" i="11" s="1"/>
  <c r="CI326" i="11" s="1"/>
  <c r="CH326" i="11" l="1"/>
  <c r="CI327" i="11" s="1"/>
  <c r="CJ319" i="11" l="1"/>
  <c r="CK319" i="11" s="1"/>
  <c r="CJ324" i="11"/>
  <c r="CK324" i="11" s="1"/>
  <c r="CJ325" i="11"/>
  <c r="CK325" i="11" s="1"/>
  <c r="CJ320" i="11"/>
  <c r="CK320" i="11" s="1"/>
  <c r="CJ323" i="11"/>
  <c r="CK323" i="11" s="1"/>
  <c r="CJ322" i="11"/>
  <c r="CK322" i="11" s="1"/>
  <c r="CJ318" i="11"/>
  <c r="CK318" i="11" s="1"/>
  <c r="CJ316" i="11"/>
  <c r="CK316" i="11" s="1"/>
  <c r="CJ321" i="11"/>
  <c r="CK321" i="11" s="1"/>
  <c r="CJ317" i="11"/>
  <c r="CK317" i="11" s="1"/>
  <c r="CH327" i="11"/>
  <c r="CK326" i="11" l="1"/>
  <c r="CJ326" i="11"/>
  <c r="CK327" i="11" s="1"/>
  <c r="CJ327" i="11" l="1"/>
  <c r="CL323" i="11"/>
  <c r="CM323" i="11" s="1"/>
  <c r="CL318" i="11"/>
  <c r="CM318" i="11" s="1"/>
  <c r="CL316" i="11"/>
  <c r="CL319" i="11"/>
  <c r="CM319" i="11" s="1"/>
  <c r="CL320" i="11"/>
  <c r="CM320" i="11" s="1"/>
  <c r="CL317" i="11"/>
  <c r="CM317" i="11" s="1"/>
  <c r="CL322" i="11"/>
  <c r="CM322" i="11" s="1"/>
  <c r="CL321" i="11"/>
  <c r="CM321" i="11" s="1"/>
  <c r="CL324" i="11"/>
  <c r="CM324" i="11" s="1"/>
  <c r="CL325" i="11"/>
  <c r="CM325" i="11" s="1"/>
  <c r="CM316" i="11"/>
  <c r="CM326" i="11" l="1"/>
  <c r="CL326" i="11"/>
  <c r="CM327" i="11" l="1"/>
  <c r="CN324" i="11"/>
  <c r="CO324" i="11" s="1"/>
  <c r="CN322" i="11"/>
  <c r="CO322" i="11" s="1"/>
  <c r="CN318" i="11"/>
  <c r="CO318" i="11" s="1"/>
  <c r="CL327" i="11"/>
  <c r="CN321" i="11"/>
  <c r="CO321" i="11" s="1"/>
  <c r="CN320" i="11"/>
  <c r="CO320" i="11" s="1"/>
  <c r="CN323" i="11"/>
  <c r="CO323" i="11" s="1"/>
  <c r="CN319" i="11"/>
  <c r="CO319" i="11" s="1"/>
  <c r="CN316" i="11"/>
  <c r="CO316" i="11" s="1"/>
  <c r="CN325" i="11"/>
  <c r="CO325" i="11" s="1"/>
  <c r="CN317" i="11"/>
  <c r="CO317" i="11" s="1"/>
  <c r="CO326" i="11" s="1"/>
  <c r="CN326" i="11" l="1"/>
  <c r="CO327" i="11"/>
  <c r="CP323" i="11" s="1"/>
  <c r="CQ323" i="11" s="1"/>
  <c r="CP320" i="11"/>
  <c r="CQ320" i="11" s="1"/>
  <c r="CP325" i="11"/>
  <c r="CQ325" i="11" s="1"/>
  <c r="CP317" i="11" l="1"/>
  <c r="CQ317" i="11" s="1"/>
  <c r="CP318" i="11"/>
  <c r="CQ318" i="11" s="1"/>
  <c r="CP319" i="11"/>
  <c r="CQ319" i="11" s="1"/>
  <c r="CP322" i="11"/>
  <c r="CQ322" i="11" s="1"/>
  <c r="CP316" i="11"/>
  <c r="CQ316" i="11" s="1"/>
  <c r="CP321" i="11"/>
  <c r="CQ321" i="11" s="1"/>
  <c r="CP324" i="11"/>
  <c r="CQ324" i="11" s="1"/>
  <c r="CN327" i="11"/>
  <c r="CQ326" i="11" l="1"/>
  <c r="CP326" i="11"/>
  <c r="CQ327" i="11" s="1"/>
  <c r="CP327" i="11" l="1"/>
  <c r="CR319" i="11"/>
  <c r="CS319" i="11" s="1"/>
  <c r="CR322" i="11"/>
  <c r="CS322" i="11" s="1"/>
  <c r="CR323" i="11"/>
  <c r="CS323" i="11" s="1"/>
  <c r="CR317" i="11"/>
  <c r="CS317" i="11" s="1"/>
  <c r="CR318" i="11"/>
  <c r="CS318" i="11" s="1"/>
  <c r="CR316" i="11"/>
  <c r="CS316" i="11" s="1"/>
  <c r="CR325" i="11"/>
  <c r="CS325" i="11" s="1"/>
  <c r="CR320" i="11"/>
  <c r="CS320" i="11" s="1"/>
  <c r="CR324" i="11"/>
  <c r="CS324" i="11" s="1"/>
  <c r="CR321" i="11"/>
  <c r="CS321" i="11" s="1"/>
  <c r="CS326" i="11" l="1"/>
  <c r="CR326" i="11"/>
  <c r="CS327" i="11" s="1"/>
  <c r="CT322" i="11" s="1"/>
  <c r="CU322" i="11" s="1"/>
  <c r="CT319" i="11" l="1"/>
  <c r="CU319" i="11" s="1"/>
  <c r="CT320" i="11"/>
  <c r="CU320" i="11" s="1"/>
  <c r="CT318" i="11"/>
  <c r="CU318" i="11" s="1"/>
  <c r="CT317" i="11"/>
  <c r="CU317" i="11" s="1"/>
  <c r="CR327" i="11"/>
  <c r="CT316" i="11"/>
  <c r="CU316" i="11" s="1"/>
  <c r="CT323" i="11"/>
  <c r="CU323" i="11" s="1"/>
  <c r="CT324" i="11"/>
  <c r="CU324" i="11" s="1"/>
  <c r="CT321" i="11"/>
  <c r="CU321" i="11" s="1"/>
  <c r="CT325" i="11"/>
  <c r="CU325" i="11" s="1"/>
  <c r="CU326" i="11" l="1"/>
  <c r="CT326" i="11"/>
  <c r="CU327" i="11" l="1"/>
  <c r="CV319" i="11" s="1"/>
  <c r="CW319" i="11" s="1"/>
  <c r="CV321" i="11" l="1"/>
  <c r="CW321" i="11" s="1"/>
  <c r="CT327" i="11"/>
  <c r="CV316" i="11"/>
  <c r="CW316" i="11" s="1"/>
  <c r="CV317" i="11"/>
  <c r="CW317" i="11" s="1"/>
  <c r="CV324" i="11"/>
  <c r="CW324" i="11" s="1"/>
  <c r="CV322" i="11"/>
  <c r="CW322" i="11" s="1"/>
  <c r="CV325" i="11"/>
  <c r="CW325" i="11" s="1"/>
  <c r="CV318" i="11"/>
  <c r="CW318" i="11" s="1"/>
  <c r="CV320" i="11"/>
  <c r="CW320" i="11" s="1"/>
  <c r="CV323" i="11"/>
  <c r="CW323" i="11" s="1"/>
  <c r="CW326" i="11" l="1"/>
  <c r="CV326" i="11"/>
  <c r="CW327" i="11" l="1"/>
  <c r="CX325" i="11" s="1"/>
  <c r="CY325" i="11" s="1"/>
  <c r="CX318" i="11" l="1"/>
  <c r="CY318" i="11" s="1"/>
  <c r="CX317" i="11"/>
  <c r="CY317" i="11" s="1"/>
  <c r="CX323" i="11"/>
  <c r="CY323" i="11" s="1"/>
  <c r="CX321" i="11"/>
  <c r="CY321" i="11" s="1"/>
  <c r="CX316" i="11"/>
  <c r="CY316" i="11" s="1"/>
  <c r="CX320" i="11"/>
  <c r="CY320" i="11" s="1"/>
  <c r="CX322" i="11"/>
  <c r="CY322" i="11" s="1"/>
  <c r="CV327" i="11"/>
  <c r="CX324" i="11"/>
  <c r="CY324" i="11" s="1"/>
  <c r="CX319" i="11"/>
  <c r="CY319" i="11" s="1"/>
  <c r="CY326" i="11" l="1"/>
  <c r="CX326" i="11"/>
  <c r="CY327" i="11" l="1"/>
  <c r="CX327" i="11" s="1"/>
  <c r="CZ320" i="11"/>
  <c r="DA320" i="11" s="1"/>
  <c r="CZ321" i="11"/>
  <c r="DA321" i="11" s="1"/>
  <c r="CZ322" i="11"/>
  <c r="DA322" i="11" s="1"/>
  <c r="CZ319" i="11"/>
  <c r="DA319" i="11" s="1"/>
  <c r="CZ317" i="11"/>
  <c r="DA317" i="11" s="1"/>
  <c r="CZ324" i="11"/>
  <c r="DA324" i="11" s="1"/>
  <c r="CZ325" i="11"/>
  <c r="DA325" i="11" s="1"/>
  <c r="CZ323" i="11"/>
  <c r="DA323" i="11" s="1"/>
  <c r="CZ316" i="11"/>
  <c r="DA316" i="11" s="1"/>
  <c r="CZ318" i="11"/>
  <c r="DA318" i="11" s="1"/>
  <c r="DA326" i="11" l="1"/>
  <c r="CZ326" i="11"/>
  <c r="DA327" i="11" l="1"/>
  <c r="DB317" i="11"/>
  <c r="DC317" i="11" s="1"/>
  <c r="CZ327" i="11"/>
  <c r="DB320" i="11"/>
  <c r="DC320" i="11" s="1"/>
  <c r="DB319" i="11"/>
  <c r="DC319" i="11" s="1"/>
  <c r="DB323" i="11"/>
  <c r="DC323" i="11" s="1"/>
  <c r="DB325" i="11"/>
  <c r="DC325" i="11" s="1"/>
  <c r="DB316" i="11"/>
  <c r="DB324" i="11"/>
  <c r="DC324" i="11" s="1"/>
  <c r="DB318" i="11"/>
  <c r="DC318" i="11" s="1"/>
  <c r="DB321" i="11"/>
  <c r="DC321" i="11" s="1"/>
  <c r="DB322" i="11"/>
  <c r="DC322" i="11" s="1"/>
  <c r="DC316" i="11" l="1"/>
  <c r="DC326" i="11" s="1"/>
  <c r="DB326" i="11"/>
  <c r="DC327" i="11" l="1"/>
  <c r="DD317" i="11" l="1"/>
  <c r="DE317" i="11" s="1"/>
  <c r="DB327" i="11"/>
  <c r="DD322" i="11"/>
  <c r="DE322" i="11" s="1"/>
  <c r="DD323" i="11"/>
  <c r="DE323" i="11" s="1"/>
  <c r="DD318" i="11"/>
  <c r="DE318" i="11" s="1"/>
  <c r="DD319" i="11"/>
  <c r="DE319" i="11" s="1"/>
  <c r="DD316" i="11"/>
  <c r="DD325" i="11"/>
  <c r="DE325" i="11" s="1"/>
  <c r="DD324" i="11"/>
  <c r="DE324" i="11" s="1"/>
  <c r="DD321" i="11"/>
  <c r="DE321" i="11" s="1"/>
  <c r="DD320" i="11"/>
  <c r="DE320" i="11" s="1"/>
  <c r="DE316" i="11" l="1"/>
  <c r="DE326" i="11" s="1"/>
  <c r="DD326" i="11"/>
  <c r="DE327" i="11" l="1"/>
  <c r="DF318" i="11" s="1"/>
  <c r="DG318" i="11" s="1"/>
  <c r="DF319" i="11" l="1"/>
  <c r="DG319" i="11" s="1"/>
  <c r="DF325" i="11"/>
  <c r="DG325" i="11" s="1"/>
  <c r="DF324" i="11"/>
  <c r="DG324" i="11" s="1"/>
  <c r="DF317" i="11"/>
  <c r="DG317" i="11" s="1"/>
  <c r="DF320" i="11"/>
  <c r="DG320" i="11" s="1"/>
  <c r="DF316" i="11"/>
  <c r="DG316" i="11" s="1"/>
  <c r="DF321" i="11"/>
  <c r="DG321" i="11" s="1"/>
  <c r="DF322" i="11"/>
  <c r="DG322" i="11" s="1"/>
  <c r="DD327" i="11"/>
  <c r="DF323" i="11"/>
  <c r="DG323" i="11" s="1"/>
  <c r="DF326" i="11" l="1"/>
  <c r="DG326" i="11"/>
  <c r="DG327" i="11" l="1"/>
  <c r="DH322" i="11" s="1"/>
  <c r="DI322" i="11" s="1"/>
  <c r="DF327" i="11" l="1"/>
  <c r="DH320" i="11"/>
  <c r="DI320" i="11" s="1"/>
  <c r="DH324" i="11"/>
  <c r="DI324" i="11" s="1"/>
  <c r="DH323" i="11"/>
  <c r="DI323" i="11" s="1"/>
  <c r="DH316" i="11"/>
  <c r="DI316" i="11" s="1"/>
  <c r="DH319" i="11"/>
  <c r="DI319" i="11" s="1"/>
  <c r="DH317" i="11"/>
  <c r="DI317" i="11" s="1"/>
  <c r="DH325" i="11"/>
  <c r="DI325" i="11" s="1"/>
  <c r="DH321" i="11"/>
  <c r="DI321" i="11" s="1"/>
  <c r="DH318" i="11"/>
  <c r="DI318" i="11" s="1"/>
  <c r="DI326" i="11" l="1"/>
  <c r="DH326" i="11"/>
  <c r="DI327" i="11" l="1"/>
  <c r="DJ320" i="11" s="1"/>
  <c r="DK320" i="11" s="1"/>
  <c r="DJ324" i="11" l="1"/>
  <c r="DK324" i="11" s="1"/>
  <c r="DJ316" i="11"/>
  <c r="DK316" i="11" s="1"/>
  <c r="DH327" i="11"/>
  <c r="DJ322" i="11"/>
  <c r="DK322" i="11" s="1"/>
  <c r="DJ318" i="11"/>
  <c r="DK318" i="11" s="1"/>
  <c r="DJ319" i="11"/>
  <c r="DK319" i="11" s="1"/>
  <c r="DJ323" i="11"/>
  <c r="DK323" i="11" s="1"/>
  <c r="DJ325" i="11"/>
  <c r="DK325" i="11" s="1"/>
  <c r="DJ321" i="11"/>
  <c r="DK321" i="11" s="1"/>
  <c r="DJ317" i="11"/>
  <c r="DK317" i="11" s="1"/>
  <c r="DK326" i="11" l="1"/>
  <c r="DJ326" i="11"/>
  <c r="DK327" i="11" l="1"/>
  <c r="DL322" i="11" s="1"/>
  <c r="DM322" i="11" s="1"/>
  <c r="DL324" i="11" l="1"/>
  <c r="DM324" i="11" s="1"/>
  <c r="DJ327" i="11"/>
  <c r="DL325" i="11"/>
  <c r="DM325" i="11" s="1"/>
  <c r="DL323" i="11"/>
  <c r="DM323" i="11" s="1"/>
  <c r="DL317" i="11"/>
  <c r="DM317" i="11" s="1"/>
  <c r="DL321" i="11"/>
  <c r="DM321" i="11" s="1"/>
  <c r="DL319" i="11"/>
  <c r="DM319" i="11" s="1"/>
  <c r="DL320" i="11"/>
  <c r="DM320" i="11" s="1"/>
  <c r="DL316" i="11"/>
  <c r="DM316" i="11" s="1"/>
  <c r="DL318" i="11"/>
  <c r="DM318" i="11" s="1"/>
  <c r="DM326" i="11" l="1"/>
  <c r="DL326" i="11"/>
  <c r="DM327" i="11" l="1"/>
  <c r="DL327" i="11" s="1"/>
  <c r="O314" i="11" l="1"/>
  <c r="N324" i="11" s="1"/>
  <c r="O324" i="11" s="1"/>
  <c r="N318" i="11"/>
  <c r="O318" i="11" s="1"/>
  <c r="N325" i="11"/>
  <c r="O325" i="11" s="1"/>
  <c r="N323" i="11"/>
  <c r="O323" i="11" s="1"/>
  <c r="N320" i="11"/>
  <c r="O320" i="11" s="1"/>
  <c r="P328" i="11"/>
  <c r="P327" i="11" s="1"/>
  <c r="N316" i="11"/>
  <c r="O316" i="11" s="1"/>
  <c r="N321" i="11"/>
  <c r="O321" i="11" s="1"/>
  <c r="N319" i="11"/>
  <c r="O319" i="11" s="1"/>
  <c r="N317" i="11"/>
  <c r="O317" i="11" s="1"/>
  <c r="N322" i="11"/>
  <c r="O322" i="11" s="1"/>
  <c r="O326" i="11" l="1"/>
  <c r="Q344" i="11" s="1"/>
  <c r="N326" i="11"/>
  <c r="Q339" i="11" s="1"/>
  <c r="Q347" i="11"/>
  <c r="Q351" i="11"/>
  <c r="Q350" i="11"/>
  <c r="Q338" i="11"/>
  <c r="Q346" i="11"/>
  <c r="Q349" i="11"/>
  <c r="Q352" i="11"/>
  <c r="Q345" i="11"/>
  <c r="Q348" i="11"/>
  <c r="AF347" i="11"/>
  <c r="Q343" i="11"/>
  <c r="AF350" i="11"/>
  <c r="AB351" i="11" l="1"/>
  <c r="X351" i="11"/>
  <c r="AE351" i="11"/>
  <c r="AA351" i="11"/>
  <c r="W351" i="11"/>
  <c r="AD351" i="11"/>
  <c r="Z351" i="11"/>
  <c r="V351" i="11"/>
  <c r="AC351" i="11"/>
  <c r="Y351" i="11"/>
  <c r="AB349" i="11"/>
  <c r="X349" i="11"/>
  <c r="AE349" i="11"/>
  <c r="AA349" i="11"/>
  <c r="W349" i="11"/>
  <c r="AD349" i="11"/>
  <c r="Z349" i="11"/>
  <c r="V349" i="11"/>
  <c r="AC349" i="11"/>
  <c r="Y349" i="11"/>
  <c r="AD346" i="11"/>
  <c r="Z346" i="11"/>
  <c r="V346" i="11"/>
  <c r="AC346" i="11"/>
  <c r="Y346" i="11"/>
  <c r="AB346" i="11"/>
  <c r="X346" i="11"/>
  <c r="AE346" i="11"/>
  <c r="AA346" i="11"/>
  <c r="W346" i="11"/>
  <c r="AB347" i="11"/>
  <c r="X347" i="11"/>
  <c r="AE347" i="11"/>
  <c r="AA347" i="11"/>
  <c r="W347" i="11"/>
  <c r="AD347" i="11"/>
  <c r="Z347" i="11"/>
  <c r="V347" i="11"/>
  <c r="AC347" i="11"/>
  <c r="Y347" i="11"/>
  <c r="AD339" i="11"/>
  <c r="AC339" i="11"/>
  <c r="AD348" i="11"/>
  <c r="Z348" i="11"/>
  <c r="V348" i="11"/>
  <c r="AC348" i="11"/>
  <c r="Y348" i="11"/>
  <c r="AB348" i="11"/>
  <c r="X348" i="11"/>
  <c r="AE348" i="11"/>
  <c r="AA348" i="11"/>
  <c r="W348" i="11"/>
  <c r="AF345" i="11"/>
  <c r="AB345" i="11"/>
  <c r="X345" i="11"/>
  <c r="AE345" i="11"/>
  <c r="AA345" i="11"/>
  <c r="W345" i="11"/>
  <c r="AD345" i="11"/>
  <c r="Z345" i="11"/>
  <c r="V345" i="11"/>
  <c r="AC345" i="11"/>
  <c r="Y345" i="11"/>
  <c r="AD338" i="11"/>
  <c r="AC338" i="11"/>
  <c r="AB343" i="11"/>
  <c r="X343" i="11"/>
  <c r="AE343" i="11"/>
  <c r="AA343" i="11"/>
  <c r="W343" i="11"/>
  <c r="AD343" i="11"/>
  <c r="Z343" i="11"/>
  <c r="V343" i="11"/>
  <c r="AC343" i="11"/>
  <c r="Y343" i="11"/>
  <c r="AD352" i="11"/>
  <c r="Z352" i="11"/>
  <c r="V352" i="11"/>
  <c r="AC352" i="11"/>
  <c r="Y352" i="11"/>
  <c r="AB352" i="11"/>
  <c r="X352" i="11"/>
  <c r="AE352" i="11"/>
  <c r="AA352" i="11"/>
  <c r="W352" i="11"/>
  <c r="AD350" i="11"/>
  <c r="Z350" i="11"/>
  <c r="V350" i="11"/>
  <c r="AC350" i="11"/>
  <c r="Y350" i="11"/>
  <c r="AB350" i="11"/>
  <c r="X350" i="11"/>
  <c r="AE350" i="11"/>
  <c r="AA350" i="11"/>
  <c r="W350" i="11"/>
  <c r="AD344" i="11"/>
  <c r="Z344" i="11"/>
  <c r="V344" i="11"/>
  <c r="AC344" i="11"/>
  <c r="Y344" i="11"/>
  <c r="AB344" i="11"/>
  <c r="X344" i="11"/>
  <c r="AE344" i="11"/>
  <c r="AA344" i="11"/>
  <c r="W344" i="11"/>
  <c r="Q337" i="11"/>
  <c r="AF344" i="11"/>
  <c r="Q332" i="11"/>
  <c r="Q340" i="11"/>
  <c r="AE339" i="11" s="1"/>
  <c r="AF339" i="11"/>
  <c r="AF346" i="11"/>
  <c r="AF351" i="11"/>
  <c r="Q331" i="11"/>
  <c r="V338" i="11" s="1"/>
  <c r="Q335" i="11"/>
  <c r="Z339" i="11" s="1"/>
  <c r="Q333" i="11"/>
  <c r="Q334" i="11"/>
  <c r="Q336" i="11"/>
  <c r="AA339" i="11" s="1"/>
  <c r="AF338" i="11"/>
  <c r="AF348" i="11"/>
  <c r="AF349" i="11"/>
  <c r="AF352" i="11"/>
  <c r="AF343" i="11"/>
  <c r="AU352" i="11"/>
  <c r="AU350" i="11"/>
  <c r="AU344" i="11"/>
  <c r="AU347" i="11"/>
  <c r="AU348" i="11"/>
  <c r="AU351" i="11"/>
  <c r="AU349" i="11"/>
  <c r="AU345" i="11"/>
  <c r="AU343" i="11"/>
  <c r="AU346" i="11"/>
  <c r="AD334" i="11" l="1"/>
  <c r="Z334" i="11"/>
  <c r="V334" i="11"/>
  <c r="AC334" i="11"/>
  <c r="Y334" i="11"/>
  <c r="AB334" i="11"/>
  <c r="X334" i="11"/>
  <c r="AE334" i="11"/>
  <c r="AA334" i="11"/>
  <c r="W334" i="11"/>
  <c r="AF332" i="11"/>
  <c r="AD332" i="11"/>
  <c r="Z332" i="11"/>
  <c r="V332" i="11"/>
  <c r="AC332" i="11"/>
  <c r="Y332" i="11"/>
  <c r="AB332" i="11"/>
  <c r="X332" i="11"/>
  <c r="AE332" i="11"/>
  <c r="AA332" i="11"/>
  <c r="W332" i="11"/>
  <c r="AA338" i="11"/>
  <c r="Y338" i="11"/>
  <c r="V339" i="11"/>
  <c r="AB333" i="11"/>
  <c r="X333" i="11"/>
  <c r="AE333" i="11"/>
  <c r="AA333" i="11"/>
  <c r="W333" i="11"/>
  <c r="AD333" i="11"/>
  <c r="Z333" i="11"/>
  <c r="V333" i="11"/>
  <c r="AC333" i="11"/>
  <c r="Y333" i="11"/>
  <c r="AE338" i="11"/>
  <c r="AB335" i="11"/>
  <c r="X335" i="11"/>
  <c r="AE335" i="11"/>
  <c r="AA335" i="11"/>
  <c r="W335" i="11"/>
  <c r="AD335" i="11"/>
  <c r="Z335" i="11"/>
  <c r="V335" i="11"/>
  <c r="AC335" i="11"/>
  <c r="Y335" i="11"/>
  <c r="AB337" i="11"/>
  <c r="X337" i="11"/>
  <c r="AE337" i="11"/>
  <c r="AA337" i="11"/>
  <c r="W337" i="11"/>
  <c r="AD337" i="11"/>
  <c r="Z337" i="11"/>
  <c r="V337" i="11"/>
  <c r="AC337" i="11"/>
  <c r="Y337" i="11"/>
  <c r="X338" i="11"/>
  <c r="Y339" i="11"/>
  <c r="X339" i="11"/>
  <c r="AD336" i="11"/>
  <c r="Z336" i="11"/>
  <c r="V336" i="11"/>
  <c r="AC336" i="11"/>
  <c r="Y336" i="11"/>
  <c r="AB336" i="11"/>
  <c r="X336" i="11"/>
  <c r="AE336" i="11"/>
  <c r="AA336" i="11"/>
  <c r="W336" i="11"/>
  <c r="AB331" i="11"/>
  <c r="X331" i="11"/>
  <c r="AE331" i="11"/>
  <c r="AA331" i="11"/>
  <c r="W331" i="11"/>
  <c r="AD331" i="11"/>
  <c r="Z331" i="11"/>
  <c r="V331" i="11"/>
  <c r="AC331" i="11"/>
  <c r="Y331" i="11"/>
  <c r="AD340" i="11"/>
  <c r="Z340" i="11"/>
  <c r="V340" i="11"/>
  <c r="AC340" i="11"/>
  <c r="Y340" i="11"/>
  <c r="AB340" i="11"/>
  <c r="X340" i="11"/>
  <c r="AE340" i="11"/>
  <c r="AA340" i="11"/>
  <c r="W340" i="11"/>
  <c r="AE353" i="11"/>
  <c r="W338" i="11"/>
  <c r="AB338" i="11"/>
  <c r="Z338" i="11"/>
  <c r="W339" i="11"/>
  <c r="AB339" i="11"/>
  <c r="AF331" i="11"/>
  <c r="AF340" i="11"/>
  <c r="AF337" i="11"/>
  <c r="AF335" i="11"/>
  <c r="AF336" i="11"/>
  <c r="Q341" i="11"/>
  <c r="AF334" i="11"/>
  <c r="AU338" i="11"/>
  <c r="AU331" i="11"/>
  <c r="AF333" i="11"/>
  <c r="AU335" i="11"/>
  <c r="AU340" i="11"/>
  <c r="AU332" i="11"/>
  <c r="AU336" i="11"/>
  <c r="AU334" i="11"/>
  <c r="AU333" i="11"/>
  <c r="AU337" i="11"/>
  <c r="AU339" i="11"/>
  <c r="AF353" i="11"/>
  <c r="AH344" i="11" s="1"/>
  <c r="AH346" i="11" s="1"/>
  <c r="AH343" i="11"/>
  <c r="AE341" i="11" l="1"/>
  <c r="AH331" i="11" s="1"/>
  <c r="AF341" i="11"/>
  <c r="AH332" i="11" s="1"/>
  <c r="AH334" i="11" s="1"/>
  <c r="AH348" i="11"/>
  <c r="AH347" i="11"/>
  <c r="AH336" i="11" l="1"/>
  <c r="AH335" i="11"/>
  <c r="AH351" i="11"/>
  <c r="AH350" i="11"/>
  <c r="AH339" i="11" l="1"/>
  <c r="AH338" i="11"/>
  <c r="AH352" i="11"/>
  <c r="AK347" i="11"/>
  <c r="AK348" i="11" s="1"/>
  <c r="AK349" i="11" s="1"/>
  <c r="AK351" i="11" s="1"/>
  <c r="AL351" i="11" s="1"/>
  <c r="AH340" i="11" l="1"/>
  <c r="AK331" i="11" s="1"/>
  <c r="AL331" i="11" s="1"/>
  <c r="AK335" i="11"/>
  <c r="AK336" i="11" s="1"/>
  <c r="AK337" i="11" s="1"/>
  <c r="AK352" i="11"/>
  <c r="AL352" i="11" s="1"/>
  <c r="AK350" i="11"/>
  <c r="AL350" i="11" s="1"/>
  <c r="AK343" i="11"/>
  <c r="AL343" i="11" s="1"/>
  <c r="AN344" i="11"/>
  <c r="AN345" i="11"/>
  <c r="AO345" i="11" s="1"/>
  <c r="AK338" i="11" l="1"/>
  <c r="AL338" i="11" s="1"/>
  <c r="AK340" i="11"/>
  <c r="AL340" i="11" s="1"/>
  <c r="AK339" i="11"/>
  <c r="AL339" i="11" s="1"/>
  <c r="AN333" i="11"/>
  <c r="AO333" i="11" s="1"/>
  <c r="AN332" i="11"/>
  <c r="AN331" i="11"/>
  <c r="AN343" i="11"/>
  <c r="AO343" i="11" s="1"/>
  <c r="AP343" i="11" s="1"/>
  <c r="AO344" i="11" l="1"/>
  <c r="AP344" i="11" s="1"/>
  <c r="AQ344" i="11" s="1"/>
  <c r="AO332" i="11"/>
  <c r="AO331" i="11"/>
  <c r="AP331" i="11" s="1"/>
  <c r="AP345" i="11" l="1"/>
  <c r="AQ345" i="11" s="1"/>
  <c r="AP333" i="11"/>
  <c r="AQ333" i="11" s="1"/>
  <c r="AP332" i="11"/>
  <c r="AQ331" i="11" s="1"/>
  <c r="AQ336" i="11" s="1"/>
  <c r="AQ343" i="11"/>
  <c r="AQ348" i="11" s="1"/>
  <c r="AV346" i="11" s="1"/>
  <c r="AV333" i="11" l="1"/>
  <c r="AV334" i="11"/>
  <c r="Q359" i="11" s="1"/>
  <c r="R359" i="11" s="1"/>
  <c r="S359" i="11" s="1"/>
  <c r="AV339" i="11"/>
  <c r="AV338" i="11"/>
  <c r="AV335" i="11"/>
  <c r="AV332" i="11"/>
  <c r="AV337" i="11"/>
  <c r="AV336" i="11"/>
  <c r="AV340" i="11"/>
  <c r="AV331" i="11"/>
  <c r="AQ332" i="11"/>
  <c r="AV350" i="11"/>
  <c r="AV349" i="11"/>
  <c r="AV352" i="11"/>
  <c r="Q365" i="11" s="1"/>
  <c r="R365" i="11" s="1"/>
  <c r="S365" i="11" s="1"/>
  <c r="AV347" i="11"/>
  <c r="Q360" i="11" s="1"/>
  <c r="R360" i="11" s="1"/>
  <c r="S360" i="11" s="1"/>
  <c r="AV348" i="11"/>
  <c r="AV344" i="11"/>
  <c r="AV351" i="11"/>
  <c r="AV343" i="11"/>
  <c r="AV345" i="11"/>
  <c r="Q358" i="11" s="1"/>
  <c r="R358" i="11" s="1"/>
  <c r="S358" i="11" s="1"/>
  <c r="Q356" i="11" l="1"/>
  <c r="R356" i="11" s="1"/>
  <c r="Q357" i="11"/>
  <c r="R357" i="11" s="1"/>
  <c r="S357" i="11" s="1"/>
  <c r="Q364" i="11"/>
  <c r="R364" i="11" s="1"/>
  <c r="S364" i="11" s="1"/>
  <c r="Q362" i="11"/>
  <c r="R362" i="11" s="1"/>
  <c r="S362" i="11" s="1"/>
  <c r="Q361" i="11"/>
  <c r="R361" i="11" s="1"/>
  <c r="S361" i="11" s="1"/>
  <c r="Q363" i="11"/>
  <c r="R363" i="11" s="1"/>
  <c r="S363" i="11" s="1"/>
  <c r="S356" i="11"/>
  <c r="R366" i="11" l="1"/>
  <c r="P369" i="11"/>
  <c r="S366" i="11"/>
  <c r="S367" i="11" l="1"/>
  <c r="T362" i="11"/>
  <c r="U362" i="11" s="1"/>
  <c r="T364" i="11"/>
  <c r="U364" i="11" s="1"/>
  <c r="T363" i="11"/>
  <c r="U363" i="11" s="1"/>
  <c r="T361" i="11"/>
  <c r="U361" i="11" s="1"/>
  <c r="T359" i="11"/>
  <c r="U359" i="11" s="1"/>
  <c r="T360" i="11"/>
  <c r="U360" i="11" s="1"/>
  <c r="T358" i="11"/>
  <c r="U358" i="11" s="1"/>
  <c r="T365" i="11"/>
  <c r="U365" i="11" s="1"/>
  <c r="T357" i="11"/>
  <c r="U357" i="11" s="1"/>
  <c r="T356" i="11"/>
  <c r="U356" i="11" l="1"/>
  <c r="U366" i="11" s="1"/>
  <c r="T366" i="11"/>
  <c r="U367" i="11" l="1"/>
  <c r="T367" i="11" s="1"/>
  <c r="V363" i="11" l="1"/>
  <c r="W363" i="11" s="1"/>
  <c r="V359" i="11"/>
  <c r="W359" i="11" s="1"/>
  <c r="V357" i="11"/>
  <c r="W357" i="11" s="1"/>
  <c r="V356" i="11"/>
  <c r="W356" i="11" s="1"/>
  <c r="V364" i="11"/>
  <c r="W364" i="11" s="1"/>
  <c r="V365" i="11"/>
  <c r="W365" i="11" s="1"/>
  <c r="V358" i="11"/>
  <c r="W358" i="11" s="1"/>
  <c r="V360" i="11"/>
  <c r="W360" i="11" s="1"/>
  <c r="V361" i="11"/>
  <c r="W361" i="11" s="1"/>
  <c r="V362" i="11"/>
  <c r="W362" i="11" s="1"/>
  <c r="V366" i="11" l="1"/>
  <c r="W366" i="11"/>
  <c r="W367" i="11" l="1"/>
  <c r="X363" i="11" s="1"/>
  <c r="Y363" i="11" s="1"/>
  <c r="X364" i="11" l="1"/>
  <c r="Y364" i="11" s="1"/>
  <c r="X361" i="11"/>
  <c r="Y361" i="11" s="1"/>
  <c r="X365" i="11"/>
  <c r="Y365" i="11" s="1"/>
  <c r="X359" i="11"/>
  <c r="Y359" i="11" s="1"/>
  <c r="X358" i="11"/>
  <c r="Y358" i="11" s="1"/>
  <c r="X357" i="11"/>
  <c r="Y357" i="11" s="1"/>
  <c r="V367" i="11"/>
  <c r="X362" i="11"/>
  <c r="Y362" i="11" s="1"/>
  <c r="X360" i="11"/>
  <c r="Y360" i="11" s="1"/>
  <c r="X356" i="11"/>
  <c r="Y356" i="11" s="1"/>
  <c r="Y366" i="11" l="1"/>
  <c r="X366" i="11"/>
  <c r="Y367" i="11" l="1"/>
  <c r="Z363" i="11" s="1"/>
  <c r="AA363" i="11" s="1"/>
  <c r="Z365" i="11"/>
  <c r="AA365" i="11" s="1"/>
  <c r="X367" i="11" l="1"/>
  <c r="Z364" i="11"/>
  <c r="AA364" i="11" s="1"/>
  <c r="Z359" i="11"/>
  <c r="AA359" i="11" s="1"/>
  <c r="Z358" i="11"/>
  <c r="AA358" i="11" s="1"/>
  <c r="Z362" i="11"/>
  <c r="AA362" i="11" s="1"/>
  <c r="Z360" i="11"/>
  <c r="AA360" i="11" s="1"/>
  <c r="Z361" i="11"/>
  <c r="AA361" i="11" s="1"/>
  <c r="Z357" i="11"/>
  <c r="AA357" i="11" s="1"/>
  <c r="Z356" i="11"/>
  <c r="AA356" i="11" s="1"/>
  <c r="AA366" i="11" l="1"/>
  <c r="Z366" i="11"/>
  <c r="AA367" i="11" l="1"/>
  <c r="AB358" i="11" s="1"/>
  <c r="AC358" i="11" s="1"/>
  <c r="AB362" i="11"/>
  <c r="AC362" i="11" s="1"/>
  <c r="AB364" i="11" l="1"/>
  <c r="AC364" i="11" s="1"/>
  <c r="AB361" i="11"/>
  <c r="AC361" i="11" s="1"/>
  <c r="AB356" i="11"/>
  <c r="AC356" i="11" s="1"/>
  <c r="AB363" i="11"/>
  <c r="AC363" i="11" s="1"/>
  <c r="AB359" i="11"/>
  <c r="AC359" i="11" s="1"/>
  <c r="AB360" i="11"/>
  <c r="AC360" i="11" s="1"/>
  <c r="AB365" i="11"/>
  <c r="AC365" i="11" s="1"/>
  <c r="Z367" i="11"/>
  <c r="AB357" i="11"/>
  <c r="AC357" i="11" s="1"/>
  <c r="AB366" i="11" l="1"/>
  <c r="AC366" i="11"/>
  <c r="AC367" i="11" l="1"/>
  <c r="AD361" i="11" s="1"/>
  <c r="AE361" i="11" s="1"/>
  <c r="AD357" i="11"/>
  <c r="AE357" i="11" s="1"/>
  <c r="AD364" i="11" l="1"/>
  <c r="AE364" i="11" s="1"/>
  <c r="AD362" i="11"/>
  <c r="AE362" i="11" s="1"/>
  <c r="AD358" i="11"/>
  <c r="AE358" i="11" s="1"/>
  <c r="AD365" i="11"/>
  <c r="AE365" i="11" s="1"/>
  <c r="AB367" i="11"/>
  <c r="AD356" i="11"/>
  <c r="AE356" i="11" s="1"/>
  <c r="AD360" i="11"/>
  <c r="AE360" i="11" s="1"/>
  <c r="AD363" i="11"/>
  <c r="AE363" i="11" s="1"/>
  <c r="AD359" i="11"/>
  <c r="AE359" i="11" s="1"/>
  <c r="AD366" i="11" l="1"/>
  <c r="AE366" i="11"/>
  <c r="AE367" i="11" s="1"/>
  <c r="AF364" i="11" l="1"/>
  <c r="AG364" i="11" s="1"/>
  <c r="AF357" i="11"/>
  <c r="AG357" i="11" s="1"/>
  <c r="AF363" i="11"/>
  <c r="AG363" i="11" s="1"/>
  <c r="AF356" i="11"/>
  <c r="AG356" i="11" s="1"/>
  <c r="AF365" i="11"/>
  <c r="AG365" i="11" s="1"/>
  <c r="AF358" i="11"/>
  <c r="AG358" i="11" s="1"/>
  <c r="AF361" i="11"/>
  <c r="AG361" i="11" s="1"/>
  <c r="AD367" i="11"/>
  <c r="AF360" i="11"/>
  <c r="AG360" i="11" s="1"/>
  <c r="AF362" i="11"/>
  <c r="AG362" i="11" s="1"/>
  <c r="AF359" i="11"/>
  <c r="AG359" i="11" s="1"/>
  <c r="AG366" i="11" l="1"/>
  <c r="AF366" i="11"/>
  <c r="AG367" i="11" l="1"/>
  <c r="AH363" i="11" s="1"/>
  <c r="AI363" i="11" s="1"/>
  <c r="AH361" i="11" l="1"/>
  <c r="AI361" i="11" s="1"/>
  <c r="AH356" i="11"/>
  <c r="AI356" i="11" s="1"/>
  <c r="AH362" i="11"/>
  <c r="AI362" i="11" s="1"/>
  <c r="AH357" i="11"/>
  <c r="AI357" i="11" s="1"/>
  <c r="AH358" i="11"/>
  <c r="AI358" i="11" s="1"/>
  <c r="AF367" i="11"/>
  <c r="AH364" i="11"/>
  <c r="AI364" i="11" s="1"/>
  <c r="AH360" i="11"/>
  <c r="AI360" i="11" s="1"/>
  <c r="AH359" i="11"/>
  <c r="AI359" i="11" s="1"/>
  <c r="AH365" i="11"/>
  <c r="AI365" i="11" s="1"/>
  <c r="AI366" i="11" l="1"/>
  <c r="AH366" i="11"/>
  <c r="AI367" i="11" l="1"/>
  <c r="AJ362" i="11" s="1"/>
  <c r="AK362" i="11" s="1"/>
  <c r="AJ357" i="11"/>
  <c r="AK357" i="11" s="1"/>
  <c r="AJ361" i="11"/>
  <c r="AK361" i="11" s="1"/>
  <c r="AJ363" i="11"/>
  <c r="AK363" i="11" s="1"/>
  <c r="AJ360" i="11"/>
  <c r="AK360" i="11" s="1"/>
  <c r="AJ358" i="11"/>
  <c r="AK358" i="11" s="1"/>
  <c r="AH367" i="11"/>
  <c r="AJ364" i="11"/>
  <c r="AK364" i="11" s="1"/>
  <c r="AJ356" i="11"/>
  <c r="AK356" i="11" s="1"/>
  <c r="AJ359" i="11"/>
  <c r="AK359" i="11" s="1"/>
  <c r="AJ365" i="11"/>
  <c r="AK365" i="11" s="1"/>
  <c r="AK366" i="11" l="1"/>
  <c r="AJ366" i="11"/>
  <c r="AK367" i="11" l="1"/>
  <c r="AL356" i="11" s="1"/>
  <c r="AM356" i="11" s="1"/>
  <c r="AL361" i="11"/>
  <c r="AM361" i="11" s="1"/>
  <c r="AL357" i="11"/>
  <c r="AM357" i="11" s="1"/>
  <c r="AL363" i="11"/>
  <c r="AM363" i="11" s="1"/>
  <c r="AL358" i="11"/>
  <c r="AM358" i="11" s="1"/>
  <c r="AL365" i="11"/>
  <c r="AM365" i="11" s="1"/>
  <c r="AL362" i="11"/>
  <c r="AM362" i="11" s="1"/>
  <c r="AJ367" i="11"/>
  <c r="AL360" i="11"/>
  <c r="AM360" i="11" s="1"/>
  <c r="AL359" i="11" l="1"/>
  <c r="AM359" i="11" s="1"/>
  <c r="AL364" i="11"/>
  <c r="AM364" i="11" s="1"/>
  <c r="AM366" i="11" s="1"/>
  <c r="AL366" i="11" l="1"/>
  <c r="AM367" i="11"/>
  <c r="AN362" i="11" s="1"/>
  <c r="AO362" i="11" s="1"/>
  <c r="AN358" i="11"/>
  <c r="AO358" i="11" s="1"/>
  <c r="AN359" i="11"/>
  <c r="AO359" i="11" s="1"/>
  <c r="AN365" i="11"/>
  <c r="AO365" i="11" s="1"/>
  <c r="AN357" i="11"/>
  <c r="AO357" i="11" s="1"/>
  <c r="AN360" i="11"/>
  <c r="AO360" i="11" s="1"/>
  <c r="AN361" i="11"/>
  <c r="AO361" i="11" s="1"/>
  <c r="AN356" i="11" l="1"/>
  <c r="AO356" i="11" s="1"/>
  <c r="AN363" i="11"/>
  <c r="AO363" i="11" s="1"/>
  <c r="AO366" i="11" s="1"/>
  <c r="AL367" i="11"/>
  <c r="AN364" i="11"/>
  <c r="AO364" i="11" s="1"/>
  <c r="AN366" i="11" l="1"/>
  <c r="AO367" i="11" s="1"/>
  <c r="AN367" i="11" l="1"/>
  <c r="AP360" i="11"/>
  <c r="AQ360" i="11" s="1"/>
  <c r="AP361" i="11"/>
  <c r="AQ361" i="11" s="1"/>
  <c r="AP365" i="11"/>
  <c r="AQ365" i="11" s="1"/>
  <c r="AP363" i="11"/>
  <c r="AQ363" i="11" s="1"/>
  <c r="AP357" i="11"/>
  <c r="AQ357" i="11" s="1"/>
  <c r="AP358" i="11"/>
  <c r="AQ358" i="11" s="1"/>
  <c r="AP364" i="11"/>
  <c r="AQ364" i="11" s="1"/>
  <c r="AQ366" i="11" s="1"/>
  <c r="AP356" i="11"/>
  <c r="AQ356" i="11" s="1"/>
  <c r="AP359" i="11"/>
  <c r="AQ359" i="11" s="1"/>
  <c r="AP362" i="11"/>
  <c r="AQ362" i="11" s="1"/>
  <c r="AP366" i="11" l="1"/>
  <c r="AQ367" i="11"/>
  <c r="AR357" i="11" s="1"/>
  <c r="AS357" i="11" s="1"/>
  <c r="AR359" i="11" l="1"/>
  <c r="AS359" i="11" s="1"/>
  <c r="AR358" i="11"/>
  <c r="AS358" i="11" s="1"/>
  <c r="AR364" i="11"/>
  <c r="AS364" i="11" s="1"/>
  <c r="AR363" i="11"/>
  <c r="AS363" i="11" s="1"/>
  <c r="AR362" i="11"/>
  <c r="AS362" i="11" s="1"/>
  <c r="AP367" i="11"/>
  <c r="AR361" i="11"/>
  <c r="AS361" i="11" s="1"/>
  <c r="AR365" i="11"/>
  <c r="AS365" i="11" s="1"/>
  <c r="AR360" i="11"/>
  <c r="AS360" i="11" s="1"/>
  <c r="AR356" i="11"/>
  <c r="AR366" i="11" l="1"/>
  <c r="AS356" i="11"/>
  <c r="AS366" i="11" s="1"/>
  <c r="AS367" i="11" l="1"/>
  <c r="AT364" i="11" s="1"/>
  <c r="AU364" i="11" s="1"/>
  <c r="AT357" i="11"/>
  <c r="AU357" i="11" s="1"/>
  <c r="AT360" i="11"/>
  <c r="AU360" i="11" s="1"/>
  <c r="AT365" i="11" l="1"/>
  <c r="AU365" i="11" s="1"/>
  <c r="AT362" i="11"/>
  <c r="AU362" i="11" s="1"/>
  <c r="AT358" i="11"/>
  <c r="AU358" i="11" s="1"/>
  <c r="AR367" i="11"/>
  <c r="AT356" i="11"/>
  <c r="AU356" i="11" s="1"/>
  <c r="AT359" i="11"/>
  <c r="AU359" i="11" s="1"/>
  <c r="AT363" i="11"/>
  <c r="AU363" i="11" s="1"/>
  <c r="AT361" i="11"/>
  <c r="AU361" i="11" s="1"/>
  <c r="AU366" i="11" l="1"/>
  <c r="AT366" i="11"/>
  <c r="AU367" i="11" l="1"/>
  <c r="AV359" i="11" s="1"/>
  <c r="AW359" i="11" s="1"/>
  <c r="AV362" i="11"/>
  <c r="AW362" i="11" s="1"/>
  <c r="AV363" i="11"/>
  <c r="AW363" i="11" s="1"/>
  <c r="AV361" i="11"/>
  <c r="AW361" i="11" s="1"/>
  <c r="AV358" i="11"/>
  <c r="AW358" i="11" s="1"/>
  <c r="AV365" i="11"/>
  <c r="AW365" i="11" s="1"/>
  <c r="AT367" i="11"/>
  <c r="AV357" i="11"/>
  <c r="AW357" i="11" s="1"/>
  <c r="AV364" i="11"/>
  <c r="AW364" i="11" s="1"/>
  <c r="AV360" i="11"/>
  <c r="AW360" i="11" s="1"/>
  <c r="AV356" i="11"/>
  <c r="AW356" i="11" s="1"/>
  <c r="AW366" i="11" l="1"/>
  <c r="AV366" i="11"/>
  <c r="AW367" i="11" l="1"/>
  <c r="AX356" i="11" s="1"/>
  <c r="AX363" i="11"/>
  <c r="AY363" i="11" s="1"/>
  <c r="AX361" i="11"/>
  <c r="AY361" i="11" s="1"/>
  <c r="AX362" i="11"/>
  <c r="AY362" i="11" s="1"/>
  <c r="AX358" i="11"/>
  <c r="AY358" i="11" s="1"/>
  <c r="AX364" i="11"/>
  <c r="AY364" i="11" s="1"/>
  <c r="AX365" i="11"/>
  <c r="AY365" i="11" s="1"/>
  <c r="AY356" i="11"/>
  <c r="AX359" i="11" l="1"/>
  <c r="AY359" i="11" s="1"/>
  <c r="AV367" i="11"/>
  <c r="AX360" i="11"/>
  <c r="AY360" i="11" s="1"/>
  <c r="AX357" i="11"/>
  <c r="AY357" i="11" s="1"/>
  <c r="AY366" i="11" l="1"/>
  <c r="AX366" i="11"/>
  <c r="AY367" i="11" l="1"/>
  <c r="AZ362" i="11" s="1"/>
  <c r="BA362" i="11" s="1"/>
  <c r="AZ359" i="11"/>
  <c r="BA359" i="11" s="1"/>
  <c r="AZ364" i="11"/>
  <c r="BA364" i="11" s="1"/>
  <c r="AZ361" i="11"/>
  <c r="BA361" i="11" s="1"/>
  <c r="AZ365" i="11"/>
  <c r="BA365" i="11" s="1"/>
  <c r="AZ358" i="11"/>
  <c r="BA358" i="11" s="1"/>
  <c r="AX367" i="11"/>
  <c r="AZ357" i="11"/>
  <c r="BA357" i="11" s="1"/>
  <c r="AZ356" i="11"/>
  <c r="BA356" i="11" s="1"/>
  <c r="AZ360" i="11" l="1"/>
  <c r="BA360" i="11" s="1"/>
  <c r="AZ363" i="11"/>
  <c r="BA363" i="11" s="1"/>
  <c r="BA366" i="11" l="1"/>
  <c r="AZ366" i="11"/>
  <c r="BA367" i="11" l="1"/>
  <c r="BB363" i="11" s="1"/>
  <c r="BC363" i="11" s="1"/>
  <c r="BB356" i="11"/>
  <c r="BC356" i="11" s="1"/>
  <c r="BB361" i="11"/>
  <c r="BC361" i="11" s="1"/>
  <c r="BB365" i="11"/>
  <c r="BC365" i="11" s="1"/>
  <c r="BB364" i="11"/>
  <c r="BC364" i="11" s="1"/>
  <c r="BB359" i="11"/>
  <c r="BC359" i="11" s="1"/>
  <c r="BB362" i="11"/>
  <c r="BC362" i="11" s="1"/>
  <c r="BB360" i="11"/>
  <c r="BC360" i="11" s="1"/>
  <c r="AZ367" i="11"/>
  <c r="BB357" i="11"/>
  <c r="BC357" i="11" s="1"/>
  <c r="BB358" i="11"/>
  <c r="BC358" i="11" s="1"/>
  <c r="BC366" i="11" l="1"/>
  <c r="BB366" i="11"/>
  <c r="BC367" i="11" s="1"/>
  <c r="BB367" i="11" l="1"/>
  <c r="BD365" i="11"/>
  <c r="BE365" i="11" s="1"/>
  <c r="BD360" i="11"/>
  <c r="BE360" i="11" s="1"/>
  <c r="BD358" i="11"/>
  <c r="BE358" i="11" s="1"/>
  <c r="BD357" i="11"/>
  <c r="BE357" i="11" s="1"/>
  <c r="BD364" i="11"/>
  <c r="BE364" i="11" s="1"/>
  <c r="BD363" i="11"/>
  <c r="BE363" i="11" s="1"/>
  <c r="BD359" i="11"/>
  <c r="BE359" i="11" s="1"/>
  <c r="BD361" i="11"/>
  <c r="BE361" i="11" s="1"/>
  <c r="BD356" i="11"/>
  <c r="BE356" i="11" s="1"/>
  <c r="BD362" i="11"/>
  <c r="BE362" i="11" s="1"/>
  <c r="BD366" i="11" l="1"/>
  <c r="BE366" i="11"/>
  <c r="BE367" i="11" s="1"/>
  <c r="BF359" i="11" l="1"/>
  <c r="BG359" i="11" s="1"/>
  <c r="BF356" i="11"/>
  <c r="BG356" i="11" s="1"/>
  <c r="BF365" i="11"/>
  <c r="BG365" i="11" s="1"/>
  <c r="BF362" i="11"/>
  <c r="BG362" i="11" s="1"/>
  <c r="BF364" i="11"/>
  <c r="BG364" i="11" s="1"/>
  <c r="BF358" i="11"/>
  <c r="BG358" i="11" s="1"/>
  <c r="BF361" i="11"/>
  <c r="BG361" i="11" s="1"/>
  <c r="BD367" i="11"/>
  <c r="BF357" i="11"/>
  <c r="BG357" i="11" s="1"/>
  <c r="BF363" i="11"/>
  <c r="BG363" i="11" s="1"/>
  <c r="BF360" i="11"/>
  <c r="BG360" i="11" s="1"/>
  <c r="BG366" i="11" l="1"/>
  <c r="BF366" i="11"/>
  <c r="BG367" i="11" l="1"/>
  <c r="BH358" i="11" s="1"/>
  <c r="BI358" i="11" s="1"/>
  <c r="BH364" i="11" l="1"/>
  <c r="BI364" i="11" s="1"/>
  <c r="BH362" i="11"/>
  <c r="BI362" i="11" s="1"/>
  <c r="BH359" i="11"/>
  <c r="BI359" i="11" s="1"/>
  <c r="BH360" i="11"/>
  <c r="BI360" i="11" s="1"/>
  <c r="BH356" i="11"/>
  <c r="BI356" i="11" s="1"/>
  <c r="BH361" i="11"/>
  <c r="BI361" i="11" s="1"/>
  <c r="BH363" i="11"/>
  <c r="BI363" i="11" s="1"/>
  <c r="BH365" i="11"/>
  <c r="BI365" i="11" s="1"/>
  <c r="BF367" i="11"/>
  <c r="BH357" i="11"/>
  <c r="BI357" i="11" s="1"/>
  <c r="BI366" i="11" l="1"/>
  <c r="BH366" i="11"/>
  <c r="BI367" i="11" l="1"/>
  <c r="BJ356" i="11" s="1"/>
  <c r="BK356" i="11" s="1"/>
  <c r="BJ359" i="11"/>
  <c r="BK359" i="11" s="1"/>
  <c r="BJ360" i="11"/>
  <c r="BK360" i="11" s="1"/>
  <c r="BJ365" i="11"/>
  <c r="BK365" i="11" s="1"/>
  <c r="BH367" i="11"/>
  <c r="BJ358" i="11"/>
  <c r="BK358" i="11" s="1"/>
  <c r="BJ362" i="11"/>
  <c r="BK362" i="11" s="1"/>
  <c r="BJ361" i="11"/>
  <c r="BK361" i="11" s="1"/>
  <c r="BJ364" i="11"/>
  <c r="BK364" i="11" s="1"/>
  <c r="BJ363" i="11"/>
  <c r="BK363" i="11" s="1"/>
  <c r="BJ357" i="11" l="1"/>
  <c r="BK357" i="11" s="1"/>
  <c r="BK366" i="11"/>
  <c r="BJ366" i="11"/>
  <c r="BK367" i="11" l="1"/>
  <c r="BL361" i="11" s="1"/>
  <c r="BM361" i="11" s="1"/>
  <c r="BL365" i="11"/>
  <c r="BM365" i="11" s="1"/>
  <c r="BL362" i="11"/>
  <c r="BM362" i="11" s="1"/>
  <c r="BL358" i="11"/>
  <c r="BM358" i="11" s="1"/>
  <c r="BJ367" i="11"/>
  <c r="BL363" i="11"/>
  <c r="BM363" i="11" s="1"/>
  <c r="BL356" i="11"/>
  <c r="BM356" i="11" s="1"/>
  <c r="BL359" i="11"/>
  <c r="BM359" i="11" s="1"/>
  <c r="BL364" i="11"/>
  <c r="BM364" i="11" s="1"/>
  <c r="BL360" i="11"/>
  <c r="BM360" i="11" s="1"/>
  <c r="BL357" i="11"/>
  <c r="BM357" i="11" s="1"/>
  <c r="BM366" i="11" l="1"/>
  <c r="BL366" i="11"/>
  <c r="BM367" i="11" l="1"/>
  <c r="BL367" i="11"/>
  <c r="BN356" i="11"/>
  <c r="BO356" i="11" s="1"/>
  <c r="BN362" i="11"/>
  <c r="BO362" i="11" s="1"/>
  <c r="BN363" i="11"/>
  <c r="BO363" i="11" s="1"/>
  <c r="BN359" i="11"/>
  <c r="BO359" i="11" s="1"/>
  <c r="BN361" i="11"/>
  <c r="BO361" i="11" s="1"/>
  <c r="BN360" i="11"/>
  <c r="BO360" i="11" s="1"/>
  <c r="BN358" i="11"/>
  <c r="BO358" i="11" s="1"/>
  <c r="BN365" i="11"/>
  <c r="BO365" i="11" s="1"/>
  <c r="BN364" i="11"/>
  <c r="BO364" i="11" s="1"/>
  <c r="BN357" i="11"/>
  <c r="BO357" i="11" s="1"/>
  <c r="BN366" i="11" l="1"/>
  <c r="BO366" i="11"/>
  <c r="BO367" i="11" l="1"/>
  <c r="BP361" i="11"/>
  <c r="BQ361" i="11" s="1"/>
  <c r="BP363" i="11"/>
  <c r="BQ363" i="11" s="1"/>
  <c r="BP356" i="11"/>
  <c r="BQ356" i="11" s="1"/>
  <c r="BP365" i="11"/>
  <c r="BQ365" i="11" s="1"/>
  <c r="BP359" i="11"/>
  <c r="BQ359" i="11" s="1"/>
  <c r="BP357" i="11"/>
  <c r="BQ357" i="11" s="1"/>
  <c r="BP364" i="11"/>
  <c r="BQ364" i="11" s="1"/>
  <c r="BN367" i="11"/>
  <c r="BP358" i="11"/>
  <c r="BQ358" i="11" s="1"/>
  <c r="BP362" i="11"/>
  <c r="BQ362" i="11" s="1"/>
  <c r="BP360" i="11"/>
  <c r="BQ360" i="11" s="1"/>
  <c r="BQ366" i="11" l="1"/>
  <c r="BP366" i="11"/>
  <c r="BQ367" i="11" l="1"/>
  <c r="BR360" i="11" s="1"/>
  <c r="BS360" i="11" s="1"/>
  <c r="BR362" i="11"/>
  <c r="BS362" i="11" s="1"/>
  <c r="BR358" i="11"/>
  <c r="BS358" i="11" s="1"/>
  <c r="BR361" i="11"/>
  <c r="BS361" i="11" s="1"/>
  <c r="BR363" i="11"/>
  <c r="BS363" i="11" s="1"/>
  <c r="BR365" i="11"/>
  <c r="BS365" i="11" s="1"/>
  <c r="BR364" i="11"/>
  <c r="BS364" i="11" s="1"/>
  <c r="BP367" i="11"/>
  <c r="BR356" i="11"/>
  <c r="BS356" i="11" s="1"/>
  <c r="BR357" i="11"/>
  <c r="BS357" i="11" s="1"/>
  <c r="BR359" i="11"/>
  <c r="BS359" i="11" s="1"/>
  <c r="BS366" i="11" l="1"/>
  <c r="BR366" i="11"/>
  <c r="BS367" i="11" l="1"/>
  <c r="BT363" i="11" s="1"/>
  <c r="BU363" i="11" s="1"/>
  <c r="BT365" i="11" l="1"/>
  <c r="BU365" i="11" s="1"/>
  <c r="BR367" i="11"/>
  <c r="BT362" i="11"/>
  <c r="BU362" i="11" s="1"/>
  <c r="BT356" i="11"/>
  <c r="BU356" i="11" s="1"/>
  <c r="BT364" i="11"/>
  <c r="BU364" i="11" s="1"/>
  <c r="BT357" i="11"/>
  <c r="BU357" i="11" s="1"/>
  <c r="BT359" i="11"/>
  <c r="BU359" i="11" s="1"/>
  <c r="BT360" i="11"/>
  <c r="BU360" i="11" s="1"/>
  <c r="BT361" i="11"/>
  <c r="BU361" i="11" s="1"/>
  <c r="BT358" i="11"/>
  <c r="BU358" i="11" s="1"/>
  <c r="BU366" i="11" l="1"/>
  <c r="BT366" i="11"/>
  <c r="BU367" i="11" l="1"/>
  <c r="BV356" i="11" s="1"/>
  <c r="BW356" i="11" s="1"/>
  <c r="BV361" i="11"/>
  <c r="BW361" i="11" s="1"/>
  <c r="BV357" i="11"/>
  <c r="BW357" i="11" s="1"/>
  <c r="BV363" i="11" l="1"/>
  <c r="BW363" i="11" s="1"/>
  <c r="BV365" i="11"/>
  <c r="BW365" i="11" s="1"/>
  <c r="BT367" i="11"/>
  <c r="BV358" i="11"/>
  <c r="BW358" i="11" s="1"/>
  <c r="BV362" i="11"/>
  <c r="BW362" i="11" s="1"/>
  <c r="BV364" i="11"/>
  <c r="BW364" i="11" s="1"/>
  <c r="BV360" i="11"/>
  <c r="BW360" i="11" s="1"/>
  <c r="BV359" i="11"/>
  <c r="BW359" i="11" s="1"/>
  <c r="BW366" i="11" l="1"/>
  <c r="BV366" i="11"/>
  <c r="BW367" i="11" l="1"/>
  <c r="BX359" i="11"/>
  <c r="BY359" i="11" s="1"/>
  <c r="BX364" i="11"/>
  <c r="BY364" i="11" s="1"/>
  <c r="BX363" i="11"/>
  <c r="BY363" i="11" s="1"/>
  <c r="BX365" i="11"/>
  <c r="BY365" i="11" s="1"/>
  <c r="BX362" i="11"/>
  <c r="BY362" i="11" s="1"/>
  <c r="BV367" i="11"/>
  <c r="BX358" i="11"/>
  <c r="BY358" i="11" s="1"/>
  <c r="BX357" i="11"/>
  <c r="BY357" i="11" s="1"/>
  <c r="BX361" i="11"/>
  <c r="BY361" i="11" s="1"/>
  <c r="BX356" i="11"/>
  <c r="BY356" i="11" s="1"/>
  <c r="BX360" i="11"/>
  <c r="BY360" i="11" s="1"/>
  <c r="BY366" i="11" l="1"/>
  <c r="BX366" i="11"/>
  <c r="BY367" i="11" l="1"/>
  <c r="BZ365" i="11" s="1"/>
  <c r="CA365" i="11" s="1"/>
  <c r="BZ362" i="11"/>
  <c r="CA362" i="11" s="1"/>
  <c r="BZ364" i="11"/>
  <c r="CA364" i="11" s="1"/>
  <c r="BX367" i="11"/>
  <c r="BZ357" i="11"/>
  <c r="CA357" i="11" s="1"/>
  <c r="BZ356" i="11"/>
  <c r="CA356" i="11" s="1"/>
  <c r="BZ358" i="11"/>
  <c r="CA358" i="11" s="1"/>
  <c r="BZ360" i="11"/>
  <c r="CA360" i="11" s="1"/>
  <c r="BZ361" i="11"/>
  <c r="CA361" i="11" s="1"/>
  <c r="BZ363" i="11"/>
  <c r="CA363" i="11" s="1"/>
  <c r="BZ359" i="11"/>
  <c r="CA359" i="11" s="1"/>
  <c r="CA366" i="11" l="1"/>
  <c r="BZ366" i="11"/>
  <c r="CA367" i="11" l="1"/>
  <c r="CB359" i="11" s="1"/>
  <c r="CC359" i="11" s="1"/>
  <c r="CB363" i="11" l="1"/>
  <c r="CC363" i="11" s="1"/>
  <c r="CB362" i="11"/>
  <c r="CC362" i="11" s="1"/>
  <c r="CB365" i="11"/>
  <c r="CC365" i="11" s="1"/>
  <c r="CB361" i="11"/>
  <c r="CC361" i="11" s="1"/>
  <c r="BZ367" i="11"/>
  <c r="CB360" i="11"/>
  <c r="CC360" i="11" s="1"/>
  <c r="CB356" i="11"/>
  <c r="CC356" i="11" s="1"/>
  <c r="CB357" i="11"/>
  <c r="CC357" i="11" s="1"/>
  <c r="CB358" i="11"/>
  <c r="CC358" i="11" s="1"/>
  <c r="CB364" i="11"/>
  <c r="CC364" i="11" s="1"/>
  <c r="CB366" i="11" l="1"/>
  <c r="CC366" i="11"/>
  <c r="CC367" i="11" l="1"/>
  <c r="CD362" i="11" s="1"/>
  <c r="CE362" i="11" s="1"/>
  <c r="CB367" i="11" l="1"/>
  <c r="CD365" i="11"/>
  <c r="CE365" i="11" s="1"/>
  <c r="CD356" i="11"/>
  <c r="CE356" i="11" s="1"/>
  <c r="CD358" i="11"/>
  <c r="CE358" i="11" s="1"/>
  <c r="CD361" i="11"/>
  <c r="CE361" i="11" s="1"/>
  <c r="CD363" i="11"/>
  <c r="CE363" i="11" s="1"/>
  <c r="CD360" i="11"/>
  <c r="CE360" i="11" s="1"/>
  <c r="CD359" i="11"/>
  <c r="CE359" i="11" s="1"/>
  <c r="CD364" i="11"/>
  <c r="CE364" i="11" s="1"/>
  <c r="CD357" i="11"/>
  <c r="CE357" i="11" s="1"/>
  <c r="CE366" i="11" l="1"/>
  <c r="CD366" i="11"/>
  <c r="CE367" i="11" l="1"/>
  <c r="CD367" i="11" s="1"/>
  <c r="CF358" i="11"/>
  <c r="CG358" i="11" s="1"/>
  <c r="CF362" i="11"/>
  <c r="CG362" i="11" s="1"/>
  <c r="CF364" i="11"/>
  <c r="CG364" i="11" s="1"/>
  <c r="CF357" i="11"/>
  <c r="CG357" i="11" s="1"/>
  <c r="CF363" i="11"/>
  <c r="CG363" i="11" s="1"/>
  <c r="CF359" i="11"/>
  <c r="CG359" i="11" s="1"/>
  <c r="CF360" i="11"/>
  <c r="CG360" i="11" s="1"/>
  <c r="CF361" i="11" l="1"/>
  <c r="CG361" i="11" s="1"/>
  <c r="CF356" i="11"/>
  <c r="CG356" i="11" s="1"/>
  <c r="CF365" i="11"/>
  <c r="CG365" i="11" s="1"/>
  <c r="CG366" i="11" l="1"/>
  <c r="CF366" i="11"/>
  <c r="CG367" i="11" s="1"/>
  <c r="CH358" i="11" l="1"/>
  <c r="CI358" i="11" s="1"/>
  <c r="CH359" i="11"/>
  <c r="CI359" i="11" s="1"/>
  <c r="CH362" i="11"/>
  <c r="CI362" i="11" s="1"/>
  <c r="CH364" i="11"/>
  <c r="CI364" i="11" s="1"/>
  <c r="CH360" i="11"/>
  <c r="CI360" i="11" s="1"/>
  <c r="CH357" i="11"/>
  <c r="CI357" i="11" s="1"/>
  <c r="CH363" i="11"/>
  <c r="CI363" i="11" s="1"/>
  <c r="CH356" i="11"/>
  <c r="CI356" i="11" s="1"/>
  <c r="CF367" i="11"/>
  <c r="CH365" i="11"/>
  <c r="CI365" i="11" s="1"/>
  <c r="CH361" i="11"/>
  <c r="CI361" i="11" s="1"/>
  <c r="CI366" i="11" l="1"/>
  <c r="CH366" i="11"/>
  <c r="CI367" i="11" l="1"/>
  <c r="CJ361" i="11" s="1"/>
  <c r="CK361" i="11" s="1"/>
  <c r="CJ358" i="11"/>
  <c r="CK358" i="11" s="1"/>
  <c r="CJ357" i="11"/>
  <c r="CK357" i="11" s="1"/>
  <c r="CH367" i="11"/>
  <c r="CJ363" i="11"/>
  <c r="CK363" i="11" s="1"/>
  <c r="CJ356" i="11"/>
  <c r="CK356" i="11" s="1"/>
  <c r="CJ360" i="11"/>
  <c r="CK360" i="11" s="1"/>
  <c r="CJ364" i="11"/>
  <c r="CK364" i="11" s="1"/>
  <c r="CJ365" i="11"/>
  <c r="CK365" i="11" s="1"/>
  <c r="CJ362" i="11"/>
  <c r="CK362" i="11" s="1"/>
  <c r="CJ359" i="11"/>
  <c r="CK359" i="11" s="1"/>
  <c r="CK366" i="11" l="1"/>
  <c r="CJ366" i="11"/>
  <c r="CK367" i="11" l="1"/>
  <c r="CJ367" i="11" s="1"/>
  <c r="CL363" i="11"/>
  <c r="CM363" i="11" s="1"/>
  <c r="CL357" i="11"/>
  <c r="CM357" i="11" s="1"/>
  <c r="CL365" i="11" l="1"/>
  <c r="CM365" i="11" s="1"/>
  <c r="CL359" i="11"/>
  <c r="CM359" i="11" s="1"/>
  <c r="CL358" i="11"/>
  <c r="CM358" i="11" s="1"/>
  <c r="CL362" i="11"/>
  <c r="CM362" i="11" s="1"/>
  <c r="CL361" i="11"/>
  <c r="CM361" i="11" s="1"/>
  <c r="CL360" i="11"/>
  <c r="CM360" i="11" s="1"/>
  <c r="CL356" i="11"/>
  <c r="CM356" i="11" s="1"/>
  <c r="CL364" i="11"/>
  <c r="CM364" i="11" s="1"/>
  <c r="CM366" i="11" l="1"/>
  <c r="CL366" i="11"/>
  <c r="CM367" i="11" l="1"/>
  <c r="CN362" i="11" s="1"/>
  <c r="CO362" i="11" s="1"/>
  <c r="CN361" i="11"/>
  <c r="CO361" i="11" s="1"/>
  <c r="CN356" i="11"/>
  <c r="CO356" i="11" s="1"/>
  <c r="CN363" i="11"/>
  <c r="CO363" i="11" s="1"/>
  <c r="CN358" i="11"/>
  <c r="CO358" i="11" s="1"/>
  <c r="CN365" i="11"/>
  <c r="CO365" i="11" s="1"/>
  <c r="CN360" i="11" l="1"/>
  <c r="CO360" i="11" s="1"/>
  <c r="CN359" i="11"/>
  <c r="CO359" i="11" s="1"/>
  <c r="CN357" i="11"/>
  <c r="CO357" i="11" s="1"/>
  <c r="CL367" i="11"/>
  <c r="CN364" i="11"/>
  <c r="CO364" i="11" s="1"/>
  <c r="CO366" i="11" l="1"/>
  <c r="CN366" i="11"/>
  <c r="CO367" i="11" s="1"/>
  <c r="CP362" i="11" l="1"/>
  <c r="CQ362" i="11" s="1"/>
  <c r="CP356" i="11"/>
  <c r="CQ356" i="11" s="1"/>
  <c r="CP358" i="11"/>
  <c r="CQ358" i="11" s="1"/>
  <c r="CP357" i="11"/>
  <c r="CQ357" i="11" s="1"/>
  <c r="CP360" i="11"/>
  <c r="CQ360" i="11" s="1"/>
  <c r="CP363" i="11"/>
  <c r="CQ363" i="11" s="1"/>
  <c r="CN367" i="11"/>
  <c r="CP361" i="11"/>
  <c r="CQ361" i="11" s="1"/>
  <c r="CP365" i="11"/>
  <c r="CQ365" i="11" s="1"/>
  <c r="CP364" i="11"/>
  <c r="CQ364" i="11" s="1"/>
  <c r="CP359" i="11"/>
  <c r="CQ359" i="11" s="1"/>
  <c r="CP366" i="11" l="1"/>
  <c r="CQ366" i="11"/>
  <c r="CQ367" i="11" s="1"/>
  <c r="CP367" i="11" s="1"/>
  <c r="CR357" i="11" l="1"/>
  <c r="CS357" i="11" s="1"/>
  <c r="CR365" i="11"/>
  <c r="CS365" i="11" s="1"/>
  <c r="CR359" i="11"/>
  <c r="CS359" i="11" s="1"/>
  <c r="CR363" i="11"/>
  <c r="CS363" i="11" s="1"/>
  <c r="CR360" i="11"/>
  <c r="CS360" i="11" s="1"/>
  <c r="CR362" i="11"/>
  <c r="CS362" i="11" s="1"/>
  <c r="CR364" i="11"/>
  <c r="CS364" i="11" s="1"/>
  <c r="CR358" i="11"/>
  <c r="CS358" i="11" s="1"/>
  <c r="CR356" i="11"/>
  <c r="CS356" i="11" s="1"/>
  <c r="CR361" i="11"/>
  <c r="CS361" i="11" s="1"/>
  <c r="CS366" i="11" l="1"/>
  <c r="CR366" i="11"/>
  <c r="CS367" i="11" s="1"/>
  <c r="CT365" i="11" s="1"/>
  <c r="CU365" i="11" s="1"/>
  <c r="CT359" i="11" l="1"/>
  <c r="CU359" i="11" s="1"/>
  <c r="CT361" i="11"/>
  <c r="CU361" i="11" s="1"/>
  <c r="CT364" i="11"/>
  <c r="CU364" i="11" s="1"/>
  <c r="CT362" i="11"/>
  <c r="CU362" i="11" s="1"/>
  <c r="CT363" i="11"/>
  <c r="CU363" i="11" s="1"/>
  <c r="CT356" i="11"/>
  <c r="CU356" i="11" s="1"/>
  <c r="CT360" i="11"/>
  <c r="CU360" i="11" s="1"/>
  <c r="CR367" i="11"/>
  <c r="CT357" i="11"/>
  <c r="CU357" i="11" s="1"/>
  <c r="CT358" i="11"/>
  <c r="CU358" i="11" s="1"/>
  <c r="CU366" i="11" l="1"/>
  <c r="CT366" i="11"/>
  <c r="CU367" i="11" l="1"/>
  <c r="CV359" i="11" s="1"/>
  <c r="CW359" i="11" s="1"/>
  <c r="CV363" i="11" l="1"/>
  <c r="CW363" i="11" s="1"/>
  <c r="CV360" i="11"/>
  <c r="CW360" i="11" s="1"/>
  <c r="CV364" i="11"/>
  <c r="CW364" i="11" s="1"/>
  <c r="CV362" i="11"/>
  <c r="CW362" i="11" s="1"/>
  <c r="CV356" i="11"/>
  <c r="CW356" i="11" s="1"/>
  <c r="CV357" i="11"/>
  <c r="CW357" i="11" s="1"/>
  <c r="CV365" i="11"/>
  <c r="CW365" i="11" s="1"/>
  <c r="CV361" i="11"/>
  <c r="CW361" i="11" s="1"/>
  <c r="CV358" i="11"/>
  <c r="CW358" i="11" s="1"/>
  <c r="CT367" i="11"/>
  <c r="CW366" i="11" l="1"/>
  <c r="CV366" i="11"/>
  <c r="CW367" i="11" l="1"/>
  <c r="CX363" i="11" l="1"/>
  <c r="CY363" i="11" s="1"/>
  <c r="CX361" i="11"/>
  <c r="CY361" i="11" s="1"/>
  <c r="CX364" i="11"/>
  <c r="CY364" i="11" s="1"/>
  <c r="CX360" i="11"/>
  <c r="CY360" i="11" s="1"/>
  <c r="CX359" i="11"/>
  <c r="CY359" i="11" s="1"/>
  <c r="CX362" i="11"/>
  <c r="CY362" i="11" s="1"/>
  <c r="CV367" i="11"/>
  <c r="CX356" i="11"/>
  <c r="CX358" i="11"/>
  <c r="CY358" i="11" s="1"/>
  <c r="CX357" i="11"/>
  <c r="CY357" i="11" s="1"/>
  <c r="CX365" i="11"/>
  <c r="CY365" i="11" s="1"/>
  <c r="CX366" i="11" l="1"/>
  <c r="CY356" i="11"/>
  <c r="CY366" i="11" s="1"/>
  <c r="CY367" i="11" l="1"/>
  <c r="CZ363" i="11" l="1"/>
  <c r="DA363" i="11" s="1"/>
  <c r="CZ357" i="11"/>
  <c r="DA357" i="11" s="1"/>
  <c r="CZ361" i="11"/>
  <c r="DA361" i="11" s="1"/>
  <c r="CZ364" i="11"/>
  <c r="DA364" i="11" s="1"/>
  <c r="CZ360" i="11"/>
  <c r="DA360" i="11" s="1"/>
  <c r="CZ356" i="11"/>
  <c r="CX367" i="11"/>
  <c r="CZ358" i="11"/>
  <c r="DA358" i="11" s="1"/>
  <c r="CZ362" i="11"/>
  <c r="DA362" i="11" s="1"/>
  <c r="CZ359" i="11"/>
  <c r="DA359" i="11" s="1"/>
  <c r="CZ365" i="11"/>
  <c r="DA365" i="11" s="1"/>
  <c r="DA356" i="11" l="1"/>
  <c r="DA366" i="11" s="1"/>
  <c r="CZ366" i="11"/>
  <c r="DA367" i="11" l="1"/>
  <c r="CZ367" i="11" l="1"/>
  <c r="DB363" i="11"/>
  <c r="DC363" i="11" s="1"/>
  <c r="DB359" i="11"/>
  <c r="DC359" i="11" s="1"/>
  <c r="DB360" i="11"/>
  <c r="DC360" i="11" s="1"/>
  <c r="DB357" i="11"/>
  <c r="DC357" i="11" s="1"/>
  <c r="DB361" i="11"/>
  <c r="DC361" i="11" s="1"/>
  <c r="DB364" i="11"/>
  <c r="DC364" i="11" s="1"/>
  <c r="DB358" i="11"/>
  <c r="DC358" i="11" s="1"/>
  <c r="DB362" i="11"/>
  <c r="DC362" i="11" s="1"/>
  <c r="DB356" i="11"/>
  <c r="DB365" i="11"/>
  <c r="DC365" i="11" s="1"/>
  <c r="DC356" i="11" l="1"/>
  <c r="DC366" i="11" s="1"/>
  <c r="DB366" i="11"/>
  <c r="DC367" i="11" l="1"/>
  <c r="DD362" i="11" l="1"/>
  <c r="DE362" i="11" s="1"/>
  <c r="DD359" i="11"/>
  <c r="DE359" i="11" s="1"/>
  <c r="DD361" i="11"/>
  <c r="DE361" i="11" s="1"/>
  <c r="DD356" i="11"/>
  <c r="DD358" i="11"/>
  <c r="DE358" i="11" s="1"/>
  <c r="DB367" i="11"/>
  <c r="DD357" i="11"/>
  <c r="DE357" i="11" s="1"/>
  <c r="DD360" i="11"/>
  <c r="DE360" i="11" s="1"/>
  <c r="DD364" i="11"/>
  <c r="DE364" i="11" s="1"/>
  <c r="DD365" i="11"/>
  <c r="DE365" i="11" s="1"/>
  <c r="DD363" i="11"/>
  <c r="DE363" i="11" s="1"/>
  <c r="DE356" i="11" l="1"/>
  <c r="DE366" i="11" s="1"/>
  <c r="DD366" i="11"/>
  <c r="DE367" i="11" l="1"/>
  <c r="DF364" i="11" l="1"/>
  <c r="DG364" i="11" s="1"/>
  <c r="DF360" i="11"/>
  <c r="DG360" i="11" s="1"/>
  <c r="DF357" i="11"/>
  <c r="DG357" i="11" s="1"/>
  <c r="DF361" i="11"/>
  <c r="DG361" i="11" s="1"/>
  <c r="DF359" i="11"/>
  <c r="DG359" i="11" s="1"/>
  <c r="DF356" i="11"/>
  <c r="DF362" i="11"/>
  <c r="DG362" i="11" s="1"/>
  <c r="DF365" i="11"/>
  <c r="DG365" i="11" s="1"/>
  <c r="DD367" i="11"/>
  <c r="DF358" i="11"/>
  <c r="DG358" i="11" s="1"/>
  <c r="DF363" i="11"/>
  <c r="DG363" i="11" s="1"/>
  <c r="DG356" i="11" l="1"/>
  <c r="DG366" i="11" s="1"/>
  <c r="DF366" i="11"/>
  <c r="DG367" i="11" l="1"/>
  <c r="DH359" i="11" s="1"/>
  <c r="DI359" i="11" s="1"/>
  <c r="DH357" i="11" l="1"/>
  <c r="DI357" i="11" s="1"/>
  <c r="DH365" i="11"/>
  <c r="DI365" i="11" s="1"/>
  <c r="DH360" i="11"/>
  <c r="DI360" i="11" s="1"/>
  <c r="DH356" i="11"/>
  <c r="DI356" i="11" s="1"/>
  <c r="DH358" i="11"/>
  <c r="DI358" i="11" s="1"/>
  <c r="DH362" i="11"/>
  <c r="DI362" i="11" s="1"/>
  <c r="DF367" i="11"/>
  <c r="DH361" i="11"/>
  <c r="DI361" i="11" s="1"/>
  <c r="DH363" i="11"/>
  <c r="DI363" i="11" s="1"/>
  <c r="DH364" i="11"/>
  <c r="DI364" i="11" s="1"/>
  <c r="DH366" i="11" l="1"/>
  <c r="DI366" i="11"/>
  <c r="DI367" i="11" l="1"/>
  <c r="DH367" i="11" s="1"/>
  <c r="DJ361" i="11"/>
  <c r="DK361" i="11" s="1"/>
  <c r="DJ365" i="11"/>
  <c r="DK365" i="11" s="1"/>
  <c r="DJ357" i="11"/>
  <c r="DK357" i="11" s="1"/>
  <c r="DJ362" i="11"/>
  <c r="DK362" i="11" s="1"/>
  <c r="DJ363" i="11"/>
  <c r="DK363" i="11" s="1"/>
  <c r="DJ358" i="11"/>
  <c r="DK358" i="11" s="1"/>
  <c r="DJ360" i="11"/>
  <c r="DK360" i="11" s="1"/>
  <c r="DJ364" i="11"/>
  <c r="DK364" i="11" s="1"/>
  <c r="DJ359" i="11"/>
  <c r="DK359" i="11" s="1"/>
  <c r="DJ356" i="11" l="1"/>
  <c r="DK356" i="11" s="1"/>
  <c r="DK366" i="11" s="1"/>
  <c r="DJ366" i="11" l="1"/>
  <c r="DK367" i="11" s="1"/>
  <c r="DL362" i="11" l="1"/>
  <c r="DM362" i="11" s="1"/>
  <c r="DL356" i="11"/>
  <c r="DM356" i="11" s="1"/>
  <c r="DL360" i="11"/>
  <c r="DM360" i="11" s="1"/>
  <c r="DL357" i="11"/>
  <c r="DM357" i="11" s="1"/>
  <c r="DL363" i="11"/>
  <c r="DM363" i="11" s="1"/>
  <c r="DL361" i="11"/>
  <c r="DM361" i="11" s="1"/>
  <c r="DJ367" i="11"/>
  <c r="DL358" i="11"/>
  <c r="DM358" i="11" s="1"/>
  <c r="DL364" i="11"/>
  <c r="DM364" i="11" s="1"/>
  <c r="DL359" i="11"/>
  <c r="DM359" i="11" s="1"/>
  <c r="DL365" i="11"/>
  <c r="DM365" i="11" s="1"/>
  <c r="DM366" i="11" l="1"/>
  <c r="DL366" i="11"/>
  <c r="DM367" i="11" l="1"/>
  <c r="O354" i="11" l="1"/>
  <c r="DL367" i="11"/>
  <c r="N365" i="11" l="1"/>
  <c r="O365" i="11" s="1"/>
  <c r="N356" i="11"/>
  <c r="N362" i="11"/>
  <c r="O362" i="11" s="1"/>
  <c r="N357" i="11"/>
  <c r="O357" i="11" s="1"/>
  <c r="P368" i="11"/>
  <c r="P367" i="11" s="1"/>
  <c r="N361" i="11"/>
  <c r="O361" i="11" s="1"/>
  <c r="N360" i="11"/>
  <c r="N359" i="11"/>
  <c r="N364" i="11"/>
  <c r="O364" i="11" s="1"/>
  <c r="N363" i="11"/>
  <c r="O363" i="11" s="1"/>
  <c r="N358" i="11"/>
  <c r="O359" i="11" l="1"/>
  <c r="O358" i="11"/>
  <c r="O360" i="11"/>
  <c r="O356" i="11"/>
  <c r="N366" i="11"/>
  <c r="Q371" i="11" l="1"/>
  <c r="Q379" i="11"/>
  <c r="Q380" i="11"/>
  <c r="Q378" i="11"/>
  <c r="Q372" i="11"/>
  <c r="Q377" i="11"/>
  <c r="Q376" i="11"/>
  <c r="O366" i="11"/>
  <c r="Q373" i="11"/>
  <c r="Q375" i="11"/>
  <c r="Q374" i="11"/>
  <c r="AD376" i="11" l="1"/>
  <c r="Z376" i="11"/>
  <c r="V376" i="11"/>
  <c r="AC376" i="11"/>
  <c r="Y376" i="11"/>
  <c r="AB376" i="11"/>
  <c r="X376" i="11"/>
  <c r="AE376" i="11"/>
  <c r="AA376" i="11"/>
  <c r="W376" i="11"/>
  <c r="AD374" i="11"/>
  <c r="Z374" i="11"/>
  <c r="V374" i="11"/>
  <c r="AC374" i="11"/>
  <c r="Y374" i="11"/>
  <c r="AB374" i="11"/>
  <c r="X374" i="11"/>
  <c r="AE374" i="11"/>
  <c r="AA374" i="11"/>
  <c r="W374" i="11"/>
  <c r="AB377" i="11"/>
  <c r="X377" i="11"/>
  <c r="AE377" i="11"/>
  <c r="AA377" i="11"/>
  <c r="W377" i="11"/>
  <c r="AD377" i="11"/>
  <c r="Z377" i="11"/>
  <c r="V377" i="11"/>
  <c r="AC377" i="11"/>
  <c r="Y377" i="11"/>
  <c r="AB379" i="11"/>
  <c r="X379" i="11"/>
  <c r="AE379" i="11"/>
  <c r="AA379" i="11"/>
  <c r="W379" i="11"/>
  <c r="AD379" i="11"/>
  <c r="Z379" i="11"/>
  <c r="V379" i="11"/>
  <c r="AC379" i="11"/>
  <c r="Y379" i="11"/>
  <c r="AD378" i="11"/>
  <c r="Z378" i="11"/>
  <c r="V378" i="11"/>
  <c r="AC378" i="11"/>
  <c r="Y378" i="11"/>
  <c r="AB378" i="11"/>
  <c r="X378" i="11"/>
  <c r="AE378" i="11"/>
  <c r="AA378" i="11"/>
  <c r="W378" i="11"/>
  <c r="AD380" i="11"/>
  <c r="Z380" i="11"/>
  <c r="V380" i="11"/>
  <c r="AC380" i="11"/>
  <c r="Y380" i="11"/>
  <c r="AB380" i="11"/>
  <c r="X380" i="11"/>
  <c r="AE380" i="11"/>
  <c r="AA380" i="11"/>
  <c r="W380" i="11"/>
  <c r="AB375" i="11"/>
  <c r="X375" i="11"/>
  <c r="AE375" i="11"/>
  <c r="AA375" i="11"/>
  <c r="W375" i="11"/>
  <c r="AD375" i="11"/>
  <c r="Z375" i="11"/>
  <c r="V375" i="11"/>
  <c r="AC375" i="11"/>
  <c r="Y375" i="11"/>
  <c r="AB373" i="11"/>
  <c r="X373" i="11"/>
  <c r="AE373" i="11"/>
  <c r="AA373" i="11"/>
  <c r="W373" i="11"/>
  <c r="AD373" i="11"/>
  <c r="Z373" i="11"/>
  <c r="V373" i="11"/>
  <c r="AC373" i="11"/>
  <c r="Y373" i="11"/>
  <c r="AD372" i="11"/>
  <c r="Z372" i="11"/>
  <c r="V372" i="11"/>
  <c r="AC372" i="11"/>
  <c r="Y372" i="11"/>
  <c r="AB372" i="11"/>
  <c r="X372" i="11"/>
  <c r="AE372" i="11"/>
  <c r="AA372" i="11"/>
  <c r="W372" i="11"/>
  <c r="AB371" i="11"/>
  <c r="X371" i="11"/>
  <c r="AE371" i="11"/>
  <c r="AA371" i="11"/>
  <c r="W371" i="11"/>
  <c r="AD371" i="11"/>
  <c r="Z371" i="11"/>
  <c r="V371" i="11"/>
  <c r="AC371" i="11"/>
  <c r="Y371" i="11"/>
  <c r="Q383" i="11"/>
  <c r="Q388" i="11"/>
  <c r="Q390" i="11"/>
  <c r="Q385" i="11"/>
  <c r="Q386" i="11"/>
  <c r="Q391" i="11"/>
  <c r="Q384" i="11"/>
  <c r="Q392" i="11"/>
  <c r="Q387" i="11"/>
  <c r="Q389" i="11"/>
  <c r="AF378" i="11"/>
  <c r="AF374" i="11"/>
  <c r="AF376" i="11"/>
  <c r="AF380" i="11"/>
  <c r="AF375" i="11"/>
  <c r="AF377" i="11"/>
  <c r="AF379" i="11"/>
  <c r="AF373" i="11"/>
  <c r="AF372" i="11"/>
  <c r="AF371" i="11"/>
  <c r="AU377" i="11"/>
  <c r="AU371" i="11"/>
  <c r="AU376" i="11"/>
  <c r="AU373" i="11"/>
  <c r="AU374" i="11"/>
  <c r="AU380" i="11"/>
  <c r="AU378" i="11"/>
  <c r="AU375" i="11"/>
  <c r="AU379" i="11"/>
  <c r="AU372" i="11"/>
  <c r="Q381" i="11"/>
  <c r="AE392" i="11" l="1"/>
  <c r="AD392" i="11"/>
  <c r="Z392" i="11"/>
  <c r="V392" i="11"/>
  <c r="AC392" i="11"/>
  <c r="Y392" i="11"/>
  <c r="AB392" i="11"/>
  <c r="X392" i="11"/>
  <c r="AA392" i="11"/>
  <c r="W392" i="11"/>
  <c r="AB385" i="11"/>
  <c r="X385" i="11"/>
  <c r="AE385" i="11"/>
  <c r="AA385" i="11"/>
  <c r="W385" i="11"/>
  <c r="AD385" i="11"/>
  <c r="Z385" i="11"/>
  <c r="V385" i="11"/>
  <c r="AC385" i="11"/>
  <c r="Y385" i="11"/>
  <c r="AD384" i="11"/>
  <c r="Z384" i="11"/>
  <c r="V384" i="11"/>
  <c r="AC384" i="11"/>
  <c r="Y384" i="11"/>
  <c r="AB384" i="11"/>
  <c r="X384" i="11"/>
  <c r="AE384" i="11"/>
  <c r="AA384" i="11"/>
  <c r="W384" i="11"/>
  <c r="AD390" i="11"/>
  <c r="Z390" i="11"/>
  <c r="V390" i="11"/>
  <c r="AC390" i="11"/>
  <c r="Y390" i="11"/>
  <c r="AB390" i="11"/>
  <c r="X390" i="11"/>
  <c r="AE390" i="11"/>
  <c r="AA390" i="11"/>
  <c r="W390" i="11"/>
  <c r="AB389" i="11"/>
  <c r="X389" i="11"/>
  <c r="AE389" i="11"/>
  <c r="AA389" i="11"/>
  <c r="W389" i="11"/>
  <c r="AD389" i="11"/>
  <c r="Z389" i="11"/>
  <c r="V389" i="11"/>
  <c r="AC389" i="11"/>
  <c r="Y389" i="11"/>
  <c r="AB391" i="11"/>
  <c r="X391" i="11"/>
  <c r="AE391" i="11"/>
  <c r="AA391" i="11"/>
  <c r="W391" i="11"/>
  <c r="AD391" i="11"/>
  <c r="Z391" i="11"/>
  <c r="V391" i="11"/>
  <c r="AC391" i="11"/>
  <c r="Y391" i="11"/>
  <c r="AD388" i="11"/>
  <c r="Z388" i="11"/>
  <c r="V388" i="11"/>
  <c r="AC388" i="11"/>
  <c r="Y388" i="11"/>
  <c r="AB388" i="11"/>
  <c r="X388" i="11"/>
  <c r="AE388" i="11"/>
  <c r="AA388" i="11"/>
  <c r="W388" i="11"/>
  <c r="AE381" i="11"/>
  <c r="AB387" i="11"/>
  <c r="X387" i="11"/>
  <c r="AE387" i="11"/>
  <c r="AA387" i="11"/>
  <c r="W387" i="11"/>
  <c r="AD387" i="11"/>
  <c r="Z387" i="11"/>
  <c r="V387" i="11"/>
  <c r="AC387" i="11"/>
  <c r="Y387" i="11"/>
  <c r="AD386" i="11"/>
  <c r="Z386" i="11"/>
  <c r="V386" i="11"/>
  <c r="AC386" i="11"/>
  <c r="Y386" i="11"/>
  <c r="AB386" i="11"/>
  <c r="X386" i="11"/>
  <c r="AE386" i="11"/>
  <c r="AA386" i="11"/>
  <c r="W386" i="11"/>
  <c r="AB383" i="11"/>
  <c r="X383" i="11"/>
  <c r="AE383" i="11"/>
  <c r="AA383" i="11"/>
  <c r="W383" i="11"/>
  <c r="AD383" i="11"/>
  <c r="Z383" i="11"/>
  <c r="V383" i="11"/>
  <c r="AE393" i="11" s="1"/>
  <c r="AC383" i="11"/>
  <c r="Y383" i="11"/>
  <c r="AF392" i="11"/>
  <c r="AF385" i="11"/>
  <c r="AF384" i="11"/>
  <c r="AF390" i="11"/>
  <c r="AF381" i="11"/>
  <c r="AH372" i="11" s="1"/>
  <c r="AH374" i="11" s="1"/>
  <c r="AF389" i="11"/>
  <c r="AF391" i="11"/>
  <c r="AF388" i="11"/>
  <c r="AH371" i="11"/>
  <c r="AF387" i="11"/>
  <c r="AF386" i="11"/>
  <c r="AF383" i="11"/>
  <c r="AU388" i="11"/>
  <c r="AU386" i="11"/>
  <c r="AU391" i="11"/>
  <c r="AU383" i="11"/>
  <c r="AU387" i="11"/>
  <c r="AU384" i="11"/>
  <c r="AU389" i="11"/>
  <c r="AU392" i="11"/>
  <c r="AU385" i="11"/>
  <c r="AU390" i="11"/>
  <c r="AF393" i="11" l="1"/>
  <c r="AH384" i="11" s="1"/>
  <c r="AH386" i="11" s="1"/>
  <c r="AH383" i="11"/>
  <c r="AH375" i="11"/>
  <c r="AH379" i="11" s="1"/>
  <c r="AH376" i="11"/>
  <c r="AH378" i="11" l="1"/>
  <c r="AK375" i="11" s="1"/>
  <c r="AK376" i="11" s="1"/>
  <c r="AK377" i="11" s="1"/>
  <c r="AK380" i="11" s="1"/>
  <c r="AL380" i="11" s="1"/>
  <c r="AH387" i="11"/>
  <c r="AH391" i="11" s="1"/>
  <c r="AH388" i="11"/>
  <c r="AH380" i="11" l="1"/>
  <c r="AN373" i="11" s="1"/>
  <c r="AO373" i="11" s="1"/>
  <c r="AH390" i="11"/>
  <c r="AK387" i="11" s="1"/>
  <c r="AK388" i="11" s="1"/>
  <c r="AK389" i="11" s="1"/>
  <c r="AK391" i="11" s="1"/>
  <c r="AL391" i="11" s="1"/>
  <c r="AN372" i="11"/>
  <c r="AK378" i="11"/>
  <c r="AL378" i="11" s="1"/>
  <c r="AK379" i="11"/>
  <c r="AL379" i="11" s="1"/>
  <c r="AH392" i="11" l="1"/>
  <c r="AK383" i="11" s="1"/>
  <c r="AL383" i="11" s="1"/>
  <c r="AK371" i="11"/>
  <c r="AL371" i="11" s="1"/>
  <c r="AN385" i="11"/>
  <c r="AO385" i="11" s="1"/>
  <c r="AN384" i="11"/>
  <c r="AN383" i="11"/>
  <c r="AK392" i="11"/>
  <c r="AL392" i="11" s="1"/>
  <c r="AK390" i="11"/>
  <c r="AL390" i="11" s="1"/>
  <c r="AN371" i="11" l="1"/>
  <c r="AO372" i="11" s="1"/>
  <c r="AO384" i="11"/>
  <c r="AO383" i="11"/>
  <c r="AP383" i="11" s="1"/>
  <c r="AO371" i="11" l="1"/>
  <c r="AP371" i="11" s="1"/>
  <c r="AP385" i="11"/>
  <c r="AQ385" i="11" s="1"/>
  <c r="AP384" i="11"/>
  <c r="AQ384" i="11" s="1"/>
  <c r="AP372" i="11"/>
  <c r="AP373" i="11"/>
  <c r="AQ373" i="11" s="1"/>
  <c r="AQ371" i="11" l="1"/>
  <c r="AQ376" i="11" s="1"/>
  <c r="AQ372" i="11"/>
  <c r="AQ383" i="11"/>
  <c r="AQ388" i="11" s="1"/>
  <c r="AV389" i="11" l="1"/>
  <c r="AV388" i="11"/>
  <c r="AV386" i="11"/>
  <c r="AV390" i="11"/>
  <c r="AV387" i="11"/>
  <c r="AV384" i="11"/>
  <c r="AV383" i="11"/>
  <c r="AV391" i="11"/>
  <c r="AV392" i="11"/>
  <c r="AV385" i="11"/>
  <c r="AV375" i="11"/>
  <c r="Q400" i="11" s="1"/>
  <c r="R400" i="11" s="1"/>
  <c r="S400" i="11" s="1"/>
  <c r="AV377" i="11"/>
  <c r="Q402" i="11" s="1"/>
  <c r="R402" i="11" s="1"/>
  <c r="S402" i="11" s="1"/>
  <c r="AV379" i="11"/>
  <c r="AV374" i="11"/>
  <c r="AV380" i="11"/>
  <c r="Q405" i="11" s="1"/>
  <c r="R405" i="11" s="1"/>
  <c r="S405" i="11" s="1"/>
  <c r="AV373" i="11"/>
  <c r="Q398" i="11" s="1"/>
  <c r="R398" i="11" s="1"/>
  <c r="S398" i="11" s="1"/>
  <c r="AV371" i="11"/>
  <c r="AV372" i="11"/>
  <c r="Q397" i="11" s="1"/>
  <c r="R397" i="11" s="1"/>
  <c r="S397" i="11" s="1"/>
  <c r="AV378" i="11"/>
  <c r="AV376" i="11"/>
  <c r="Q401" i="11" s="1"/>
  <c r="R401" i="11" s="1"/>
  <c r="S401" i="11" s="1"/>
  <c r="Q399" i="11" l="1"/>
  <c r="R399" i="11" s="1"/>
  <c r="S399" i="11" s="1"/>
  <c r="Q396" i="11"/>
  <c r="R396" i="11" s="1"/>
  <c r="Q403" i="11"/>
  <c r="R403" i="11" s="1"/>
  <c r="S403" i="11" s="1"/>
  <c r="Q404" i="11"/>
  <c r="R404" i="11" s="1"/>
  <c r="S404" i="11" s="1"/>
  <c r="P409" i="11" l="1"/>
  <c r="R406" i="11"/>
  <c r="S396" i="11"/>
  <c r="S406" i="11" s="1"/>
  <c r="S407" i="11" l="1"/>
  <c r="T399" i="11" l="1"/>
  <c r="U399" i="11" s="1"/>
  <c r="T405" i="11"/>
  <c r="U405" i="11" s="1"/>
  <c r="T404" i="11"/>
  <c r="U404" i="11" s="1"/>
  <c r="T403" i="11"/>
  <c r="U403" i="11" s="1"/>
  <c r="T398" i="11"/>
  <c r="U398" i="11" s="1"/>
  <c r="T402" i="11"/>
  <c r="U402" i="11" s="1"/>
  <c r="T396" i="11"/>
  <c r="T397" i="11"/>
  <c r="U397" i="11" s="1"/>
  <c r="T401" i="11"/>
  <c r="U401" i="11" s="1"/>
  <c r="T400" i="11"/>
  <c r="U400" i="11" s="1"/>
  <c r="T406" i="11" l="1"/>
  <c r="U396" i="11"/>
  <c r="U406" i="11" s="1"/>
  <c r="U407" i="11" l="1"/>
  <c r="V402" i="11" l="1"/>
  <c r="W402" i="11" s="1"/>
  <c r="T407" i="11"/>
  <c r="V403" i="11"/>
  <c r="W403" i="11" s="1"/>
  <c r="V404" i="11"/>
  <c r="W404" i="11" s="1"/>
  <c r="V396" i="11"/>
  <c r="V398" i="11"/>
  <c r="W398" i="11" s="1"/>
  <c r="V401" i="11"/>
  <c r="W401" i="11" s="1"/>
  <c r="V399" i="11"/>
  <c r="W399" i="11" s="1"/>
  <c r="V400" i="11"/>
  <c r="W400" i="11" s="1"/>
  <c r="V405" i="11"/>
  <c r="W405" i="11" s="1"/>
  <c r="V397" i="11"/>
  <c r="W397" i="11" s="1"/>
  <c r="V406" i="11" l="1"/>
  <c r="W396" i="11"/>
  <c r="W406" i="11" s="1"/>
  <c r="W407" i="11" l="1"/>
  <c r="X398" i="11" l="1"/>
  <c r="Y398" i="11" s="1"/>
  <c r="X402" i="11"/>
  <c r="Y402" i="11" s="1"/>
  <c r="V407" i="11"/>
  <c r="X400" i="11"/>
  <c r="Y400" i="11" s="1"/>
  <c r="X399" i="11"/>
  <c r="Y399" i="11" s="1"/>
  <c r="X404" i="11"/>
  <c r="Y404" i="11" s="1"/>
  <c r="X403" i="11"/>
  <c r="Y403" i="11" s="1"/>
  <c r="X405" i="11"/>
  <c r="Y405" i="11" s="1"/>
  <c r="X401" i="11"/>
  <c r="Y401" i="11" s="1"/>
  <c r="X397" i="11"/>
  <c r="Y397" i="11" s="1"/>
  <c r="X396" i="11"/>
  <c r="Y396" i="11" l="1"/>
  <c r="Y406" i="11" s="1"/>
  <c r="X406" i="11"/>
  <c r="Y407" i="11" l="1"/>
  <c r="Z402" i="11" s="1"/>
  <c r="AA402" i="11" s="1"/>
  <c r="X407" i="11" l="1"/>
  <c r="Z397" i="11"/>
  <c r="AA397" i="11" s="1"/>
  <c r="Z405" i="11"/>
  <c r="AA405" i="11" s="1"/>
  <c r="Z396" i="11"/>
  <c r="AA396" i="11" s="1"/>
  <c r="Z398" i="11"/>
  <c r="AA398" i="11" s="1"/>
  <c r="Z400" i="11"/>
  <c r="AA400" i="11" s="1"/>
  <c r="Z399" i="11"/>
  <c r="AA399" i="11" s="1"/>
  <c r="Z401" i="11"/>
  <c r="AA401" i="11" s="1"/>
  <c r="Z404" i="11"/>
  <c r="AA404" i="11" s="1"/>
  <c r="Z403" i="11"/>
  <c r="AA403" i="11" s="1"/>
  <c r="AA406" i="11" l="1"/>
  <c r="Z406" i="11"/>
  <c r="AA407" i="11" l="1"/>
  <c r="AB401" i="11" s="1"/>
  <c r="AC401" i="11" s="1"/>
  <c r="AB397" i="11"/>
  <c r="AC397" i="11" s="1"/>
  <c r="AB396" i="11"/>
  <c r="AB398" i="11"/>
  <c r="AC398" i="11" s="1"/>
  <c r="AB405" i="11" l="1"/>
  <c r="AC405" i="11" s="1"/>
  <c r="AB404" i="11"/>
  <c r="AC404" i="11" s="1"/>
  <c r="AB402" i="11"/>
  <c r="AC402" i="11" s="1"/>
  <c r="Z407" i="11"/>
  <c r="AB403" i="11"/>
  <c r="AC403" i="11" s="1"/>
  <c r="AB399" i="11"/>
  <c r="AC399" i="11" s="1"/>
  <c r="AB400" i="11"/>
  <c r="AC400" i="11" s="1"/>
  <c r="AC396" i="11"/>
  <c r="AC406" i="11" l="1"/>
  <c r="AB406" i="11"/>
  <c r="AC407" i="11" l="1"/>
  <c r="AD400" i="11" s="1"/>
  <c r="AE400" i="11" s="1"/>
  <c r="AD401" i="11"/>
  <c r="AE401" i="11" s="1"/>
  <c r="AD403" i="11"/>
  <c r="AE403" i="11" s="1"/>
  <c r="AD398" i="11"/>
  <c r="AE398" i="11" s="1"/>
  <c r="AD397" i="11"/>
  <c r="AE397" i="11" s="1"/>
  <c r="AD405" i="11"/>
  <c r="AE405" i="11" s="1"/>
  <c r="AB407" i="11"/>
  <c r="AD402" i="11"/>
  <c r="AE402" i="11" s="1"/>
  <c r="AD396" i="11"/>
  <c r="AD399" i="11"/>
  <c r="AE399" i="11" s="1"/>
  <c r="AD404" i="11"/>
  <c r="AE404" i="11" s="1"/>
  <c r="AD406" i="11" l="1"/>
  <c r="AE396" i="11"/>
  <c r="AE406" i="11" s="1"/>
  <c r="AE407" i="11" l="1"/>
  <c r="AF401" i="11" s="1"/>
  <c r="AG401" i="11" s="1"/>
  <c r="AF400" i="11"/>
  <c r="AG400" i="11" s="1"/>
  <c r="AF398" i="11"/>
  <c r="AG398" i="11" s="1"/>
  <c r="AF397" i="11"/>
  <c r="AG397" i="11" s="1"/>
  <c r="AF405" i="11"/>
  <c r="AG405" i="11" s="1"/>
  <c r="AF399" i="11" l="1"/>
  <c r="AG399" i="11" s="1"/>
  <c r="AF403" i="11"/>
  <c r="AG403" i="11" s="1"/>
  <c r="AF402" i="11"/>
  <c r="AG402" i="11" s="1"/>
  <c r="AF404" i="11"/>
  <c r="AG404" i="11" s="1"/>
  <c r="AF396" i="11"/>
  <c r="AG396" i="11" s="1"/>
  <c r="AD407" i="11"/>
  <c r="AG406" i="11" l="1"/>
  <c r="AF406" i="11"/>
  <c r="AG407" i="11" l="1"/>
  <c r="AF407" i="11" s="1"/>
  <c r="AH399" i="11"/>
  <c r="AI399" i="11" s="1"/>
  <c r="AH397" i="11"/>
  <c r="AI397" i="11" s="1"/>
  <c r="AH404" i="11"/>
  <c r="AI404" i="11" s="1"/>
  <c r="AH398" i="11"/>
  <c r="AI398" i="11" s="1"/>
  <c r="AH400" i="11"/>
  <c r="AI400" i="11" s="1"/>
  <c r="AH401" i="11"/>
  <c r="AI401" i="11" s="1"/>
  <c r="AH405" i="11"/>
  <c r="AI405" i="11" s="1"/>
  <c r="AH403" i="11"/>
  <c r="AI403" i="11" s="1"/>
  <c r="AH396" i="11"/>
  <c r="AH402" i="11"/>
  <c r="AI402" i="11" s="1"/>
  <c r="AH406" i="11" l="1"/>
  <c r="AI396" i="11"/>
  <c r="AI406" i="11" s="1"/>
  <c r="AI407" i="11" l="1"/>
  <c r="AJ401" i="11" l="1"/>
  <c r="AK401" i="11" s="1"/>
  <c r="AJ399" i="11"/>
  <c r="AK399" i="11" s="1"/>
  <c r="AJ405" i="11"/>
  <c r="AK405" i="11" s="1"/>
  <c r="AH407" i="11"/>
  <c r="AJ402" i="11"/>
  <c r="AK402" i="11" s="1"/>
  <c r="AJ400" i="11"/>
  <c r="AK400" i="11" s="1"/>
  <c r="AJ396" i="11"/>
  <c r="AJ403" i="11"/>
  <c r="AK403" i="11" s="1"/>
  <c r="AJ404" i="11"/>
  <c r="AK404" i="11" s="1"/>
  <c r="AJ397" i="11"/>
  <c r="AK397" i="11" s="1"/>
  <c r="AJ398" i="11"/>
  <c r="AK398" i="11" s="1"/>
  <c r="AK396" i="11" l="1"/>
  <c r="AK406" i="11" s="1"/>
  <c r="AJ406" i="11"/>
  <c r="AK407" i="11" l="1"/>
  <c r="AJ407" i="11" s="1"/>
  <c r="AL402" i="11" l="1"/>
  <c r="AM402" i="11" s="1"/>
  <c r="AL398" i="11"/>
  <c r="AM398" i="11" s="1"/>
  <c r="AL403" i="11"/>
  <c r="AM403" i="11" s="1"/>
  <c r="AL399" i="11"/>
  <c r="AM399" i="11" s="1"/>
  <c r="AL400" i="11"/>
  <c r="AM400" i="11" s="1"/>
  <c r="AL397" i="11"/>
  <c r="AM397" i="11" s="1"/>
  <c r="AL401" i="11"/>
  <c r="AM401" i="11" s="1"/>
  <c r="AL404" i="11"/>
  <c r="AM404" i="11" s="1"/>
  <c r="AL396" i="11"/>
  <c r="AM396" i="11" s="1"/>
  <c r="AL405" i="11"/>
  <c r="AM405" i="11" s="1"/>
  <c r="AM406" i="11" l="1"/>
  <c r="AL406" i="11"/>
  <c r="AM407" i="11" l="1"/>
  <c r="AN398" i="11" s="1"/>
  <c r="AO398" i="11" s="1"/>
  <c r="AN399" i="11"/>
  <c r="AO399" i="11" s="1"/>
  <c r="AN396" i="11"/>
  <c r="AO396" i="11" s="1"/>
  <c r="AN404" i="11"/>
  <c r="AO404" i="11" s="1"/>
  <c r="AN403" i="11"/>
  <c r="AO403" i="11" s="1"/>
  <c r="AN405" i="11"/>
  <c r="AO405" i="11" s="1"/>
  <c r="AN400" i="11"/>
  <c r="AO400" i="11" s="1"/>
  <c r="AL407" i="11"/>
  <c r="AN402" i="11"/>
  <c r="AO402" i="11" s="1"/>
  <c r="AN401" i="11"/>
  <c r="AO401" i="11" s="1"/>
  <c r="AN397" i="11" l="1"/>
  <c r="AO397" i="11" s="1"/>
  <c r="AN406" i="11"/>
  <c r="AO406" i="11"/>
  <c r="AO407" i="11" l="1"/>
  <c r="AP404" i="11" s="1"/>
  <c r="AQ404" i="11" s="1"/>
  <c r="AP397" i="11" l="1"/>
  <c r="AQ397" i="11" s="1"/>
  <c r="AP405" i="11"/>
  <c r="AQ405" i="11" s="1"/>
  <c r="AP403" i="11"/>
  <c r="AQ403" i="11" s="1"/>
  <c r="AP398" i="11"/>
  <c r="AQ398" i="11" s="1"/>
  <c r="AP399" i="11"/>
  <c r="AQ399" i="11" s="1"/>
  <c r="AP400" i="11"/>
  <c r="AQ400" i="11" s="1"/>
  <c r="AP396" i="11"/>
  <c r="AQ396" i="11" s="1"/>
  <c r="AP401" i="11"/>
  <c r="AQ401" i="11" s="1"/>
  <c r="AP402" i="11"/>
  <c r="AQ402" i="11" s="1"/>
  <c r="AN407" i="11"/>
  <c r="AQ406" i="11" l="1"/>
  <c r="AP406" i="11"/>
  <c r="AQ407" i="11" l="1"/>
  <c r="AR402" i="11" s="1"/>
  <c r="AS402" i="11" s="1"/>
  <c r="AR396" i="11"/>
  <c r="AR399" i="11"/>
  <c r="AS399" i="11" s="1"/>
  <c r="AR403" i="11"/>
  <c r="AS403" i="11" s="1"/>
  <c r="AR401" i="11"/>
  <c r="AS401" i="11" s="1"/>
  <c r="AR404" i="11"/>
  <c r="AS404" i="11" s="1"/>
  <c r="AP407" i="11" l="1"/>
  <c r="AR400" i="11"/>
  <c r="AS400" i="11" s="1"/>
  <c r="AR397" i="11"/>
  <c r="AS397" i="11" s="1"/>
  <c r="AR398" i="11"/>
  <c r="AS398" i="11" s="1"/>
  <c r="AR405" i="11"/>
  <c r="AS405" i="11" s="1"/>
  <c r="AS396" i="11"/>
  <c r="AS406" i="11" l="1"/>
  <c r="AR406" i="11"/>
  <c r="AS407" i="11" s="1"/>
  <c r="AT396" i="11" l="1"/>
  <c r="AT402" i="11"/>
  <c r="AU402" i="11" s="1"/>
  <c r="AT403" i="11"/>
  <c r="AU403" i="11" s="1"/>
  <c r="AT404" i="11"/>
  <c r="AU404" i="11" s="1"/>
  <c r="AT397" i="11"/>
  <c r="AU397" i="11" s="1"/>
  <c r="AR407" i="11"/>
  <c r="AT401" i="11"/>
  <c r="AU401" i="11" s="1"/>
  <c r="AT399" i="11"/>
  <c r="AU399" i="11" s="1"/>
  <c r="AT405" i="11"/>
  <c r="AU405" i="11" s="1"/>
  <c r="AT400" i="11"/>
  <c r="AU400" i="11" s="1"/>
  <c r="AT398" i="11"/>
  <c r="AU398" i="11" s="1"/>
  <c r="AT406" i="11" l="1"/>
  <c r="AU396" i="11"/>
  <c r="AU406" i="11" s="1"/>
  <c r="AU407" i="11" l="1"/>
  <c r="AV404" i="11" l="1"/>
  <c r="AW404" i="11" s="1"/>
  <c r="AV402" i="11"/>
  <c r="AW402" i="11" s="1"/>
  <c r="AV397" i="11"/>
  <c r="AW397" i="11" s="1"/>
  <c r="AV399" i="11"/>
  <c r="AW399" i="11" s="1"/>
  <c r="AV398" i="11"/>
  <c r="AW398" i="11" s="1"/>
  <c r="AV401" i="11"/>
  <c r="AW401" i="11" s="1"/>
  <c r="AV396" i="11"/>
  <c r="AV405" i="11"/>
  <c r="AW405" i="11" s="1"/>
  <c r="AT407" i="11"/>
  <c r="AV403" i="11"/>
  <c r="AW403" i="11" s="1"/>
  <c r="AV400" i="11"/>
  <c r="AW400" i="11" s="1"/>
  <c r="AW396" i="11" l="1"/>
  <c r="AW406" i="11" s="1"/>
  <c r="AV406" i="11"/>
  <c r="AW407" i="11" l="1"/>
  <c r="AX405" i="11" s="1"/>
  <c r="AY405" i="11" s="1"/>
  <c r="AX401" i="11" l="1"/>
  <c r="AY401" i="11" s="1"/>
  <c r="AX397" i="11"/>
  <c r="AY397" i="11" s="1"/>
  <c r="AX400" i="11"/>
  <c r="AY400" i="11" s="1"/>
  <c r="AX396" i="11"/>
  <c r="AY396" i="11" s="1"/>
  <c r="AX403" i="11"/>
  <c r="AY403" i="11" s="1"/>
  <c r="AX402" i="11"/>
  <c r="AY402" i="11" s="1"/>
  <c r="AX398" i="11"/>
  <c r="AY398" i="11" s="1"/>
  <c r="AX399" i="11"/>
  <c r="AY399" i="11" s="1"/>
  <c r="AX404" i="11"/>
  <c r="AY404" i="11" s="1"/>
  <c r="AV407" i="11"/>
  <c r="AY406" i="11" l="1"/>
  <c r="AX406" i="11"/>
  <c r="AY407" i="11" l="1"/>
  <c r="AZ396" i="11" s="1"/>
  <c r="BA396" i="11" s="1"/>
  <c r="AZ397" i="11" l="1"/>
  <c r="BA397" i="11" s="1"/>
  <c r="AZ405" i="11"/>
  <c r="BA405" i="11" s="1"/>
  <c r="AZ401" i="11"/>
  <c r="BA401" i="11" s="1"/>
  <c r="AZ398" i="11"/>
  <c r="BA398" i="11" s="1"/>
  <c r="AZ399" i="11"/>
  <c r="BA399" i="11" s="1"/>
  <c r="AZ403" i="11"/>
  <c r="BA403" i="11" s="1"/>
  <c r="AZ404" i="11"/>
  <c r="BA404" i="11" s="1"/>
  <c r="AZ400" i="11"/>
  <c r="BA400" i="11" s="1"/>
  <c r="AZ402" i="11"/>
  <c r="BA402" i="11" s="1"/>
  <c r="AX407" i="11"/>
  <c r="BA406" i="11" l="1"/>
  <c r="AZ406" i="11"/>
  <c r="BA407" i="11" l="1"/>
  <c r="BB397" i="11" s="1"/>
  <c r="BC397" i="11" s="1"/>
  <c r="BB402" i="11"/>
  <c r="BC402" i="11" s="1"/>
  <c r="AZ407" i="11"/>
  <c r="BB400" i="11"/>
  <c r="BC400" i="11" s="1"/>
  <c r="BB399" i="11"/>
  <c r="BC399" i="11" s="1"/>
  <c r="BB403" i="11"/>
  <c r="BC403" i="11" s="1"/>
  <c r="BB398" i="11" l="1"/>
  <c r="BC398" i="11" s="1"/>
  <c r="BB401" i="11"/>
  <c r="BC401" i="11" s="1"/>
  <c r="BB396" i="11"/>
  <c r="BC396" i="11" s="1"/>
  <c r="BB404" i="11"/>
  <c r="BC404" i="11" s="1"/>
  <c r="BB405" i="11"/>
  <c r="BC405" i="11" s="1"/>
  <c r="BC406" i="11" l="1"/>
  <c r="BB406" i="11"/>
  <c r="BC407" i="11" l="1"/>
  <c r="BD404" i="11"/>
  <c r="BE404" i="11" s="1"/>
  <c r="BD400" i="11"/>
  <c r="BE400" i="11" s="1"/>
  <c r="BD398" i="11"/>
  <c r="BE398" i="11" s="1"/>
  <c r="BD396" i="11"/>
  <c r="BE396" i="11" s="1"/>
  <c r="BD397" i="11"/>
  <c r="BE397" i="11" s="1"/>
  <c r="BD405" i="11"/>
  <c r="BE405" i="11" s="1"/>
  <c r="BD403" i="11"/>
  <c r="BE403" i="11" s="1"/>
  <c r="BD402" i="11"/>
  <c r="BE402" i="11" s="1"/>
  <c r="BD401" i="11"/>
  <c r="BE401" i="11" s="1"/>
  <c r="BD399" i="11"/>
  <c r="BE399" i="11" s="1"/>
  <c r="BB407" i="11"/>
  <c r="BE406" i="11" l="1"/>
  <c r="BD406" i="11"/>
  <c r="BE407" i="11" s="1"/>
  <c r="BF405" i="11" l="1"/>
  <c r="BG405" i="11" s="1"/>
  <c r="BF400" i="11"/>
  <c r="BG400" i="11" s="1"/>
  <c r="BF402" i="11"/>
  <c r="BG402" i="11" s="1"/>
  <c r="BF396" i="11"/>
  <c r="BG396" i="11" s="1"/>
  <c r="BF401" i="11"/>
  <c r="BG401" i="11" s="1"/>
  <c r="BF403" i="11"/>
  <c r="BG403" i="11" s="1"/>
  <c r="BF399" i="11"/>
  <c r="BG399" i="11" s="1"/>
  <c r="BD407" i="11"/>
  <c r="BF404" i="11"/>
  <c r="BG404" i="11" s="1"/>
  <c r="BF397" i="11"/>
  <c r="BG397" i="11" s="1"/>
  <c r="BF398" i="11"/>
  <c r="BG398" i="11" s="1"/>
  <c r="BG406" i="11" l="1"/>
  <c r="BF406" i="11"/>
  <c r="BG407" i="11" s="1"/>
  <c r="BH396" i="11" l="1"/>
  <c r="BI396" i="11" s="1"/>
  <c r="BH402" i="11"/>
  <c r="BI402" i="11" s="1"/>
  <c r="BH397" i="11"/>
  <c r="BI397" i="11" s="1"/>
  <c r="BH405" i="11"/>
  <c r="BI405" i="11" s="1"/>
  <c r="BH399" i="11"/>
  <c r="BI399" i="11" s="1"/>
  <c r="BH398" i="11"/>
  <c r="BI398" i="11" s="1"/>
  <c r="BH400" i="11"/>
  <c r="BI400" i="11" s="1"/>
  <c r="BH401" i="11"/>
  <c r="BI401" i="11" s="1"/>
  <c r="BH404" i="11"/>
  <c r="BI404" i="11" s="1"/>
  <c r="BH403" i="11"/>
  <c r="BI403" i="11" s="1"/>
  <c r="BF407" i="11"/>
  <c r="BI406" i="11" l="1"/>
  <c r="BH406" i="11"/>
  <c r="BI407" i="11" s="1"/>
  <c r="BJ401" i="11" l="1"/>
  <c r="BK401" i="11" s="1"/>
  <c r="BJ404" i="11"/>
  <c r="BK404" i="11" s="1"/>
  <c r="BJ402" i="11"/>
  <c r="BK402" i="11" s="1"/>
  <c r="BH407" i="11"/>
  <c r="BJ398" i="11"/>
  <c r="BK398" i="11" s="1"/>
  <c r="BJ405" i="11"/>
  <c r="BK405" i="11" s="1"/>
  <c r="BJ403" i="11"/>
  <c r="BK403" i="11" s="1"/>
  <c r="BJ396" i="11"/>
  <c r="BK396" i="11" s="1"/>
  <c r="BJ397" i="11"/>
  <c r="BK397" i="11" s="1"/>
  <c r="BJ399" i="11"/>
  <c r="BK399" i="11" s="1"/>
  <c r="BJ400" i="11"/>
  <c r="BK400" i="11" s="1"/>
  <c r="BK406" i="11" l="1"/>
  <c r="BJ406" i="11"/>
  <c r="BK407" i="11" s="1"/>
  <c r="BL396" i="11" l="1"/>
  <c r="BM396" i="11" s="1"/>
  <c r="BJ407" i="11"/>
  <c r="BL404" i="11"/>
  <c r="BM404" i="11" s="1"/>
  <c r="BL397" i="11"/>
  <c r="BM397" i="11" s="1"/>
  <c r="BL403" i="11"/>
  <c r="BM403" i="11" s="1"/>
  <c r="BL399" i="11"/>
  <c r="BM399" i="11" s="1"/>
  <c r="BL405" i="11"/>
  <c r="BM405" i="11" s="1"/>
  <c r="BL402" i="11"/>
  <c r="BM402" i="11" s="1"/>
  <c r="BL401" i="11"/>
  <c r="BM401" i="11" s="1"/>
  <c r="BL400" i="11"/>
  <c r="BM400" i="11" s="1"/>
  <c r="BL398" i="11"/>
  <c r="BM398" i="11" s="1"/>
  <c r="BM406" i="11" l="1"/>
  <c r="BL406" i="11"/>
  <c r="BM407" i="11" l="1"/>
  <c r="BL407" i="11"/>
  <c r="BN400" i="11"/>
  <c r="BO400" i="11" s="1"/>
  <c r="BN399" i="11"/>
  <c r="BO399" i="11" s="1"/>
  <c r="BN401" i="11"/>
  <c r="BO401" i="11" s="1"/>
  <c r="BN398" i="11"/>
  <c r="BO398" i="11" s="1"/>
  <c r="BN396" i="11"/>
  <c r="BO396" i="11" s="1"/>
  <c r="BN403" i="11"/>
  <c r="BO403" i="11" s="1"/>
  <c r="BN402" i="11"/>
  <c r="BO402" i="11" s="1"/>
  <c r="BN405" i="11"/>
  <c r="BO405" i="11" s="1"/>
  <c r="BN404" i="11"/>
  <c r="BO404" i="11" s="1"/>
  <c r="BN397" i="11"/>
  <c r="BO397" i="11" s="1"/>
  <c r="BN406" i="11" l="1"/>
  <c r="BO406" i="11"/>
  <c r="BO407" i="11" l="1"/>
  <c r="BP397" i="11" s="1"/>
  <c r="BQ397" i="11" s="1"/>
  <c r="BP402" i="11" l="1"/>
  <c r="BQ402" i="11" s="1"/>
  <c r="BP400" i="11"/>
  <c r="BQ400" i="11" s="1"/>
  <c r="BP399" i="11"/>
  <c r="BQ399" i="11" s="1"/>
  <c r="BP401" i="11"/>
  <c r="BQ401" i="11" s="1"/>
  <c r="BN407" i="11"/>
  <c r="BP398" i="11"/>
  <c r="BQ398" i="11" s="1"/>
  <c r="BP403" i="11"/>
  <c r="BQ403" i="11" s="1"/>
  <c r="BP396" i="11"/>
  <c r="BQ396" i="11" s="1"/>
  <c r="BP405" i="11"/>
  <c r="BQ405" i="11" s="1"/>
  <c r="BP404" i="11"/>
  <c r="BQ404" i="11" s="1"/>
  <c r="BP406" i="11" l="1"/>
  <c r="BQ406" i="11"/>
  <c r="BQ407" i="11" l="1"/>
  <c r="BR404" i="11" s="1"/>
  <c r="BS404" i="11" s="1"/>
  <c r="BR396" i="11"/>
  <c r="BS396" i="11" s="1"/>
  <c r="BR403" i="11"/>
  <c r="BS403" i="11" s="1"/>
  <c r="BR401" i="11"/>
  <c r="BS401" i="11" s="1"/>
  <c r="BR405" i="11"/>
  <c r="BS405" i="11" s="1"/>
  <c r="BR402" i="11"/>
  <c r="BS402" i="11" s="1"/>
  <c r="BP407" i="11"/>
  <c r="BR399" i="11"/>
  <c r="BS399" i="11" s="1"/>
  <c r="BR398" i="11" l="1"/>
  <c r="BS398" i="11" s="1"/>
  <c r="BR397" i="11"/>
  <c r="BS397" i="11" s="1"/>
  <c r="BR400" i="11"/>
  <c r="BS400" i="11" s="1"/>
  <c r="BS406" i="11" s="1"/>
  <c r="BR406" i="11" l="1"/>
  <c r="BS407" i="11" s="1"/>
  <c r="BT397" i="11" l="1"/>
  <c r="BU397" i="11" s="1"/>
  <c r="BT404" i="11"/>
  <c r="BU404" i="11" s="1"/>
  <c r="BT405" i="11"/>
  <c r="BU405" i="11" s="1"/>
  <c r="BT399" i="11"/>
  <c r="BU399" i="11" s="1"/>
  <c r="BT398" i="11"/>
  <c r="BU398" i="11" s="1"/>
  <c r="BT402" i="11"/>
  <c r="BU402" i="11" s="1"/>
  <c r="BT403" i="11"/>
  <c r="BU403" i="11" s="1"/>
  <c r="BT401" i="11"/>
  <c r="BU401" i="11" s="1"/>
  <c r="BT400" i="11"/>
  <c r="BU400" i="11" s="1"/>
  <c r="BT396" i="11"/>
  <c r="BU396" i="11" s="1"/>
  <c r="BR407" i="11"/>
  <c r="BU406" i="11" l="1"/>
  <c r="BT406" i="11"/>
  <c r="BU407" i="11"/>
  <c r="BV402" i="11" s="1"/>
  <c r="BW402" i="11" s="1"/>
  <c r="BV397" i="11"/>
  <c r="BW397" i="11" s="1"/>
  <c r="BV400" i="11" l="1"/>
  <c r="BW400" i="11" s="1"/>
  <c r="BV396" i="11"/>
  <c r="BV398" i="11"/>
  <c r="BW398" i="11" s="1"/>
  <c r="BV405" i="11"/>
  <c r="BW405" i="11" s="1"/>
  <c r="BV401" i="11"/>
  <c r="BW401" i="11" s="1"/>
  <c r="BV404" i="11"/>
  <c r="BW404" i="11" s="1"/>
  <c r="BV399" i="11"/>
  <c r="BW399" i="11" s="1"/>
  <c r="BV403" i="11"/>
  <c r="BW403" i="11" s="1"/>
  <c r="BT407" i="11"/>
  <c r="BW396" i="11"/>
  <c r="BV406" i="11" l="1"/>
  <c r="BW406" i="11"/>
  <c r="BW407" i="11" l="1"/>
  <c r="BV407" i="11"/>
  <c r="BX404" i="11"/>
  <c r="BY404" i="11" s="1"/>
  <c r="BX403" i="11"/>
  <c r="BY403" i="11" s="1"/>
  <c r="BX400" i="11"/>
  <c r="BY400" i="11" s="1"/>
  <c r="BX398" i="11"/>
  <c r="BY398" i="11" s="1"/>
  <c r="BX399" i="11"/>
  <c r="BY399" i="11" s="1"/>
  <c r="BX405" i="11"/>
  <c r="BY405" i="11" s="1"/>
  <c r="BX401" i="11"/>
  <c r="BY401" i="11" s="1"/>
  <c r="BX396" i="11"/>
  <c r="BY396" i="11" s="1"/>
  <c r="BX397" i="11"/>
  <c r="BY397" i="11" s="1"/>
  <c r="BX402" i="11"/>
  <c r="BY402" i="11" s="1"/>
  <c r="BX406" i="11" l="1"/>
  <c r="BY406" i="11"/>
  <c r="BY407" i="11" l="1"/>
  <c r="BZ400" i="11" s="1"/>
  <c r="CA400" i="11" s="1"/>
  <c r="BZ399" i="11"/>
  <c r="CA399" i="11" s="1"/>
  <c r="BZ405" i="11"/>
  <c r="CA405" i="11" s="1"/>
  <c r="BZ401" i="11"/>
  <c r="CA401" i="11" s="1"/>
  <c r="BZ403" i="11"/>
  <c r="CA403" i="11" s="1"/>
  <c r="BX407" i="11"/>
  <c r="BZ404" i="11"/>
  <c r="CA404" i="11" s="1"/>
  <c r="BZ396" i="11"/>
  <c r="CA396" i="11" s="1"/>
  <c r="BZ397" i="11"/>
  <c r="CA397" i="11" s="1"/>
  <c r="BZ398" i="11" l="1"/>
  <c r="CA398" i="11" s="1"/>
  <c r="BZ402" i="11"/>
  <c r="CA402" i="11" s="1"/>
  <c r="CA406" i="11" l="1"/>
  <c r="BZ406" i="11"/>
  <c r="CA407" i="11" l="1"/>
  <c r="CB401" i="11"/>
  <c r="CC401" i="11" s="1"/>
  <c r="CB399" i="11"/>
  <c r="CC399" i="11" s="1"/>
  <c r="CB397" i="11"/>
  <c r="CC397" i="11" s="1"/>
  <c r="CB402" i="11"/>
  <c r="CC402" i="11" s="1"/>
  <c r="CB404" i="11"/>
  <c r="CC404" i="11" s="1"/>
  <c r="CB405" i="11"/>
  <c r="CC405" i="11" s="1"/>
  <c r="CB398" i="11"/>
  <c r="CC398" i="11" s="1"/>
  <c r="BZ407" i="11"/>
  <c r="CB400" i="11"/>
  <c r="CC400" i="11" s="1"/>
  <c r="CB396" i="11"/>
  <c r="CC396" i="11" s="1"/>
  <c r="CB403" i="11"/>
  <c r="CC403" i="11" s="1"/>
  <c r="CC406" i="11" l="1"/>
  <c r="CB406" i="11"/>
  <c r="CC407" i="11" s="1"/>
  <c r="CB407" i="11" s="1"/>
  <c r="CD399" i="11" l="1"/>
  <c r="CE399" i="11" s="1"/>
  <c r="CD405" i="11"/>
  <c r="CE405" i="11" s="1"/>
  <c r="CD404" i="11"/>
  <c r="CE404" i="11" s="1"/>
  <c r="CD402" i="11"/>
  <c r="CE402" i="11" s="1"/>
  <c r="CD401" i="11"/>
  <c r="CE401" i="11" s="1"/>
  <c r="CD403" i="11"/>
  <c r="CE403" i="11" s="1"/>
  <c r="CD396" i="11"/>
  <c r="CE396" i="11" s="1"/>
  <c r="CD397" i="11"/>
  <c r="CE397" i="11" s="1"/>
  <c r="CD398" i="11"/>
  <c r="CE398" i="11" s="1"/>
  <c r="CD400" i="11"/>
  <c r="CE400" i="11" s="1"/>
  <c r="CE406" i="11" l="1"/>
  <c r="CD406" i="11"/>
  <c r="CE407" i="11" l="1"/>
  <c r="CD407" i="11"/>
  <c r="CF400" i="11"/>
  <c r="CG400" i="11" s="1"/>
  <c r="CF402" i="11"/>
  <c r="CG402" i="11" s="1"/>
  <c r="CF403" i="11"/>
  <c r="CG403" i="11" s="1"/>
  <c r="CF405" i="11"/>
  <c r="CG405" i="11" s="1"/>
  <c r="CF396" i="11"/>
  <c r="CG396" i="11" s="1"/>
  <c r="CF401" i="11"/>
  <c r="CG401" i="11" s="1"/>
  <c r="CF399" i="11"/>
  <c r="CG399" i="11" s="1"/>
  <c r="CF398" i="11"/>
  <c r="CG398" i="11" s="1"/>
  <c r="CF397" i="11"/>
  <c r="CG397" i="11" s="1"/>
  <c r="CF404" i="11"/>
  <c r="CG404" i="11" s="1"/>
  <c r="CG406" i="11" l="1"/>
  <c r="CF406" i="11"/>
  <c r="CG407" i="11" l="1"/>
  <c r="CF407" i="11" s="1"/>
  <c r="CH401" i="11"/>
  <c r="CI401" i="11" s="1"/>
  <c r="CH405" i="11"/>
  <c r="CI405" i="11" s="1"/>
  <c r="CH402" i="11"/>
  <c r="CI402" i="11" s="1"/>
  <c r="CH398" i="11"/>
  <c r="CI398" i="11" s="1"/>
  <c r="CH396" i="11"/>
  <c r="CH399" i="11"/>
  <c r="CI399" i="11" s="1"/>
  <c r="CH397" i="11"/>
  <c r="CI397" i="11" s="1"/>
  <c r="CH404" i="11"/>
  <c r="CI404" i="11" s="1"/>
  <c r="CH400" i="11"/>
  <c r="CI400" i="11" s="1"/>
  <c r="CH403" i="11"/>
  <c r="CI403" i="11" s="1"/>
  <c r="CH406" i="11" l="1"/>
  <c r="CI396" i="11"/>
  <c r="CI406" i="11" s="1"/>
  <c r="CI407" i="11" l="1"/>
  <c r="CH407" i="11" l="1"/>
  <c r="CJ400" i="11"/>
  <c r="CK400" i="11" s="1"/>
  <c r="CJ405" i="11"/>
  <c r="CK405" i="11" s="1"/>
  <c r="CJ396" i="11"/>
  <c r="CJ398" i="11"/>
  <c r="CK398" i="11" s="1"/>
  <c r="CJ397" i="11"/>
  <c r="CK397" i="11" s="1"/>
  <c r="CJ404" i="11"/>
  <c r="CK404" i="11" s="1"/>
  <c r="CJ399" i="11"/>
  <c r="CK399" i="11" s="1"/>
  <c r="CJ402" i="11"/>
  <c r="CK402" i="11" s="1"/>
  <c r="CJ401" i="11"/>
  <c r="CK401" i="11" s="1"/>
  <c r="CJ403" i="11"/>
  <c r="CK403" i="11" s="1"/>
  <c r="CJ406" i="11" l="1"/>
  <c r="CK396" i="11"/>
  <c r="CK406" i="11" s="1"/>
  <c r="CK407" i="11" l="1"/>
  <c r="CL401" i="11" l="1"/>
  <c r="CM401" i="11" s="1"/>
  <c r="CL399" i="11"/>
  <c r="CM399" i="11" s="1"/>
  <c r="CL400" i="11"/>
  <c r="CM400" i="11" s="1"/>
  <c r="CL397" i="11"/>
  <c r="CM397" i="11" s="1"/>
  <c r="CL402" i="11"/>
  <c r="CM402" i="11" s="1"/>
  <c r="CJ407" i="11"/>
  <c r="CL404" i="11"/>
  <c r="CM404" i="11" s="1"/>
  <c r="CL396" i="11"/>
  <c r="CL398" i="11"/>
  <c r="CM398" i="11" s="1"/>
  <c r="CL403" i="11"/>
  <c r="CM403" i="11" s="1"/>
  <c r="CL405" i="11"/>
  <c r="CM405" i="11" s="1"/>
  <c r="CL406" i="11" l="1"/>
  <c r="CM396" i="11"/>
  <c r="CM406" i="11" s="1"/>
  <c r="CM407" i="11" l="1"/>
  <c r="CN396" i="11" s="1"/>
  <c r="CN398" i="11" l="1"/>
  <c r="CO398" i="11" s="1"/>
  <c r="CL407" i="11"/>
  <c r="CN401" i="11"/>
  <c r="CO401" i="11" s="1"/>
  <c r="CN399" i="11"/>
  <c r="CO399" i="11" s="1"/>
  <c r="CN400" i="11"/>
  <c r="CO400" i="11" s="1"/>
  <c r="CN403" i="11"/>
  <c r="CO403" i="11" s="1"/>
  <c r="CN405" i="11"/>
  <c r="CO405" i="11" s="1"/>
  <c r="CN402" i="11"/>
  <c r="CO402" i="11" s="1"/>
  <c r="CN404" i="11"/>
  <c r="CO404" i="11" s="1"/>
  <c r="CN397" i="11"/>
  <c r="CO397" i="11" s="1"/>
  <c r="CO396" i="11"/>
  <c r="CO406" i="11" l="1"/>
  <c r="CN406" i="11"/>
  <c r="CO407" i="11" l="1"/>
  <c r="CN407" i="11" s="1"/>
  <c r="CP396" i="11" l="1"/>
  <c r="CP399" i="11"/>
  <c r="CQ399" i="11" s="1"/>
  <c r="CP401" i="11"/>
  <c r="CQ401" i="11" s="1"/>
  <c r="CP403" i="11"/>
  <c r="CQ403" i="11" s="1"/>
  <c r="CP405" i="11"/>
  <c r="CQ405" i="11" s="1"/>
  <c r="CP398" i="11"/>
  <c r="CQ398" i="11" s="1"/>
  <c r="CP400" i="11"/>
  <c r="CQ400" i="11" s="1"/>
  <c r="CP397" i="11"/>
  <c r="CQ397" i="11" s="1"/>
  <c r="CP404" i="11"/>
  <c r="CQ404" i="11" s="1"/>
  <c r="CP402" i="11"/>
  <c r="CQ402" i="11" s="1"/>
  <c r="CQ396" i="11"/>
  <c r="CP406" i="11" l="1"/>
  <c r="CQ406" i="11"/>
  <c r="CQ407" i="11" l="1"/>
  <c r="CR401" i="11" s="1"/>
  <c r="CS401" i="11" s="1"/>
  <c r="CR400" i="11" l="1"/>
  <c r="CS400" i="11" s="1"/>
  <c r="CR403" i="11"/>
  <c r="CS403" i="11" s="1"/>
  <c r="CR405" i="11"/>
  <c r="CS405" i="11" s="1"/>
  <c r="CR402" i="11"/>
  <c r="CS402" i="11" s="1"/>
  <c r="CR398" i="11"/>
  <c r="CS398" i="11" s="1"/>
  <c r="CR396" i="11"/>
  <c r="CS396" i="11" s="1"/>
  <c r="CR399" i="11"/>
  <c r="CS399" i="11" s="1"/>
  <c r="CR397" i="11"/>
  <c r="CS397" i="11" s="1"/>
  <c r="CP407" i="11"/>
  <c r="CR404" i="11"/>
  <c r="CS404" i="11" s="1"/>
  <c r="CS406" i="11" l="1"/>
  <c r="CR406" i="11"/>
  <c r="CS407" i="11" l="1"/>
  <c r="CR407" i="11" s="1"/>
  <c r="CT402" i="11"/>
  <c r="CU402" i="11" s="1"/>
  <c r="CT397" i="11"/>
  <c r="CU397" i="11" s="1"/>
  <c r="CT396" i="11"/>
  <c r="CT399" i="11"/>
  <c r="CU399" i="11" s="1"/>
  <c r="CT404" i="11"/>
  <c r="CU404" i="11" s="1"/>
  <c r="CT400" i="11"/>
  <c r="CU400" i="11" s="1"/>
  <c r="CT401" i="11"/>
  <c r="CU401" i="11" s="1"/>
  <c r="CT398" i="11" l="1"/>
  <c r="CU398" i="11" s="1"/>
  <c r="CT405" i="11"/>
  <c r="CU405" i="11" s="1"/>
  <c r="CT403" i="11"/>
  <c r="CU403" i="11" s="1"/>
  <c r="CU396" i="11"/>
  <c r="CU406" i="11" l="1"/>
  <c r="CT406" i="11"/>
  <c r="CU407" i="11" l="1"/>
  <c r="CV396" i="11"/>
  <c r="CW396" i="11" s="1"/>
  <c r="CV402" i="11"/>
  <c r="CW402" i="11" s="1"/>
  <c r="CV403" i="11"/>
  <c r="CW403" i="11" s="1"/>
  <c r="CV397" i="11"/>
  <c r="CW397" i="11" s="1"/>
  <c r="CV405" i="11"/>
  <c r="CW405" i="11" s="1"/>
  <c r="CT407" i="11"/>
  <c r="CV401" i="11"/>
  <c r="CW401" i="11" s="1"/>
  <c r="CV398" i="11"/>
  <c r="CW398" i="11" s="1"/>
  <c r="CV404" i="11"/>
  <c r="CW404" i="11" s="1"/>
  <c r="CV400" i="11"/>
  <c r="CW400" i="11" s="1"/>
  <c r="CV399" i="11"/>
  <c r="CW399" i="11" s="1"/>
  <c r="CW406" i="11" l="1"/>
  <c r="CV406" i="11"/>
  <c r="CW407" i="11" l="1"/>
  <c r="CX400" i="11" s="1"/>
  <c r="CY400" i="11" s="1"/>
  <c r="CX404" i="11"/>
  <c r="CY404" i="11" s="1"/>
  <c r="CX403" i="11"/>
  <c r="CY403" i="11" s="1"/>
  <c r="CX398" i="11"/>
  <c r="CY398" i="11" s="1"/>
  <c r="CX397" i="11" l="1"/>
  <c r="CY397" i="11" s="1"/>
  <c r="CX399" i="11"/>
  <c r="CY399" i="11" s="1"/>
  <c r="CX402" i="11"/>
  <c r="CY402" i="11" s="1"/>
  <c r="CV407" i="11"/>
  <c r="CX396" i="11"/>
  <c r="CY396" i="11" s="1"/>
  <c r="CX401" i="11"/>
  <c r="CY401" i="11" s="1"/>
  <c r="CX405" i="11"/>
  <c r="CY405" i="11" s="1"/>
  <c r="CY406" i="11" l="1"/>
  <c r="CX406" i="11"/>
  <c r="CY407" i="11" l="1"/>
  <c r="CZ398" i="11" s="1"/>
  <c r="DA398" i="11" s="1"/>
  <c r="CZ396" i="11"/>
  <c r="DA396" i="11" s="1"/>
  <c r="CZ399" i="11"/>
  <c r="DA399" i="11" s="1"/>
  <c r="CZ403" i="11"/>
  <c r="DA403" i="11" s="1"/>
  <c r="CZ405" i="11"/>
  <c r="DA405" i="11" s="1"/>
  <c r="CZ404" i="11"/>
  <c r="DA404" i="11" s="1"/>
  <c r="CZ397" i="11"/>
  <c r="DA397" i="11" s="1"/>
  <c r="CZ402" i="11"/>
  <c r="DA402" i="11" s="1"/>
  <c r="CZ401" i="11" l="1"/>
  <c r="DA401" i="11" s="1"/>
  <c r="CX407" i="11"/>
  <c r="CZ400" i="11"/>
  <c r="DA400" i="11" s="1"/>
  <c r="DA406" i="11" s="1"/>
  <c r="CZ406" i="11" l="1"/>
  <c r="DA407" i="11" s="1"/>
  <c r="DB405" i="11" s="1"/>
  <c r="DC405" i="11" s="1"/>
  <c r="CZ407" i="11" l="1"/>
  <c r="DB400" i="11"/>
  <c r="DC400" i="11" s="1"/>
  <c r="DB403" i="11"/>
  <c r="DC403" i="11" s="1"/>
  <c r="DB398" i="11"/>
  <c r="DC398" i="11" s="1"/>
  <c r="DB397" i="11"/>
  <c r="DC397" i="11" s="1"/>
  <c r="DB404" i="11"/>
  <c r="DC404" i="11" s="1"/>
  <c r="DB399" i="11"/>
  <c r="DC399" i="11" s="1"/>
  <c r="DB396" i="11"/>
  <c r="DC396" i="11" s="1"/>
  <c r="DB402" i="11"/>
  <c r="DC402" i="11" s="1"/>
  <c r="DB401" i="11"/>
  <c r="DC401" i="11" s="1"/>
  <c r="DC406" i="11" l="1"/>
  <c r="DB406" i="11"/>
  <c r="DC407" i="11" l="1"/>
  <c r="DD402" i="11" s="1"/>
  <c r="DE402" i="11" s="1"/>
  <c r="DD399" i="11"/>
  <c r="DE399" i="11" s="1"/>
  <c r="DD398" i="11"/>
  <c r="DE398" i="11" s="1"/>
  <c r="DD396" i="11"/>
  <c r="DD404" i="11" l="1"/>
  <c r="DE404" i="11" s="1"/>
  <c r="DD397" i="11"/>
  <c r="DE397" i="11" s="1"/>
  <c r="DD405" i="11"/>
  <c r="DE405" i="11" s="1"/>
  <c r="DD403" i="11"/>
  <c r="DE403" i="11" s="1"/>
  <c r="DB407" i="11"/>
  <c r="DD400" i="11"/>
  <c r="DE400" i="11" s="1"/>
  <c r="DD401" i="11"/>
  <c r="DE401" i="11" s="1"/>
  <c r="DE396" i="11"/>
  <c r="DE406" i="11" l="1"/>
  <c r="DD406" i="11"/>
  <c r="DE407" i="11" l="1"/>
  <c r="DF396" i="11" s="1"/>
  <c r="DF401" i="11"/>
  <c r="DG401" i="11" s="1"/>
  <c r="DF400" i="11" l="1"/>
  <c r="DG400" i="11" s="1"/>
  <c r="DF397" i="11"/>
  <c r="DG397" i="11" s="1"/>
  <c r="DD407" i="11"/>
  <c r="DF398" i="11"/>
  <c r="DG398" i="11" s="1"/>
  <c r="DF405" i="11"/>
  <c r="DG405" i="11" s="1"/>
  <c r="DF404" i="11"/>
  <c r="DG404" i="11" s="1"/>
  <c r="DF403" i="11"/>
  <c r="DG403" i="11" s="1"/>
  <c r="DF402" i="11"/>
  <c r="DG402" i="11" s="1"/>
  <c r="DF399" i="11"/>
  <c r="DG399" i="11" s="1"/>
  <c r="DG396" i="11"/>
  <c r="DG406" i="11" l="1"/>
  <c r="DF406" i="11"/>
  <c r="DG407" i="11" s="1"/>
  <c r="DH401" i="11" l="1"/>
  <c r="DI401" i="11" s="1"/>
  <c r="DH402" i="11"/>
  <c r="DI402" i="11" s="1"/>
  <c r="DH404" i="11"/>
  <c r="DI404" i="11" s="1"/>
  <c r="DH405" i="11"/>
  <c r="DI405" i="11" s="1"/>
  <c r="DH399" i="11"/>
  <c r="DI399" i="11" s="1"/>
  <c r="DF407" i="11"/>
  <c r="DH403" i="11"/>
  <c r="DI403" i="11" s="1"/>
  <c r="DH397" i="11"/>
  <c r="DI397" i="11" s="1"/>
  <c r="DH396" i="11"/>
  <c r="DH400" i="11"/>
  <c r="DI400" i="11" s="1"/>
  <c r="DH398" i="11"/>
  <c r="DI398" i="11" s="1"/>
  <c r="DI396" i="11" l="1"/>
  <c r="DI406" i="11" s="1"/>
  <c r="DH406" i="11"/>
  <c r="DI407" i="11" l="1"/>
  <c r="DH407" i="11" l="1"/>
  <c r="DJ405" i="11"/>
  <c r="DK405" i="11" s="1"/>
  <c r="DJ403" i="11"/>
  <c r="DK403" i="11" s="1"/>
  <c r="DJ401" i="11"/>
  <c r="DK401" i="11" s="1"/>
  <c r="DJ398" i="11"/>
  <c r="DK398" i="11" s="1"/>
  <c r="DJ399" i="11"/>
  <c r="DK399" i="11" s="1"/>
  <c r="DJ400" i="11"/>
  <c r="DK400" i="11" s="1"/>
  <c r="DJ396" i="11"/>
  <c r="DJ404" i="11"/>
  <c r="DK404" i="11" s="1"/>
  <c r="DJ402" i="11"/>
  <c r="DK402" i="11" s="1"/>
  <c r="DJ397" i="11"/>
  <c r="DK397" i="11" s="1"/>
  <c r="DK396" i="11" l="1"/>
  <c r="DK406" i="11" s="1"/>
  <c r="DJ406" i="11"/>
  <c r="DK407" i="11" l="1"/>
  <c r="DL402" i="11" s="1"/>
  <c r="DM402" i="11" s="1"/>
  <c r="DL396" i="11" l="1"/>
  <c r="DL403" i="11"/>
  <c r="DM403" i="11" s="1"/>
  <c r="DL401" i="11"/>
  <c r="DM401" i="11" s="1"/>
  <c r="DL398" i="11"/>
  <c r="DM398" i="11" s="1"/>
  <c r="DL397" i="11"/>
  <c r="DM397" i="11" s="1"/>
  <c r="DL405" i="11"/>
  <c r="DM405" i="11" s="1"/>
  <c r="DJ407" i="11"/>
  <c r="DL399" i="11"/>
  <c r="DM399" i="11" s="1"/>
  <c r="DL400" i="11"/>
  <c r="DM400" i="11" s="1"/>
  <c r="DL404" i="11"/>
  <c r="DM404" i="11" s="1"/>
  <c r="DM396" i="11"/>
  <c r="DL406" i="11" l="1"/>
  <c r="DM406" i="11"/>
  <c r="DM407" i="11" l="1"/>
  <c r="DL407" i="11" s="1"/>
  <c r="O394" i="11" l="1"/>
  <c r="N405" i="11" s="1"/>
  <c r="O405" i="11" s="1"/>
  <c r="N396" i="11"/>
  <c r="O396" i="11" s="1"/>
  <c r="N397" i="11" l="1"/>
  <c r="O397" i="11" s="1"/>
  <c r="N398" i="11"/>
  <c r="O398" i="11" s="1"/>
  <c r="P408" i="11"/>
  <c r="P407" i="11" s="1"/>
  <c r="N399" i="11"/>
  <c r="O399" i="11" s="1"/>
  <c r="N401" i="11"/>
  <c r="O401" i="11" s="1"/>
  <c r="N403" i="11"/>
  <c r="O403" i="11" s="1"/>
  <c r="N402" i="11"/>
  <c r="O402" i="11" s="1"/>
  <c r="N404" i="11"/>
  <c r="O404" i="11" s="1"/>
  <c r="N400" i="11"/>
  <c r="O400" i="11" s="1"/>
  <c r="O406" i="11" l="1"/>
  <c r="Q423" i="11" s="1"/>
  <c r="N406" i="11"/>
  <c r="Q416" i="11" s="1"/>
  <c r="AA416" i="11" l="1"/>
  <c r="V423" i="11"/>
  <c r="Q432" i="11"/>
  <c r="AE423" i="11" s="1"/>
  <c r="Q428" i="11"/>
  <c r="AA423" i="11" s="1"/>
  <c r="Q429" i="11"/>
  <c r="Q425" i="11"/>
  <c r="Q427" i="11"/>
  <c r="Z423" i="11" s="1"/>
  <c r="Q431" i="11"/>
  <c r="Q430" i="11"/>
  <c r="Q424" i="11"/>
  <c r="Q426" i="11"/>
  <c r="Y423" i="11" s="1"/>
  <c r="Q418" i="11"/>
  <c r="AC416" i="11" s="1"/>
  <c r="Q411" i="11"/>
  <c r="Q413" i="11"/>
  <c r="Q417" i="11"/>
  <c r="Q412" i="11"/>
  <c r="W416" i="11" s="1"/>
  <c r="Q415" i="11"/>
  <c r="Q420" i="11"/>
  <c r="Q419" i="11"/>
  <c r="AD416" i="11" s="1"/>
  <c r="Q414" i="11"/>
  <c r="Y416" i="11" s="1"/>
  <c r="AF423" i="11"/>
  <c r="AF416" i="11"/>
  <c r="AC413" i="11" l="1"/>
  <c r="Y413" i="11"/>
  <c r="AB413" i="11"/>
  <c r="X413" i="11"/>
  <c r="AE413" i="11"/>
  <c r="AA413" i="11"/>
  <c r="W413" i="11"/>
  <c r="AD413" i="11"/>
  <c r="Z413" i="11"/>
  <c r="V413" i="11"/>
  <c r="AE420" i="11"/>
  <c r="AA420" i="11"/>
  <c r="W420" i="11"/>
  <c r="AD420" i="11"/>
  <c r="Z420" i="11"/>
  <c r="V420" i="11"/>
  <c r="AC420" i="11"/>
  <c r="Y420" i="11"/>
  <c r="AB420" i="11"/>
  <c r="X420" i="11"/>
  <c r="AC415" i="11"/>
  <c r="Y415" i="11"/>
  <c r="AB415" i="11"/>
  <c r="X415" i="11"/>
  <c r="AE415" i="11"/>
  <c r="AA415" i="11"/>
  <c r="W415" i="11"/>
  <c r="AD415" i="11"/>
  <c r="Z415" i="11"/>
  <c r="V415" i="11"/>
  <c r="AC411" i="11"/>
  <c r="Y411" i="11"/>
  <c r="AB411" i="11"/>
  <c r="X411" i="11"/>
  <c r="AE411" i="11"/>
  <c r="AA411" i="11"/>
  <c r="W411" i="11"/>
  <c r="AD411" i="11"/>
  <c r="Z411" i="11"/>
  <c r="V411" i="11"/>
  <c r="AE430" i="11"/>
  <c r="AA430" i="11"/>
  <c r="W430" i="11"/>
  <c r="AD430" i="11"/>
  <c r="Z430" i="11"/>
  <c r="V430" i="11"/>
  <c r="AC430" i="11"/>
  <c r="Y430" i="11"/>
  <c r="AB430" i="11"/>
  <c r="X430" i="11"/>
  <c r="AC429" i="11"/>
  <c r="Y429" i="11"/>
  <c r="AB429" i="11"/>
  <c r="X429" i="11"/>
  <c r="AE429" i="11"/>
  <c r="AA429" i="11"/>
  <c r="W429" i="11"/>
  <c r="AD429" i="11"/>
  <c r="Z429" i="11"/>
  <c r="V429" i="11"/>
  <c r="AC423" i="11"/>
  <c r="AC425" i="11"/>
  <c r="Y425" i="11"/>
  <c r="AB425" i="11"/>
  <c r="X425" i="11"/>
  <c r="AE425" i="11"/>
  <c r="AA425" i="11"/>
  <c r="W425" i="11"/>
  <c r="AD425" i="11"/>
  <c r="Z425" i="11"/>
  <c r="V425" i="11"/>
  <c r="AE412" i="11"/>
  <c r="AA412" i="11"/>
  <c r="W412" i="11"/>
  <c r="AD412" i="11"/>
  <c r="Z412" i="11"/>
  <c r="V412" i="11"/>
  <c r="AC412" i="11"/>
  <c r="Y412" i="11"/>
  <c r="AB412" i="11"/>
  <c r="X412" i="11"/>
  <c r="AC431" i="11"/>
  <c r="Y431" i="11"/>
  <c r="AB431" i="11"/>
  <c r="X431" i="11"/>
  <c r="AE431" i="11"/>
  <c r="AA431" i="11"/>
  <c r="W431" i="11"/>
  <c r="AD431" i="11"/>
  <c r="Z431" i="11"/>
  <c r="V431" i="11"/>
  <c r="AE428" i="11"/>
  <c r="AA428" i="11"/>
  <c r="W428" i="11"/>
  <c r="AD428" i="11"/>
  <c r="Z428" i="11"/>
  <c r="V428" i="11"/>
  <c r="AC428" i="11"/>
  <c r="Y428" i="11"/>
  <c r="AB428" i="11"/>
  <c r="X428" i="11"/>
  <c r="AD423" i="11"/>
  <c r="X423" i="11"/>
  <c r="X416" i="11"/>
  <c r="V416" i="11"/>
  <c r="AF424" i="11"/>
  <c r="AE424" i="11"/>
  <c r="AA424" i="11"/>
  <c r="W424" i="11"/>
  <c r="AD424" i="11"/>
  <c r="Z424" i="11"/>
  <c r="V424" i="11"/>
  <c r="AC424" i="11"/>
  <c r="Y424" i="11"/>
  <c r="AB424" i="11"/>
  <c r="X424" i="11"/>
  <c r="AE414" i="11"/>
  <c r="AA414" i="11"/>
  <c r="W414" i="11"/>
  <c r="AD414" i="11"/>
  <c r="Z414" i="11"/>
  <c r="V414" i="11"/>
  <c r="AC414" i="11"/>
  <c r="Y414" i="11"/>
  <c r="AB414" i="11"/>
  <c r="X414" i="11"/>
  <c r="AE418" i="11"/>
  <c r="AA418" i="11"/>
  <c r="W418" i="11"/>
  <c r="AD418" i="11"/>
  <c r="Z418" i="11"/>
  <c r="V418" i="11"/>
  <c r="AC418" i="11"/>
  <c r="Y418" i="11"/>
  <c r="AB418" i="11"/>
  <c r="X418" i="11"/>
  <c r="AC419" i="11"/>
  <c r="Y419" i="11"/>
  <c r="AB419" i="11"/>
  <c r="X419" i="11"/>
  <c r="AE419" i="11"/>
  <c r="AA419" i="11"/>
  <c r="W419" i="11"/>
  <c r="AD419" i="11"/>
  <c r="Z419" i="11"/>
  <c r="V419" i="11"/>
  <c r="AC417" i="11"/>
  <c r="Y417" i="11"/>
  <c r="AB417" i="11"/>
  <c r="X417" i="11"/>
  <c r="AE417" i="11"/>
  <c r="AA417" i="11"/>
  <c r="W417" i="11"/>
  <c r="AD417" i="11"/>
  <c r="Z417" i="11"/>
  <c r="V417" i="11"/>
  <c r="AE426" i="11"/>
  <c r="AA426" i="11"/>
  <c r="W426" i="11"/>
  <c r="AD426" i="11"/>
  <c r="Z426" i="11"/>
  <c r="V426" i="11"/>
  <c r="AC426" i="11"/>
  <c r="Y426" i="11"/>
  <c r="AB426" i="11"/>
  <c r="X426" i="11"/>
  <c r="AC427" i="11"/>
  <c r="Y427" i="11"/>
  <c r="AB427" i="11"/>
  <c r="X427" i="11"/>
  <c r="AE427" i="11"/>
  <c r="AA427" i="11"/>
  <c r="W427" i="11"/>
  <c r="AD427" i="11"/>
  <c r="Z427" i="11"/>
  <c r="V427" i="11"/>
  <c r="AF432" i="11"/>
  <c r="AE432" i="11"/>
  <c r="AA432" i="11"/>
  <c r="W432" i="11"/>
  <c r="AD432" i="11"/>
  <c r="Z432" i="11"/>
  <c r="V432" i="11"/>
  <c r="AC432" i="11"/>
  <c r="Y432" i="11"/>
  <c r="AB432" i="11"/>
  <c r="X432" i="11"/>
  <c r="W423" i="11"/>
  <c r="AE433" i="11" s="1"/>
  <c r="AB423" i="11"/>
  <c r="AB416" i="11"/>
  <c r="Z416" i="11"/>
  <c r="AE416" i="11"/>
  <c r="AF429" i="11"/>
  <c r="AF411" i="11"/>
  <c r="AU431" i="11"/>
  <c r="AF418" i="11"/>
  <c r="AU426" i="11"/>
  <c r="AU425" i="11"/>
  <c r="AU423" i="11"/>
  <c r="AU424" i="11"/>
  <c r="AU427" i="11"/>
  <c r="AU430" i="11"/>
  <c r="AU428" i="11"/>
  <c r="AU429" i="11"/>
  <c r="AF428" i="11"/>
  <c r="AF430" i="11"/>
  <c r="AF431" i="11"/>
  <c r="AF427" i="11"/>
  <c r="AF425" i="11"/>
  <c r="AU432" i="11"/>
  <c r="AF426" i="11"/>
  <c r="AF413" i="11"/>
  <c r="AF420" i="11"/>
  <c r="AF419" i="11"/>
  <c r="AF415" i="11"/>
  <c r="AF417" i="11"/>
  <c r="AF414" i="11"/>
  <c r="AF412" i="11"/>
  <c r="AU417" i="11"/>
  <c r="AU418" i="11"/>
  <c r="AU420" i="11"/>
  <c r="AU419" i="11"/>
  <c r="AU413" i="11"/>
  <c r="AU412" i="11"/>
  <c r="Q421" i="11"/>
  <c r="AU414" i="11"/>
  <c r="AU416" i="11"/>
  <c r="AU411" i="11"/>
  <c r="AU415" i="11"/>
  <c r="AE421" i="11" l="1"/>
  <c r="AH411" i="11" s="1"/>
  <c r="AF433" i="11"/>
  <c r="AH424" i="11" s="1"/>
  <c r="AH426" i="11" s="1"/>
  <c r="AH423" i="11"/>
  <c r="AH428" i="11" s="1"/>
  <c r="AF421" i="11"/>
  <c r="AH412" i="11" s="1"/>
  <c r="AH414" i="11" s="1"/>
  <c r="AH415" i="11" l="1"/>
  <c r="AH419" i="11" s="1"/>
  <c r="AH427" i="11"/>
  <c r="AH431" i="11" s="1"/>
  <c r="AH416" i="11"/>
  <c r="AH418" i="11" s="1"/>
  <c r="AH430" i="11" l="1"/>
  <c r="AH432" i="11" s="1"/>
  <c r="AN424" i="11" s="1"/>
  <c r="AK415" i="11"/>
  <c r="AK416" i="11" s="1"/>
  <c r="AK417" i="11" s="1"/>
  <c r="AH420" i="11"/>
  <c r="AK427" i="11" l="1"/>
  <c r="AK428" i="11" s="1"/>
  <c r="AK429" i="11" s="1"/>
  <c r="AK431" i="11" s="1"/>
  <c r="AL431" i="11" s="1"/>
  <c r="AK423" i="11"/>
  <c r="AL423" i="11" s="1"/>
  <c r="AN425" i="11"/>
  <c r="AO425" i="11" s="1"/>
  <c r="AK411" i="11"/>
  <c r="AL411" i="11" s="1"/>
  <c r="AN412" i="11"/>
  <c r="AN413" i="11"/>
  <c r="AO413" i="11" s="1"/>
  <c r="AK420" i="11"/>
  <c r="AL420" i="11" s="1"/>
  <c r="AK418" i="11"/>
  <c r="AL418" i="11" s="1"/>
  <c r="AK419" i="11"/>
  <c r="AL419" i="11" s="1"/>
  <c r="AN423" i="11" l="1"/>
  <c r="AO423" i="11" s="1"/>
  <c r="AP423" i="11" s="1"/>
  <c r="AK430" i="11"/>
  <c r="AL430" i="11" s="1"/>
  <c r="AK432" i="11"/>
  <c r="AL432" i="11" s="1"/>
  <c r="AO424" i="11"/>
  <c r="AP424" i="11" s="1"/>
  <c r="AN411" i="11"/>
  <c r="AO411" i="11" s="1"/>
  <c r="AP411" i="11" s="1"/>
  <c r="AP425" i="11" l="1"/>
  <c r="AQ425" i="11" s="1"/>
  <c r="AO412" i="11"/>
  <c r="AP412" i="11" s="1"/>
  <c r="AQ411" i="11" s="1"/>
  <c r="AQ416" i="11" s="1"/>
  <c r="AQ424" i="11"/>
  <c r="AQ423" i="11"/>
  <c r="AQ428" i="11" s="1"/>
  <c r="AP413" i="11" l="1"/>
  <c r="AQ413" i="11" s="1"/>
  <c r="AV425" i="11"/>
  <c r="AV426" i="11"/>
  <c r="AV427" i="11"/>
  <c r="AV429" i="11"/>
  <c r="AV423" i="11"/>
  <c r="AV432" i="11"/>
  <c r="AV428" i="11"/>
  <c r="AV430" i="11"/>
  <c r="AV424" i="11"/>
  <c r="AV431" i="11"/>
  <c r="AV420" i="11"/>
  <c r="AV418" i="11"/>
  <c r="Q443" i="11" s="1"/>
  <c r="R443" i="11" s="1"/>
  <c r="S443" i="11" s="1"/>
  <c r="AV411" i="11"/>
  <c r="Q436" i="11" s="1"/>
  <c r="AV412" i="11"/>
  <c r="Q437" i="11" s="1"/>
  <c r="R437" i="11" s="1"/>
  <c r="S437" i="11" s="1"/>
  <c r="AV416" i="11"/>
  <c r="Q441" i="11" s="1"/>
  <c r="R441" i="11" s="1"/>
  <c r="S441" i="11" s="1"/>
  <c r="AV413" i="11"/>
  <c r="Q438" i="11" s="1"/>
  <c r="R438" i="11" s="1"/>
  <c r="S438" i="11" s="1"/>
  <c r="AV419" i="11"/>
  <c r="AV414" i="11"/>
  <c r="Q439" i="11" s="1"/>
  <c r="R439" i="11" s="1"/>
  <c r="S439" i="11" s="1"/>
  <c r="AV415" i="11"/>
  <c r="Q440" i="11" s="1"/>
  <c r="R440" i="11" s="1"/>
  <c r="S440" i="11" s="1"/>
  <c r="AV417" i="11"/>
  <c r="Q442" i="11" s="1"/>
  <c r="R442" i="11" s="1"/>
  <c r="S442" i="11" s="1"/>
  <c r="AQ412" i="11"/>
  <c r="Q445" i="11" l="1"/>
  <c r="R445" i="11" s="1"/>
  <c r="S445" i="11" s="1"/>
  <c r="Q444" i="11"/>
  <c r="R444" i="11" s="1"/>
  <c r="S444" i="11" s="1"/>
  <c r="R436" i="11"/>
  <c r="P449" i="11" l="1"/>
  <c r="S436" i="11"/>
  <c r="S446" i="11" s="1"/>
  <c r="R446" i="11"/>
  <c r="S447" i="11" l="1"/>
  <c r="T441" i="11" s="1"/>
  <c r="U441" i="11" s="1"/>
  <c r="T444" i="11" l="1"/>
  <c r="U444" i="11" s="1"/>
  <c r="T438" i="11"/>
  <c r="U438" i="11" s="1"/>
  <c r="T437" i="11"/>
  <c r="U437" i="11" s="1"/>
  <c r="T442" i="11"/>
  <c r="U442" i="11" s="1"/>
  <c r="T436" i="11"/>
  <c r="U436" i="11" s="1"/>
  <c r="T439" i="11"/>
  <c r="U439" i="11" s="1"/>
  <c r="T443" i="11"/>
  <c r="U443" i="11" s="1"/>
  <c r="T440" i="11"/>
  <c r="U440" i="11" s="1"/>
  <c r="T445" i="11"/>
  <c r="U445" i="11" s="1"/>
  <c r="T446" i="11" l="1"/>
  <c r="U446" i="11"/>
  <c r="U447" i="11" l="1"/>
  <c r="V442" i="11" s="1"/>
  <c r="W442" i="11" s="1"/>
  <c r="V445" i="11"/>
  <c r="W445" i="11" s="1"/>
  <c r="T447" i="11" l="1"/>
  <c r="V438" i="11"/>
  <c r="W438" i="11" s="1"/>
  <c r="V439" i="11"/>
  <c r="W439" i="11" s="1"/>
  <c r="V437" i="11"/>
  <c r="W437" i="11" s="1"/>
  <c r="V443" i="11"/>
  <c r="W443" i="11" s="1"/>
  <c r="V440" i="11"/>
  <c r="W440" i="11" s="1"/>
  <c r="V441" i="11"/>
  <c r="W441" i="11" s="1"/>
  <c r="V436" i="11"/>
  <c r="W436" i="11" s="1"/>
  <c r="V444" i="11"/>
  <c r="W444" i="11" s="1"/>
  <c r="W446" i="11" l="1"/>
  <c r="V446" i="11"/>
  <c r="W447" i="11" l="1"/>
  <c r="V447" i="11" s="1"/>
  <c r="X440" i="11"/>
  <c r="Y440" i="11" s="1"/>
  <c r="X437" i="11"/>
  <c r="Y437" i="11" s="1"/>
  <c r="X439" i="11"/>
  <c r="Y439" i="11" s="1"/>
  <c r="X442" i="11"/>
  <c r="Y442" i="11" s="1"/>
  <c r="X438" i="11"/>
  <c r="Y438" i="11" s="1"/>
  <c r="X443" i="11"/>
  <c r="Y443" i="11" s="1"/>
  <c r="X445" i="11"/>
  <c r="Y445" i="11" s="1"/>
  <c r="X441" i="11"/>
  <c r="Y441" i="11" s="1"/>
  <c r="X444" i="11"/>
  <c r="Y444" i="11" s="1"/>
  <c r="X436" i="11" l="1"/>
  <c r="Y436" i="11" s="1"/>
  <c r="Y446" i="11" s="1"/>
  <c r="X446" i="11" l="1"/>
  <c r="Y447" i="11" s="1"/>
  <c r="Z444" i="11" l="1"/>
  <c r="AA444" i="11" s="1"/>
  <c r="Z439" i="11"/>
  <c r="AA439" i="11" s="1"/>
  <c r="Z443" i="11"/>
  <c r="AA443" i="11" s="1"/>
  <c r="Z440" i="11"/>
  <c r="AA440" i="11" s="1"/>
  <c r="Z442" i="11"/>
  <c r="AA442" i="11" s="1"/>
  <c r="Z437" i="11"/>
  <c r="AA437" i="11" s="1"/>
  <c r="X447" i="11"/>
  <c r="Z445" i="11"/>
  <c r="AA445" i="11" s="1"/>
  <c r="Z436" i="11"/>
  <c r="AA436" i="11" s="1"/>
  <c r="Z438" i="11"/>
  <c r="AA438" i="11" s="1"/>
  <c r="Z441" i="11"/>
  <c r="AA441" i="11" s="1"/>
  <c r="AA446" i="11" l="1"/>
  <c r="Z446" i="11"/>
  <c r="AA447" i="11" l="1"/>
  <c r="AB442" i="11" s="1"/>
  <c r="AC442" i="11" s="1"/>
  <c r="AB445" i="11"/>
  <c r="AC445" i="11" s="1"/>
  <c r="AB436" i="11"/>
  <c r="AC436" i="11" s="1"/>
  <c r="AB440" i="11"/>
  <c r="AC440" i="11" s="1"/>
  <c r="AB441" i="11"/>
  <c r="AC441" i="11" s="1"/>
  <c r="AB444" i="11"/>
  <c r="AC444" i="11" s="1"/>
  <c r="AB437" i="11"/>
  <c r="AC437" i="11" s="1"/>
  <c r="AB438" i="11"/>
  <c r="AC438" i="11" s="1"/>
  <c r="AB443" i="11"/>
  <c r="AC443" i="11" s="1"/>
  <c r="Z447" i="11"/>
  <c r="AB439" i="11"/>
  <c r="AC439" i="11" s="1"/>
  <c r="AC446" i="11" l="1"/>
  <c r="AB446" i="11"/>
  <c r="AC447" i="11" s="1"/>
  <c r="AB447" i="11" l="1"/>
  <c r="AD442" i="11"/>
  <c r="AE442" i="11" s="1"/>
  <c r="AD443" i="11"/>
  <c r="AE443" i="11" s="1"/>
  <c r="AD436" i="11"/>
  <c r="AE436" i="11" s="1"/>
  <c r="AD439" i="11"/>
  <c r="AE439" i="11" s="1"/>
  <c r="AD445" i="11"/>
  <c r="AE445" i="11" s="1"/>
  <c r="AD440" i="11"/>
  <c r="AE440" i="11" s="1"/>
  <c r="AD441" i="11"/>
  <c r="AE441" i="11" s="1"/>
  <c r="AD444" i="11"/>
  <c r="AE444" i="11" s="1"/>
  <c r="AD437" i="11"/>
  <c r="AE437" i="11" s="1"/>
  <c r="AD438" i="11"/>
  <c r="AE438" i="11" s="1"/>
  <c r="AE446" i="11" l="1"/>
  <c r="AD446" i="11"/>
  <c r="AE447" i="11" l="1"/>
  <c r="AF437" i="11" s="1"/>
  <c r="AG437" i="11" s="1"/>
  <c r="AF436" i="11"/>
  <c r="AG436" i="11" s="1"/>
  <c r="AF441" i="11"/>
  <c r="AG441" i="11" s="1"/>
  <c r="AF439" i="11"/>
  <c r="AG439" i="11" s="1"/>
  <c r="AF445" i="11"/>
  <c r="AG445" i="11" s="1"/>
  <c r="AF440" i="11"/>
  <c r="AG440" i="11" s="1"/>
  <c r="AF438" i="11"/>
  <c r="AG438" i="11" s="1"/>
  <c r="AF443" i="11"/>
  <c r="AG443" i="11" s="1"/>
  <c r="AD447" i="11"/>
  <c r="AF444" i="11"/>
  <c r="AG444" i="11" s="1"/>
  <c r="AF442" i="11" l="1"/>
  <c r="AG442" i="11" s="1"/>
  <c r="AG446" i="11" s="1"/>
  <c r="AF446" i="11" l="1"/>
  <c r="AG447" i="11" s="1"/>
  <c r="AF447" i="11" s="1"/>
  <c r="AH437" i="11" l="1"/>
  <c r="AI437" i="11" s="1"/>
  <c r="AH441" i="11"/>
  <c r="AI441" i="11" s="1"/>
  <c r="AH443" i="11"/>
  <c r="AI443" i="11" s="1"/>
  <c r="AH442" i="11"/>
  <c r="AI442" i="11" s="1"/>
  <c r="AH445" i="11"/>
  <c r="AI445" i="11" s="1"/>
  <c r="AH438" i="11"/>
  <c r="AI438" i="11" s="1"/>
  <c r="AH444" i="11"/>
  <c r="AI444" i="11" s="1"/>
  <c r="AH439" i="11"/>
  <c r="AI439" i="11" s="1"/>
  <c r="AH440" i="11"/>
  <c r="AI440" i="11" s="1"/>
  <c r="AH436" i="11"/>
  <c r="AH446" i="11" l="1"/>
  <c r="AI436" i="11"/>
  <c r="AI446" i="11" s="1"/>
  <c r="AI447" i="11" l="1"/>
  <c r="AH447" i="11" s="1"/>
  <c r="AJ439" i="11"/>
  <c r="AK439" i="11" s="1"/>
  <c r="AJ438" i="11"/>
  <c r="AK438" i="11" s="1"/>
  <c r="AJ437" i="11"/>
  <c r="AK437" i="11" s="1"/>
  <c r="AJ442" i="11"/>
  <c r="AK442" i="11" s="1"/>
  <c r="AJ444" i="11"/>
  <c r="AK444" i="11" s="1"/>
  <c r="AJ445" i="11"/>
  <c r="AK445" i="11" s="1"/>
  <c r="AJ436" i="11"/>
  <c r="AJ440" i="11"/>
  <c r="AK440" i="11" s="1"/>
  <c r="AJ441" i="11"/>
  <c r="AK441" i="11" s="1"/>
  <c r="AJ443" i="11"/>
  <c r="AK443" i="11" s="1"/>
  <c r="AJ446" i="11" l="1"/>
  <c r="AK436" i="11"/>
  <c r="AK446" i="11" s="1"/>
  <c r="AK447" i="11" l="1"/>
  <c r="AJ447" i="11" l="1"/>
  <c r="AL444" i="11"/>
  <c r="AM444" i="11" s="1"/>
  <c r="AL437" i="11"/>
  <c r="AM437" i="11" s="1"/>
  <c r="AL442" i="11"/>
  <c r="AM442" i="11" s="1"/>
  <c r="AL445" i="11"/>
  <c r="AM445" i="11" s="1"/>
  <c r="AL443" i="11"/>
  <c r="AM443" i="11" s="1"/>
  <c r="AL438" i="11"/>
  <c r="AM438" i="11" s="1"/>
  <c r="AL436" i="11"/>
  <c r="AL441" i="11"/>
  <c r="AM441" i="11" s="1"/>
  <c r="AL439" i="11"/>
  <c r="AM439" i="11" s="1"/>
  <c r="AL440" i="11"/>
  <c r="AM440" i="11" s="1"/>
  <c r="AL446" i="11" l="1"/>
  <c r="AM436" i="11"/>
  <c r="AM446" i="11" s="1"/>
  <c r="AM447" i="11" l="1"/>
  <c r="AL447" i="11" l="1"/>
  <c r="AN445" i="11"/>
  <c r="AO445" i="11" s="1"/>
  <c r="AN441" i="11"/>
  <c r="AO441" i="11" s="1"/>
  <c r="AN440" i="11"/>
  <c r="AO440" i="11" s="1"/>
  <c r="AN439" i="11"/>
  <c r="AO439" i="11" s="1"/>
  <c r="AN444" i="11"/>
  <c r="AO444" i="11" s="1"/>
  <c r="AN436" i="11"/>
  <c r="AN443" i="11"/>
  <c r="AO443" i="11" s="1"/>
  <c r="AN442" i="11"/>
  <c r="AO442" i="11" s="1"/>
  <c r="AN437" i="11"/>
  <c r="AO437" i="11" s="1"/>
  <c r="AN438" i="11"/>
  <c r="AO438" i="11" s="1"/>
  <c r="AN446" i="11" l="1"/>
  <c r="AO436" i="11"/>
  <c r="AO446" i="11" s="1"/>
  <c r="AO447" i="11" l="1"/>
  <c r="AN447" i="11" l="1"/>
  <c r="AP436" i="11"/>
  <c r="AP440" i="11"/>
  <c r="AQ440" i="11" s="1"/>
  <c r="AP443" i="11"/>
  <c r="AQ443" i="11" s="1"/>
  <c r="AP444" i="11"/>
  <c r="AQ444" i="11" s="1"/>
  <c r="AP438" i="11"/>
  <c r="AQ438" i="11" s="1"/>
  <c r="AP441" i="11"/>
  <c r="AQ441" i="11" s="1"/>
  <c r="AP439" i="11"/>
  <c r="AQ439" i="11" s="1"/>
  <c r="AP442" i="11"/>
  <c r="AQ442" i="11" s="1"/>
  <c r="AP437" i="11"/>
  <c r="AQ437" i="11" s="1"/>
  <c r="AP445" i="11"/>
  <c r="AQ445" i="11" s="1"/>
  <c r="AP446" i="11" l="1"/>
  <c r="AQ436" i="11"/>
  <c r="AQ446" i="11" s="1"/>
  <c r="AQ447" i="11" l="1"/>
  <c r="AR443" i="11" s="1"/>
  <c r="AS443" i="11" s="1"/>
  <c r="AR436" i="11" l="1"/>
  <c r="AR440" i="11"/>
  <c r="AS440" i="11" s="1"/>
  <c r="AR442" i="11"/>
  <c r="AS442" i="11" s="1"/>
  <c r="AR439" i="11"/>
  <c r="AS439" i="11" s="1"/>
  <c r="AR437" i="11"/>
  <c r="AS437" i="11" s="1"/>
  <c r="AP447" i="11"/>
  <c r="AR445" i="11"/>
  <c r="AS445" i="11" s="1"/>
  <c r="AR438" i="11"/>
  <c r="AS438" i="11" s="1"/>
  <c r="AR444" i="11"/>
  <c r="AS444" i="11" s="1"/>
  <c r="AR441" i="11"/>
  <c r="AS441" i="11" s="1"/>
  <c r="AS436" i="11"/>
  <c r="AR446" i="11" l="1"/>
  <c r="AS446" i="11"/>
  <c r="AS447" i="11" l="1"/>
  <c r="AR447" i="11" s="1"/>
  <c r="AT439" i="11" l="1"/>
  <c r="AU439" i="11" s="1"/>
  <c r="AT437" i="11"/>
  <c r="AU437" i="11" s="1"/>
  <c r="AT442" i="11"/>
  <c r="AU442" i="11" s="1"/>
  <c r="AT440" i="11"/>
  <c r="AU440" i="11" s="1"/>
  <c r="AT438" i="11"/>
  <c r="AU438" i="11" s="1"/>
  <c r="AT443" i="11"/>
  <c r="AU443" i="11" s="1"/>
  <c r="AT436" i="11"/>
  <c r="AU436" i="11" s="1"/>
  <c r="AT444" i="11"/>
  <c r="AU444" i="11" s="1"/>
  <c r="AT441" i="11"/>
  <c r="AU441" i="11" s="1"/>
  <c r="AT445" i="11"/>
  <c r="AU445" i="11" s="1"/>
  <c r="AU446" i="11" l="1"/>
  <c r="AT446" i="11"/>
  <c r="AU447" i="11" l="1"/>
  <c r="AV437" i="11" s="1"/>
  <c r="AW437" i="11" s="1"/>
  <c r="AV438" i="11" l="1"/>
  <c r="AW438" i="11" s="1"/>
  <c r="AV440" i="11"/>
  <c r="AW440" i="11" s="1"/>
  <c r="AV443" i="11"/>
  <c r="AW443" i="11" s="1"/>
  <c r="AV444" i="11"/>
  <c r="AW444" i="11" s="1"/>
  <c r="AT447" i="11"/>
  <c r="AV436" i="11"/>
  <c r="AW436" i="11" s="1"/>
  <c r="AV439" i="11"/>
  <c r="AW439" i="11" s="1"/>
  <c r="AV445" i="11"/>
  <c r="AW445" i="11" s="1"/>
  <c r="AV441" i="11"/>
  <c r="AW441" i="11" s="1"/>
  <c r="AV442" i="11"/>
  <c r="AW442" i="11" s="1"/>
  <c r="AW446" i="11" l="1"/>
  <c r="AV446" i="11"/>
  <c r="AW447" i="11" l="1"/>
  <c r="AX439" i="11" s="1"/>
  <c r="AY439" i="11" s="1"/>
  <c r="AX445" i="11" l="1"/>
  <c r="AY445" i="11" s="1"/>
  <c r="AX436" i="11"/>
  <c r="AY436" i="11" s="1"/>
  <c r="AV447" i="11"/>
  <c r="AX440" i="11"/>
  <c r="AY440" i="11" s="1"/>
  <c r="AX441" i="11"/>
  <c r="AY441" i="11" s="1"/>
  <c r="AX442" i="11"/>
  <c r="AY442" i="11" s="1"/>
  <c r="AX443" i="11"/>
  <c r="AY443" i="11" s="1"/>
  <c r="AX438" i="11"/>
  <c r="AY438" i="11" s="1"/>
  <c r="AX437" i="11"/>
  <c r="AY437" i="11" s="1"/>
  <c r="AX444" i="11"/>
  <c r="AY444" i="11" s="1"/>
  <c r="AY446" i="11" l="1"/>
  <c r="AX446" i="11"/>
  <c r="AY447" i="11" l="1"/>
  <c r="AX447" i="11" s="1"/>
  <c r="AZ436" i="11"/>
  <c r="BA436" i="11" s="1"/>
  <c r="AZ441" i="11"/>
  <c r="BA441" i="11" s="1"/>
  <c r="AZ440" i="11"/>
  <c r="BA440" i="11" s="1"/>
  <c r="AZ442" i="11"/>
  <c r="BA442" i="11" s="1"/>
  <c r="AZ444" i="11"/>
  <c r="BA444" i="11" s="1"/>
  <c r="AZ443" i="11"/>
  <c r="BA443" i="11" s="1"/>
  <c r="AZ439" i="11"/>
  <c r="BA439" i="11" s="1"/>
  <c r="AZ437" i="11" l="1"/>
  <c r="BA437" i="11" s="1"/>
  <c r="AZ445" i="11"/>
  <c r="BA445" i="11" s="1"/>
  <c r="AZ438" i="11"/>
  <c r="BA438" i="11" s="1"/>
  <c r="BA446" i="11" s="1"/>
  <c r="AZ446" i="11" l="1"/>
  <c r="BA447" i="11"/>
  <c r="BB437" i="11" s="1"/>
  <c r="BC437" i="11" s="1"/>
  <c r="BB444" i="11" l="1"/>
  <c r="BC444" i="11" s="1"/>
  <c r="BB445" i="11"/>
  <c r="BC445" i="11" s="1"/>
  <c r="BB440" i="11"/>
  <c r="BC440" i="11" s="1"/>
  <c r="BB439" i="11"/>
  <c r="BC439" i="11" s="1"/>
  <c r="BB436" i="11"/>
  <c r="BC436" i="11" s="1"/>
  <c r="BB438" i="11"/>
  <c r="BC438" i="11" s="1"/>
  <c r="BB443" i="11"/>
  <c r="BC443" i="11" s="1"/>
  <c r="BB441" i="11"/>
  <c r="BC441" i="11" s="1"/>
  <c r="BB442" i="11"/>
  <c r="BC442" i="11" s="1"/>
  <c r="AZ447" i="11"/>
  <c r="BC446" i="11" l="1"/>
  <c r="BB446" i="11"/>
  <c r="BC447" i="11" l="1"/>
  <c r="BD441" i="11" s="1"/>
  <c r="BE441" i="11" s="1"/>
  <c r="BD443" i="11" l="1"/>
  <c r="BE443" i="11" s="1"/>
  <c r="BD437" i="11"/>
  <c r="BE437" i="11" s="1"/>
  <c r="BD442" i="11"/>
  <c r="BE442" i="11" s="1"/>
  <c r="BD438" i="11"/>
  <c r="BE438" i="11" s="1"/>
  <c r="BB447" i="11"/>
  <c r="BD440" i="11"/>
  <c r="BE440" i="11" s="1"/>
  <c r="BD436" i="11"/>
  <c r="BE436" i="11" s="1"/>
  <c r="BD444" i="11"/>
  <c r="BE444" i="11" s="1"/>
  <c r="BD445" i="11"/>
  <c r="BE445" i="11" s="1"/>
  <c r="BD439" i="11"/>
  <c r="BE439" i="11" s="1"/>
  <c r="BE446" i="11" l="1"/>
  <c r="BD446" i="11"/>
  <c r="BE447" i="11" l="1"/>
  <c r="BF437" i="11" s="1"/>
  <c r="BG437" i="11" s="1"/>
  <c r="BF445" i="11"/>
  <c r="BG445" i="11" s="1"/>
  <c r="BF439" i="11"/>
  <c r="BG439" i="11" s="1"/>
  <c r="BF438" i="11"/>
  <c r="BG438" i="11" s="1"/>
  <c r="BD447" i="11"/>
  <c r="BF444" i="11"/>
  <c r="BG444" i="11" s="1"/>
  <c r="BF440" i="11"/>
  <c r="BG440" i="11" s="1"/>
  <c r="BF443" i="11"/>
  <c r="BG443" i="11" s="1"/>
  <c r="BF441" i="11"/>
  <c r="BG441" i="11" s="1"/>
  <c r="BF442" i="11"/>
  <c r="BG442" i="11" s="1"/>
  <c r="BF436" i="11"/>
  <c r="BG436" i="11" s="1"/>
  <c r="BG446" i="11" l="1"/>
  <c r="BF446" i="11"/>
  <c r="BG447" i="11" l="1"/>
  <c r="BH443" i="11" s="1"/>
  <c r="BI443" i="11" s="1"/>
  <c r="BH439" i="11"/>
  <c r="BI439" i="11" s="1"/>
  <c r="BH436" i="11"/>
  <c r="BI436" i="11" s="1"/>
  <c r="BH442" i="11"/>
  <c r="BI442" i="11" s="1"/>
  <c r="BH444" i="11"/>
  <c r="BI444" i="11" s="1"/>
  <c r="BH440" i="11"/>
  <c r="BI440" i="11" s="1"/>
  <c r="BH441" i="11"/>
  <c r="BI441" i="11" s="1"/>
  <c r="BH445" i="11"/>
  <c r="BI445" i="11" s="1"/>
  <c r="BH437" i="11"/>
  <c r="BI437" i="11" s="1"/>
  <c r="BH438" i="11"/>
  <c r="BI438" i="11" s="1"/>
  <c r="BF447" i="11"/>
  <c r="BI446" i="11" l="1"/>
  <c r="BH446" i="11"/>
  <c r="BI447" i="11" s="1"/>
  <c r="BH447" i="11" l="1"/>
  <c r="BJ436" i="11"/>
  <c r="BK436" i="11" s="1"/>
  <c r="BJ441" i="11"/>
  <c r="BK441" i="11" s="1"/>
  <c r="BJ444" i="11"/>
  <c r="BK444" i="11" s="1"/>
  <c r="BJ437" i="11"/>
  <c r="BK437" i="11" s="1"/>
  <c r="BJ439" i="11"/>
  <c r="BK439" i="11" s="1"/>
  <c r="BJ443" i="11"/>
  <c r="BK443" i="11" s="1"/>
  <c r="BJ442" i="11"/>
  <c r="BK442" i="11" s="1"/>
  <c r="BJ440" i="11"/>
  <c r="BK440" i="11" s="1"/>
  <c r="BJ445" i="11"/>
  <c r="BK445" i="11" s="1"/>
  <c r="BJ438" i="11"/>
  <c r="BK438" i="11" s="1"/>
  <c r="BJ446" i="11" l="1"/>
  <c r="BK446" i="11"/>
  <c r="BK447" i="11" l="1"/>
  <c r="BL445" i="11" s="1"/>
  <c r="BM445" i="11" s="1"/>
  <c r="BL440" i="11"/>
  <c r="BM440" i="11" s="1"/>
  <c r="BL443" i="11"/>
  <c r="BM443" i="11" s="1"/>
  <c r="BL439" i="11" l="1"/>
  <c r="BM439" i="11" s="1"/>
  <c r="BL444" i="11"/>
  <c r="BM444" i="11" s="1"/>
  <c r="BL436" i="11"/>
  <c r="BM436" i="11" s="1"/>
  <c r="BL437" i="11"/>
  <c r="BM437" i="11" s="1"/>
  <c r="BL442" i="11"/>
  <c r="BM442" i="11" s="1"/>
  <c r="BL438" i="11"/>
  <c r="BM438" i="11" s="1"/>
  <c r="BL441" i="11"/>
  <c r="BM441" i="11" s="1"/>
  <c r="BJ447" i="11"/>
  <c r="BM446" i="11" l="1"/>
  <c r="BL446" i="11"/>
  <c r="BM447" i="11" l="1"/>
  <c r="BL447" i="11"/>
  <c r="BN438" i="11"/>
  <c r="BO438" i="11" s="1"/>
  <c r="BN441" i="11"/>
  <c r="BO441" i="11" s="1"/>
  <c r="BN436" i="11"/>
  <c r="BO436" i="11" s="1"/>
  <c r="BN439" i="11"/>
  <c r="BO439" i="11" s="1"/>
  <c r="BN444" i="11"/>
  <c r="BO444" i="11" s="1"/>
  <c r="BN440" i="11"/>
  <c r="BO440" i="11" s="1"/>
  <c r="BN443" i="11"/>
  <c r="BO443" i="11" s="1"/>
  <c r="BN442" i="11"/>
  <c r="BO442" i="11" s="1"/>
  <c r="BN445" i="11"/>
  <c r="BO445" i="11" s="1"/>
  <c r="BN437" i="11"/>
  <c r="BO437" i="11" s="1"/>
  <c r="BO446" i="11" l="1"/>
  <c r="BN446" i="11"/>
  <c r="BO447" i="11" l="1"/>
  <c r="BN447" i="11" s="1"/>
  <c r="BP442" i="11"/>
  <c r="BQ442" i="11" s="1"/>
  <c r="BP437" i="11"/>
  <c r="BQ437" i="11" s="1"/>
  <c r="BP439" i="11"/>
  <c r="BQ439" i="11" s="1"/>
  <c r="BP443" i="11"/>
  <c r="BQ443" i="11" s="1"/>
  <c r="BP440" i="11"/>
  <c r="BQ440" i="11" s="1"/>
  <c r="BP438" i="11"/>
  <c r="BQ438" i="11" s="1"/>
  <c r="BP441" i="11"/>
  <c r="BQ441" i="11" s="1"/>
  <c r="BP445" i="11"/>
  <c r="BQ445" i="11" s="1"/>
  <c r="BP436" i="11"/>
  <c r="BQ436" i="11" s="1"/>
  <c r="BP444" i="11"/>
  <c r="BQ444" i="11" s="1"/>
  <c r="BQ446" i="11" l="1"/>
  <c r="BP446" i="11"/>
  <c r="BQ447" i="11" l="1"/>
  <c r="BR445" i="11" s="1"/>
  <c r="BS445" i="11" s="1"/>
  <c r="BR441" i="11"/>
  <c r="BS441" i="11" s="1"/>
  <c r="BR438" i="11"/>
  <c r="BS438" i="11" s="1"/>
  <c r="BR442" i="11"/>
  <c r="BS442" i="11" s="1"/>
  <c r="BR444" i="11"/>
  <c r="BS444" i="11" s="1"/>
  <c r="BP447" i="11" l="1"/>
  <c r="BR440" i="11"/>
  <c r="BS440" i="11" s="1"/>
  <c r="BR437" i="11"/>
  <c r="BS437" i="11" s="1"/>
  <c r="BR443" i="11"/>
  <c r="BS443" i="11" s="1"/>
  <c r="BR439" i="11"/>
  <c r="BS439" i="11" s="1"/>
  <c r="BR436" i="11"/>
  <c r="BS436" i="11" s="1"/>
  <c r="BS446" i="11" l="1"/>
  <c r="BR446" i="11"/>
  <c r="BS447" i="11" l="1"/>
  <c r="BT439" i="11" s="1"/>
  <c r="BU439" i="11" s="1"/>
  <c r="BT443" i="11"/>
  <c r="BU443" i="11" s="1"/>
  <c r="BT438" i="11"/>
  <c r="BU438" i="11" s="1"/>
  <c r="BT437" i="11"/>
  <c r="BU437" i="11" s="1"/>
  <c r="BT445" i="11"/>
  <c r="BU445" i="11" s="1"/>
  <c r="BR447" i="11"/>
  <c r="BT441" i="11"/>
  <c r="BU441" i="11" s="1"/>
  <c r="BT444" i="11"/>
  <c r="BU444" i="11" s="1"/>
  <c r="BT440" i="11"/>
  <c r="BU440" i="11" s="1"/>
  <c r="BT436" i="11"/>
  <c r="BU436" i="11" s="1"/>
  <c r="BT442" i="11" l="1"/>
  <c r="BU442" i="11" s="1"/>
  <c r="BU446" i="11" s="1"/>
  <c r="BT446" i="11" l="1"/>
  <c r="BU447" i="11" s="1"/>
  <c r="BV444" i="11" l="1"/>
  <c r="BW444" i="11" s="1"/>
  <c r="BV441" i="11"/>
  <c r="BW441" i="11" s="1"/>
  <c r="BV443" i="11"/>
  <c r="BW443" i="11" s="1"/>
  <c r="BV445" i="11"/>
  <c r="BW445" i="11" s="1"/>
  <c r="BV442" i="11"/>
  <c r="BW442" i="11" s="1"/>
  <c r="BV440" i="11"/>
  <c r="BW440" i="11" s="1"/>
  <c r="BV437" i="11"/>
  <c r="BW437" i="11" s="1"/>
  <c r="BV436" i="11"/>
  <c r="BW436" i="11" s="1"/>
  <c r="BV439" i="11"/>
  <c r="BW439" i="11" s="1"/>
  <c r="BV438" i="11"/>
  <c r="BW438" i="11" s="1"/>
  <c r="BT447" i="11"/>
  <c r="BW446" i="11" l="1"/>
  <c r="BV446" i="11"/>
  <c r="BW447" i="11" l="1"/>
  <c r="BX437" i="11"/>
  <c r="BY437" i="11" s="1"/>
  <c r="BX442" i="11"/>
  <c r="BY442" i="11" s="1"/>
  <c r="BX445" i="11"/>
  <c r="BY445" i="11" s="1"/>
  <c r="BX443" i="11"/>
  <c r="BY443" i="11" s="1"/>
  <c r="BX436" i="11"/>
  <c r="BY436" i="11" s="1"/>
  <c r="BX439" i="11"/>
  <c r="BY439" i="11" s="1"/>
  <c r="BX438" i="11"/>
  <c r="BY438" i="11" s="1"/>
  <c r="BX440" i="11"/>
  <c r="BY440" i="11" s="1"/>
  <c r="BV447" i="11"/>
  <c r="BX441" i="11"/>
  <c r="BY441" i="11" s="1"/>
  <c r="BX444" i="11"/>
  <c r="BY444" i="11" s="1"/>
  <c r="BY446" i="11" l="1"/>
  <c r="BX446" i="11"/>
  <c r="BY447" i="11" l="1"/>
  <c r="BZ440" i="11" s="1"/>
  <c r="CA440" i="11" s="1"/>
  <c r="BZ439" i="11"/>
  <c r="CA439" i="11" s="1"/>
  <c r="BZ441" i="11"/>
  <c r="CA441" i="11" s="1"/>
  <c r="BZ436" i="11" l="1"/>
  <c r="CA436" i="11" s="1"/>
  <c r="BZ444" i="11"/>
  <c r="CA444" i="11" s="1"/>
  <c r="BZ437" i="11"/>
  <c r="CA437" i="11" s="1"/>
  <c r="BZ438" i="11"/>
  <c r="CA438" i="11" s="1"/>
  <c r="BX447" i="11"/>
  <c r="BZ442" i="11"/>
  <c r="CA442" i="11" s="1"/>
  <c r="BZ445" i="11"/>
  <c r="CA445" i="11" s="1"/>
  <c r="BZ443" i="11"/>
  <c r="CA443" i="11" s="1"/>
  <c r="CA446" i="11" l="1"/>
  <c r="BZ446" i="11"/>
  <c r="CA447" i="11" l="1"/>
  <c r="CB437" i="11" s="1"/>
  <c r="CC437" i="11" s="1"/>
  <c r="CB444" i="11"/>
  <c r="CC444" i="11" s="1"/>
  <c r="CB439" i="11"/>
  <c r="CC439" i="11" s="1"/>
  <c r="BZ447" i="11"/>
  <c r="CB436" i="11"/>
  <c r="CC436" i="11" s="1"/>
  <c r="CB440" i="11"/>
  <c r="CC440" i="11" s="1"/>
  <c r="CB443" i="11"/>
  <c r="CC443" i="11" s="1"/>
  <c r="CB438" i="11"/>
  <c r="CC438" i="11" s="1"/>
  <c r="CB445" i="11"/>
  <c r="CC445" i="11" s="1"/>
  <c r="CB441" i="11"/>
  <c r="CC441" i="11" s="1"/>
  <c r="CB442" i="11" l="1"/>
  <c r="CC442" i="11" s="1"/>
  <c r="CC446" i="11"/>
  <c r="CB446" i="11"/>
  <c r="CC447" i="11" l="1"/>
  <c r="CD443" i="11" s="1"/>
  <c r="CE443" i="11" s="1"/>
  <c r="CD437" i="11"/>
  <c r="CE437" i="11" s="1"/>
  <c r="CD438" i="11"/>
  <c r="CE438" i="11" s="1"/>
  <c r="CB447" i="11"/>
  <c r="CD442" i="11"/>
  <c r="CE442" i="11" s="1"/>
  <c r="CD439" i="11"/>
  <c r="CE439" i="11" s="1"/>
  <c r="CD444" i="11"/>
  <c r="CE444" i="11" s="1"/>
  <c r="CD436" i="11"/>
  <c r="CE436" i="11" s="1"/>
  <c r="CD445" i="11"/>
  <c r="CE445" i="11" s="1"/>
  <c r="CD440" i="11"/>
  <c r="CE440" i="11" s="1"/>
  <c r="CD441" i="11"/>
  <c r="CE441" i="11" s="1"/>
  <c r="CD446" i="11" l="1"/>
  <c r="CE446" i="11"/>
  <c r="CE447" i="11" l="1"/>
  <c r="CF444" i="11" s="1"/>
  <c r="CG444" i="11" s="1"/>
  <c r="CF445" i="11"/>
  <c r="CG445" i="11" s="1"/>
  <c r="CF436" i="11"/>
  <c r="CF440" i="11" l="1"/>
  <c r="CG440" i="11" s="1"/>
  <c r="CF439" i="11"/>
  <c r="CG439" i="11" s="1"/>
  <c r="CD447" i="11"/>
  <c r="CF443" i="11"/>
  <c r="CG443" i="11" s="1"/>
  <c r="CF438" i="11"/>
  <c r="CG438" i="11" s="1"/>
  <c r="CF441" i="11"/>
  <c r="CG441" i="11" s="1"/>
  <c r="CF437" i="11"/>
  <c r="CG437" i="11" s="1"/>
  <c r="CF442" i="11"/>
  <c r="CG442" i="11" s="1"/>
  <c r="CG436" i="11"/>
  <c r="CG446" i="11" l="1"/>
  <c r="CF446" i="11"/>
  <c r="CG447" i="11" l="1"/>
  <c r="CF447" i="11" s="1"/>
  <c r="CH439" i="11"/>
  <c r="CI439" i="11" s="1"/>
  <c r="CH443" i="11"/>
  <c r="CI443" i="11" s="1"/>
  <c r="CH441" i="11"/>
  <c r="CI441" i="11" s="1"/>
  <c r="CH440" i="11"/>
  <c r="CI440" i="11" s="1"/>
  <c r="CH436" i="11"/>
  <c r="CI436" i="11" s="1"/>
  <c r="CH438" i="11"/>
  <c r="CI438" i="11" s="1"/>
  <c r="CH442" i="11"/>
  <c r="CI442" i="11" s="1"/>
  <c r="CH437" i="11"/>
  <c r="CI437" i="11" s="1"/>
  <c r="CH444" i="11" l="1"/>
  <c r="CI444" i="11" s="1"/>
  <c r="CH445" i="11"/>
  <c r="CI445" i="11" s="1"/>
  <c r="CI446" i="11" s="1"/>
  <c r="CH446" i="11" l="1"/>
  <c r="CI447" i="11" s="1"/>
  <c r="CJ441" i="11" s="1"/>
  <c r="CK441" i="11" s="1"/>
  <c r="CJ438" i="11" l="1"/>
  <c r="CK438" i="11" s="1"/>
  <c r="CH447" i="11"/>
  <c r="CJ442" i="11"/>
  <c r="CK442" i="11" s="1"/>
  <c r="CJ440" i="11"/>
  <c r="CK440" i="11" s="1"/>
  <c r="CJ437" i="11"/>
  <c r="CK437" i="11" s="1"/>
  <c r="CJ439" i="11"/>
  <c r="CK439" i="11" s="1"/>
  <c r="CJ445" i="11"/>
  <c r="CK445" i="11" s="1"/>
  <c r="CJ436" i="11"/>
  <c r="CK436" i="11" s="1"/>
  <c r="CJ444" i="11"/>
  <c r="CK444" i="11" s="1"/>
  <c r="CJ443" i="11"/>
  <c r="CK443" i="11" s="1"/>
  <c r="CK446" i="11" l="1"/>
  <c r="CJ446" i="11"/>
  <c r="CK447" i="11" s="1"/>
  <c r="CL439" i="11" l="1"/>
  <c r="CM439" i="11" s="1"/>
  <c r="CL438" i="11"/>
  <c r="CM438" i="11" s="1"/>
  <c r="CL442" i="11"/>
  <c r="CM442" i="11" s="1"/>
  <c r="CL445" i="11"/>
  <c r="CM445" i="11" s="1"/>
  <c r="CL444" i="11"/>
  <c r="CM444" i="11" s="1"/>
  <c r="CL437" i="11"/>
  <c r="CM437" i="11" s="1"/>
  <c r="CL440" i="11"/>
  <c r="CM440" i="11" s="1"/>
  <c r="CJ447" i="11"/>
  <c r="CL436" i="11"/>
  <c r="CL441" i="11"/>
  <c r="CM441" i="11" s="1"/>
  <c r="CL443" i="11"/>
  <c r="CM443" i="11" s="1"/>
  <c r="CM436" i="11" l="1"/>
  <c r="CM446" i="11" s="1"/>
  <c r="CL446" i="11"/>
  <c r="CM447" i="11" l="1"/>
  <c r="CN442" i="11" s="1"/>
  <c r="CO442" i="11" s="1"/>
  <c r="CN445" i="11" l="1"/>
  <c r="CO445" i="11" s="1"/>
  <c r="CN439" i="11"/>
  <c r="CO439" i="11" s="1"/>
  <c r="CL447" i="11"/>
  <c r="CN438" i="11"/>
  <c r="CO438" i="11" s="1"/>
  <c r="CN441" i="11"/>
  <c r="CO441" i="11" s="1"/>
  <c r="CN437" i="11"/>
  <c r="CO437" i="11" s="1"/>
  <c r="CN440" i="11"/>
  <c r="CO440" i="11" s="1"/>
  <c r="CN444" i="11"/>
  <c r="CO444" i="11" s="1"/>
  <c r="CN443" i="11"/>
  <c r="CO443" i="11" s="1"/>
  <c r="CN436" i="11"/>
  <c r="CO436" i="11" s="1"/>
  <c r="CN446" i="11" l="1"/>
  <c r="CO446" i="11"/>
  <c r="CO447" i="11" l="1"/>
  <c r="CP445" i="11" s="1"/>
  <c r="CQ445" i="11" s="1"/>
  <c r="CP439" i="11"/>
  <c r="CQ439" i="11" s="1"/>
  <c r="CN447" i="11"/>
  <c r="CP444" i="11"/>
  <c r="CQ444" i="11" s="1"/>
  <c r="CP436" i="11"/>
  <c r="CP440" i="11" l="1"/>
  <c r="CQ440" i="11" s="1"/>
  <c r="CP442" i="11"/>
  <c r="CQ442" i="11" s="1"/>
  <c r="CP438" i="11"/>
  <c r="CQ438" i="11" s="1"/>
  <c r="CP437" i="11"/>
  <c r="CQ437" i="11" s="1"/>
  <c r="CP443" i="11"/>
  <c r="CQ443" i="11" s="1"/>
  <c r="CP441" i="11"/>
  <c r="CQ441" i="11" s="1"/>
  <c r="CQ436" i="11"/>
  <c r="CQ446" i="11" l="1"/>
  <c r="CP446" i="11"/>
  <c r="CQ447" i="11" l="1"/>
  <c r="CR443" i="11" s="1"/>
  <c r="CS443" i="11" s="1"/>
  <c r="CR439" i="11" l="1"/>
  <c r="CS439" i="11" s="1"/>
  <c r="CR440" i="11"/>
  <c r="CS440" i="11" s="1"/>
  <c r="CR441" i="11"/>
  <c r="CS441" i="11" s="1"/>
  <c r="CR437" i="11"/>
  <c r="CS437" i="11" s="1"/>
  <c r="CR445" i="11"/>
  <c r="CS445" i="11" s="1"/>
  <c r="CR444" i="11"/>
  <c r="CS444" i="11" s="1"/>
  <c r="CR436" i="11"/>
  <c r="CS436" i="11" s="1"/>
  <c r="CR442" i="11"/>
  <c r="CS442" i="11" s="1"/>
  <c r="CP447" i="11"/>
  <c r="CR438" i="11"/>
  <c r="CS438" i="11" s="1"/>
  <c r="CS446" i="11" l="1"/>
  <c r="CR446" i="11"/>
  <c r="CS447" i="11" l="1"/>
  <c r="CT437" i="11" s="1"/>
  <c r="CU437" i="11" s="1"/>
  <c r="CT444" i="11"/>
  <c r="CU444" i="11" s="1"/>
  <c r="CR447" i="11"/>
  <c r="CT436" i="11"/>
  <c r="CT440" i="11"/>
  <c r="CU440" i="11" s="1"/>
  <c r="CT438" i="11"/>
  <c r="CU438" i="11" s="1"/>
  <c r="CT443" i="11"/>
  <c r="CU443" i="11" s="1"/>
  <c r="CT439" i="11"/>
  <c r="CU439" i="11" s="1"/>
  <c r="CT442" i="11" l="1"/>
  <c r="CU442" i="11" s="1"/>
  <c r="CT441" i="11"/>
  <c r="CU441" i="11" s="1"/>
  <c r="CT445" i="11"/>
  <c r="CU445" i="11" s="1"/>
  <c r="CU436" i="11"/>
  <c r="CU446" i="11" l="1"/>
  <c r="CT446" i="11"/>
  <c r="CU447" i="11" l="1"/>
  <c r="CV439" i="11"/>
  <c r="CW439" i="11" s="1"/>
  <c r="CV438" i="11"/>
  <c r="CW438" i="11" s="1"/>
  <c r="CV445" i="11"/>
  <c r="CW445" i="11" s="1"/>
  <c r="CV440" i="11"/>
  <c r="CW440" i="11" s="1"/>
  <c r="CV442" i="11"/>
  <c r="CW442" i="11" s="1"/>
  <c r="CT447" i="11"/>
  <c r="CV437" i="11"/>
  <c r="CW437" i="11" s="1"/>
  <c r="CV436" i="11"/>
  <c r="CV443" i="11"/>
  <c r="CW443" i="11" s="1"/>
  <c r="CV444" i="11"/>
  <c r="CW444" i="11" s="1"/>
  <c r="CV441" i="11"/>
  <c r="CW441" i="11" s="1"/>
  <c r="CW436" i="11" l="1"/>
  <c r="CW446" i="11" s="1"/>
  <c r="CV446" i="11"/>
  <c r="CW447" i="11" l="1"/>
  <c r="CX445" i="11" l="1"/>
  <c r="CY445" i="11" s="1"/>
  <c r="CX441" i="11"/>
  <c r="CY441" i="11" s="1"/>
  <c r="CX443" i="11"/>
  <c r="CY443" i="11" s="1"/>
  <c r="CX440" i="11"/>
  <c r="CY440" i="11" s="1"/>
  <c r="CX437" i="11"/>
  <c r="CY437" i="11" s="1"/>
  <c r="CX439" i="11"/>
  <c r="CY439" i="11" s="1"/>
  <c r="CX436" i="11"/>
  <c r="CV447" i="11"/>
  <c r="CX444" i="11"/>
  <c r="CY444" i="11" s="1"/>
  <c r="CX438" i="11"/>
  <c r="CY438" i="11" s="1"/>
  <c r="CX442" i="11"/>
  <c r="CY442" i="11" s="1"/>
  <c r="CX446" i="11" l="1"/>
  <c r="CY436" i="11"/>
  <c r="CY446" i="11" s="1"/>
  <c r="CY447" i="11" l="1"/>
  <c r="CZ443" i="11" l="1"/>
  <c r="DA443" i="11" s="1"/>
  <c r="CZ442" i="11"/>
  <c r="DA442" i="11" s="1"/>
  <c r="CZ437" i="11"/>
  <c r="DA437" i="11" s="1"/>
  <c r="CZ438" i="11"/>
  <c r="DA438" i="11" s="1"/>
  <c r="CZ444" i="11"/>
  <c r="DA444" i="11" s="1"/>
  <c r="CZ439" i="11"/>
  <c r="DA439" i="11" s="1"/>
  <c r="CZ445" i="11"/>
  <c r="DA445" i="11" s="1"/>
  <c r="CX447" i="11"/>
  <c r="CZ441" i="11"/>
  <c r="DA441" i="11" s="1"/>
  <c r="CZ436" i="11"/>
  <c r="CZ440" i="11"/>
  <c r="DA440" i="11" s="1"/>
  <c r="CZ446" i="11" l="1"/>
  <c r="DA436" i="11"/>
  <c r="DA446" i="11" s="1"/>
  <c r="DA447" i="11" l="1"/>
  <c r="DB439" i="11" l="1"/>
  <c r="DC439" i="11" s="1"/>
  <c r="DB438" i="11"/>
  <c r="DC438" i="11" s="1"/>
  <c r="DB442" i="11"/>
  <c r="DC442" i="11" s="1"/>
  <c r="DB437" i="11"/>
  <c r="DC437" i="11" s="1"/>
  <c r="DB445" i="11"/>
  <c r="DC445" i="11" s="1"/>
  <c r="DB440" i="11"/>
  <c r="DC440" i="11" s="1"/>
  <c r="DB444" i="11"/>
  <c r="DC444" i="11" s="1"/>
  <c r="CZ447" i="11"/>
  <c r="DB436" i="11"/>
  <c r="DB443" i="11"/>
  <c r="DC443" i="11" s="1"/>
  <c r="DB441" i="11"/>
  <c r="DC441" i="11" s="1"/>
  <c r="DC436" i="11" l="1"/>
  <c r="DC446" i="11" s="1"/>
  <c r="DB446" i="11"/>
  <c r="DC447" i="11" l="1"/>
  <c r="DD442" i="11" s="1"/>
  <c r="DE442" i="11" s="1"/>
  <c r="DD445" i="11" l="1"/>
  <c r="DE445" i="11" s="1"/>
  <c r="DD444" i="11"/>
  <c r="DE444" i="11" s="1"/>
  <c r="DD439" i="11"/>
  <c r="DE439" i="11" s="1"/>
  <c r="DD438" i="11"/>
  <c r="DE438" i="11" s="1"/>
  <c r="DD443" i="11"/>
  <c r="DE443" i="11" s="1"/>
  <c r="DD441" i="11"/>
  <c r="DE441" i="11" s="1"/>
  <c r="DB447" i="11"/>
  <c r="DD437" i="11"/>
  <c r="DE437" i="11" s="1"/>
  <c r="DD440" i="11"/>
  <c r="DE440" i="11" s="1"/>
  <c r="DD436" i="11"/>
  <c r="DE436" i="11" s="1"/>
  <c r="DE446" i="11" l="1"/>
  <c r="DD446" i="11"/>
  <c r="DE447" i="11" l="1"/>
  <c r="DD447" i="11" s="1"/>
  <c r="DF440" i="11"/>
  <c r="DG440" i="11" s="1"/>
  <c r="DF445" i="11"/>
  <c r="DG445" i="11" s="1"/>
  <c r="DF436" i="11"/>
  <c r="DG436" i="11" s="1"/>
  <c r="DF443" i="11"/>
  <c r="DG443" i="11" s="1"/>
  <c r="DF438" i="11" l="1"/>
  <c r="DG438" i="11" s="1"/>
  <c r="DF437" i="11"/>
  <c r="DG437" i="11" s="1"/>
  <c r="DF444" i="11"/>
  <c r="DG444" i="11" s="1"/>
  <c r="DF441" i="11"/>
  <c r="DG441" i="11" s="1"/>
  <c r="DF442" i="11"/>
  <c r="DG442" i="11" s="1"/>
  <c r="DF439" i="11"/>
  <c r="DG439" i="11" s="1"/>
  <c r="DG446" i="11" l="1"/>
  <c r="DF446" i="11"/>
  <c r="DG447" i="11" l="1"/>
  <c r="DH443" i="11" s="1"/>
  <c r="DI443" i="11" s="1"/>
  <c r="DH436" i="11"/>
  <c r="DH437" i="11"/>
  <c r="DI437" i="11" s="1"/>
  <c r="DH440" i="11"/>
  <c r="DI440" i="11" s="1"/>
  <c r="DH445" i="11"/>
  <c r="DI445" i="11" s="1"/>
  <c r="DH439" i="11"/>
  <c r="DI439" i="11" s="1"/>
  <c r="DH442" i="11"/>
  <c r="DI442" i="11" s="1"/>
  <c r="DH444" i="11"/>
  <c r="DI444" i="11" s="1"/>
  <c r="DH441" i="11"/>
  <c r="DI441" i="11" s="1"/>
  <c r="DF447" i="11"/>
  <c r="DH438" i="11"/>
  <c r="DI438" i="11" s="1"/>
  <c r="DI436" i="11"/>
  <c r="DH446" i="11" l="1"/>
  <c r="DI446" i="11"/>
  <c r="DI447" i="11" l="1"/>
  <c r="DJ441" i="11" s="1"/>
  <c r="DK441" i="11" s="1"/>
  <c r="DJ443" i="11" l="1"/>
  <c r="DK443" i="11" s="1"/>
  <c r="DJ440" i="11"/>
  <c r="DK440" i="11" s="1"/>
  <c r="DJ438" i="11"/>
  <c r="DK438" i="11" s="1"/>
  <c r="DJ439" i="11"/>
  <c r="DK439" i="11" s="1"/>
  <c r="DJ444" i="11"/>
  <c r="DK444" i="11" s="1"/>
  <c r="DJ442" i="11"/>
  <c r="DK442" i="11" s="1"/>
  <c r="DJ437" i="11"/>
  <c r="DK437" i="11" s="1"/>
  <c r="DJ445" i="11"/>
  <c r="DK445" i="11" s="1"/>
  <c r="DH447" i="11"/>
  <c r="DJ436" i="11"/>
  <c r="DK436" i="11" s="1"/>
  <c r="DK446" i="11" l="1"/>
  <c r="DJ446" i="11"/>
  <c r="DK447" i="11" l="1"/>
  <c r="DL444" i="11" s="1"/>
  <c r="DM444" i="11" s="1"/>
  <c r="DL441" i="11"/>
  <c r="DM441" i="11" s="1"/>
  <c r="DL439" i="11" l="1"/>
  <c r="DM439" i="11" s="1"/>
  <c r="DL438" i="11"/>
  <c r="DM438" i="11" s="1"/>
  <c r="DL437" i="11"/>
  <c r="DM437" i="11" s="1"/>
  <c r="DL440" i="11"/>
  <c r="DM440" i="11" s="1"/>
  <c r="DL442" i="11"/>
  <c r="DM442" i="11" s="1"/>
  <c r="DL436" i="11"/>
  <c r="DM436" i="11" s="1"/>
  <c r="DJ447" i="11"/>
  <c r="DL443" i="11"/>
  <c r="DM443" i="11" s="1"/>
  <c r="DL445" i="11"/>
  <c r="DM445" i="11" s="1"/>
  <c r="DM446" i="11" l="1"/>
  <c r="DL446" i="11"/>
  <c r="DM447" i="11" l="1"/>
  <c r="O434" i="11" s="1"/>
  <c r="N440" i="11" s="1"/>
  <c r="O440" i="11" s="1"/>
  <c r="N443" i="11" l="1"/>
  <c r="O443" i="11" s="1"/>
  <c r="N437" i="11"/>
  <c r="O437" i="11" s="1"/>
  <c r="N445" i="11"/>
  <c r="O445" i="11" s="1"/>
  <c r="N438" i="11"/>
  <c r="O438" i="11" s="1"/>
  <c r="DL447" i="11"/>
  <c r="N436" i="11"/>
  <c r="O436" i="11" s="1"/>
  <c r="P448" i="11"/>
  <c r="P447" i="11" s="1"/>
  <c r="N442" i="11"/>
  <c r="O442" i="11" s="1"/>
  <c r="N439" i="11"/>
  <c r="O439" i="11" s="1"/>
  <c r="N441" i="11"/>
  <c r="O441" i="11" s="1"/>
  <c r="N444" i="11"/>
  <c r="O444" i="11" s="1"/>
  <c r="O446" i="11" l="1"/>
  <c r="Q467" i="11" s="1"/>
  <c r="N446" i="11"/>
  <c r="Q459" i="11" s="1"/>
  <c r="AF467" i="11"/>
  <c r="Q472" i="11"/>
  <c r="Q464" i="11"/>
  <c r="Q468" i="11"/>
  <c r="Q470" i="11"/>
  <c r="Q471" i="11"/>
  <c r="Q465" i="11"/>
  <c r="Q469" i="11"/>
  <c r="Q463" i="11"/>
  <c r="Q466" i="11"/>
  <c r="AE472" i="11" l="1"/>
  <c r="AA472" i="11"/>
  <c r="W472" i="11"/>
  <c r="AD472" i="11"/>
  <c r="Z472" i="11"/>
  <c r="V472" i="11"/>
  <c r="AC472" i="11"/>
  <c r="Y472" i="11"/>
  <c r="AB472" i="11"/>
  <c r="X472" i="11"/>
  <c r="AC471" i="11"/>
  <c r="Y471" i="11"/>
  <c r="AB471" i="11"/>
  <c r="X471" i="11"/>
  <c r="AE471" i="11"/>
  <c r="AA471" i="11"/>
  <c r="W471" i="11"/>
  <c r="AD471" i="11"/>
  <c r="Z471" i="11"/>
  <c r="V471" i="11"/>
  <c r="AD459" i="11"/>
  <c r="AE466" i="11"/>
  <c r="AA466" i="11"/>
  <c r="W466" i="11"/>
  <c r="AD466" i="11"/>
  <c r="Z466" i="11"/>
  <c r="V466" i="11"/>
  <c r="AC466" i="11"/>
  <c r="Y466" i="11"/>
  <c r="AB466" i="11"/>
  <c r="X466" i="11"/>
  <c r="AC463" i="11"/>
  <c r="Y463" i="11"/>
  <c r="AB463" i="11"/>
  <c r="X463" i="11"/>
  <c r="AE463" i="11"/>
  <c r="AA463" i="11"/>
  <c r="W463" i="11"/>
  <c r="AD463" i="11"/>
  <c r="Z463" i="11"/>
  <c r="V463" i="11"/>
  <c r="AE470" i="11"/>
  <c r="AA470" i="11"/>
  <c r="W470" i="11"/>
  <c r="AD470" i="11"/>
  <c r="Z470" i="11"/>
  <c r="V470" i="11"/>
  <c r="AC470" i="11"/>
  <c r="Y470" i="11"/>
  <c r="AB470" i="11"/>
  <c r="X470" i="11"/>
  <c r="AC469" i="11"/>
  <c r="Y469" i="11"/>
  <c r="AB469" i="11"/>
  <c r="X469" i="11"/>
  <c r="AE469" i="11"/>
  <c r="AA469" i="11"/>
  <c r="W469" i="11"/>
  <c r="AD469" i="11"/>
  <c r="Z469" i="11"/>
  <c r="V469" i="11"/>
  <c r="AE468" i="11"/>
  <c r="AA468" i="11"/>
  <c r="W468" i="11"/>
  <c r="AD468" i="11"/>
  <c r="Z468" i="11"/>
  <c r="V468" i="11"/>
  <c r="AC468" i="11"/>
  <c r="Y468" i="11"/>
  <c r="AB468" i="11"/>
  <c r="X468" i="11"/>
  <c r="AC465" i="11"/>
  <c r="Y465" i="11"/>
  <c r="AB465" i="11"/>
  <c r="X465" i="11"/>
  <c r="AE465" i="11"/>
  <c r="AA465" i="11"/>
  <c r="W465" i="11"/>
  <c r="AD465" i="11"/>
  <c r="Z465" i="11"/>
  <c r="V465" i="11"/>
  <c r="AE464" i="11"/>
  <c r="AA464" i="11"/>
  <c r="W464" i="11"/>
  <c r="AD464" i="11"/>
  <c r="Z464" i="11"/>
  <c r="V464" i="11"/>
  <c r="AC464" i="11"/>
  <c r="Y464" i="11"/>
  <c r="AB464" i="11"/>
  <c r="X464" i="11"/>
  <c r="AC467" i="11"/>
  <c r="Y467" i="11"/>
  <c r="AB467" i="11"/>
  <c r="X467" i="11"/>
  <c r="AE467" i="11"/>
  <c r="AA467" i="11"/>
  <c r="W467" i="11"/>
  <c r="AD467" i="11"/>
  <c r="Z467" i="11"/>
  <c r="V467" i="11"/>
  <c r="Q451" i="11"/>
  <c r="Q454" i="11"/>
  <c r="AF459" i="11"/>
  <c r="Q455" i="11"/>
  <c r="Q456" i="11"/>
  <c r="Q458" i="11"/>
  <c r="Q457" i="11"/>
  <c r="AB459" i="11" s="1"/>
  <c r="Q453" i="11"/>
  <c r="X459" i="11" s="1"/>
  <c r="Q452" i="11"/>
  <c r="Q460" i="11"/>
  <c r="AF464" i="11"/>
  <c r="AF472" i="11"/>
  <c r="AF465" i="11"/>
  <c r="AU468" i="11"/>
  <c r="AU464" i="11"/>
  <c r="AU463" i="11"/>
  <c r="AU467" i="11"/>
  <c r="AU470" i="11"/>
  <c r="AU469" i="11"/>
  <c r="AU465" i="11"/>
  <c r="AF463" i="11"/>
  <c r="AU471" i="11"/>
  <c r="AU472" i="11"/>
  <c r="AU466" i="11"/>
  <c r="AF469" i="11"/>
  <c r="AF471" i="11"/>
  <c r="AF470" i="11"/>
  <c r="AF466" i="11"/>
  <c r="AF468" i="11"/>
  <c r="AE460" i="11" l="1"/>
  <c r="AA460" i="11"/>
  <c r="W460" i="11"/>
  <c r="AD460" i="11"/>
  <c r="Z460" i="11"/>
  <c r="V460" i="11"/>
  <c r="AC460" i="11"/>
  <c r="Y460" i="11"/>
  <c r="AB460" i="11"/>
  <c r="X460" i="11"/>
  <c r="AE458" i="11"/>
  <c r="AA458" i="11"/>
  <c r="W458" i="11"/>
  <c r="AD458" i="11"/>
  <c r="Z458" i="11"/>
  <c r="V458" i="11"/>
  <c r="AC458" i="11"/>
  <c r="Y458" i="11"/>
  <c r="AB458" i="11"/>
  <c r="X458" i="11"/>
  <c r="AE454" i="11"/>
  <c r="AA454" i="11"/>
  <c r="W454" i="11"/>
  <c r="AD454" i="11"/>
  <c r="Z454" i="11"/>
  <c r="V454" i="11"/>
  <c r="AC454" i="11"/>
  <c r="Y454" i="11"/>
  <c r="AB454" i="11"/>
  <c r="X454" i="11"/>
  <c r="AE452" i="11"/>
  <c r="AA452" i="11"/>
  <c r="W452" i="11"/>
  <c r="AD452" i="11"/>
  <c r="Z452" i="11"/>
  <c r="V452" i="11"/>
  <c r="AC452" i="11"/>
  <c r="Y452" i="11"/>
  <c r="AB452" i="11"/>
  <c r="X452" i="11"/>
  <c r="AE456" i="11"/>
  <c r="AA456" i="11"/>
  <c r="W456" i="11"/>
  <c r="AD456" i="11"/>
  <c r="Z456" i="11"/>
  <c r="V456" i="11"/>
  <c r="AC456" i="11"/>
  <c r="Y456" i="11"/>
  <c r="AB456" i="11"/>
  <c r="X456" i="11"/>
  <c r="AC451" i="11"/>
  <c r="Y451" i="11"/>
  <c r="AB451" i="11"/>
  <c r="X451" i="11"/>
  <c r="AE451" i="11"/>
  <c r="AA451" i="11"/>
  <c r="W451" i="11"/>
  <c r="AD451" i="11"/>
  <c r="Z451" i="11"/>
  <c r="V451" i="11"/>
  <c r="W459" i="11"/>
  <c r="AC453" i="11"/>
  <c r="Y453" i="11"/>
  <c r="AB453" i="11"/>
  <c r="X453" i="11"/>
  <c r="AE453" i="11"/>
  <c r="AA453" i="11"/>
  <c r="W453" i="11"/>
  <c r="AD453" i="11"/>
  <c r="Z453" i="11"/>
  <c r="V453" i="11"/>
  <c r="AC455" i="11"/>
  <c r="Y455" i="11"/>
  <c r="AB455" i="11"/>
  <c r="X455" i="11"/>
  <c r="AE455" i="11"/>
  <c r="AA455" i="11"/>
  <c r="W455" i="11"/>
  <c r="AD455" i="11"/>
  <c r="Z455" i="11"/>
  <c r="V455" i="11"/>
  <c r="AE473" i="11"/>
  <c r="V459" i="11"/>
  <c r="AA459" i="11"/>
  <c r="Y459" i="11"/>
  <c r="AC457" i="11"/>
  <c r="Y457" i="11"/>
  <c r="AB457" i="11"/>
  <c r="X457" i="11"/>
  <c r="AE457" i="11"/>
  <c r="AA457" i="11"/>
  <c r="W457" i="11"/>
  <c r="AD457" i="11"/>
  <c r="Z457" i="11"/>
  <c r="V457" i="11"/>
  <c r="Z459" i="11"/>
  <c r="AE459" i="11"/>
  <c r="AC459" i="11"/>
  <c r="AF451" i="11"/>
  <c r="AF454" i="11"/>
  <c r="AF455" i="11"/>
  <c r="AF457" i="11"/>
  <c r="AF460" i="11"/>
  <c r="AF458" i="11"/>
  <c r="AU458" i="11"/>
  <c r="AU459" i="11"/>
  <c r="AU456" i="11"/>
  <c r="AU453" i="11"/>
  <c r="Q461" i="11"/>
  <c r="AU454" i="11"/>
  <c r="AU451" i="11"/>
  <c r="AU455" i="11"/>
  <c r="AU452" i="11"/>
  <c r="AF452" i="11"/>
  <c r="AU457" i="11"/>
  <c r="AU460" i="11"/>
  <c r="AF456" i="11"/>
  <c r="AF453" i="11"/>
  <c r="AF473" i="11"/>
  <c r="AH464" i="11" s="1"/>
  <c r="AH463" i="11"/>
  <c r="AE461" i="11" l="1"/>
  <c r="AH451" i="11" s="1"/>
  <c r="AF461" i="11"/>
  <c r="AH452" i="11" s="1"/>
  <c r="AH454" i="11" s="1"/>
  <c r="AH467" i="11"/>
  <c r="AH468" i="11"/>
  <c r="AH466" i="11"/>
  <c r="AH456" i="11" l="1"/>
  <c r="AH455" i="11"/>
  <c r="AH470" i="11"/>
  <c r="AH471" i="11"/>
  <c r="AH458" i="11" l="1"/>
  <c r="AH459" i="11"/>
  <c r="AH472" i="11"/>
  <c r="AK463" i="11" s="1"/>
  <c r="AL463" i="11" s="1"/>
  <c r="AK467" i="11"/>
  <c r="AK468" i="11" s="1"/>
  <c r="AK469" i="11" s="1"/>
  <c r="AK471" i="11" s="1"/>
  <c r="AL471" i="11" s="1"/>
  <c r="AH460" i="11" l="1"/>
  <c r="AK451" i="11" s="1"/>
  <c r="AL451" i="11" s="1"/>
  <c r="AK455" i="11"/>
  <c r="AK456" i="11" s="1"/>
  <c r="AK457" i="11" s="1"/>
  <c r="AK458" i="11" s="1"/>
  <c r="AL458" i="11" s="1"/>
  <c r="AN452" i="11"/>
  <c r="AN451" i="11"/>
  <c r="AK472" i="11"/>
  <c r="AL472" i="11" s="1"/>
  <c r="AK470" i="11"/>
  <c r="AL470" i="11" s="1"/>
  <c r="AN464" i="11"/>
  <c r="AN465" i="11"/>
  <c r="AO465" i="11" s="1"/>
  <c r="AN453" i="11" l="1"/>
  <c r="AO453" i="11" s="1"/>
  <c r="AK459" i="11"/>
  <c r="AL459" i="11" s="1"/>
  <c r="AK460" i="11"/>
  <c r="AL460" i="11" s="1"/>
  <c r="AO452" i="11"/>
  <c r="AO451" i="11"/>
  <c r="AP451" i="11" s="1"/>
  <c r="AN463" i="11"/>
  <c r="AO464" i="11" s="1"/>
  <c r="AO463" i="11" l="1"/>
  <c r="AP463" i="11" s="1"/>
  <c r="AP452" i="11"/>
  <c r="AP453" i="11"/>
  <c r="AQ453" i="11" s="1"/>
  <c r="AP465" i="11"/>
  <c r="AQ465" i="11" s="1"/>
  <c r="AP464" i="11"/>
  <c r="AQ463" i="11" s="1"/>
  <c r="AQ468" i="11" s="1"/>
  <c r="AQ451" i="11" l="1"/>
  <c r="AQ456" i="11" s="1"/>
  <c r="AQ452" i="11"/>
  <c r="AV467" i="11"/>
  <c r="AV469" i="11"/>
  <c r="AV468" i="11"/>
  <c r="AV471" i="11"/>
  <c r="AV472" i="11"/>
  <c r="AV466" i="11"/>
  <c r="AV463" i="11"/>
  <c r="AV465" i="11"/>
  <c r="AV464" i="11"/>
  <c r="AV470" i="11"/>
  <c r="AQ464" i="11"/>
  <c r="AV457" i="11" l="1"/>
  <c r="Q482" i="11" s="1"/>
  <c r="R482" i="11" s="1"/>
  <c r="S482" i="11" s="1"/>
  <c r="AV455" i="11"/>
  <c r="Q480" i="11" s="1"/>
  <c r="R480" i="11" s="1"/>
  <c r="S480" i="11" s="1"/>
  <c r="AV458" i="11"/>
  <c r="Q483" i="11" s="1"/>
  <c r="R483" i="11" s="1"/>
  <c r="S483" i="11" s="1"/>
  <c r="AV451" i="11"/>
  <c r="Q476" i="11" s="1"/>
  <c r="R476" i="11" s="1"/>
  <c r="AV453" i="11"/>
  <c r="Q478" i="11" s="1"/>
  <c r="R478" i="11" s="1"/>
  <c r="S478" i="11" s="1"/>
  <c r="AV452" i="11"/>
  <c r="Q477" i="11" s="1"/>
  <c r="AV459" i="11"/>
  <c r="Q484" i="11" s="1"/>
  <c r="R484" i="11" s="1"/>
  <c r="S484" i="11" s="1"/>
  <c r="AV460" i="11"/>
  <c r="Q485" i="11" s="1"/>
  <c r="R485" i="11" s="1"/>
  <c r="S485" i="11" s="1"/>
  <c r="AV456" i="11"/>
  <c r="Q481" i="11" s="1"/>
  <c r="R481" i="11" s="1"/>
  <c r="S481" i="11" s="1"/>
  <c r="AV454" i="11"/>
  <c r="Q479" i="11" s="1"/>
  <c r="R479" i="11" s="1"/>
  <c r="S479" i="11" s="1"/>
  <c r="R477" i="11" l="1"/>
  <c r="S477" i="11" s="1"/>
  <c r="P489" i="11"/>
  <c r="S476" i="11"/>
  <c r="S486" i="11" l="1"/>
  <c r="R486" i="11"/>
  <c r="S487" i="11" l="1"/>
  <c r="T484" i="11" s="1"/>
  <c r="U484" i="11" s="1"/>
  <c r="T482" i="11"/>
  <c r="U482" i="11" s="1"/>
  <c r="T478" i="11"/>
  <c r="U478" i="11" s="1"/>
  <c r="T483" i="11"/>
  <c r="U483" i="11" s="1"/>
  <c r="T485" i="11"/>
  <c r="U485" i="11" s="1"/>
  <c r="T477" i="11"/>
  <c r="U477" i="11" s="1"/>
  <c r="T476" i="11" l="1"/>
  <c r="T480" i="11"/>
  <c r="U480" i="11" s="1"/>
  <c r="T481" i="11"/>
  <c r="U481" i="11" s="1"/>
  <c r="T479" i="11"/>
  <c r="U479" i="11" s="1"/>
  <c r="U476" i="11"/>
  <c r="T486" i="11" l="1"/>
  <c r="U486" i="11"/>
  <c r="U487" i="11" s="1"/>
  <c r="T487" i="11" l="1"/>
  <c r="V481" i="11"/>
  <c r="W481" i="11" s="1"/>
  <c r="V477" i="11"/>
  <c r="W477" i="11" s="1"/>
  <c r="V484" i="11"/>
  <c r="W484" i="11" s="1"/>
  <c r="V476" i="11"/>
  <c r="V482" i="11"/>
  <c r="W482" i="11" s="1"/>
  <c r="V478" i="11"/>
  <c r="W478" i="11" s="1"/>
  <c r="V479" i="11"/>
  <c r="W479" i="11" s="1"/>
  <c r="V480" i="11"/>
  <c r="W480" i="11" s="1"/>
  <c r="V483" i="11"/>
  <c r="W483" i="11" s="1"/>
  <c r="V485" i="11"/>
  <c r="W485" i="11" s="1"/>
  <c r="V486" i="11" l="1"/>
  <c r="W476" i="11"/>
  <c r="W486" i="11" s="1"/>
  <c r="W487" i="11" l="1"/>
  <c r="V487" i="11" l="1"/>
  <c r="X485" i="11"/>
  <c r="Y485" i="11" s="1"/>
  <c r="X480" i="11"/>
  <c r="Y480" i="11" s="1"/>
  <c r="X481" i="11"/>
  <c r="Y481" i="11" s="1"/>
  <c r="X477" i="11"/>
  <c r="Y477" i="11" s="1"/>
  <c r="X478" i="11"/>
  <c r="Y478" i="11" s="1"/>
  <c r="X484" i="11"/>
  <c r="Y484" i="11" s="1"/>
  <c r="X476" i="11"/>
  <c r="X483" i="11"/>
  <c r="Y483" i="11" s="1"/>
  <c r="X479" i="11"/>
  <c r="Y479" i="11" s="1"/>
  <c r="X482" i="11"/>
  <c r="Y482" i="11" s="1"/>
  <c r="X486" i="11" l="1"/>
  <c r="Y476" i="11"/>
  <c r="Y486" i="11" s="1"/>
  <c r="Y487" i="11" l="1"/>
  <c r="Z477" i="11" l="1"/>
  <c r="AA477" i="11" s="1"/>
  <c r="Z485" i="11"/>
  <c r="AA485" i="11" s="1"/>
  <c r="Z476" i="11"/>
  <c r="Z479" i="11"/>
  <c r="AA479" i="11" s="1"/>
  <c r="Z482" i="11"/>
  <c r="AA482" i="11" s="1"/>
  <c r="Z478" i="11"/>
  <c r="AA478" i="11" s="1"/>
  <c r="Z484" i="11"/>
  <c r="AA484" i="11" s="1"/>
  <c r="Z480" i="11"/>
  <c r="AA480" i="11" s="1"/>
  <c r="Z481" i="11"/>
  <c r="AA481" i="11" s="1"/>
  <c r="X487" i="11"/>
  <c r="Z483" i="11"/>
  <c r="AA483" i="11" s="1"/>
  <c r="Z486" i="11" l="1"/>
  <c r="AA476" i="11"/>
  <c r="AA486" i="11" s="1"/>
  <c r="AA487" i="11" l="1"/>
  <c r="Z487" i="11" l="1"/>
  <c r="AB481" i="11"/>
  <c r="AC481" i="11" s="1"/>
  <c r="AB482" i="11"/>
  <c r="AC482" i="11" s="1"/>
  <c r="AB476" i="11"/>
  <c r="AB480" i="11"/>
  <c r="AC480" i="11" s="1"/>
  <c r="AB485" i="11"/>
  <c r="AC485" i="11" s="1"/>
  <c r="AB483" i="11"/>
  <c r="AC483" i="11" s="1"/>
  <c r="AB477" i="11"/>
  <c r="AC477" i="11" s="1"/>
  <c r="AB484" i="11"/>
  <c r="AC484" i="11" s="1"/>
  <c r="AB478" i="11"/>
  <c r="AC478" i="11" s="1"/>
  <c r="AB479" i="11"/>
  <c r="AC479" i="11" s="1"/>
  <c r="AB486" i="11" l="1"/>
  <c r="AC476" i="11"/>
  <c r="AC486" i="11" s="1"/>
  <c r="AC487" i="11" l="1"/>
  <c r="AB487" i="11" l="1"/>
  <c r="AD480" i="11"/>
  <c r="AE480" i="11" s="1"/>
  <c r="AD481" i="11"/>
  <c r="AE481" i="11" s="1"/>
  <c r="AD483" i="11"/>
  <c r="AE483" i="11" s="1"/>
  <c r="AD485" i="11"/>
  <c r="AE485" i="11" s="1"/>
  <c r="AD484" i="11"/>
  <c r="AE484" i="11" s="1"/>
  <c r="AD477" i="11"/>
  <c r="AE477" i="11" s="1"/>
  <c r="AD478" i="11"/>
  <c r="AE478" i="11" s="1"/>
  <c r="AD479" i="11"/>
  <c r="AE479" i="11" s="1"/>
  <c r="AD482" i="11"/>
  <c r="AE482" i="11" s="1"/>
  <c r="AD476" i="11"/>
  <c r="AD486" i="11" l="1"/>
  <c r="AE476" i="11"/>
  <c r="AE486" i="11" s="1"/>
  <c r="AE487" i="11" l="1"/>
  <c r="AF482" i="11" l="1"/>
  <c r="AG482" i="11" s="1"/>
  <c r="AF477" i="11"/>
  <c r="AG477" i="11" s="1"/>
  <c r="AF476" i="11"/>
  <c r="AF481" i="11"/>
  <c r="AG481" i="11" s="1"/>
  <c r="AF483" i="11"/>
  <c r="AG483" i="11" s="1"/>
  <c r="AD487" i="11"/>
  <c r="AF480" i="11"/>
  <c r="AG480" i="11" s="1"/>
  <c r="AF478" i="11"/>
  <c r="AG478" i="11" s="1"/>
  <c r="AF484" i="11"/>
  <c r="AG484" i="11" s="1"/>
  <c r="AF485" i="11"/>
  <c r="AG485" i="11" s="1"/>
  <c r="AF479" i="11"/>
  <c r="AG479" i="11" s="1"/>
  <c r="AG476" i="11" l="1"/>
  <c r="AG486" i="11" s="1"/>
  <c r="AF486" i="11"/>
  <c r="AG487" i="11" l="1"/>
  <c r="AH477" i="11" l="1"/>
  <c r="AI477" i="11" s="1"/>
  <c r="AH485" i="11"/>
  <c r="AI485" i="11" s="1"/>
  <c r="AH476" i="11"/>
  <c r="AH480" i="11"/>
  <c r="AI480" i="11" s="1"/>
  <c r="AH478" i="11"/>
  <c r="AI478" i="11" s="1"/>
  <c r="AH479" i="11"/>
  <c r="AI479" i="11" s="1"/>
  <c r="AH484" i="11"/>
  <c r="AI484" i="11" s="1"/>
  <c r="AH481" i="11"/>
  <c r="AI481" i="11" s="1"/>
  <c r="AH482" i="11"/>
  <c r="AI482" i="11" s="1"/>
  <c r="AF487" i="11"/>
  <c r="AH483" i="11"/>
  <c r="AI483" i="11" s="1"/>
  <c r="AH486" i="11" l="1"/>
  <c r="AI476" i="11"/>
  <c r="AI486" i="11" s="1"/>
  <c r="AI487" i="11" l="1"/>
  <c r="AH487" i="11" l="1"/>
  <c r="AJ478" i="11"/>
  <c r="AK478" i="11" s="1"/>
  <c r="AJ479" i="11"/>
  <c r="AK479" i="11" s="1"/>
  <c r="AJ481" i="11"/>
  <c r="AK481" i="11" s="1"/>
  <c r="AJ484" i="11"/>
  <c r="AK484" i="11" s="1"/>
  <c r="AJ476" i="11"/>
  <c r="AJ482" i="11"/>
  <c r="AK482" i="11" s="1"/>
  <c r="AJ483" i="11"/>
  <c r="AK483" i="11" s="1"/>
  <c r="AJ480" i="11"/>
  <c r="AK480" i="11" s="1"/>
  <c r="AJ477" i="11"/>
  <c r="AK477" i="11" s="1"/>
  <c r="AJ485" i="11"/>
  <c r="AK485" i="11" s="1"/>
  <c r="AJ486" i="11" l="1"/>
  <c r="AK476" i="11"/>
  <c r="AK486" i="11" s="1"/>
  <c r="AK487" i="11" l="1"/>
  <c r="AJ487" i="11" l="1"/>
  <c r="AL476" i="11"/>
  <c r="AL481" i="11"/>
  <c r="AM481" i="11" s="1"/>
  <c r="AL484" i="11"/>
  <c r="AM484" i="11" s="1"/>
  <c r="AL482" i="11"/>
  <c r="AM482" i="11" s="1"/>
  <c r="AL478" i="11"/>
  <c r="AM478" i="11" s="1"/>
  <c r="AL479" i="11"/>
  <c r="AM479" i="11" s="1"/>
  <c r="AL483" i="11"/>
  <c r="AM483" i="11" s="1"/>
  <c r="AL477" i="11"/>
  <c r="AM477" i="11" s="1"/>
  <c r="AL485" i="11"/>
  <c r="AM485" i="11" s="1"/>
  <c r="AL480" i="11"/>
  <c r="AM480" i="11" s="1"/>
  <c r="AM476" i="11" l="1"/>
  <c r="AM486" i="11" s="1"/>
  <c r="AL486" i="11"/>
  <c r="AM487" i="11" l="1"/>
  <c r="AN482" i="11" s="1"/>
  <c r="AO482" i="11" s="1"/>
  <c r="AN479" i="11" l="1"/>
  <c r="AO479" i="11" s="1"/>
  <c r="AN484" i="11"/>
  <c r="AO484" i="11" s="1"/>
  <c r="AN483" i="11"/>
  <c r="AO483" i="11" s="1"/>
  <c r="AN478" i="11"/>
  <c r="AO478" i="11" s="1"/>
  <c r="AN480" i="11"/>
  <c r="AO480" i="11" s="1"/>
  <c r="AL487" i="11"/>
  <c r="AN481" i="11"/>
  <c r="AO481" i="11" s="1"/>
  <c r="AN476" i="11"/>
  <c r="AO476" i="11" s="1"/>
  <c r="AN485" i="11"/>
  <c r="AO485" i="11" s="1"/>
  <c r="AN477" i="11"/>
  <c r="AO477" i="11" s="1"/>
  <c r="AN486" i="11" l="1"/>
  <c r="AO486" i="11"/>
  <c r="AO487" i="11" l="1"/>
  <c r="AP478" i="11" s="1"/>
  <c r="AQ478" i="11" s="1"/>
  <c r="AP482" i="11" l="1"/>
  <c r="AQ482" i="11" s="1"/>
  <c r="AP476" i="11"/>
  <c r="AP484" i="11"/>
  <c r="AQ484" i="11" s="1"/>
  <c r="AN487" i="11"/>
  <c r="AP479" i="11"/>
  <c r="AQ479" i="11" s="1"/>
  <c r="AP480" i="11"/>
  <c r="AQ480" i="11" s="1"/>
  <c r="AP481" i="11"/>
  <c r="AQ481" i="11" s="1"/>
  <c r="AP485" i="11"/>
  <c r="AQ485" i="11" s="1"/>
  <c r="AP477" i="11"/>
  <c r="AQ477" i="11" s="1"/>
  <c r="AP483" i="11"/>
  <c r="AQ483" i="11" s="1"/>
  <c r="AQ476" i="11"/>
  <c r="AQ486" i="11" l="1"/>
  <c r="AP486" i="11"/>
  <c r="AQ487" i="11" l="1"/>
  <c r="AR484" i="11" s="1"/>
  <c r="AS484" i="11" s="1"/>
  <c r="AR482" i="11" l="1"/>
  <c r="AS482" i="11" s="1"/>
  <c r="AR483" i="11"/>
  <c r="AS483" i="11" s="1"/>
  <c r="AR476" i="11"/>
  <c r="AS476" i="11" s="1"/>
  <c r="AR478" i="11"/>
  <c r="AS478" i="11" s="1"/>
  <c r="AR485" i="11"/>
  <c r="AS485" i="11" s="1"/>
  <c r="AR477" i="11"/>
  <c r="AS477" i="11" s="1"/>
  <c r="AR481" i="11"/>
  <c r="AS481" i="11" s="1"/>
  <c r="AR480" i="11"/>
  <c r="AS480" i="11" s="1"/>
  <c r="AP487" i="11"/>
  <c r="AR479" i="11"/>
  <c r="AS479" i="11" s="1"/>
  <c r="AS486" i="11" l="1"/>
  <c r="AR486" i="11"/>
  <c r="AS487" i="11" l="1"/>
  <c r="AT484" i="11" s="1"/>
  <c r="AU484" i="11" s="1"/>
  <c r="AT477" i="11" l="1"/>
  <c r="AU477" i="11" s="1"/>
  <c r="AT478" i="11"/>
  <c r="AU478" i="11" s="1"/>
  <c r="AT485" i="11"/>
  <c r="AU485" i="11" s="1"/>
  <c r="AT480" i="11"/>
  <c r="AU480" i="11" s="1"/>
  <c r="AT481" i="11"/>
  <c r="AU481" i="11" s="1"/>
  <c r="AT483" i="11"/>
  <c r="AU483" i="11" s="1"/>
  <c r="AR487" i="11"/>
  <c r="AT482" i="11"/>
  <c r="AU482" i="11" s="1"/>
  <c r="AT479" i="11"/>
  <c r="AU479" i="11" s="1"/>
  <c r="AT476" i="11"/>
  <c r="AU476" i="11" s="1"/>
  <c r="AU486" i="11" l="1"/>
  <c r="AT486" i="11"/>
  <c r="AU487" i="11" l="1"/>
  <c r="AV484" i="11" s="1"/>
  <c r="AW484" i="11" s="1"/>
  <c r="AV483" i="11"/>
  <c r="AW483" i="11" s="1"/>
  <c r="AV481" i="11"/>
  <c r="AW481" i="11" s="1"/>
  <c r="AV477" i="11"/>
  <c r="AW477" i="11" s="1"/>
  <c r="AV482" i="11"/>
  <c r="AW482" i="11" s="1"/>
  <c r="AV478" i="11"/>
  <c r="AW478" i="11" s="1"/>
  <c r="AT487" i="11" l="1"/>
  <c r="AV476" i="11"/>
  <c r="AW476" i="11" s="1"/>
  <c r="AV479" i="11"/>
  <c r="AW479" i="11" s="1"/>
  <c r="AV485" i="11"/>
  <c r="AW485" i="11" s="1"/>
  <c r="AV480" i="11"/>
  <c r="AW480" i="11" s="1"/>
  <c r="AW486" i="11" l="1"/>
  <c r="AV486" i="11"/>
  <c r="AW487" i="11" s="1"/>
  <c r="AV487" i="11" l="1"/>
  <c r="AX480" i="11"/>
  <c r="AY480" i="11" s="1"/>
  <c r="AX483" i="11"/>
  <c r="AY483" i="11" s="1"/>
  <c r="AX481" i="11"/>
  <c r="AY481" i="11" s="1"/>
  <c r="AX479" i="11"/>
  <c r="AY479" i="11" s="1"/>
  <c r="AX476" i="11"/>
  <c r="AY476" i="11" s="1"/>
  <c r="AX478" i="11"/>
  <c r="AY478" i="11" s="1"/>
  <c r="AX477" i="11"/>
  <c r="AY477" i="11" s="1"/>
  <c r="AX485" i="11"/>
  <c r="AY485" i="11" s="1"/>
  <c r="AX484" i="11"/>
  <c r="AY484" i="11" s="1"/>
  <c r="AX482" i="11"/>
  <c r="AY482" i="11" s="1"/>
  <c r="AY486" i="11" l="1"/>
  <c r="AX486" i="11"/>
  <c r="AY487" i="11" s="1"/>
  <c r="AX487" i="11" l="1"/>
  <c r="AZ484" i="11"/>
  <c r="BA484" i="11" s="1"/>
  <c r="AZ485" i="11"/>
  <c r="BA485" i="11" s="1"/>
  <c r="AZ477" i="11"/>
  <c r="BA477" i="11" s="1"/>
  <c r="AZ483" i="11"/>
  <c r="BA483" i="11" s="1"/>
  <c r="AZ481" i="11"/>
  <c r="BA481" i="11" s="1"/>
  <c r="AZ479" i="11"/>
  <c r="BA479" i="11" s="1"/>
  <c r="AZ476" i="11"/>
  <c r="BA476" i="11" s="1"/>
  <c r="AZ480" i="11"/>
  <c r="BA480" i="11" s="1"/>
  <c r="AZ478" i="11"/>
  <c r="BA478" i="11" s="1"/>
  <c r="AZ482" i="11"/>
  <c r="BA482" i="11" s="1"/>
  <c r="BA486" i="11" l="1"/>
  <c r="AZ486" i="11"/>
  <c r="BA487" i="11" l="1"/>
  <c r="BB480" i="11" s="1"/>
  <c r="BC480" i="11" s="1"/>
  <c r="BB477" i="11"/>
  <c r="BC477" i="11" s="1"/>
  <c r="BB481" i="11"/>
  <c r="BC481" i="11" s="1"/>
  <c r="BB483" i="11"/>
  <c r="BC483" i="11" s="1"/>
  <c r="BB476" i="11"/>
  <c r="BC476" i="11" s="1"/>
  <c r="BB479" i="11"/>
  <c r="BC479" i="11" s="1"/>
  <c r="BB484" i="11"/>
  <c r="BC484" i="11" s="1"/>
  <c r="BB482" i="11"/>
  <c r="BC482" i="11" s="1"/>
  <c r="AZ487" i="11"/>
  <c r="BB485" i="11"/>
  <c r="BC485" i="11" s="1"/>
  <c r="BB478" i="11" l="1"/>
  <c r="BC478" i="11" s="1"/>
  <c r="BC486" i="11" s="1"/>
  <c r="BB486" i="11" l="1"/>
  <c r="BC487" i="11"/>
  <c r="BB487" i="11" s="1"/>
  <c r="BD477" i="11"/>
  <c r="BE477" i="11" s="1"/>
  <c r="BD484" i="11"/>
  <c r="BE484" i="11" s="1"/>
  <c r="BD476" i="11" l="1"/>
  <c r="BE476" i="11" s="1"/>
  <c r="BD480" i="11"/>
  <c r="BE480" i="11" s="1"/>
  <c r="BD479" i="11"/>
  <c r="BE479" i="11" s="1"/>
  <c r="BD481" i="11"/>
  <c r="BE481" i="11" s="1"/>
  <c r="BD478" i="11"/>
  <c r="BE478" i="11" s="1"/>
  <c r="BD482" i="11"/>
  <c r="BE482" i="11" s="1"/>
  <c r="BD483" i="11"/>
  <c r="BE483" i="11" s="1"/>
  <c r="BD485" i="11"/>
  <c r="BE485" i="11" s="1"/>
  <c r="BE486" i="11" l="1"/>
  <c r="BD486" i="11"/>
  <c r="BE487" i="11" l="1"/>
  <c r="BF481" i="11" s="1"/>
  <c r="BG481" i="11" s="1"/>
  <c r="BF477" i="11"/>
  <c r="BG477" i="11" s="1"/>
  <c r="BF484" i="11"/>
  <c r="BG484" i="11" s="1"/>
  <c r="BF479" i="11"/>
  <c r="BG479" i="11" s="1"/>
  <c r="BF485" i="11"/>
  <c r="BG485" i="11" s="1"/>
  <c r="BD487" i="11"/>
  <c r="BF476" i="11"/>
  <c r="BG476" i="11" s="1"/>
  <c r="BF478" i="11"/>
  <c r="BG478" i="11" s="1"/>
  <c r="BF480" i="11"/>
  <c r="BG480" i="11" s="1"/>
  <c r="BF483" i="11"/>
  <c r="BG483" i="11" s="1"/>
  <c r="BF482" i="11"/>
  <c r="BG482" i="11" s="1"/>
  <c r="BF486" i="11" l="1"/>
  <c r="BG486" i="11"/>
  <c r="BG487" i="11" l="1"/>
  <c r="BH476" i="11" s="1"/>
  <c r="BH478" i="11"/>
  <c r="BI478" i="11" s="1"/>
  <c r="BH483" i="11"/>
  <c r="BI483" i="11" s="1"/>
  <c r="BH480" i="11"/>
  <c r="BI480" i="11" s="1"/>
  <c r="BF487" i="11"/>
  <c r="BH485" i="11"/>
  <c r="BI485" i="11" s="1"/>
  <c r="BH484" i="11"/>
  <c r="BI484" i="11" s="1"/>
  <c r="BH482" i="11"/>
  <c r="BI482" i="11" s="1"/>
  <c r="BH481" i="11"/>
  <c r="BI481" i="11" s="1"/>
  <c r="BI476" i="11"/>
  <c r="BH479" i="11" l="1"/>
  <c r="BI479" i="11" s="1"/>
  <c r="BH477" i="11"/>
  <c r="BI477" i="11" s="1"/>
  <c r="BI486" i="11" s="1"/>
  <c r="BH486" i="11" l="1"/>
  <c r="BI487" i="11" s="1"/>
  <c r="BH487" i="11" s="1"/>
  <c r="BJ478" i="11" l="1"/>
  <c r="BK478" i="11" s="1"/>
  <c r="BJ483" i="11"/>
  <c r="BK483" i="11" s="1"/>
  <c r="BJ484" i="11"/>
  <c r="BK484" i="11" s="1"/>
  <c r="BJ476" i="11"/>
  <c r="BK476" i="11" s="1"/>
  <c r="BJ479" i="11"/>
  <c r="BK479" i="11" s="1"/>
  <c r="BJ477" i="11"/>
  <c r="BK477" i="11" s="1"/>
  <c r="BJ480" i="11"/>
  <c r="BK480" i="11" s="1"/>
  <c r="BJ485" i="11"/>
  <c r="BK485" i="11" s="1"/>
  <c r="BJ481" i="11"/>
  <c r="BK481" i="11" s="1"/>
  <c r="BJ482" i="11"/>
  <c r="BK482" i="11" s="1"/>
  <c r="BK486" i="11" l="1"/>
  <c r="BJ486" i="11"/>
  <c r="BK487" i="11" l="1"/>
  <c r="BL485" i="11" s="1"/>
  <c r="BM485" i="11" s="1"/>
  <c r="BL483" i="11" l="1"/>
  <c r="BM483" i="11" s="1"/>
  <c r="BL478" i="11"/>
  <c r="BM478" i="11" s="1"/>
  <c r="BL481" i="11"/>
  <c r="BM481" i="11" s="1"/>
  <c r="BL477" i="11"/>
  <c r="BM477" i="11" s="1"/>
  <c r="BL482" i="11"/>
  <c r="BM482" i="11" s="1"/>
  <c r="BL484" i="11"/>
  <c r="BM484" i="11" s="1"/>
  <c r="BL479" i="11"/>
  <c r="BM479" i="11" s="1"/>
  <c r="BL480" i="11"/>
  <c r="BM480" i="11" s="1"/>
  <c r="BL476" i="11"/>
  <c r="BM476" i="11" s="1"/>
  <c r="BJ487" i="11"/>
  <c r="BM486" i="11" l="1"/>
  <c r="BL486" i="11"/>
  <c r="BM487" i="11" l="1"/>
  <c r="BL487" i="11" s="1"/>
  <c r="BN485" i="11"/>
  <c r="BO485" i="11" s="1"/>
  <c r="BN481" i="11"/>
  <c r="BO481" i="11" s="1"/>
  <c r="BN482" i="11"/>
  <c r="BO482" i="11" s="1"/>
  <c r="BN478" i="11"/>
  <c r="BO478" i="11" s="1"/>
  <c r="BN479" i="11"/>
  <c r="BO479" i="11" s="1"/>
  <c r="BN480" i="11"/>
  <c r="BO480" i="11" s="1"/>
  <c r="BN476" i="11"/>
  <c r="BO476" i="11" s="1"/>
  <c r="BN484" i="11"/>
  <c r="BO484" i="11" s="1"/>
  <c r="BN477" i="11"/>
  <c r="BO477" i="11" s="1"/>
  <c r="BN483" i="11"/>
  <c r="BO483" i="11" s="1"/>
  <c r="BO486" i="11" l="1"/>
  <c r="BN486" i="11"/>
  <c r="BO487" i="11" l="1"/>
  <c r="BP477" i="11" s="1"/>
  <c r="BQ477" i="11" s="1"/>
  <c r="BP484" i="11"/>
  <c r="BQ484" i="11" s="1"/>
  <c r="BP483" i="11"/>
  <c r="BQ483" i="11" s="1"/>
  <c r="BP478" i="11"/>
  <c r="BQ478" i="11" s="1"/>
  <c r="BP482" i="11"/>
  <c r="BQ482" i="11" s="1"/>
  <c r="BP480" i="11"/>
  <c r="BQ480" i="11" s="1"/>
  <c r="BN487" i="11"/>
  <c r="BP481" i="11"/>
  <c r="BQ481" i="11" s="1"/>
  <c r="BP476" i="11"/>
  <c r="BP479" i="11" l="1"/>
  <c r="BQ479" i="11" s="1"/>
  <c r="BP485" i="11"/>
  <c r="BQ485" i="11" s="1"/>
  <c r="BQ476" i="11"/>
  <c r="BQ486" i="11" l="1"/>
  <c r="BP486" i="11"/>
  <c r="BQ487" i="11" l="1"/>
  <c r="BR480" i="11"/>
  <c r="BS480" i="11" s="1"/>
  <c r="BR481" i="11"/>
  <c r="BS481" i="11" s="1"/>
  <c r="BR479" i="11"/>
  <c r="BS479" i="11" s="1"/>
  <c r="BR485" i="11"/>
  <c r="BS485" i="11" s="1"/>
  <c r="BR484" i="11"/>
  <c r="BS484" i="11" s="1"/>
  <c r="BP487" i="11"/>
  <c r="BR476" i="11"/>
  <c r="BR483" i="11"/>
  <c r="BS483" i="11" s="1"/>
  <c r="BR478" i="11"/>
  <c r="BS478" i="11" s="1"/>
  <c r="BR477" i="11"/>
  <c r="BS477" i="11" s="1"/>
  <c r="BR482" i="11"/>
  <c r="BS482" i="11" s="1"/>
  <c r="BR486" i="11" l="1"/>
  <c r="BS476" i="11"/>
  <c r="BS486" i="11" s="1"/>
  <c r="BS487" i="11" l="1"/>
  <c r="BT479" i="11" l="1"/>
  <c r="BU479" i="11" s="1"/>
  <c r="BT477" i="11"/>
  <c r="BU477" i="11" s="1"/>
  <c r="BT480" i="11"/>
  <c r="BU480" i="11" s="1"/>
  <c r="BT481" i="11"/>
  <c r="BU481" i="11" s="1"/>
  <c r="BT483" i="11"/>
  <c r="BU483" i="11" s="1"/>
  <c r="BR487" i="11"/>
  <c r="BT482" i="11"/>
  <c r="BU482" i="11" s="1"/>
  <c r="BT478" i="11"/>
  <c r="BU478" i="11" s="1"/>
  <c r="BT476" i="11"/>
  <c r="BT485" i="11"/>
  <c r="BU485" i="11" s="1"/>
  <c r="BT484" i="11"/>
  <c r="BU484" i="11" s="1"/>
  <c r="BT486" i="11" l="1"/>
  <c r="BU476" i="11"/>
  <c r="BU486" i="11" s="1"/>
  <c r="BU487" i="11" l="1"/>
  <c r="BV481" i="11" l="1"/>
  <c r="BW481" i="11" s="1"/>
  <c r="BV482" i="11"/>
  <c r="BW482" i="11" s="1"/>
  <c r="BV480" i="11"/>
  <c r="BW480" i="11" s="1"/>
  <c r="BV476" i="11"/>
  <c r="BV484" i="11"/>
  <c r="BW484" i="11" s="1"/>
  <c r="BT487" i="11"/>
  <c r="BV483" i="11"/>
  <c r="BW483" i="11" s="1"/>
  <c r="BV485" i="11"/>
  <c r="BW485" i="11" s="1"/>
  <c r="BV479" i="11"/>
  <c r="BW479" i="11" s="1"/>
  <c r="BV477" i="11"/>
  <c r="BW477" i="11" s="1"/>
  <c r="BV478" i="11"/>
  <c r="BW478" i="11" s="1"/>
  <c r="BV486" i="11" l="1"/>
  <c r="BW476" i="11"/>
  <c r="BW486" i="11" s="1"/>
  <c r="BW487" i="11" l="1"/>
  <c r="BX477" i="11" l="1"/>
  <c r="BY477" i="11" s="1"/>
  <c r="BX485" i="11"/>
  <c r="BY485" i="11" s="1"/>
  <c r="BX479" i="11"/>
  <c r="BY479" i="11" s="1"/>
  <c r="BX481" i="11"/>
  <c r="BY481" i="11" s="1"/>
  <c r="BX483" i="11"/>
  <c r="BY483" i="11" s="1"/>
  <c r="BV487" i="11"/>
  <c r="BX478" i="11"/>
  <c r="BY478" i="11" s="1"/>
  <c r="BX482" i="11"/>
  <c r="BY482" i="11" s="1"/>
  <c r="BX480" i="11"/>
  <c r="BY480" i="11" s="1"/>
  <c r="BX476" i="11"/>
  <c r="BX484" i="11"/>
  <c r="BY484" i="11" s="1"/>
  <c r="BY476" i="11" l="1"/>
  <c r="BY486" i="11" s="1"/>
  <c r="BX486" i="11"/>
  <c r="BY487" i="11" l="1"/>
  <c r="BZ482" i="11" s="1"/>
  <c r="CA482" i="11" s="1"/>
  <c r="BZ481" i="11"/>
  <c r="CA481" i="11" s="1"/>
  <c r="BZ478" i="11"/>
  <c r="CA478" i="11" s="1"/>
  <c r="BZ479" i="11"/>
  <c r="CA479" i="11" s="1"/>
  <c r="BZ476" i="11" l="1"/>
  <c r="CA476" i="11" s="1"/>
  <c r="BZ485" i="11"/>
  <c r="CA485" i="11" s="1"/>
  <c r="BZ480" i="11"/>
  <c r="CA480" i="11" s="1"/>
  <c r="BZ477" i="11"/>
  <c r="CA477" i="11" s="1"/>
  <c r="BZ484" i="11"/>
  <c r="CA484" i="11" s="1"/>
  <c r="BX487" i="11"/>
  <c r="BZ483" i="11"/>
  <c r="CA483" i="11" s="1"/>
  <c r="CA486" i="11" l="1"/>
  <c r="BZ486" i="11"/>
  <c r="CA487" i="11" l="1"/>
  <c r="BZ487" i="11" s="1"/>
  <c r="CB477" i="11"/>
  <c r="CC477" i="11" s="1"/>
  <c r="CB476" i="11"/>
  <c r="CC476" i="11" s="1"/>
  <c r="CB483" i="11"/>
  <c r="CC483" i="11" s="1"/>
  <c r="CB479" i="11"/>
  <c r="CC479" i="11" s="1"/>
  <c r="CB484" i="11"/>
  <c r="CC484" i="11" s="1"/>
  <c r="CB481" i="11"/>
  <c r="CC481" i="11" s="1"/>
  <c r="CB478" i="11"/>
  <c r="CC478" i="11" s="1"/>
  <c r="CB485" i="11"/>
  <c r="CC485" i="11" s="1"/>
  <c r="CB480" i="11"/>
  <c r="CC480" i="11" s="1"/>
  <c r="CB482" i="11" l="1"/>
  <c r="CC482" i="11" s="1"/>
  <c r="CC486" i="11"/>
  <c r="CB486" i="11" l="1"/>
  <c r="CC487" i="11"/>
  <c r="CB487" i="11" s="1"/>
  <c r="CD484" i="11"/>
  <c r="CE484" i="11" s="1"/>
  <c r="CD477" i="11"/>
  <c r="CE477" i="11" s="1"/>
  <c r="CD479" i="11"/>
  <c r="CE479" i="11" s="1"/>
  <c r="CD476" i="11" l="1"/>
  <c r="CE476" i="11" s="1"/>
  <c r="CD478" i="11"/>
  <c r="CE478" i="11" s="1"/>
  <c r="CD482" i="11"/>
  <c r="CE482" i="11" s="1"/>
  <c r="CD483" i="11"/>
  <c r="CE483" i="11" s="1"/>
  <c r="CD480" i="11"/>
  <c r="CE480" i="11" s="1"/>
  <c r="CD485" i="11"/>
  <c r="CE485" i="11" s="1"/>
  <c r="CD481" i="11"/>
  <c r="CE481" i="11" s="1"/>
  <c r="CE486" i="11" l="1"/>
  <c r="CD486" i="11"/>
  <c r="CE487" i="11" s="1"/>
  <c r="CF476" i="11" s="1"/>
  <c r="CF481" i="11" l="1"/>
  <c r="CG481" i="11" s="1"/>
  <c r="CD487" i="11"/>
  <c r="CF485" i="11"/>
  <c r="CG485" i="11" s="1"/>
  <c r="CF478" i="11"/>
  <c r="CG478" i="11" s="1"/>
  <c r="CF480" i="11"/>
  <c r="CG480" i="11" s="1"/>
  <c r="CF479" i="11"/>
  <c r="CG479" i="11" s="1"/>
  <c r="CF482" i="11"/>
  <c r="CG482" i="11" s="1"/>
  <c r="CF484" i="11"/>
  <c r="CG484" i="11" s="1"/>
  <c r="CF483" i="11"/>
  <c r="CG483" i="11" s="1"/>
  <c r="CF477" i="11"/>
  <c r="CG477" i="11" s="1"/>
  <c r="CG476" i="11"/>
  <c r="CF486" i="11" l="1"/>
  <c r="CG486" i="11"/>
  <c r="CG487" i="11" l="1"/>
  <c r="CH482" i="11" s="1"/>
  <c r="CI482" i="11" s="1"/>
  <c r="CH477" i="11" l="1"/>
  <c r="CI477" i="11" s="1"/>
  <c r="CH485" i="11"/>
  <c r="CI485" i="11" s="1"/>
  <c r="CH484" i="11"/>
  <c r="CI484" i="11" s="1"/>
  <c r="CH481" i="11"/>
  <c r="CI481" i="11" s="1"/>
  <c r="CH478" i="11"/>
  <c r="CI478" i="11" s="1"/>
  <c r="CH483" i="11"/>
  <c r="CI483" i="11" s="1"/>
  <c r="CH479" i="11"/>
  <c r="CI479" i="11" s="1"/>
  <c r="CH480" i="11"/>
  <c r="CI480" i="11" s="1"/>
  <c r="CH476" i="11"/>
  <c r="CI476" i="11" s="1"/>
  <c r="CF487" i="11"/>
  <c r="CI486" i="11" l="1"/>
  <c r="CH486" i="11"/>
  <c r="CI487" i="11" l="1"/>
  <c r="CH487" i="11" s="1"/>
  <c r="CJ485" i="11"/>
  <c r="CK485" i="11" s="1"/>
  <c r="CJ483" i="11"/>
  <c r="CK483" i="11" s="1"/>
  <c r="CJ479" i="11"/>
  <c r="CK479" i="11" s="1"/>
  <c r="CJ481" i="11" l="1"/>
  <c r="CK481" i="11" s="1"/>
  <c r="CJ477" i="11"/>
  <c r="CK477" i="11" s="1"/>
  <c r="CJ482" i="11"/>
  <c r="CK482" i="11" s="1"/>
  <c r="CJ484" i="11"/>
  <c r="CK484" i="11" s="1"/>
  <c r="CJ478" i="11"/>
  <c r="CK478" i="11" s="1"/>
  <c r="CJ480" i="11"/>
  <c r="CK480" i="11" s="1"/>
  <c r="CJ476" i="11"/>
  <c r="CK476" i="11" s="1"/>
  <c r="CK486" i="11" l="1"/>
  <c r="CJ486" i="11"/>
  <c r="CK487" i="11" l="1"/>
  <c r="CJ487" i="11" s="1"/>
  <c r="CL485" i="11"/>
  <c r="CM485" i="11" s="1"/>
  <c r="CL481" i="11"/>
  <c r="CM481" i="11" s="1"/>
  <c r="CL484" i="11"/>
  <c r="CM484" i="11" s="1"/>
  <c r="CL483" i="11"/>
  <c r="CM483" i="11" s="1"/>
  <c r="CL478" i="11" l="1"/>
  <c r="CM478" i="11" s="1"/>
  <c r="CL482" i="11"/>
  <c r="CM482" i="11" s="1"/>
  <c r="CL480" i="11"/>
  <c r="CM480" i="11" s="1"/>
  <c r="CL476" i="11"/>
  <c r="CM476" i="11" s="1"/>
  <c r="CL477" i="11"/>
  <c r="CM477" i="11" s="1"/>
  <c r="CL479" i="11"/>
  <c r="CM479" i="11" s="1"/>
  <c r="CM486" i="11" l="1"/>
  <c r="CL486" i="11"/>
  <c r="CM487" i="11" s="1"/>
  <c r="CL487" i="11" s="1"/>
  <c r="CN480" i="11" l="1"/>
  <c r="CO480" i="11" s="1"/>
  <c r="CN483" i="11"/>
  <c r="CO483" i="11" s="1"/>
  <c r="CN478" i="11"/>
  <c r="CO478" i="11" s="1"/>
  <c r="CN477" i="11"/>
  <c r="CO477" i="11" s="1"/>
  <c r="CN479" i="11"/>
  <c r="CO479" i="11" s="1"/>
  <c r="CN482" i="11"/>
  <c r="CO482" i="11" s="1"/>
  <c r="CN476" i="11"/>
  <c r="CO476" i="11" s="1"/>
  <c r="CN484" i="11"/>
  <c r="CO484" i="11" s="1"/>
  <c r="CN485" i="11"/>
  <c r="CO485" i="11" s="1"/>
  <c r="CN481" i="11"/>
  <c r="CO481" i="11" s="1"/>
  <c r="CO486" i="11" l="1"/>
  <c r="CN486" i="11"/>
  <c r="CO487" i="11" l="1"/>
  <c r="CN487" i="11" s="1"/>
  <c r="CP481" i="11"/>
  <c r="CQ481" i="11" s="1"/>
  <c r="CP485" i="11"/>
  <c r="CQ485" i="11" s="1"/>
  <c r="CP483" i="11"/>
  <c r="CQ483" i="11" s="1"/>
  <c r="CP482" i="11"/>
  <c r="CQ482" i="11" s="1"/>
  <c r="CP479" i="11"/>
  <c r="CQ479" i="11" s="1"/>
  <c r="CP480" i="11"/>
  <c r="CQ480" i="11" s="1"/>
  <c r="CP478" i="11"/>
  <c r="CQ478" i="11" s="1"/>
  <c r="CP476" i="11"/>
  <c r="CQ476" i="11" s="1"/>
  <c r="CP477" i="11" l="1"/>
  <c r="CQ477" i="11" s="1"/>
  <c r="CP484" i="11"/>
  <c r="CQ484" i="11" s="1"/>
  <c r="CQ486" i="11" s="1"/>
  <c r="CP486" i="11" l="1"/>
  <c r="CQ487" i="11"/>
  <c r="CR485" i="11" s="1"/>
  <c r="CS485" i="11" s="1"/>
  <c r="CR482" i="11" l="1"/>
  <c r="CS482" i="11" s="1"/>
  <c r="CR481" i="11"/>
  <c r="CS481" i="11" s="1"/>
  <c r="CR484" i="11"/>
  <c r="CS484" i="11" s="1"/>
  <c r="CR477" i="11"/>
  <c r="CS477" i="11" s="1"/>
  <c r="CR483" i="11"/>
  <c r="CS483" i="11" s="1"/>
  <c r="CR480" i="11"/>
  <c r="CS480" i="11" s="1"/>
  <c r="CR476" i="11"/>
  <c r="CS476" i="11" s="1"/>
  <c r="CR479" i="11"/>
  <c r="CS479" i="11" s="1"/>
  <c r="CP487" i="11"/>
  <c r="CR478" i="11"/>
  <c r="CS478" i="11" s="1"/>
  <c r="CS486" i="11" l="1"/>
  <c r="CR486" i="11"/>
  <c r="CS487" i="11" l="1"/>
  <c r="CT478" i="11"/>
  <c r="CU478" i="11" s="1"/>
  <c r="CT479" i="11"/>
  <c r="CU479" i="11" s="1"/>
  <c r="CT484" i="11"/>
  <c r="CU484" i="11" s="1"/>
  <c r="CT485" i="11"/>
  <c r="CU485" i="11" s="1"/>
  <c r="CT481" i="11"/>
  <c r="CU481" i="11" s="1"/>
  <c r="CT482" i="11"/>
  <c r="CU482" i="11" s="1"/>
  <c r="CT480" i="11"/>
  <c r="CU480" i="11" s="1"/>
  <c r="CR487" i="11"/>
  <c r="CT483" i="11"/>
  <c r="CU483" i="11" s="1"/>
  <c r="CT476" i="11"/>
  <c r="CT477" i="11"/>
  <c r="CU477" i="11" s="1"/>
  <c r="CU476" i="11" l="1"/>
  <c r="CU486" i="11" s="1"/>
  <c r="CT486" i="11"/>
  <c r="CU487" i="11" l="1"/>
  <c r="CV477" i="11" l="1"/>
  <c r="CW477" i="11" s="1"/>
  <c r="CV485" i="11"/>
  <c r="CW485" i="11" s="1"/>
  <c r="CV484" i="11"/>
  <c r="CW484" i="11" s="1"/>
  <c r="CV478" i="11"/>
  <c r="CW478" i="11" s="1"/>
  <c r="CV479" i="11"/>
  <c r="CW479" i="11" s="1"/>
  <c r="CV482" i="11"/>
  <c r="CW482" i="11" s="1"/>
  <c r="CV483" i="11"/>
  <c r="CW483" i="11" s="1"/>
  <c r="CT487" i="11"/>
  <c r="CV481" i="11"/>
  <c r="CW481" i="11" s="1"/>
  <c r="CV476" i="11"/>
  <c r="CV480" i="11"/>
  <c r="CW480" i="11" s="1"/>
  <c r="CV486" i="11" l="1"/>
  <c r="CW476" i="11"/>
  <c r="CW486" i="11" s="1"/>
  <c r="CW487" i="11" l="1"/>
  <c r="CX482" i="11" l="1"/>
  <c r="CY482" i="11" s="1"/>
  <c r="CX477" i="11"/>
  <c r="CY477" i="11" s="1"/>
  <c r="CX485" i="11"/>
  <c r="CY485" i="11" s="1"/>
  <c r="CX478" i="11"/>
  <c r="CY478" i="11" s="1"/>
  <c r="CX481" i="11"/>
  <c r="CY481" i="11" s="1"/>
  <c r="CX480" i="11"/>
  <c r="CY480" i="11" s="1"/>
  <c r="CX483" i="11"/>
  <c r="CY483" i="11" s="1"/>
  <c r="CV487" i="11"/>
  <c r="CX484" i="11"/>
  <c r="CY484" i="11" s="1"/>
  <c r="CX476" i="11"/>
  <c r="CX479" i="11"/>
  <c r="CY479" i="11" s="1"/>
  <c r="CY476" i="11" l="1"/>
  <c r="CY486" i="11" s="1"/>
  <c r="CX486" i="11"/>
  <c r="CY487" i="11" l="1"/>
  <c r="CX487" i="11" s="1"/>
  <c r="CZ478" i="11" l="1"/>
  <c r="DA478" i="11" s="1"/>
  <c r="CZ485" i="11"/>
  <c r="DA485" i="11" s="1"/>
  <c r="CZ482" i="11"/>
  <c r="DA482" i="11" s="1"/>
  <c r="CZ477" i="11"/>
  <c r="DA477" i="11" s="1"/>
  <c r="CZ476" i="11"/>
  <c r="DA476" i="11" s="1"/>
  <c r="CZ479" i="11"/>
  <c r="DA479" i="11" s="1"/>
  <c r="CZ483" i="11"/>
  <c r="DA483" i="11" s="1"/>
  <c r="CZ481" i="11"/>
  <c r="DA481" i="11" s="1"/>
  <c r="CZ484" i="11"/>
  <c r="DA484" i="11" s="1"/>
  <c r="CZ480" i="11"/>
  <c r="DA480" i="11" s="1"/>
  <c r="DA486" i="11" l="1"/>
  <c r="CZ486" i="11"/>
  <c r="DA487" i="11" l="1"/>
  <c r="CZ487" i="11" s="1"/>
  <c r="DB477" i="11" l="1"/>
  <c r="DC477" i="11" s="1"/>
  <c r="DB480" i="11"/>
  <c r="DC480" i="11" s="1"/>
  <c r="DB478" i="11"/>
  <c r="DC478" i="11" s="1"/>
  <c r="DB476" i="11"/>
  <c r="DC476" i="11" s="1"/>
  <c r="DB479" i="11"/>
  <c r="DC479" i="11" s="1"/>
  <c r="DB481" i="11"/>
  <c r="DC481" i="11" s="1"/>
  <c r="DB482" i="11"/>
  <c r="DC482" i="11" s="1"/>
  <c r="DB483" i="11"/>
  <c r="DC483" i="11" s="1"/>
  <c r="DB485" i="11"/>
  <c r="DC485" i="11" s="1"/>
  <c r="DB484" i="11"/>
  <c r="DC484" i="11" s="1"/>
  <c r="DC486" i="11" l="1"/>
  <c r="DB486" i="11"/>
  <c r="DC487" i="11" l="1"/>
  <c r="DD476" i="11" s="1"/>
  <c r="DE476" i="11" s="1"/>
  <c r="DD479" i="11"/>
  <c r="DE479" i="11" s="1"/>
  <c r="DD478" i="11"/>
  <c r="DE478" i="11" s="1"/>
  <c r="DD477" i="11"/>
  <c r="DE477" i="11" s="1"/>
  <c r="DD484" i="11" l="1"/>
  <c r="DE484" i="11" s="1"/>
  <c r="DB487" i="11"/>
  <c r="DD482" i="11"/>
  <c r="DE482" i="11" s="1"/>
  <c r="DD481" i="11"/>
  <c r="DE481" i="11" s="1"/>
  <c r="DD485" i="11"/>
  <c r="DE485" i="11" s="1"/>
  <c r="DD483" i="11"/>
  <c r="DE483" i="11" s="1"/>
  <c r="DD480" i="11"/>
  <c r="DE480" i="11" s="1"/>
  <c r="DE486" i="11" l="1"/>
  <c r="DD486" i="11"/>
  <c r="DE487" i="11" l="1"/>
  <c r="DF480" i="11"/>
  <c r="DG480" i="11" s="1"/>
  <c r="DF479" i="11"/>
  <c r="DG479" i="11" s="1"/>
  <c r="DF485" i="11"/>
  <c r="DG485" i="11" s="1"/>
  <c r="DF481" i="11"/>
  <c r="DG481" i="11" s="1"/>
  <c r="DF483" i="11"/>
  <c r="DG483" i="11" s="1"/>
  <c r="DF478" i="11"/>
  <c r="DG478" i="11" s="1"/>
  <c r="DF477" i="11"/>
  <c r="DG477" i="11" s="1"/>
  <c r="DD487" i="11"/>
  <c r="DF482" i="11"/>
  <c r="DG482" i="11" s="1"/>
  <c r="DF484" i="11"/>
  <c r="DG484" i="11" s="1"/>
  <c r="DF476" i="11"/>
  <c r="DF486" i="11" l="1"/>
  <c r="DG476" i="11"/>
  <c r="DG486" i="11" s="1"/>
  <c r="DG487" i="11" l="1"/>
  <c r="DH482" i="11" s="1"/>
  <c r="DI482" i="11" s="1"/>
  <c r="DH477" i="11" l="1"/>
  <c r="DI477" i="11" s="1"/>
  <c r="DH480" i="11"/>
  <c r="DI480" i="11" s="1"/>
  <c r="DH485" i="11"/>
  <c r="DI485" i="11" s="1"/>
  <c r="DH484" i="11"/>
  <c r="DI484" i="11" s="1"/>
  <c r="DH481" i="11"/>
  <c r="DI481" i="11" s="1"/>
  <c r="DH483" i="11"/>
  <c r="DI483" i="11" s="1"/>
  <c r="DH479" i="11"/>
  <c r="DI479" i="11" s="1"/>
  <c r="DF487" i="11"/>
  <c r="DH478" i="11"/>
  <c r="DI478" i="11" s="1"/>
  <c r="DH476" i="11"/>
  <c r="DI476" i="11" s="1"/>
  <c r="DI486" i="11" l="1"/>
  <c r="DH486" i="11"/>
  <c r="DI487" i="11" l="1"/>
  <c r="DJ478" i="11" s="1"/>
  <c r="DK478" i="11" s="1"/>
  <c r="DH487" i="11"/>
  <c r="DJ484" i="11"/>
  <c r="DK484" i="11" s="1"/>
  <c r="DJ477" i="11"/>
  <c r="DK477" i="11" s="1"/>
  <c r="DJ479" i="11"/>
  <c r="DK479" i="11" s="1"/>
  <c r="DJ476" i="11"/>
  <c r="DK476" i="11" s="1"/>
  <c r="DJ485" i="11"/>
  <c r="DK485" i="11" s="1"/>
  <c r="DJ480" i="11"/>
  <c r="DK480" i="11" s="1"/>
  <c r="DJ482" i="11"/>
  <c r="DK482" i="11" s="1"/>
  <c r="DJ483" i="11" l="1"/>
  <c r="DK483" i="11" s="1"/>
  <c r="DJ481" i="11"/>
  <c r="DK481" i="11" s="1"/>
  <c r="DK486" i="11" s="1"/>
  <c r="DJ486" i="11" l="1"/>
  <c r="DK487" i="11"/>
  <c r="DL476" i="11" s="1"/>
  <c r="DM476" i="11" s="1"/>
  <c r="DL477" i="11" l="1"/>
  <c r="DM477" i="11" s="1"/>
  <c r="DL483" i="11"/>
  <c r="DM483" i="11" s="1"/>
  <c r="DL479" i="11"/>
  <c r="DM479" i="11" s="1"/>
  <c r="DL482" i="11"/>
  <c r="DM482" i="11" s="1"/>
  <c r="DL481" i="11"/>
  <c r="DM481" i="11" s="1"/>
  <c r="DL478" i="11"/>
  <c r="DM478" i="11" s="1"/>
  <c r="DL484" i="11"/>
  <c r="DM484" i="11" s="1"/>
  <c r="DJ487" i="11"/>
  <c r="DL480" i="11"/>
  <c r="DM480" i="11" s="1"/>
  <c r="DL485" i="11"/>
  <c r="DM485" i="11" s="1"/>
  <c r="DM486" i="11" l="1"/>
  <c r="DL486" i="11"/>
  <c r="DM487" i="11" l="1"/>
  <c r="O474" i="11" s="1"/>
  <c r="N482" i="11" s="1"/>
  <c r="N481" i="11" l="1"/>
  <c r="N483" i="11"/>
  <c r="N476" i="11"/>
  <c r="N480" i="11"/>
  <c r="O480" i="11" s="1"/>
  <c r="N484" i="11"/>
  <c r="O484" i="11" s="1"/>
  <c r="N478" i="11"/>
  <c r="O478" i="11" s="1"/>
  <c r="N477" i="11"/>
  <c r="O477" i="11" s="1"/>
  <c r="N479" i="11"/>
  <c r="O479" i="11" s="1"/>
  <c r="P488" i="11"/>
  <c r="P487" i="11" s="1"/>
  <c r="N485" i="11"/>
  <c r="O485" i="11" s="1"/>
  <c r="DL487" i="11"/>
  <c r="O482" i="11"/>
  <c r="O481" i="11"/>
  <c r="O483" i="11"/>
  <c r="O476" i="11"/>
  <c r="N486" i="11" l="1"/>
  <c r="Q491" i="11" s="1"/>
  <c r="AF491" i="11" s="1"/>
  <c r="O486" i="11"/>
  <c r="Q511" i="11" s="1"/>
  <c r="AD511" i="11" l="1"/>
  <c r="V491" i="11"/>
  <c r="Q500" i="11"/>
  <c r="AE491" i="11" s="1"/>
  <c r="Q496" i="11"/>
  <c r="AA491" i="11" s="1"/>
  <c r="Q498" i="11"/>
  <c r="Q499" i="11"/>
  <c r="Q492" i="11"/>
  <c r="AF492" i="11" s="1"/>
  <c r="Q494" i="11"/>
  <c r="Y491" i="11" s="1"/>
  <c r="Q495" i="11"/>
  <c r="Q497" i="11"/>
  <c r="Q493" i="11"/>
  <c r="X491" i="11" s="1"/>
  <c r="Q512" i="11"/>
  <c r="Q508" i="11"/>
  <c r="Q505" i="11"/>
  <c r="X511" i="11" s="1"/>
  <c r="AF496" i="11"/>
  <c r="Q504" i="11"/>
  <c r="W511" i="11" s="1"/>
  <c r="Q506" i="11"/>
  <c r="Q503" i="11"/>
  <c r="Q509" i="11"/>
  <c r="AF508" i="11"/>
  <c r="AF511" i="11"/>
  <c r="Q510" i="11"/>
  <c r="AF500" i="11"/>
  <c r="Q507" i="11"/>
  <c r="AF494" i="11" l="1"/>
  <c r="AC509" i="11"/>
  <c r="Y509" i="11"/>
  <c r="AB509" i="11"/>
  <c r="X509" i="11"/>
  <c r="AE509" i="11"/>
  <c r="AA509" i="11"/>
  <c r="W509" i="11"/>
  <c r="AD509" i="11"/>
  <c r="Z509" i="11"/>
  <c r="V509" i="11"/>
  <c r="AC497" i="11"/>
  <c r="Y497" i="11"/>
  <c r="AB497" i="11"/>
  <c r="X497" i="11"/>
  <c r="AE497" i="11"/>
  <c r="AA497" i="11"/>
  <c r="W497" i="11"/>
  <c r="AD497" i="11"/>
  <c r="Z497" i="11"/>
  <c r="V497" i="11"/>
  <c r="AC499" i="11"/>
  <c r="Y499" i="11"/>
  <c r="AB499" i="11"/>
  <c r="X499" i="11"/>
  <c r="AE499" i="11"/>
  <c r="AA499" i="11"/>
  <c r="W499" i="11"/>
  <c r="AD499" i="11"/>
  <c r="Z499" i="11"/>
  <c r="V499" i="11"/>
  <c r="AE510" i="11"/>
  <c r="AA510" i="11"/>
  <c r="W510" i="11"/>
  <c r="AD510" i="11"/>
  <c r="Z510" i="11"/>
  <c r="V510" i="11"/>
  <c r="AC510" i="11"/>
  <c r="Y510" i="11"/>
  <c r="AB510" i="11"/>
  <c r="X510" i="11"/>
  <c r="AC503" i="11"/>
  <c r="Y503" i="11"/>
  <c r="AB503" i="11"/>
  <c r="X503" i="11"/>
  <c r="AE503" i="11"/>
  <c r="AA503" i="11"/>
  <c r="W503" i="11"/>
  <c r="AD503" i="11"/>
  <c r="Z503" i="11"/>
  <c r="V503" i="11"/>
  <c r="AC505" i="11"/>
  <c r="Y505" i="11"/>
  <c r="AB505" i="11"/>
  <c r="X505" i="11"/>
  <c r="AE505" i="11"/>
  <c r="AA505" i="11"/>
  <c r="W505" i="11"/>
  <c r="AD505" i="11"/>
  <c r="Z505" i="11"/>
  <c r="V505" i="11"/>
  <c r="AE508" i="11"/>
  <c r="AA508" i="11"/>
  <c r="W508" i="11"/>
  <c r="AD508" i="11"/>
  <c r="Z508" i="11"/>
  <c r="V508" i="11"/>
  <c r="AC508" i="11"/>
  <c r="Y508" i="11"/>
  <c r="AB508" i="11"/>
  <c r="X508" i="11"/>
  <c r="AC495" i="11"/>
  <c r="Y495" i="11"/>
  <c r="AB495" i="11"/>
  <c r="X495" i="11"/>
  <c r="AE495" i="11"/>
  <c r="AA495" i="11"/>
  <c r="W495" i="11"/>
  <c r="AD495" i="11"/>
  <c r="Z495" i="11"/>
  <c r="V495" i="11"/>
  <c r="AF498" i="11"/>
  <c r="AE498" i="11"/>
  <c r="AA498" i="11"/>
  <c r="W498" i="11"/>
  <c r="AD498" i="11"/>
  <c r="Z498" i="11"/>
  <c r="V498" i="11"/>
  <c r="AC498" i="11"/>
  <c r="Y498" i="11"/>
  <c r="AB498" i="11"/>
  <c r="X498" i="11"/>
  <c r="Z491" i="11"/>
  <c r="AC491" i="11"/>
  <c r="AB511" i="11"/>
  <c r="AE506" i="11"/>
  <c r="AA506" i="11"/>
  <c r="W506" i="11"/>
  <c r="AD506" i="11"/>
  <c r="Z506" i="11"/>
  <c r="V506" i="11"/>
  <c r="AC506" i="11"/>
  <c r="Y506" i="11"/>
  <c r="AB506" i="11"/>
  <c r="X506" i="11"/>
  <c r="AE512" i="11"/>
  <c r="AA512" i="11"/>
  <c r="W512" i="11"/>
  <c r="AD512" i="11"/>
  <c r="Z512" i="11"/>
  <c r="V512" i="11"/>
  <c r="AC512" i="11"/>
  <c r="Y512" i="11"/>
  <c r="AB512" i="11"/>
  <c r="X512" i="11"/>
  <c r="AE494" i="11"/>
  <c r="AA494" i="11"/>
  <c r="W494" i="11"/>
  <c r="AD494" i="11"/>
  <c r="Z494" i="11"/>
  <c r="V494" i="11"/>
  <c r="AC494" i="11"/>
  <c r="Y494" i="11"/>
  <c r="AB494" i="11"/>
  <c r="X494" i="11"/>
  <c r="AE496" i="11"/>
  <c r="AA496" i="11"/>
  <c r="W496" i="11"/>
  <c r="AD496" i="11"/>
  <c r="Z496" i="11"/>
  <c r="V496" i="11"/>
  <c r="AC496" i="11"/>
  <c r="Y496" i="11"/>
  <c r="AB496" i="11"/>
  <c r="X496" i="11"/>
  <c r="AD491" i="11"/>
  <c r="V511" i="11"/>
  <c r="AA511" i="11"/>
  <c r="Y511" i="11"/>
  <c r="AC507" i="11"/>
  <c r="Y507" i="11"/>
  <c r="AB507" i="11"/>
  <c r="X507" i="11"/>
  <c r="AE507" i="11"/>
  <c r="AA507" i="11"/>
  <c r="W507" i="11"/>
  <c r="AD507" i="11"/>
  <c r="Z507" i="11"/>
  <c r="V507" i="11"/>
  <c r="AE504" i="11"/>
  <c r="AA504" i="11"/>
  <c r="W504" i="11"/>
  <c r="AD504" i="11"/>
  <c r="Z504" i="11"/>
  <c r="V504" i="11"/>
  <c r="AC504" i="11"/>
  <c r="Y504" i="11"/>
  <c r="AB504" i="11"/>
  <c r="X504" i="11"/>
  <c r="AU497" i="11"/>
  <c r="AC493" i="11"/>
  <c r="Y493" i="11"/>
  <c r="AB493" i="11"/>
  <c r="X493" i="11"/>
  <c r="AE493" i="11"/>
  <c r="AA493" i="11"/>
  <c r="W493" i="11"/>
  <c r="AD493" i="11"/>
  <c r="Z493" i="11"/>
  <c r="V493" i="11"/>
  <c r="AE492" i="11"/>
  <c r="AA492" i="11"/>
  <c r="W492" i="11"/>
  <c r="AD492" i="11"/>
  <c r="Z492" i="11"/>
  <c r="V492" i="11"/>
  <c r="AC492" i="11"/>
  <c r="Y492" i="11"/>
  <c r="AB492" i="11"/>
  <c r="X492" i="11"/>
  <c r="AE500" i="11"/>
  <c r="AA500" i="11"/>
  <c r="W500" i="11"/>
  <c r="AD500" i="11"/>
  <c r="Z500" i="11"/>
  <c r="V500" i="11"/>
  <c r="AC500" i="11"/>
  <c r="Y500" i="11"/>
  <c r="AB500" i="11"/>
  <c r="X500" i="11"/>
  <c r="W491" i="11"/>
  <c r="AE501" i="11" s="1"/>
  <c r="AB491" i="11"/>
  <c r="Z511" i="11"/>
  <c r="AE511" i="11"/>
  <c r="AC511" i="11"/>
  <c r="AU491" i="11"/>
  <c r="AU494" i="11"/>
  <c r="AU500" i="11"/>
  <c r="AU498" i="11"/>
  <c r="AU496" i="11"/>
  <c r="AU492" i="11"/>
  <c r="AU493" i="11"/>
  <c r="AU495" i="11"/>
  <c r="AU499" i="11"/>
  <c r="Q501" i="11"/>
  <c r="AF499" i="11"/>
  <c r="AF497" i="11"/>
  <c r="AF495" i="11"/>
  <c r="AF493" i="11"/>
  <c r="AF512" i="11"/>
  <c r="AF505" i="11"/>
  <c r="AF507" i="11"/>
  <c r="AU507" i="11"/>
  <c r="AU504" i="11"/>
  <c r="AU508" i="11"/>
  <c r="AF503" i="11"/>
  <c r="AU510" i="11"/>
  <c r="AU505" i="11"/>
  <c r="AU503" i="11"/>
  <c r="AU511" i="11"/>
  <c r="AU509" i="11"/>
  <c r="AU512" i="11"/>
  <c r="AU506" i="11"/>
  <c r="AF506" i="11"/>
  <c r="AF510" i="11"/>
  <c r="AF509" i="11"/>
  <c r="AF504" i="11"/>
  <c r="AE513" i="11" l="1"/>
  <c r="AH503" i="11" s="1"/>
  <c r="AF501" i="11"/>
  <c r="AH492" i="11" s="1"/>
  <c r="AH494" i="11" s="1"/>
  <c r="AH491" i="11"/>
  <c r="AH495" i="11" s="1"/>
  <c r="AH499" i="11" s="1"/>
  <c r="AF513" i="11"/>
  <c r="AH504" i="11" s="1"/>
  <c r="AH496" i="11" l="1"/>
  <c r="AH498" i="11" s="1"/>
  <c r="AK495" i="11" s="1"/>
  <c r="AK496" i="11" s="1"/>
  <c r="AK497" i="11" s="1"/>
  <c r="AK500" i="11" s="1"/>
  <c r="AL500" i="11" s="1"/>
  <c r="AH506" i="11"/>
  <c r="AH507" i="11"/>
  <c r="AH508" i="11"/>
  <c r="AK499" i="11" l="1"/>
  <c r="AL499" i="11" s="1"/>
  <c r="AK498" i="11"/>
  <c r="AL498" i="11" s="1"/>
  <c r="AH500" i="11"/>
  <c r="AK491" i="11" s="1"/>
  <c r="AL491" i="11" s="1"/>
  <c r="AH511" i="11"/>
  <c r="AH510" i="11"/>
  <c r="AN493" i="11" l="1"/>
  <c r="AO493" i="11" s="1"/>
  <c r="AN491" i="11"/>
  <c r="AN492" i="11"/>
  <c r="AH512" i="11"/>
  <c r="AK503" i="11" s="1"/>
  <c r="AL503" i="11" s="1"/>
  <c r="AK507" i="11"/>
  <c r="AK508" i="11" s="1"/>
  <c r="AK509" i="11" s="1"/>
  <c r="AK511" i="11" s="1"/>
  <c r="AL511" i="11" s="1"/>
  <c r="AO492" i="11" l="1"/>
  <c r="AP492" i="11" s="1"/>
  <c r="AQ491" i="11" s="1"/>
  <c r="AQ496" i="11" s="1"/>
  <c r="AV492" i="11" s="1"/>
  <c r="AO491" i="11"/>
  <c r="AP491" i="11" s="1"/>
  <c r="AK512" i="11"/>
  <c r="AL512" i="11" s="1"/>
  <c r="AK510" i="11"/>
  <c r="AL510" i="11" s="1"/>
  <c r="AN504" i="11"/>
  <c r="AN505" i="11"/>
  <c r="AO505" i="11" s="1"/>
  <c r="AN503" i="11"/>
  <c r="AP493" i="11" l="1"/>
  <c r="AQ493" i="11" s="1"/>
  <c r="AQ492" i="11"/>
  <c r="AV497" i="11"/>
  <c r="AV500" i="11"/>
  <c r="AV491" i="11"/>
  <c r="AV493" i="11"/>
  <c r="AV494" i="11"/>
  <c r="AV495" i="11"/>
  <c r="AV498" i="11"/>
  <c r="AV496" i="11"/>
  <c r="AV499" i="11"/>
  <c r="AO503" i="11"/>
  <c r="AP503" i="11" s="1"/>
  <c r="AO504" i="11"/>
  <c r="AP505" i="11" l="1"/>
  <c r="AQ505" i="11" s="1"/>
  <c r="AP504" i="11"/>
  <c r="AQ503" i="11" s="1"/>
  <c r="AQ508" i="11" s="1"/>
  <c r="AV507" i="11" l="1"/>
  <c r="Q520" i="11" s="1"/>
  <c r="AV509" i="11"/>
  <c r="Q522" i="11" s="1"/>
  <c r="AV505" i="11"/>
  <c r="Q518" i="11" s="1"/>
  <c r="AV503" i="11"/>
  <c r="Q516" i="11" s="1"/>
  <c r="AV504" i="11"/>
  <c r="Q517" i="11" s="1"/>
  <c r="AV506" i="11"/>
  <c r="Q519" i="11" s="1"/>
  <c r="AV512" i="11"/>
  <c r="Q525" i="11" s="1"/>
  <c r="AV508" i="11"/>
  <c r="Q521" i="11" s="1"/>
  <c r="AV510" i="11"/>
  <c r="Q523" i="11" s="1"/>
  <c r="AV511" i="11"/>
  <c r="Q524" i="11" s="1"/>
  <c r="AQ504" i="11"/>
  <c r="R521" i="11" l="1"/>
  <c r="S521" i="11" s="1"/>
  <c r="R516" i="11"/>
  <c r="P529" i="11"/>
  <c r="R525" i="11"/>
  <c r="S525" i="11" s="1"/>
  <c r="R518" i="11"/>
  <c r="S518" i="11" s="1"/>
  <c r="R524" i="11"/>
  <c r="S524" i="11" s="1"/>
  <c r="R519" i="11"/>
  <c r="S519" i="11" s="1"/>
  <c r="R522" i="11"/>
  <c r="S522" i="11" s="1"/>
  <c r="R523" i="11"/>
  <c r="S523" i="11" s="1"/>
  <c r="R517" i="11"/>
  <c r="S517" i="11" s="1"/>
  <c r="R520" i="11"/>
  <c r="S520" i="11" s="1"/>
  <c r="S516" i="11" l="1"/>
  <c r="S526" i="11" s="1"/>
  <c r="R526" i="11"/>
  <c r="S527" i="11" l="1"/>
  <c r="T525" i="11" s="1"/>
  <c r="U525" i="11" s="1"/>
  <c r="T518" i="11" l="1"/>
  <c r="U518" i="11" s="1"/>
  <c r="T524" i="11"/>
  <c r="U524" i="11" s="1"/>
  <c r="T520" i="11"/>
  <c r="U520" i="11" s="1"/>
  <c r="T519" i="11"/>
  <c r="U519" i="11" s="1"/>
  <c r="T523" i="11"/>
  <c r="U523" i="11" s="1"/>
  <c r="T516" i="11"/>
  <c r="U516" i="11" s="1"/>
  <c r="T517" i="11"/>
  <c r="U517" i="11" s="1"/>
  <c r="T521" i="11"/>
  <c r="U521" i="11" s="1"/>
  <c r="T522" i="11"/>
  <c r="U522" i="11" s="1"/>
  <c r="T526" i="11" l="1"/>
  <c r="U526" i="11"/>
  <c r="U527" i="11" l="1"/>
  <c r="T527" i="11" s="1"/>
  <c r="V524" i="11"/>
  <c r="W524" i="11" s="1"/>
  <c r="V517" i="11"/>
  <c r="W517" i="11" s="1"/>
  <c r="V519" i="11" l="1"/>
  <c r="W519" i="11" s="1"/>
  <c r="V516" i="11"/>
  <c r="W516" i="11" s="1"/>
  <c r="V521" i="11"/>
  <c r="W521" i="11" s="1"/>
  <c r="V520" i="11"/>
  <c r="W520" i="11" s="1"/>
  <c r="V525" i="11"/>
  <c r="W525" i="11" s="1"/>
  <c r="V523" i="11"/>
  <c r="W523" i="11" s="1"/>
  <c r="V518" i="11"/>
  <c r="W518" i="11" s="1"/>
  <c r="V522" i="11"/>
  <c r="W522" i="11" s="1"/>
  <c r="W526" i="11" l="1"/>
  <c r="V526" i="11"/>
  <c r="W527" i="11" l="1"/>
  <c r="X525" i="11" s="1"/>
  <c r="Y525" i="11" s="1"/>
  <c r="X522" i="11" l="1"/>
  <c r="Y522" i="11" s="1"/>
  <c r="X521" i="11"/>
  <c r="Y521" i="11" s="1"/>
  <c r="V527" i="11"/>
  <c r="X520" i="11"/>
  <c r="Y520" i="11" s="1"/>
  <c r="X523" i="11"/>
  <c r="Y523" i="11" s="1"/>
  <c r="X519" i="11"/>
  <c r="Y519" i="11" s="1"/>
  <c r="X517" i="11"/>
  <c r="Y517" i="11" s="1"/>
  <c r="X524" i="11"/>
  <c r="Y524" i="11" s="1"/>
  <c r="X516" i="11"/>
  <c r="Y516" i="11" s="1"/>
  <c r="X518" i="11"/>
  <c r="Y518" i="11" s="1"/>
  <c r="X526" i="11" l="1"/>
  <c r="Y526" i="11"/>
  <c r="Y527" i="11" l="1"/>
  <c r="Z521" i="11" s="1"/>
  <c r="AA521" i="11" s="1"/>
  <c r="Z520" i="11" l="1"/>
  <c r="AA520" i="11" s="1"/>
  <c r="Z524" i="11"/>
  <c r="AA524" i="11" s="1"/>
  <c r="Z516" i="11"/>
  <c r="Z525" i="11"/>
  <c r="AA525" i="11" s="1"/>
  <c r="Z517" i="11"/>
  <c r="AA517" i="11" s="1"/>
  <c r="X527" i="11"/>
  <c r="Z522" i="11"/>
  <c r="AA522" i="11" s="1"/>
  <c r="Z518" i="11"/>
  <c r="AA518" i="11" s="1"/>
  <c r="Z519" i="11"/>
  <c r="AA519" i="11" s="1"/>
  <c r="Z523" i="11"/>
  <c r="AA523" i="11" s="1"/>
  <c r="AA516" i="11"/>
  <c r="AA526" i="11" l="1"/>
  <c r="Z526" i="11"/>
  <c r="AA527" i="11" l="1"/>
  <c r="Z527" i="11" s="1"/>
  <c r="AB522" i="11" l="1"/>
  <c r="AC522" i="11" s="1"/>
  <c r="AB525" i="11"/>
  <c r="AC525" i="11" s="1"/>
  <c r="AB518" i="11"/>
  <c r="AC518" i="11" s="1"/>
  <c r="AB519" i="11"/>
  <c r="AC519" i="11" s="1"/>
  <c r="AB521" i="11"/>
  <c r="AC521" i="11" s="1"/>
  <c r="AB524" i="11"/>
  <c r="AC524" i="11" s="1"/>
  <c r="AB516" i="11"/>
  <c r="AC516" i="11" s="1"/>
  <c r="AB523" i="11"/>
  <c r="AC523" i="11" s="1"/>
  <c r="AB520" i="11"/>
  <c r="AC520" i="11" s="1"/>
  <c r="AB517" i="11"/>
  <c r="AC517" i="11" s="1"/>
  <c r="AC526" i="11" l="1"/>
  <c r="AB526" i="11"/>
  <c r="AC527" i="11" l="1"/>
  <c r="AD518" i="11" s="1"/>
  <c r="AE518" i="11" s="1"/>
  <c r="AD525" i="11"/>
  <c r="AE525" i="11" s="1"/>
  <c r="AD520" i="11"/>
  <c r="AE520" i="11" s="1"/>
  <c r="AD524" i="11"/>
  <c r="AE524" i="11" s="1"/>
  <c r="AB527" i="11"/>
  <c r="AD519" i="11"/>
  <c r="AE519" i="11" s="1"/>
  <c r="AD517" i="11"/>
  <c r="AE517" i="11" s="1"/>
  <c r="AD521" i="11"/>
  <c r="AE521" i="11" s="1"/>
  <c r="AD523" i="11"/>
  <c r="AE523" i="11" s="1"/>
  <c r="AD516" i="11"/>
  <c r="AD522" i="11" l="1"/>
  <c r="AE522" i="11" s="1"/>
  <c r="AE516" i="11"/>
  <c r="AE526" i="11" l="1"/>
  <c r="AD526" i="11"/>
  <c r="AE527" i="11" l="1"/>
  <c r="AF524" i="11"/>
  <c r="AG524" i="11" s="1"/>
  <c r="AF519" i="11"/>
  <c r="AG519" i="11" s="1"/>
  <c r="AF516" i="11"/>
  <c r="AF523" i="11"/>
  <c r="AG523" i="11" s="1"/>
  <c r="AF521" i="11"/>
  <c r="AG521" i="11" s="1"/>
  <c r="AD527" i="11"/>
  <c r="AF522" i="11"/>
  <c r="AG522" i="11" s="1"/>
  <c r="AF517" i="11"/>
  <c r="AG517" i="11" s="1"/>
  <c r="AF520" i="11"/>
  <c r="AG520" i="11" s="1"/>
  <c r="AF525" i="11"/>
  <c r="AG525" i="11" s="1"/>
  <c r="AF518" i="11"/>
  <c r="AG518" i="11" s="1"/>
  <c r="AF526" i="11" l="1"/>
  <c r="AG516" i="11"/>
  <c r="AG526" i="11" s="1"/>
  <c r="AG527" i="11" l="1"/>
  <c r="AH520" i="11" l="1"/>
  <c r="AI520" i="11" s="1"/>
  <c r="AH518" i="11"/>
  <c r="AI518" i="11" s="1"/>
  <c r="AH521" i="11"/>
  <c r="AI521" i="11" s="1"/>
  <c r="AH517" i="11"/>
  <c r="AI517" i="11" s="1"/>
  <c r="AF527" i="11"/>
  <c r="AH524" i="11"/>
  <c r="AI524" i="11" s="1"/>
  <c r="AH519" i="11"/>
  <c r="AI519" i="11" s="1"/>
  <c r="AH525" i="11"/>
  <c r="AI525" i="11" s="1"/>
  <c r="AH523" i="11"/>
  <c r="AI523" i="11" s="1"/>
  <c r="AH522" i="11"/>
  <c r="AI522" i="11" s="1"/>
  <c r="AH516" i="11"/>
  <c r="AH526" i="11" l="1"/>
  <c r="AI516" i="11"/>
  <c r="AI526" i="11" s="1"/>
  <c r="AI527" i="11" l="1"/>
  <c r="AJ519" i="11" l="1"/>
  <c r="AK519" i="11" s="1"/>
  <c r="AJ525" i="11"/>
  <c r="AK525" i="11" s="1"/>
  <c r="AJ516" i="11"/>
  <c r="AJ518" i="11"/>
  <c r="AK518" i="11" s="1"/>
  <c r="AH527" i="11"/>
  <c r="AJ517" i="11"/>
  <c r="AK517" i="11" s="1"/>
  <c r="AJ520" i="11"/>
  <c r="AK520" i="11" s="1"/>
  <c r="AJ524" i="11"/>
  <c r="AK524" i="11" s="1"/>
  <c r="AJ522" i="11"/>
  <c r="AK522" i="11" s="1"/>
  <c r="AJ523" i="11"/>
  <c r="AK523" i="11" s="1"/>
  <c r="AJ521" i="11"/>
  <c r="AK521" i="11" s="1"/>
  <c r="AJ526" i="11" l="1"/>
  <c r="AK516" i="11"/>
  <c r="AK526" i="11" s="1"/>
  <c r="AK527" i="11" l="1"/>
  <c r="AL519" i="11" l="1"/>
  <c r="AM519" i="11" s="1"/>
  <c r="AL525" i="11"/>
  <c r="AM525" i="11" s="1"/>
  <c r="AL520" i="11"/>
  <c r="AM520" i="11" s="1"/>
  <c r="AL523" i="11"/>
  <c r="AM523" i="11" s="1"/>
  <c r="AL521" i="11"/>
  <c r="AM521" i="11" s="1"/>
  <c r="AJ527" i="11"/>
  <c r="AL517" i="11"/>
  <c r="AM517" i="11" s="1"/>
  <c r="AL524" i="11"/>
  <c r="AM524" i="11" s="1"/>
  <c r="AL516" i="11"/>
  <c r="AL522" i="11"/>
  <c r="AM522" i="11" s="1"/>
  <c r="AL518" i="11"/>
  <c r="AM518" i="11" s="1"/>
  <c r="AL526" i="11" l="1"/>
  <c r="AM516" i="11"/>
  <c r="AM526" i="11" s="1"/>
  <c r="AM527" i="11" l="1"/>
  <c r="AN524" i="11" l="1"/>
  <c r="AO524" i="11" s="1"/>
  <c r="AN519" i="11"/>
  <c r="AO519" i="11" s="1"/>
  <c r="AN516" i="11"/>
  <c r="AN518" i="11"/>
  <c r="AO518" i="11" s="1"/>
  <c r="AL527" i="11"/>
  <c r="AN522" i="11"/>
  <c r="AO522" i="11" s="1"/>
  <c r="AN517" i="11"/>
  <c r="AO517" i="11" s="1"/>
  <c r="AN523" i="11"/>
  <c r="AO523" i="11" s="1"/>
  <c r="AN525" i="11"/>
  <c r="AO525" i="11" s="1"/>
  <c r="AN521" i="11"/>
  <c r="AO521" i="11" s="1"/>
  <c r="AN520" i="11"/>
  <c r="AO520" i="11" s="1"/>
  <c r="AN526" i="11" l="1"/>
  <c r="AO516" i="11"/>
  <c r="AO526" i="11" s="1"/>
  <c r="AO527" i="11" l="1"/>
  <c r="AP520" i="11" l="1"/>
  <c r="AQ520" i="11" s="1"/>
  <c r="AP518" i="11"/>
  <c r="AQ518" i="11" s="1"/>
  <c r="AP521" i="11"/>
  <c r="AQ521" i="11" s="1"/>
  <c r="AP517" i="11"/>
  <c r="AQ517" i="11" s="1"/>
  <c r="AN527" i="11"/>
  <c r="AP524" i="11"/>
  <c r="AQ524" i="11" s="1"/>
  <c r="AP519" i="11"/>
  <c r="AQ519" i="11" s="1"/>
  <c r="AP516" i="11"/>
  <c r="AP523" i="11"/>
  <c r="AQ523" i="11" s="1"/>
  <c r="AP522" i="11"/>
  <c r="AQ522" i="11" s="1"/>
  <c r="AP525" i="11"/>
  <c r="AQ525" i="11" s="1"/>
  <c r="AP526" i="11" l="1"/>
  <c r="AQ516" i="11"/>
  <c r="AQ526" i="11" s="1"/>
  <c r="AQ527" i="11" l="1"/>
  <c r="AR519" i="11" l="1"/>
  <c r="AS519" i="11" s="1"/>
  <c r="AR525" i="11"/>
  <c r="AS525" i="11" s="1"/>
  <c r="AP527" i="11"/>
  <c r="AR517" i="11"/>
  <c r="AS517" i="11" s="1"/>
  <c r="AR520" i="11"/>
  <c r="AS520" i="11" s="1"/>
  <c r="AR516" i="11"/>
  <c r="AR523" i="11"/>
  <c r="AS523" i="11" s="1"/>
  <c r="AR524" i="11"/>
  <c r="AS524" i="11" s="1"/>
  <c r="AR518" i="11"/>
  <c r="AS518" i="11" s="1"/>
  <c r="AR521" i="11"/>
  <c r="AS521" i="11" s="1"/>
  <c r="AR522" i="11"/>
  <c r="AS522" i="11" s="1"/>
  <c r="AS516" i="11" l="1"/>
  <c r="AS526" i="11" s="1"/>
  <c r="AR526" i="11"/>
  <c r="AS527" i="11" l="1"/>
  <c r="AT518" i="11" s="1"/>
  <c r="AU518" i="11" s="1"/>
  <c r="AT521" i="11" l="1"/>
  <c r="AU521" i="11" s="1"/>
  <c r="AT517" i="11"/>
  <c r="AU517" i="11" s="1"/>
  <c r="AT519" i="11"/>
  <c r="AU519" i="11" s="1"/>
  <c r="AT524" i="11"/>
  <c r="AU524" i="11" s="1"/>
  <c r="AT522" i="11"/>
  <c r="AU522" i="11" s="1"/>
  <c r="AR527" i="11"/>
  <c r="AT516" i="11"/>
  <c r="AU516" i="11" s="1"/>
  <c r="AT520" i="11"/>
  <c r="AU520" i="11" s="1"/>
  <c r="AT523" i="11"/>
  <c r="AU523" i="11" s="1"/>
  <c r="AT525" i="11"/>
  <c r="AU525" i="11" s="1"/>
  <c r="AT526" i="11" l="1"/>
  <c r="AU526" i="11"/>
  <c r="AU527" i="11" l="1"/>
  <c r="AT527" i="11" s="1"/>
  <c r="AV517" i="11" l="1"/>
  <c r="AW517" i="11" s="1"/>
  <c r="AV524" i="11"/>
  <c r="AW524" i="11" s="1"/>
  <c r="AV518" i="11"/>
  <c r="AW518" i="11" s="1"/>
  <c r="AV525" i="11"/>
  <c r="AW525" i="11" s="1"/>
  <c r="AV516" i="11"/>
  <c r="AW516" i="11" s="1"/>
  <c r="AV519" i="11"/>
  <c r="AW519" i="11" s="1"/>
  <c r="AV522" i="11"/>
  <c r="AW522" i="11" s="1"/>
  <c r="AV520" i="11"/>
  <c r="AW520" i="11" s="1"/>
  <c r="AV521" i="11"/>
  <c r="AW521" i="11" s="1"/>
  <c r="AV523" i="11"/>
  <c r="AW523" i="11" s="1"/>
  <c r="AW526" i="11" l="1"/>
  <c r="AV526" i="11"/>
  <c r="AW527" i="11" l="1"/>
  <c r="AV527" i="11" s="1"/>
  <c r="AX524" i="11" l="1"/>
  <c r="AY524" i="11" s="1"/>
  <c r="AX517" i="11"/>
  <c r="AY517" i="11" s="1"/>
  <c r="AX522" i="11"/>
  <c r="AY522" i="11" s="1"/>
  <c r="AX519" i="11"/>
  <c r="AY519" i="11" s="1"/>
  <c r="AX525" i="11"/>
  <c r="AY525" i="11" s="1"/>
  <c r="AX518" i="11"/>
  <c r="AY518" i="11" s="1"/>
  <c r="AX521" i="11"/>
  <c r="AY521" i="11" s="1"/>
  <c r="AX520" i="11"/>
  <c r="AY520" i="11" s="1"/>
  <c r="AX523" i="11"/>
  <c r="AY523" i="11" s="1"/>
  <c r="AX516" i="11"/>
  <c r="AY516" i="11" s="1"/>
  <c r="AY526" i="11" l="1"/>
  <c r="AX526" i="11"/>
  <c r="AY527" i="11" l="1"/>
  <c r="AZ516" i="11" s="1"/>
  <c r="BA516" i="11" s="1"/>
  <c r="AZ521" i="11"/>
  <c r="BA521" i="11" s="1"/>
  <c r="AX527" i="11"/>
  <c r="AZ524" i="11"/>
  <c r="BA524" i="11" s="1"/>
  <c r="AZ518" i="11"/>
  <c r="BA518" i="11" s="1"/>
  <c r="AZ523" i="11"/>
  <c r="BA523" i="11" s="1"/>
  <c r="AZ519" i="11" l="1"/>
  <c r="BA519" i="11" s="1"/>
  <c r="AZ522" i="11"/>
  <c r="BA522" i="11" s="1"/>
  <c r="AZ525" i="11"/>
  <c r="BA525" i="11" s="1"/>
  <c r="AZ520" i="11"/>
  <c r="BA520" i="11" s="1"/>
  <c r="AZ517" i="11"/>
  <c r="BA517" i="11" s="1"/>
  <c r="BA526" i="11" l="1"/>
  <c r="AZ526" i="11"/>
  <c r="BA527" i="11" s="1"/>
  <c r="BB518" i="11" s="1"/>
  <c r="BC518" i="11" s="1"/>
  <c r="BB525" i="11" l="1"/>
  <c r="BC525" i="11" s="1"/>
  <c r="BB520" i="11"/>
  <c r="BC520" i="11" s="1"/>
  <c r="BB522" i="11"/>
  <c r="BC522" i="11" s="1"/>
  <c r="BB517" i="11"/>
  <c r="BC517" i="11" s="1"/>
  <c r="BB521" i="11"/>
  <c r="BC521" i="11" s="1"/>
  <c r="BB523" i="11"/>
  <c r="BC523" i="11" s="1"/>
  <c r="BB524" i="11"/>
  <c r="BC524" i="11" s="1"/>
  <c r="BB519" i="11"/>
  <c r="BC519" i="11" s="1"/>
  <c r="AZ527" i="11"/>
  <c r="BB516" i="11"/>
  <c r="BC516" i="11" s="1"/>
  <c r="BC526" i="11" l="1"/>
  <c r="BB526" i="11"/>
  <c r="BC527" i="11" l="1"/>
  <c r="BD524" i="11" s="1"/>
  <c r="BE524" i="11" s="1"/>
  <c r="BD521" i="11" l="1"/>
  <c r="BE521" i="11" s="1"/>
  <c r="BD523" i="11"/>
  <c r="BE523" i="11" s="1"/>
  <c r="BD517" i="11"/>
  <c r="BE517" i="11" s="1"/>
  <c r="BD516" i="11"/>
  <c r="BE516" i="11" s="1"/>
  <c r="BD525" i="11"/>
  <c r="BE525" i="11" s="1"/>
  <c r="BB527" i="11"/>
  <c r="BD522" i="11"/>
  <c r="BE522" i="11" s="1"/>
  <c r="BD520" i="11"/>
  <c r="BE520" i="11" s="1"/>
  <c r="BD518" i="11"/>
  <c r="BE518" i="11" s="1"/>
  <c r="BD519" i="11"/>
  <c r="BE519" i="11" s="1"/>
  <c r="BD526" i="11" l="1"/>
  <c r="BE526" i="11"/>
  <c r="BE527" i="11" l="1"/>
  <c r="BF525" i="11" s="1"/>
  <c r="BG525" i="11" s="1"/>
  <c r="BF524" i="11" l="1"/>
  <c r="BG524" i="11" s="1"/>
  <c r="BF521" i="11"/>
  <c r="BG521" i="11" s="1"/>
  <c r="BF518" i="11"/>
  <c r="BG518" i="11" s="1"/>
  <c r="BF522" i="11"/>
  <c r="BG522" i="11" s="1"/>
  <c r="BF520" i="11"/>
  <c r="BG520" i="11" s="1"/>
  <c r="BF523" i="11"/>
  <c r="BG523" i="11" s="1"/>
  <c r="BF516" i="11"/>
  <c r="BG516" i="11" s="1"/>
  <c r="BF517" i="11"/>
  <c r="BG517" i="11" s="1"/>
  <c r="BD527" i="11"/>
  <c r="BF519" i="11"/>
  <c r="BG519" i="11" s="1"/>
  <c r="BG526" i="11" l="1"/>
  <c r="BF526" i="11"/>
  <c r="BG527" i="11" l="1"/>
  <c r="BH518" i="11" s="1"/>
  <c r="BI518" i="11" s="1"/>
  <c r="BH520" i="11" l="1"/>
  <c r="BI520" i="11" s="1"/>
  <c r="BH525" i="11"/>
  <c r="BI525" i="11" s="1"/>
  <c r="BH524" i="11"/>
  <c r="BI524" i="11" s="1"/>
  <c r="BH523" i="11"/>
  <c r="BI523" i="11" s="1"/>
  <c r="BH516" i="11"/>
  <c r="BH519" i="11"/>
  <c r="BI519" i="11" s="1"/>
  <c r="BH517" i="11"/>
  <c r="BI517" i="11" s="1"/>
  <c r="BH522" i="11"/>
  <c r="BI522" i="11" s="1"/>
  <c r="BF527" i="11"/>
  <c r="BH521" i="11"/>
  <c r="BI521" i="11" s="1"/>
  <c r="BI516" i="11"/>
  <c r="BH526" i="11" l="1"/>
  <c r="BI526" i="11"/>
  <c r="BI527" i="11" l="1"/>
  <c r="BH527" i="11" s="1"/>
  <c r="BJ523" i="11"/>
  <c r="BK523" i="11" s="1"/>
  <c r="BJ518" i="11"/>
  <c r="BK518" i="11" s="1"/>
  <c r="BJ524" i="11"/>
  <c r="BK524" i="11" s="1"/>
  <c r="BJ525" i="11"/>
  <c r="BK525" i="11" s="1"/>
  <c r="BJ519" i="11"/>
  <c r="BK519" i="11" s="1"/>
  <c r="BJ520" i="11"/>
  <c r="BK520" i="11" s="1"/>
  <c r="BJ521" i="11"/>
  <c r="BK521" i="11" s="1"/>
  <c r="BJ516" i="11"/>
  <c r="BK516" i="11" s="1"/>
  <c r="BJ517" i="11"/>
  <c r="BK517" i="11" s="1"/>
  <c r="BJ522" i="11"/>
  <c r="BK522" i="11" s="1"/>
  <c r="BJ526" i="11" l="1"/>
  <c r="BK526" i="11"/>
  <c r="BK527" i="11" l="1"/>
  <c r="BL525" i="11" s="1"/>
  <c r="BM525" i="11" s="1"/>
  <c r="BL522" i="11" l="1"/>
  <c r="BM522" i="11" s="1"/>
  <c r="BJ527" i="11"/>
  <c r="BL518" i="11"/>
  <c r="BM518" i="11" s="1"/>
  <c r="BL520" i="11"/>
  <c r="BM520" i="11" s="1"/>
  <c r="BL521" i="11"/>
  <c r="BM521" i="11" s="1"/>
  <c r="BL524" i="11"/>
  <c r="BM524" i="11" s="1"/>
  <c r="BL517" i="11"/>
  <c r="BM517" i="11" s="1"/>
  <c r="BL519" i="11"/>
  <c r="BM519" i="11" s="1"/>
  <c r="BL523" i="11"/>
  <c r="BM523" i="11" s="1"/>
  <c r="BL516" i="11"/>
  <c r="BM516" i="11" s="1"/>
  <c r="BM526" i="11" l="1"/>
  <c r="BL526" i="11"/>
  <c r="BM527" i="11" l="1"/>
  <c r="BL527" i="11" s="1"/>
  <c r="BN521" i="11" l="1"/>
  <c r="BO521" i="11" s="1"/>
  <c r="BN523" i="11"/>
  <c r="BO523" i="11" s="1"/>
  <c r="BN518" i="11"/>
  <c r="BO518" i="11" s="1"/>
  <c r="BN519" i="11"/>
  <c r="BO519" i="11" s="1"/>
  <c r="BN522" i="11"/>
  <c r="BO522" i="11" s="1"/>
  <c r="BN520" i="11"/>
  <c r="BO520" i="11" s="1"/>
  <c r="BN525" i="11"/>
  <c r="BO525" i="11" s="1"/>
  <c r="BN524" i="11"/>
  <c r="BO524" i="11" s="1"/>
  <c r="BN516" i="11"/>
  <c r="BO516" i="11" s="1"/>
  <c r="BN517" i="11"/>
  <c r="BO517" i="11" s="1"/>
  <c r="BO526" i="11" l="1"/>
  <c r="BN526" i="11"/>
  <c r="BO527" i="11" l="1"/>
  <c r="BN527" i="11" s="1"/>
  <c r="BP520" i="11" l="1"/>
  <c r="BQ520" i="11" s="1"/>
  <c r="BP524" i="11"/>
  <c r="BQ524" i="11" s="1"/>
  <c r="BP518" i="11"/>
  <c r="BQ518" i="11" s="1"/>
  <c r="BP521" i="11"/>
  <c r="BQ521" i="11" s="1"/>
  <c r="BP519" i="11"/>
  <c r="BQ519" i="11" s="1"/>
  <c r="BP517" i="11"/>
  <c r="BQ517" i="11" s="1"/>
  <c r="BP525" i="11"/>
  <c r="BQ525" i="11" s="1"/>
  <c r="BP522" i="11"/>
  <c r="BQ522" i="11" s="1"/>
  <c r="BP523" i="11"/>
  <c r="BQ523" i="11" s="1"/>
  <c r="BP516" i="11"/>
  <c r="BQ516" i="11" s="1"/>
  <c r="BQ526" i="11" l="1"/>
  <c r="BP526" i="11"/>
  <c r="BQ527" i="11" l="1"/>
  <c r="BP527" i="11" s="1"/>
  <c r="BR525" i="11"/>
  <c r="BS525" i="11" s="1"/>
  <c r="BR523" i="11"/>
  <c r="BS523" i="11" s="1"/>
  <c r="BR519" i="11"/>
  <c r="BS519" i="11" s="1"/>
  <c r="BR524" i="11"/>
  <c r="BS524" i="11" s="1"/>
  <c r="BR521" i="11"/>
  <c r="BS521" i="11" s="1"/>
  <c r="BR517" i="11"/>
  <c r="BS517" i="11" s="1"/>
  <c r="BR518" i="11"/>
  <c r="BS518" i="11" s="1"/>
  <c r="BR522" i="11"/>
  <c r="BS522" i="11" s="1"/>
  <c r="BR516" i="11"/>
  <c r="BS516" i="11" s="1"/>
  <c r="BR520" i="11" l="1"/>
  <c r="BS520" i="11" s="1"/>
  <c r="BS526" i="11" s="1"/>
  <c r="BR526" i="11" l="1"/>
  <c r="BS527" i="11"/>
  <c r="BT524" i="11" s="1"/>
  <c r="BU524" i="11" s="1"/>
  <c r="BT519" i="11" l="1"/>
  <c r="BU519" i="11" s="1"/>
  <c r="BT521" i="11"/>
  <c r="BU521" i="11" s="1"/>
  <c r="BT520" i="11"/>
  <c r="BU520" i="11" s="1"/>
  <c r="BT516" i="11"/>
  <c r="BU516" i="11" s="1"/>
  <c r="BT525" i="11"/>
  <c r="BU525" i="11" s="1"/>
  <c r="BT523" i="11"/>
  <c r="BU523" i="11" s="1"/>
  <c r="BR527" i="11"/>
  <c r="BT518" i="11"/>
  <c r="BU518" i="11" s="1"/>
  <c r="BT522" i="11"/>
  <c r="BU522" i="11" s="1"/>
  <c r="BT517" i="11"/>
  <c r="BU517" i="11" s="1"/>
  <c r="BU526" i="11" l="1"/>
  <c r="BT526" i="11"/>
  <c r="BU527" i="11" l="1"/>
  <c r="BT527" i="11" s="1"/>
  <c r="BV517" i="11"/>
  <c r="BW517" i="11" s="1"/>
  <c r="BV521" i="11"/>
  <c r="BW521" i="11" s="1"/>
  <c r="BV523" i="11"/>
  <c r="BW523" i="11" s="1"/>
  <c r="BV520" i="11"/>
  <c r="BW520" i="11" s="1"/>
  <c r="BV522" i="11"/>
  <c r="BW522" i="11" s="1"/>
  <c r="BV525" i="11"/>
  <c r="BW525" i="11" s="1"/>
  <c r="BV519" i="11"/>
  <c r="BW519" i="11" s="1"/>
  <c r="BV518" i="11"/>
  <c r="BW518" i="11" s="1"/>
  <c r="BV524" i="11"/>
  <c r="BW524" i="11" s="1"/>
  <c r="BV516" i="11" l="1"/>
  <c r="BW516" i="11" s="1"/>
  <c r="BW526" i="11" s="1"/>
  <c r="BV526" i="11" l="1"/>
  <c r="BW527" i="11"/>
  <c r="BX524" i="11" s="1"/>
  <c r="BY524" i="11" s="1"/>
  <c r="BX516" i="11"/>
  <c r="BX523" i="11"/>
  <c r="BY523" i="11" s="1"/>
  <c r="BX520" i="11" l="1"/>
  <c r="BY520" i="11" s="1"/>
  <c r="BV527" i="11"/>
  <c r="BX525" i="11"/>
  <c r="BY525" i="11" s="1"/>
  <c r="BX522" i="11"/>
  <c r="BY522" i="11" s="1"/>
  <c r="BX517" i="11"/>
  <c r="BY517" i="11" s="1"/>
  <c r="BX518" i="11"/>
  <c r="BY518" i="11" s="1"/>
  <c r="BX519" i="11"/>
  <c r="BY519" i="11" s="1"/>
  <c r="BX521" i="11"/>
  <c r="BY521" i="11" s="1"/>
  <c r="BY516" i="11"/>
  <c r="BY526" i="11" l="1"/>
  <c r="BX526" i="11"/>
  <c r="BY527" i="11"/>
  <c r="BZ518" i="11" l="1"/>
  <c r="CA518" i="11" s="1"/>
  <c r="BZ521" i="11"/>
  <c r="CA521" i="11" s="1"/>
  <c r="BZ522" i="11"/>
  <c r="CA522" i="11" s="1"/>
  <c r="BZ520" i="11"/>
  <c r="CA520" i="11" s="1"/>
  <c r="BZ519" i="11"/>
  <c r="CA519" i="11" s="1"/>
  <c r="BZ525" i="11"/>
  <c r="CA525" i="11" s="1"/>
  <c r="BX527" i="11"/>
  <c r="BZ517" i="11"/>
  <c r="CA517" i="11" s="1"/>
  <c r="BZ524" i="11"/>
  <c r="CA524" i="11" s="1"/>
  <c r="BZ516" i="11"/>
  <c r="BZ523" i="11"/>
  <c r="CA523" i="11" s="1"/>
  <c r="BZ526" i="11" l="1"/>
  <c r="CA516" i="11"/>
  <c r="CA526" i="11" s="1"/>
  <c r="CA527" i="11" l="1"/>
  <c r="CB520" i="11" l="1"/>
  <c r="CC520" i="11" s="1"/>
  <c r="CB518" i="11"/>
  <c r="CC518" i="11" s="1"/>
  <c r="CB521" i="11"/>
  <c r="CC521" i="11" s="1"/>
  <c r="CB523" i="11"/>
  <c r="CC523" i="11" s="1"/>
  <c r="CB524" i="11"/>
  <c r="CC524" i="11" s="1"/>
  <c r="CB519" i="11"/>
  <c r="CC519" i="11" s="1"/>
  <c r="BZ527" i="11"/>
  <c r="CB522" i="11"/>
  <c r="CC522" i="11" s="1"/>
  <c r="CB517" i="11"/>
  <c r="CC517" i="11" s="1"/>
  <c r="CB525" i="11"/>
  <c r="CC525" i="11" s="1"/>
  <c r="CB516" i="11"/>
  <c r="CB526" i="11" l="1"/>
  <c r="CC516" i="11"/>
  <c r="CC526" i="11" s="1"/>
  <c r="CC527" i="11" l="1"/>
  <c r="CD525" i="11" l="1"/>
  <c r="CE525" i="11" s="1"/>
  <c r="CD516" i="11"/>
  <c r="CD523" i="11"/>
  <c r="CE523" i="11" s="1"/>
  <c r="CD517" i="11"/>
  <c r="CE517" i="11" s="1"/>
  <c r="CD520" i="11"/>
  <c r="CE520" i="11" s="1"/>
  <c r="CD518" i="11"/>
  <c r="CE518" i="11" s="1"/>
  <c r="CB527" i="11"/>
  <c r="CD524" i="11"/>
  <c r="CE524" i="11" s="1"/>
  <c r="CD519" i="11"/>
  <c r="CE519" i="11" s="1"/>
  <c r="CD521" i="11"/>
  <c r="CE521" i="11" s="1"/>
  <c r="CD522" i="11"/>
  <c r="CE522" i="11" s="1"/>
  <c r="CD526" i="11" l="1"/>
  <c r="CE516" i="11"/>
  <c r="CE526" i="11" s="1"/>
  <c r="CE527" i="11" l="1"/>
  <c r="CF518" i="11" l="1"/>
  <c r="CG518" i="11" s="1"/>
  <c r="CF521" i="11"/>
  <c r="CG521" i="11" s="1"/>
  <c r="CF522" i="11"/>
  <c r="CG522" i="11" s="1"/>
  <c r="CF523" i="11"/>
  <c r="CG523" i="11" s="1"/>
  <c r="CF519" i="11"/>
  <c r="CG519" i="11" s="1"/>
  <c r="CF525" i="11"/>
  <c r="CG525" i="11" s="1"/>
  <c r="CF520" i="11"/>
  <c r="CG520" i="11" s="1"/>
  <c r="CD527" i="11"/>
  <c r="CF517" i="11"/>
  <c r="CG517" i="11" s="1"/>
  <c r="CF524" i="11"/>
  <c r="CG524" i="11" s="1"/>
  <c r="CF516" i="11"/>
  <c r="CF526" i="11" l="1"/>
  <c r="CG516" i="11"/>
  <c r="CG526" i="11" s="1"/>
  <c r="CG527" i="11" l="1"/>
  <c r="CF527" i="11" l="1"/>
  <c r="CH519" i="11"/>
  <c r="CI519" i="11" s="1"/>
  <c r="CH520" i="11"/>
  <c r="CI520" i="11" s="1"/>
  <c r="CH521" i="11"/>
  <c r="CI521" i="11" s="1"/>
  <c r="CH523" i="11"/>
  <c r="CI523" i="11" s="1"/>
  <c r="CH517" i="11"/>
  <c r="CI517" i="11" s="1"/>
  <c r="CH524" i="11"/>
  <c r="CI524" i="11" s="1"/>
  <c r="CH522" i="11"/>
  <c r="CI522" i="11" s="1"/>
  <c r="CH516" i="11"/>
  <c r="CH518" i="11"/>
  <c r="CI518" i="11" s="1"/>
  <c r="CH525" i="11"/>
  <c r="CI525" i="11" s="1"/>
  <c r="CI516" i="11" l="1"/>
  <c r="CI526" i="11" s="1"/>
  <c r="CH526" i="11"/>
  <c r="CI527" i="11" l="1"/>
  <c r="CH527" i="11" s="1"/>
  <c r="CJ520" i="11" l="1"/>
  <c r="CK520" i="11" s="1"/>
  <c r="CJ525" i="11"/>
  <c r="CK525" i="11" s="1"/>
  <c r="CJ517" i="11"/>
  <c r="CK517" i="11" s="1"/>
  <c r="CJ522" i="11"/>
  <c r="CK522" i="11" s="1"/>
  <c r="CJ518" i="11"/>
  <c r="CK518" i="11" s="1"/>
  <c r="CJ521" i="11"/>
  <c r="CK521" i="11" s="1"/>
  <c r="CJ523" i="11"/>
  <c r="CK523" i="11" s="1"/>
  <c r="CJ516" i="11"/>
  <c r="CK516" i="11" s="1"/>
  <c r="CJ519" i="11"/>
  <c r="CK519" i="11" s="1"/>
  <c r="CJ524" i="11"/>
  <c r="CK524" i="11" s="1"/>
  <c r="CJ526" i="11" l="1"/>
  <c r="CK526" i="11"/>
  <c r="CK527" i="11" l="1"/>
  <c r="CL525" i="11" s="1"/>
  <c r="CM525" i="11" s="1"/>
  <c r="CL523" i="11" l="1"/>
  <c r="CM523" i="11" s="1"/>
  <c r="CL522" i="11"/>
  <c r="CM522" i="11" s="1"/>
  <c r="CJ527" i="11"/>
  <c r="CL519" i="11"/>
  <c r="CM519" i="11" s="1"/>
  <c r="CL521" i="11"/>
  <c r="CM521" i="11" s="1"/>
  <c r="CL524" i="11"/>
  <c r="CM524" i="11" s="1"/>
  <c r="CL517" i="11"/>
  <c r="CM517" i="11" s="1"/>
  <c r="CL520" i="11"/>
  <c r="CM520" i="11" s="1"/>
  <c r="CL516" i="11"/>
  <c r="CM516" i="11" s="1"/>
  <c r="CL518" i="11"/>
  <c r="CM518" i="11" s="1"/>
  <c r="CM526" i="11" l="1"/>
  <c r="CL526" i="11"/>
  <c r="CM527" i="11" l="1"/>
  <c r="CN519" i="11" s="1"/>
  <c r="CO519" i="11" s="1"/>
  <c r="CN520" i="11"/>
  <c r="CO520" i="11" s="1"/>
  <c r="CN524" i="11" l="1"/>
  <c r="CO524" i="11" s="1"/>
  <c r="CN517" i="11"/>
  <c r="CO517" i="11" s="1"/>
  <c r="CL527" i="11"/>
  <c r="CN525" i="11"/>
  <c r="CO525" i="11" s="1"/>
  <c r="CN516" i="11"/>
  <c r="CO516" i="11" s="1"/>
  <c r="CN521" i="11"/>
  <c r="CO521" i="11" s="1"/>
  <c r="CN522" i="11"/>
  <c r="CO522" i="11" s="1"/>
  <c r="CN518" i="11"/>
  <c r="CO518" i="11" s="1"/>
  <c r="CN523" i="11"/>
  <c r="CO523" i="11" s="1"/>
  <c r="CO526" i="11" l="1"/>
  <c r="CN526" i="11"/>
  <c r="CO527" i="11" l="1"/>
  <c r="CP516" i="11" s="1"/>
  <c r="CQ516" i="11" s="1"/>
  <c r="CP525" i="11"/>
  <c r="CQ525" i="11" s="1"/>
  <c r="CP517" i="11"/>
  <c r="CQ517" i="11" s="1"/>
  <c r="CP518" i="11"/>
  <c r="CQ518" i="11" s="1"/>
  <c r="CP519" i="11" l="1"/>
  <c r="CQ519" i="11" s="1"/>
  <c r="CP521" i="11"/>
  <c r="CQ521" i="11" s="1"/>
  <c r="CN527" i="11"/>
  <c r="CP523" i="11"/>
  <c r="CQ523" i="11" s="1"/>
  <c r="CP524" i="11"/>
  <c r="CQ524" i="11" s="1"/>
  <c r="CP522" i="11"/>
  <c r="CQ522" i="11" s="1"/>
  <c r="CP520" i="11"/>
  <c r="CQ520" i="11" s="1"/>
  <c r="CQ526" i="11" l="1"/>
  <c r="CP526" i="11"/>
  <c r="CQ527" i="11" l="1"/>
  <c r="CP527" i="11" s="1"/>
  <c r="CR519" i="11"/>
  <c r="CS519" i="11" s="1"/>
  <c r="CR517" i="11"/>
  <c r="CS517" i="11" s="1"/>
  <c r="CR524" i="11"/>
  <c r="CS524" i="11" s="1"/>
  <c r="CR521" i="11"/>
  <c r="CS521" i="11" s="1"/>
  <c r="CR522" i="11"/>
  <c r="CS522" i="11" s="1"/>
  <c r="CR525" i="11"/>
  <c r="CS525" i="11" s="1"/>
  <c r="CR523" i="11"/>
  <c r="CS523" i="11" s="1"/>
  <c r="CR518" i="11"/>
  <c r="CS518" i="11" s="1"/>
  <c r="CR516" i="11"/>
  <c r="CS516" i="11" s="1"/>
  <c r="CR520" i="11"/>
  <c r="CS520" i="11" s="1"/>
  <c r="CS526" i="11" l="1"/>
  <c r="CR526" i="11"/>
  <c r="CS527" i="11" l="1"/>
  <c r="CT522" i="11" s="1"/>
  <c r="CU522" i="11" s="1"/>
  <c r="CT524" i="11"/>
  <c r="CU524" i="11" s="1"/>
  <c r="CT516" i="11"/>
  <c r="CU516" i="11" s="1"/>
  <c r="CT519" i="11"/>
  <c r="CU519" i="11" s="1"/>
  <c r="CT520" i="11"/>
  <c r="CU520" i="11" s="1"/>
  <c r="CT523" i="11" l="1"/>
  <c r="CU523" i="11" s="1"/>
  <c r="CT517" i="11"/>
  <c r="CU517" i="11" s="1"/>
  <c r="CT525" i="11"/>
  <c r="CU525" i="11" s="1"/>
  <c r="CT521" i="11"/>
  <c r="CU521" i="11" s="1"/>
  <c r="CR527" i="11"/>
  <c r="CT518" i="11"/>
  <c r="CU518" i="11" s="1"/>
  <c r="CU526" i="11" l="1"/>
  <c r="CT526" i="11"/>
  <c r="CU527" i="11" l="1"/>
  <c r="CV518" i="11" s="1"/>
  <c r="CW518" i="11" s="1"/>
  <c r="CV521" i="11"/>
  <c r="CW521" i="11" s="1"/>
  <c r="CV524" i="11"/>
  <c r="CW524" i="11" s="1"/>
  <c r="CV516" i="11"/>
  <c r="CW516" i="11" s="1"/>
  <c r="CV520" i="11"/>
  <c r="CW520" i="11" s="1"/>
  <c r="CV523" i="11"/>
  <c r="CW523" i="11" s="1"/>
  <c r="CV517" i="11"/>
  <c r="CW517" i="11" s="1"/>
  <c r="CV519" i="11"/>
  <c r="CW519" i="11" s="1"/>
  <c r="CV525" i="11"/>
  <c r="CW525" i="11" s="1"/>
  <c r="CT527" i="11"/>
  <c r="CV522" i="11"/>
  <c r="CW522" i="11" s="1"/>
  <c r="CW526" i="11" l="1"/>
  <c r="CV526" i="11"/>
  <c r="CW527" i="11" l="1"/>
  <c r="CX516" i="11" s="1"/>
  <c r="CY516" i="11" s="1"/>
  <c r="CX517" i="11"/>
  <c r="CY517" i="11" s="1"/>
  <c r="CX522" i="11"/>
  <c r="CY522" i="11" s="1"/>
  <c r="CX524" i="11"/>
  <c r="CY524" i="11" s="1"/>
  <c r="CV527" i="11"/>
  <c r="CX525" i="11"/>
  <c r="CY525" i="11" s="1"/>
  <c r="CX518" i="11"/>
  <c r="CY518" i="11" s="1"/>
  <c r="CX519" i="11"/>
  <c r="CY519" i="11" s="1"/>
  <c r="CX523" i="11"/>
  <c r="CY523" i="11" s="1"/>
  <c r="CX521" i="11" l="1"/>
  <c r="CY521" i="11" s="1"/>
  <c r="CX520" i="11"/>
  <c r="CY520" i="11" s="1"/>
  <c r="CY526" i="11" s="1"/>
  <c r="CX526" i="11" l="1"/>
  <c r="CY527" i="11"/>
  <c r="CZ524" i="11" s="1"/>
  <c r="DA524" i="11" s="1"/>
  <c r="CZ523" i="11"/>
  <c r="DA523" i="11" s="1"/>
  <c r="CZ516" i="11"/>
  <c r="DA516" i="11" s="1"/>
  <c r="CZ519" i="11" l="1"/>
  <c r="DA519" i="11" s="1"/>
  <c r="CZ520" i="11"/>
  <c r="DA520" i="11" s="1"/>
  <c r="CZ517" i="11"/>
  <c r="DA517" i="11" s="1"/>
  <c r="CZ525" i="11"/>
  <c r="DA525" i="11" s="1"/>
  <c r="CX527" i="11"/>
  <c r="CZ521" i="11"/>
  <c r="DA521" i="11" s="1"/>
  <c r="CZ522" i="11"/>
  <c r="DA522" i="11" s="1"/>
  <c r="CZ518" i="11"/>
  <c r="DA518" i="11" s="1"/>
  <c r="DA526" i="11" l="1"/>
  <c r="CZ526" i="11"/>
  <c r="DA527" i="11" l="1"/>
  <c r="DB525" i="11" s="1"/>
  <c r="DC525" i="11" s="1"/>
  <c r="DB519" i="11"/>
  <c r="DC519" i="11" s="1"/>
  <c r="DB524" i="11"/>
  <c r="DC524" i="11" s="1"/>
  <c r="DB520" i="11"/>
  <c r="DC520" i="11" s="1"/>
  <c r="DB518" i="11"/>
  <c r="DC518" i="11" s="1"/>
  <c r="DB522" i="11"/>
  <c r="DC522" i="11" s="1"/>
  <c r="DB517" i="11"/>
  <c r="DC517" i="11" s="1"/>
  <c r="DB523" i="11"/>
  <c r="DC523" i="11" s="1"/>
  <c r="DB516" i="11"/>
  <c r="DC516" i="11" s="1"/>
  <c r="DB521" i="11"/>
  <c r="DC521" i="11" s="1"/>
  <c r="CZ527" i="11"/>
  <c r="DC526" i="11" l="1"/>
  <c r="DB526" i="11"/>
  <c r="DC527" i="11" l="1"/>
  <c r="DB527" i="11" s="1"/>
  <c r="DD521" i="11" l="1"/>
  <c r="DE521" i="11" s="1"/>
  <c r="DD517" i="11"/>
  <c r="DE517" i="11" s="1"/>
  <c r="DD525" i="11"/>
  <c r="DE525" i="11" s="1"/>
  <c r="DD520" i="11"/>
  <c r="DE520" i="11" s="1"/>
  <c r="DD523" i="11"/>
  <c r="DE523" i="11" s="1"/>
  <c r="DD524" i="11"/>
  <c r="DE524" i="11" s="1"/>
  <c r="DD516" i="11"/>
  <c r="DE516" i="11" s="1"/>
  <c r="DD518" i="11"/>
  <c r="DE518" i="11" s="1"/>
  <c r="DD522" i="11"/>
  <c r="DE522" i="11" s="1"/>
  <c r="DD519" i="11"/>
  <c r="DE519" i="11" s="1"/>
  <c r="DE526" i="11" l="1"/>
  <c r="DD526" i="11"/>
  <c r="DE527" i="11" l="1"/>
  <c r="DF519" i="11" s="1"/>
  <c r="DG519" i="11" s="1"/>
  <c r="DF525" i="11"/>
  <c r="DG525" i="11" s="1"/>
  <c r="DF518" i="11"/>
  <c r="DG518" i="11" s="1"/>
  <c r="DF517" i="11"/>
  <c r="DG517" i="11" s="1"/>
  <c r="DF520" i="11"/>
  <c r="DG520" i="11" s="1"/>
  <c r="DF521" i="11"/>
  <c r="DG521" i="11" s="1"/>
  <c r="DF523" i="11"/>
  <c r="DG523" i="11" s="1"/>
  <c r="DF516" i="11"/>
  <c r="DD527" i="11"/>
  <c r="DF522" i="11" l="1"/>
  <c r="DG522" i="11" s="1"/>
  <c r="DF524" i="11"/>
  <c r="DG524" i="11" s="1"/>
  <c r="DG516" i="11"/>
  <c r="DG526" i="11" l="1"/>
  <c r="DF526" i="11"/>
  <c r="DG527" i="11" l="1"/>
  <c r="DH524" i="11" s="1"/>
  <c r="DI524" i="11" s="1"/>
  <c r="DH518" i="11"/>
  <c r="DI518" i="11" s="1"/>
  <c r="DH521" i="11"/>
  <c r="DI521" i="11" s="1"/>
  <c r="DH525" i="11"/>
  <c r="DI525" i="11" s="1"/>
  <c r="DH522" i="11"/>
  <c r="DI522" i="11" s="1"/>
  <c r="DH517" i="11"/>
  <c r="DI517" i="11" s="1"/>
  <c r="DH520" i="11"/>
  <c r="DI520" i="11" s="1"/>
  <c r="DH516" i="11"/>
  <c r="DI516" i="11" s="1"/>
  <c r="DH523" i="11"/>
  <c r="DI523" i="11" s="1"/>
  <c r="DH519" i="11"/>
  <c r="DI519" i="11" s="1"/>
  <c r="DF527" i="11"/>
  <c r="DI526" i="11" l="1"/>
  <c r="DH526" i="11"/>
  <c r="DI527" i="11" s="1"/>
  <c r="DJ525" i="11" l="1"/>
  <c r="DK525" i="11" s="1"/>
  <c r="DJ516" i="11"/>
  <c r="DJ523" i="11"/>
  <c r="DK523" i="11" s="1"/>
  <c r="DJ520" i="11"/>
  <c r="DK520" i="11" s="1"/>
  <c r="DJ518" i="11"/>
  <c r="DK518" i="11" s="1"/>
  <c r="DJ519" i="11"/>
  <c r="DK519" i="11" s="1"/>
  <c r="DJ517" i="11"/>
  <c r="DK517" i="11" s="1"/>
  <c r="DH527" i="11"/>
  <c r="DJ524" i="11"/>
  <c r="DK524" i="11" s="1"/>
  <c r="DJ522" i="11"/>
  <c r="DK522" i="11" s="1"/>
  <c r="DJ521" i="11"/>
  <c r="DK521" i="11" s="1"/>
  <c r="DJ526" i="11" l="1"/>
  <c r="DK516" i="11"/>
  <c r="DK526" i="11" s="1"/>
  <c r="DK527" i="11" l="1"/>
  <c r="DL518" i="11" l="1"/>
  <c r="DM518" i="11" s="1"/>
  <c r="DL521" i="11"/>
  <c r="DM521" i="11" s="1"/>
  <c r="DL522" i="11"/>
  <c r="DM522" i="11" s="1"/>
  <c r="DL523" i="11"/>
  <c r="DM523" i="11" s="1"/>
  <c r="DL519" i="11"/>
  <c r="DM519" i="11" s="1"/>
  <c r="DL525" i="11"/>
  <c r="DM525" i="11" s="1"/>
  <c r="DL520" i="11"/>
  <c r="DM520" i="11" s="1"/>
  <c r="DJ527" i="11"/>
  <c r="DL517" i="11"/>
  <c r="DM517" i="11" s="1"/>
  <c r="DL516" i="11"/>
  <c r="DL524" i="11"/>
  <c r="DM524" i="11" s="1"/>
  <c r="DM516" i="11" l="1"/>
  <c r="DM526" i="11" s="1"/>
  <c r="DL526" i="11"/>
  <c r="DM527" i="11" l="1"/>
  <c r="DL527" i="11" s="1"/>
  <c r="O514" i="11" l="1"/>
  <c r="N522" i="11" s="1"/>
  <c r="N524" i="11" l="1"/>
  <c r="N521" i="11"/>
  <c r="O521" i="11" s="1"/>
  <c r="P528" i="11"/>
  <c r="P527" i="11" s="1"/>
  <c r="N517" i="11"/>
  <c r="O517" i="11" s="1"/>
  <c r="N519" i="11"/>
  <c r="N520" i="11"/>
  <c r="O520" i="11" s="1"/>
  <c r="N516" i="11"/>
  <c r="O516" i="11" s="1"/>
  <c r="N523" i="11"/>
  <c r="O523" i="11" s="1"/>
  <c r="N525" i="11"/>
  <c r="O525" i="11" s="1"/>
  <c r="N518" i="11"/>
  <c r="O518" i="11" s="1"/>
  <c r="O524" i="11"/>
  <c r="O519" i="11"/>
  <c r="O522" i="11"/>
  <c r="N526" i="11" l="1"/>
  <c r="Q532" i="11" s="1"/>
  <c r="O526" i="11"/>
  <c r="Q544" i="11" s="1"/>
  <c r="AF532" i="11"/>
  <c r="W544" i="11" l="1"/>
  <c r="W532" i="11"/>
  <c r="Q539" i="11"/>
  <c r="AD532" i="11" s="1"/>
  <c r="Q540" i="11"/>
  <c r="AE532" i="11" s="1"/>
  <c r="Q536" i="11"/>
  <c r="AA532" i="11" s="1"/>
  <c r="Q551" i="11"/>
  <c r="Q531" i="11"/>
  <c r="V532" i="11" s="1"/>
  <c r="Q535" i="11"/>
  <c r="Z532" i="11" s="1"/>
  <c r="Q538" i="11"/>
  <c r="Q534" i="11"/>
  <c r="Q537" i="11"/>
  <c r="AB532" i="11" s="1"/>
  <c r="Q533" i="11"/>
  <c r="X532" i="11" s="1"/>
  <c r="AF540" i="11"/>
  <c r="Q547" i="11"/>
  <c r="Z544" i="11" s="1"/>
  <c r="Q546" i="11"/>
  <c r="Q543" i="11"/>
  <c r="V544" i="11" s="1"/>
  <c r="Q549" i="11"/>
  <c r="AF544" i="11"/>
  <c r="Q545" i="11"/>
  <c r="Q550" i="11"/>
  <c r="AF539" i="11"/>
  <c r="Q548" i="11"/>
  <c r="AA544" i="11" s="1"/>
  <c r="Q552" i="11"/>
  <c r="AE544" i="11" s="1"/>
  <c r="AE534" i="11" l="1"/>
  <c r="AA534" i="11"/>
  <c r="W534" i="11"/>
  <c r="AD534" i="11"/>
  <c r="Z534" i="11"/>
  <c r="V534" i="11"/>
  <c r="AC534" i="11"/>
  <c r="Y534" i="11"/>
  <c r="AB534" i="11"/>
  <c r="X534" i="11"/>
  <c r="AD551" i="11"/>
  <c r="Z551" i="11"/>
  <c r="V551" i="11"/>
  <c r="AC551" i="11"/>
  <c r="Y551" i="11"/>
  <c r="AB551" i="11"/>
  <c r="X551" i="11"/>
  <c r="AE551" i="11"/>
  <c r="AA551" i="11"/>
  <c r="W551" i="11"/>
  <c r="AB550" i="11"/>
  <c r="X550" i="11"/>
  <c r="AE550" i="11"/>
  <c r="AA550" i="11"/>
  <c r="W550" i="11"/>
  <c r="AD550" i="11"/>
  <c r="Z550" i="11"/>
  <c r="V550" i="11"/>
  <c r="AC550" i="11"/>
  <c r="Y550" i="11"/>
  <c r="AE538" i="11"/>
  <c r="AA538" i="11"/>
  <c r="W538" i="11"/>
  <c r="AD538" i="11"/>
  <c r="Z538" i="11"/>
  <c r="V538" i="11"/>
  <c r="AC538" i="11"/>
  <c r="Y538" i="11"/>
  <c r="AB538" i="11"/>
  <c r="X538" i="11"/>
  <c r="AF536" i="11"/>
  <c r="AE536" i="11"/>
  <c r="AA536" i="11"/>
  <c r="W536" i="11"/>
  <c r="AD536" i="11"/>
  <c r="Z536" i="11"/>
  <c r="V536" i="11"/>
  <c r="AC536" i="11"/>
  <c r="Y536" i="11"/>
  <c r="AB536" i="11"/>
  <c r="X536" i="11"/>
  <c r="AD547" i="11"/>
  <c r="Z547" i="11"/>
  <c r="V547" i="11"/>
  <c r="AC547" i="11"/>
  <c r="Y547" i="11"/>
  <c r="AB547" i="11"/>
  <c r="X547" i="11"/>
  <c r="AE547" i="11"/>
  <c r="AA547" i="11"/>
  <c r="W547" i="11"/>
  <c r="AB552" i="11"/>
  <c r="X552" i="11"/>
  <c r="AE552" i="11"/>
  <c r="AA552" i="11"/>
  <c r="W552" i="11"/>
  <c r="AD552" i="11"/>
  <c r="Z552" i="11"/>
  <c r="V552" i="11"/>
  <c r="AC552" i="11"/>
  <c r="Y552" i="11"/>
  <c r="AD545" i="11"/>
  <c r="Z545" i="11"/>
  <c r="V545" i="11"/>
  <c r="AC545" i="11"/>
  <c r="Y545" i="11"/>
  <c r="AB545" i="11"/>
  <c r="X545" i="11"/>
  <c r="AE545" i="11"/>
  <c r="AA545" i="11"/>
  <c r="W545" i="11"/>
  <c r="AB546" i="11"/>
  <c r="X546" i="11"/>
  <c r="AE546" i="11"/>
  <c r="AA546" i="11"/>
  <c r="W546" i="11"/>
  <c r="AD546" i="11"/>
  <c r="Z546" i="11"/>
  <c r="V546" i="11"/>
  <c r="AC546" i="11"/>
  <c r="Y546" i="11"/>
  <c r="AC533" i="11"/>
  <c r="Y533" i="11"/>
  <c r="AB533" i="11"/>
  <c r="X533" i="11"/>
  <c r="AE533" i="11"/>
  <c r="AA533" i="11"/>
  <c r="W533" i="11"/>
  <c r="AD533" i="11"/>
  <c r="Z533" i="11"/>
  <c r="V533" i="11"/>
  <c r="AC535" i="11"/>
  <c r="Y535" i="11"/>
  <c r="AB535" i="11"/>
  <c r="X535" i="11"/>
  <c r="AE535" i="11"/>
  <c r="AA535" i="11"/>
  <c r="W535" i="11"/>
  <c r="AD535" i="11"/>
  <c r="Z535" i="11"/>
  <c r="V535" i="11"/>
  <c r="AB540" i="11"/>
  <c r="X540" i="11"/>
  <c r="AE540" i="11"/>
  <c r="AA540" i="11"/>
  <c r="W540" i="11"/>
  <c r="AD540" i="11"/>
  <c r="Z540" i="11"/>
  <c r="V540" i="11"/>
  <c r="AC540" i="11"/>
  <c r="Y540" i="11"/>
  <c r="Y532" i="11"/>
  <c r="Y544" i="11"/>
  <c r="AD544" i="11"/>
  <c r="X544" i="11"/>
  <c r="AD549" i="11"/>
  <c r="Z549" i="11"/>
  <c r="V549" i="11"/>
  <c r="AC549" i="11"/>
  <c r="Y549" i="11"/>
  <c r="AB549" i="11"/>
  <c r="X549" i="11"/>
  <c r="AE549" i="11"/>
  <c r="AA549" i="11"/>
  <c r="W549" i="11"/>
  <c r="AD543" i="11"/>
  <c r="Z543" i="11"/>
  <c r="V543" i="11"/>
  <c r="AC543" i="11"/>
  <c r="Y543" i="11"/>
  <c r="AB543" i="11"/>
  <c r="X543" i="11"/>
  <c r="AE543" i="11"/>
  <c r="AA543" i="11"/>
  <c r="W543" i="11"/>
  <c r="AB548" i="11"/>
  <c r="X548" i="11"/>
  <c r="AE548" i="11"/>
  <c r="AA548" i="11"/>
  <c r="W548" i="11"/>
  <c r="AD548" i="11"/>
  <c r="Z548" i="11"/>
  <c r="V548" i="11"/>
  <c r="AC548" i="11"/>
  <c r="Y548" i="11"/>
  <c r="AF551" i="11"/>
  <c r="AC537" i="11"/>
  <c r="Y537" i="11"/>
  <c r="AB537" i="11"/>
  <c r="X537" i="11"/>
  <c r="AE537" i="11"/>
  <c r="AA537" i="11"/>
  <c r="W537" i="11"/>
  <c r="AD537" i="11"/>
  <c r="Z537" i="11"/>
  <c r="V537" i="11"/>
  <c r="AC531" i="11"/>
  <c r="Y531" i="11"/>
  <c r="AB531" i="11"/>
  <c r="X531" i="11"/>
  <c r="AE531" i="11"/>
  <c r="AA531" i="11"/>
  <c r="W531" i="11"/>
  <c r="AD531" i="11"/>
  <c r="Z531" i="11"/>
  <c r="V531" i="11"/>
  <c r="AD539" i="11"/>
  <c r="Z539" i="11"/>
  <c r="V539" i="11"/>
  <c r="AC539" i="11"/>
  <c r="Y539" i="11"/>
  <c r="AB539" i="11"/>
  <c r="X539" i="11"/>
  <c r="AE539" i="11"/>
  <c r="AA539" i="11"/>
  <c r="W539" i="11"/>
  <c r="AC532" i="11"/>
  <c r="AC544" i="11"/>
  <c r="AB544" i="11"/>
  <c r="AU532" i="11"/>
  <c r="AU540" i="11"/>
  <c r="AU536" i="11"/>
  <c r="AU538" i="11"/>
  <c r="AU531" i="11"/>
  <c r="AF547" i="11"/>
  <c r="Q541" i="11"/>
  <c r="AU535" i="11"/>
  <c r="AU533" i="11"/>
  <c r="AU534" i="11"/>
  <c r="AU539" i="11"/>
  <c r="AU537" i="11"/>
  <c r="AF534" i="11"/>
  <c r="AF538" i="11"/>
  <c r="AF533" i="11"/>
  <c r="AF535" i="11"/>
  <c r="AF537" i="11"/>
  <c r="AF531" i="11"/>
  <c r="AF545" i="11"/>
  <c r="AF546" i="11"/>
  <c r="AF550" i="11"/>
  <c r="AF549" i="11"/>
  <c r="AF552" i="11"/>
  <c r="AF548" i="11"/>
  <c r="AU551" i="11"/>
  <c r="AF543" i="11"/>
  <c r="AU545" i="11"/>
  <c r="AU543" i="11"/>
  <c r="AU546" i="11"/>
  <c r="AU552" i="11"/>
  <c r="AU550" i="11"/>
  <c r="AU547" i="11"/>
  <c r="AU549" i="11"/>
  <c r="AU548" i="11"/>
  <c r="AU544" i="11"/>
  <c r="AE541" i="11" l="1"/>
  <c r="AH531" i="11" s="1"/>
  <c r="AE553" i="11"/>
  <c r="AH543" i="11" s="1"/>
  <c r="AF541" i="11"/>
  <c r="AH532" i="11" s="1"/>
  <c r="AH534" i="11" s="1"/>
  <c r="AF553" i="11"/>
  <c r="AH544" i="11" s="1"/>
  <c r="AH546" i="11" s="1"/>
  <c r="AH547" i="11" l="1"/>
  <c r="AH536" i="11"/>
  <c r="AH535" i="11"/>
  <c r="AH539" i="11" s="1"/>
  <c r="AH548" i="11"/>
  <c r="AH550" i="11" s="1"/>
  <c r="AH551" i="11"/>
  <c r="AH538" i="11" l="1"/>
  <c r="AH540" i="11" s="1"/>
  <c r="AH552" i="11"/>
  <c r="AK547" i="11"/>
  <c r="AK548" i="11" s="1"/>
  <c r="AK549" i="11" s="1"/>
  <c r="AK551" i="11" s="1"/>
  <c r="AL551" i="11" s="1"/>
  <c r="AK535" i="11" l="1"/>
  <c r="AK536" i="11" s="1"/>
  <c r="AK537" i="11" s="1"/>
  <c r="AK538" i="11" s="1"/>
  <c r="AL538" i="11" s="1"/>
  <c r="AK531" i="11"/>
  <c r="AL531" i="11" s="1"/>
  <c r="AN533" i="11"/>
  <c r="AO533" i="11" s="1"/>
  <c r="AN532" i="11"/>
  <c r="AK543" i="11"/>
  <c r="AL543" i="11" s="1"/>
  <c r="AN544" i="11"/>
  <c r="AK550" i="11"/>
  <c r="AL550" i="11" s="1"/>
  <c r="AK552" i="11"/>
  <c r="AL552" i="11" s="1"/>
  <c r="AN531" i="11" l="1"/>
  <c r="AO531" i="11" s="1"/>
  <c r="AP531" i="11" s="1"/>
  <c r="AK540" i="11"/>
  <c r="AL540" i="11" s="1"/>
  <c r="AK539" i="11"/>
  <c r="AL539" i="11" s="1"/>
  <c r="AO532" i="11"/>
  <c r="AP532" i="11" s="1"/>
  <c r="AQ532" i="11" s="1"/>
  <c r="AN545" i="11"/>
  <c r="AO545" i="11" s="1"/>
  <c r="AN543" i="11"/>
  <c r="AP533" i="11" l="1"/>
  <c r="AQ533" i="11" s="1"/>
  <c r="AQ531" i="11"/>
  <c r="AQ536" i="11" s="1"/>
  <c r="AV540" i="11" s="1"/>
  <c r="AO543" i="11"/>
  <c r="AP543" i="11" s="1"/>
  <c r="AO544" i="11"/>
  <c r="AV536" i="11" l="1"/>
  <c r="AV538" i="11"/>
  <c r="AV535" i="11"/>
  <c r="AV531" i="11"/>
  <c r="AV539" i="11"/>
  <c r="AV533" i="11"/>
  <c r="AV537" i="11"/>
  <c r="AV532" i="11"/>
  <c r="AV534" i="11"/>
  <c r="AP544" i="11"/>
  <c r="AQ544" i="11" s="1"/>
  <c r="AP545" i="11"/>
  <c r="AQ545" i="11" s="1"/>
  <c r="AQ543" i="11" l="1"/>
  <c r="AQ548" i="11" s="1"/>
  <c r="AV551" i="11" s="1"/>
  <c r="Q564" i="11" s="1"/>
  <c r="AV550" i="11" l="1"/>
  <c r="Q563" i="11" s="1"/>
  <c r="R563" i="11" s="1"/>
  <c r="S563" i="11" s="1"/>
  <c r="AV544" i="11"/>
  <c r="Q557" i="11" s="1"/>
  <c r="AV552" i="11"/>
  <c r="Q565" i="11" s="1"/>
  <c r="AV549" i="11"/>
  <c r="Q562" i="11" s="1"/>
  <c r="R562" i="11" s="1"/>
  <c r="S562" i="11" s="1"/>
  <c r="AV547" i="11"/>
  <c r="Q560" i="11" s="1"/>
  <c r="AV548" i="11"/>
  <c r="Q561" i="11" s="1"/>
  <c r="AV546" i="11"/>
  <c r="Q559" i="11" s="1"/>
  <c r="R559" i="11" s="1"/>
  <c r="S559" i="11" s="1"/>
  <c r="AV545" i="11"/>
  <c r="Q558" i="11" s="1"/>
  <c r="R558" i="11" s="1"/>
  <c r="S558" i="11" s="1"/>
  <c r="AV543" i="11"/>
  <c r="Q556" i="11" s="1"/>
  <c r="R556" i="11" s="1"/>
  <c r="R557" i="11"/>
  <c r="S557" i="11" s="1"/>
  <c r="R565" i="11"/>
  <c r="S565" i="11" s="1"/>
  <c r="R560" i="11"/>
  <c r="S560" i="11" s="1"/>
  <c r="R561" i="11"/>
  <c r="S561" i="11" s="1"/>
  <c r="R564" i="11"/>
  <c r="S564" i="11" s="1"/>
  <c r="P569" i="11" l="1"/>
  <c r="S556" i="11"/>
  <c r="S566" i="11" s="1"/>
  <c r="R566" i="11"/>
  <c r="S567" i="11" l="1"/>
  <c r="T562" i="11" l="1"/>
  <c r="U562" i="11" s="1"/>
  <c r="T563" i="11"/>
  <c r="U563" i="11" s="1"/>
  <c r="T557" i="11"/>
  <c r="U557" i="11" s="1"/>
  <c r="T565" i="11"/>
  <c r="U565" i="11" s="1"/>
  <c r="T559" i="11"/>
  <c r="U559" i="11" s="1"/>
  <c r="T560" i="11"/>
  <c r="U560" i="11" s="1"/>
  <c r="T561" i="11"/>
  <c r="U561" i="11" s="1"/>
  <c r="T558" i="11"/>
  <c r="U558" i="11" s="1"/>
  <c r="T556" i="11"/>
  <c r="T564" i="11"/>
  <c r="U564" i="11" s="1"/>
  <c r="U556" i="11" l="1"/>
  <c r="U566" i="11" s="1"/>
  <c r="T566" i="11"/>
  <c r="U567" i="11" l="1"/>
  <c r="T567" i="11" s="1"/>
  <c r="V564" i="11" l="1"/>
  <c r="W564" i="11" s="1"/>
  <c r="V556" i="11"/>
  <c r="W556" i="11" s="1"/>
  <c r="V560" i="11"/>
  <c r="W560" i="11" s="1"/>
  <c r="V559" i="11"/>
  <c r="W559" i="11" s="1"/>
  <c r="V557" i="11"/>
  <c r="W557" i="11" s="1"/>
  <c r="V561" i="11"/>
  <c r="W561" i="11" s="1"/>
  <c r="V563" i="11"/>
  <c r="W563" i="11" s="1"/>
  <c r="V562" i="11"/>
  <c r="W562" i="11" s="1"/>
  <c r="V558" i="11"/>
  <c r="W558" i="11" s="1"/>
  <c r="V565" i="11"/>
  <c r="W565" i="11" s="1"/>
  <c r="V566" i="11" l="1"/>
  <c r="W566" i="11"/>
  <c r="W567" i="11" l="1"/>
  <c r="V567" i="11" s="1"/>
  <c r="X558" i="11" l="1"/>
  <c r="Y558" i="11" s="1"/>
  <c r="X561" i="11"/>
  <c r="Y561" i="11" s="1"/>
  <c r="X559" i="11"/>
  <c r="Y559" i="11" s="1"/>
  <c r="X565" i="11"/>
  <c r="Y565" i="11" s="1"/>
  <c r="X562" i="11"/>
  <c r="Y562" i="11" s="1"/>
  <c r="X556" i="11"/>
  <c r="X564" i="11"/>
  <c r="Y564" i="11" s="1"/>
  <c r="X557" i="11"/>
  <c r="Y557" i="11" s="1"/>
  <c r="X560" i="11"/>
  <c r="Y560" i="11" s="1"/>
  <c r="X563" i="11"/>
  <c r="Y563" i="11" s="1"/>
  <c r="X566" i="11" l="1"/>
  <c r="Y556" i="11"/>
  <c r="Y566" i="11" s="1"/>
  <c r="Y567" i="11" l="1"/>
  <c r="Z563" i="11" s="1"/>
  <c r="AA563" i="11" s="1"/>
  <c r="Z559" i="11" l="1"/>
  <c r="AA559" i="11" s="1"/>
  <c r="X567" i="11"/>
  <c r="Z560" i="11"/>
  <c r="AA560" i="11" s="1"/>
  <c r="Z564" i="11"/>
  <c r="AA564" i="11" s="1"/>
  <c r="Z565" i="11"/>
  <c r="AA565" i="11" s="1"/>
  <c r="Z556" i="11"/>
  <c r="AA556" i="11" s="1"/>
  <c r="Z561" i="11"/>
  <c r="AA561" i="11" s="1"/>
  <c r="Z558" i="11"/>
  <c r="AA558" i="11" s="1"/>
  <c r="Z562" i="11"/>
  <c r="AA562" i="11" s="1"/>
  <c r="Z557" i="11"/>
  <c r="AA557" i="11" s="1"/>
  <c r="AA566" i="11" l="1"/>
  <c r="Z566" i="11"/>
  <c r="AA567" i="11" l="1"/>
  <c r="AB564" i="11" s="1"/>
  <c r="AC564" i="11" s="1"/>
  <c r="AB559" i="11" l="1"/>
  <c r="AC559" i="11" s="1"/>
  <c r="AB561" i="11"/>
  <c r="AC561" i="11" s="1"/>
  <c r="AB560" i="11"/>
  <c r="AC560" i="11" s="1"/>
  <c r="AB562" i="11"/>
  <c r="AC562" i="11" s="1"/>
  <c r="AB558" i="11"/>
  <c r="AC558" i="11" s="1"/>
  <c r="AB565" i="11"/>
  <c r="AC565" i="11" s="1"/>
  <c r="AB557" i="11"/>
  <c r="AC557" i="11" s="1"/>
  <c r="Z567" i="11"/>
  <c r="AB563" i="11"/>
  <c r="AC563" i="11" s="1"/>
  <c r="AB556" i="11"/>
  <c r="AC556" i="11" s="1"/>
  <c r="AC566" i="11" l="1"/>
  <c r="AB566" i="11"/>
  <c r="AC567" i="11" l="1"/>
  <c r="AB567" i="11" s="1"/>
  <c r="AD565" i="11"/>
  <c r="AE565" i="11" s="1"/>
  <c r="AD561" i="11"/>
  <c r="AE561" i="11" s="1"/>
  <c r="AD559" i="11" l="1"/>
  <c r="AE559" i="11" s="1"/>
  <c r="AD560" i="11"/>
  <c r="AE560" i="11" s="1"/>
  <c r="AD556" i="11"/>
  <c r="AE556" i="11" s="1"/>
  <c r="AD558" i="11"/>
  <c r="AE558" i="11" s="1"/>
  <c r="AD563" i="11"/>
  <c r="AE563" i="11" s="1"/>
  <c r="AD562" i="11"/>
  <c r="AE562" i="11" s="1"/>
  <c r="AD564" i="11"/>
  <c r="AE564" i="11" s="1"/>
  <c r="AD557" i="11"/>
  <c r="AE557" i="11" s="1"/>
  <c r="AD566" i="11" l="1"/>
  <c r="AE566" i="11"/>
  <c r="AE567" i="11" l="1"/>
  <c r="AF560" i="11" s="1"/>
  <c r="AG560" i="11" s="1"/>
  <c r="AF563" i="11"/>
  <c r="AG563" i="11" s="1"/>
  <c r="AF559" i="11"/>
  <c r="AG559" i="11" s="1"/>
  <c r="AF556" i="11"/>
  <c r="AG556" i="11" s="1"/>
  <c r="AF558" i="11"/>
  <c r="AG558" i="11" s="1"/>
  <c r="AD567" i="11"/>
  <c r="AF561" i="11"/>
  <c r="AG561" i="11" s="1"/>
  <c r="AF564" i="11"/>
  <c r="AG564" i="11" s="1"/>
  <c r="AF557" i="11"/>
  <c r="AG557" i="11" s="1"/>
  <c r="AF565" i="11" l="1"/>
  <c r="AG565" i="11" s="1"/>
  <c r="AF562" i="11"/>
  <c r="AG562" i="11" s="1"/>
  <c r="AG566" i="11" l="1"/>
  <c r="AF566" i="11"/>
  <c r="AG567" i="11" l="1"/>
  <c r="AH559" i="11" s="1"/>
  <c r="AI559" i="11" s="1"/>
  <c r="AF567" i="11"/>
  <c r="AH561" i="11"/>
  <c r="AI561" i="11" s="1"/>
  <c r="AH558" i="11"/>
  <c r="AI558" i="11" s="1"/>
  <c r="AH565" i="11"/>
  <c r="AI565" i="11" s="1"/>
  <c r="AH562" i="11"/>
  <c r="AI562" i="11" s="1"/>
  <c r="AH564" i="11"/>
  <c r="AI564" i="11" s="1"/>
  <c r="AH556" i="11"/>
  <c r="AI556" i="11" s="1"/>
  <c r="AH563" i="11"/>
  <c r="AI563" i="11" s="1"/>
  <c r="AH560" i="11" l="1"/>
  <c r="AI560" i="11" s="1"/>
  <c r="AH557" i="11"/>
  <c r="AI557" i="11" s="1"/>
  <c r="AI566" i="11" l="1"/>
  <c r="AH566" i="11"/>
  <c r="AI567" i="11" l="1"/>
  <c r="AJ557" i="11" s="1"/>
  <c r="AK557" i="11" s="1"/>
  <c r="AJ560" i="11"/>
  <c r="AK560" i="11" s="1"/>
  <c r="AJ558" i="11"/>
  <c r="AK558" i="11" s="1"/>
  <c r="AJ563" i="11"/>
  <c r="AK563" i="11" s="1"/>
  <c r="AJ559" i="11"/>
  <c r="AK559" i="11" s="1"/>
  <c r="AJ556" i="11"/>
  <c r="AK556" i="11" s="1"/>
  <c r="AJ561" i="11"/>
  <c r="AK561" i="11" s="1"/>
  <c r="AJ565" i="11"/>
  <c r="AK565" i="11" s="1"/>
  <c r="AJ562" i="11"/>
  <c r="AK562" i="11" s="1"/>
  <c r="AJ564" i="11"/>
  <c r="AK564" i="11" s="1"/>
  <c r="AH567" i="11"/>
  <c r="AK566" i="11" l="1"/>
  <c r="AJ566" i="11"/>
  <c r="AK567" i="11" l="1"/>
  <c r="AL560" i="11" s="1"/>
  <c r="AM560" i="11" s="1"/>
  <c r="AL556" i="11" l="1"/>
  <c r="AL561" i="11"/>
  <c r="AM561" i="11" s="1"/>
  <c r="AL563" i="11"/>
  <c r="AM563" i="11" s="1"/>
  <c r="AL562" i="11"/>
  <c r="AM562" i="11" s="1"/>
  <c r="AL565" i="11"/>
  <c r="AM565" i="11" s="1"/>
  <c r="AL559" i="11"/>
  <c r="AM559" i="11" s="1"/>
  <c r="AJ567" i="11"/>
  <c r="AL557" i="11"/>
  <c r="AM557" i="11" s="1"/>
  <c r="AL564" i="11"/>
  <c r="AM564" i="11" s="1"/>
  <c r="AL558" i="11"/>
  <c r="AM558" i="11" s="1"/>
  <c r="AM556" i="11"/>
  <c r="AM566" i="11" l="1"/>
  <c r="AL566" i="11"/>
  <c r="AM567" i="11" l="1"/>
  <c r="AN564" i="11" s="1"/>
  <c r="AO564" i="11" s="1"/>
  <c r="AN563" i="11"/>
  <c r="AO563" i="11" s="1"/>
  <c r="AN561" i="11" l="1"/>
  <c r="AO561" i="11" s="1"/>
  <c r="AN556" i="11"/>
  <c r="AL567" i="11"/>
  <c r="AN557" i="11"/>
  <c r="AO557" i="11" s="1"/>
  <c r="AN559" i="11"/>
  <c r="AO559" i="11" s="1"/>
  <c r="AN560" i="11"/>
  <c r="AO560" i="11" s="1"/>
  <c r="AN565" i="11"/>
  <c r="AO565" i="11" s="1"/>
  <c r="AN558" i="11"/>
  <c r="AO558" i="11" s="1"/>
  <c r="AN562" i="11"/>
  <c r="AO562" i="11" s="1"/>
  <c r="AO556" i="11"/>
  <c r="AO566" i="11" l="1"/>
  <c r="AN566" i="11"/>
  <c r="AO567" i="11" l="1"/>
  <c r="AP562" i="11" s="1"/>
  <c r="AQ562" i="11" s="1"/>
  <c r="AP558" i="11"/>
  <c r="AQ558" i="11" s="1"/>
  <c r="AP559" i="11"/>
  <c r="AQ559" i="11" s="1"/>
  <c r="AP565" i="11"/>
  <c r="AQ565" i="11" s="1"/>
  <c r="AN567" i="11"/>
  <c r="AP556" i="11"/>
  <c r="AQ556" i="11" s="1"/>
  <c r="AP560" i="11"/>
  <c r="AQ560" i="11" s="1"/>
  <c r="AP561" i="11"/>
  <c r="AQ561" i="11" s="1"/>
  <c r="AP557" i="11"/>
  <c r="AQ557" i="11" s="1"/>
  <c r="AP564" i="11" l="1"/>
  <c r="AQ564" i="11" s="1"/>
  <c r="AP563" i="11"/>
  <c r="AQ563" i="11" s="1"/>
  <c r="AQ566" i="11" s="1"/>
  <c r="AP566" i="11" l="1"/>
  <c r="AQ567" i="11" s="1"/>
  <c r="AR560" i="11" s="1"/>
  <c r="AS560" i="11" s="1"/>
  <c r="AR564" i="11" l="1"/>
  <c r="AS564" i="11" s="1"/>
  <c r="AP567" i="11"/>
  <c r="AR556" i="11"/>
  <c r="AS556" i="11" s="1"/>
  <c r="AR557" i="11"/>
  <c r="AS557" i="11" s="1"/>
  <c r="AR561" i="11"/>
  <c r="AS561" i="11" s="1"/>
  <c r="AR558" i="11"/>
  <c r="AS558" i="11" s="1"/>
  <c r="AR562" i="11"/>
  <c r="AS562" i="11" s="1"/>
  <c r="AR559" i="11"/>
  <c r="AS559" i="11" s="1"/>
  <c r="AR563" i="11"/>
  <c r="AS563" i="11" s="1"/>
  <c r="AR565" i="11"/>
  <c r="AS565" i="11" s="1"/>
  <c r="AS566" i="11" l="1"/>
  <c r="AR566" i="11"/>
  <c r="AS567" i="11" l="1"/>
  <c r="AT557" i="11" s="1"/>
  <c r="AU557" i="11" s="1"/>
  <c r="AT563" i="11"/>
  <c r="AU563" i="11" s="1"/>
  <c r="AT556" i="11" l="1"/>
  <c r="AT558" i="11"/>
  <c r="AU558" i="11" s="1"/>
  <c r="AT561" i="11"/>
  <c r="AU561" i="11" s="1"/>
  <c r="AR567" i="11"/>
  <c r="AT564" i="11"/>
  <c r="AU564" i="11" s="1"/>
  <c r="AT565" i="11"/>
  <c r="AU565" i="11" s="1"/>
  <c r="AT560" i="11"/>
  <c r="AU560" i="11" s="1"/>
  <c r="AT559" i="11"/>
  <c r="AU559" i="11" s="1"/>
  <c r="AT562" i="11"/>
  <c r="AU562" i="11" s="1"/>
  <c r="AU556" i="11"/>
  <c r="AT566" i="11" l="1"/>
  <c r="AU566" i="11"/>
  <c r="AU567" i="11" l="1"/>
  <c r="AV559" i="11" s="1"/>
  <c r="AW559" i="11" s="1"/>
  <c r="AV564" i="11" l="1"/>
  <c r="AW564" i="11" s="1"/>
  <c r="AV563" i="11"/>
  <c r="AW563" i="11" s="1"/>
  <c r="AV558" i="11"/>
  <c r="AW558" i="11" s="1"/>
  <c r="AV565" i="11"/>
  <c r="AW565" i="11" s="1"/>
  <c r="AV556" i="11"/>
  <c r="AV561" i="11"/>
  <c r="AW561" i="11" s="1"/>
  <c r="AV560" i="11"/>
  <c r="AW560" i="11" s="1"/>
  <c r="AT567" i="11"/>
  <c r="AV562" i="11"/>
  <c r="AW562" i="11" s="1"/>
  <c r="AV557" i="11"/>
  <c r="AW557" i="11" s="1"/>
  <c r="AW556" i="11"/>
  <c r="AW566" i="11" l="1"/>
  <c r="AV566" i="11"/>
  <c r="AW567" i="11" l="1"/>
  <c r="AX557" i="11"/>
  <c r="AY557" i="11" s="1"/>
  <c r="AX558" i="11"/>
  <c r="AY558" i="11" s="1"/>
  <c r="AX563" i="11"/>
  <c r="AY563" i="11" s="1"/>
  <c r="AX561" i="11"/>
  <c r="AY561" i="11" s="1"/>
  <c r="AX559" i="11"/>
  <c r="AY559" i="11" s="1"/>
  <c r="AX564" i="11"/>
  <c r="AY564" i="11" s="1"/>
  <c r="AX565" i="11"/>
  <c r="AY565" i="11" s="1"/>
  <c r="AX562" i="11"/>
  <c r="AY562" i="11" s="1"/>
  <c r="AX560" i="11"/>
  <c r="AY560" i="11" s="1"/>
  <c r="AV567" i="11"/>
  <c r="AX556" i="11"/>
  <c r="AX566" i="11" l="1"/>
  <c r="AY556" i="11"/>
  <c r="AY566" i="11" s="1"/>
  <c r="AY567" i="11" l="1"/>
  <c r="AZ563" i="11" l="1"/>
  <c r="BA563" i="11" s="1"/>
  <c r="AX567" i="11"/>
  <c r="AZ562" i="11"/>
  <c r="BA562" i="11" s="1"/>
  <c r="AZ556" i="11"/>
  <c r="AZ560" i="11"/>
  <c r="BA560" i="11" s="1"/>
  <c r="AZ561" i="11"/>
  <c r="BA561" i="11" s="1"/>
  <c r="AZ557" i="11"/>
  <c r="BA557" i="11" s="1"/>
  <c r="AZ565" i="11"/>
  <c r="BA565" i="11" s="1"/>
  <c r="AZ558" i="11"/>
  <c r="BA558" i="11" s="1"/>
  <c r="AZ564" i="11"/>
  <c r="BA564" i="11" s="1"/>
  <c r="AZ559" i="11"/>
  <c r="BA559" i="11" s="1"/>
  <c r="BA556" i="11" l="1"/>
  <c r="BA566" i="11" s="1"/>
  <c r="AZ566" i="11"/>
  <c r="BA567" i="11" l="1"/>
  <c r="BB560" i="11" s="1"/>
  <c r="BC560" i="11" s="1"/>
  <c r="BB559" i="11" l="1"/>
  <c r="BC559" i="11" s="1"/>
  <c r="BB557" i="11"/>
  <c r="BC557" i="11" s="1"/>
  <c r="BB563" i="11"/>
  <c r="BC563" i="11" s="1"/>
  <c r="BB565" i="11"/>
  <c r="BC565" i="11" s="1"/>
  <c r="BB564" i="11"/>
  <c r="BC564" i="11" s="1"/>
  <c r="BB556" i="11"/>
  <c r="BC556" i="11" s="1"/>
  <c r="BB558" i="11"/>
  <c r="BC558" i="11" s="1"/>
  <c r="AZ567" i="11"/>
  <c r="BB561" i="11"/>
  <c r="BC561" i="11" s="1"/>
  <c r="BB562" i="11"/>
  <c r="BC562" i="11" s="1"/>
  <c r="BC566" i="11" l="1"/>
  <c r="BB566" i="11"/>
  <c r="BC567" i="11" l="1"/>
  <c r="BB567" i="11" s="1"/>
  <c r="BD564" i="11"/>
  <c r="BE564" i="11" s="1"/>
  <c r="BD563" i="11"/>
  <c r="BE563" i="11" s="1"/>
  <c r="BD559" i="11"/>
  <c r="BE559" i="11" s="1"/>
  <c r="BD562" i="11"/>
  <c r="BE562" i="11" s="1"/>
  <c r="BD561" i="11" l="1"/>
  <c r="BE561" i="11" s="1"/>
  <c r="BD560" i="11"/>
  <c r="BE560" i="11" s="1"/>
  <c r="BD557" i="11"/>
  <c r="BE557" i="11" s="1"/>
  <c r="BD556" i="11"/>
  <c r="BE556" i="11" s="1"/>
  <c r="BD558" i="11"/>
  <c r="BE558" i="11" s="1"/>
  <c r="BD565" i="11"/>
  <c r="BE565" i="11" s="1"/>
  <c r="BD566" i="11" l="1"/>
  <c r="BE566" i="11"/>
  <c r="BE567" i="11" l="1"/>
  <c r="BF565" i="11" s="1"/>
  <c r="BG565" i="11" s="1"/>
  <c r="BF559" i="11"/>
  <c r="BG559" i="11" s="1"/>
  <c r="BF561" i="11"/>
  <c r="BG561" i="11" s="1"/>
  <c r="BF560" i="11"/>
  <c r="BG560" i="11" s="1"/>
  <c r="BF558" i="11"/>
  <c r="BG558" i="11" s="1"/>
  <c r="BF557" i="11"/>
  <c r="BG557" i="11" s="1"/>
  <c r="BF564" i="11"/>
  <c r="BG564" i="11" s="1"/>
  <c r="BF563" i="11"/>
  <c r="BG563" i="11" s="1"/>
  <c r="BF562" i="11"/>
  <c r="BG562" i="11" s="1"/>
  <c r="BD567" i="11" l="1"/>
  <c r="BF556" i="11"/>
  <c r="BG556" i="11" s="1"/>
  <c r="BG566" i="11" s="1"/>
  <c r="BF566" i="11" l="1"/>
  <c r="BG567" i="11" s="1"/>
  <c r="BH560" i="11" l="1"/>
  <c r="BI560" i="11" s="1"/>
  <c r="BF567" i="11"/>
  <c r="BH564" i="11"/>
  <c r="BI564" i="11" s="1"/>
  <c r="BH561" i="11"/>
  <c r="BI561" i="11" s="1"/>
  <c r="BH558" i="11"/>
  <c r="BI558" i="11" s="1"/>
  <c r="BH562" i="11"/>
  <c r="BI562" i="11" s="1"/>
  <c r="BH557" i="11"/>
  <c r="BI557" i="11" s="1"/>
  <c r="BH563" i="11"/>
  <c r="BI563" i="11" s="1"/>
  <c r="BH565" i="11"/>
  <c r="BI565" i="11" s="1"/>
  <c r="BH556" i="11"/>
  <c r="BH559" i="11"/>
  <c r="BI559" i="11" s="1"/>
  <c r="BH566" i="11" l="1"/>
  <c r="BI556" i="11"/>
  <c r="BI566" i="11" s="1"/>
  <c r="BI567" i="11" l="1"/>
  <c r="BJ560" i="11" l="1"/>
  <c r="BK560" i="11" s="1"/>
  <c r="BH567" i="11"/>
  <c r="BJ557" i="11"/>
  <c r="BK557" i="11" s="1"/>
  <c r="BJ563" i="11"/>
  <c r="BK563" i="11" s="1"/>
  <c r="BJ558" i="11"/>
  <c r="BK558" i="11" s="1"/>
  <c r="BJ562" i="11"/>
  <c r="BK562" i="11" s="1"/>
  <c r="BJ564" i="11"/>
  <c r="BK564" i="11" s="1"/>
  <c r="BJ561" i="11"/>
  <c r="BK561" i="11" s="1"/>
  <c r="BJ556" i="11"/>
  <c r="BJ565" i="11"/>
  <c r="BK565" i="11" s="1"/>
  <c r="BJ559" i="11"/>
  <c r="BK559" i="11" s="1"/>
  <c r="BK556" i="11" l="1"/>
  <c r="BK566" i="11" s="1"/>
  <c r="BJ566" i="11"/>
  <c r="BK567" i="11" l="1"/>
  <c r="BL563" i="11" s="1"/>
  <c r="BM563" i="11" s="1"/>
  <c r="BL561" i="11"/>
  <c r="BM561" i="11" s="1"/>
  <c r="BJ567" i="11"/>
  <c r="BL565" i="11" l="1"/>
  <c r="BM565" i="11" s="1"/>
  <c r="BL558" i="11"/>
  <c r="BM558" i="11" s="1"/>
  <c r="BL564" i="11"/>
  <c r="BM564" i="11" s="1"/>
  <c r="BL559" i="11"/>
  <c r="BM559" i="11" s="1"/>
  <c r="BL556" i="11"/>
  <c r="BM556" i="11" s="1"/>
  <c r="BL560" i="11"/>
  <c r="BM560" i="11" s="1"/>
  <c r="BL562" i="11"/>
  <c r="BM562" i="11" s="1"/>
  <c r="BL557" i="11"/>
  <c r="BM557" i="11" s="1"/>
  <c r="BL566" i="11" l="1"/>
  <c r="BM566" i="11"/>
  <c r="BM567" i="11" l="1"/>
  <c r="BN560" i="11" s="1"/>
  <c r="BO560" i="11" s="1"/>
  <c r="BN562" i="11" l="1"/>
  <c r="BO562" i="11" s="1"/>
  <c r="BN559" i="11"/>
  <c r="BO559" i="11" s="1"/>
  <c r="BN564" i="11"/>
  <c r="BO564" i="11" s="1"/>
  <c r="BN556" i="11"/>
  <c r="BO556" i="11" s="1"/>
  <c r="BN561" i="11"/>
  <c r="BO561" i="11" s="1"/>
  <c r="BN565" i="11"/>
  <c r="BO565" i="11" s="1"/>
  <c r="BN558" i="11"/>
  <c r="BO558" i="11" s="1"/>
  <c r="BN563" i="11"/>
  <c r="BO563" i="11" s="1"/>
  <c r="BN557" i="11"/>
  <c r="BO557" i="11" s="1"/>
  <c r="BL567" i="11"/>
  <c r="BO566" i="11" l="1"/>
  <c r="BN566" i="11"/>
  <c r="BO567" i="11" l="1"/>
  <c r="BP558" i="11" s="1"/>
  <c r="BQ558" i="11" s="1"/>
  <c r="BP565" i="11"/>
  <c r="BQ565" i="11" s="1"/>
  <c r="BP564" i="11"/>
  <c r="BQ564" i="11" s="1"/>
  <c r="BP562" i="11"/>
  <c r="BQ562" i="11" s="1"/>
  <c r="BP563" i="11"/>
  <c r="BQ563" i="11" s="1"/>
  <c r="BP560" i="11"/>
  <c r="BQ560" i="11" s="1"/>
  <c r="BP559" i="11" l="1"/>
  <c r="BQ559" i="11" s="1"/>
  <c r="BN567" i="11"/>
  <c r="BP561" i="11"/>
  <c r="BQ561" i="11" s="1"/>
  <c r="BP557" i="11"/>
  <c r="BQ557" i="11" s="1"/>
  <c r="BP556" i="11"/>
  <c r="BQ556" i="11" s="1"/>
  <c r="BQ566" i="11" l="1"/>
  <c r="BP566" i="11"/>
  <c r="BQ567" i="11" s="1"/>
  <c r="BP567" i="11" l="1"/>
  <c r="BR562" i="11"/>
  <c r="BS562" i="11" s="1"/>
  <c r="BR563" i="11"/>
  <c r="BS563" i="11" s="1"/>
  <c r="BR558" i="11"/>
  <c r="BS558" i="11" s="1"/>
  <c r="BR560" i="11"/>
  <c r="BS560" i="11" s="1"/>
  <c r="BR561" i="11"/>
  <c r="BS561" i="11" s="1"/>
  <c r="BR556" i="11"/>
  <c r="BR564" i="11"/>
  <c r="BS564" i="11" s="1"/>
  <c r="BR559" i="11"/>
  <c r="BS559" i="11" s="1"/>
  <c r="BR565" i="11"/>
  <c r="BS565" i="11" s="1"/>
  <c r="BR557" i="11"/>
  <c r="BS557" i="11" s="1"/>
  <c r="BR566" i="11" l="1"/>
  <c r="BS556" i="11"/>
  <c r="BS566" i="11" s="1"/>
  <c r="BS567" i="11" l="1"/>
  <c r="BR567" i="11" l="1"/>
  <c r="BT556" i="11"/>
  <c r="BT565" i="11"/>
  <c r="BU565" i="11" s="1"/>
  <c r="BT559" i="11"/>
  <c r="BU559" i="11" s="1"/>
  <c r="BT564" i="11"/>
  <c r="BU564" i="11" s="1"/>
  <c r="BT557" i="11"/>
  <c r="BU557" i="11" s="1"/>
  <c r="BT558" i="11"/>
  <c r="BU558" i="11" s="1"/>
  <c r="BT560" i="11"/>
  <c r="BU560" i="11" s="1"/>
  <c r="BT561" i="11"/>
  <c r="BU561" i="11" s="1"/>
  <c r="BT563" i="11"/>
  <c r="BU563" i="11" s="1"/>
  <c r="BT562" i="11"/>
  <c r="BU562" i="11" s="1"/>
  <c r="BT566" i="11" l="1"/>
  <c r="BU556" i="11"/>
  <c r="BU566" i="11" s="1"/>
  <c r="BU567" i="11" l="1"/>
  <c r="BV563" i="11" l="1"/>
  <c r="BW563" i="11" s="1"/>
  <c r="BV559" i="11"/>
  <c r="BW559" i="11" s="1"/>
  <c r="BV558" i="11"/>
  <c r="BW558" i="11" s="1"/>
  <c r="BV560" i="11"/>
  <c r="BW560" i="11" s="1"/>
  <c r="BV556" i="11"/>
  <c r="BV564" i="11"/>
  <c r="BW564" i="11" s="1"/>
  <c r="BV562" i="11"/>
  <c r="BW562" i="11" s="1"/>
  <c r="BV565" i="11"/>
  <c r="BW565" i="11" s="1"/>
  <c r="BV561" i="11"/>
  <c r="BW561" i="11" s="1"/>
  <c r="BV557" i="11"/>
  <c r="BW557" i="11" s="1"/>
  <c r="BT567" i="11"/>
  <c r="BW556" i="11" l="1"/>
  <c r="BW566" i="11" s="1"/>
  <c r="BV566" i="11"/>
  <c r="BW567" i="11" l="1"/>
  <c r="BV567" i="11" s="1"/>
  <c r="BX559" i="11" l="1"/>
  <c r="BY559" i="11" s="1"/>
  <c r="BX556" i="11"/>
  <c r="BY556" i="11" s="1"/>
  <c r="BX560" i="11"/>
  <c r="BY560" i="11" s="1"/>
  <c r="BX563" i="11"/>
  <c r="BY563" i="11" s="1"/>
  <c r="BX561" i="11"/>
  <c r="BY561" i="11" s="1"/>
  <c r="BX562" i="11"/>
  <c r="BY562" i="11" s="1"/>
  <c r="BX557" i="11"/>
  <c r="BY557" i="11" s="1"/>
  <c r="BX564" i="11"/>
  <c r="BY564" i="11" s="1"/>
  <c r="BX565" i="11"/>
  <c r="BY565" i="11" s="1"/>
  <c r="BX558" i="11"/>
  <c r="BY558" i="11" s="1"/>
  <c r="BY566" i="11" l="1"/>
  <c r="BX566" i="11"/>
  <c r="BY567" i="11" l="1"/>
  <c r="BZ565" i="11" s="1"/>
  <c r="CA565" i="11" s="1"/>
  <c r="BZ556" i="11"/>
  <c r="BX567" i="11"/>
  <c r="BZ562" i="11"/>
  <c r="CA562" i="11" s="1"/>
  <c r="BZ564" i="11"/>
  <c r="CA564" i="11" s="1"/>
  <c r="BZ559" i="11"/>
  <c r="CA559" i="11" s="1"/>
  <c r="BZ557" i="11"/>
  <c r="CA557" i="11" s="1"/>
  <c r="BZ563" i="11"/>
  <c r="CA563" i="11" s="1"/>
  <c r="BZ560" i="11"/>
  <c r="CA560" i="11" s="1"/>
  <c r="BZ561" i="11"/>
  <c r="CA561" i="11" s="1"/>
  <c r="BZ558" i="11" l="1"/>
  <c r="CA558" i="11" s="1"/>
  <c r="CA556" i="11"/>
  <c r="BZ566" i="11" l="1"/>
  <c r="CA566" i="11"/>
  <c r="CA567" i="11" l="1"/>
  <c r="CB563" i="11" s="1"/>
  <c r="CC563" i="11" s="1"/>
  <c r="CB562" i="11"/>
  <c r="CC562" i="11" s="1"/>
  <c r="CB556" i="11"/>
  <c r="CB565" i="11"/>
  <c r="CC565" i="11" s="1"/>
  <c r="CB564" i="11"/>
  <c r="CC564" i="11" s="1"/>
  <c r="BZ567" i="11"/>
  <c r="CB559" i="11"/>
  <c r="CC559" i="11" s="1"/>
  <c r="CB560" i="11"/>
  <c r="CC560" i="11" s="1"/>
  <c r="CB558" i="11"/>
  <c r="CC558" i="11" s="1"/>
  <c r="CB561" i="11" l="1"/>
  <c r="CC561" i="11" s="1"/>
  <c r="CB557" i="11"/>
  <c r="CC557" i="11" s="1"/>
  <c r="CC556" i="11"/>
  <c r="CB566" i="11" l="1"/>
  <c r="CC566" i="11"/>
  <c r="CC567" i="11" s="1"/>
  <c r="CB567" i="11" l="1"/>
  <c r="CD565" i="11"/>
  <c r="CE565" i="11" s="1"/>
  <c r="CD564" i="11"/>
  <c r="CE564" i="11" s="1"/>
  <c r="CD557" i="11"/>
  <c r="CE557" i="11" s="1"/>
  <c r="CD560" i="11"/>
  <c r="CE560" i="11" s="1"/>
  <c r="CD562" i="11"/>
  <c r="CE562" i="11" s="1"/>
  <c r="CD558" i="11"/>
  <c r="CE558" i="11" s="1"/>
  <c r="CD561" i="11"/>
  <c r="CE561" i="11" s="1"/>
  <c r="CD556" i="11"/>
  <c r="CD563" i="11"/>
  <c r="CE563" i="11" s="1"/>
  <c r="CD559" i="11"/>
  <c r="CE559" i="11" s="1"/>
  <c r="CE556" i="11" l="1"/>
  <c r="CE566" i="11" s="1"/>
  <c r="CD566" i="11"/>
  <c r="CE567" i="11" l="1"/>
  <c r="CF562" i="11" l="1"/>
  <c r="CG562" i="11" s="1"/>
  <c r="CF565" i="11"/>
  <c r="CG565" i="11" s="1"/>
  <c r="CD567" i="11"/>
  <c r="CF557" i="11"/>
  <c r="CG557" i="11" s="1"/>
  <c r="CF561" i="11"/>
  <c r="CG561" i="11" s="1"/>
  <c r="CF560" i="11"/>
  <c r="CG560" i="11" s="1"/>
  <c r="CF564" i="11"/>
  <c r="CG564" i="11" s="1"/>
  <c r="CF556" i="11"/>
  <c r="CF559" i="11"/>
  <c r="CG559" i="11" s="1"/>
  <c r="CF558" i="11"/>
  <c r="CG558" i="11" s="1"/>
  <c r="CF563" i="11"/>
  <c r="CG563" i="11" s="1"/>
  <c r="CG556" i="11" l="1"/>
  <c r="CG566" i="11" s="1"/>
  <c r="CF566" i="11"/>
  <c r="CG567" i="11" l="1"/>
  <c r="CF567" i="11" s="1"/>
  <c r="CH559" i="11" l="1"/>
  <c r="CI559" i="11" s="1"/>
  <c r="CH563" i="11"/>
  <c r="CI563" i="11" s="1"/>
  <c r="CH556" i="11"/>
  <c r="CI556" i="11" s="1"/>
  <c r="CH560" i="11"/>
  <c r="CI560" i="11" s="1"/>
  <c r="CH557" i="11"/>
  <c r="CI557" i="11" s="1"/>
  <c r="CH564" i="11"/>
  <c r="CI564" i="11" s="1"/>
  <c r="CH565" i="11"/>
  <c r="CI565" i="11" s="1"/>
  <c r="CH562" i="11"/>
  <c r="CI562" i="11" s="1"/>
  <c r="CH558" i="11"/>
  <c r="CI558" i="11" s="1"/>
  <c r="CH561" i="11"/>
  <c r="CI561" i="11" s="1"/>
  <c r="CI566" i="11" l="1"/>
  <c r="CH566" i="11"/>
  <c r="CI567" i="11" l="1"/>
  <c r="CJ560" i="11" s="1"/>
  <c r="CK560" i="11" s="1"/>
  <c r="CJ563" i="11"/>
  <c r="CK563" i="11" s="1"/>
  <c r="CJ565" i="11" l="1"/>
  <c r="CK565" i="11" s="1"/>
  <c r="CJ564" i="11"/>
  <c r="CK564" i="11" s="1"/>
  <c r="CH567" i="11"/>
  <c r="CJ559" i="11"/>
  <c r="CK559" i="11" s="1"/>
  <c r="CJ557" i="11"/>
  <c r="CK557" i="11" s="1"/>
  <c r="CJ558" i="11"/>
  <c r="CK558" i="11" s="1"/>
  <c r="CJ556" i="11"/>
  <c r="CK556" i="11" s="1"/>
  <c r="CJ562" i="11"/>
  <c r="CK562" i="11" s="1"/>
  <c r="CJ561" i="11"/>
  <c r="CK561" i="11" s="1"/>
  <c r="CK566" i="11" l="1"/>
  <c r="CJ566" i="11"/>
  <c r="CK567" i="11" l="1"/>
  <c r="CL564" i="11" s="1"/>
  <c r="CM564" i="11" s="1"/>
  <c r="CL556" i="11" l="1"/>
  <c r="CM556" i="11" s="1"/>
  <c r="CL560" i="11"/>
  <c r="CM560" i="11" s="1"/>
  <c r="CL561" i="11"/>
  <c r="CM561" i="11" s="1"/>
  <c r="CL563" i="11"/>
  <c r="CM563" i="11" s="1"/>
  <c r="CJ567" i="11"/>
  <c r="CL558" i="11"/>
  <c r="CM558" i="11" s="1"/>
  <c r="CL562" i="11"/>
  <c r="CM562" i="11" s="1"/>
  <c r="CL559" i="11"/>
  <c r="CM559" i="11" s="1"/>
  <c r="CL565" i="11"/>
  <c r="CM565" i="11" s="1"/>
  <c r="CL557" i="11"/>
  <c r="CM557" i="11" s="1"/>
  <c r="CM566" i="11" l="1"/>
  <c r="CL566" i="11"/>
  <c r="CM567" i="11" l="1"/>
  <c r="CN557" i="11" s="1"/>
  <c r="CO557" i="11" s="1"/>
  <c r="CN559" i="11" l="1"/>
  <c r="CO559" i="11" s="1"/>
  <c r="CN560" i="11"/>
  <c r="CO560" i="11" s="1"/>
  <c r="CN562" i="11"/>
  <c r="CO562" i="11" s="1"/>
  <c r="CN563" i="11"/>
  <c r="CO563" i="11" s="1"/>
  <c r="CN564" i="11"/>
  <c r="CO564" i="11" s="1"/>
  <c r="CL567" i="11"/>
  <c r="CN561" i="11"/>
  <c r="CO561" i="11" s="1"/>
  <c r="CN556" i="11"/>
  <c r="CO556" i="11" s="1"/>
  <c r="CN565" i="11"/>
  <c r="CO565" i="11" s="1"/>
  <c r="CN558" i="11"/>
  <c r="CO558" i="11" s="1"/>
  <c r="CO566" i="11" l="1"/>
  <c r="CN566" i="11"/>
  <c r="CO567" i="11" l="1"/>
  <c r="CP560" i="11"/>
  <c r="CQ560" i="11" s="1"/>
  <c r="CP564" i="11"/>
  <c r="CQ564" i="11" s="1"/>
  <c r="CP561" i="11"/>
  <c r="CQ561" i="11" s="1"/>
  <c r="CP556" i="11"/>
  <c r="CQ556" i="11" s="1"/>
  <c r="CP565" i="11"/>
  <c r="CQ565" i="11" s="1"/>
  <c r="CN567" i="11"/>
  <c r="CP562" i="11"/>
  <c r="CQ562" i="11" s="1"/>
  <c r="CP563" i="11"/>
  <c r="CQ563" i="11" s="1"/>
  <c r="CP557" i="11"/>
  <c r="CQ557" i="11" s="1"/>
  <c r="CP558" i="11"/>
  <c r="CQ558" i="11" s="1"/>
  <c r="CP559" i="11"/>
  <c r="CQ559" i="11" s="1"/>
  <c r="CQ566" i="11" l="1"/>
  <c r="CP566" i="11"/>
  <c r="CQ567" i="11" l="1"/>
  <c r="CR563" i="11" s="1"/>
  <c r="CS563" i="11" s="1"/>
  <c r="CR559" i="11"/>
  <c r="CS559" i="11" s="1"/>
  <c r="CR557" i="11"/>
  <c r="CS557" i="11" s="1"/>
  <c r="CP567" i="11"/>
  <c r="CR561" i="11"/>
  <c r="CS561" i="11" s="1"/>
  <c r="CR558" i="11"/>
  <c r="CS558" i="11" s="1"/>
  <c r="CR565" i="11"/>
  <c r="CS565" i="11" s="1"/>
  <c r="CR562" i="11"/>
  <c r="CS562" i="11" s="1"/>
  <c r="CR564" i="11"/>
  <c r="CS564" i="11" s="1"/>
  <c r="CR560" i="11"/>
  <c r="CS560" i="11" s="1"/>
  <c r="CR556" i="11"/>
  <c r="CR566" i="11" l="1"/>
  <c r="CS556" i="11"/>
  <c r="CS566" i="11" s="1"/>
  <c r="CS567" i="11" l="1"/>
  <c r="CT563" i="11" s="1"/>
  <c r="CU563" i="11" s="1"/>
  <c r="CT560" i="11" l="1"/>
  <c r="CU560" i="11" s="1"/>
  <c r="CR567" i="11"/>
  <c r="CT558" i="11"/>
  <c r="CU558" i="11" s="1"/>
  <c r="CT557" i="11"/>
  <c r="CU557" i="11" s="1"/>
  <c r="CT565" i="11"/>
  <c r="CU565" i="11" s="1"/>
  <c r="CT564" i="11"/>
  <c r="CU564" i="11" s="1"/>
  <c r="CT561" i="11"/>
  <c r="CU561" i="11" s="1"/>
  <c r="CT559" i="11"/>
  <c r="CU559" i="11" s="1"/>
  <c r="CT556" i="11"/>
  <c r="CU556" i="11" s="1"/>
  <c r="CT562" i="11"/>
  <c r="CU562" i="11" s="1"/>
  <c r="CU566" i="11" l="1"/>
  <c r="CT566" i="11"/>
  <c r="CU567" i="11" l="1"/>
  <c r="CT567" i="11" s="1"/>
  <c r="CV556" i="11"/>
  <c r="CW556" i="11" s="1"/>
  <c r="CV558" i="11"/>
  <c r="CW558" i="11" s="1"/>
  <c r="CV557" i="11"/>
  <c r="CW557" i="11" s="1"/>
  <c r="CV561" i="11"/>
  <c r="CW561" i="11" s="1"/>
  <c r="CV562" i="11"/>
  <c r="CW562" i="11" s="1"/>
  <c r="CV565" i="11"/>
  <c r="CW565" i="11" s="1"/>
  <c r="CV559" i="11"/>
  <c r="CW559" i="11" s="1"/>
  <c r="CV564" i="11" l="1"/>
  <c r="CW564" i="11" s="1"/>
  <c r="CV563" i="11"/>
  <c r="CW563" i="11" s="1"/>
  <c r="CV560" i="11"/>
  <c r="CW560" i="11" s="1"/>
  <c r="CW566" i="11" s="1"/>
  <c r="CV566" i="11" l="1"/>
  <c r="CW567" i="11" s="1"/>
  <c r="CX557" i="11" l="1"/>
  <c r="CY557" i="11" s="1"/>
  <c r="CX563" i="11"/>
  <c r="CY563" i="11" s="1"/>
  <c r="CX559" i="11"/>
  <c r="CY559" i="11" s="1"/>
  <c r="CX565" i="11"/>
  <c r="CY565" i="11" s="1"/>
  <c r="CX558" i="11"/>
  <c r="CY558" i="11" s="1"/>
  <c r="CX556" i="11"/>
  <c r="CY556" i="11" s="1"/>
  <c r="CV567" i="11"/>
  <c r="CX560" i="11"/>
  <c r="CY560" i="11" s="1"/>
  <c r="CX564" i="11"/>
  <c r="CY564" i="11" s="1"/>
  <c r="CX561" i="11"/>
  <c r="CY561" i="11" s="1"/>
  <c r="CX562" i="11"/>
  <c r="CY562" i="11" s="1"/>
  <c r="CY566" i="11" l="1"/>
  <c r="CX566" i="11"/>
  <c r="CY567" i="11"/>
  <c r="CX567" i="11" s="1"/>
  <c r="CZ565" i="11" l="1"/>
  <c r="DA565" i="11" s="1"/>
  <c r="CZ560" i="11"/>
  <c r="DA560" i="11" s="1"/>
  <c r="CZ561" i="11"/>
  <c r="DA561" i="11" s="1"/>
  <c r="CZ558" i="11"/>
  <c r="DA558" i="11" s="1"/>
  <c r="CZ556" i="11"/>
  <c r="DA556" i="11" s="1"/>
  <c r="CZ557" i="11"/>
  <c r="DA557" i="11" s="1"/>
  <c r="CZ559" i="11"/>
  <c r="DA559" i="11" s="1"/>
  <c r="CZ563" i="11"/>
  <c r="DA563" i="11" s="1"/>
  <c r="CZ564" i="11"/>
  <c r="DA564" i="11" s="1"/>
  <c r="CZ562" i="11"/>
  <c r="DA562" i="11" s="1"/>
  <c r="DA566" i="11" l="1"/>
  <c r="CZ566" i="11"/>
  <c r="DA567" i="11" l="1"/>
  <c r="DB560" i="11" s="1"/>
  <c r="DC560" i="11" s="1"/>
  <c r="DB556" i="11"/>
  <c r="DC556" i="11" s="1"/>
  <c r="DB558" i="11"/>
  <c r="DC558" i="11" s="1"/>
  <c r="DB565" i="11"/>
  <c r="DC565" i="11" s="1"/>
  <c r="CZ567" i="11"/>
  <c r="DB557" i="11"/>
  <c r="DC557" i="11" s="1"/>
  <c r="DB562" i="11"/>
  <c r="DC562" i="11" s="1"/>
  <c r="DB563" i="11"/>
  <c r="DC563" i="11" s="1"/>
  <c r="DB561" i="11" l="1"/>
  <c r="DC561" i="11" s="1"/>
  <c r="DB559" i="11"/>
  <c r="DC559" i="11" s="1"/>
  <c r="DB564" i="11"/>
  <c r="DC564" i="11" s="1"/>
  <c r="DC566" i="11" l="1"/>
  <c r="DB566" i="11"/>
  <c r="DC567" i="11" l="1"/>
  <c r="DD559" i="11" s="1"/>
  <c r="DE559" i="11" s="1"/>
  <c r="DD563" i="11"/>
  <c r="DE563" i="11" s="1"/>
  <c r="DB567" i="11"/>
  <c r="DD564" i="11"/>
  <c r="DE564" i="11" s="1"/>
  <c r="DD556" i="11"/>
  <c r="DE556" i="11" s="1"/>
  <c r="DD561" i="11"/>
  <c r="DE561" i="11" s="1"/>
  <c r="DD557" i="11"/>
  <c r="DE557" i="11" s="1"/>
  <c r="DD565" i="11"/>
  <c r="DE565" i="11" s="1"/>
  <c r="DD558" i="11"/>
  <c r="DE558" i="11" s="1"/>
  <c r="DD560" i="11"/>
  <c r="DE560" i="11" s="1"/>
  <c r="DD562" i="11" l="1"/>
  <c r="DE562" i="11" s="1"/>
  <c r="DD566" i="11"/>
  <c r="DE566" i="11"/>
  <c r="DE567" i="11" l="1"/>
  <c r="DF565" i="11"/>
  <c r="DG565" i="11" s="1"/>
  <c r="DD567" i="11"/>
  <c r="DF556" i="11"/>
  <c r="DF560" i="11"/>
  <c r="DG560" i="11" s="1"/>
  <c r="DF562" i="11"/>
  <c r="DG562" i="11" s="1"/>
  <c r="DF564" i="11"/>
  <c r="DG564" i="11" s="1"/>
  <c r="DF561" i="11"/>
  <c r="DG561" i="11" s="1"/>
  <c r="DF558" i="11"/>
  <c r="DG558" i="11" s="1"/>
  <c r="DF557" i="11"/>
  <c r="DG557" i="11" s="1"/>
  <c r="DF559" i="11"/>
  <c r="DG559" i="11" s="1"/>
  <c r="DF563" i="11"/>
  <c r="DG563" i="11" s="1"/>
  <c r="DG556" i="11" l="1"/>
  <c r="DG566" i="11" s="1"/>
  <c r="DF566" i="11"/>
  <c r="DG567" i="11" l="1"/>
  <c r="DH561" i="11" s="1"/>
  <c r="DI561" i="11" s="1"/>
  <c r="DH560" i="11" l="1"/>
  <c r="DI560" i="11" s="1"/>
  <c r="DH563" i="11"/>
  <c r="DI563" i="11" s="1"/>
  <c r="DH565" i="11"/>
  <c r="DI565" i="11" s="1"/>
  <c r="DH556" i="11"/>
  <c r="DI556" i="11" s="1"/>
  <c r="DH558" i="11"/>
  <c r="DI558" i="11" s="1"/>
  <c r="DF567" i="11"/>
  <c r="DH564" i="11"/>
  <c r="DI564" i="11" s="1"/>
  <c r="DH557" i="11"/>
  <c r="DI557" i="11" s="1"/>
  <c r="DH562" i="11"/>
  <c r="DI562" i="11" s="1"/>
  <c r="DH559" i="11"/>
  <c r="DI559" i="11" s="1"/>
  <c r="DI566" i="11" l="1"/>
  <c r="DH566" i="11"/>
  <c r="DI567" i="11" l="1"/>
  <c r="DJ558" i="11" s="1"/>
  <c r="DK558" i="11" s="1"/>
  <c r="DJ565" i="11"/>
  <c r="DK565" i="11" s="1"/>
  <c r="DH567" i="11"/>
  <c r="DJ562" i="11"/>
  <c r="DK562" i="11" s="1"/>
  <c r="DJ556" i="11"/>
  <c r="DJ557" i="11"/>
  <c r="DK557" i="11" s="1"/>
  <c r="DJ564" i="11"/>
  <c r="DK564" i="11" s="1"/>
  <c r="DJ561" i="11" l="1"/>
  <c r="DK561" i="11" s="1"/>
  <c r="DJ560" i="11"/>
  <c r="DK560" i="11" s="1"/>
  <c r="DJ563" i="11"/>
  <c r="DK563" i="11" s="1"/>
  <c r="DJ559" i="11"/>
  <c r="DK559" i="11" s="1"/>
  <c r="DK556" i="11"/>
  <c r="DK566" i="11" l="1"/>
  <c r="DJ566" i="11"/>
  <c r="DK567" i="11" l="1"/>
  <c r="DL565" i="11" s="1"/>
  <c r="DM565" i="11" s="1"/>
  <c r="DL560" i="11"/>
  <c r="DM560" i="11" s="1"/>
  <c r="DL559" i="11"/>
  <c r="DM559" i="11" s="1"/>
  <c r="DJ567" i="11"/>
  <c r="DL561" i="11"/>
  <c r="DM561" i="11" s="1"/>
  <c r="DL562" i="11"/>
  <c r="DM562" i="11" s="1"/>
  <c r="DL563" i="11"/>
  <c r="DM563" i="11" s="1"/>
  <c r="DL556" i="11"/>
  <c r="DM556" i="11" s="1"/>
  <c r="DL557" i="11"/>
  <c r="DM557" i="11" s="1"/>
  <c r="DL558" i="11" l="1"/>
  <c r="DM558" i="11" s="1"/>
  <c r="DL564" i="11"/>
  <c r="DM564" i="11" s="1"/>
  <c r="DM566" i="11" s="1"/>
  <c r="DL566" i="11" l="1"/>
  <c r="DM567" i="11"/>
  <c r="O554" i="11" s="1"/>
  <c r="DL567" i="11" l="1"/>
  <c r="N558" i="11"/>
  <c r="N560" i="11"/>
  <c r="O560" i="11" s="1"/>
  <c r="N556" i="11"/>
  <c r="N562" i="11"/>
  <c r="N557" i="11"/>
  <c r="N563" i="11"/>
  <c r="N565" i="11"/>
  <c r="N561" i="11"/>
  <c r="N559" i="11"/>
  <c r="N564" i="11"/>
  <c r="P568" i="11"/>
  <c r="P567" i="11" s="1"/>
  <c r="O561" i="11" l="1"/>
  <c r="O562" i="11"/>
  <c r="O556" i="11"/>
  <c r="N566" i="11"/>
  <c r="Q575" i="11" s="1"/>
  <c r="O564" i="11"/>
  <c r="O563" i="11"/>
  <c r="O565" i="11"/>
  <c r="O559" i="11"/>
  <c r="O557" i="11"/>
  <c r="O558" i="11"/>
  <c r="Z575" i="11" l="1"/>
  <c r="Q573" i="11"/>
  <c r="Q574" i="11"/>
  <c r="Q578" i="11"/>
  <c r="AC575" i="11" s="1"/>
  <c r="Q577" i="11"/>
  <c r="Q572" i="11"/>
  <c r="Q580" i="11"/>
  <c r="Q571" i="11"/>
  <c r="V575" i="11" s="1"/>
  <c r="AF574" i="11"/>
  <c r="AF572" i="11"/>
  <c r="AF580" i="11"/>
  <c r="AF575" i="11"/>
  <c r="Q576" i="11"/>
  <c r="Q579" i="11"/>
  <c r="O566" i="11"/>
  <c r="Q592" i="11" s="1"/>
  <c r="AE592" i="11" l="1"/>
  <c r="AB580" i="11"/>
  <c r="X580" i="11"/>
  <c r="AE580" i="11"/>
  <c r="AA580" i="11"/>
  <c r="W580" i="11"/>
  <c r="AD580" i="11"/>
  <c r="Z580" i="11"/>
  <c r="V580" i="11"/>
  <c r="AC580" i="11"/>
  <c r="Y580" i="11"/>
  <c r="AB574" i="11"/>
  <c r="X574" i="11"/>
  <c r="AE574" i="11"/>
  <c r="AA574" i="11"/>
  <c r="W574" i="11"/>
  <c r="AD574" i="11"/>
  <c r="Z574" i="11"/>
  <c r="V574" i="11"/>
  <c r="AC574" i="11"/>
  <c r="Y574" i="11"/>
  <c r="AE575" i="11"/>
  <c r="AB572" i="11"/>
  <c r="X572" i="11"/>
  <c r="AE572" i="11"/>
  <c r="AA572" i="11"/>
  <c r="W572" i="11"/>
  <c r="AD572" i="11"/>
  <c r="Z572" i="11"/>
  <c r="V572" i="11"/>
  <c r="AC572" i="11"/>
  <c r="Y572" i="11"/>
  <c r="AF573" i="11"/>
  <c r="AD573" i="11"/>
  <c r="Z573" i="11"/>
  <c r="V573" i="11"/>
  <c r="AC573" i="11"/>
  <c r="Y573" i="11"/>
  <c r="AB573" i="11"/>
  <c r="X573" i="11"/>
  <c r="AE573" i="11"/>
  <c r="AA573" i="11"/>
  <c r="W573" i="11"/>
  <c r="X575" i="11"/>
  <c r="AB576" i="11"/>
  <c r="X576" i="11"/>
  <c r="AE576" i="11"/>
  <c r="AA576" i="11"/>
  <c r="W576" i="11"/>
  <c r="AD576" i="11"/>
  <c r="Z576" i="11"/>
  <c r="V576" i="11"/>
  <c r="AC576" i="11"/>
  <c r="Y576" i="11"/>
  <c r="AD577" i="11"/>
  <c r="Z577" i="11"/>
  <c r="V577" i="11"/>
  <c r="AC577" i="11"/>
  <c r="Y577" i="11"/>
  <c r="AB577" i="11"/>
  <c r="X577" i="11"/>
  <c r="AE577" i="11"/>
  <c r="AA577" i="11"/>
  <c r="W577" i="11"/>
  <c r="W575" i="11"/>
  <c r="AB575" i="11"/>
  <c r="AD579" i="11"/>
  <c r="Z579" i="11"/>
  <c r="V579" i="11"/>
  <c r="AC579" i="11"/>
  <c r="Y579" i="11"/>
  <c r="AB579" i="11"/>
  <c r="X579" i="11"/>
  <c r="AE579" i="11"/>
  <c r="AA579" i="11"/>
  <c r="W579" i="11"/>
  <c r="AD571" i="11"/>
  <c r="Z571" i="11"/>
  <c r="V571" i="11"/>
  <c r="AC571" i="11"/>
  <c r="Y571" i="11"/>
  <c r="AB571" i="11"/>
  <c r="X571" i="11"/>
  <c r="AE571" i="11"/>
  <c r="AA571" i="11"/>
  <c r="W571" i="11"/>
  <c r="AB578" i="11"/>
  <c r="X578" i="11"/>
  <c r="AE578" i="11"/>
  <c r="AA578" i="11"/>
  <c r="W578" i="11"/>
  <c r="AD578" i="11"/>
  <c r="Z578" i="11"/>
  <c r="V578" i="11"/>
  <c r="AC578" i="11"/>
  <c r="Y578" i="11"/>
  <c r="AA575" i="11"/>
  <c r="Y575" i="11"/>
  <c r="AD575" i="11"/>
  <c r="AF577" i="11"/>
  <c r="AF571" i="11"/>
  <c r="AF578" i="11"/>
  <c r="AF592" i="11"/>
  <c r="Q583" i="11"/>
  <c r="V592" i="11" s="1"/>
  <c r="Q587" i="11"/>
  <c r="Z592" i="11" s="1"/>
  <c r="Q585" i="11"/>
  <c r="AF579" i="11"/>
  <c r="AF576" i="11"/>
  <c r="Q589" i="11"/>
  <c r="AU579" i="11"/>
  <c r="AU572" i="11"/>
  <c r="AU576" i="11"/>
  <c r="AU578" i="11"/>
  <c r="AU573" i="11"/>
  <c r="AU580" i="11"/>
  <c r="Q588" i="11"/>
  <c r="AA592" i="11" s="1"/>
  <c r="Q584" i="11"/>
  <c r="AU571" i="11"/>
  <c r="AU577" i="11"/>
  <c r="AU575" i="11"/>
  <c r="AU574" i="11"/>
  <c r="Q586" i="11"/>
  <c r="Q591" i="11"/>
  <c r="Q590" i="11"/>
  <c r="Q581" i="11"/>
  <c r="AE581" i="11" l="1"/>
  <c r="AD591" i="11"/>
  <c r="Z591" i="11"/>
  <c r="V591" i="11"/>
  <c r="AC591" i="11"/>
  <c r="Y591" i="11"/>
  <c r="AB591" i="11"/>
  <c r="X591" i="11"/>
  <c r="AE591" i="11"/>
  <c r="AA591" i="11"/>
  <c r="W591" i="11"/>
  <c r="AD585" i="11"/>
  <c r="Z585" i="11"/>
  <c r="V585" i="11"/>
  <c r="AC585" i="11"/>
  <c r="Y585" i="11"/>
  <c r="AB585" i="11"/>
  <c r="X585" i="11"/>
  <c r="AE585" i="11"/>
  <c r="AA585" i="11"/>
  <c r="W585" i="11"/>
  <c r="AB586" i="11"/>
  <c r="X586" i="11"/>
  <c r="AE586" i="11"/>
  <c r="AA586" i="11"/>
  <c r="W586" i="11"/>
  <c r="AD586" i="11"/>
  <c r="Z586" i="11"/>
  <c r="V586" i="11"/>
  <c r="AC586" i="11"/>
  <c r="Y586" i="11"/>
  <c r="AB584" i="11"/>
  <c r="X584" i="11"/>
  <c r="AE584" i="11"/>
  <c r="AA584" i="11"/>
  <c r="W584" i="11"/>
  <c r="AD584" i="11"/>
  <c r="Z584" i="11"/>
  <c r="V584" i="11"/>
  <c r="AC584" i="11"/>
  <c r="Y584" i="11"/>
  <c r="AD589" i="11"/>
  <c r="Z589" i="11"/>
  <c r="V589" i="11"/>
  <c r="AC589" i="11"/>
  <c r="Y589" i="11"/>
  <c r="AB589" i="11"/>
  <c r="X589" i="11"/>
  <c r="AE589" i="11"/>
  <c r="AA589" i="11"/>
  <c r="W589" i="11"/>
  <c r="AD587" i="11"/>
  <c r="Z587" i="11"/>
  <c r="V587" i="11"/>
  <c r="AC587" i="11"/>
  <c r="Y587" i="11"/>
  <c r="AB587" i="11"/>
  <c r="X587" i="11"/>
  <c r="AE587" i="11"/>
  <c r="AA587" i="11"/>
  <c r="W587" i="11"/>
  <c r="Y592" i="11"/>
  <c r="AD592" i="11"/>
  <c r="X592" i="11"/>
  <c r="AB590" i="11"/>
  <c r="X590" i="11"/>
  <c r="AE590" i="11"/>
  <c r="AA590" i="11"/>
  <c r="W590" i="11"/>
  <c r="AD590" i="11"/>
  <c r="Z590" i="11"/>
  <c r="V590" i="11"/>
  <c r="AC590" i="11"/>
  <c r="Y590" i="11"/>
  <c r="AB588" i="11"/>
  <c r="X588" i="11"/>
  <c r="AE588" i="11"/>
  <c r="AA588" i="11"/>
  <c r="W588" i="11"/>
  <c r="AD588" i="11"/>
  <c r="Z588" i="11"/>
  <c r="V588" i="11"/>
  <c r="AC588" i="11"/>
  <c r="Y588" i="11"/>
  <c r="AD583" i="11"/>
  <c r="Z583" i="11"/>
  <c r="V583" i="11"/>
  <c r="AC583" i="11"/>
  <c r="Y583" i="11"/>
  <c r="AB583" i="11"/>
  <c r="X583" i="11"/>
  <c r="AE583" i="11"/>
  <c r="AA583" i="11"/>
  <c r="W583" i="11"/>
  <c r="AC592" i="11"/>
  <c r="W592" i="11"/>
  <c r="AB592" i="11"/>
  <c r="AF581" i="11"/>
  <c r="AH572" i="11" s="1"/>
  <c r="AH574" i="11" s="1"/>
  <c r="AH571" i="11"/>
  <c r="AF584" i="11"/>
  <c r="AF583" i="11"/>
  <c r="AU591" i="11"/>
  <c r="AU585" i="11"/>
  <c r="AU586" i="11"/>
  <c r="AU587" i="11"/>
  <c r="AU588" i="11"/>
  <c r="AU584" i="11"/>
  <c r="AU590" i="11"/>
  <c r="AU592" i="11"/>
  <c r="AU589" i="11"/>
  <c r="AU583" i="11"/>
  <c r="AF588" i="11"/>
  <c r="AF591" i="11"/>
  <c r="AF585" i="11"/>
  <c r="AF590" i="11"/>
  <c r="AF586" i="11"/>
  <c r="AF589" i="11"/>
  <c r="AF587" i="11"/>
  <c r="AH575" i="11" l="1"/>
  <c r="AH579" i="11" s="1"/>
  <c r="AE593" i="11"/>
  <c r="AH583" i="11" s="1"/>
  <c r="AH576" i="11"/>
  <c r="AH578" i="11" s="1"/>
  <c r="AK575" i="11" s="1"/>
  <c r="AK576" i="11" s="1"/>
  <c r="AK577" i="11" s="1"/>
  <c r="AK578" i="11" s="1"/>
  <c r="AL578" i="11" s="1"/>
  <c r="AF593" i="11"/>
  <c r="AH584" i="11" s="1"/>
  <c r="AH586" i="11" s="1"/>
  <c r="AH580" i="11" l="1"/>
  <c r="AK571" i="11" s="1"/>
  <c r="AL571" i="11" s="1"/>
  <c r="AH588" i="11"/>
  <c r="AH587" i="11"/>
  <c r="AK580" i="11"/>
  <c r="AL580" i="11" s="1"/>
  <c r="AK579" i="11"/>
  <c r="AL579" i="11" s="1"/>
  <c r="AH590" i="11" l="1"/>
  <c r="AH591" i="11"/>
  <c r="AN571" i="11"/>
  <c r="AN572" i="11"/>
  <c r="AN573" i="11"/>
  <c r="AO573" i="11" s="1"/>
  <c r="AK587" i="11" l="1"/>
  <c r="AK588" i="11" s="1"/>
  <c r="AK589" i="11" s="1"/>
  <c r="AK591" i="11" s="1"/>
  <c r="AL591" i="11" s="1"/>
  <c r="AH592" i="11"/>
  <c r="AN584" i="11" s="1"/>
  <c r="AO572" i="11"/>
  <c r="AP572" i="11" s="1"/>
  <c r="AO571" i="11"/>
  <c r="AP571" i="11" s="1"/>
  <c r="AK583" i="11" l="1"/>
  <c r="AL583" i="11" s="1"/>
  <c r="AK592" i="11"/>
  <c r="AL592" i="11" s="1"/>
  <c r="AK590" i="11"/>
  <c r="AL590" i="11" s="1"/>
  <c r="AP573" i="11"/>
  <c r="AQ573" i="11" s="1"/>
  <c r="AQ572" i="11"/>
  <c r="AN583" i="11"/>
  <c r="AN585" i="11"/>
  <c r="AO585" i="11" s="1"/>
  <c r="AQ571" i="11"/>
  <c r="AQ576" i="11" s="1"/>
  <c r="AV574" i="11" l="1"/>
  <c r="AV577" i="11"/>
  <c r="AV579" i="11"/>
  <c r="AV573" i="11"/>
  <c r="AV576" i="11"/>
  <c r="AV580" i="11"/>
  <c r="AV575" i="11"/>
  <c r="AV578" i="11"/>
  <c r="AV572" i="11"/>
  <c r="AV571" i="11"/>
  <c r="AO583" i="11"/>
  <c r="AP583" i="11" s="1"/>
  <c r="AO584" i="11"/>
  <c r="AP584" i="11" l="1"/>
  <c r="AQ583" i="11" s="1"/>
  <c r="AQ588" i="11" s="1"/>
  <c r="AP585" i="11"/>
  <c r="AQ585" i="11" s="1"/>
  <c r="AQ584" i="11" l="1"/>
  <c r="AV586" i="11"/>
  <c r="Q599" i="11" s="1"/>
  <c r="AV591" i="11"/>
  <c r="Q604" i="11" s="1"/>
  <c r="AV590" i="11"/>
  <c r="Q603" i="11" s="1"/>
  <c r="AV587" i="11"/>
  <c r="Q600" i="11" s="1"/>
  <c r="AV592" i="11"/>
  <c r="Q605" i="11" s="1"/>
  <c r="AV584" i="11"/>
  <c r="Q597" i="11" s="1"/>
  <c r="AV583" i="11"/>
  <c r="Q596" i="11" s="1"/>
  <c r="AV588" i="11"/>
  <c r="Q601" i="11" s="1"/>
  <c r="AV585" i="11"/>
  <c r="Q598" i="11" s="1"/>
  <c r="AV589" i="11"/>
  <c r="Q602" i="11" s="1"/>
  <c r="R600" i="11" l="1"/>
  <c r="S600" i="11" s="1"/>
  <c r="R596" i="11"/>
  <c r="P609" i="11"/>
  <c r="R603" i="11"/>
  <c r="S603" i="11" s="1"/>
  <c r="R602" i="11"/>
  <c r="S602" i="11" s="1"/>
  <c r="R597" i="11"/>
  <c r="S597" i="11" s="1"/>
  <c r="R604" i="11"/>
  <c r="S604" i="11" s="1"/>
  <c r="R601" i="11"/>
  <c r="S601" i="11" s="1"/>
  <c r="R598" i="11"/>
  <c r="S598" i="11" s="1"/>
  <c r="R605" i="11"/>
  <c r="S605" i="11" s="1"/>
  <c r="R599" i="11"/>
  <c r="S599" i="11" s="1"/>
  <c r="S596" i="11" l="1"/>
  <c r="S606" i="11" s="1"/>
  <c r="R606" i="11"/>
  <c r="S607" i="11" l="1"/>
  <c r="T596" i="11" s="1"/>
  <c r="T605" i="11" l="1"/>
  <c r="U605" i="11" s="1"/>
  <c r="T601" i="11"/>
  <c r="U601" i="11" s="1"/>
  <c r="T603" i="11"/>
  <c r="U603" i="11" s="1"/>
  <c r="T600" i="11"/>
  <c r="U600" i="11" s="1"/>
  <c r="T599" i="11"/>
  <c r="U599" i="11" s="1"/>
  <c r="T597" i="11"/>
  <c r="U597" i="11" s="1"/>
  <c r="T598" i="11"/>
  <c r="U598" i="11" s="1"/>
  <c r="T604" i="11"/>
  <c r="U604" i="11" s="1"/>
  <c r="T602" i="11"/>
  <c r="U602" i="11" s="1"/>
  <c r="U596" i="11"/>
  <c r="U606" i="11" l="1"/>
  <c r="T606" i="11"/>
  <c r="U607" i="11" l="1"/>
  <c r="V604" i="11" s="1"/>
  <c r="W604" i="11" s="1"/>
  <c r="V602" i="11"/>
  <c r="W602" i="11" s="1"/>
  <c r="V605" i="11"/>
  <c r="W605" i="11" s="1"/>
  <c r="V601" i="11"/>
  <c r="W601" i="11" s="1"/>
  <c r="V603" i="11"/>
  <c r="W603" i="11" s="1"/>
  <c r="V599" i="11"/>
  <c r="W599" i="11" s="1"/>
  <c r="V596" i="11"/>
  <c r="W596" i="11" s="1"/>
  <c r="V600" i="11"/>
  <c r="W600" i="11" s="1"/>
  <c r="V598" i="11"/>
  <c r="W598" i="11" s="1"/>
  <c r="V597" i="11" l="1"/>
  <c r="W597" i="11" s="1"/>
  <c r="W606" i="11" s="1"/>
  <c r="T607" i="11"/>
  <c r="V606" i="11" l="1"/>
  <c r="W607" i="11" s="1"/>
  <c r="X605" i="11" s="1"/>
  <c r="Y605" i="11" s="1"/>
  <c r="X601" i="11" l="1"/>
  <c r="Y601" i="11" s="1"/>
  <c r="X597" i="11"/>
  <c r="Y597" i="11" s="1"/>
  <c r="X603" i="11"/>
  <c r="Y603" i="11" s="1"/>
  <c r="X599" i="11"/>
  <c r="Y599" i="11" s="1"/>
  <c r="X604" i="11"/>
  <c r="Y604" i="11" s="1"/>
  <c r="X600" i="11"/>
  <c r="Y600" i="11" s="1"/>
  <c r="X598" i="11"/>
  <c r="Y598" i="11" s="1"/>
  <c r="X596" i="11"/>
  <c r="Y596" i="11" s="1"/>
  <c r="V607" i="11"/>
  <c r="X602" i="11"/>
  <c r="Y602" i="11" s="1"/>
  <c r="Y606" i="11" l="1"/>
  <c r="X606" i="11"/>
  <c r="Y607" i="11" l="1"/>
  <c r="Z598" i="11" s="1"/>
  <c r="AA598" i="11" s="1"/>
  <c r="Z596" i="11" l="1"/>
  <c r="Z602" i="11"/>
  <c r="AA602" i="11" s="1"/>
  <c r="Z604" i="11"/>
  <c r="AA604" i="11" s="1"/>
  <c r="Z600" i="11"/>
  <c r="AA600" i="11" s="1"/>
  <c r="Z603" i="11"/>
  <c r="AA603" i="11" s="1"/>
  <c r="Z597" i="11"/>
  <c r="AA597" i="11" s="1"/>
  <c r="Z599" i="11"/>
  <c r="AA599" i="11" s="1"/>
  <c r="Z605" i="11"/>
  <c r="AA605" i="11" s="1"/>
  <c r="Z601" i="11"/>
  <c r="AA601" i="11" s="1"/>
  <c r="X607" i="11"/>
  <c r="AA596" i="11"/>
  <c r="AA606" i="11" l="1"/>
  <c r="Z606" i="11"/>
  <c r="AA607" i="11" l="1"/>
  <c r="AB601" i="11"/>
  <c r="AC601" i="11" s="1"/>
  <c r="AB605" i="11"/>
  <c r="AC605" i="11" s="1"/>
  <c r="Z607" i="11"/>
  <c r="AB596" i="11"/>
  <c r="AB602" i="11"/>
  <c r="AC602" i="11" s="1"/>
  <c r="AB604" i="11"/>
  <c r="AC604" i="11" s="1"/>
  <c r="AB603" i="11"/>
  <c r="AC603" i="11" s="1"/>
  <c r="AB597" i="11"/>
  <c r="AC597" i="11" s="1"/>
  <c r="AB598" i="11"/>
  <c r="AC598" i="11" s="1"/>
  <c r="AB599" i="11"/>
  <c r="AC599" i="11" s="1"/>
  <c r="AB600" i="11"/>
  <c r="AC600" i="11" s="1"/>
  <c r="AC596" i="11" l="1"/>
  <c r="AC606" i="11" s="1"/>
  <c r="AB606" i="11"/>
  <c r="AC607" i="11" l="1"/>
  <c r="AD602" i="11" l="1"/>
  <c r="AE602" i="11" s="1"/>
  <c r="AD599" i="11"/>
  <c r="AE599" i="11" s="1"/>
  <c r="AD597" i="11"/>
  <c r="AE597" i="11" s="1"/>
  <c r="AD603" i="11"/>
  <c r="AE603" i="11" s="1"/>
  <c r="AD605" i="11"/>
  <c r="AE605" i="11" s="1"/>
  <c r="AD601" i="11"/>
  <c r="AE601" i="11" s="1"/>
  <c r="AD604" i="11"/>
  <c r="AE604" i="11" s="1"/>
  <c r="AD600" i="11"/>
  <c r="AE600" i="11" s="1"/>
  <c r="AB607" i="11"/>
  <c r="AD598" i="11"/>
  <c r="AE598" i="11" s="1"/>
  <c r="AD596" i="11"/>
  <c r="AD606" i="11" l="1"/>
  <c r="AE596" i="11"/>
  <c r="AE606" i="11" s="1"/>
  <c r="AE607" i="11" l="1"/>
  <c r="AF598" i="11" l="1"/>
  <c r="AG598" i="11" s="1"/>
  <c r="AF597" i="11"/>
  <c r="AG597" i="11" s="1"/>
  <c r="AF599" i="11"/>
  <c r="AG599" i="11" s="1"/>
  <c r="AF596" i="11"/>
  <c r="AF600" i="11"/>
  <c r="AG600" i="11" s="1"/>
  <c r="AF605" i="11"/>
  <c r="AG605" i="11" s="1"/>
  <c r="AD607" i="11"/>
  <c r="AF604" i="11"/>
  <c r="AG604" i="11" s="1"/>
  <c r="AF601" i="11"/>
  <c r="AG601" i="11" s="1"/>
  <c r="AF603" i="11"/>
  <c r="AG603" i="11" s="1"/>
  <c r="AF602" i="11"/>
  <c r="AG602" i="11" s="1"/>
  <c r="AF606" i="11" l="1"/>
  <c r="AG596" i="11"/>
  <c r="AG606" i="11" s="1"/>
  <c r="AG607" i="11" l="1"/>
  <c r="AH599" i="11" l="1"/>
  <c r="AI599" i="11" s="1"/>
  <c r="AF607" i="11"/>
  <c r="AH605" i="11"/>
  <c r="AI605" i="11" s="1"/>
  <c r="AH601" i="11"/>
  <c r="AI601" i="11" s="1"/>
  <c r="AH602" i="11"/>
  <c r="AI602" i="11" s="1"/>
  <c r="AH600" i="11"/>
  <c r="AI600" i="11" s="1"/>
  <c r="AH603" i="11"/>
  <c r="AI603" i="11" s="1"/>
  <c r="AH598" i="11"/>
  <c r="AI598" i="11" s="1"/>
  <c r="AH604" i="11"/>
  <c r="AI604" i="11" s="1"/>
  <c r="AH597" i="11"/>
  <c r="AI597" i="11" s="1"/>
  <c r="AH596" i="11"/>
  <c r="AH606" i="11" l="1"/>
  <c r="AI596" i="11"/>
  <c r="AI606" i="11" s="1"/>
  <c r="AI607" i="11" l="1"/>
  <c r="AJ602" i="11" s="1"/>
  <c r="AK602" i="11" s="1"/>
  <c r="AJ596" i="11" l="1"/>
  <c r="AK596" i="11" s="1"/>
  <c r="AJ599" i="11"/>
  <c r="AK599" i="11" s="1"/>
  <c r="AJ600" i="11"/>
  <c r="AK600" i="11" s="1"/>
  <c r="AJ597" i="11"/>
  <c r="AK597" i="11" s="1"/>
  <c r="AJ605" i="11"/>
  <c r="AK605" i="11" s="1"/>
  <c r="AJ601" i="11"/>
  <c r="AK601" i="11" s="1"/>
  <c r="AH607" i="11"/>
  <c r="AJ603" i="11"/>
  <c r="AK603" i="11" s="1"/>
  <c r="AJ598" i="11"/>
  <c r="AK598" i="11" s="1"/>
  <c r="AJ604" i="11"/>
  <c r="AK604" i="11" s="1"/>
  <c r="AK606" i="11" l="1"/>
  <c r="AJ606" i="11"/>
  <c r="AK607" i="11" l="1"/>
  <c r="AL604" i="11" s="1"/>
  <c r="AM604" i="11" s="1"/>
  <c r="AL601" i="11"/>
  <c r="AM601" i="11" s="1"/>
  <c r="AL602" i="11"/>
  <c r="AM602" i="11" s="1"/>
  <c r="AL597" i="11"/>
  <c r="AM597" i="11" s="1"/>
  <c r="AL600" i="11"/>
  <c r="AM600" i="11" s="1"/>
  <c r="AL603" i="11"/>
  <c r="AM603" i="11" s="1"/>
  <c r="AL596" i="11"/>
  <c r="AM596" i="11" s="1"/>
  <c r="AL598" i="11"/>
  <c r="AM598" i="11" s="1"/>
  <c r="AL599" i="11"/>
  <c r="AM599" i="11" s="1"/>
  <c r="AL605" i="11" l="1"/>
  <c r="AM605" i="11" s="1"/>
  <c r="AM606" i="11" s="1"/>
  <c r="AJ607" i="11"/>
  <c r="AL606" i="11" l="1"/>
  <c r="AM607" i="11" s="1"/>
  <c r="AN596" i="11" l="1"/>
  <c r="AN605" i="11"/>
  <c r="AO605" i="11" s="1"/>
  <c r="AN602" i="11"/>
  <c r="AO602" i="11" s="1"/>
  <c r="AL607" i="11"/>
  <c r="AN600" i="11"/>
  <c r="AO600" i="11" s="1"/>
  <c r="AN604" i="11"/>
  <c r="AO604" i="11" s="1"/>
  <c r="AN603" i="11"/>
  <c r="AO603" i="11" s="1"/>
  <c r="AN599" i="11"/>
  <c r="AO599" i="11" s="1"/>
  <c r="AN598" i="11"/>
  <c r="AO598" i="11" s="1"/>
  <c r="AN597" i="11"/>
  <c r="AO597" i="11" s="1"/>
  <c r="AN601" i="11"/>
  <c r="AO601" i="11" s="1"/>
  <c r="AO596" i="11"/>
  <c r="AO606" i="11" l="1"/>
  <c r="AN606" i="11"/>
  <c r="AO607" i="11" l="1"/>
  <c r="AN607" i="11" s="1"/>
  <c r="AP604" i="11" l="1"/>
  <c r="AQ604" i="11" s="1"/>
  <c r="AP597" i="11"/>
  <c r="AQ597" i="11" s="1"/>
  <c r="AP602" i="11"/>
  <c r="AQ602" i="11" s="1"/>
  <c r="AP603" i="11"/>
  <c r="AQ603" i="11" s="1"/>
  <c r="AP601" i="11"/>
  <c r="AQ601" i="11" s="1"/>
  <c r="AP598" i="11"/>
  <c r="AQ598" i="11" s="1"/>
  <c r="AP600" i="11"/>
  <c r="AQ600" i="11" s="1"/>
  <c r="AP599" i="11"/>
  <c r="AQ599" i="11" s="1"/>
  <c r="AP605" i="11"/>
  <c r="AQ605" i="11" s="1"/>
  <c r="AP596" i="11"/>
  <c r="AQ596" i="11" s="1"/>
  <c r="AQ606" i="11" l="1"/>
  <c r="AP606" i="11"/>
  <c r="AQ607" i="11" l="1"/>
  <c r="AR603" i="11" s="1"/>
  <c r="AS603" i="11" s="1"/>
  <c r="AR605" i="11"/>
  <c r="AS605" i="11" s="1"/>
  <c r="AR596" i="11"/>
  <c r="AR601" i="11"/>
  <c r="AS601" i="11" s="1"/>
  <c r="AR599" i="11"/>
  <c r="AS599" i="11" s="1"/>
  <c r="AR604" i="11"/>
  <c r="AS604" i="11" s="1"/>
  <c r="AP607" i="11"/>
  <c r="AR597" i="11"/>
  <c r="AS597" i="11" s="1"/>
  <c r="AR602" i="11"/>
  <c r="AS602" i="11" s="1"/>
  <c r="AR600" i="11"/>
  <c r="AS600" i="11" s="1"/>
  <c r="AR598" i="11"/>
  <c r="AS598" i="11" s="1"/>
  <c r="AS596" i="11" l="1"/>
  <c r="AS606" i="11" s="1"/>
  <c r="AR606" i="11"/>
  <c r="AS607" i="11" l="1"/>
  <c r="AT596" i="11" l="1"/>
  <c r="AT597" i="11"/>
  <c r="AU597" i="11" s="1"/>
  <c r="AT598" i="11"/>
  <c r="AU598" i="11" s="1"/>
  <c r="AT602" i="11"/>
  <c r="AU602" i="11" s="1"/>
  <c r="AT605" i="11"/>
  <c r="AU605" i="11" s="1"/>
  <c r="AT604" i="11"/>
  <c r="AU604" i="11" s="1"/>
  <c r="AR607" i="11"/>
  <c r="AT603" i="11"/>
  <c r="AU603" i="11" s="1"/>
  <c r="AT600" i="11"/>
  <c r="AU600" i="11" s="1"/>
  <c r="AT601" i="11"/>
  <c r="AU601" i="11" s="1"/>
  <c r="AT599" i="11"/>
  <c r="AU599" i="11" s="1"/>
  <c r="AU596" i="11" l="1"/>
  <c r="AU606" i="11" s="1"/>
  <c r="AT606" i="11"/>
  <c r="AU607" i="11" l="1"/>
  <c r="AV597" i="11" s="1"/>
  <c r="AW597" i="11" s="1"/>
  <c r="AV596" i="11" l="1"/>
  <c r="AV601" i="11"/>
  <c r="AW601" i="11" s="1"/>
  <c r="AT607" i="11"/>
  <c r="AV599" i="11"/>
  <c r="AW599" i="11" s="1"/>
  <c r="AV604" i="11"/>
  <c r="AW604" i="11" s="1"/>
  <c r="AV605" i="11"/>
  <c r="AW605" i="11" s="1"/>
  <c r="AV602" i="11"/>
  <c r="AW602" i="11" s="1"/>
  <c r="AV600" i="11"/>
  <c r="AW600" i="11" s="1"/>
  <c r="AV603" i="11"/>
  <c r="AW603" i="11" s="1"/>
  <c r="AV598" i="11"/>
  <c r="AW598" i="11" s="1"/>
  <c r="AW596" i="11"/>
  <c r="AW606" i="11" l="1"/>
  <c r="AV606" i="11"/>
  <c r="AW607" i="11" l="1"/>
  <c r="AX596" i="11" s="1"/>
  <c r="AX602" i="11" l="1"/>
  <c r="AY602" i="11" s="1"/>
  <c r="AX604" i="11"/>
  <c r="AY604" i="11" s="1"/>
  <c r="AX603" i="11"/>
  <c r="AY603" i="11" s="1"/>
  <c r="AX605" i="11"/>
  <c r="AY605" i="11" s="1"/>
  <c r="AX598" i="11"/>
  <c r="AY598" i="11" s="1"/>
  <c r="AX601" i="11"/>
  <c r="AY601" i="11" s="1"/>
  <c r="AX597" i="11"/>
  <c r="AY597" i="11" s="1"/>
  <c r="AX599" i="11"/>
  <c r="AY599" i="11" s="1"/>
  <c r="AV607" i="11"/>
  <c r="AX600" i="11"/>
  <c r="AY600" i="11" s="1"/>
  <c r="AY596" i="11"/>
  <c r="AY606" i="11" l="1"/>
  <c r="AX606" i="11"/>
  <c r="AY607" i="11" l="1"/>
  <c r="AX607" i="11" s="1"/>
  <c r="AZ597" i="11"/>
  <c r="BA597" i="11" s="1"/>
  <c r="AZ601" i="11"/>
  <c r="BA601" i="11" s="1"/>
  <c r="AZ600" i="11"/>
  <c r="BA600" i="11" s="1"/>
  <c r="AZ596" i="11"/>
  <c r="BA596" i="11" s="1"/>
  <c r="AZ598" i="11"/>
  <c r="BA598" i="11" s="1"/>
  <c r="AZ604" i="11"/>
  <c r="BA604" i="11" s="1"/>
  <c r="AZ603" i="11"/>
  <c r="BA603" i="11" s="1"/>
  <c r="AZ602" i="11" l="1"/>
  <c r="BA602" i="11" s="1"/>
  <c r="AZ605" i="11"/>
  <c r="BA605" i="11" s="1"/>
  <c r="AZ599" i="11"/>
  <c r="BA599" i="11" s="1"/>
  <c r="BA606" i="11" l="1"/>
  <c r="AZ606" i="11"/>
  <c r="BA607" i="11" l="1"/>
  <c r="BB596" i="11" s="1"/>
  <c r="BB603" i="11"/>
  <c r="BC603" i="11" s="1"/>
  <c r="BB599" i="11"/>
  <c r="BC599" i="11" s="1"/>
  <c r="BB602" i="11"/>
  <c r="BC602" i="11" s="1"/>
  <c r="BB604" i="11"/>
  <c r="BC604" i="11" s="1"/>
  <c r="BB598" i="11"/>
  <c r="BC598" i="11" s="1"/>
  <c r="BB601" i="11"/>
  <c r="BC601" i="11" s="1"/>
  <c r="AZ607" i="11"/>
  <c r="BB597" i="11"/>
  <c r="BC597" i="11" s="1"/>
  <c r="BB600" i="11"/>
  <c r="BC600" i="11" s="1"/>
  <c r="BB605" i="11"/>
  <c r="BC605" i="11" s="1"/>
  <c r="BC596" i="11"/>
  <c r="BC606" i="11" l="1"/>
  <c r="BB606" i="11"/>
  <c r="BC607" i="11" l="1"/>
  <c r="BD603" i="11" s="1"/>
  <c r="BE603" i="11" s="1"/>
  <c r="BD602" i="11"/>
  <c r="BE602" i="11" s="1"/>
  <c r="BD600" i="11"/>
  <c r="BE600" i="11" s="1"/>
  <c r="BD598" i="11"/>
  <c r="BE598" i="11" s="1"/>
  <c r="BD599" i="11" l="1"/>
  <c r="BE599" i="11" s="1"/>
  <c r="BD605" i="11"/>
  <c r="BE605" i="11" s="1"/>
  <c r="BD604" i="11"/>
  <c r="BE604" i="11" s="1"/>
  <c r="BD597" i="11"/>
  <c r="BE597" i="11" s="1"/>
  <c r="BB607" i="11"/>
  <c r="BD596" i="11"/>
  <c r="BD601" i="11"/>
  <c r="BE601" i="11" s="1"/>
  <c r="BD606" i="11" l="1"/>
  <c r="BE596" i="11"/>
  <c r="BE606" i="11" s="1"/>
  <c r="BE607" i="11" s="1"/>
  <c r="BF603" i="11" l="1"/>
  <c r="BG603" i="11" s="1"/>
  <c r="BF596" i="11"/>
  <c r="BF601" i="11"/>
  <c r="BG601" i="11" s="1"/>
  <c r="BF602" i="11"/>
  <c r="BG602" i="11" s="1"/>
  <c r="BF605" i="11"/>
  <c r="BG605" i="11" s="1"/>
  <c r="BD607" i="11"/>
  <c r="BF597" i="11"/>
  <c r="BG597" i="11" s="1"/>
  <c r="BF600" i="11"/>
  <c r="BG600" i="11" s="1"/>
  <c r="BF599" i="11"/>
  <c r="BG599" i="11" s="1"/>
  <c r="BF598" i="11"/>
  <c r="BG598" i="11" s="1"/>
  <c r="BF604" i="11"/>
  <c r="BG604" i="11" s="1"/>
  <c r="BG596" i="11" l="1"/>
  <c r="BG606" i="11" s="1"/>
  <c r="BF606" i="11"/>
  <c r="BG607" i="11" l="1"/>
  <c r="BF607" i="11" s="1"/>
  <c r="BH602" i="11" l="1"/>
  <c r="BI602" i="11" s="1"/>
  <c r="BH605" i="11"/>
  <c r="BI605" i="11" s="1"/>
  <c r="BH599" i="11"/>
  <c r="BI599" i="11" s="1"/>
  <c r="BH604" i="11"/>
  <c r="BI604" i="11" s="1"/>
  <c r="BH596" i="11"/>
  <c r="BH600" i="11"/>
  <c r="BI600" i="11" s="1"/>
  <c r="BH598" i="11"/>
  <c r="BI598" i="11" s="1"/>
  <c r="BH597" i="11"/>
  <c r="BI597" i="11" s="1"/>
  <c r="BH601" i="11"/>
  <c r="BI601" i="11" s="1"/>
  <c r="BH603" i="11"/>
  <c r="BI603" i="11" s="1"/>
  <c r="BI596" i="11"/>
  <c r="BI606" i="11" l="1"/>
  <c r="BH606" i="11"/>
  <c r="BI607" i="11" l="1"/>
  <c r="BJ602" i="11" s="1"/>
  <c r="BK602" i="11" s="1"/>
  <c r="BJ601" i="11" l="1"/>
  <c r="BK601" i="11" s="1"/>
  <c r="BJ605" i="11"/>
  <c r="BK605" i="11" s="1"/>
  <c r="BJ597" i="11"/>
  <c r="BK597" i="11" s="1"/>
  <c r="BJ596" i="11"/>
  <c r="BK596" i="11" s="1"/>
  <c r="BH607" i="11"/>
  <c r="BJ599" i="11"/>
  <c r="BK599" i="11" s="1"/>
  <c r="BJ604" i="11"/>
  <c r="BK604" i="11" s="1"/>
  <c r="BJ598" i="11"/>
  <c r="BK598" i="11" s="1"/>
  <c r="BJ600" i="11"/>
  <c r="BK600" i="11" s="1"/>
  <c r="BJ603" i="11"/>
  <c r="BK603" i="11" s="1"/>
  <c r="BK606" i="11" l="1"/>
  <c r="BJ606" i="11"/>
  <c r="BK607" i="11" l="1"/>
  <c r="BL599" i="11" s="1"/>
  <c r="BM599" i="11" s="1"/>
  <c r="BJ607" i="11"/>
  <c r="BL601" i="11"/>
  <c r="BM601" i="11" s="1"/>
  <c r="BL600" i="11"/>
  <c r="BM600" i="11" s="1"/>
  <c r="BL603" i="11"/>
  <c r="BM603" i="11" s="1"/>
  <c r="BL597" i="11" l="1"/>
  <c r="BM597" i="11" s="1"/>
  <c r="BL602" i="11"/>
  <c r="BM602" i="11" s="1"/>
  <c r="BL604" i="11"/>
  <c r="BM604" i="11" s="1"/>
  <c r="BL598" i="11"/>
  <c r="BM598" i="11" s="1"/>
  <c r="BL596" i="11"/>
  <c r="BL605" i="11"/>
  <c r="BM605" i="11" s="1"/>
  <c r="BL606" i="11" l="1"/>
  <c r="BM596" i="11"/>
  <c r="BM606" i="11" s="1"/>
  <c r="BM607" i="11" s="1"/>
  <c r="BN596" i="11" l="1"/>
  <c r="BN597" i="11"/>
  <c r="BO597" i="11" s="1"/>
  <c r="BL607" i="11"/>
  <c r="BN605" i="11"/>
  <c r="BO605" i="11" s="1"/>
  <c r="BN601" i="11"/>
  <c r="BO601" i="11" s="1"/>
  <c r="BN598" i="11"/>
  <c r="BO598" i="11" s="1"/>
  <c r="BN599" i="11"/>
  <c r="BO599" i="11" s="1"/>
  <c r="BN600" i="11"/>
  <c r="BO600" i="11" s="1"/>
  <c r="BN603" i="11"/>
  <c r="BO603" i="11" s="1"/>
  <c r="BN604" i="11"/>
  <c r="BO604" i="11" s="1"/>
  <c r="BN602" i="11"/>
  <c r="BO602" i="11" s="1"/>
  <c r="BO596" i="11" l="1"/>
  <c r="BO606" i="11" s="1"/>
  <c r="BN606" i="11"/>
  <c r="BO607" i="11" l="1"/>
  <c r="BN607" i="11" s="1"/>
  <c r="BP599" i="11" l="1"/>
  <c r="BQ599" i="11" s="1"/>
  <c r="BP602" i="11"/>
  <c r="BQ602" i="11" s="1"/>
  <c r="BP597" i="11"/>
  <c r="BQ597" i="11" s="1"/>
  <c r="BP605" i="11"/>
  <c r="BQ605" i="11" s="1"/>
  <c r="BP603" i="11"/>
  <c r="BQ603" i="11" s="1"/>
  <c r="BP596" i="11"/>
  <c r="BQ596" i="11" s="1"/>
  <c r="BP598" i="11"/>
  <c r="BQ598" i="11" s="1"/>
  <c r="BP601" i="11"/>
  <c r="BQ601" i="11" s="1"/>
  <c r="BP600" i="11"/>
  <c r="BQ600" i="11" s="1"/>
  <c r="BP604" i="11"/>
  <c r="BQ604" i="11" s="1"/>
  <c r="BP606" i="11" l="1"/>
  <c r="BQ606" i="11"/>
  <c r="BQ607" i="11" l="1"/>
  <c r="BR600" i="11" s="1"/>
  <c r="BS600" i="11" s="1"/>
  <c r="BR603" i="11"/>
  <c r="BS603" i="11" s="1"/>
  <c r="BR605" i="11"/>
  <c r="BS605" i="11" s="1"/>
  <c r="BR599" i="11"/>
  <c r="BS599" i="11" s="1"/>
  <c r="BR598" i="11"/>
  <c r="BS598" i="11" s="1"/>
  <c r="BR596" i="11" l="1"/>
  <c r="BP607" i="11"/>
  <c r="BR602" i="11"/>
  <c r="BS602" i="11" s="1"/>
  <c r="BR597" i="11"/>
  <c r="BS597" i="11" s="1"/>
  <c r="BR601" i="11"/>
  <c r="BS601" i="11" s="1"/>
  <c r="BR604" i="11"/>
  <c r="BS604" i="11" s="1"/>
  <c r="BS596" i="11"/>
  <c r="BR606" i="11" l="1"/>
  <c r="BS606" i="11"/>
  <c r="BS607" i="11" l="1"/>
  <c r="BT601" i="11" s="1"/>
  <c r="BU601" i="11" s="1"/>
  <c r="BT597" i="11"/>
  <c r="BU597" i="11" s="1"/>
  <c r="BT602" i="11" l="1"/>
  <c r="BU602" i="11" s="1"/>
  <c r="BT604" i="11"/>
  <c r="BU604" i="11" s="1"/>
  <c r="BT598" i="11"/>
  <c r="BU598" i="11" s="1"/>
  <c r="BT596" i="11"/>
  <c r="BU596" i="11" s="1"/>
  <c r="BT599" i="11"/>
  <c r="BU599" i="11" s="1"/>
  <c r="BR607" i="11"/>
  <c r="BT605" i="11"/>
  <c r="BU605" i="11" s="1"/>
  <c r="BT600" i="11"/>
  <c r="BU600" i="11" s="1"/>
  <c r="BT603" i="11"/>
  <c r="BU603" i="11" s="1"/>
  <c r="BU606" i="11" l="1"/>
  <c r="BT606" i="11"/>
  <c r="BU607" i="11" l="1"/>
  <c r="BV602" i="11" s="1"/>
  <c r="BW602" i="11" s="1"/>
  <c r="BV603" i="11"/>
  <c r="BW603" i="11" s="1"/>
  <c r="BV604" i="11"/>
  <c r="BW604" i="11" s="1"/>
  <c r="BV598" i="11"/>
  <c r="BW598" i="11" s="1"/>
  <c r="BV605" i="11"/>
  <c r="BW605" i="11" s="1"/>
  <c r="BV597" i="11"/>
  <c r="BW597" i="11" s="1"/>
  <c r="BV599" i="11"/>
  <c r="BW599" i="11" s="1"/>
  <c r="BV601" i="11"/>
  <c r="BW601" i="11" s="1"/>
  <c r="BV596" i="11" l="1"/>
  <c r="BT607" i="11"/>
  <c r="BV600" i="11"/>
  <c r="BW600" i="11" s="1"/>
  <c r="BW596" i="11"/>
  <c r="BV606" i="11" l="1"/>
  <c r="BW606" i="11"/>
  <c r="BW607" i="11" s="1"/>
  <c r="BX602" i="11" l="1"/>
  <c r="BY602" i="11" s="1"/>
  <c r="BV607" i="11"/>
  <c r="BX604" i="11"/>
  <c r="BY604" i="11" s="1"/>
  <c r="BX597" i="11"/>
  <c r="BY597" i="11" s="1"/>
  <c r="BX605" i="11"/>
  <c r="BY605" i="11" s="1"/>
  <c r="BX600" i="11"/>
  <c r="BY600" i="11" s="1"/>
  <c r="BX598" i="11"/>
  <c r="BY598" i="11" s="1"/>
  <c r="BX596" i="11"/>
  <c r="BX599" i="11"/>
  <c r="BY599" i="11" s="1"/>
  <c r="BX601" i="11"/>
  <c r="BY601" i="11" s="1"/>
  <c r="BX603" i="11"/>
  <c r="BY603" i="11" s="1"/>
  <c r="BY596" i="11" l="1"/>
  <c r="BY606" i="11" s="1"/>
  <c r="BX606" i="11"/>
  <c r="BY607" i="11" l="1"/>
  <c r="BZ601" i="11" s="1"/>
  <c r="CA601" i="11" s="1"/>
  <c r="BZ603" i="11" l="1"/>
  <c r="CA603" i="11" s="1"/>
  <c r="BZ605" i="11"/>
  <c r="CA605" i="11" s="1"/>
  <c r="BX607" i="11"/>
  <c r="BZ602" i="11"/>
  <c r="CA602" i="11" s="1"/>
  <c r="BZ600" i="11"/>
  <c r="CA600" i="11" s="1"/>
  <c r="BZ596" i="11"/>
  <c r="CA596" i="11" s="1"/>
  <c r="BZ604" i="11"/>
  <c r="CA604" i="11" s="1"/>
  <c r="BZ597" i="11"/>
  <c r="CA597" i="11" s="1"/>
  <c r="BZ599" i="11"/>
  <c r="CA599" i="11" s="1"/>
  <c r="BZ598" i="11"/>
  <c r="CA598" i="11" s="1"/>
  <c r="CA606" i="11" l="1"/>
  <c r="BZ606" i="11"/>
  <c r="CA607" i="11" l="1"/>
  <c r="CB601" i="11" s="1"/>
  <c r="CC601" i="11" s="1"/>
  <c r="BZ607" i="11"/>
  <c r="CB604" i="11"/>
  <c r="CC604" i="11" s="1"/>
  <c r="CB599" i="11"/>
  <c r="CC599" i="11" s="1"/>
  <c r="CB597" i="11"/>
  <c r="CC597" i="11" s="1"/>
  <c r="CB596" i="11"/>
  <c r="CC596" i="11" s="1"/>
  <c r="CB600" i="11"/>
  <c r="CC600" i="11" s="1"/>
  <c r="CB602" i="11"/>
  <c r="CC602" i="11" s="1"/>
  <c r="CB603" i="11" l="1"/>
  <c r="CC603" i="11" s="1"/>
  <c r="CB605" i="11"/>
  <c r="CC605" i="11" s="1"/>
  <c r="CB598" i="11"/>
  <c r="CC598" i="11" s="1"/>
  <c r="CC606" i="11" l="1"/>
  <c r="CB606" i="11"/>
  <c r="CC607" i="11" l="1"/>
  <c r="CD602" i="11"/>
  <c r="CE602" i="11" s="1"/>
  <c r="CD604" i="11"/>
  <c r="CE604" i="11" s="1"/>
  <c r="CD598" i="11"/>
  <c r="CE598" i="11" s="1"/>
  <c r="CD603" i="11"/>
  <c r="CE603" i="11" s="1"/>
  <c r="CD605" i="11"/>
  <c r="CE605" i="11" s="1"/>
  <c r="CD596" i="11"/>
  <c r="CE596" i="11" s="1"/>
  <c r="CD597" i="11"/>
  <c r="CE597" i="11" s="1"/>
  <c r="CD601" i="11"/>
  <c r="CE601" i="11" s="1"/>
  <c r="CB607" i="11"/>
  <c r="CD599" i="11"/>
  <c r="CE599" i="11" s="1"/>
  <c r="CD600" i="11"/>
  <c r="CE600" i="11" s="1"/>
  <c r="CD606" i="11" l="1"/>
  <c r="CE606" i="11"/>
  <c r="CE607" i="11" l="1"/>
  <c r="CF603" i="11" s="1"/>
  <c r="CG603" i="11" s="1"/>
  <c r="CF598" i="11" l="1"/>
  <c r="CG598" i="11" s="1"/>
  <c r="CF601" i="11"/>
  <c r="CG601" i="11" s="1"/>
  <c r="CF600" i="11"/>
  <c r="CG600" i="11" s="1"/>
  <c r="CF597" i="11"/>
  <c r="CG597" i="11" s="1"/>
  <c r="CF599" i="11"/>
  <c r="CG599" i="11" s="1"/>
  <c r="CF602" i="11"/>
  <c r="CG602" i="11" s="1"/>
  <c r="CF605" i="11"/>
  <c r="CG605" i="11" s="1"/>
  <c r="CD607" i="11"/>
  <c r="CF596" i="11"/>
  <c r="CG596" i="11" s="1"/>
  <c r="CF604" i="11"/>
  <c r="CG604" i="11" s="1"/>
  <c r="CF606" i="11" l="1"/>
  <c r="CG606" i="11"/>
  <c r="CG607" i="11" l="1"/>
  <c r="CF607" i="11" s="1"/>
  <c r="CH602" i="11"/>
  <c r="CI602" i="11" s="1"/>
  <c r="CH603" i="11"/>
  <c r="CI603" i="11" s="1"/>
  <c r="CH601" i="11"/>
  <c r="CI601" i="11" s="1"/>
  <c r="CH605" i="11"/>
  <c r="CI605" i="11" s="1"/>
  <c r="CH599" i="11"/>
  <c r="CI599" i="11" s="1"/>
  <c r="CH596" i="11"/>
  <c r="CI596" i="11" s="1"/>
  <c r="CH597" i="11"/>
  <c r="CI597" i="11" s="1"/>
  <c r="CH600" i="11"/>
  <c r="CI600" i="11" s="1"/>
  <c r="CH604" i="11"/>
  <c r="CI604" i="11" s="1"/>
  <c r="CH598" i="11" l="1"/>
  <c r="CI598" i="11" s="1"/>
  <c r="CI606" i="11" s="1"/>
  <c r="CH606" i="11" l="1"/>
  <c r="CI607" i="11" s="1"/>
  <c r="CH607" i="11" l="1"/>
  <c r="CJ599" i="11"/>
  <c r="CK599" i="11" s="1"/>
  <c r="CJ597" i="11"/>
  <c r="CK597" i="11" s="1"/>
  <c r="CJ605" i="11"/>
  <c r="CK605" i="11" s="1"/>
  <c r="CJ602" i="11"/>
  <c r="CK602" i="11" s="1"/>
  <c r="CJ604" i="11"/>
  <c r="CK604" i="11" s="1"/>
  <c r="CJ603" i="11"/>
  <c r="CK603" i="11" s="1"/>
  <c r="CJ598" i="11"/>
  <c r="CK598" i="11" s="1"/>
  <c r="CJ601" i="11"/>
  <c r="CK601" i="11" s="1"/>
  <c r="CJ596" i="11"/>
  <c r="CK596" i="11" s="1"/>
  <c r="CJ600" i="11"/>
  <c r="CK600" i="11" s="1"/>
  <c r="CK606" i="11" l="1"/>
  <c r="CJ606" i="11"/>
  <c r="CK607" i="11" s="1"/>
  <c r="CL602" i="11" l="1"/>
  <c r="CM602" i="11" s="1"/>
  <c r="CL601" i="11"/>
  <c r="CM601" i="11" s="1"/>
  <c r="CL598" i="11"/>
  <c r="CM598" i="11" s="1"/>
  <c r="CL599" i="11"/>
  <c r="CM599" i="11" s="1"/>
  <c r="CL596" i="11"/>
  <c r="CL605" i="11"/>
  <c r="CM605" i="11" s="1"/>
  <c r="CL597" i="11"/>
  <c r="CM597" i="11" s="1"/>
  <c r="CJ607" i="11"/>
  <c r="CL600" i="11"/>
  <c r="CM600" i="11" s="1"/>
  <c r="CL603" i="11"/>
  <c r="CM603" i="11" s="1"/>
  <c r="CL604" i="11"/>
  <c r="CM604" i="11" s="1"/>
  <c r="CM596" i="11"/>
  <c r="CL606" i="11" l="1"/>
  <c r="CM606" i="11"/>
  <c r="CM607" i="11" l="1"/>
  <c r="CL607" i="11" s="1"/>
  <c r="CN605" i="11"/>
  <c r="CO605" i="11" s="1"/>
  <c r="CN598" i="11"/>
  <c r="CO598" i="11" s="1"/>
  <c r="CN601" i="11"/>
  <c r="CO601" i="11" s="1"/>
  <c r="CN603" i="11"/>
  <c r="CO603" i="11" s="1"/>
  <c r="CN602" i="11"/>
  <c r="CO602" i="11" s="1"/>
  <c r="CN600" i="11" l="1"/>
  <c r="CO600" i="11" s="1"/>
  <c r="CN604" i="11"/>
  <c r="CO604" i="11" s="1"/>
  <c r="CN599" i="11"/>
  <c r="CO599" i="11" s="1"/>
  <c r="CN596" i="11"/>
  <c r="CO596" i="11" s="1"/>
  <c r="CN597" i="11"/>
  <c r="CO597" i="11" s="1"/>
  <c r="CO606" i="11" l="1"/>
  <c r="CN606" i="11"/>
  <c r="CO607" i="11" l="1"/>
  <c r="CP597" i="11" s="1"/>
  <c r="CQ597" i="11" s="1"/>
  <c r="CP600" i="11"/>
  <c r="CQ600" i="11" s="1"/>
  <c r="CP603" i="11"/>
  <c r="CQ603" i="11" s="1"/>
  <c r="CP601" i="11"/>
  <c r="CQ601" i="11" s="1"/>
  <c r="CP602" i="11"/>
  <c r="CQ602" i="11" s="1"/>
  <c r="CN607" i="11"/>
  <c r="CP596" i="11" l="1"/>
  <c r="CQ596" i="11" s="1"/>
  <c r="CP604" i="11"/>
  <c r="CQ604" i="11" s="1"/>
  <c r="CP605" i="11"/>
  <c r="CQ605" i="11" s="1"/>
  <c r="CP598" i="11"/>
  <c r="CQ598" i="11" s="1"/>
  <c r="CP599" i="11"/>
  <c r="CQ599" i="11" s="1"/>
  <c r="CQ606" i="11" l="1"/>
  <c r="CP606" i="11"/>
  <c r="CQ607" i="11" s="1"/>
  <c r="CR602" i="11" s="1"/>
  <c r="CS602" i="11" s="1"/>
  <c r="CR598" i="11" l="1"/>
  <c r="CS598" i="11" s="1"/>
  <c r="CR600" i="11"/>
  <c r="CS600" i="11" s="1"/>
  <c r="CP607" i="11"/>
  <c r="CR596" i="11"/>
  <c r="CS596" i="11" s="1"/>
  <c r="CR604" i="11"/>
  <c r="CS604" i="11" s="1"/>
  <c r="CR599" i="11"/>
  <c r="CS599" i="11" s="1"/>
  <c r="CR603" i="11"/>
  <c r="CS603" i="11" s="1"/>
  <c r="CR597" i="11"/>
  <c r="CS597" i="11" s="1"/>
  <c r="CR605" i="11"/>
  <c r="CS605" i="11" s="1"/>
  <c r="CR601" i="11"/>
  <c r="CS601" i="11" s="1"/>
  <c r="CS606" i="11" l="1"/>
  <c r="CR606" i="11"/>
  <c r="CS607" i="11" l="1"/>
  <c r="CT596" i="11" s="1"/>
  <c r="CU596" i="11" s="1"/>
  <c r="CT605" i="11"/>
  <c r="CU605" i="11" s="1"/>
  <c r="CT603" i="11"/>
  <c r="CU603" i="11" s="1"/>
  <c r="CT602" i="11"/>
  <c r="CU602" i="11" s="1"/>
  <c r="CT604" i="11"/>
  <c r="CU604" i="11" s="1"/>
  <c r="CT599" i="11"/>
  <c r="CU599" i="11" s="1"/>
  <c r="CR607" i="11"/>
  <c r="CT601" i="11"/>
  <c r="CU601" i="11" s="1"/>
  <c r="CT598" i="11"/>
  <c r="CU598" i="11" s="1"/>
  <c r="CT597" i="11"/>
  <c r="CU597" i="11" s="1"/>
  <c r="CT600" i="11"/>
  <c r="CU600" i="11" s="1"/>
  <c r="CT606" i="11" l="1"/>
  <c r="CU606" i="11"/>
  <c r="CU607" i="11" s="1"/>
  <c r="CV604" i="11" s="1"/>
  <c r="CW604" i="11" s="1"/>
  <c r="CT607" i="11" l="1"/>
  <c r="CV602" i="11"/>
  <c r="CW602" i="11" s="1"/>
  <c r="CV600" i="11"/>
  <c r="CW600" i="11" s="1"/>
  <c r="CV605" i="11"/>
  <c r="CW605" i="11" s="1"/>
  <c r="CV597" i="11"/>
  <c r="CW597" i="11" s="1"/>
  <c r="CV601" i="11"/>
  <c r="CW601" i="11" s="1"/>
  <c r="CV599" i="11"/>
  <c r="CW599" i="11" s="1"/>
  <c r="CV596" i="11"/>
  <c r="CW596" i="11" s="1"/>
  <c r="CV598" i="11"/>
  <c r="CW598" i="11" s="1"/>
  <c r="CV603" i="11"/>
  <c r="CW603" i="11" s="1"/>
  <c r="CW606" i="11" l="1"/>
  <c r="CV606" i="11"/>
  <c r="CW607" i="11" l="1"/>
  <c r="CX604" i="11" s="1"/>
  <c r="CY604" i="11" s="1"/>
  <c r="CX600" i="11"/>
  <c r="CY600" i="11" s="1"/>
  <c r="CX598" i="11"/>
  <c r="CY598" i="11" s="1"/>
  <c r="CX596" i="11"/>
  <c r="CY596" i="11" s="1"/>
  <c r="CV607" i="11"/>
  <c r="CX605" i="11"/>
  <c r="CY605" i="11" s="1"/>
  <c r="CX599" i="11" l="1"/>
  <c r="CY599" i="11" s="1"/>
  <c r="CX597" i="11"/>
  <c r="CY597" i="11" s="1"/>
  <c r="CX601" i="11"/>
  <c r="CY601" i="11" s="1"/>
  <c r="CX602" i="11"/>
  <c r="CY602" i="11" s="1"/>
  <c r="CX603" i="11"/>
  <c r="CY603" i="11" s="1"/>
  <c r="CY606" i="11" l="1"/>
  <c r="CX606" i="11"/>
  <c r="CY607" i="11" s="1"/>
  <c r="CZ596" i="11" l="1"/>
  <c r="CZ599" i="11"/>
  <c r="DA599" i="11" s="1"/>
  <c r="CZ600" i="11"/>
  <c r="DA600" i="11" s="1"/>
  <c r="CZ597" i="11"/>
  <c r="DA597" i="11" s="1"/>
  <c r="CZ602" i="11"/>
  <c r="DA602" i="11" s="1"/>
  <c r="CZ598" i="11"/>
  <c r="DA598" i="11" s="1"/>
  <c r="CZ605" i="11"/>
  <c r="DA605" i="11" s="1"/>
  <c r="CZ603" i="11"/>
  <c r="DA603" i="11" s="1"/>
  <c r="CZ601" i="11"/>
  <c r="DA601" i="11" s="1"/>
  <c r="CZ604" i="11"/>
  <c r="DA604" i="11" s="1"/>
  <c r="CX607" i="11"/>
  <c r="DA596" i="11"/>
  <c r="DA606" i="11" l="1"/>
  <c r="CZ606" i="11"/>
  <c r="DA607" i="11" l="1"/>
  <c r="DB598" i="11" s="1"/>
  <c r="DC598" i="11" s="1"/>
  <c r="DB600" i="11"/>
  <c r="DC600" i="11" s="1"/>
  <c r="CZ607" i="11"/>
  <c r="DB597" i="11"/>
  <c r="DC597" i="11" s="1"/>
  <c r="DB599" i="11"/>
  <c r="DC599" i="11" s="1"/>
  <c r="DB603" i="11"/>
  <c r="DC603" i="11" s="1"/>
  <c r="DB596" i="11"/>
  <c r="DB604" i="11"/>
  <c r="DC604" i="11" s="1"/>
  <c r="DB602" i="11"/>
  <c r="DC602" i="11" s="1"/>
  <c r="DB605" i="11"/>
  <c r="DC605" i="11" s="1"/>
  <c r="DB601" i="11" l="1"/>
  <c r="DC601" i="11" s="1"/>
  <c r="DC596" i="11"/>
  <c r="DC606" i="11" s="1"/>
  <c r="DB606" i="11" l="1"/>
  <c r="DC607" i="11" s="1"/>
  <c r="DD602" i="11" s="1"/>
  <c r="DE602" i="11" s="1"/>
  <c r="DD603" i="11" l="1"/>
  <c r="DE603" i="11" s="1"/>
  <c r="DD605" i="11"/>
  <c r="DE605" i="11" s="1"/>
  <c r="DD596" i="11"/>
  <c r="DD599" i="11"/>
  <c r="DE599" i="11" s="1"/>
  <c r="DB607" i="11"/>
  <c r="DD598" i="11"/>
  <c r="DE598" i="11" s="1"/>
  <c r="DD604" i="11"/>
  <c r="DE604" i="11" s="1"/>
  <c r="DD600" i="11"/>
  <c r="DE600" i="11" s="1"/>
  <c r="DD601" i="11"/>
  <c r="DE601" i="11" s="1"/>
  <c r="DD597" i="11"/>
  <c r="DE597" i="11" s="1"/>
  <c r="DE596" i="11"/>
  <c r="DE606" i="11" l="1"/>
  <c r="DD606" i="11"/>
  <c r="DE607" i="11" l="1"/>
  <c r="DF600" i="11" s="1"/>
  <c r="DG600" i="11" s="1"/>
  <c r="DF596" i="11"/>
  <c r="DG596" i="11" s="1"/>
  <c r="DF599" i="11"/>
  <c r="DG599" i="11" s="1"/>
  <c r="DF597" i="11"/>
  <c r="DG597" i="11" s="1"/>
  <c r="DF604" i="11"/>
  <c r="DG604" i="11" s="1"/>
  <c r="DF602" i="11" l="1"/>
  <c r="DG602" i="11" s="1"/>
  <c r="DF598" i="11"/>
  <c r="DG598" i="11" s="1"/>
  <c r="DF605" i="11"/>
  <c r="DG605" i="11" s="1"/>
  <c r="DD607" i="11"/>
  <c r="DF601" i="11"/>
  <c r="DG601" i="11" s="1"/>
  <c r="DF603" i="11"/>
  <c r="DG603" i="11" s="1"/>
  <c r="DG606" i="11" l="1"/>
  <c r="DF606" i="11"/>
  <c r="DG607" i="11" l="1"/>
  <c r="DH600" i="11" s="1"/>
  <c r="DI600" i="11" s="1"/>
  <c r="DH605" i="11"/>
  <c r="DI605" i="11" s="1"/>
  <c r="DH599" i="11"/>
  <c r="DI599" i="11" s="1"/>
  <c r="DH597" i="11"/>
  <c r="DI597" i="11" s="1"/>
  <c r="DH598" i="11"/>
  <c r="DI598" i="11" s="1"/>
  <c r="DH602" i="11"/>
  <c r="DI602" i="11" s="1"/>
  <c r="DH596" i="11" l="1"/>
  <c r="DI596" i="11" s="1"/>
  <c r="DH601" i="11"/>
  <c r="DI601" i="11" s="1"/>
  <c r="DF607" i="11"/>
  <c r="DH604" i="11"/>
  <c r="DI604" i="11" s="1"/>
  <c r="DH603" i="11"/>
  <c r="DI603" i="11" s="1"/>
  <c r="DI606" i="11" l="1"/>
  <c r="DH606" i="11"/>
  <c r="DI607" i="11" l="1"/>
  <c r="DJ600" i="11" s="1"/>
  <c r="DK600" i="11" s="1"/>
  <c r="DJ603" i="11"/>
  <c r="DK603" i="11" s="1"/>
  <c r="DJ602" i="11"/>
  <c r="DK602" i="11" s="1"/>
  <c r="DH607" i="11"/>
  <c r="DJ599" i="11"/>
  <c r="DK599" i="11" s="1"/>
  <c r="DJ597" i="11"/>
  <c r="DK597" i="11" s="1"/>
  <c r="DJ605" i="11"/>
  <c r="DK605" i="11" s="1"/>
  <c r="DJ596" i="11"/>
  <c r="DK596" i="11" s="1"/>
  <c r="DJ604" i="11"/>
  <c r="DK604" i="11" s="1"/>
  <c r="DJ598" i="11"/>
  <c r="DK598" i="11" s="1"/>
  <c r="DJ601" i="11"/>
  <c r="DK601" i="11" s="1"/>
  <c r="DK606" i="11" l="1"/>
  <c r="DJ606" i="11"/>
  <c r="DK607" i="11" l="1"/>
  <c r="DL603" i="11" s="1"/>
  <c r="DM603" i="11" s="1"/>
  <c r="DL598" i="11"/>
  <c r="DM598" i="11" s="1"/>
  <c r="DL597" i="11"/>
  <c r="DM597" i="11" s="1"/>
  <c r="DL596" i="11"/>
  <c r="DL604" i="11"/>
  <c r="DM604" i="11" s="1"/>
  <c r="DL599" i="11"/>
  <c r="DM599" i="11" s="1"/>
  <c r="DJ607" i="11"/>
  <c r="DL605" i="11"/>
  <c r="DM605" i="11" s="1"/>
  <c r="DL601" i="11"/>
  <c r="DM601" i="11" s="1"/>
  <c r="DL600" i="11"/>
  <c r="DM600" i="11" s="1"/>
  <c r="DL602" i="11"/>
  <c r="DM602" i="11" s="1"/>
  <c r="DM596" i="11" l="1"/>
  <c r="DM606" i="11" s="1"/>
  <c r="DL606" i="11"/>
  <c r="DM607" i="11" l="1"/>
  <c r="O594" i="11" s="1"/>
  <c r="DL607" i="11" l="1"/>
  <c r="N600" i="11"/>
  <c r="P608" i="11"/>
  <c r="P607" i="11" s="1"/>
  <c r="N602" i="11"/>
  <c r="N596" i="11"/>
  <c r="N601" i="11"/>
  <c r="N605" i="11"/>
  <c r="N604" i="11"/>
  <c r="N598" i="11"/>
  <c r="N597" i="11"/>
  <c r="N603" i="11"/>
  <c r="N599" i="11"/>
  <c r="O599" i="11" s="1"/>
  <c r="O598" i="11" l="1"/>
  <c r="O596" i="11"/>
  <c r="N606" i="11"/>
  <c r="Q614" i="11" s="1"/>
  <c r="O604" i="11"/>
  <c r="O602" i="11"/>
  <c r="O603" i="11"/>
  <c r="O605" i="11"/>
  <c r="O597" i="11"/>
  <c r="O601" i="11"/>
  <c r="O600" i="11"/>
  <c r="Y614" i="11" l="1"/>
  <c r="Q615" i="11"/>
  <c r="Q616" i="11"/>
  <c r="AF614" i="11"/>
  <c r="AF615" i="11"/>
  <c r="Q612" i="11"/>
  <c r="Q618" i="11"/>
  <c r="Q619" i="11"/>
  <c r="AD614" i="11" s="1"/>
  <c r="O606" i="11"/>
  <c r="Q623" i="11" s="1"/>
  <c r="Q613" i="11"/>
  <c r="Q620" i="11"/>
  <c r="Q617" i="11"/>
  <c r="Q611" i="11"/>
  <c r="V614" i="11" s="1"/>
  <c r="AB620" i="11" l="1"/>
  <c r="X620" i="11"/>
  <c r="AE620" i="11"/>
  <c r="AA620" i="11"/>
  <c r="W620" i="11"/>
  <c r="AD620" i="11"/>
  <c r="Z620" i="11"/>
  <c r="V620" i="11"/>
  <c r="AC620" i="11"/>
  <c r="Y620" i="11"/>
  <c r="AB616" i="11"/>
  <c r="X616" i="11"/>
  <c r="AE616" i="11"/>
  <c r="AA616" i="11"/>
  <c r="W616" i="11"/>
  <c r="AD616" i="11"/>
  <c r="Z616" i="11"/>
  <c r="V616" i="11"/>
  <c r="AC616" i="11"/>
  <c r="Y616" i="11"/>
  <c r="AA614" i="11"/>
  <c r="AD611" i="11"/>
  <c r="Z611" i="11"/>
  <c r="V611" i="11"/>
  <c r="AC611" i="11"/>
  <c r="Y611" i="11"/>
  <c r="AB611" i="11"/>
  <c r="X611" i="11"/>
  <c r="AE611" i="11"/>
  <c r="AA611" i="11"/>
  <c r="W611" i="11"/>
  <c r="AB618" i="11"/>
  <c r="X618" i="11"/>
  <c r="AE618" i="11"/>
  <c r="AA618" i="11"/>
  <c r="W618" i="11"/>
  <c r="AD618" i="11"/>
  <c r="Z618" i="11"/>
  <c r="V618" i="11"/>
  <c r="AC618" i="11"/>
  <c r="Y618" i="11"/>
  <c r="AD613" i="11"/>
  <c r="Z613" i="11"/>
  <c r="V613" i="11"/>
  <c r="AC613" i="11"/>
  <c r="Y613" i="11"/>
  <c r="AB613" i="11"/>
  <c r="X613" i="11"/>
  <c r="AE613" i="11"/>
  <c r="AA613" i="11"/>
  <c r="W613" i="11"/>
  <c r="AB612" i="11"/>
  <c r="X612" i="11"/>
  <c r="AE612" i="11"/>
  <c r="AA612" i="11"/>
  <c r="W612" i="11"/>
  <c r="AD612" i="11"/>
  <c r="Z612" i="11"/>
  <c r="V612" i="11"/>
  <c r="AC612" i="11"/>
  <c r="Y612" i="11"/>
  <c r="AD615" i="11"/>
  <c r="Z615" i="11"/>
  <c r="V615" i="11"/>
  <c r="AC615" i="11"/>
  <c r="Y615" i="11"/>
  <c r="AB615" i="11"/>
  <c r="X615" i="11"/>
  <c r="AE615" i="11"/>
  <c r="AA615" i="11"/>
  <c r="W615" i="11"/>
  <c r="Z614" i="11"/>
  <c r="AE614" i="11"/>
  <c r="X614" i="11"/>
  <c r="V623" i="11"/>
  <c r="AD617" i="11"/>
  <c r="Z617" i="11"/>
  <c r="V617" i="11"/>
  <c r="AC617" i="11"/>
  <c r="Y617" i="11"/>
  <c r="AB617" i="11"/>
  <c r="X617" i="11"/>
  <c r="AE617" i="11"/>
  <c r="AA617" i="11"/>
  <c r="W617" i="11"/>
  <c r="AD619" i="11"/>
  <c r="Z619" i="11"/>
  <c r="V619" i="11"/>
  <c r="AC619" i="11"/>
  <c r="Y619" i="11"/>
  <c r="AB619" i="11"/>
  <c r="X619" i="11"/>
  <c r="AE619" i="11"/>
  <c r="AA619" i="11"/>
  <c r="W619" i="11"/>
  <c r="AC614" i="11"/>
  <c r="W614" i="11"/>
  <c r="AB614" i="11"/>
  <c r="AF616" i="11"/>
  <c r="Q631" i="11"/>
  <c r="AD623" i="11" s="1"/>
  <c r="Q625" i="11"/>
  <c r="Q628" i="11"/>
  <c r="Q627" i="11"/>
  <c r="Q630" i="11"/>
  <c r="AC623" i="11" s="1"/>
  <c r="AF617" i="11"/>
  <c r="AF623" i="11"/>
  <c r="AF620" i="11"/>
  <c r="AF619" i="11"/>
  <c r="AF628" i="11"/>
  <c r="AF611" i="11"/>
  <c r="AU612" i="11"/>
  <c r="AU618" i="11"/>
  <c r="AU611" i="11"/>
  <c r="AU615" i="11"/>
  <c r="AU613" i="11"/>
  <c r="Q621" i="11"/>
  <c r="AU619" i="11"/>
  <c r="AU620" i="11"/>
  <c r="AU617" i="11"/>
  <c r="AU616" i="11"/>
  <c r="AU614" i="11"/>
  <c r="AF613" i="11"/>
  <c r="Q624" i="11"/>
  <c r="Q626" i="11"/>
  <c r="Y623" i="11" s="1"/>
  <c r="AF612" i="11"/>
  <c r="Q632" i="11"/>
  <c r="AF631" i="11"/>
  <c r="AF630" i="11"/>
  <c r="AF627" i="11"/>
  <c r="AF618" i="11"/>
  <c r="Q629" i="11"/>
  <c r="AD629" i="11" l="1"/>
  <c r="Z629" i="11"/>
  <c r="V629" i="11"/>
  <c r="AC629" i="11"/>
  <c r="Y629" i="11"/>
  <c r="AB629" i="11"/>
  <c r="X629" i="11"/>
  <c r="AE629" i="11"/>
  <c r="AA629" i="11"/>
  <c r="W629" i="11"/>
  <c r="AB624" i="11"/>
  <c r="X624" i="11"/>
  <c r="AE624" i="11"/>
  <c r="AA624" i="11"/>
  <c r="W624" i="11"/>
  <c r="AD624" i="11"/>
  <c r="Z624" i="11"/>
  <c r="V624" i="11"/>
  <c r="AC624" i="11"/>
  <c r="Y624" i="11"/>
  <c r="AD627" i="11"/>
  <c r="Z627" i="11"/>
  <c r="V627" i="11"/>
  <c r="AC627" i="11"/>
  <c r="Y627" i="11"/>
  <c r="AB627" i="11"/>
  <c r="X627" i="11"/>
  <c r="AE627" i="11"/>
  <c r="AA627" i="11"/>
  <c r="W627" i="11"/>
  <c r="W623" i="11"/>
  <c r="AB623" i="11"/>
  <c r="Z623" i="11"/>
  <c r="AE621" i="11"/>
  <c r="AB632" i="11"/>
  <c r="X632" i="11"/>
  <c r="AE632" i="11"/>
  <c r="AA632" i="11"/>
  <c r="W632" i="11"/>
  <c r="AD632" i="11"/>
  <c r="Z632" i="11"/>
  <c r="V632" i="11"/>
  <c r="AC632" i="11"/>
  <c r="Y632" i="11"/>
  <c r="AB628" i="11"/>
  <c r="X628" i="11"/>
  <c r="AE628" i="11"/>
  <c r="AA628" i="11"/>
  <c r="W628" i="11"/>
  <c r="AD628" i="11"/>
  <c r="Z628" i="11"/>
  <c r="V628" i="11"/>
  <c r="AC628" i="11"/>
  <c r="Y628" i="11"/>
  <c r="AA623" i="11"/>
  <c r="AD625" i="11"/>
  <c r="Z625" i="11"/>
  <c r="V625" i="11"/>
  <c r="AC625" i="11"/>
  <c r="Y625" i="11"/>
  <c r="AB625" i="11"/>
  <c r="X625" i="11"/>
  <c r="AE625" i="11"/>
  <c r="AA625" i="11"/>
  <c r="W625" i="11"/>
  <c r="AE623" i="11"/>
  <c r="AB626" i="11"/>
  <c r="X626" i="11"/>
  <c r="AE626" i="11"/>
  <c r="AA626" i="11"/>
  <c r="W626" i="11"/>
  <c r="AD626" i="11"/>
  <c r="Z626" i="11"/>
  <c r="V626" i="11"/>
  <c r="AC626" i="11"/>
  <c r="Y626" i="11"/>
  <c r="AB630" i="11"/>
  <c r="X630" i="11"/>
  <c r="AE630" i="11"/>
  <c r="AA630" i="11"/>
  <c r="W630" i="11"/>
  <c r="AD630" i="11"/>
  <c r="Z630" i="11"/>
  <c r="V630" i="11"/>
  <c r="AC630" i="11"/>
  <c r="Y630" i="11"/>
  <c r="AD631" i="11"/>
  <c r="Z631" i="11"/>
  <c r="V631" i="11"/>
  <c r="AC631" i="11"/>
  <c r="Y631" i="11"/>
  <c r="AB631" i="11"/>
  <c r="X631" i="11"/>
  <c r="AE631" i="11"/>
  <c r="AA631" i="11"/>
  <c r="W631" i="11"/>
  <c r="X623" i="11"/>
  <c r="AE633" i="11"/>
  <c r="AF625" i="11"/>
  <c r="AF632" i="11"/>
  <c r="AF624" i="11"/>
  <c r="AF621" i="11"/>
  <c r="AH612" i="11" s="1"/>
  <c r="AH614" i="11" s="1"/>
  <c r="AU623" i="11"/>
  <c r="AU626" i="11"/>
  <c r="AU631" i="11"/>
  <c r="AH611" i="11"/>
  <c r="AU629" i="11"/>
  <c r="AU628" i="11"/>
  <c r="AU625" i="11"/>
  <c r="AU630" i="11"/>
  <c r="AU627" i="11"/>
  <c r="AF629" i="11"/>
  <c r="AF626" i="11"/>
  <c r="AU624" i="11"/>
  <c r="AU632" i="11"/>
  <c r="AH623" i="11" l="1"/>
  <c r="AF633" i="11"/>
  <c r="AH624" i="11" s="1"/>
  <c r="AH626" i="11" s="1"/>
  <c r="AH615" i="11"/>
  <c r="AH616" i="11"/>
  <c r="AH618" i="11" l="1"/>
  <c r="AH619" i="11"/>
  <c r="AH628" i="11"/>
  <c r="AH627" i="11"/>
  <c r="AH631" i="11" s="1"/>
  <c r="AH620" i="11" l="1"/>
  <c r="AK611" i="11" s="1"/>
  <c r="AL611" i="11" s="1"/>
  <c r="AH630" i="11"/>
  <c r="AK627" i="11" s="1"/>
  <c r="AK628" i="11" s="1"/>
  <c r="AK629" i="11" s="1"/>
  <c r="AK632" i="11" s="1"/>
  <c r="AL632" i="11" s="1"/>
  <c r="AK615" i="11"/>
  <c r="AK616" i="11" s="1"/>
  <c r="AK617" i="11" s="1"/>
  <c r="AK620" i="11" s="1"/>
  <c r="AL620" i="11" s="1"/>
  <c r="AH632" i="11" l="1"/>
  <c r="AK623" i="11" s="1"/>
  <c r="AL623" i="11" s="1"/>
  <c r="AN612" i="11"/>
  <c r="AN613" i="11"/>
  <c r="AO613" i="11" s="1"/>
  <c r="AN611" i="11"/>
  <c r="AK618" i="11"/>
  <c r="AL618" i="11" s="1"/>
  <c r="AK619" i="11"/>
  <c r="AL619" i="11" s="1"/>
  <c r="AK630" i="11"/>
  <c r="AL630" i="11" s="1"/>
  <c r="AK631" i="11"/>
  <c r="AL631" i="11" s="1"/>
  <c r="AN625" i="11"/>
  <c r="AO625" i="11" s="1"/>
  <c r="AN624" i="11"/>
  <c r="AN623" i="11"/>
  <c r="AO611" i="11" l="1"/>
  <c r="AP611" i="11" s="1"/>
  <c r="AO612" i="11"/>
  <c r="AP612" i="11" s="1"/>
  <c r="AO624" i="11"/>
  <c r="AO623" i="11"/>
  <c r="AP623" i="11" s="1"/>
  <c r="AP613" i="11" l="1"/>
  <c r="AQ613" i="11" s="1"/>
  <c r="AP624" i="11"/>
  <c r="AQ624" i="11" s="1"/>
  <c r="AP625" i="11"/>
  <c r="AQ625" i="11" s="1"/>
  <c r="AQ612" i="11"/>
  <c r="AQ611" i="11"/>
  <c r="AQ616" i="11" s="1"/>
  <c r="AV616" i="11" l="1"/>
  <c r="AV618" i="11"/>
  <c r="AV620" i="11"/>
  <c r="AV611" i="11"/>
  <c r="AV614" i="11"/>
  <c r="AV612" i="11"/>
  <c r="AV619" i="11"/>
  <c r="AV613" i="11"/>
  <c r="AV615" i="11"/>
  <c r="AV617" i="11"/>
  <c r="AQ623" i="11"/>
  <c r="AQ628" i="11" s="1"/>
  <c r="AV627" i="11" l="1"/>
  <c r="AV626" i="11"/>
  <c r="Q639" i="11" s="1"/>
  <c r="R639" i="11" s="1"/>
  <c r="S639" i="11" s="1"/>
  <c r="AV632" i="11"/>
  <c r="AV625" i="11"/>
  <c r="Q638" i="11" s="1"/>
  <c r="AV631" i="11"/>
  <c r="Q644" i="11" s="1"/>
  <c r="AV630" i="11"/>
  <c r="Q643" i="11" s="1"/>
  <c r="AV628" i="11"/>
  <c r="Q641" i="11" s="1"/>
  <c r="R641" i="11" s="1"/>
  <c r="S641" i="11" s="1"/>
  <c r="AV623" i="11"/>
  <c r="Q636" i="11" s="1"/>
  <c r="AV629" i="11"/>
  <c r="Q642" i="11" s="1"/>
  <c r="R642" i="11" s="1"/>
  <c r="S642" i="11" s="1"/>
  <c r="AV624" i="11"/>
  <c r="Q637" i="11" s="1"/>
  <c r="R637" i="11" s="1"/>
  <c r="S637" i="11" s="1"/>
  <c r="Q645" i="11"/>
  <c r="R645" i="11" s="1"/>
  <c r="S645" i="11" s="1"/>
  <c r="Q640" i="11"/>
  <c r="R640" i="11" s="1"/>
  <c r="S640" i="11" s="1"/>
  <c r="R638" i="11" l="1"/>
  <c r="S638" i="11" s="1"/>
  <c r="R643" i="11"/>
  <c r="S643" i="11" s="1"/>
  <c r="R636" i="11"/>
  <c r="P649" i="11"/>
  <c r="R644" i="11"/>
  <c r="S644" i="11" s="1"/>
  <c r="R646" i="11" l="1"/>
  <c r="S636" i="11"/>
  <c r="S646" i="11" s="1"/>
  <c r="S647" i="11" l="1"/>
  <c r="T645" i="11" l="1"/>
  <c r="U645" i="11" s="1"/>
  <c r="T642" i="11"/>
  <c r="U642" i="11" s="1"/>
  <c r="T640" i="11"/>
  <c r="U640" i="11" s="1"/>
  <c r="T644" i="11"/>
  <c r="U644" i="11" s="1"/>
  <c r="T641" i="11"/>
  <c r="U641" i="11" s="1"/>
  <c r="T639" i="11"/>
  <c r="U639" i="11" s="1"/>
  <c r="T638" i="11"/>
  <c r="U638" i="11" s="1"/>
  <c r="T637" i="11"/>
  <c r="U637" i="11" s="1"/>
  <c r="T636" i="11"/>
  <c r="T643" i="11"/>
  <c r="U643" i="11" s="1"/>
  <c r="T646" i="11" l="1"/>
  <c r="U636" i="11"/>
  <c r="U646" i="11" s="1"/>
  <c r="U647" i="11" l="1"/>
  <c r="V636" i="11" l="1"/>
  <c r="V645" i="11"/>
  <c r="W645" i="11" s="1"/>
  <c r="V642" i="11"/>
  <c r="W642" i="11" s="1"/>
  <c r="V640" i="11"/>
  <c r="W640" i="11" s="1"/>
  <c r="T647" i="11"/>
  <c r="V639" i="11"/>
  <c r="W639" i="11" s="1"/>
  <c r="V638" i="11"/>
  <c r="W638" i="11" s="1"/>
  <c r="V644" i="11"/>
  <c r="W644" i="11" s="1"/>
  <c r="V637" i="11"/>
  <c r="W637" i="11" s="1"/>
  <c r="V643" i="11"/>
  <c r="W643" i="11" s="1"/>
  <c r="V641" i="11"/>
  <c r="W641" i="11" s="1"/>
  <c r="W636" i="11" l="1"/>
  <c r="W646" i="11" s="1"/>
  <c r="V646" i="11"/>
  <c r="W647" i="11" l="1"/>
  <c r="X643" i="11" s="1"/>
  <c r="Y643" i="11" s="1"/>
  <c r="X644" i="11" l="1"/>
  <c r="Y644" i="11" s="1"/>
  <c r="X641" i="11"/>
  <c r="Y641" i="11" s="1"/>
  <c r="X640" i="11"/>
  <c r="Y640" i="11" s="1"/>
  <c r="X642" i="11"/>
  <c r="Y642" i="11" s="1"/>
  <c r="X637" i="11"/>
  <c r="Y637" i="11" s="1"/>
  <c r="X645" i="11"/>
  <c r="Y645" i="11" s="1"/>
  <c r="V647" i="11"/>
  <c r="X636" i="11"/>
  <c r="Y636" i="11" s="1"/>
  <c r="X638" i="11"/>
  <c r="Y638" i="11" s="1"/>
  <c r="X639" i="11"/>
  <c r="Y639" i="11" s="1"/>
  <c r="X646" i="11" l="1"/>
  <c r="Y646" i="11"/>
  <c r="Y647" i="11" l="1"/>
  <c r="X647" i="11" s="1"/>
  <c r="Z641" i="11"/>
  <c r="AA641" i="11" s="1"/>
  <c r="Z638" i="11"/>
  <c r="AA638" i="11" s="1"/>
  <c r="Z639" i="11"/>
  <c r="AA639" i="11" s="1"/>
  <c r="Z636" i="11"/>
  <c r="AA636" i="11" s="1"/>
  <c r="Z644" i="11"/>
  <c r="AA644" i="11" s="1"/>
  <c r="Z643" i="11"/>
  <c r="AA643" i="11" s="1"/>
  <c r="Z637" i="11"/>
  <c r="AA637" i="11" s="1"/>
  <c r="Z642" i="11"/>
  <c r="AA642" i="11" s="1"/>
  <c r="Z645" i="11"/>
  <c r="AA645" i="11" s="1"/>
  <c r="Z640" i="11"/>
  <c r="AA640" i="11" s="1"/>
  <c r="AA646" i="11" l="1"/>
  <c r="Z646" i="11"/>
  <c r="AA647" i="11" l="1"/>
  <c r="AB643" i="11" l="1"/>
  <c r="AC643" i="11" s="1"/>
  <c r="Z647" i="11"/>
  <c r="AB640" i="11"/>
  <c r="AC640" i="11" s="1"/>
  <c r="AB641" i="11"/>
  <c r="AC641" i="11" s="1"/>
  <c r="AB637" i="11"/>
  <c r="AC637" i="11" s="1"/>
  <c r="AB645" i="11"/>
  <c r="AC645" i="11" s="1"/>
  <c r="AB638" i="11"/>
  <c r="AC638" i="11" s="1"/>
  <c r="AB644" i="11"/>
  <c r="AC644" i="11" s="1"/>
  <c r="AB636" i="11"/>
  <c r="AB642" i="11"/>
  <c r="AC642" i="11" s="1"/>
  <c r="AB639" i="11"/>
  <c r="AC639" i="11" s="1"/>
  <c r="AC636" i="11" l="1"/>
  <c r="AC646" i="11" s="1"/>
  <c r="AB646" i="11"/>
  <c r="AC647" i="11" l="1"/>
  <c r="AB647" i="11" s="1"/>
  <c r="AD638" i="11" l="1"/>
  <c r="AE638" i="11" s="1"/>
  <c r="AD636" i="11"/>
  <c r="AE636" i="11" s="1"/>
  <c r="AD639" i="11"/>
  <c r="AE639" i="11" s="1"/>
  <c r="AD637" i="11"/>
  <c r="AE637" i="11" s="1"/>
  <c r="AD642" i="11"/>
  <c r="AE642" i="11" s="1"/>
  <c r="AD644" i="11"/>
  <c r="AE644" i="11" s="1"/>
  <c r="AD641" i="11"/>
  <c r="AE641" i="11" s="1"/>
  <c r="AD640" i="11"/>
  <c r="AE640" i="11" s="1"/>
  <c r="AD643" i="11"/>
  <c r="AE643" i="11" s="1"/>
  <c r="AD645" i="11"/>
  <c r="AE645" i="11" s="1"/>
  <c r="AD646" i="11" l="1"/>
  <c r="AE646" i="11"/>
  <c r="AE647" i="11" l="1"/>
  <c r="AF636" i="11" s="1"/>
  <c r="AF638" i="11"/>
  <c r="AG638" i="11" s="1"/>
  <c r="AF645" i="11"/>
  <c r="AG645" i="11" s="1"/>
  <c r="AF644" i="11"/>
  <c r="AG644" i="11" s="1"/>
  <c r="AF642" i="11" l="1"/>
  <c r="AG642" i="11" s="1"/>
  <c r="AF639" i="11"/>
  <c r="AG639" i="11" s="1"/>
  <c r="AF641" i="11"/>
  <c r="AG641" i="11" s="1"/>
  <c r="AF643" i="11"/>
  <c r="AG643" i="11" s="1"/>
  <c r="AF640" i="11"/>
  <c r="AG640" i="11" s="1"/>
  <c r="AF637" i="11"/>
  <c r="AG637" i="11" s="1"/>
  <c r="AD647" i="11"/>
  <c r="AG636" i="11"/>
  <c r="AF646" i="11" l="1"/>
  <c r="AG646" i="11"/>
  <c r="AG647" i="11" l="1"/>
  <c r="AH636" i="11" s="1"/>
  <c r="AH641" i="11"/>
  <c r="AI641" i="11" s="1"/>
  <c r="AH642" i="11"/>
  <c r="AI642" i="11" s="1"/>
  <c r="AH645" i="11"/>
  <c r="AI645" i="11" s="1"/>
  <c r="AH643" i="11"/>
  <c r="AI643" i="11" s="1"/>
  <c r="AH644" i="11"/>
  <c r="AI644" i="11" s="1"/>
  <c r="AH638" i="11" l="1"/>
  <c r="AI638" i="11" s="1"/>
  <c r="AF647" i="11"/>
  <c r="AH637" i="11"/>
  <c r="AI637" i="11" s="1"/>
  <c r="AH640" i="11"/>
  <c r="AI640" i="11" s="1"/>
  <c r="AH639" i="11"/>
  <c r="AI639" i="11" s="1"/>
  <c r="AI636" i="11"/>
  <c r="AH646" i="11" l="1"/>
  <c r="AI646" i="11"/>
  <c r="AI647" i="11" l="1"/>
  <c r="AJ638" i="11" s="1"/>
  <c r="AK638" i="11" s="1"/>
  <c r="AJ644" i="11"/>
  <c r="AK644" i="11" s="1"/>
  <c r="AJ637" i="11"/>
  <c r="AK637" i="11" s="1"/>
  <c r="AJ636" i="11"/>
  <c r="AJ642" i="11"/>
  <c r="AK642" i="11" s="1"/>
  <c r="AJ645" i="11"/>
  <c r="AK645" i="11" s="1"/>
  <c r="AJ643" i="11"/>
  <c r="AK643" i="11" s="1"/>
  <c r="AH647" i="11"/>
  <c r="AJ641" i="11"/>
  <c r="AK641" i="11" s="1"/>
  <c r="AJ639" i="11" l="1"/>
  <c r="AK639" i="11" s="1"/>
  <c r="AJ640" i="11"/>
  <c r="AK640" i="11" s="1"/>
  <c r="AK636" i="11"/>
  <c r="AJ646" i="11" l="1"/>
  <c r="AK646" i="11"/>
  <c r="AK647" i="11" l="1"/>
  <c r="AJ647" i="11" s="1"/>
  <c r="AL641" i="11"/>
  <c r="AM641" i="11" s="1"/>
  <c r="AL645" i="11"/>
  <c r="AM645" i="11" s="1"/>
  <c r="AL640" i="11"/>
  <c r="AM640" i="11" s="1"/>
  <c r="AL643" i="11"/>
  <c r="AM643" i="11" s="1"/>
  <c r="AL639" i="11"/>
  <c r="AM639" i="11" s="1"/>
  <c r="AL638" i="11"/>
  <c r="AM638" i="11" s="1"/>
  <c r="AL642" i="11"/>
  <c r="AM642" i="11" s="1"/>
  <c r="AL644" i="11"/>
  <c r="AM644" i="11" s="1"/>
  <c r="AL636" i="11"/>
  <c r="AM636" i="11" s="1"/>
  <c r="AL637" i="11" l="1"/>
  <c r="AM637" i="11" s="1"/>
  <c r="AM646" i="11" s="1"/>
  <c r="AL646" i="11"/>
  <c r="AM647" i="11" l="1"/>
  <c r="AN645" i="11" s="1"/>
  <c r="AO645" i="11" s="1"/>
  <c r="AN637" i="11"/>
  <c r="AO637" i="11" s="1"/>
  <c r="AN644" i="11"/>
  <c r="AO644" i="11" s="1"/>
  <c r="AN638" i="11"/>
  <c r="AO638" i="11" s="1"/>
  <c r="AN639" i="11"/>
  <c r="AO639" i="11" s="1"/>
  <c r="AL647" i="11"/>
  <c r="AN643" i="11" l="1"/>
  <c r="AO643" i="11" s="1"/>
  <c r="AN636" i="11"/>
  <c r="AN641" i="11"/>
  <c r="AO641" i="11" s="1"/>
  <c r="AN640" i="11"/>
  <c r="AO640" i="11" s="1"/>
  <c r="AN642" i="11"/>
  <c r="AO642" i="11" s="1"/>
  <c r="AO636" i="11"/>
  <c r="AO646" i="11" l="1"/>
  <c r="AN646" i="11"/>
  <c r="AO647" i="11" l="1"/>
  <c r="AP645" i="11" s="1"/>
  <c r="AQ645" i="11" s="1"/>
  <c r="AP637" i="11"/>
  <c r="AQ637" i="11" s="1"/>
  <c r="AP639" i="11"/>
  <c r="AQ639" i="11" s="1"/>
  <c r="AN647" i="11"/>
  <c r="AP641" i="11"/>
  <c r="AQ641" i="11" s="1"/>
  <c r="AP636" i="11"/>
  <c r="AQ636" i="11" s="1"/>
  <c r="AP638" i="11"/>
  <c r="AQ638" i="11" s="1"/>
  <c r="AP643" i="11"/>
  <c r="AQ643" i="11" s="1"/>
  <c r="AP640" i="11"/>
  <c r="AQ640" i="11" s="1"/>
  <c r="AP644" i="11"/>
  <c r="AQ644" i="11" s="1"/>
  <c r="AP642" i="11"/>
  <c r="AQ642" i="11" s="1"/>
  <c r="AQ646" i="11" l="1"/>
  <c r="AP646" i="11"/>
  <c r="AQ647" i="11" l="1"/>
  <c r="AR637" i="11" s="1"/>
  <c r="AS637" i="11" s="1"/>
  <c r="AR641" i="11"/>
  <c r="AS641" i="11" s="1"/>
  <c r="AR636" i="11"/>
  <c r="AR642" i="11"/>
  <c r="AS642" i="11" s="1"/>
  <c r="AR644" i="11"/>
  <c r="AS644" i="11" s="1"/>
  <c r="AR645" i="11"/>
  <c r="AS645" i="11" s="1"/>
  <c r="AR640" i="11"/>
  <c r="AS640" i="11" s="1"/>
  <c r="AR643" i="11"/>
  <c r="AS643" i="11" s="1"/>
  <c r="AR639" i="11"/>
  <c r="AS639" i="11" s="1"/>
  <c r="AP647" i="11"/>
  <c r="AR638" i="11"/>
  <c r="AS638" i="11" s="1"/>
  <c r="AS636" i="11"/>
  <c r="AS646" i="11" l="1"/>
  <c r="AR646" i="11"/>
  <c r="AS647" i="11" l="1"/>
  <c r="AT641" i="11" s="1"/>
  <c r="AU641" i="11" s="1"/>
  <c r="AT637" i="11" l="1"/>
  <c r="AU637" i="11" s="1"/>
  <c r="AT642" i="11"/>
  <c r="AU642" i="11" s="1"/>
  <c r="AT640" i="11"/>
  <c r="AU640" i="11" s="1"/>
  <c r="AT644" i="11"/>
  <c r="AU644" i="11" s="1"/>
  <c r="AT639" i="11"/>
  <c r="AU639" i="11" s="1"/>
  <c r="AT645" i="11"/>
  <c r="AU645" i="11" s="1"/>
  <c r="AT636" i="11"/>
  <c r="AU636" i="11" s="1"/>
  <c r="AT643" i="11"/>
  <c r="AU643" i="11" s="1"/>
  <c r="AT638" i="11"/>
  <c r="AU638" i="11" s="1"/>
  <c r="AR647" i="11"/>
  <c r="AU646" i="11" l="1"/>
  <c r="AT646" i="11"/>
  <c r="AU647" i="11" l="1"/>
  <c r="AV638" i="11" s="1"/>
  <c r="AW638" i="11" s="1"/>
  <c r="AT647" i="11" l="1"/>
  <c r="AV636" i="11"/>
  <c r="AV641" i="11"/>
  <c r="AW641" i="11" s="1"/>
  <c r="AV645" i="11"/>
  <c r="AW645" i="11" s="1"/>
  <c r="AV643" i="11"/>
  <c r="AW643" i="11" s="1"/>
  <c r="AV642" i="11"/>
  <c r="AW642" i="11" s="1"/>
  <c r="AV640" i="11"/>
  <c r="AW640" i="11" s="1"/>
  <c r="AV644" i="11"/>
  <c r="AW644" i="11" s="1"/>
  <c r="AV639" i="11"/>
  <c r="AW639" i="11" s="1"/>
  <c r="AV637" i="11"/>
  <c r="AW637" i="11" s="1"/>
  <c r="AW636" i="11"/>
  <c r="AV646" i="11" l="1"/>
  <c r="AW646" i="11"/>
  <c r="AW647" i="11" l="1"/>
  <c r="AX641" i="11" s="1"/>
  <c r="AY641" i="11" s="1"/>
  <c r="AX639" i="11" l="1"/>
  <c r="AY639" i="11" s="1"/>
  <c r="AX643" i="11"/>
  <c r="AY643" i="11" s="1"/>
  <c r="AX642" i="11"/>
  <c r="AY642" i="11" s="1"/>
  <c r="AX636" i="11"/>
  <c r="AY636" i="11" s="1"/>
  <c r="AX637" i="11"/>
  <c r="AY637" i="11" s="1"/>
  <c r="AX644" i="11"/>
  <c r="AY644" i="11" s="1"/>
  <c r="AX638" i="11"/>
  <c r="AY638" i="11" s="1"/>
  <c r="AX645" i="11"/>
  <c r="AY645" i="11" s="1"/>
  <c r="AV647" i="11"/>
  <c r="AX640" i="11"/>
  <c r="AY640" i="11" s="1"/>
  <c r="AY646" i="11" l="1"/>
  <c r="AX646" i="11"/>
  <c r="AY647" i="11" l="1"/>
  <c r="AZ640" i="11" s="1"/>
  <c r="BA640" i="11" s="1"/>
  <c r="AZ636" i="11"/>
  <c r="AZ645" i="11"/>
  <c r="BA645" i="11" s="1"/>
  <c r="AZ637" i="11"/>
  <c r="BA637" i="11" s="1"/>
  <c r="AZ641" i="11"/>
  <c r="BA641" i="11" s="1"/>
  <c r="AZ639" i="11"/>
  <c r="BA639" i="11" s="1"/>
  <c r="AZ643" i="11"/>
  <c r="BA643" i="11" s="1"/>
  <c r="AZ638" i="11" l="1"/>
  <c r="BA638" i="11" s="1"/>
  <c r="AZ642" i="11"/>
  <c r="BA642" i="11" s="1"/>
  <c r="AZ644" i="11"/>
  <c r="BA644" i="11" s="1"/>
  <c r="AX647" i="11"/>
  <c r="BA636" i="11"/>
  <c r="AZ646" i="11" l="1"/>
  <c r="BA646" i="11"/>
  <c r="BA647" i="11" s="1"/>
  <c r="BB645" i="11" l="1"/>
  <c r="BC645" i="11" s="1"/>
  <c r="BB636" i="11"/>
  <c r="BB643" i="11"/>
  <c r="BC643" i="11" s="1"/>
  <c r="BB639" i="11"/>
  <c r="BC639" i="11" s="1"/>
  <c r="BB640" i="11"/>
  <c r="BC640" i="11" s="1"/>
  <c r="AZ647" i="11"/>
  <c r="BB637" i="11"/>
  <c r="BC637" i="11" s="1"/>
  <c r="BB644" i="11"/>
  <c r="BC644" i="11" s="1"/>
  <c r="BB642" i="11"/>
  <c r="BC642" i="11" s="1"/>
  <c r="BB641" i="11"/>
  <c r="BC641" i="11" s="1"/>
  <c r="BB638" i="11"/>
  <c r="BC638" i="11" s="1"/>
  <c r="BB646" i="11" l="1"/>
  <c r="BC636" i="11"/>
  <c r="BC646" i="11" s="1"/>
  <c r="BC647" i="11" l="1"/>
  <c r="BD640" i="11" l="1"/>
  <c r="BE640" i="11" s="1"/>
  <c r="BB647" i="11"/>
  <c r="BD638" i="11"/>
  <c r="BE638" i="11" s="1"/>
  <c r="BD636" i="11"/>
  <c r="BD641" i="11"/>
  <c r="BE641" i="11" s="1"/>
  <c r="BD644" i="11"/>
  <c r="BE644" i="11" s="1"/>
  <c r="BD637" i="11"/>
  <c r="BE637" i="11" s="1"/>
  <c r="BD642" i="11"/>
  <c r="BE642" i="11" s="1"/>
  <c r="BD639" i="11"/>
  <c r="BE639" i="11" s="1"/>
  <c r="BD643" i="11"/>
  <c r="BE643" i="11" s="1"/>
  <c r="BD645" i="11"/>
  <c r="BE645" i="11" s="1"/>
  <c r="BE636" i="11" l="1"/>
  <c r="BE646" i="11" s="1"/>
  <c r="BD646" i="11"/>
  <c r="BE647" i="11" l="1"/>
  <c r="BF645" i="11" l="1"/>
  <c r="BG645" i="11" s="1"/>
  <c r="BF642" i="11"/>
  <c r="BG642" i="11" s="1"/>
  <c r="BF639" i="11"/>
  <c r="BG639" i="11" s="1"/>
  <c r="BF638" i="11"/>
  <c r="BG638" i="11" s="1"/>
  <c r="BD647" i="11"/>
  <c r="BF640" i="11"/>
  <c r="BG640" i="11" s="1"/>
  <c r="BF644" i="11"/>
  <c r="BG644" i="11" s="1"/>
  <c r="BF636" i="11"/>
  <c r="BF637" i="11"/>
  <c r="BG637" i="11" s="1"/>
  <c r="BF643" i="11"/>
  <c r="BG643" i="11" s="1"/>
  <c r="BF641" i="11"/>
  <c r="BG641" i="11" s="1"/>
  <c r="BF646" i="11" l="1"/>
  <c r="BG636" i="11"/>
  <c r="BG646" i="11" s="1"/>
  <c r="BG647" i="11" l="1"/>
  <c r="BH639" i="11" l="1"/>
  <c r="BI639" i="11" s="1"/>
  <c r="BF647" i="11"/>
  <c r="BH640" i="11"/>
  <c r="BI640" i="11" s="1"/>
  <c r="BH636" i="11"/>
  <c r="BH644" i="11"/>
  <c r="BI644" i="11" s="1"/>
  <c r="BH642" i="11"/>
  <c r="BI642" i="11" s="1"/>
  <c r="BH643" i="11"/>
  <c r="BI643" i="11" s="1"/>
  <c r="BH638" i="11"/>
  <c r="BI638" i="11" s="1"/>
  <c r="BH637" i="11"/>
  <c r="BI637" i="11" s="1"/>
  <c r="BH645" i="11"/>
  <c r="BI645" i="11" s="1"/>
  <c r="BH641" i="11"/>
  <c r="BI641" i="11" s="1"/>
  <c r="BI636" i="11" l="1"/>
  <c r="BI646" i="11" s="1"/>
  <c r="BH646" i="11"/>
  <c r="BI647" i="11" l="1"/>
  <c r="BJ636" i="11" s="1"/>
  <c r="BK636" i="11" s="1"/>
  <c r="BJ640" i="11"/>
  <c r="BK640" i="11" s="1"/>
  <c r="BJ639" i="11" l="1"/>
  <c r="BK639" i="11" s="1"/>
  <c r="BH647" i="11"/>
  <c r="BJ641" i="11"/>
  <c r="BK641" i="11" s="1"/>
  <c r="BJ642" i="11"/>
  <c r="BK642" i="11" s="1"/>
  <c r="BJ643" i="11"/>
  <c r="BK643" i="11" s="1"/>
  <c r="BJ638" i="11"/>
  <c r="BK638" i="11" s="1"/>
  <c r="BJ645" i="11"/>
  <c r="BK645" i="11" s="1"/>
  <c r="BJ637" i="11"/>
  <c r="BK637" i="11" s="1"/>
  <c r="BJ644" i="11"/>
  <c r="BK644" i="11" s="1"/>
  <c r="BJ646" i="11" l="1"/>
  <c r="BK646" i="11"/>
  <c r="BK647" i="11" l="1"/>
  <c r="BL636" i="11" s="1"/>
  <c r="BM636" i="11" s="1"/>
  <c r="BL641" i="11" l="1"/>
  <c r="BM641" i="11" s="1"/>
  <c r="BL642" i="11"/>
  <c r="BM642" i="11" s="1"/>
  <c r="BL643" i="11"/>
  <c r="BM643" i="11" s="1"/>
  <c r="BL639" i="11"/>
  <c r="BM639" i="11" s="1"/>
  <c r="BL637" i="11"/>
  <c r="BM637" i="11" s="1"/>
  <c r="BJ647" i="11"/>
  <c r="BL640" i="11"/>
  <c r="BM640" i="11" s="1"/>
  <c r="BL645" i="11"/>
  <c r="BM645" i="11" s="1"/>
  <c r="BL638" i="11"/>
  <c r="BM638" i="11" s="1"/>
  <c r="BL644" i="11"/>
  <c r="BM644" i="11" s="1"/>
  <c r="BM646" i="11" l="1"/>
  <c r="BL646" i="11"/>
  <c r="BM647" i="11" l="1"/>
  <c r="BL647" i="11" s="1"/>
  <c r="BN640" i="11" l="1"/>
  <c r="BO640" i="11" s="1"/>
  <c r="BN639" i="11"/>
  <c r="BO639" i="11" s="1"/>
  <c r="BN644" i="11"/>
  <c r="BO644" i="11" s="1"/>
  <c r="BN638" i="11"/>
  <c r="BO638" i="11" s="1"/>
  <c r="BN643" i="11"/>
  <c r="BO643" i="11" s="1"/>
  <c r="BN637" i="11"/>
  <c r="BO637" i="11" s="1"/>
  <c r="BN642" i="11"/>
  <c r="BO642" i="11" s="1"/>
  <c r="BN641" i="11"/>
  <c r="BO641" i="11" s="1"/>
  <c r="BN645" i="11"/>
  <c r="BO645" i="11" s="1"/>
  <c r="BN636" i="11"/>
  <c r="BO636" i="11" s="1"/>
  <c r="BO646" i="11" l="1"/>
  <c r="BN646" i="11"/>
  <c r="BO647" i="11" l="1"/>
  <c r="BP639" i="11"/>
  <c r="BQ639" i="11" s="1"/>
  <c r="BP643" i="11"/>
  <c r="BQ643" i="11" s="1"/>
  <c r="BP641" i="11"/>
  <c r="BQ641" i="11" s="1"/>
  <c r="BP645" i="11"/>
  <c r="BQ645" i="11" s="1"/>
  <c r="BP637" i="11"/>
  <c r="BQ637" i="11" s="1"/>
  <c r="BP642" i="11"/>
  <c r="BQ642" i="11" s="1"/>
  <c r="BN647" i="11"/>
  <c r="BP644" i="11"/>
  <c r="BQ644" i="11" s="1"/>
  <c r="BP636" i="11"/>
  <c r="BQ636" i="11" s="1"/>
  <c r="BP640" i="11"/>
  <c r="BQ640" i="11" s="1"/>
  <c r="BP638" i="11"/>
  <c r="BQ638" i="11" s="1"/>
  <c r="BQ646" i="11" l="1"/>
  <c r="BP646" i="11"/>
  <c r="BQ647" i="11" l="1"/>
  <c r="BR638" i="11" s="1"/>
  <c r="BS638" i="11" s="1"/>
  <c r="BR642" i="11"/>
  <c r="BS642" i="11" s="1"/>
  <c r="BP647" i="11"/>
  <c r="BR641" i="11"/>
  <c r="BS641" i="11" s="1"/>
  <c r="BR639" i="11"/>
  <c r="BS639" i="11" s="1"/>
  <c r="BR644" i="11"/>
  <c r="BS644" i="11" s="1"/>
  <c r="BR645" i="11" l="1"/>
  <c r="BS645" i="11" s="1"/>
  <c r="BR640" i="11"/>
  <c r="BS640" i="11" s="1"/>
  <c r="BR643" i="11"/>
  <c r="BS643" i="11" s="1"/>
  <c r="BR636" i="11"/>
  <c r="BS636" i="11" s="1"/>
  <c r="BR637" i="11"/>
  <c r="BS637" i="11" s="1"/>
  <c r="BR646" i="11" l="1"/>
  <c r="BS646" i="11"/>
  <c r="BS647" i="11" l="1"/>
  <c r="BT641" i="11" s="1"/>
  <c r="BU641" i="11" s="1"/>
  <c r="BT638" i="11"/>
  <c r="BU638" i="11" s="1"/>
  <c r="BT639" i="11"/>
  <c r="BU639" i="11" s="1"/>
  <c r="BT644" i="11"/>
  <c r="BU644" i="11" s="1"/>
  <c r="BT643" i="11"/>
  <c r="BU643" i="11" s="1"/>
  <c r="BT642" i="11"/>
  <c r="BU642" i="11" s="1"/>
  <c r="BT645" i="11"/>
  <c r="BU645" i="11" s="1"/>
  <c r="BT636" i="11" l="1"/>
  <c r="BU636" i="11" s="1"/>
  <c r="BT637" i="11"/>
  <c r="BU637" i="11" s="1"/>
  <c r="BT640" i="11"/>
  <c r="BU640" i="11" s="1"/>
  <c r="BR647" i="11"/>
  <c r="BU646" i="11" l="1"/>
  <c r="BT646" i="11"/>
  <c r="BU647" i="11" l="1"/>
  <c r="BV638" i="11"/>
  <c r="BW638" i="11" s="1"/>
  <c r="BV637" i="11"/>
  <c r="BW637" i="11" s="1"/>
  <c r="BV639" i="11"/>
  <c r="BW639" i="11" s="1"/>
  <c r="BV643" i="11"/>
  <c r="BW643" i="11" s="1"/>
  <c r="BV645" i="11"/>
  <c r="BW645" i="11" s="1"/>
  <c r="BT647" i="11"/>
  <c r="BV642" i="11"/>
  <c r="BW642" i="11" s="1"/>
  <c r="BV636" i="11"/>
  <c r="BW636" i="11" s="1"/>
  <c r="BV644" i="11"/>
  <c r="BW644" i="11" s="1"/>
  <c r="BV640" i="11"/>
  <c r="BW640" i="11" s="1"/>
  <c r="BV641" i="11"/>
  <c r="BW641" i="11" s="1"/>
  <c r="BW646" i="11" l="1"/>
  <c r="BV646" i="11"/>
  <c r="BW647" i="11" l="1"/>
  <c r="BX638" i="11"/>
  <c r="BY638" i="11" s="1"/>
  <c r="BX644" i="11"/>
  <c r="BY644" i="11" s="1"/>
  <c r="BX637" i="11"/>
  <c r="BY637" i="11" s="1"/>
  <c r="BX639" i="11"/>
  <c r="BY639" i="11" s="1"/>
  <c r="BV647" i="11"/>
  <c r="BX642" i="11"/>
  <c r="BY642" i="11" s="1"/>
  <c r="BX643" i="11"/>
  <c r="BY643" i="11" s="1"/>
  <c r="BX636" i="11"/>
  <c r="BY636" i="11" s="1"/>
  <c r="BX640" i="11"/>
  <c r="BY640" i="11" s="1"/>
  <c r="BX641" i="11"/>
  <c r="BY641" i="11" s="1"/>
  <c r="BX645" i="11"/>
  <c r="BY645" i="11" s="1"/>
  <c r="BY646" i="11" l="1"/>
  <c r="BX646" i="11"/>
  <c r="BY647" i="11" l="1"/>
  <c r="BZ642" i="11"/>
  <c r="CA642" i="11" s="1"/>
  <c r="BZ639" i="11"/>
  <c r="CA639" i="11" s="1"/>
  <c r="BX647" i="11"/>
  <c r="BZ643" i="11"/>
  <c r="CA643" i="11" s="1"/>
  <c r="BZ637" i="11"/>
  <c r="CA637" i="11" s="1"/>
  <c r="BZ638" i="11"/>
  <c r="CA638" i="11" s="1"/>
  <c r="BZ645" i="11"/>
  <c r="CA645" i="11" s="1"/>
  <c r="BZ640" i="11"/>
  <c r="CA640" i="11" s="1"/>
  <c r="BZ636" i="11"/>
  <c r="CA636" i="11" s="1"/>
  <c r="BZ644" i="11"/>
  <c r="CA644" i="11" s="1"/>
  <c r="BZ641" i="11"/>
  <c r="CA641" i="11" s="1"/>
  <c r="BZ646" i="11" l="1"/>
  <c r="CA646" i="11"/>
  <c r="CA647" i="11" l="1"/>
  <c r="CB640" i="11"/>
  <c r="CC640" i="11" s="1"/>
  <c r="CB643" i="11"/>
  <c r="CC643" i="11" s="1"/>
  <c r="BZ647" i="11"/>
  <c r="CB642" i="11"/>
  <c r="CC642" i="11" s="1"/>
  <c r="CB644" i="11"/>
  <c r="CC644" i="11" s="1"/>
  <c r="CB638" i="11"/>
  <c r="CC638" i="11" s="1"/>
  <c r="CB645" i="11"/>
  <c r="CC645" i="11" s="1"/>
  <c r="CB639" i="11"/>
  <c r="CC639" i="11" s="1"/>
  <c r="CB641" i="11"/>
  <c r="CC641" i="11" s="1"/>
  <c r="CB636" i="11"/>
  <c r="CC636" i="11" s="1"/>
  <c r="CB637" i="11"/>
  <c r="CC637" i="11" s="1"/>
  <c r="CC646" i="11" l="1"/>
  <c r="CB646" i="11"/>
  <c r="CC647" i="11" l="1"/>
  <c r="CD642" i="11" s="1"/>
  <c r="CE642" i="11" s="1"/>
  <c r="CD643" i="11"/>
  <c r="CE643" i="11" s="1"/>
  <c r="CD636" i="11"/>
  <c r="CD641" i="11" l="1"/>
  <c r="CE641" i="11" s="1"/>
  <c r="CD644" i="11"/>
  <c r="CE644" i="11" s="1"/>
  <c r="CB647" i="11"/>
  <c r="CD637" i="11"/>
  <c r="CE637" i="11" s="1"/>
  <c r="CD639" i="11"/>
  <c r="CE639" i="11" s="1"/>
  <c r="CD640" i="11"/>
  <c r="CE640" i="11" s="1"/>
  <c r="CD638" i="11"/>
  <c r="CE638" i="11" s="1"/>
  <c r="CD645" i="11"/>
  <c r="CE645" i="11" s="1"/>
  <c r="CE636" i="11"/>
  <c r="CE646" i="11" l="1"/>
  <c r="CD646" i="11"/>
  <c r="CE647" i="11" l="1"/>
  <c r="CD647" i="11" s="1"/>
  <c r="CF641" i="11" l="1"/>
  <c r="CG641" i="11" s="1"/>
  <c r="CF638" i="11"/>
  <c r="CG638" i="11" s="1"/>
  <c r="CF640" i="11"/>
  <c r="CG640" i="11" s="1"/>
  <c r="CF642" i="11"/>
  <c r="CG642" i="11" s="1"/>
  <c r="CF643" i="11"/>
  <c r="CG643" i="11" s="1"/>
  <c r="CF644" i="11"/>
  <c r="CG644" i="11" s="1"/>
  <c r="CF639" i="11"/>
  <c r="CG639" i="11" s="1"/>
  <c r="CF637" i="11"/>
  <c r="CG637" i="11" s="1"/>
  <c r="CF645" i="11"/>
  <c r="CG645" i="11" s="1"/>
  <c r="CF636" i="11"/>
  <c r="CG636" i="11" s="1"/>
  <c r="CG646" i="11" l="1"/>
  <c r="CF646" i="11"/>
  <c r="CG647" i="11" l="1"/>
  <c r="CH642" i="11" s="1"/>
  <c r="CI642" i="11" s="1"/>
  <c r="CH639" i="11"/>
  <c r="CI639" i="11" s="1"/>
  <c r="CF647" i="11" l="1"/>
  <c r="CH644" i="11"/>
  <c r="CI644" i="11" s="1"/>
  <c r="CH645" i="11"/>
  <c r="CI645" i="11" s="1"/>
  <c r="CH641" i="11"/>
  <c r="CI641" i="11" s="1"/>
  <c r="CH643" i="11"/>
  <c r="CI643" i="11" s="1"/>
  <c r="CH640" i="11"/>
  <c r="CI640" i="11" s="1"/>
  <c r="CH637" i="11"/>
  <c r="CI637" i="11" s="1"/>
  <c r="CH638" i="11"/>
  <c r="CI638" i="11" s="1"/>
  <c r="CH636" i="11"/>
  <c r="CI636" i="11" s="1"/>
  <c r="CI646" i="11" l="1"/>
  <c r="CH646" i="11"/>
  <c r="CI647" i="11" l="1"/>
  <c r="CH647" i="11" s="1"/>
  <c r="CJ637" i="11"/>
  <c r="CK637" i="11" s="1"/>
  <c r="CJ641" i="11"/>
  <c r="CK641" i="11" s="1"/>
  <c r="CJ639" i="11"/>
  <c r="CK639" i="11" s="1"/>
  <c r="CJ642" i="11"/>
  <c r="CK642" i="11" s="1"/>
  <c r="CJ644" i="11"/>
  <c r="CK644" i="11" s="1"/>
  <c r="CJ638" i="11"/>
  <c r="CK638" i="11" s="1"/>
  <c r="CJ643" i="11"/>
  <c r="CK643" i="11" s="1"/>
  <c r="CJ636" i="11"/>
  <c r="CK636" i="11" s="1"/>
  <c r="CJ640" i="11"/>
  <c r="CK640" i="11" s="1"/>
  <c r="CJ645" i="11" l="1"/>
  <c r="CK645" i="11" s="1"/>
  <c r="CK646" i="11" s="1"/>
  <c r="CJ646" i="11"/>
  <c r="CK647" i="11" l="1"/>
  <c r="CL645" i="11" s="1"/>
  <c r="CM645" i="11" s="1"/>
  <c r="CL643" i="11"/>
  <c r="CM643" i="11" s="1"/>
  <c r="CJ647" i="11"/>
  <c r="CL636" i="11"/>
  <c r="CL639" i="11"/>
  <c r="CM639" i="11" s="1"/>
  <c r="CL644" i="11"/>
  <c r="CM644" i="11" s="1"/>
  <c r="CL637" i="11"/>
  <c r="CM637" i="11" s="1"/>
  <c r="CL640" i="11"/>
  <c r="CM640" i="11" s="1"/>
  <c r="CL641" i="11"/>
  <c r="CM641" i="11" s="1"/>
  <c r="CL638" i="11"/>
  <c r="CM638" i="11" s="1"/>
  <c r="CL642" i="11"/>
  <c r="CM642" i="11" s="1"/>
  <c r="CM636" i="11"/>
  <c r="CM646" i="11" l="1"/>
  <c r="CL646" i="11"/>
  <c r="CM647" i="11" l="1"/>
  <c r="CL647" i="11" s="1"/>
  <c r="CN641" i="11"/>
  <c r="CO641" i="11" s="1"/>
  <c r="CN640" i="11"/>
  <c r="CO640" i="11" s="1"/>
  <c r="CN644" i="11" l="1"/>
  <c r="CO644" i="11" s="1"/>
  <c r="CN637" i="11"/>
  <c r="CO637" i="11" s="1"/>
  <c r="CN645" i="11"/>
  <c r="CO645" i="11" s="1"/>
  <c r="CN636" i="11"/>
  <c r="CO636" i="11" s="1"/>
  <c r="CN642" i="11"/>
  <c r="CO642" i="11" s="1"/>
  <c r="CN639" i="11"/>
  <c r="CO639" i="11" s="1"/>
  <c r="CN643" i="11"/>
  <c r="CO643" i="11" s="1"/>
  <c r="CN638" i="11"/>
  <c r="CO638" i="11" s="1"/>
  <c r="CO646" i="11" l="1"/>
  <c r="CN646" i="11"/>
  <c r="CO647" i="11" l="1"/>
  <c r="CN647" i="11" s="1"/>
  <c r="CP642" i="11"/>
  <c r="CQ642" i="11" s="1"/>
  <c r="CP637" i="11"/>
  <c r="CQ637" i="11" s="1"/>
  <c r="CP640" i="11"/>
  <c r="CQ640" i="11" s="1"/>
  <c r="CP641" i="11"/>
  <c r="CQ641" i="11" s="1"/>
  <c r="CP643" i="11"/>
  <c r="CQ643" i="11" s="1"/>
  <c r="CP636" i="11" l="1"/>
  <c r="CP644" i="11"/>
  <c r="CQ644" i="11" s="1"/>
  <c r="CP639" i="11"/>
  <c r="CQ639" i="11" s="1"/>
  <c r="CP645" i="11"/>
  <c r="CQ645" i="11" s="1"/>
  <c r="CP638" i="11"/>
  <c r="CQ638" i="11" s="1"/>
  <c r="CQ636" i="11"/>
  <c r="CP646" i="11" l="1"/>
  <c r="CQ646" i="11"/>
  <c r="CQ647" i="11" l="1"/>
  <c r="CR643" i="11" s="1"/>
  <c r="CS643" i="11" s="1"/>
  <c r="CR642" i="11"/>
  <c r="CS642" i="11" s="1"/>
  <c r="CR644" i="11"/>
  <c r="CS644" i="11" s="1"/>
  <c r="CR638" i="11"/>
  <c r="CS638" i="11" s="1"/>
  <c r="CR637" i="11"/>
  <c r="CS637" i="11" s="1"/>
  <c r="CR636" i="11"/>
  <c r="CR640" i="11"/>
  <c r="CS640" i="11" s="1"/>
  <c r="CR645" i="11"/>
  <c r="CS645" i="11" s="1"/>
  <c r="CR639" i="11"/>
  <c r="CS639" i="11" s="1"/>
  <c r="CR641" i="11"/>
  <c r="CS641" i="11" s="1"/>
  <c r="CP647" i="11" l="1"/>
  <c r="CR646" i="11"/>
  <c r="CS636" i="11"/>
  <c r="CS646" i="11" s="1"/>
  <c r="CS647" i="11" l="1"/>
  <c r="CT645" i="11" l="1"/>
  <c r="CU645" i="11" s="1"/>
  <c r="CT640" i="11"/>
  <c r="CU640" i="11" s="1"/>
  <c r="CT637" i="11"/>
  <c r="CU637" i="11" s="1"/>
  <c r="CT642" i="11"/>
  <c r="CU642" i="11" s="1"/>
  <c r="CT641" i="11"/>
  <c r="CU641" i="11" s="1"/>
  <c r="CT636" i="11"/>
  <c r="CR647" i="11"/>
  <c r="CT638" i="11"/>
  <c r="CU638" i="11" s="1"/>
  <c r="CT643" i="11"/>
  <c r="CU643" i="11" s="1"/>
  <c r="CT639" i="11"/>
  <c r="CU639" i="11" s="1"/>
  <c r="CT644" i="11"/>
  <c r="CU644" i="11" s="1"/>
  <c r="CU636" i="11" l="1"/>
  <c r="CU646" i="11" s="1"/>
  <c r="CT646" i="11"/>
  <c r="CU647" i="11" l="1"/>
  <c r="CV637" i="11" l="1"/>
  <c r="CW637" i="11" s="1"/>
  <c r="CV638" i="11"/>
  <c r="CW638" i="11" s="1"/>
  <c r="CV643" i="11"/>
  <c r="CW643" i="11" s="1"/>
  <c r="CV644" i="11"/>
  <c r="CW644" i="11" s="1"/>
  <c r="CV639" i="11"/>
  <c r="CW639" i="11" s="1"/>
  <c r="CV636" i="11"/>
  <c r="CV645" i="11"/>
  <c r="CW645" i="11" s="1"/>
  <c r="CT647" i="11"/>
  <c r="CV642" i="11"/>
  <c r="CW642" i="11" s="1"/>
  <c r="CV641" i="11"/>
  <c r="CW641" i="11" s="1"/>
  <c r="CV640" i="11"/>
  <c r="CW640" i="11" s="1"/>
  <c r="CW636" i="11" l="1"/>
  <c r="CW646" i="11" s="1"/>
  <c r="CV646" i="11"/>
  <c r="CW647" i="11" l="1"/>
  <c r="CV647" i="11" l="1"/>
  <c r="CX644" i="11"/>
  <c r="CY644" i="11" s="1"/>
  <c r="CX638" i="11"/>
  <c r="CY638" i="11" s="1"/>
  <c r="CX639" i="11"/>
  <c r="CY639" i="11" s="1"/>
  <c r="CX641" i="11"/>
  <c r="CY641" i="11" s="1"/>
  <c r="CX640" i="11"/>
  <c r="CY640" i="11" s="1"/>
  <c r="CX636" i="11"/>
  <c r="CX645" i="11"/>
  <c r="CY645" i="11" s="1"/>
  <c r="CX637" i="11"/>
  <c r="CY637" i="11" s="1"/>
  <c r="CX643" i="11"/>
  <c r="CY643" i="11" s="1"/>
  <c r="CX642" i="11"/>
  <c r="CY642" i="11" s="1"/>
  <c r="CY636" i="11" l="1"/>
  <c r="CY646" i="11" s="1"/>
  <c r="CX646" i="11"/>
  <c r="CY647" i="11" l="1"/>
  <c r="CX647" i="11" s="1"/>
  <c r="CZ639" i="11" l="1"/>
  <c r="DA639" i="11" s="1"/>
  <c r="CZ641" i="11"/>
  <c r="DA641" i="11" s="1"/>
  <c r="CZ638" i="11"/>
  <c r="DA638" i="11" s="1"/>
  <c r="CZ644" i="11"/>
  <c r="DA644" i="11" s="1"/>
  <c r="CZ636" i="11"/>
  <c r="DA636" i="11" s="1"/>
  <c r="CZ640" i="11"/>
  <c r="DA640" i="11" s="1"/>
  <c r="CZ637" i="11"/>
  <c r="DA637" i="11" s="1"/>
  <c r="CZ642" i="11"/>
  <c r="DA642" i="11" s="1"/>
  <c r="CZ645" i="11"/>
  <c r="DA645" i="11" s="1"/>
  <c r="CZ643" i="11"/>
  <c r="DA643" i="11" s="1"/>
  <c r="CZ646" i="11" l="1"/>
  <c r="DA646" i="11"/>
  <c r="DA647" i="11" l="1"/>
  <c r="CZ647" i="11" s="1"/>
  <c r="DB636" i="11"/>
  <c r="DC636" i="11" s="1"/>
  <c r="DB642" i="11" l="1"/>
  <c r="DC642" i="11" s="1"/>
  <c r="DB637" i="11"/>
  <c r="DC637" i="11" s="1"/>
  <c r="DB645" i="11"/>
  <c r="DC645" i="11" s="1"/>
  <c r="DB644" i="11"/>
  <c r="DC644" i="11" s="1"/>
  <c r="DB641" i="11"/>
  <c r="DC641" i="11" s="1"/>
  <c r="DB638" i="11"/>
  <c r="DC638" i="11" s="1"/>
  <c r="DB639" i="11"/>
  <c r="DC639" i="11" s="1"/>
  <c r="DB643" i="11"/>
  <c r="DC643" i="11" s="1"/>
  <c r="DB640" i="11"/>
  <c r="DC640" i="11" s="1"/>
  <c r="DC646" i="11" l="1"/>
  <c r="DB646" i="11"/>
  <c r="DC647" i="11" l="1"/>
  <c r="DD642" i="11" s="1"/>
  <c r="DE642" i="11" s="1"/>
  <c r="DD644" i="11" l="1"/>
  <c r="DE644" i="11" s="1"/>
  <c r="DD640" i="11"/>
  <c r="DE640" i="11" s="1"/>
  <c r="DD639" i="11"/>
  <c r="DE639" i="11" s="1"/>
  <c r="DD636" i="11"/>
  <c r="DE636" i="11" s="1"/>
  <c r="DD638" i="11"/>
  <c r="DE638" i="11" s="1"/>
  <c r="DD643" i="11"/>
  <c r="DE643" i="11" s="1"/>
  <c r="DD641" i="11"/>
  <c r="DE641" i="11" s="1"/>
  <c r="DD637" i="11"/>
  <c r="DE637" i="11" s="1"/>
  <c r="DD645" i="11"/>
  <c r="DE645" i="11" s="1"/>
  <c r="DB647" i="11"/>
  <c r="DE646" i="11" l="1"/>
  <c r="DD646" i="11"/>
  <c r="DE647" i="11" l="1"/>
  <c r="DF641" i="11" s="1"/>
  <c r="DG641" i="11" s="1"/>
  <c r="DF642" i="11"/>
  <c r="DG642" i="11" s="1"/>
  <c r="DF643" i="11"/>
  <c r="DG643" i="11" s="1"/>
  <c r="DF636" i="11"/>
  <c r="DG636" i="11" s="1"/>
  <c r="DF639" i="11"/>
  <c r="DG639" i="11" s="1"/>
  <c r="DF638" i="11"/>
  <c r="DG638" i="11" s="1"/>
  <c r="DF645" i="11"/>
  <c r="DG645" i="11" s="1"/>
  <c r="DD647" i="11" l="1"/>
  <c r="DF644" i="11"/>
  <c r="DG644" i="11" s="1"/>
  <c r="DF637" i="11"/>
  <c r="DG637" i="11" s="1"/>
  <c r="DF640" i="11"/>
  <c r="DG640" i="11" s="1"/>
  <c r="DG646" i="11" l="1"/>
  <c r="DF646" i="11"/>
  <c r="DG647" i="11" l="1"/>
  <c r="DF647" i="11" s="1"/>
  <c r="DH640" i="11"/>
  <c r="DI640" i="11" s="1"/>
  <c r="DH638" i="11"/>
  <c r="DI638" i="11" s="1"/>
  <c r="DH643" i="11"/>
  <c r="DI643" i="11" s="1"/>
  <c r="DH639" i="11"/>
  <c r="DI639" i="11" s="1"/>
  <c r="DH637" i="11"/>
  <c r="DI637" i="11" s="1"/>
  <c r="DH642" i="11"/>
  <c r="DI642" i="11" s="1"/>
  <c r="DH644" i="11"/>
  <c r="DI644" i="11" s="1"/>
  <c r="DH645" i="11"/>
  <c r="DI645" i="11" s="1"/>
  <c r="DH641" i="11"/>
  <c r="DI641" i="11" s="1"/>
  <c r="DH636" i="11" l="1"/>
  <c r="DI636" i="11" s="1"/>
  <c r="DI646" i="11" s="1"/>
  <c r="DH646" i="11" l="1"/>
  <c r="DI647" i="11" s="1"/>
  <c r="DH647" i="11" l="1"/>
  <c r="DJ644" i="11"/>
  <c r="DK644" i="11" s="1"/>
  <c r="DJ639" i="11"/>
  <c r="DK639" i="11" s="1"/>
  <c r="DJ642" i="11"/>
  <c r="DK642" i="11" s="1"/>
  <c r="DJ638" i="11"/>
  <c r="DK638" i="11" s="1"/>
  <c r="DJ636" i="11"/>
  <c r="DJ643" i="11"/>
  <c r="DK643" i="11" s="1"/>
  <c r="DJ640" i="11"/>
  <c r="DK640" i="11" s="1"/>
  <c r="DJ645" i="11"/>
  <c r="DK645" i="11" s="1"/>
  <c r="DJ641" i="11"/>
  <c r="DK641" i="11" s="1"/>
  <c r="DJ637" i="11"/>
  <c r="DK637" i="11" s="1"/>
  <c r="DK636" i="11"/>
  <c r="DK646" i="11" l="1"/>
  <c r="DJ646" i="11"/>
  <c r="DK647" i="11" l="1"/>
  <c r="DL636" i="11" s="1"/>
  <c r="DL644" i="11"/>
  <c r="DM644" i="11" s="1"/>
  <c r="DL641" i="11"/>
  <c r="DM641" i="11" s="1"/>
  <c r="DL645" i="11"/>
  <c r="DM645" i="11" s="1"/>
  <c r="DL640" i="11"/>
  <c r="DM640" i="11" s="1"/>
  <c r="DL638" i="11"/>
  <c r="DM638" i="11" s="1"/>
  <c r="DJ647" i="11"/>
  <c r="DL642" i="11"/>
  <c r="DM642" i="11" s="1"/>
  <c r="DL637" i="11"/>
  <c r="DM637" i="11" s="1"/>
  <c r="DL643" i="11"/>
  <c r="DM643" i="11" s="1"/>
  <c r="DL639" i="11" l="1"/>
  <c r="DM639" i="11" s="1"/>
  <c r="DM636" i="11"/>
  <c r="DM646" i="11" s="1"/>
  <c r="DL646" i="11"/>
  <c r="DM647" i="11" l="1"/>
  <c r="DL647" i="11" s="1"/>
  <c r="O634" i="11" l="1"/>
  <c r="N641" i="11" s="1"/>
  <c r="N645" i="11"/>
  <c r="N640" i="11" l="1"/>
  <c r="O640" i="11" s="1"/>
  <c r="N642" i="11"/>
  <c r="N637" i="11"/>
  <c r="O637" i="11" s="1"/>
  <c r="N643" i="11"/>
  <c r="O643" i="11" s="1"/>
  <c r="N644" i="11"/>
  <c r="O644" i="11" s="1"/>
  <c r="N639" i="11"/>
  <c r="O639" i="11" s="1"/>
  <c r="N638" i="11"/>
  <c r="O638" i="11" s="1"/>
  <c r="P648" i="11"/>
  <c r="P647" i="11" s="1"/>
  <c r="N636" i="11"/>
  <c r="O636" i="11" s="1"/>
  <c r="O645" i="11"/>
  <c r="O642" i="11"/>
  <c r="O641" i="11"/>
  <c r="N646" i="11" l="1"/>
  <c r="Q655" i="11" s="1"/>
  <c r="O646" i="11"/>
  <c r="Q667" i="11" s="1"/>
  <c r="Z667" i="11" l="1"/>
  <c r="AF655" i="11"/>
  <c r="Z655" i="11"/>
  <c r="W655" i="11"/>
  <c r="Q669" i="11"/>
  <c r="Q666" i="11"/>
  <c r="Q664" i="11"/>
  <c r="Q654" i="11"/>
  <c r="Y655" i="11" s="1"/>
  <c r="Q658" i="11"/>
  <c r="AC655" i="11" s="1"/>
  <c r="Q652" i="11"/>
  <c r="Q651" i="11"/>
  <c r="Q671" i="11"/>
  <c r="Q660" i="11"/>
  <c r="AE655" i="11" s="1"/>
  <c r="Q657" i="11"/>
  <c r="Q665" i="11"/>
  <c r="Q672" i="11"/>
  <c r="AE667" i="11" s="1"/>
  <c r="Q668" i="11"/>
  <c r="AF668" i="11" s="1"/>
  <c r="Q653" i="11"/>
  <c r="Q659" i="11"/>
  <c r="AD655" i="11" s="1"/>
  <c r="Q656" i="11"/>
  <c r="AA655" i="11" s="1"/>
  <c r="AF667" i="11"/>
  <c r="Q670" i="11"/>
  <c r="AC667" i="11" s="1"/>
  <c r="AF669" i="11"/>
  <c r="AF658" i="11"/>
  <c r="Q663" i="11"/>
  <c r="AF660" i="11" l="1"/>
  <c r="AD665" i="11"/>
  <c r="Z665" i="11"/>
  <c r="V665" i="11"/>
  <c r="AC665" i="11"/>
  <c r="Y665" i="11"/>
  <c r="AB665" i="11"/>
  <c r="X665" i="11"/>
  <c r="AE665" i="11"/>
  <c r="AA665" i="11"/>
  <c r="W665" i="11"/>
  <c r="AB664" i="11"/>
  <c r="X664" i="11"/>
  <c r="AE664" i="11"/>
  <c r="AA664" i="11"/>
  <c r="W664" i="11"/>
  <c r="AD664" i="11"/>
  <c r="Z664" i="11"/>
  <c r="V664" i="11"/>
  <c r="AC664" i="11"/>
  <c r="Y664" i="11"/>
  <c r="AD663" i="11"/>
  <c r="Z663" i="11"/>
  <c r="V663" i="11"/>
  <c r="AC663" i="11"/>
  <c r="Y663" i="11"/>
  <c r="AB663" i="11"/>
  <c r="X663" i="11"/>
  <c r="AE663" i="11"/>
  <c r="AA663" i="11"/>
  <c r="W663" i="11"/>
  <c r="AD651" i="11"/>
  <c r="Z651" i="11"/>
  <c r="V651" i="11"/>
  <c r="AC651" i="11"/>
  <c r="Y651" i="11"/>
  <c r="AB651" i="11"/>
  <c r="X651" i="11"/>
  <c r="AE651" i="11"/>
  <c r="AA651" i="11"/>
  <c r="W651" i="11"/>
  <c r="AD653" i="11"/>
  <c r="Z653" i="11"/>
  <c r="V653" i="11"/>
  <c r="AC653" i="11"/>
  <c r="Y653" i="11"/>
  <c r="AB653" i="11"/>
  <c r="X653" i="11"/>
  <c r="AE653" i="11"/>
  <c r="AA653" i="11"/>
  <c r="W653" i="11"/>
  <c r="AD657" i="11"/>
  <c r="Z657" i="11"/>
  <c r="V657" i="11"/>
  <c r="AC657" i="11"/>
  <c r="Y657" i="11"/>
  <c r="AB657" i="11"/>
  <c r="X657" i="11"/>
  <c r="AE657" i="11"/>
  <c r="AA657" i="11"/>
  <c r="W657" i="11"/>
  <c r="AB652" i="11"/>
  <c r="X652" i="11"/>
  <c r="AE652" i="11"/>
  <c r="AA652" i="11"/>
  <c r="W652" i="11"/>
  <c r="AD652" i="11"/>
  <c r="Z652" i="11"/>
  <c r="V652" i="11"/>
  <c r="AC652" i="11"/>
  <c r="Y652" i="11"/>
  <c r="AF666" i="11"/>
  <c r="AB666" i="11"/>
  <c r="X666" i="11"/>
  <c r="AE666" i="11"/>
  <c r="AA666" i="11"/>
  <c r="W666" i="11"/>
  <c r="AD666" i="11"/>
  <c r="Z666" i="11"/>
  <c r="V666" i="11"/>
  <c r="AC666" i="11"/>
  <c r="Y666" i="11"/>
  <c r="X667" i="11"/>
  <c r="V667" i="11"/>
  <c r="AD659" i="11"/>
  <c r="Z659" i="11"/>
  <c r="V659" i="11"/>
  <c r="AC659" i="11"/>
  <c r="Y659" i="11"/>
  <c r="AB659" i="11"/>
  <c r="X659" i="11"/>
  <c r="AE659" i="11"/>
  <c r="AA659" i="11"/>
  <c r="W659" i="11"/>
  <c r="AB668" i="11"/>
  <c r="X668" i="11"/>
  <c r="AE668" i="11"/>
  <c r="AA668" i="11"/>
  <c r="W668" i="11"/>
  <c r="AD668" i="11"/>
  <c r="Z668" i="11"/>
  <c r="V668" i="11"/>
  <c r="AC668" i="11"/>
  <c r="Y668" i="11"/>
  <c r="AB660" i="11"/>
  <c r="X660" i="11"/>
  <c r="AE660" i="11"/>
  <c r="AA660" i="11"/>
  <c r="W660" i="11"/>
  <c r="AD660" i="11"/>
  <c r="Z660" i="11"/>
  <c r="V660" i="11"/>
  <c r="AC660" i="11"/>
  <c r="Y660" i="11"/>
  <c r="AB658" i="11"/>
  <c r="X658" i="11"/>
  <c r="AE658" i="11"/>
  <c r="AA658" i="11"/>
  <c r="W658" i="11"/>
  <c r="AD658" i="11"/>
  <c r="Z658" i="11"/>
  <c r="V658" i="11"/>
  <c r="AC658" i="11"/>
  <c r="Y658" i="11"/>
  <c r="AD669" i="11"/>
  <c r="Z669" i="11"/>
  <c r="AC669" i="11"/>
  <c r="Y669" i="11"/>
  <c r="AB669" i="11"/>
  <c r="X669" i="11"/>
  <c r="AE669" i="11"/>
  <c r="AA669" i="11"/>
  <c r="W669" i="11"/>
  <c r="V669" i="11"/>
  <c r="X655" i="11"/>
  <c r="V655" i="11"/>
  <c r="W667" i="11"/>
  <c r="AB667" i="11"/>
  <c r="AB670" i="11"/>
  <c r="X670" i="11"/>
  <c r="AE670" i="11"/>
  <c r="AA670" i="11"/>
  <c r="W670" i="11"/>
  <c r="AD670" i="11"/>
  <c r="Z670" i="11"/>
  <c r="V670" i="11"/>
  <c r="AC670" i="11"/>
  <c r="Y670" i="11"/>
  <c r="AB656" i="11"/>
  <c r="X656" i="11"/>
  <c r="AE656" i="11"/>
  <c r="AA656" i="11"/>
  <c r="W656" i="11"/>
  <c r="AD656" i="11"/>
  <c r="Z656" i="11"/>
  <c r="V656" i="11"/>
  <c r="AC656" i="11"/>
  <c r="Y656" i="11"/>
  <c r="AF672" i="11"/>
  <c r="AB672" i="11"/>
  <c r="X672" i="11"/>
  <c r="AE672" i="11"/>
  <c r="AA672" i="11"/>
  <c r="W672" i="11"/>
  <c r="AD672" i="11"/>
  <c r="Z672" i="11"/>
  <c r="V672" i="11"/>
  <c r="AC672" i="11"/>
  <c r="Y672" i="11"/>
  <c r="AD671" i="11"/>
  <c r="Z671" i="11"/>
  <c r="V671" i="11"/>
  <c r="AC671" i="11"/>
  <c r="Y671" i="11"/>
  <c r="AB671" i="11"/>
  <c r="X671" i="11"/>
  <c r="AE671" i="11"/>
  <c r="AA671" i="11"/>
  <c r="W671" i="11"/>
  <c r="AB654" i="11"/>
  <c r="X654" i="11"/>
  <c r="AE654" i="11"/>
  <c r="AA654" i="11"/>
  <c r="W654" i="11"/>
  <c r="AD654" i="11"/>
  <c r="Z654" i="11"/>
  <c r="V654" i="11"/>
  <c r="AC654" i="11"/>
  <c r="Y654" i="11"/>
  <c r="AB655" i="11"/>
  <c r="AA667" i="11"/>
  <c r="Y667" i="11"/>
  <c r="AD667" i="11"/>
  <c r="AF651" i="11"/>
  <c r="AF657" i="11"/>
  <c r="AF664" i="11"/>
  <c r="AF652" i="11"/>
  <c r="AF671" i="11"/>
  <c r="AF654" i="11"/>
  <c r="AF665" i="11"/>
  <c r="AU657" i="11"/>
  <c r="AU652" i="11"/>
  <c r="AU658" i="11"/>
  <c r="AU659" i="11"/>
  <c r="AU660" i="11"/>
  <c r="AU655" i="11"/>
  <c r="AU653" i="11"/>
  <c r="AU656" i="11"/>
  <c r="AU654" i="11"/>
  <c r="AU651" i="11"/>
  <c r="Q661" i="11"/>
  <c r="AF653" i="11"/>
  <c r="AF656" i="11"/>
  <c r="AF659" i="11"/>
  <c r="AF670" i="11"/>
  <c r="AU666" i="11"/>
  <c r="AU671" i="11"/>
  <c r="AF663" i="11"/>
  <c r="AU669" i="11"/>
  <c r="AU670" i="11"/>
  <c r="AU664" i="11"/>
  <c r="AU672" i="11"/>
  <c r="AU667" i="11"/>
  <c r="AU663" i="11"/>
  <c r="AU668" i="11"/>
  <c r="AU665" i="11"/>
  <c r="AE673" i="11" l="1"/>
  <c r="AE661" i="11"/>
  <c r="AH651" i="11" s="1"/>
  <c r="AF673" i="11"/>
  <c r="AH664" i="11" s="1"/>
  <c r="AH666" i="11" s="1"/>
  <c r="AF661" i="11"/>
  <c r="AH652" i="11" s="1"/>
  <c r="AH654" i="11" s="1"/>
  <c r="AH663" i="11"/>
  <c r="AH656" i="11" l="1"/>
  <c r="AH655" i="11"/>
  <c r="AH659" i="11" s="1"/>
  <c r="AH667" i="11"/>
  <c r="AH671" i="11" s="1"/>
  <c r="AH668" i="11"/>
  <c r="AH658" i="11" l="1"/>
  <c r="AH660" i="11" s="1"/>
  <c r="AH670" i="11"/>
  <c r="AK655" i="11" l="1"/>
  <c r="AK656" i="11" s="1"/>
  <c r="AK657" i="11" s="1"/>
  <c r="AK660" i="11" s="1"/>
  <c r="AL660" i="11" s="1"/>
  <c r="AK651" i="11"/>
  <c r="AL651" i="11" s="1"/>
  <c r="AN653" i="11"/>
  <c r="AO653" i="11" s="1"/>
  <c r="AH672" i="11"/>
  <c r="AK663" i="11" s="1"/>
  <c r="AL663" i="11" s="1"/>
  <c r="AK667" i="11"/>
  <c r="AK668" i="11" s="1"/>
  <c r="AK669" i="11" s="1"/>
  <c r="AK659" i="11" l="1"/>
  <c r="AL659" i="11" s="1"/>
  <c r="AK658" i="11"/>
  <c r="AL658" i="11" s="1"/>
  <c r="AN651" i="11"/>
  <c r="AN652" i="11"/>
  <c r="AK670" i="11"/>
  <c r="AL670" i="11" s="1"/>
  <c r="AK672" i="11"/>
  <c r="AL672" i="11" s="1"/>
  <c r="AK671" i="11"/>
  <c r="AL671" i="11" s="1"/>
  <c r="AN663" i="11"/>
  <c r="AN665" i="11"/>
  <c r="AO665" i="11" s="1"/>
  <c r="AO651" i="11" l="1"/>
  <c r="AP651" i="11" s="1"/>
  <c r="AO652" i="11"/>
  <c r="AP652" i="11" s="1"/>
  <c r="AN664" i="11"/>
  <c r="AO664" i="11" s="1"/>
  <c r="AO663" i="11" l="1"/>
  <c r="AP663" i="11" s="1"/>
  <c r="AQ652" i="11"/>
  <c r="AP653" i="11"/>
  <c r="AQ653" i="11" s="1"/>
  <c r="AP665" i="11"/>
  <c r="AQ665" i="11" s="1"/>
  <c r="AP664" i="11"/>
  <c r="AQ651" i="11"/>
  <c r="AQ656" i="11" s="1"/>
  <c r="AQ664" i="11" l="1"/>
  <c r="AQ663" i="11"/>
  <c r="AQ668" i="11" s="1"/>
  <c r="AV668" i="11" s="1"/>
  <c r="AV651" i="11"/>
  <c r="AV656" i="11"/>
  <c r="AV653" i="11"/>
  <c r="AV659" i="11"/>
  <c r="AV654" i="11"/>
  <c r="AV652" i="11"/>
  <c r="AV660" i="11"/>
  <c r="AV657" i="11"/>
  <c r="AV655" i="11"/>
  <c r="AV658" i="11"/>
  <c r="AV670" i="11" l="1"/>
  <c r="AV671" i="11"/>
  <c r="Q684" i="11" s="1"/>
  <c r="AV664" i="11"/>
  <c r="Q677" i="11" s="1"/>
  <c r="AV666" i="11"/>
  <c r="Q679" i="11" s="1"/>
  <c r="AV665" i="11"/>
  <c r="Q678" i="11" s="1"/>
  <c r="AV663" i="11"/>
  <c r="Q676" i="11" s="1"/>
  <c r="AV667" i="11"/>
  <c r="Q680" i="11" s="1"/>
  <c r="AV669" i="11"/>
  <c r="Q682" i="11" s="1"/>
  <c r="AV672" i="11"/>
  <c r="Q685" i="11" s="1"/>
  <c r="Q683" i="11"/>
  <c r="Q681" i="11"/>
  <c r="R680" i="11" l="1"/>
  <c r="S680" i="11" s="1"/>
  <c r="R684" i="11"/>
  <c r="S684" i="11" s="1"/>
  <c r="R681" i="11"/>
  <c r="S681" i="11" s="1"/>
  <c r="R682" i="11"/>
  <c r="S682" i="11" s="1"/>
  <c r="R678" i="11"/>
  <c r="S678" i="11" s="1"/>
  <c r="R679" i="11"/>
  <c r="S679" i="11" s="1"/>
  <c r="R685" i="11"/>
  <c r="S685" i="11" s="1"/>
  <c r="R677" i="11"/>
  <c r="S677" i="11" s="1"/>
  <c r="R683" i="11"/>
  <c r="S683" i="11" s="1"/>
  <c r="P689" i="11"/>
  <c r="R676" i="11"/>
  <c r="S676" i="11" l="1"/>
  <c r="S686" i="11" s="1"/>
  <c r="R686" i="11"/>
  <c r="S687" i="11" l="1"/>
  <c r="T676" i="11" s="1"/>
  <c r="T677" i="11" l="1"/>
  <c r="U677" i="11" s="1"/>
  <c r="T679" i="11"/>
  <c r="U679" i="11" s="1"/>
  <c r="T682" i="11"/>
  <c r="U682" i="11" s="1"/>
  <c r="T684" i="11"/>
  <c r="U684" i="11" s="1"/>
  <c r="T683" i="11"/>
  <c r="U683" i="11" s="1"/>
  <c r="T678" i="11"/>
  <c r="U678" i="11" s="1"/>
  <c r="T681" i="11"/>
  <c r="U681" i="11" s="1"/>
  <c r="T680" i="11"/>
  <c r="U680" i="11" s="1"/>
  <c r="T685" i="11"/>
  <c r="U685" i="11" s="1"/>
  <c r="U676" i="11"/>
  <c r="U686" i="11" l="1"/>
  <c r="T686" i="11"/>
  <c r="U687" i="11" l="1"/>
  <c r="T687" i="11" s="1"/>
  <c r="V685" i="11" l="1"/>
  <c r="W685" i="11" s="1"/>
  <c r="V676" i="11"/>
  <c r="V681" i="11"/>
  <c r="W681" i="11" s="1"/>
  <c r="V679" i="11"/>
  <c r="W679" i="11" s="1"/>
  <c r="V678" i="11"/>
  <c r="W678" i="11" s="1"/>
  <c r="V677" i="11"/>
  <c r="W677" i="11" s="1"/>
  <c r="V683" i="11"/>
  <c r="W683" i="11" s="1"/>
  <c r="V680" i="11"/>
  <c r="W680" i="11" s="1"/>
  <c r="V682" i="11"/>
  <c r="W682" i="11" s="1"/>
  <c r="V684" i="11"/>
  <c r="W684" i="11" s="1"/>
  <c r="W676" i="11"/>
  <c r="V686" i="11" l="1"/>
  <c r="W686" i="11"/>
  <c r="W687" i="11" l="1"/>
  <c r="V687" i="11" s="1"/>
  <c r="X676" i="11" l="1"/>
  <c r="Y676" i="11" s="1"/>
  <c r="X684" i="11"/>
  <c r="Y684" i="11" s="1"/>
  <c r="X680" i="11"/>
  <c r="Y680" i="11" s="1"/>
  <c r="X681" i="11"/>
  <c r="Y681" i="11" s="1"/>
  <c r="X682" i="11"/>
  <c r="Y682" i="11" s="1"/>
  <c r="X677" i="11"/>
  <c r="Y677" i="11" s="1"/>
  <c r="X685" i="11"/>
  <c r="Y685" i="11" s="1"/>
  <c r="X678" i="11"/>
  <c r="Y678" i="11" s="1"/>
  <c r="X679" i="11"/>
  <c r="Y679" i="11" s="1"/>
  <c r="X683" i="11"/>
  <c r="Y683" i="11" s="1"/>
  <c r="Y686" i="11" l="1"/>
  <c r="X686" i="11"/>
  <c r="Y687" i="11" l="1"/>
  <c r="Z680" i="11"/>
  <c r="AA680" i="11" s="1"/>
  <c r="Z679" i="11"/>
  <c r="AA679" i="11" s="1"/>
  <c r="Z682" i="11"/>
  <c r="AA682" i="11" s="1"/>
  <c r="Z676" i="11"/>
  <c r="Z677" i="11"/>
  <c r="AA677" i="11" s="1"/>
  <c r="Z683" i="11"/>
  <c r="AA683" i="11" s="1"/>
  <c r="Z685" i="11"/>
  <c r="AA685" i="11" s="1"/>
  <c r="Z678" i="11"/>
  <c r="AA678" i="11" s="1"/>
  <c r="Z684" i="11"/>
  <c r="AA684" i="11" s="1"/>
  <c r="X687" i="11"/>
  <c r="Z681" i="11"/>
  <c r="AA681" i="11" s="1"/>
  <c r="AA676" i="11"/>
  <c r="AA686" i="11" l="1"/>
  <c r="Z686" i="11"/>
  <c r="AA687" i="11" l="1"/>
  <c r="Z687" i="11" s="1"/>
  <c r="AB677" i="11" l="1"/>
  <c r="AC677" i="11" s="1"/>
  <c r="AB681" i="11"/>
  <c r="AC681" i="11" s="1"/>
  <c r="AB685" i="11"/>
  <c r="AC685" i="11" s="1"/>
  <c r="AB680" i="11"/>
  <c r="AC680" i="11" s="1"/>
  <c r="AB679" i="11"/>
  <c r="AC679" i="11" s="1"/>
  <c r="AB684" i="11"/>
  <c r="AC684" i="11" s="1"/>
  <c r="AB683" i="11"/>
  <c r="AC683" i="11" s="1"/>
  <c r="AB676" i="11"/>
  <c r="AB682" i="11"/>
  <c r="AC682" i="11" s="1"/>
  <c r="AB678" i="11"/>
  <c r="AC678" i="11" s="1"/>
  <c r="AB686" i="11" l="1"/>
  <c r="AC676" i="11"/>
  <c r="AC686" i="11" s="1"/>
  <c r="AC687" i="11" l="1"/>
  <c r="AD684" i="11" s="1"/>
  <c r="AE684" i="11" s="1"/>
  <c r="AD683" i="11" l="1"/>
  <c r="AE683" i="11" s="1"/>
  <c r="AD682" i="11"/>
  <c r="AE682" i="11" s="1"/>
  <c r="AD676" i="11"/>
  <c r="AD685" i="11"/>
  <c r="AE685" i="11" s="1"/>
  <c r="AD677" i="11"/>
  <c r="AE677" i="11" s="1"/>
  <c r="AD681" i="11"/>
  <c r="AE681" i="11" s="1"/>
  <c r="AD679" i="11"/>
  <c r="AE679" i="11" s="1"/>
  <c r="AB687" i="11"/>
  <c r="AD680" i="11"/>
  <c r="AE680" i="11" s="1"/>
  <c r="AD678" i="11"/>
  <c r="AE678" i="11" s="1"/>
  <c r="AE676" i="11"/>
  <c r="AE686" i="11" l="1"/>
  <c r="AD686" i="11"/>
  <c r="AE687" i="11" l="1"/>
  <c r="AF685" i="11" s="1"/>
  <c r="AG685" i="11" s="1"/>
  <c r="AF682" i="11"/>
  <c r="AG682" i="11" s="1"/>
  <c r="AF678" i="11" l="1"/>
  <c r="AG678" i="11" s="1"/>
  <c r="AF684" i="11"/>
  <c r="AG684" i="11" s="1"/>
  <c r="AF676" i="11"/>
  <c r="AG676" i="11" s="1"/>
  <c r="AF681" i="11"/>
  <c r="AG681" i="11" s="1"/>
  <c r="AF679" i="11"/>
  <c r="AG679" i="11" s="1"/>
  <c r="AD687" i="11"/>
  <c r="AF683" i="11"/>
  <c r="AG683" i="11" s="1"/>
  <c r="AF680" i="11"/>
  <c r="AG680" i="11" s="1"/>
  <c r="AF677" i="11"/>
  <c r="AG677" i="11" s="1"/>
  <c r="AF686" i="11" l="1"/>
  <c r="AG686" i="11"/>
  <c r="AG687" i="11" l="1"/>
  <c r="AH685" i="11" s="1"/>
  <c r="AI685" i="11" s="1"/>
  <c r="AH679" i="11"/>
  <c r="AI679" i="11" s="1"/>
  <c r="AH683" i="11" l="1"/>
  <c r="AI683" i="11" s="1"/>
  <c r="AH681" i="11"/>
  <c r="AI681" i="11" s="1"/>
  <c r="AH680" i="11"/>
  <c r="AI680" i="11" s="1"/>
  <c r="AH676" i="11"/>
  <c r="AI676" i="11" s="1"/>
  <c r="AH684" i="11"/>
  <c r="AI684" i="11" s="1"/>
  <c r="AH677" i="11"/>
  <c r="AI677" i="11" s="1"/>
  <c r="AF687" i="11"/>
  <c r="AH678" i="11"/>
  <c r="AI678" i="11" s="1"/>
  <c r="AH682" i="11"/>
  <c r="AI682" i="11" s="1"/>
  <c r="AI686" i="11" l="1"/>
  <c r="AH686" i="11"/>
  <c r="AI687" i="11" l="1"/>
  <c r="AJ683" i="11" s="1"/>
  <c r="AK683" i="11" s="1"/>
  <c r="AJ685" i="11"/>
  <c r="AK685" i="11" s="1"/>
  <c r="AJ680" i="11"/>
  <c r="AK680" i="11" s="1"/>
  <c r="AJ677" i="11"/>
  <c r="AK677" i="11" s="1"/>
  <c r="AJ678" i="11"/>
  <c r="AK678" i="11" s="1"/>
  <c r="AJ679" i="11"/>
  <c r="AK679" i="11" s="1"/>
  <c r="AJ684" i="11"/>
  <c r="AK684" i="11" s="1"/>
  <c r="AH687" i="11" l="1"/>
  <c r="AJ681" i="11"/>
  <c r="AK681" i="11" s="1"/>
  <c r="AJ676" i="11"/>
  <c r="AK676" i="11" s="1"/>
  <c r="AJ682" i="11"/>
  <c r="AK682" i="11" s="1"/>
  <c r="AK686" i="11" s="1"/>
  <c r="AJ686" i="11" l="1"/>
  <c r="AK687" i="11" s="1"/>
  <c r="AJ687" i="11" l="1"/>
  <c r="AL681" i="11"/>
  <c r="AM681" i="11" s="1"/>
  <c r="AL682" i="11"/>
  <c r="AM682" i="11" s="1"/>
  <c r="AL678" i="11"/>
  <c r="AM678" i="11" s="1"/>
  <c r="AL683" i="11"/>
  <c r="AM683" i="11" s="1"/>
  <c r="AL676" i="11"/>
  <c r="AM676" i="11" s="1"/>
  <c r="AL679" i="11"/>
  <c r="AM679" i="11" s="1"/>
  <c r="AL680" i="11"/>
  <c r="AM680" i="11" s="1"/>
  <c r="AL685" i="11"/>
  <c r="AM685" i="11" s="1"/>
  <c r="AL684" i="11"/>
  <c r="AM684" i="11" s="1"/>
  <c r="AL677" i="11"/>
  <c r="AM677" i="11" s="1"/>
  <c r="AM686" i="11" s="1"/>
  <c r="AL686" i="11" l="1"/>
  <c r="AM687" i="11" s="1"/>
  <c r="AN681" i="11" l="1"/>
  <c r="AO681" i="11" s="1"/>
  <c r="AN678" i="11"/>
  <c r="AO678" i="11" s="1"/>
  <c r="AN679" i="11"/>
  <c r="AO679" i="11" s="1"/>
  <c r="AN684" i="11"/>
  <c r="AO684" i="11" s="1"/>
  <c r="AN680" i="11"/>
  <c r="AO680" i="11" s="1"/>
  <c r="AN677" i="11"/>
  <c r="AO677" i="11" s="1"/>
  <c r="AN676" i="11"/>
  <c r="AO676" i="11" s="1"/>
  <c r="AL687" i="11"/>
  <c r="AN683" i="11"/>
  <c r="AO683" i="11" s="1"/>
  <c r="AN685" i="11"/>
  <c r="AO685" i="11" s="1"/>
  <c r="AN682" i="11"/>
  <c r="AO682" i="11" s="1"/>
  <c r="AO686" i="11" l="1"/>
  <c r="AN686" i="11"/>
  <c r="AO687" i="11" s="1"/>
  <c r="AP681" i="11" s="1"/>
  <c r="AQ681" i="11" s="1"/>
  <c r="AP679" i="11" l="1"/>
  <c r="AQ679" i="11" s="1"/>
  <c r="AN687" i="11"/>
  <c r="AP677" i="11"/>
  <c r="AQ677" i="11" s="1"/>
  <c r="AP682" i="11"/>
  <c r="AQ682" i="11" s="1"/>
  <c r="AP685" i="11"/>
  <c r="AQ685" i="11" s="1"/>
  <c r="AP684" i="11"/>
  <c r="AQ684" i="11" s="1"/>
  <c r="AP678" i="11"/>
  <c r="AQ678" i="11" s="1"/>
  <c r="AP676" i="11"/>
  <c r="AQ676" i="11" s="1"/>
  <c r="AP683" i="11"/>
  <c r="AQ683" i="11" s="1"/>
  <c r="AP680" i="11"/>
  <c r="AQ680" i="11" s="1"/>
  <c r="AQ686" i="11" l="1"/>
  <c r="AP686" i="11"/>
  <c r="AQ687" i="11" l="1"/>
  <c r="AR684" i="11" s="1"/>
  <c r="AS684" i="11" s="1"/>
  <c r="AR676" i="11"/>
  <c r="AR680" i="11"/>
  <c r="AS680" i="11" s="1"/>
  <c r="AR682" i="11"/>
  <c r="AS682" i="11" s="1"/>
  <c r="AR678" i="11" l="1"/>
  <c r="AS678" i="11" s="1"/>
  <c r="AR681" i="11"/>
  <c r="AS681" i="11" s="1"/>
  <c r="AR683" i="11"/>
  <c r="AS683" i="11" s="1"/>
  <c r="AR679" i="11"/>
  <c r="AS679" i="11" s="1"/>
  <c r="AR677" i="11"/>
  <c r="AS677" i="11" s="1"/>
  <c r="AP687" i="11"/>
  <c r="AR685" i="11"/>
  <c r="AS685" i="11" s="1"/>
  <c r="AS676" i="11"/>
  <c r="AR686" i="11" l="1"/>
  <c r="AS686" i="11"/>
  <c r="AS687" i="11" l="1"/>
  <c r="AT677" i="11" s="1"/>
  <c r="AU677" i="11" s="1"/>
  <c r="AT680" i="11"/>
  <c r="AU680" i="11" s="1"/>
  <c r="AT678" i="11"/>
  <c r="AU678" i="11" s="1"/>
  <c r="AT676" i="11"/>
  <c r="AT684" i="11"/>
  <c r="AU684" i="11" s="1"/>
  <c r="AT683" i="11"/>
  <c r="AU683" i="11" s="1"/>
  <c r="AT682" i="11"/>
  <c r="AU682" i="11" s="1"/>
  <c r="AT685" i="11"/>
  <c r="AU685" i="11" s="1"/>
  <c r="AR687" i="11"/>
  <c r="AT679" i="11"/>
  <c r="AU679" i="11" s="1"/>
  <c r="AT681" i="11"/>
  <c r="AU681" i="11" s="1"/>
  <c r="AT686" i="11" l="1"/>
  <c r="AU676" i="11"/>
  <c r="AU686" i="11" s="1"/>
  <c r="AU687" i="11" l="1"/>
  <c r="AV685" i="11" l="1"/>
  <c r="AW685" i="11" s="1"/>
  <c r="AV677" i="11"/>
  <c r="AW677" i="11" s="1"/>
  <c r="AV680" i="11"/>
  <c r="AW680" i="11" s="1"/>
  <c r="AV682" i="11"/>
  <c r="AW682" i="11" s="1"/>
  <c r="AV681" i="11"/>
  <c r="AW681" i="11" s="1"/>
  <c r="AV683" i="11"/>
  <c r="AW683" i="11" s="1"/>
  <c r="AV684" i="11"/>
  <c r="AW684" i="11" s="1"/>
  <c r="AT687" i="11"/>
  <c r="AV678" i="11"/>
  <c r="AW678" i="11" s="1"/>
  <c r="AV679" i="11"/>
  <c r="AW679" i="11" s="1"/>
  <c r="AV676" i="11"/>
  <c r="AW676" i="11" l="1"/>
  <c r="AW686" i="11" s="1"/>
  <c r="AV686" i="11"/>
  <c r="AW687" i="11" l="1"/>
  <c r="AX681" i="11" s="1"/>
  <c r="AY681" i="11" s="1"/>
  <c r="AX685" i="11" l="1"/>
  <c r="AY685" i="11" s="1"/>
  <c r="AX679" i="11"/>
  <c r="AY679" i="11" s="1"/>
  <c r="AV687" i="11"/>
  <c r="AX682" i="11"/>
  <c r="AY682" i="11" s="1"/>
  <c r="AX680" i="11"/>
  <c r="AY680" i="11" s="1"/>
  <c r="AX684" i="11"/>
  <c r="AY684" i="11" s="1"/>
  <c r="AX678" i="11"/>
  <c r="AY678" i="11" s="1"/>
  <c r="AX683" i="11"/>
  <c r="AY683" i="11" s="1"/>
  <c r="AX676" i="11"/>
  <c r="AX677" i="11"/>
  <c r="AY677" i="11" s="1"/>
  <c r="AX686" i="11" l="1"/>
  <c r="AY676" i="11"/>
  <c r="AY686" i="11" s="1"/>
  <c r="AY687" i="11" l="1"/>
  <c r="AZ684" i="11" s="1"/>
  <c r="BA684" i="11" s="1"/>
  <c r="AZ683" i="11"/>
  <c r="BA683" i="11" s="1"/>
  <c r="AZ682" i="11" l="1"/>
  <c r="BA682" i="11" s="1"/>
  <c r="AZ681" i="11"/>
  <c r="BA681" i="11" s="1"/>
  <c r="AX687" i="11"/>
  <c r="AZ677" i="11"/>
  <c r="BA677" i="11" s="1"/>
  <c r="AZ680" i="11"/>
  <c r="BA680" i="11" s="1"/>
  <c r="AZ678" i="11"/>
  <c r="BA678" i="11" s="1"/>
  <c r="AZ679" i="11"/>
  <c r="BA679" i="11" s="1"/>
  <c r="AZ685" i="11"/>
  <c r="BA685" i="11" s="1"/>
  <c r="AZ676" i="11"/>
  <c r="BA676" i="11" s="1"/>
  <c r="BA686" i="11" l="1"/>
  <c r="AZ686" i="11"/>
  <c r="BA687" i="11" l="1"/>
  <c r="BB683" i="11" s="1"/>
  <c r="BC683" i="11" s="1"/>
  <c r="BB681" i="11"/>
  <c r="BC681" i="11" s="1"/>
  <c r="AZ687" i="11"/>
  <c r="BB677" i="11"/>
  <c r="BC677" i="11" s="1"/>
  <c r="BB676" i="11" l="1"/>
  <c r="BB682" i="11"/>
  <c r="BC682" i="11" s="1"/>
  <c r="BB678" i="11"/>
  <c r="BC678" i="11" s="1"/>
  <c r="BB680" i="11"/>
  <c r="BC680" i="11" s="1"/>
  <c r="BB685" i="11"/>
  <c r="BC685" i="11" s="1"/>
  <c r="BB679" i="11"/>
  <c r="BC679" i="11" s="1"/>
  <c r="BB684" i="11"/>
  <c r="BC684" i="11" s="1"/>
  <c r="BC676" i="11"/>
  <c r="BC686" i="11" l="1"/>
  <c r="BB686" i="11"/>
  <c r="BC687" i="11" l="1"/>
  <c r="BB687" i="11" s="1"/>
  <c r="BD680" i="11" l="1"/>
  <c r="BE680" i="11" s="1"/>
  <c r="BD679" i="11"/>
  <c r="BE679" i="11" s="1"/>
  <c r="BD682" i="11"/>
  <c r="BE682" i="11" s="1"/>
  <c r="BD684" i="11"/>
  <c r="BE684" i="11" s="1"/>
  <c r="BD677" i="11"/>
  <c r="BE677" i="11" s="1"/>
  <c r="BD685" i="11"/>
  <c r="BE685" i="11" s="1"/>
  <c r="BD683" i="11"/>
  <c r="BE683" i="11" s="1"/>
  <c r="BD681" i="11"/>
  <c r="BE681" i="11" s="1"/>
  <c r="BD676" i="11"/>
  <c r="BD678" i="11"/>
  <c r="BE678" i="11" s="1"/>
  <c r="BD686" i="11" l="1"/>
  <c r="BE676" i="11"/>
  <c r="BE686" i="11" s="1"/>
  <c r="BE687" i="11" l="1"/>
  <c r="BD687" i="11" s="1"/>
  <c r="BF684" i="11"/>
  <c r="BG684" i="11" s="1"/>
  <c r="BF682" i="11"/>
  <c r="BG682" i="11" s="1"/>
  <c r="BF685" i="11"/>
  <c r="BG685" i="11" s="1"/>
  <c r="BF679" i="11"/>
  <c r="BG679" i="11" s="1"/>
  <c r="BF677" i="11"/>
  <c r="BG677" i="11" s="1"/>
  <c r="BF680" i="11"/>
  <c r="BG680" i="11" s="1"/>
  <c r="BF683" i="11"/>
  <c r="BG683" i="11" s="1"/>
  <c r="BF681" i="11" l="1"/>
  <c r="BG681" i="11" s="1"/>
  <c r="BF676" i="11"/>
  <c r="BG676" i="11" s="1"/>
  <c r="BF678" i="11"/>
  <c r="BG678" i="11" s="1"/>
  <c r="BF686" i="11" l="1"/>
  <c r="BG686" i="11"/>
  <c r="BG687" i="11" s="1"/>
  <c r="BF687" i="11" l="1"/>
  <c r="BH679" i="11"/>
  <c r="BI679" i="11" s="1"/>
  <c r="BH681" i="11"/>
  <c r="BI681" i="11" s="1"/>
  <c r="BH683" i="11"/>
  <c r="BI683" i="11" s="1"/>
  <c r="BH677" i="11"/>
  <c r="BI677" i="11" s="1"/>
  <c r="BH680" i="11"/>
  <c r="BI680" i="11" s="1"/>
  <c r="BH678" i="11"/>
  <c r="BI678" i="11" s="1"/>
  <c r="BH682" i="11"/>
  <c r="BI682" i="11" s="1"/>
  <c r="BH676" i="11"/>
  <c r="BH684" i="11"/>
  <c r="BI684" i="11" s="1"/>
  <c r="BH685" i="11"/>
  <c r="BI685" i="11" s="1"/>
  <c r="BH686" i="11" l="1"/>
  <c r="BI676" i="11"/>
  <c r="BI686" i="11" s="1"/>
  <c r="BI687" i="11" l="1"/>
  <c r="BJ683" i="11" l="1"/>
  <c r="BK683" i="11" s="1"/>
  <c r="BJ676" i="11"/>
  <c r="BJ682" i="11"/>
  <c r="BK682" i="11" s="1"/>
  <c r="BJ681" i="11"/>
  <c r="BK681" i="11" s="1"/>
  <c r="BJ678" i="11"/>
  <c r="BK678" i="11" s="1"/>
  <c r="BJ684" i="11"/>
  <c r="BK684" i="11" s="1"/>
  <c r="BJ685" i="11"/>
  <c r="BK685" i="11" s="1"/>
  <c r="BJ680" i="11"/>
  <c r="BK680" i="11" s="1"/>
  <c r="BH687" i="11"/>
  <c r="BJ679" i="11"/>
  <c r="BK679" i="11" s="1"/>
  <c r="BJ677" i="11"/>
  <c r="BK677" i="11" s="1"/>
  <c r="BK676" i="11" l="1"/>
  <c r="BK686" i="11" s="1"/>
  <c r="BJ686" i="11"/>
  <c r="BK687" i="11" l="1"/>
  <c r="BL685" i="11" l="1"/>
  <c r="BM685" i="11" s="1"/>
  <c r="BL677" i="11"/>
  <c r="BM677" i="11" s="1"/>
  <c r="BL680" i="11"/>
  <c r="BM680" i="11" s="1"/>
  <c r="BL681" i="11"/>
  <c r="BM681" i="11" s="1"/>
  <c r="BL683" i="11"/>
  <c r="BM683" i="11" s="1"/>
  <c r="BL684" i="11"/>
  <c r="BM684" i="11" s="1"/>
  <c r="BJ687" i="11"/>
  <c r="BL678" i="11"/>
  <c r="BM678" i="11" s="1"/>
  <c r="BL682" i="11"/>
  <c r="BM682" i="11" s="1"/>
  <c r="BL676" i="11"/>
  <c r="BL679" i="11"/>
  <c r="BM679" i="11" s="1"/>
  <c r="BL686" i="11" l="1"/>
  <c r="BM676" i="11"/>
  <c r="BM686" i="11" s="1"/>
  <c r="BM687" i="11" l="1"/>
  <c r="BN685" i="11" l="1"/>
  <c r="BO685" i="11" s="1"/>
  <c r="BN677" i="11"/>
  <c r="BO677" i="11" s="1"/>
  <c r="BN680" i="11"/>
  <c r="BO680" i="11" s="1"/>
  <c r="BN682" i="11"/>
  <c r="BO682" i="11" s="1"/>
  <c r="BN681" i="11"/>
  <c r="BO681" i="11" s="1"/>
  <c r="BN683" i="11"/>
  <c r="BO683" i="11" s="1"/>
  <c r="BN684" i="11"/>
  <c r="BO684" i="11" s="1"/>
  <c r="BL687" i="11"/>
  <c r="BN678" i="11"/>
  <c r="BO678" i="11" s="1"/>
  <c r="BN679" i="11"/>
  <c r="BO679" i="11" s="1"/>
  <c r="BN676" i="11"/>
  <c r="BO676" i="11" l="1"/>
  <c r="BO686" i="11" s="1"/>
  <c r="BN686" i="11"/>
  <c r="BO687" i="11" l="1"/>
  <c r="BP683" i="11" s="1"/>
  <c r="BQ683" i="11" s="1"/>
  <c r="BP677" i="11" l="1"/>
  <c r="BQ677" i="11" s="1"/>
  <c r="BN687" i="11"/>
  <c r="BP681" i="11"/>
  <c r="BQ681" i="11" s="1"/>
  <c r="BP678" i="11"/>
  <c r="BQ678" i="11" s="1"/>
  <c r="BP685" i="11"/>
  <c r="BQ685" i="11" s="1"/>
  <c r="BP679" i="11"/>
  <c r="BQ679" i="11" s="1"/>
  <c r="BP680" i="11"/>
  <c r="BQ680" i="11" s="1"/>
  <c r="BP682" i="11"/>
  <c r="BQ682" i="11" s="1"/>
  <c r="BP676" i="11"/>
  <c r="BQ676" i="11" s="1"/>
  <c r="BP684" i="11"/>
  <c r="BQ684" i="11" s="1"/>
  <c r="BQ686" i="11" l="1"/>
  <c r="BP686" i="11"/>
  <c r="BQ687" i="11" l="1"/>
  <c r="BR677" i="11" s="1"/>
  <c r="BS677" i="11" s="1"/>
  <c r="BR684" i="11" l="1"/>
  <c r="BS684" i="11" s="1"/>
  <c r="BR678" i="11"/>
  <c r="BS678" i="11" s="1"/>
  <c r="BR685" i="11"/>
  <c r="BS685" i="11" s="1"/>
  <c r="BR679" i="11"/>
  <c r="BS679" i="11" s="1"/>
  <c r="BR680" i="11"/>
  <c r="BS680" i="11" s="1"/>
  <c r="BR681" i="11"/>
  <c r="BS681" i="11" s="1"/>
  <c r="BR682" i="11"/>
  <c r="BS682" i="11" s="1"/>
  <c r="BR676" i="11"/>
  <c r="BS676" i="11" s="1"/>
  <c r="BP687" i="11"/>
  <c r="BR683" i="11"/>
  <c r="BS683" i="11" s="1"/>
  <c r="BS686" i="11" l="1"/>
  <c r="BR686" i="11"/>
  <c r="BS687" i="11" l="1"/>
  <c r="BR687" i="11" s="1"/>
  <c r="BT683" i="11" l="1"/>
  <c r="BU683" i="11" s="1"/>
  <c r="BT680" i="11"/>
  <c r="BU680" i="11" s="1"/>
  <c r="BT685" i="11"/>
  <c r="BU685" i="11" s="1"/>
  <c r="BT682" i="11"/>
  <c r="BU682" i="11" s="1"/>
  <c r="BT679" i="11"/>
  <c r="BU679" i="11" s="1"/>
  <c r="BT676" i="11"/>
  <c r="BU676" i="11" s="1"/>
  <c r="BT684" i="11"/>
  <c r="BU684" i="11" s="1"/>
  <c r="BT681" i="11"/>
  <c r="BU681" i="11" s="1"/>
  <c r="BT677" i="11"/>
  <c r="BU677" i="11" s="1"/>
  <c r="BT678" i="11"/>
  <c r="BU678" i="11" s="1"/>
  <c r="BU686" i="11" l="1"/>
  <c r="BT686" i="11"/>
  <c r="BU687" i="11" l="1"/>
  <c r="BV681" i="11" s="1"/>
  <c r="BW681" i="11" s="1"/>
  <c r="BV678" i="11"/>
  <c r="BW678" i="11" s="1"/>
  <c r="BV685" i="11"/>
  <c r="BW685" i="11" s="1"/>
  <c r="BV684" i="11"/>
  <c r="BW684" i="11" s="1"/>
  <c r="BV677" i="11"/>
  <c r="BW677" i="11" s="1"/>
  <c r="BV679" i="11"/>
  <c r="BW679" i="11" s="1"/>
  <c r="BV682" i="11"/>
  <c r="BW682" i="11" s="1"/>
  <c r="BV683" i="11"/>
  <c r="BW683" i="11" s="1"/>
  <c r="BV676" i="11" l="1"/>
  <c r="BW676" i="11" s="1"/>
  <c r="BT687" i="11"/>
  <c r="BV680" i="11"/>
  <c r="BW680" i="11" s="1"/>
  <c r="BW686" i="11" l="1"/>
  <c r="BV686" i="11"/>
  <c r="BW687" i="11" l="1"/>
  <c r="BX684" i="11"/>
  <c r="BY684" i="11" s="1"/>
  <c r="BX677" i="11"/>
  <c r="BY677" i="11" s="1"/>
  <c r="BX680" i="11"/>
  <c r="BY680" i="11" s="1"/>
  <c r="BX676" i="11"/>
  <c r="BY676" i="11" s="1"/>
  <c r="BX685" i="11"/>
  <c r="BY685" i="11" s="1"/>
  <c r="BX679" i="11"/>
  <c r="BY679" i="11" s="1"/>
  <c r="BX683" i="11"/>
  <c r="BY683" i="11" s="1"/>
  <c r="BX682" i="11"/>
  <c r="BY682" i="11" s="1"/>
  <c r="BX681" i="11"/>
  <c r="BY681" i="11" s="1"/>
  <c r="BX678" i="11"/>
  <c r="BY678" i="11" s="1"/>
  <c r="BV687" i="11"/>
  <c r="BY686" i="11" l="1"/>
  <c r="BX686" i="11"/>
  <c r="BY687" i="11" l="1"/>
  <c r="BZ684" i="11" s="1"/>
  <c r="CA684" i="11" s="1"/>
  <c r="BZ676" i="11"/>
  <c r="BZ678" i="11"/>
  <c r="CA678" i="11" s="1"/>
  <c r="BZ679" i="11"/>
  <c r="CA679" i="11" s="1"/>
  <c r="BX687" i="11"/>
  <c r="BZ682" i="11"/>
  <c r="CA682" i="11" s="1"/>
  <c r="BZ677" i="11"/>
  <c r="CA677" i="11" s="1"/>
  <c r="BZ681" i="11"/>
  <c r="CA681" i="11" s="1"/>
  <c r="BZ685" i="11"/>
  <c r="CA685" i="11" s="1"/>
  <c r="BZ680" i="11"/>
  <c r="CA680" i="11" s="1"/>
  <c r="CA676" i="11"/>
  <c r="BZ683" i="11" l="1"/>
  <c r="CA683" i="11" s="1"/>
  <c r="CA686" i="11" s="1"/>
  <c r="BZ686" i="11" l="1"/>
  <c r="CA687" i="11" s="1"/>
  <c r="BZ687" i="11" s="1"/>
  <c r="CB683" i="11" l="1"/>
  <c r="CC683" i="11" s="1"/>
  <c r="CB681" i="11"/>
  <c r="CC681" i="11" s="1"/>
  <c r="CB685" i="11"/>
  <c r="CC685" i="11" s="1"/>
  <c r="CB679" i="11"/>
  <c r="CC679" i="11" s="1"/>
  <c r="CB682" i="11"/>
  <c r="CC682" i="11" s="1"/>
  <c r="CB676" i="11"/>
  <c r="CC676" i="11" s="1"/>
  <c r="CB680" i="11"/>
  <c r="CC680" i="11" s="1"/>
  <c r="CB677" i="11"/>
  <c r="CC677" i="11" s="1"/>
  <c r="CB684" i="11"/>
  <c r="CC684" i="11" s="1"/>
  <c r="CB678" i="11"/>
  <c r="CC678" i="11" s="1"/>
  <c r="CC686" i="11" l="1"/>
  <c r="CB686" i="11"/>
  <c r="CC687" i="11" l="1"/>
  <c r="CB687" i="11" s="1"/>
  <c r="CD682" i="11"/>
  <c r="CE682" i="11" s="1"/>
  <c r="CD685" i="11"/>
  <c r="CE685" i="11" s="1"/>
  <c r="CD677" i="11"/>
  <c r="CE677" i="11" s="1"/>
  <c r="CD676" i="11"/>
  <c r="CD679" i="11"/>
  <c r="CE679" i="11" s="1"/>
  <c r="CD680" i="11"/>
  <c r="CE680" i="11" s="1"/>
  <c r="CD681" i="11"/>
  <c r="CE681" i="11" s="1"/>
  <c r="CD683" i="11"/>
  <c r="CE683" i="11" s="1"/>
  <c r="CD684" i="11" l="1"/>
  <c r="CE684" i="11" s="1"/>
  <c r="CD678" i="11"/>
  <c r="CE678" i="11" s="1"/>
  <c r="CE676" i="11"/>
  <c r="CD686" i="11" l="1"/>
  <c r="CE686" i="11"/>
  <c r="CE687" i="11" s="1"/>
  <c r="CD687" i="11" s="1"/>
  <c r="CF677" i="11" l="1"/>
  <c r="CG677" i="11" s="1"/>
  <c r="CF680" i="11"/>
  <c r="CG680" i="11" s="1"/>
  <c r="CF676" i="11"/>
  <c r="CG676" i="11" s="1"/>
  <c r="CF682" i="11"/>
  <c r="CG682" i="11" s="1"/>
  <c r="CF678" i="11"/>
  <c r="CG678" i="11" s="1"/>
  <c r="CF681" i="11"/>
  <c r="CG681" i="11" s="1"/>
  <c r="CF683" i="11"/>
  <c r="CG683" i="11" s="1"/>
  <c r="CF679" i="11"/>
  <c r="CG679" i="11" s="1"/>
  <c r="CF685" i="11"/>
  <c r="CG685" i="11" s="1"/>
  <c r="CF684" i="11"/>
  <c r="CG684" i="11" s="1"/>
  <c r="CF686" i="11" l="1"/>
  <c r="CG686" i="11"/>
  <c r="CG687" i="11" l="1"/>
  <c r="CH677" i="11" s="1"/>
  <c r="CI677" i="11" s="1"/>
  <c r="CH678" i="11"/>
  <c r="CI678" i="11" s="1"/>
  <c r="CH679" i="11"/>
  <c r="CI679" i="11" s="1"/>
  <c r="CH682" i="11" l="1"/>
  <c r="CI682" i="11" s="1"/>
  <c r="CH684" i="11"/>
  <c r="CI684" i="11" s="1"/>
  <c r="CH685" i="11"/>
  <c r="CI685" i="11" s="1"/>
  <c r="CH676" i="11"/>
  <c r="CI676" i="11" s="1"/>
  <c r="CF687" i="11"/>
  <c r="CH681" i="11"/>
  <c r="CI681" i="11" s="1"/>
  <c r="CH683" i="11"/>
  <c r="CI683" i="11" s="1"/>
  <c r="CH680" i="11"/>
  <c r="CI680" i="11" s="1"/>
  <c r="CI686" i="11" l="1"/>
  <c r="CH686" i="11"/>
  <c r="CI687" i="11" l="1"/>
  <c r="CH687" i="11"/>
  <c r="CJ677" i="11"/>
  <c r="CK677" i="11" s="1"/>
  <c r="CJ679" i="11"/>
  <c r="CK679" i="11" s="1"/>
  <c r="CJ685" i="11"/>
  <c r="CK685" i="11" s="1"/>
  <c r="CJ676" i="11"/>
  <c r="CK676" i="11" s="1"/>
  <c r="CJ683" i="11"/>
  <c r="CK683" i="11" s="1"/>
  <c r="CJ684" i="11"/>
  <c r="CK684" i="11" s="1"/>
  <c r="CJ682" i="11"/>
  <c r="CK682" i="11" s="1"/>
  <c r="CJ681" i="11"/>
  <c r="CK681" i="11" s="1"/>
  <c r="CJ680" i="11"/>
  <c r="CK680" i="11" s="1"/>
  <c r="CJ678" i="11"/>
  <c r="CK678" i="11" s="1"/>
  <c r="CK686" i="11" l="1"/>
  <c r="CJ686" i="11"/>
  <c r="CK687" i="11" l="1"/>
  <c r="CL681" i="11" s="1"/>
  <c r="CM681" i="11" s="1"/>
  <c r="CL678" i="11"/>
  <c r="CM678" i="11" s="1"/>
  <c r="CL684" i="11"/>
  <c r="CM684" i="11" s="1"/>
  <c r="CL679" i="11"/>
  <c r="CM679" i="11" s="1"/>
  <c r="CL680" i="11"/>
  <c r="CM680" i="11" s="1"/>
  <c r="CL676" i="11"/>
  <c r="CL685" i="11"/>
  <c r="CM685" i="11" s="1"/>
  <c r="CJ687" i="11" l="1"/>
  <c r="CL677" i="11"/>
  <c r="CM677" i="11" s="1"/>
  <c r="CL682" i="11"/>
  <c r="CM682" i="11" s="1"/>
  <c r="CL683" i="11"/>
  <c r="CM683" i="11" s="1"/>
  <c r="CM676" i="11"/>
  <c r="CL686" i="11" l="1"/>
  <c r="CM686" i="11"/>
  <c r="CM687" i="11" l="1"/>
  <c r="CN684" i="11" s="1"/>
  <c r="CO684" i="11" s="1"/>
  <c r="CN680" i="11"/>
  <c r="CO680" i="11" s="1"/>
  <c r="CN679" i="11"/>
  <c r="CO679" i="11" s="1"/>
  <c r="CL687" i="11"/>
  <c r="CN683" i="11"/>
  <c r="CO683" i="11" s="1"/>
  <c r="CN677" i="11"/>
  <c r="CO677" i="11" s="1"/>
  <c r="CN676" i="11"/>
  <c r="CO676" i="11" s="1"/>
  <c r="CN682" i="11"/>
  <c r="CO682" i="11" s="1"/>
  <c r="CN678" i="11"/>
  <c r="CO678" i="11" s="1"/>
  <c r="CN681" i="11"/>
  <c r="CO681" i="11" s="1"/>
  <c r="CN685" i="11"/>
  <c r="CO685" i="11" s="1"/>
  <c r="CN686" i="11" l="1"/>
  <c r="CO686" i="11"/>
  <c r="CO687" i="11" l="1"/>
  <c r="CN687" i="11" s="1"/>
  <c r="CP677" i="11" l="1"/>
  <c r="CQ677" i="11" s="1"/>
  <c r="CP679" i="11"/>
  <c r="CQ679" i="11" s="1"/>
  <c r="CP678" i="11"/>
  <c r="CQ678" i="11" s="1"/>
  <c r="CP684" i="11"/>
  <c r="CQ684" i="11" s="1"/>
  <c r="CP681" i="11"/>
  <c r="CQ681" i="11" s="1"/>
  <c r="CP682" i="11"/>
  <c r="CQ682" i="11" s="1"/>
  <c r="CP676" i="11"/>
  <c r="CQ676" i="11" s="1"/>
  <c r="CP685" i="11"/>
  <c r="CQ685" i="11" s="1"/>
  <c r="CP683" i="11"/>
  <c r="CQ683" i="11" s="1"/>
  <c r="CP680" i="11"/>
  <c r="CQ680" i="11" s="1"/>
  <c r="CP686" i="11" l="1"/>
  <c r="CQ686" i="11"/>
  <c r="CQ687" i="11" l="1"/>
  <c r="CP687" i="11" s="1"/>
  <c r="CR680" i="11"/>
  <c r="CS680" i="11" s="1"/>
  <c r="CR683" i="11"/>
  <c r="CS683" i="11" s="1"/>
  <c r="CR676" i="11"/>
  <c r="CR684" i="11" l="1"/>
  <c r="CS684" i="11" s="1"/>
  <c r="CR678" i="11"/>
  <c r="CS678" i="11" s="1"/>
  <c r="CR681" i="11"/>
  <c r="CS681" i="11" s="1"/>
  <c r="CR677" i="11"/>
  <c r="CS677" i="11" s="1"/>
  <c r="CR679" i="11"/>
  <c r="CS679" i="11" s="1"/>
  <c r="CR685" i="11"/>
  <c r="CS685" i="11" s="1"/>
  <c r="CR682" i="11"/>
  <c r="CS682" i="11" s="1"/>
  <c r="CS676" i="11"/>
  <c r="CS686" i="11" l="1"/>
  <c r="CR686" i="11"/>
  <c r="CS687" i="11" l="1"/>
  <c r="CT685" i="11" s="1"/>
  <c r="CU685" i="11" s="1"/>
  <c r="CT676" i="11"/>
  <c r="CT679" i="11"/>
  <c r="CU679" i="11" s="1"/>
  <c r="CR687" i="11" l="1"/>
  <c r="CT682" i="11"/>
  <c r="CU682" i="11" s="1"/>
  <c r="CT681" i="11"/>
  <c r="CU681" i="11" s="1"/>
  <c r="CT680" i="11"/>
  <c r="CU680" i="11" s="1"/>
  <c r="CT684" i="11"/>
  <c r="CU684" i="11" s="1"/>
  <c r="CT677" i="11"/>
  <c r="CU677" i="11" s="1"/>
  <c r="CT678" i="11"/>
  <c r="CU678" i="11" s="1"/>
  <c r="CT683" i="11"/>
  <c r="CU683" i="11" s="1"/>
  <c r="CU676" i="11"/>
  <c r="CU686" i="11" l="1"/>
  <c r="CT686" i="11"/>
  <c r="CU687" i="11" l="1"/>
  <c r="CV684" i="11" s="1"/>
  <c r="CW684" i="11" s="1"/>
  <c r="CV680" i="11"/>
  <c r="CW680" i="11" s="1"/>
  <c r="CV676" i="11"/>
  <c r="CT687" i="11"/>
  <c r="CV681" i="11"/>
  <c r="CW681" i="11" s="1"/>
  <c r="CV678" i="11"/>
  <c r="CW678" i="11" s="1"/>
  <c r="CV682" i="11"/>
  <c r="CW682" i="11" s="1"/>
  <c r="CV677" i="11"/>
  <c r="CW677" i="11" s="1"/>
  <c r="CV683" i="11"/>
  <c r="CW683" i="11" s="1"/>
  <c r="CV679" i="11" l="1"/>
  <c r="CW679" i="11" s="1"/>
  <c r="CV685" i="11"/>
  <c r="CW685" i="11" s="1"/>
  <c r="CW676" i="11"/>
  <c r="CV686" i="11" l="1"/>
  <c r="CW686" i="11"/>
  <c r="CW687" i="11"/>
  <c r="CX684" i="11" l="1"/>
  <c r="CY684" i="11" s="1"/>
  <c r="CX681" i="11"/>
  <c r="CY681" i="11" s="1"/>
  <c r="CX678" i="11"/>
  <c r="CY678" i="11" s="1"/>
  <c r="CX676" i="11"/>
  <c r="CX685" i="11"/>
  <c r="CY685" i="11" s="1"/>
  <c r="CV687" i="11"/>
  <c r="CX679" i="11"/>
  <c r="CY679" i="11" s="1"/>
  <c r="CX682" i="11"/>
  <c r="CY682" i="11" s="1"/>
  <c r="CX680" i="11"/>
  <c r="CY680" i="11" s="1"/>
  <c r="CX677" i="11"/>
  <c r="CY677" i="11" s="1"/>
  <c r="CX683" i="11"/>
  <c r="CY683" i="11" s="1"/>
  <c r="CX686" i="11" l="1"/>
  <c r="CY676" i="11"/>
  <c r="CY686" i="11" s="1"/>
  <c r="CY687" i="11" l="1"/>
  <c r="CX687" i="11" l="1"/>
  <c r="CZ678" i="11"/>
  <c r="DA678" i="11" s="1"/>
  <c r="CZ683" i="11"/>
  <c r="DA683" i="11" s="1"/>
  <c r="CZ684" i="11"/>
  <c r="DA684" i="11" s="1"/>
  <c r="CZ685" i="11"/>
  <c r="DA685" i="11" s="1"/>
  <c r="CZ676" i="11"/>
  <c r="CZ682" i="11"/>
  <c r="DA682" i="11" s="1"/>
  <c r="CZ680" i="11"/>
  <c r="DA680" i="11" s="1"/>
  <c r="CZ679" i="11"/>
  <c r="DA679" i="11" s="1"/>
  <c r="CZ681" i="11"/>
  <c r="DA681" i="11" s="1"/>
  <c r="CZ677" i="11"/>
  <c r="DA677" i="11" s="1"/>
  <c r="DA676" i="11" l="1"/>
  <c r="DA686" i="11" s="1"/>
  <c r="CZ686" i="11"/>
  <c r="DA687" i="11" l="1"/>
  <c r="DB681" i="11" l="1"/>
  <c r="DC681" i="11" s="1"/>
  <c r="DB683" i="11"/>
  <c r="DC683" i="11" s="1"/>
  <c r="DB684" i="11"/>
  <c r="DC684" i="11" s="1"/>
  <c r="DB682" i="11"/>
  <c r="DC682" i="11" s="1"/>
  <c r="DB677" i="11"/>
  <c r="DC677" i="11" s="1"/>
  <c r="CZ687" i="11"/>
  <c r="DB678" i="11"/>
  <c r="DC678" i="11" s="1"/>
  <c r="DB679" i="11"/>
  <c r="DC679" i="11" s="1"/>
  <c r="DB680" i="11"/>
  <c r="DC680" i="11" s="1"/>
  <c r="DB676" i="11"/>
  <c r="DB685" i="11"/>
  <c r="DC685" i="11" s="1"/>
  <c r="DC676" i="11" l="1"/>
  <c r="DC686" i="11" s="1"/>
  <c r="DB686" i="11"/>
  <c r="DC687" i="11" l="1"/>
  <c r="DB687" i="11" l="1"/>
  <c r="DD683" i="11"/>
  <c r="DE683" i="11" s="1"/>
  <c r="DD685" i="11"/>
  <c r="DE685" i="11" s="1"/>
  <c r="DD680" i="11"/>
  <c r="DE680" i="11" s="1"/>
  <c r="DD682" i="11"/>
  <c r="DE682" i="11" s="1"/>
  <c r="DD684" i="11"/>
  <c r="DE684" i="11" s="1"/>
  <c r="DD681" i="11"/>
  <c r="DE681" i="11" s="1"/>
  <c r="DD678" i="11"/>
  <c r="DE678" i="11" s="1"/>
  <c r="DD676" i="11"/>
  <c r="DD679" i="11"/>
  <c r="DE679" i="11" s="1"/>
  <c r="DD677" i="11"/>
  <c r="DE677" i="11" s="1"/>
  <c r="DE676" i="11" l="1"/>
  <c r="DE686" i="11" s="1"/>
  <c r="DD686" i="11"/>
  <c r="DE687" i="11" l="1"/>
  <c r="DF680" i="11" s="1"/>
  <c r="DG680" i="11" s="1"/>
  <c r="DF684" i="11" l="1"/>
  <c r="DG684" i="11" s="1"/>
  <c r="DF683" i="11"/>
  <c r="DG683" i="11" s="1"/>
  <c r="DF677" i="11"/>
  <c r="DG677" i="11" s="1"/>
  <c r="DF681" i="11"/>
  <c r="DG681" i="11" s="1"/>
  <c r="DD687" i="11"/>
  <c r="DF685" i="11"/>
  <c r="DG685" i="11" s="1"/>
  <c r="DF676" i="11"/>
  <c r="DG676" i="11" s="1"/>
  <c r="DF682" i="11"/>
  <c r="DG682" i="11" s="1"/>
  <c r="DF678" i="11"/>
  <c r="DG678" i="11" s="1"/>
  <c r="DF679" i="11"/>
  <c r="DG679" i="11" s="1"/>
  <c r="DG686" i="11" l="1"/>
  <c r="DF686" i="11"/>
  <c r="DG687" i="11" l="1"/>
  <c r="DH681" i="11" s="1"/>
  <c r="DI681" i="11" s="1"/>
  <c r="DH685" i="11" l="1"/>
  <c r="DI685" i="11" s="1"/>
  <c r="DH679" i="11"/>
  <c r="DI679" i="11" s="1"/>
  <c r="DH682" i="11"/>
  <c r="DI682" i="11" s="1"/>
  <c r="DH678" i="11"/>
  <c r="DI678" i="11" s="1"/>
  <c r="DH684" i="11"/>
  <c r="DI684" i="11" s="1"/>
  <c r="DH683" i="11"/>
  <c r="DI683" i="11" s="1"/>
  <c r="DH676" i="11"/>
  <c r="DI676" i="11" s="1"/>
  <c r="DF687" i="11"/>
  <c r="DH680" i="11"/>
  <c r="DI680" i="11" s="1"/>
  <c r="DH677" i="11"/>
  <c r="DI677" i="11" s="1"/>
  <c r="DH686" i="11" l="1"/>
  <c r="DI686" i="11"/>
  <c r="DI687" i="11" l="1"/>
  <c r="DJ681" i="11" s="1"/>
  <c r="DK681" i="11" s="1"/>
  <c r="DJ678" i="11"/>
  <c r="DK678" i="11" s="1"/>
  <c r="DJ684" i="11"/>
  <c r="DK684" i="11" s="1"/>
  <c r="DJ679" i="11"/>
  <c r="DK679" i="11" s="1"/>
  <c r="DJ680" i="11"/>
  <c r="DK680" i="11" s="1"/>
  <c r="DJ682" i="11"/>
  <c r="DK682" i="11" s="1"/>
  <c r="DJ677" i="11"/>
  <c r="DK677" i="11" s="1"/>
  <c r="DJ685" i="11" l="1"/>
  <c r="DK685" i="11" s="1"/>
  <c r="DJ676" i="11"/>
  <c r="DK676" i="11" s="1"/>
  <c r="DJ683" i="11"/>
  <c r="DK683" i="11" s="1"/>
  <c r="DH687" i="11"/>
  <c r="DJ686" i="11" l="1"/>
  <c r="DK686" i="11"/>
  <c r="DK687" i="11" l="1"/>
  <c r="DL684" i="11" s="1"/>
  <c r="DM684" i="11" s="1"/>
  <c r="DL676" i="11"/>
  <c r="DL677" i="11"/>
  <c r="DM677" i="11" s="1"/>
  <c r="DL679" i="11" l="1"/>
  <c r="DM679" i="11" s="1"/>
  <c r="DL683" i="11"/>
  <c r="DM683" i="11" s="1"/>
  <c r="DJ687" i="11"/>
  <c r="DL678" i="11"/>
  <c r="DM678" i="11" s="1"/>
  <c r="DL681" i="11"/>
  <c r="DM681" i="11" s="1"/>
  <c r="DL685" i="11"/>
  <c r="DM685" i="11" s="1"/>
  <c r="DL682" i="11"/>
  <c r="DM682" i="11" s="1"/>
  <c r="DL680" i="11"/>
  <c r="DM680" i="11" s="1"/>
  <c r="DM676" i="11"/>
  <c r="DL686" i="11" l="1"/>
  <c r="DM686" i="11"/>
  <c r="DM687" i="11" l="1"/>
  <c r="O674" i="11" s="1"/>
  <c r="N676" i="11" s="1"/>
  <c r="N685" i="11"/>
  <c r="N680" i="11"/>
  <c r="N683" i="11"/>
  <c r="N678" i="11"/>
  <c r="P688" i="11"/>
  <c r="P687" i="11" s="1"/>
  <c r="N679" i="11"/>
  <c r="O679" i="11" s="1"/>
  <c r="N677" i="11"/>
  <c r="N684" i="11"/>
  <c r="DL687" i="11" l="1"/>
  <c r="N682" i="11"/>
  <c r="O682" i="11" s="1"/>
  <c r="N681" i="11"/>
  <c r="O681" i="11" s="1"/>
  <c r="O683" i="11"/>
  <c r="O680" i="11"/>
  <c r="O684" i="11"/>
  <c r="O678" i="11"/>
  <c r="O685" i="11"/>
  <c r="O677" i="11"/>
  <c r="O676" i="11"/>
  <c r="N686" i="11" l="1"/>
  <c r="Q694" i="11" s="1"/>
  <c r="AF694" i="11" s="1"/>
  <c r="Q691" i="11"/>
  <c r="Q699" i="11"/>
  <c r="O686" i="11"/>
  <c r="Q706" i="11" s="1"/>
  <c r="Q700" i="11"/>
  <c r="Q696" i="11"/>
  <c r="Q693" i="11"/>
  <c r="Q695" i="11"/>
  <c r="Q697" i="11" l="1"/>
  <c r="Q698" i="11"/>
  <c r="Q692" i="11"/>
  <c r="Q704" i="11"/>
  <c r="AF697" i="11"/>
  <c r="AD697" i="11"/>
  <c r="Z697" i="11"/>
  <c r="V697" i="11"/>
  <c r="AC697" i="11"/>
  <c r="Y697" i="11"/>
  <c r="AB697" i="11"/>
  <c r="X697" i="11"/>
  <c r="AE697" i="11"/>
  <c r="AA697" i="11"/>
  <c r="W697" i="11"/>
  <c r="W704" i="11"/>
  <c r="Y704" i="11"/>
  <c r="W706" i="11"/>
  <c r="Y706" i="11"/>
  <c r="AD691" i="11"/>
  <c r="Z691" i="11"/>
  <c r="V691" i="11"/>
  <c r="AC691" i="11"/>
  <c r="Y691" i="11"/>
  <c r="AB691" i="11"/>
  <c r="X691" i="11"/>
  <c r="AE691" i="11"/>
  <c r="AA691" i="11"/>
  <c r="W691" i="11"/>
  <c r="AB696" i="11"/>
  <c r="X696" i="11"/>
  <c r="AE696" i="11"/>
  <c r="AA696" i="11"/>
  <c r="W696" i="11"/>
  <c r="AD696" i="11"/>
  <c r="Z696" i="11"/>
  <c r="V696" i="11"/>
  <c r="AC696" i="11"/>
  <c r="Y696" i="11"/>
  <c r="AB698" i="11"/>
  <c r="X698" i="11"/>
  <c r="AE698" i="11"/>
  <c r="AA698" i="11"/>
  <c r="W698" i="11"/>
  <c r="AD698" i="11"/>
  <c r="Z698" i="11"/>
  <c r="V698" i="11"/>
  <c r="AC698" i="11"/>
  <c r="Y698" i="11"/>
  <c r="AB692" i="11"/>
  <c r="X692" i="11"/>
  <c r="AE692" i="11"/>
  <c r="AA692" i="11"/>
  <c r="W692" i="11"/>
  <c r="AD692" i="11"/>
  <c r="Z692" i="11"/>
  <c r="V692" i="11"/>
  <c r="AC692" i="11"/>
  <c r="Y692" i="11"/>
  <c r="AD693" i="11"/>
  <c r="Z693" i="11"/>
  <c r="V693" i="11"/>
  <c r="AC693" i="11"/>
  <c r="Y693" i="11"/>
  <c r="AB693" i="11"/>
  <c r="X693" i="11"/>
  <c r="AE693" i="11"/>
  <c r="AA693" i="11"/>
  <c r="W693" i="11"/>
  <c r="AD695" i="11"/>
  <c r="Z695" i="11"/>
  <c r="V695" i="11"/>
  <c r="AC695" i="11"/>
  <c r="Y695" i="11"/>
  <c r="AB695" i="11"/>
  <c r="X695" i="11"/>
  <c r="AE695" i="11"/>
  <c r="AA695" i="11"/>
  <c r="W695" i="11"/>
  <c r="AB700" i="11"/>
  <c r="X700" i="11"/>
  <c r="AE700" i="11"/>
  <c r="AA700" i="11"/>
  <c r="W700" i="11"/>
  <c r="AD700" i="11"/>
  <c r="Z700" i="11"/>
  <c r="V700" i="11"/>
  <c r="AC700" i="11"/>
  <c r="Y700" i="11"/>
  <c r="AD699" i="11"/>
  <c r="Z699" i="11"/>
  <c r="V699" i="11"/>
  <c r="AC699" i="11"/>
  <c r="Y699" i="11"/>
  <c r="AB699" i="11"/>
  <c r="X699" i="11"/>
  <c r="AE699" i="11"/>
  <c r="AA699" i="11"/>
  <c r="W699" i="11"/>
  <c r="AB694" i="11"/>
  <c r="X694" i="11"/>
  <c r="AE694" i="11"/>
  <c r="AA694" i="11"/>
  <c r="W694" i="11"/>
  <c r="AD694" i="11"/>
  <c r="Z694" i="11"/>
  <c r="V694" i="11"/>
  <c r="AC694" i="11"/>
  <c r="Y694" i="11"/>
  <c r="Q709" i="11"/>
  <c r="AB704" i="11" s="1"/>
  <c r="AF691" i="11"/>
  <c r="Q710" i="11"/>
  <c r="Q711" i="11"/>
  <c r="AD706" i="11" s="1"/>
  <c r="AF692" i="11"/>
  <c r="Q703" i="11"/>
  <c r="AU691" i="11"/>
  <c r="Q701" i="11"/>
  <c r="AF699" i="11"/>
  <c r="AF693" i="11"/>
  <c r="AF710" i="11"/>
  <c r="AU694" i="11"/>
  <c r="AU699" i="11"/>
  <c r="AU693" i="11"/>
  <c r="AU700" i="11"/>
  <c r="Q712" i="11"/>
  <c r="AE704" i="11" s="1"/>
  <c r="AF695" i="11"/>
  <c r="AF704" i="11"/>
  <c r="AF711" i="11"/>
  <c r="AU697" i="11"/>
  <c r="AU692" i="11"/>
  <c r="AU696" i="11"/>
  <c r="AU698" i="11"/>
  <c r="Q707" i="11"/>
  <c r="Z704" i="11" s="1"/>
  <c r="AF709" i="11"/>
  <c r="AF696" i="11"/>
  <c r="AF700" i="11"/>
  <c r="AF706" i="11"/>
  <c r="AU695" i="11"/>
  <c r="AF698" i="11"/>
  <c r="Q705" i="11"/>
  <c r="X706" i="11" s="1"/>
  <c r="Q708" i="11"/>
  <c r="AA704" i="11" s="1"/>
  <c r="AB710" i="11" l="1"/>
  <c r="X710" i="11"/>
  <c r="AE710" i="11"/>
  <c r="AA710" i="11"/>
  <c r="W710" i="11"/>
  <c r="AD710" i="11"/>
  <c r="Z710" i="11"/>
  <c r="V710" i="11"/>
  <c r="AC710" i="11"/>
  <c r="Y710" i="11"/>
  <c r="Z706" i="11"/>
  <c r="AE706" i="11"/>
  <c r="AC704" i="11"/>
  <c r="AD703" i="11"/>
  <c r="Z703" i="11"/>
  <c r="V703" i="11"/>
  <c r="AC703" i="11"/>
  <c r="Y703" i="11"/>
  <c r="AB703" i="11"/>
  <c r="X703" i="11"/>
  <c r="AE703" i="11"/>
  <c r="AA703" i="11"/>
  <c r="W703" i="11"/>
  <c r="V704" i="11"/>
  <c r="AD709" i="11"/>
  <c r="Z709" i="11"/>
  <c r="V709" i="11"/>
  <c r="AC709" i="11"/>
  <c r="Y709" i="11"/>
  <c r="AB709" i="11"/>
  <c r="X709" i="11"/>
  <c r="AE709" i="11"/>
  <c r="AA709" i="11"/>
  <c r="W709" i="11"/>
  <c r="AE701" i="11"/>
  <c r="AC706" i="11"/>
  <c r="AB706" i="11"/>
  <c r="AD705" i="11"/>
  <c r="Z705" i="11"/>
  <c r="V705" i="11"/>
  <c r="AC705" i="11"/>
  <c r="Y705" i="11"/>
  <c r="AB705" i="11"/>
  <c r="X705" i="11"/>
  <c r="AE705" i="11"/>
  <c r="AA705" i="11"/>
  <c r="W705" i="11"/>
  <c r="AB708" i="11"/>
  <c r="X708" i="11"/>
  <c r="AE708" i="11"/>
  <c r="AA708" i="11"/>
  <c r="W708" i="11"/>
  <c r="AD708" i="11"/>
  <c r="Z708" i="11"/>
  <c r="V708" i="11"/>
  <c r="AC708" i="11"/>
  <c r="Y708" i="11"/>
  <c r="AD707" i="11"/>
  <c r="Z707" i="11"/>
  <c r="V707" i="11"/>
  <c r="AC707" i="11"/>
  <c r="Y707" i="11"/>
  <c r="AB707" i="11"/>
  <c r="X707" i="11"/>
  <c r="AE707" i="11"/>
  <c r="AA707" i="11"/>
  <c r="W707" i="11"/>
  <c r="AB712" i="11"/>
  <c r="X712" i="11"/>
  <c r="AE712" i="11"/>
  <c r="AA712" i="11"/>
  <c r="W712" i="11"/>
  <c r="AD712" i="11"/>
  <c r="Z712" i="11"/>
  <c r="V712" i="11"/>
  <c r="AC712" i="11"/>
  <c r="Y712" i="11"/>
  <c r="AD711" i="11"/>
  <c r="Z711" i="11"/>
  <c r="V711" i="11"/>
  <c r="AC711" i="11"/>
  <c r="Y711" i="11"/>
  <c r="AB711" i="11"/>
  <c r="X711" i="11"/>
  <c r="AE711" i="11"/>
  <c r="AA711" i="11"/>
  <c r="W711" i="11"/>
  <c r="V706" i="11"/>
  <c r="AA706" i="11"/>
  <c r="AD704" i="11"/>
  <c r="X704" i="11"/>
  <c r="AF703" i="11"/>
  <c r="AF701" i="11"/>
  <c r="AH692" i="11" s="1"/>
  <c r="AH694" i="11" s="1"/>
  <c r="AH691" i="11"/>
  <c r="AF705" i="11"/>
  <c r="AU711" i="11"/>
  <c r="AU712" i="11"/>
  <c r="AU708" i="11"/>
  <c r="AF712" i="11"/>
  <c r="AF708" i="11"/>
  <c r="AF707" i="11"/>
  <c r="AU703" i="11"/>
  <c r="AU706" i="11"/>
  <c r="AU707" i="11"/>
  <c r="AU704" i="11"/>
  <c r="AU710" i="11"/>
  <c r="AU709" i="11"/>
  <c r="AU705" i="11"/>
  <c r="AE713" i="11" l="1"/>
  <c r="AH703" i="11" s="1"/>
  <c r="AH707" i="11" s="1"/>
  <c r="AH695" i="11"/>
  <c r="AF713" i="11"/>
  <c r="AH704" i="11" s="1"/>
  <c r="AH706" i="11" s="1"/>
  <c r="AH696" i="11"/>
  <c r="AH698" i="11" s="1"/>
  <c r="AH699" i="11"/>
  <c r="AH708" i="11" l="1"/>
  <c r="AH710" i="11" s="1"/>
  <c r="AH711" i="11"/>
  <c r="AH700" i="11"/>
  <c r="AK695" i="11"/>
  <c r="AK696" i="11" s="1"/>
  <c r="AK697" i="11" s="1"/>
  <c r="AK698" i="11" s="1"/>
  <c r="AL698" i="11" s="1"/>
  <c r="AK700" i="11" l="1"/>
  <c r="AL700" i="11" s="1"/>
  <c r="AK699" i="11"/>
  <c r="AL699" i="11" s="1"/>
  <c r="AK691" i="11"/>
  <c r="AL691" i="11" s="1"/>
  <c r="AH712" i="11"/>
  <c r="AK707" i="11"/>
  <c r="AK708" i="11" s="1"/>
  <c r="AK709" i="11" s="1"/>
  <c r="AK712" i="11" s="1"/>
  <c r="AL712" i="11" s="1"/>
  <c r="AN693" i="11" l="1"/>
  <c r="AO693" i="11" s="1"/>
  <c r="AN692" i="11"/>
  <c r="AN691" i="11"/>
  <c r="AK703" i="11"/>
  <c r="AL703" i="11" s="1"/>
  <c r="AN705" i="11"/>
  <c r="AO705" i="11" s="1"/>
  <c r="AK710" i="11"/>
  <c r="AL710" i="11" s="1"/>
  <c r="AK711" i="11"/>
  <c r="AL711" i="11" s="1"/>
  <c r="AN704" i="11" l="1"/>
  <c r="AN703" i="11"/>
  <c r="AO692" i="11"/>
  <c r="AO691" i="11"/>
  <c r="AP691" i="11" s="1"/>
  <c r="AP692" i="11" l="1"/>
  <c r="AQ692" i="11" s="1"/>
  <c r="AP693" i="11"/>
  <c r="AQ693" i="11" s="1"/>
  <c r="AO703" i="11"/>
  <c r="AP703" i="11" s="1"/>
  <c r="AO704" i="11"/>
  <c r="AP704" i="11" l="1"/>
  <c r="AQ704" i="11" s="1"/>
  <c r="AP705" i="11"/>
  <c r="AQ705" i="11" s="1"/>
  <c r="AQ691" i="11"/>
  <c r="AQ696" i="11" s="1"/>
  <c r="AV697" i="11" l="1"/>
  <c r="AV694" i="11"/>
  <c r="AV699" i="11"/>
  <c r="AV700" i="11"/>
  <c r="AV691" i="11"/>
  <c r="AV698" i="11"/>
  <c r="AV696" i="11"/>
  <c r="AV695" i="11"/>
  <c r="AV693" i="11"/>
  <c r="AV692" i="11"/>
  <c r="AQ703" i="11"/>
  <c r="AQ708" i="11" s="1"/>
  <c r="AV704" i="11" l="1"/>
  <c r="AV710" i="11"/>
  <c r="AV712" i="11"/>
  <c r="Q725" i="11" s="1"/>
  <c r="AV706" i="11"/>
  <c r="Q719" i="11" s="1"/>
  <c r="AV703" i="11"/>
  <c r="AV707" i="11"/>
  <c r="Q720" i="11" s="1"/>
  <c r="AV708" i="11"/>
  <c r="Q721" i="11" s="1"/>
  <c r="AV711" i="11"/>
  <c r="Q724" i="11" s="1"/>
  <c r="AV705" i="11"/>
  <c r="Q718" i="11" s="1"/>
  <c r="AV709" i="11"/>
  <c r="Q722" i="11" s="1"/>
  <c r="Q717" i="11"/>
  <c r="Q723" i="11"/>
  <c r="Q716" i="11"/>
  <c r="R725" i="11" l="1"/>
  <c r="S725" i="11" s="1"/>
  <c r="R720" i="11"/>
  <c r="S720" i="11" s="1"/>
  <c r="R722" i="11"/>
  <c r="S722" i="11" s="1"/>
  <c r="R718" i="11"/>
  <c r="S718" i="11" s="1"/>
  <c r="R716" i="11"/>
  <c r="P729" i="11"/>
  <c r="R724" i="11"/>
  <c r="S724" i="11" s="1"/>
  <c r="R723" i="11"/>
  <c r="S723" i="11" s="1"/>
  <c r="R717" i="11"/>
  <c r="S717" i="11" s="1"/>
  <c r="R719" i="11"/>
  <c r="S719" i="11" s="1"/>
  <c r="R721" i="11"/>
  <c r="S721" i="11" s="1"/>
  <c r="R726" i="11" l="1"/>
  <c r="S716" i="11"/>
  <c r="S726" i="11" s="1"/>
  <c r="S727" i="11" l="1"/>
  <c r="T725" i="11" l="1"/>
  <c r="U725" i="11" s="1"/>
  <c r="T720" i="11"/>
  <c r="U720" i="11" s="1"/>
  <c r="T722" i="11"/>
  <c r="U722" i="11" s="1"/>
  <c r="T718" i="11"/>
  <c r="U718" i="11" s="1"/>
  <c r="T716" i="11"/>
  <c r="T724" i="11"/>
  <c r="U724" i="11" s="1"/>
  <c r="T723" i="11"/>
  <c r="U723" i="11" s="1"/>
  <c r="T717" i="11"/>
  <c r="U717" i="11" s="1"/>
  <c r="T719" i="11"/>
  <c r="U719" i="11" s="1"/>
  <c r="T721" i="11"/>
  <c r="U721" i="11" s="1"/>
  <c r="T726" i="11" l="1"/>
  <c r="U716" i="11"/>
  <c r="U726" i="11" s="1"/>
  <c r="U727" i="11" l="1"/>
  <c r="T727" i="11" l="1"/>
  <c r="V725" i="11"/>
  <c r="W725" i="11" s="1"/>
  <c r="V720" i="11"/>
  <c r="W720" i="11" s="1"/>
  <c r="V722" i="11"/>
  <c r="W722" i="11" s="1"/>
  <c r="V718" i="11"/>
  <c r="W718" i="11" s="1"/>
  <c r="V716" i="11"/>
  <c r="V724" i="11"/>
  <c r="W724" i="11" s="1"/>
  <c r="V723" i="11"/>
  <c r="W723" i="11" s="1"/>
  <c r="V717" i="11"/>
  <c r="W717" i="11" s="1"/>
  <c r="V719" i="11"/>
  <c r="W719" i="11" s="1"/>
  <c r="V721" i="11"/>
  <c r="W721" i="11" s="1"/>
  <c r="W716" i="11" l="1"/>
  <c r="W726" i="11" s="1"/>
  <c r="V726" i="11"/>
  <c r="W727" i="11" l="1"/>
  <c r="V727" i="11" s="1"/>
  <c r="X721" i="11" l="1"/>
  <c r="Y721" i="11" s="1"/>
  <c r="X723" i="11"/>
  <c r="Y723" i="11" s="1"/>
  <c r="X724" i="11"/>
  <c r="Y724" i="11" s="1"/>
  <c r="X718" i="11"/>
  <c r="Y718" i="11" s="1"/>
  <c r="X722" i="11"/>
  <c r="Y722" i="11" s="1"/>
  <c r="X720" i="11"/>
  <c r="Y720" i="11" s="1"/>
  <c r="X725" i="11"/>
  <c r="Y725" i="11" s="1"/>
  <c r="X717" i="11"/>
  <c r="Y717" i="11" s="1"/>
  <c r="X719" i="11"/>
  <c r="Y719" i="11" s="1"/>
  <c r="X716" i="11"/>
  <c r="X726" i="11" l="1"/>
  <c r="Y716" i="11"/>
  <c r="Y726" i="11" s="1"/>
  <c r="Y727" i="11" l="1"/>
  <c r="X727" i="11" s="1"/>
  <c r="Z716" i="11" l="1"/>
  <c r="Z717" i="11"/>
  <c r="AA717" i="11" s="1"/>
  <c r="Z724" i="11"/>
  <c r="AA724" i="11" s="1"/>
  <c r="Z719" i="11"/>
  <c r="AA719" i="11" s="1"/>
  <c r="Z721" i="11"/>
  <c r="AA721" i="11" s="1"/>
  <c r="Z722" i="11"/>
  <c r="AA722" i="11" s="1"/>
  <c r="Z720" i="11"/>
  <c r="AA720" i="11" s="1"/>
  <c r="Z725" i="11"/>
  <c r="AA725" i="11" s="1"/>
  <c r="Z723" i="11"/>
  <c r="AA723" i="11" s="1"/>
  <c r="Z718" i="11"/>
  <c r="AA718" i="11" s="1"/>
  <c r="AA716" i="11"/>
  <c r="Z726" i="11" l="1"/>
  <c r="AA726" i="11"/>
  <c r="AA727" i="11" l="1"/>
  <c r="Z727" i="11" s="1"/>
  <c r="AB718" i="11"/>
  <c r="AC718" i="11" s="1"/>
  <c r="AB716" i="11"/>
  <c r="AB724" i="11"/>
  <c r="AC724" i="11" s="1"/>
  <c r="AB723" i="11"/>
  <c r="AC723" i="11" s="1"/>
  <c r="AB717" i="11"/>
  <c r="AC717" i="11" s="1"/>
  <c r="AB719" i="11"/>
  <c r="AC719" i="11" s="1"/>
  <c r="AB721" i="11"/>
  <c r="AC721" i="11" s="1"/>
  <c r="AB722" i="11" l="1"/>
  <c r="AC722" i="11" s="1"/>
  <c r="AB720" i="11"/>
  <c r="AC720" i="11" s="1"/>
  <c r="AB725" i="11"/>
  <c r="AC725" i="11" s="1"/>
  <c r="AC716" i="11"/>
  <c r="AC726" i="11" l="1"/>
  <c r="AB726" i="11"/>
  <c r="AC727" i="11" l="1"/>
  <c r="AB727" i="11" s="1"/>
  <c r="AD720" i="11"/>
  <c r="AE720" i="11" s="1"/>
  <c r="AD722" i="11"/>
  <c r="AE722" i="11" s="1"/>
  <c r="AD718" i="11"/>
  <c r="AE718" i="11" s="1"/>
  <c r="AD716" i="11"/>
  <c r="AD724" i="11"/>
  <c r="AE724" i="11" s="1"/>
  <c r="AD723" i="11"/>
  <c r="AE723" i="11" s="1"/>
  <c r="AD717" i="11"/>
  <c r="AE717" i="11" s="1"/>
  <c r="AD719" i="11"/>
  <c r="AE719" i="11" s="1"/>
  <c r="AD721" i="11"/>
  <c r="AE721" i="11" s="1"/>
  <c r="AD725" i="11" l="1"/>
  <c r="AE725" i="11" s="1"/>
  <c r="AE716" i="11"/>
  <c r="AE726" i="11" l="1"/>
  <c r="AD726" i="11"/>
  <c r="AE727" i="11" l="1"/>
  <c r="AD727" i="11"/>
  <c r="AF716" i="11"/>
  <c r="AF724" i="11"/>
  <c r="AG724" i="11" s="1"/>
  <c r="AF723" i="11"/>
  <c r="AG723" i="11" s="1"/>
  <c r="AF719" i="11"/>
  <c r="AG719" i="11" s="1"/>
  <c r="AF725" i="11"/>
  <c r="AG725" i="11" s="1"/>
  <c r="AF720" i="11"/>
  <c r="AG720" i="11" s="1"/>
  <c r="AF722" i="11"/>
  <c r="AG722" i="11" s="1"/>
  <c r="AF718" i="11"/>
  <c r="AG718" i="11" s="1"/>
  <c r="AF717" i="11"/>
  <c r="AG717" i="11" s="1"/>
  <c r="AF721" i="11"/>
  <c r="AG721" i="11" s="1"/>
  <c r="AF726" i="11" l="1"/>
  <c r="AG716" i="11"/>
  <c r="AG726" i="11" s="1"/>
  <c r="AG727" i="11" l="1"/>
  <c r="AH721" i="11" l="1"/>
  <c r="AI721" i="11" s="1"/>
  <c r="AH720" i="11"/>
  <c r="AI720" i="11" s="1"/>
  <c r="AH723" i="11"/>
  <c r="AI723" i="11" s="1"/>
  <c r="AH719" i="11"/>
  <c r="AI719" i="11" s="1"/>
  <c r="AH718" i="11"/>
  <c r="AI718" i="11" s="1"/>
  <c r="AH722" i="11"/>
  <c r="AI722" i="11" s="1"/>
  <c r="AH724" i="11"/>
  <c r="AI724" i="11" s="1"/>
  <c r="AF727" i="11"/>
  <c r="AH725" i="11"/>
  <c r="AI725" i="11" s="1"/>
  <c r="AH717" i="11"/>
  <c r="AI717" i="11" s="1"/>
  <c r="AH716" i="11"/>
  <c r="AH726" i="11" l="1"/>
  <c r="AI716" i="11"/>
  <c r="AI726" i="11" s="1"/>
  <c r="AI727" i="11" l="1"/>
  <c r="AJ722" i="11" l="1"/>
  <c r="AK722" i="11" s="1"/>
  <c r="AJ716" i="11"/>
  <c r="AJ724" i="11"/>
  <c r="AK724" i="11" s="1"/>
  <c r="AJ718" i="11"/>
  <c r="AK718" i="11" s="1"/>
  <c r="AJ725" i="11"/>
  <c r="AK725" i="11" s="1"/>
  <c r="AJ717" i="11"/>
  <c r="AK717" i="11" s="1"/>
  <c r="AJ721" i="11"/>
  <c r="AK721" i="11" s="1"/>
  <c r="AJ723" i="11"/>
  <c r="AK723" i="11" s="1"/>
  <c r="AH727" i="11"/>
  <c r="AJ719" i="11"/>
  <c r="AK719" i="11" s="1"/>
  <c r="AJ720" i="11"/>
  <c r="AK720" i="11" s="1"/>
  <c r="AK716" i="11" l="1"/>
  <c r="AK726" i="11" s="1"/>
  <c r="AJ726" i="11"/>
  <c r="AK727" i="11" l="1"/>
  <c r="AL720" i="11" s="1"/>
  <c r="AM720" i="11" s="1"/>
  <c r="AL725" i="11" l="1"/>
  <c r="AM725" i="11" s="1"/>
  <c r="AL717" i="11"/>
  <c r="AM717" i="11" s="1"/>
  <c r="AL718" i="11"/>
  <c r="AM718" i="11" s="1"/>
  <c r="AJ727" i="11"/>
  <c r="AL723" i="11"/>
  <c r="AM723" i="11" s="1"/>
  <c r="AL721" i="11"/>
  <c r="AM721" i="11" s="1"/>
  <c r="AL722" i="11"/>
  <c r="AM722" i="11" s="1"/>
  <c r="AL719" i="11"/>
  <c r="AM719" i="11" s="1"/>
  <c r="AL724" i="11"/>
  <c r="AM724" i="11" s="1"/>
  <c r="AL716" i="11"/>
  <c r="AM716" i="11" s="1"/>
  <c r="AM726" i="11" l="1"/>
  <c r="AL726" i="11"/>
  <c r="AM727" i="11" l="1"/>
  <c r="AN718" i="11" s="1"/>
  <c r="AO718" i="11" s="1"/>
  <c r="AN724" i="11"/>
  <c r="AO724" i="11" s="1"/>
  <c r="AN722" i="11"/>
  <c r="AO722" i="11" s="1"/>
  <c r="AL727" i="11"/>
  <c r="AN720" i="11" l="1"/>
  <c r="AO720" i="11" s="1"/>
  <c r="AN719" i="11"/>
  <c r="AO719" i="11" s="1"/>
  <c r="AN716" i="11"/>
  <c r="AO716" i="11" s="1"/>
  <c r="AN723" i="11"/>
  <c r="AO723" i="11" s="1"/>
  <c r="AN721" i="11"/>
  <c r="AO721" i="11" s="1"/>
  <c r="AN725" i="11"/>
  <c r="AO725" i="11" s="1"/>
  <c r="AN717" i="11"/>
  <c r="AO717" i="11" s="1"/>
  <c r="AO726" i="11" l="1"/>
  <c r="AN726" i="11"/>
  <c r="AO727" i="11" l="1"/>
  <c r="AP718" i="11" s="1"/>
  <c r="AQ718" i="11" s="1"/>
  <c r="AP719" i="11"/>
  <c r="AQ719" i="11" s="1"/>
  <c r="AP716" i="11"/>
  <c r="AQ716" i="11" s="1"/>
  <c r="AP717" i="11"/>
  <c r="AQ717" i="11" s="1"/>
  <c r="AP721" i="11"/>
  <c r="AQ721" i="11" s="1"/>
  <c r="AP722" i="11"/>
  <c r="AQ722" i="11" s="1"/>
  <c r="AP724" i="11"/>
  <c r="AQ724" i="11" s="1"/>
  <c r="AN727" i="11"/>
  <c r="AP725" i="11" l="1"/>
  <c r="AQ725" i="11" s="1"/>
  <c r="AP723" i="11"/>
  <c r="AQ723" i="11" s="1"/>
  <c r="AP720" i="11"/>
  <c r="AQ720" i="11" s="1"/>
  <c r="AQ726" i="11" l="1"/>
  <c r="AP726" i="11"/>
  <c r="AQ727" i="11" s="1"/>
  <c r="AR717" i="11" l="1"/>
  <c r="AS717" i="11" s="1"/>
  <c r="AR720" i="11"/>
  <c r="AS720" i="11" s="1"/>
  <c r="AR716" i="11"/>
  <c r="AR718" i="11"/>
  <c r="AS718" i="11" s="1"/>
  <c r="AR722" i="11"/>
  <c r="AS722" i="11" s="1"/>
  <c r="AR719" i="11"/>
  <c r="AS719" i="11" s="1"/>
  <c r="AP727" i="11"/>
  <c r="AR724" i="11"/>
  <c r="AS724" i="11" s="1"/>
  <c r="AR725" i="11"/>
  <c r="AS725" i="11" s="1"/>
  <c r="AR723" i="11"/>
  <c r="AS723" i="11" s="1"/>
  <c r="AR721" i="11"/>
  <c r="AS721" i="11" s="1"/>
  <c r="AS716" i="11"/>
  <c r="AS726" i="11" l="1"/>
  <c r="AR726" i="11"/>
  <c r="AS727" i="11" l="1"/>
  <c r="AT717" i="11" s="1"/>
  <c r="AU717" i="11" s="1"/>
  <c r="AT725" i="11"/>
  <c r="AU725" i="11" s="1"/>
  <c r="AR727" i="11"/>
  <c r="AT719" i="11"/>
  <c r="AU719" i="11" s="1"/>
  <c r="AT716" i="11"/>
  <c r="AT720" i="11"/>
  <c r="AU720" i="11" s="1"/>
  <c r="AT722" i="11"/>
  <c r="AU722" i="11" s="1"/>
  <c r="AT721" i="11" l="1"/>
  <c r="AU721" i="11" s="1"/>
  <c r="AT724" i="11"/>
  <c r="AU724" i="11" s="1"/>
  <c r="AT718" i="11"/>
  <c r="AU718" i="11" s="1"/>
  <c r="AT723" i="11"/>
  <c r="AU723" i="11" s="1"/>
  <c r="AU716" i="11"/>
  <c r="AT726" i="11" l="1"/>
  <c r="AU726" i="11"/>
  <c r="AU727" i="11" l="1"/>
  <c r="AV721" i="11" s="1"/>
  <c r="AW721" i="11" s="1"/>
  <c r="AV719" i="11"/>
  <c r="AW719" i="11" s="1"/>
  <c r="AV717" i="11"/>
  <c r="AW717" i="11" s="1"/>
  <c r="AV724" i="11"/>
  <c r="AW724" i="11" s="1"/>
  <c r="AV716" i="11"/>
  <c r="AW716" i="11" s="1"/>
  <c r="AV725" i="11"/>
  <c r="AW725" i="11" s="1"/>
  <c r="AV723" i="11"/>
  <c r="AW723" i="11" s="1"/>
  <c r="AV720" i="11"/>
  <c r="AW720" i="11" s="1"/>
  <c r="AV722" i="11"/>
  <c r="AW722" i="11" s="1"/>
  <c r="AT727" i="11"/>
  <c r="AV718" i="11"/>
  <c r="AW718" i="11" s="1"/>
  <c r="AV726" i="11" l="1"/>
  <c r="AW726" i="11"/>
  <c r="AW727" i="11" l="1"/>
  <c r="AX721" i="11" s="1"/>
  <c r="AY721" i="11" s="1"/>
  <c r="AX724" i="11" l="1"/>
  <c r="AY724" i="11" s="1"/>
  <c r="AX717" i="11"/>
  <c r="AY717" i="11" s="1"/>
  <c r="AX718" i="11"/>
  <c r="AY718" i="11" s="1"/>
  <c r="AX720" i="11"/>
  <c r="AY720" i="11" s="1"/>
  <c r="AX723" i="11"/>
  <c r="AY723" i="11" s="1"/>
  <c r="AX719" i="11"/>
  <c r="AY719" i="11" s="1"/>
  <c r="AX716" i="11"/>
  <c r="AY716" i="11" s="1"/>
  <c r="AX725" i="11"/>
  <c r="AY725" i="11" s="1"/>
  <c r="AV727" i="11"/>
  <c r="AX722" i="11"/>
  <c r="AY722" i="11" s="1"/>
  <c r="AX726" i="11" l="1"/>
  <c r="AY726" i="11"/>
  <c r="AY727" i="11" l="1"/>
  <c r="AZ722" i="11" s="1"/>
  <c r="BA722" i="11" s="1"/>
  <c r="AZ720" i="11"/>
  <c r="BA720" i="11" s="1"/>
  <c r="AZ721" i="11"/>
  <c r="BA721" i="11" s="1"/>
  <c r="AZ718" i="11" l="1"/>
  <c r="BA718" i="11" s="1"/>
  <c r="AZ716" i="11"/>
  <c r="BA716" i="11" s="1"/>
  <c r="AZ725" i="11"/>
  <c r="BA725" i="11" s="1"/>
  <c r="AZ723" i="11"/>
  <c r="BA723" i="11" s="1"/>
  <c r="AZ724" i="11"/>
  <c r="BA724" i="11" s="1"/>
  <c r="AX727" i="11"/>
  <c r="AZ719" i="11"/>
  <c r="BA719" i="11" s="1"/>
  <c r="AZ717" i="11"/>
  <c r="BA717" i="11" s="1"/>
  <c r="BA726" i="11" l="1"/>
  <c r="AZ726" i="11"/>
  <c r="BA727" i="11" l="1"/>
  <c r="BB718" i="11" s="1"/>
  <c r="BC718" i="11" s="1"/>
  <c r="BB719" i="11"/>
  <c r="BC719" i="11" s="1"/>
  <c r="BB724" i="11"/>
  <c r="BC724" i="11" s="1"/>
  <c r="BB723" i="11"/>
  <c r="BC723" i="11" s="1"/>
  <c r="BB721" i="11"/>
  <c r="BC721" i="11" s="1"/>
  <c r="BB716" i="11"/>
  <c r="BB725" i="11"/>
  <c r="BC725" i="11" s="1"/>
  <c r="BB720" i="11" l="1"/>
  <c r="BC720" i="11" s="1"/>
  <c r="BB717" i="11"/>
  <c r="BC717" i="11" s="1"/>
  <c r="BB722" i="11"/>
  <c r="BC722" i="11" s="1"/>
  <c r="AZ727" i="11"/>
  <c r="BC716" i="11"/>
  <c r="BC726" i="11" l="1"/>
  <c r="BB726" i="11"/>
  <c r="BC727" i="11" l="1"/>
  <c r="BB727" i="11" s="1"/>
  <c r="BD724" i="11"/>
  <c r="BE724" i="11" s="1"/>
  <c r="BD725" i="11"/>
  <c r="BE725" i="11" s="1"/>
  <c r="BD719" i="11"/>
  <c r="BE719" i="11" s="1"/>
  <c r="BD716" i="11"/>
  <c r="BE716" i="11" s="1"/>
  <c r="BD721" i="11" l="1"/>
  <c r="BE721" i="11" s="1"/>
  <c r="BD723" i="11"/>
  <c r="BE723" i="11" s="1"/>
  <c r="BD722" i="11"/>
  <c r="BE722" i="11" s="1"/>
  <c r="BD717" i="11"/>
  <c r="BE717" i="11" s="1"/>
  <c r="BD720" i="11"/>
  <c r="BE720" i="11" s="1"/>
  <c r="BD718" i="11"/>
  <c r="BE718" i="11" s="1"/>
  <c r="BE726" i="11" l="1"/>
  <c r="BD726" i="11"/>
  <c r="BE727" i="11" s="1"/>
  <c r="BF725" i="11" l="1"/>
  <c r="BG725" i="11" s="1"/>
  <c r="BF717" i="11"/>
  <c r="BG717" i="11" s="1"/>
  <c r="BF721" i="11"/>
  <c r="BG721" i="11" s="1"/>
  <c r="BF718" i="11"/>
  <c r="BG718" i="11" s="1"/>
  <c r="BF716" i="11"/>
  <c r="BG716" i="11" s="1"/>
  <c r="BF724" i="11"/>
  <c r="BG724" i="11" s="1"/>
  <c r="BF720" i="11"/>
  <c r="BG720" i="11" s="1"/>
  <c r="BF719" i="11"/>
  <c r="BG719" i="11" s="1"/>
  <c r="BF722" i="11"/>
  <c r="BG722" i="11" s="1"/>
  <c r="BF723" i="11"/>
  <c r="BG723" i="11" s="1"/>
  <c r="BD727" i="11"/>
  <c r="BG726" i="11" l="1"/>
  <c r="BF726" i="11"/>
  <c r="BG727" i="11" s="1"/>
  <c r="BH722" i="11" l="1"/>
  <c r="BI722" i="11" s="1"/>
  <c r="BH719" i="11"/>
  <c r="BI719" i="11" s="1"/>
  <c r="BH720" i="11"/>
  <c r="BI720" i="11" s="1"/>
  <c r="BH724" i="11"/>
  <c r="BI724" i="11" s="1"/>
  <c r="BH721" i="11"/>
  <c r="BI721" i="11" s="1"/>
  <c r="BH725" i="11"/>
  <c r="BI725" i="11" s="1"/>
  <c r="BH716" i="11"/>
  <c r="BI716" i="11" s="1"/>
  <c r="BH717" i="11"/>
  <c r="BI717" i="11" s="1"/>
  <c r="BH718" i="11"/>
  <c r="BI718" i="11" s="1"/>
  <c r="BF727" i="11"/>
  <c r="BH723" i="11"/>
  <c r="BI723" i="11" s="1"/>
  <c r="BH726" i="11" l="1"/>
  <c r="BI726" i="11"/>
  <c r="BI727" i="11" s="1"/>
  <c r="BJ724" i="11" l="1"/>
  <c r="BK724" i="11" s="1"/>
  <c r="BJ722" i="11"/>
  <c r="BK722" i="11" s="1"/>
  <c r="BJ721" i="11"/>
  <c r="BK721" i="11" s="1"/>
  <c r="BJ717" i="11"/>
  <c r="BK717" i="11" s="1"/>
  <c r="BJ720" i="11"/>
  <c r="BK720" i="11" s="1"/>
  <c r="BJ723" i="11"/>
  <c r="BK723" i="11" s="1"/>
  <c r="BJ725" i="11"/>
  <c r="BK725" i="11" s="1"/>
  <c r="BJ718" i="11"/>
  <c r="BK718" i="11" s="1"/>
  <c r="BJ716" i="11"/>
  <c r="BK716" i="11" s="1"/>
  <c r="BJ719" i="11"/>
  <c r="BK719" i="11" s="1"/>
  <c r="BH727" i="11"/>
  <c r="BK726" i="11" l="1"/>
  <c r="BJ726" i="11"/>
  <c r="BK727" i="11" s="1"/>
  <c r="BL717" i="11" l="1"/>
  <c r="BM717" i="11" s="1"/>
  <c r="BL724" i="11"/>
  <c r="BM724" i="11" s="1"/>
  <c r="BL723" i="11"/>
  <c r="BM723" i="11" s="1"/>
  <c r="BL719" i="11"/>
  <c r="BM719" i="11" s="1"/>
  <c r="BL722" i="11"/>
  <c r="BM722" i="11" s="1"/>
  <c r="BJ727" i="11"/>
  <c r="BL721" i="11"/>
  <c r="BM721" i="11" s="1"/>
  <c r="BL725" i="11"/>
  <c r="BM725" i="11" s="1"/>
  <c r="BL716" i="11"/>
  <c r="BM716" i="11" s="1"/>
  <c r="BL718" i="11"/>
  <c r="BM718" i="11" s="1"/>
  <c r="BL720" i="11"/>
  <c r="BM720" i="11" s="1"/>
  <c r="BM726" i="11" l="1"/>
  <c r="BL726" i="11"/>
  <c r="BM727" i="11" l="1"/>
  <c r="BN724" i="11" s="1"/>
  <c r="BO724" i="11" s="1"/>
  <c r="BN723" i="11"/>
  <c r="BO723" i="11" s="1"/>
  <c r="BN719" i="11"/>
  <c r="BO719" i="11" s="1"/>
  <c r="BN721" i="11"/>
  <c r="BO721" i="11" s="1"/>
  <c r="BN725" i="11"/>
  <c r="BO725" i="11" s="1"/>
  <c r="BN720" i="11"/>
  <c r="BO720" i="11" s="1"/>
  <c r="BN717" i="11"/>
  <c r="BO717" i="11" s="1"/>
  <c r="BN718" i="11"/>
  <c r="BO718" i="11" s="1"/>
  <c r="BN716" i="11"/>
  <c r="BO716" i="11" s="1"/>
  <c r="BN722" i="11"/>
  <c r="BO722" i="11" s="1"/>
  <c r="BL727" i="11"/>
  <c r="BN726" i="11" l="1"/>
  <c r="BO726" i="11"/>
  <c r="BO727" i="11" l="1"/>
  <c r="BN727" i="11" s="1"/>
  <c r="BP725" i="11"/>
  <c r="BQ725" i="11" s="1"/>
  <c r="BP716" i="11"/>
  <c r="BQ716" i="11" s="1"/>
  <c r="BP718" i="11"/>
  <c r="BQ718" i="11" s="1"/>
  <c r="BP717" i="11"/>
  <c r="BQ717" i="11" s="1"/>
  <c r="BP719" i="11"/>
  <c r="BQ719" i="11" s="1"/>
  <c r="BP724" i="11" l="1"/>
  <c r="BQ724" i="11" s="1"/>
  <c r="BP722" i="11"/>
  <c r="BQ722" i="11" s="1"/>
  <c r="BP723" i="11"/>
  <c r="BQ723" i="11" s="1"/>
  <c r="BP720" i="11"/>
  <c r="BQ720" i="11" s="1"/>
  <c r="BP721" i="11"/>
  <c r="BQ721" i="11" s="1"/>
  <c r="BQ726" i="11" l="1"/>
  <c r="BP726" i="11"/>
  <c r="BQ727" i="11" s="1"/>
  <c r="BR717" i="11" l="1"/>
  <c r="BS717" i="11" s="1"/>
  <c r="BR720" i="11"/>
  <c r="BS720" i="11" s="1"/>
  <c r="BR719" i="11"/>
  <c r="BS719" i="11" s="1"/>
  <c r="BR725" i="11"/>
  <c r="BS725" i="11" s="1"/>
  <c r="BR718" i="11"/>
  <c r="BS718" i="11" s="1"/>
  <c r="BR724" i="11"/>
  <c r="BS724" i="11" s="1"/>
  <c r="BR721" i="11"/>
  <c r="BS721" i="11" s="1"/>
  <c r="BP727" i="11"/>
  <c r="BR716" i="11"/>
  <c r="BS716" i="11" s="1"/>
  <c r="BR723" i="11"/>
  <c r="BS723" i="11" s="1"/>
  <c r="BR722" i="11"/>
  <c r="BS722" i="11" s="1"/>
  <c r="BS726" i="11" l="1"/>
  <c r="BR726" i="11"/>
  <c r="BS727" i="11" l="1"/>
  <c r="BT725" i="11" s="1"/>
  <c r="BU725" i="11" s="1"/>
  <c r="BT719" i="11"/>
  <c r="BU719" i="11" s="1"/>
  <c r="BT723" i="11"/>
  <c r="BU723" i="11" s="1"/>
  <c r="BT720" i="11"/>
  <c r="BU720" i="11" s="1"/>
  <c r="BT721" i="11"/>
  <c r="BU721" i="11" s="1"/>
  <c r="BR727" i="11"/>
  <c r="BT718" i="11"/>
  <c r="BU718" i="11" s="1"/>
  <c r="BT722" i="11"/>
  <c r="BU722" i="11" s="1"/>
  <c r="BT717" i="11"/>
  <c r="BU717" i="11" s="1"/>
  <c r="BT724" i="11"/>
  <c r="BU724" i="11" s="1"/>
  <c r="BT716" i="11" l="1"/>
  <c r="BU716" i="11" s="1"/>
  <c r="BU726" i="11" s="1"/>
  <c r="BT726" i="11" l="1"/>
  <c r="BU727" i="11"/>
  <c r="BV721" i="11" s="1"/>
  <c r="BW721" i="11" s="1"/>
  <c r="BV716" i="11" l="1"/>
  <c r="BV717" i="11"/>
  <c r="BW717" i="11" s="1"/>
  <c r="BV718" i="11"/>
  <c r="BW718" i="11" s="1"/>
  <c r="BV719" i="11"/>
  <c r="BW719" i="11" s="1"/>
  <c r="BV725" i="11"/>
  <c r="BW725" i="11" s="1"/>
  <c r="BV724" i="11"/>
  <c r="BW724" i="11" s="1"/>
  <c r="BT727" i="11"/>
  <c r="BV723" i="11"/>
  <c r="BW723" i="11" s="1"/>
  <c r="BV722" i="11"/>
  <c r="BW722" i="11" s="1"/>
  <c r="BV720" i="11"/>
  <c r="BW720" i="11" s="1"/>
  <c r="BW716" i="11"/>
  <c r="BW726" i="11" l="1"/>
  <c r="BV726" i="11"/>
  <c r="BW727" i="11" l="1"/>
  <c r="BX717" i="11"/>
  <c r="BY717" i="11" s="1"/>
  <c r="BX721" i="11"/>
  <c r="BY721" i="11" s="1"/>
  <c r="BX720" i="11"/>
  <c r="BY720" i="11" s="1"/>
  <c r="BX716" i="11"/>
  <c r="BV727" i="11"/>
  <c r="BX719" i="11"/>
  <c r="BY719" i="11" s="1"/>
  <c r="BX718" i="11"/>
  <c r="BY718" i="11" s="1"/>
  <c r="BX725" i="11"/>
  <c r="BY725" i="11" s="1"/>
  <c r="BX724" i="11"/>
  <c r="BY724" i="11" s="1"/>
  <c r="BX723" i="11"/>
  <c r="BY723" i="11" s="1"/>
  <c r="BX722" i="11"/>
  <c r="BY722" i="11" s="1"/>
  <c r="BY716" i="11" l="1"/>
  <c r="BY726" i="11" s="1"/>
  <c r="BX726" i="11"/>
  <c r="BY727" i="11" l="1"/>
  <c r="BZ722" i="11" l="1"/>
  <c r="CA722" i="11" s="1"/>
  <c r="BZ716" i="11"/>
  <c r="BZ724" i="11"/>
  <c r="CA724" i="11" s="1"/>
  <c r="BZ725" i="11"/>
  <c r="CA725" i="11" s="1"/>
  <c r="BZ717" i="11"/>
  <c r="CA717" i="11" s="1"/>
  <c r="BZ721" i="11"/>
  <c r="CA721" i="11" s="1"/>
  <c r="BZ718" i="11"/>
  <c r="CA718" i="11" s="1"/>
  <c r="BZ723" i="11"/>
  <c r="CA723" i="11" s="1"/>
  <c r="BX727" i="11"/>
  <c r="BZ719" i="11"/>
  <c r="CA719" i="11" s="1"/>
  <c r="BZ720" i="11"/>
  <c r="CA720" i="11" s="1"/>
  <c r="CA716" i="11" l="1"/>
  <c r="CA726" i="11" s="1"/>
  <c r="BZ726" i="11"/>
  <c r="CA727" i="11" l="1"/>
  <c r="CB716" i="11" s="1"/>
  <c r="CB717" i="11" l="1"/>
  <c r="CC717" i="11" s="1"/>
  <c r="CB718" i="11"/>
  <c r="CC718" i="11" s="1"/>
  <c r="CB723" i="11"/>
  <c r="CC723" i="11" s="1"/>
  <c r="CB720" i="11"/>
  <c r="CC720" i="11" s="1"/>
  <c r="CB725" i="11"/>
  <c r="CC725" i="11" s="1"/>
  <c r="CB722" i="11"/>
  <c r="CC722" i="11" s="1"/>
  <c r="CB724" i="11"/>
  <c r="CC724" i="11" s="1"/>
  <c r="CB719" i="11"/>
  <c r="CC719" i="11" s="1"/>
  <c r="BZ727" i="11"/>
  <c r="CB721" i="11"/>
  <c r="CC721" i="11" s="1"/>
  <c r="CC716" i="11"/>
  <c r="CC726" i="11" l="1"/>
  <c r="CB726" i="11"/>
  <c r="CC727" i="11" l="1"/>
  <c r="CD716" i="11" s="1"/>
  <c r="CD721" i="11"/>
  <c r="CE721" i="11" s="1"/>
  <c r="CD725" i="11" l="1"/>
  <c r="CE725" i="11" s="1"/>
  <c r="CB727" i="11"/>
  <c r="CD722" i="11"/>
  <c r="CE722" i="11" s="1"/>
  <c r="CD719" i="11"/>
  <c r="CE719" i="11" s="1"/>
  <c r="CD720" i="11"/>
  <c r="CE720" i="11" s="1"/>
  <c r="CD717" i="11"/>
  <c r="CE717" i="11" s="1"/>
  <c r="CD723" i="11"/>
  <c r="CE723" i="11" s="1"/>
  <c r="CD724" i="11"/>
  <c r="CE724" i="11" s="1"/>
  <c r="CD718" i="11"/>
  <c r="CE718" i="11" s="1"/>
  <c r="CE716" i="11"/>
  <c r="CE726" i="11" l="1"/>
  <c r="CD726" i="11"/>
  <c r="CE727" i="11" l="1"/>
  <c r="CF722" i="11" s="1"/>
  <c r="CG722" i="11" s="1"/>
  <c r="CF716" i="11"/>
  <c r="CF724" i="11"/>
  <c r="CG724" i="11" s="1"/>
  <c r="CF723" i="11"/>
  <c r="CG723" i="11" s="1"/>
  <c r="CF717" i="11"/>
  <c r="CG717" i="11" s="1"/>
  <c r="CF721" i="11"/>
  <c r="CG721" i="11" s="1"/>
  <c r="CF718" i="11"/>
  <c r="CG718" i="11" s="1"/>
  <c r="CD727" i="11"/>
  <c r="CF719" i="11"/>
  <c r="CG719" i="11" s="1"/>
  <c r="CF725" i="11"/>
  <c r="CG725" i="11" s="1"/>
  <c r="CF720" i="11"/>
  <c r="CG720" i="11" s="1"/>
  <c r="CF726" i="11" l="1"/>
  <c r="CG716" i="11"/>
  <c r="CG726" i="11" s="1"/>
  <c r="CG727" i="11" l="1"/>
  <c r="CH720" i="11" l="1"/>
  <c r="CI720" i="11" s="1"/>
  <c r="CH716" i="11"/>
  <c r="CH724" i="11"/>
  <c r="CI724" i="11" s="1"/>
  <c r="CH719" i="11"/>
  <c r="CI719" i="11" s="1"/>
  <c r="CH722" i="11"/>
  <c r="CI722" i="11" s="1"/>
  <c r="CH721" i="11"/>
  <c r="CI721" i="11" s="1"/>
  <c r="CH718" i="11"/>
  <c r="CI718" i="11" s="1"/>
  <c r="CF727" i="11"/>
  <c r="CH717" i="11"/>
  <c r="CI717" i="11" s="1"/>
  <c r="CH725" i="11"/>
  <c r="CI725" i="11" s="1"/>
  <c r="CH723" i="11"/>
  <c r="CI723" i="11" s="1"/>
  <c r="CH726" i="11" l="1"/>
  <c r="CI716" i="11"/>
  <c r="CI726" i="11" s="1"/>
  <c r="CI727" i="11" l="1"/>
  <c r="CH727" i="11" l="1"/>
  <c r="CJ724" i="11"/>
  <c r="CK724" i="11" s="1"/>
  <c r="CJ719" i="11"/>
  <c r="CK719" i="11" s="1"/>
  <c r="CJ722" i="11"/>
  <c r="CK722" i="11" s="1"/>
  <c r="CJ716" i="11"/>
  <c r="CJ720" i="11"/>
  <c r="CK720" i="11" s="1"/>
  <c r="CJ723" i="11"/>
  <c r="CK723" i="11" s="1"/>
  <c r="CJ721" i="11"/>
  <c r="CK721" i="11" s="1"/>
  <c r="CJ718" i="11"/>
  <c r="CK718" i="11" s="1"/>
  <c r="CJ717" i="11"/>
  <c r="CK717" i="11" s="1"/>
  <c r="CJ725" i="11"/>
  <c r="CK725" i="11" s="1"/>
  <c r="CJ726" i="11" l="1"/>
  <c r="CK716" i="11"/>
  <c r="CK726" i="11" s="1"/>
  <c r="CK727" i="11" l="1"/>
  <c r="CJ727" i="11" l="1"/>
  <c r="CL720" i="11"/>
  <c r="CM720" i="11" s="1"/>
  <c r="CL721" i="11"/>
  <c r="CM721" i="11" s="1"/>
  <c r="CL723" i="11"/>
  <c r="CM723" i="11" s="1"/>
  <c r="CL722" i="11"/>
  <c r="CM722" i="11" s="1"/>
  <c r="CL719" i="11"/>
  <c r="CM719" i="11" s="1"/>
  <c r="CL718" i="11"/>
  <c r="CM718" i="11" s="1"/>
  <c r="CL724" i="11"/>
  <c r="CM724" i="11" s="1"/>
  <c r="CL717" i="11"/>
  <c r="CM717" i="11" s="1"/>
  <c r="CL725" i="11"/>
  <c r="CM725" i="11" s="1"/>
  <c r="CL716" i="11"/>
  <c r="CM716" i="11" l="1"/>
  <c r="CM726" i="11" s="1"/>
  <c r="CL726" i="11"/>
  <c r="CM727" i="11" l="1"/>
  <c r="CN717" i="11" s="1"/>
  <c r="CO717" i="11" s="1"/>
  <c r="CN722" i="11" l="1"/>
  <c r="CO722" i="11" s="1"/>
  <c r="CN723" i="11"/>
  <c r="CO723" i="11" s="1"/>
  <c r="CN719" i="11"/>
  <c r="CO719" i="11" s="1"/>
  <c r="CL727" i="11"/>
  <c r="CN720" i="11"/>
  <c r="CO720" i="11" s="1"/>
  <c r="CN724" i="11"/>
  <c r="CO724" i="11" s="1"/>
  <c r="CN716" i="11"/>
  <c r="CO716" i="11" s="1"/>
  <c r="CN718" i="11"/>
  <c r="CO718" i="11" s="1"/>
  <c r="CN725" i="11"/>
  <c r="CO725" i="11" s="1"/>
  <c r="CN721" i="11"/>
  <c r="CO721" i="11" s="1"/>
  <c r="CO726" i="11" l="1"/>
  <c r="CN726" i="11"/>
  <c r="CO727" i="11" l="1"/>
  <c r="CN727" i="11" s="1"/>
  <c r="CP725" i="11"/>
  <c r="CQ725" i="11" s="1"/>
  <c r="CP716" i="11"/>
  <c r="CP722" i="11"/>
  <c r="CQ722" i="11" s="1"/>
  <c r="CP720" i="11"/>
  <c r="CQ720" i="11" s="1"/>
  <c r="CP724" i="11"/>
  <c r="CQ724" i="11" s="1"/>
  <c r="CP721" i="11"/>
  <c r="CQ721" i="11" s="1"/>
  <c r="CP723" i="11"/>
  <c r="CQ723" i="11" s="1"/>
  <c r="CP717" i="11"/>
  <c r="CQ717" i="11" s="1"/>
  <c r="CP718" i="11"/>
  <c r="CQ718" i="11" s="1"/>
  <c r="CP719" i="11" l="1"/>
  <c r="CQ719" i="11" s="1"/>
  <c r="CQ716" i="11"/>
  <c r="CP726" i="11" l="1"/>
  <c r="CQ726" i="11"/>
  <c r="CQ727" i="11" l="1"/>
  <c r="CR717" i="11" s="1"/>
  <c r="CS717" i="11" s="1"/>
  <c r="CR716" i="11"/>
  <c r="CR718" i="11"/>
  <c r="CS718" i="11" s="1"/>
  <c r="CR721" i="11"/>
  <c r="CS721" i="11" s="1"/>
  <c r="CR722" i="11"/>
  <c r="CS722" i="11" s="1"/>
  <c r="CR719" i="11"/>
  <c r="CS719" i="11" s="1"/>
  <c r="CR724" i="11"/>
  <c r="CS724" i="11" s="1"/>
  <c r="CR720" i="11"/>
  <c r="CS720" i="11" s="1"/>
  <c r="CR725" i="11"/>
  <c r="CS725" i="11" s="1"/>
  <c r="CR723" i="11"/>
  <c r="CS723" i="11" s="1"/>
  <c r="CP727" i="11"/>
  <c r="CS716" i="11"/>
  <c r="CS726" i="11" l="1"/>
  <c r="CR726" i="11"/>
  <c r="CS727" i="11" l="1"/>
  <c r="CT719" i="11" s="1"/>
  <c r="CU719" i="11" s="1"/>
  <c r="CT718" i="11" l="1"/>
  <c r="CU718" i="11" s="1"/>
  <c r="CT717" i="11"/>
  <c r="CU717" i="11" s="1"/>
  <c r="CT723" i="11"/>
  <c r="CU723" i="11" s="1"/>
  <c r="CT724" i="11"/>
  <c r="CU724" i="11" s="1"/>
  <c r="CT720" i="11"/>
  <c r="CU720" i="11" s="1"/>
  <c r="CT716" i="11"/>
  <c r="CU716" i="11" s="1"/>
  <c r="CT722" i="11"/>
  <c r="CU722" i="11" s="1"/>
  <c r="CT721" i="11"/>
  <c r="CU721" i="11" s="1"/>
  <c r="CR727" i="11"/>
  <c r="CT725" i="11"/>
  <c r="CU725" i="11" s="1"/>
  <c r="CU726" i="11" l="1"/>
  <c r="CT726" i="11"/>
  <c r="CU727" i="11" l="1"/>
  <c r="CV722" i="11" s="1"/>
  <c r="CW722" i="11" s="1"/>
  <c r="CV725" i="11" l="1"/>
  <c r="CW725" i="11" s="1"/>
  <c r="CV716" i="11"/>
  <c r="CW716" i="11" s="1"/>
  <c r="CV720" i="11"/>
  <c r="CW720" i="11" s="1"/>
  <c r="CV719" i="11"/>
  <c r="CW719" i="11" s="1"/>
  <c r="CV724" i="11"/>
  <c r="CW724" i="11" s="1"/>
  <c r="CV723" i="11"/>
  <c r="CW723" i="11" s="1"/>
  <c r="CV721" i="11"/>
  <c r="CW721" i="11" s="1"/>
  <c r="CT727" i="11"/>
  <c r="CV718" i="11"/>
  <c r="CW718" i="11" s="1"/>
  <c r="CV717" i="11"/>
  <c r="CW717" i="11" s="1"/>
  <c r="CW726" i="11" l="1"/>
  <c r="CV726" i="11"/>
  <c r="CW727" i="11" l="1"/>
  <c r="CX722" i="11" s="1"/>
  <c r="CY722" i="11" s="1"/>
  <c r="CX723" i="11"/>
  <c r="CY723" i="11" s="1"/>
  <c r="CX720" i="11"/>
  <c r="CY720" i="11" s="1"/>
  <c r="CX718" i="11"/>
  <c r="CY718" i="11" s="1"/>
  <c r="CX717" i="11"/>
  <c r="CY717" i="11" s="1"/>
  <c r="CX725" i="11"/>
  <c r="CY725" i="11" s="1"/>
  <c r="CV727" i="11"/>
  <c r="CX724" i="11"/>
  <c r="CY724" i="11" s="1"/>
  <c r="CX721" i="11"/>
  <c r="CY721" i="11" s="1"/>
  <c r="CX716" i="11"/>
  <c r="CX719" i="11" l="1"/>
  <c r="CY719" i="11" s="1"/>
  <c r="CX726" i="11"/>
  <c r="CY716" i="11"/>
  <c r="CY726" i="11" s="1"/>
  <c r="CY727" i="11" l="1"/>
  <c r="CZ721" i="11" s="1"/>
  <c r="DA721" i="11" s="1"/>
  <c r="CZ717" i="11" l="1"/>
  <c r="DA717" i="11" s="1"/>
  <c r="CZ716" i="11"/>
  <c r="CZ725" i="11"/>
  <c r="DA725" i="11" s="1"/>
  <c r="CX727" i="11"/>
  <c r="CZ722" i="11"/>
  <c r="DA722" i="11" s="1"/>
  <c r="CZ720" i="11"/>
  <c r="DA720" i="11" s="1"/>
  <c r="CZ724" i="11"/>
  <c r="DA724" i="11" s="1"/>
  <c r="CZ719" i="11"/>
  <c r="DA719" i="11" s="1"/>
  <c r="CZ723" i="11"/>
  <c r="DA723" i="11" s="1"/>
  <c r="CZ718" i="11"/>
  <c r="DA718" i="11" s="1"/>
  <c r="DA716" i="11"/>
  <c r="CZ726" i="11" l="1"/>
  <c r="DA726" i="11"/>
  <c r="DA727" i="11" l="1"/>
  <c r="DB721" i="11" s="1"/>
  <c r="DC721" i="11" s="1"/>
  <c r="DB717" i="11"/>
  <c r="DC717" i="11" s="1"/>
  <c r="DB718" i="11"/>
  <c r="DC718" i="11" s="1"/>
  <c r="DB722" i="11"/>
  <c r="DC722" i="11" s="1"/>
  <c r="DB719" i="11"/>
  <c r="DC719" i="11" s="1"/>
  <c r="CZ727" i="11"/>
  <c r="DB725" i="11"/>
  <c r="DC725" i="11" s="1"/>
  <c r="DB716" i="11"/>
  <c r="DB724" i="11"/>
  <c r="DC724" i="11" s="1"/>
  <c r="DB723" i="11" l="1"/>
  <c r="DC723" i="11" s="1"/>
  <c r="DB720" i="11"/>
  <c r="DC720" i="11" s="1"/>
  <c r="DC716" i="11"/>
  <c r="DC726" i="11" l="1"/>
  <c r="DB726" i="11"/>
  <c r="DC727" i="11" l="1"/>
  <c r="DD717" i="11" s="1"/>
  <c r="DE717" i="11" s="1"/>
  <c r="DD716" i="11"/>
  <c r="DD725" i="11"/>
  <c r="DE725" i="11" s="1"/>
  <c r="DD722" i="11"/>
  <c r="DE722" i="11" s="1"/>
  <c r="DD718" i="11" l="1"/>
  <c r="DE718" i="11" s="1"/>
  <c r="DD720" i="11"/>
  <c r="DE720" i="11" s="1"/>
  <c r="DD723" i="11"/>
  <c r="DE723" i="11" s="1"/>
  <c r="DD719" i="11"/>
  <c r="DE719" i="11" s="1"/>
  <c r="DD721" i="11"/>
  <c r="DE721" i="11" s="1"/>
  <c r="DD724" i="11"/>
  <c r="DE724" i="11" s="1"/>
  <c r="DB727" i="11"/>
  <c r="DE716" i="11"/>
  <c r="DD726" i="11" l="1"/>
  <c r="DE726" i="11"/>
  <c r="DE727" i="11" l="1"/>
  <c r="DD727" i="11"/>
  <c r="DF717" i="11"/>
  <c r="DG717" i="11" s="1"/>
  <c r="DF718" i="11"/>
  <c r="DG718" i="11" s="1"/>
  <c r="DF723" i="11"/>
  <c r="DG723" i="11" s="1"/>
  <c r="DF725" i="11"/>
  <c r="DG725" i="11" s="1"/>
  <c r="DF720" i="11"/>
  <c r="DG720" i="11" s="1"/>
  <c r="DF719" i="11"/>
  <c r="DG719" i="11" s="1"/>
  <c r="DF716" i="11"/>
  <c r="DF724" i="11"/>
  <c r="DG724" i="11" s="1"/>
  <c r="DF722" i="11"/>
  <c r="DG722" i="11" s="1"/>
  <c r="DF721" i="11"/>
  <c r="DG721" i="11" s="1"/>
  <c r="DG716" i="11" l="1"/>
  <c r="DG726" i="11" s="1"/>
  <c r="DF726" i="11"/>
  <c r="DG727" i="11" l="1"/>
  <c r="DF727" i="11" l="1"/>
  <c r="DH725" i="11"/>
  <c r="DI725" i="11" s="1"/>
  <c r="DH722" i="11"/>
  <c r="DI722" i="11" s="1"/>
  <c r="DH724" i="11"/>
  <c r="DI724" i="11" s="1"/>
  <c r="DH721" i="11"/>
  <c r="DI721" i="11" s="1"/>
  <c r="DH719" i="11"/>
  <c r="DI719" i="11" s="1"/>
  <c r="DH716" i="11"/>
  <c r="DH717" i="11"/>
  <c r="DI717" i="11" s="1"/>
  <c r="DH723" i="11"/>
  <c r="DI723" i="11" s="1"/>
  <c r="DH718" i="11"/>
  <c r="DI718" i="11" s="1"/>
  <c r="DH720" i="11"/>
  <c r="DI720" i="11" s="1"/>
  <c r="DI716" i="11" l="1"/>
  <c r="DI726" i="11" s="1"/>
  <c r="DH726" i="11"/>
  <c r="DI727" i="11" l="1"/>
  <c r="DH727" i="11" s="1"/>
  <c r="DJ720" i="11" l="1"/>
  <c r="DK720" i="11" s="1"/>
  <c r="DJ719" i="11"/>
  <c r="DK719" i="11" s="1"/>
  <c r="DJ722" i="11"/>
  <c r="DK722" i="11" s="1"/>
  <c r="DJ716" i="11"/>
  <c r="DK716" i="11" s="1"/>
  <c r="DJ718" i="11"/>
  <c r="DK718" i="11" s="1"/>
  <c r="DJ723" i="11"/>
  <c r="DK723" i="11" s="1"/>
  <c r="DJ721" i="11"/>
  <c r="DK721" i="11" s="1"/>
  <c r="DJ724" i="11"/>
  <c r="DK724" i="11" s="1"/>
  <c r="DJ717" i="11"/>
  <c r="DK717" i="11" s="1"/>
  <c r="DJ725" i="11"/>
  <c r="DK725" i="11" s="1"/>
  <c r="DK726" i="11" l="1"/>
  <c r="DJ726" i="11"/>
  <c r="DK727" i="11" l="1"/>
  <c r="DJ727" i="11" s="1"/>
  <c r="DL725" i="11" l="1"/>
  <c r="DM725" i="11" s="1"/>
  <c r="DL723" i="11"/>
  <c r="DM723" i="11" s="1"/>
  <c r="DL718" i="11"/>
  <c r="DM718" i="11" s="1"/>
  <c r="DL722" i="11"/>
  <c r="DM722" i="11" s="1"/>
  <c r="DL717" i="11"/>
  <c r="DM717" i="11" s="1"/>
  <c r="DL719" i="11"/>
  <c r="DM719" i="11" s="1"/>
  <c r="DL721" i="11"/>
  <c r="DM721" i="11" s="1"/>
  <c r="DL720" i="11"/>
  <c r="DM720" i="11" s="1"/>
  <c r="DL716" i="11"/>
  <c r="DM716" i="11" s="1"/>
  <c r="DL724" i="11"/>
  <c r="DM724" i="11" s="1"/>
  <c r="DM726" i="11" l="1"/>
  <c r="DL726" i="11"/>
  <c r="DM727" i="11" l="1"/>
  <c r="DL727" i="11" s="1"/>
  <c r="O714" i="11" l="1"/>
  <c r="N722" i="11" l="1"/>
  <c r="O722" i="11" s="1"/>
  <c r="N725" i="11"/>
  <c r="O725" i="11" s="1"/>
  <c r="N724" i="11"/>
  <c r="O724" i="11" s="1"/>
  <c r="N720" i="11"/>
  <c r="O720" i="11" s="1"/>
  <c r="N721" i="11"/>
  <c r="O721" i="11" s="1"/>
  <c r="N719" i="11"/>
  <c r="O719" i="11" s="1"/>
  <c r="N718" i="11"/>
  <c r="O718" i="11" s="1"/>
  <c r="N723" i="11"/>
  <c r="O723" i="11" s="1"/>
  <c r="N717" i="11"/>
  <c r="O717" i="11" s="1"/>
  <c r="P728" i="11"/>
  <c r="P727" i="11" s="1"/>
  <c r="N716" i="11"/>
  <c r="N726" i="11" l="1"/>
  <c r="O716" i="11"/>
  <c r="O726" i="11" s="1"/>
  <c r="Q749" i="11" s="1"/>
  <c r="AF749" i="11" l="1"/>
  <c r="Y749" i="11"/>
  <c r="AB749" i="11"/>
  <c r="W749" i="11"/>
  <c r="Q752" i="11"/>
  <c r="Q746" i="11"/>
  <c r="Q745" i="11"/>
  <c r="X749" i="11" s="1"/>
  <c r="Q751" i="11"/>
  <c r="Q744" i="11"/>
  <c r="Q743" i="11"/>
  <c r="V749" i="11" s="1"/>
  <c r="Q747" i="11"/>
  <c r="Z749" i="11" s="1"/>
  <c r="Q748" i="11"/>
  <c r="AA749" i="11" s="1"/>
  <c r="Q750" i="11"/>
  <c r="Q733" i="11"/>
  <c r="Q735" i="11"/>
  <c r="Q738" i="11"/>
  <c r="Q731" i="11"/>
  <c r="Q736" i="11"/>
  <c r="Q734" i="11"/>
  <c r="Q739" i="11"/>
  <c r="Q740" i="11"/>
  <c r="Q732" i="11"/>
  <c r="Q737" i="11"/>
  <c r="AF745" i="11"/>
  <c r="AB740" i="11" l="1"/>
  <c r="X740" i="11"/>
  <c r="AE740" i="11"/>
  <c r="AA740" i="11"/>
  <c r="W740" i="11"/>
  <c r="AD740" i="11"/>
  <c r="Z740" i="11"/>
  <c r="V740" i="11"/>
  <c r="AC740" i="11"/>
  <c r="Y740" i="11"/>
  <c r="AD731" i="11"/>
  <c r="Z731" i="11"/>
  <c r="V731" i="11"/>
  <c r="AC731" i="11"/>
  <c r="Y731" i="11"/>
  <c r="AB731" i="11"/>
  <c r="X731" i="11"/>
  <c r="AE731" i="11"/>
  <c r="AA731" i="11"/>
  <c r="W731" i="11"/>
  <c r="AB750" i="11"/>
  <c r="X750" i="11"/>
  <c r="AE750" i="11"/>
  <c r="AA750" i="11"/>
  <c r="W750" i="11"/>
  <c r="AD750" i="11"/>
  <c r="Z750" i="11"/>
  <c r="V750" i="11"/>
  <c r="AC750" i="11"/>
  <c r="Y750" i="11"/>
  <c r="AB744" i="11"/>
  <c r="X744" i="11"/>
  <c r="AE744" i="11"/>
  <c r="AA744" i="11"/>
  <c r="W744" i="11"/>
  <c r="AD744" i="11"/>
  <c r="Z744" i="11"/>
  <c r="V744" i="11"/>
  <c r="AC744" i="11"/>
  <c r="Y744" i="11"/>
  <c r="AF752" i="11"/>
  <c r="AB752" i="11"/>
  <c r="X752" i="11"/>
  <c r="AE752" i="11"/>
  <c r="AA752" i="11"/>
  <c r="W752" i="11"/>
  <c r="AD752" i="11"/>
  <c r="Z752" i="11"/>
  <c r="V752" i="11"/>
  <c r="AC752" i="11"/>
  <c r="Y752" i="11"/>
  <c r="AB738" i="11"/>
  <c r="X738" i="11"/>
  <c r="AE738" i="11"/>
  <c r="AA738" i="11"/>
  <c r="W738" i="11"/>
  <c r="AD738" i="11"/>
  <c r="Z738" i="11"/>
  <c r="V738" i="11"/>
  <c r="AC738" i="11"/>
  <c r="Y738" i="11"/>
  <c r="AD751" i="11"/>
  <c r="Z751" i="11"/>
  <c r="V751" i="11"/>
  <c r="AC751" i="11"/>
  <c r="Y751" i="11"/>
  <c r="AB751" i="11"/>
  <c r="X751" i="11"/>
  <c r="AE751" i="11"/>
  <c r="AA751" i="11"/>
  <c r="W751" i="11"/>
  <c r="AD737" i="11"/>
  <c r="Z737" i="11"/>
  <c r="V737" i="11"/>
  <c r="AC737" i="11"/>
  <c r="Y737" i="11"/>
  <c r="AB737" i="11"/>
  <c r="X737" i="11"/>
  <c r="AE737" i="11"/>
  <c r="AA737" i="11"/>
  <c r="W737" i="11"/>
  <c r="AD735" i="11"/>
  <c r="Z735" i="11"/>
  <c r="V735" i="11"/>
  <c r="AC735" i="11"/>
  <c r="Y735" i="11"/>
  <c r="AB735" i="11"/>
  <c r="X735" i="11"/>
  <c r="AE735" i="11"/>
  <c r="AA735" i="11"/>
  <c r="W735" i="11"/>
  <c r="AD745" i="11"/>
  <c r="Z745" i="11"/>
  <c r="V745" i="11"/>
  <c r="AC745" i="11"/>
  <c r="Y745" i="11"/>
  <c r="AB745" i="11"/>
  <c r="X745" i="11"/>
  <c r="AE745" i="11"/>
  <c r="AA745" i="11"/>
  <c r="W745" i="11"/>
  <c r="AD749" i="11"/>
  <c r="AD739" i="11"/>
  <c r="Z739" i="11"/>
  <c r="V739" i="11"/>
  <c r="AC739" i="11"/>
  <c r="Y739" i="11"/>
  <c r="AB739" i="11"/>
  <c r="X739" i="11"/>
  <c r="AE739" i="11"/>
  <c r="AA739" i="11"/>
  <c r="W739" i="11"/>
  <c r="AB748" i="11"/>
  <c r="X748" i="11"/>
  <c r="AE748" i="11"/>
  <c r="AA748" i="11"/>
  <c r="W748" i="11"/>
  <c r="AD748" i="11"/>
  <c r="Z748" i="11"/>
  <c r="V748" i="11"/>
  <c r="AC748" i="11"/>
  <c r="Y748" i="11"/>
  <c r="AB734" i="11"/>
  <c r="X734" i="11"/>
  <c r="AE734" i="11"/>
  <c r="AA734" i="11"/>
  <c r="W734" i="11"/>
  <c r="AD734" i="11"/>
  <c r="Z734" i="11"/>
  <c r="V734" i="11"/>
  <c r="AC734" i="11"/>
  <c r="Y734" i="11"/>
  <c r="AD747" i="11"/>
  <c r="Z747" i="11"/>
  <c r="V747" i="11"/>
  <c r="AC747" i="11"/>
  <c r="Y747" i="11"/>
  <c r="AB747" i="11"/>
  <c r="X747" i="11"/>
  <c r="AE747" i="11"/>
  <c r="AA747" i="11"/>
  <c r="W747" i="11"/>
  <c r="AB732" i="11"/>
  <c r="X732" i="11"/>
  <c r="AE732" i="11"/>
  <c r="AA732" i="11"/>
  <c r="W732" i="11"/>
  <c r="AD732" i="11"/>
  <c r="Z732" i="11"/>
  <c r="V732" i="11"/>
  <c r="AC732" i="11"/>
  <c r="Y732" i="11"/>
  <c r="AB736" i="11"/>
  <c r="X736" i="11"/>
  <c r="AE736" i="11"/>
  <c r="AA736" i="11"/>
  <c r="W736" i="11"/>
  <c r="AD736" i="11"/>
  <c r="Z736" i="11"/>
  <c r="V736" i="11"/>
  <c r="AC736" i="11"/>
  <c r="Y736" i="11"/>
  <c r="AD733" i="11"/>
  <c r="Z733" i="11"/>
  <c r="V733" i="11"/>
  <c r="AC733" i="11"/>
  <c r="Y733" i="11"/>
  <c r="AB733" i="11"/>
  <c r="X733" i="11"/>
  <c r="AE733" i="11"/>
  <c r="AA733" i="11"/>
  <c r="W733" i="11"/>
  <c r="AD743" i="11"/>
  <c r="Z743" i="11"/>
  <c r="V743" i="11"/>
  <c r="AC743" i="11"/>
  <c r="Y743" i="11"/>
  <c r="AB743" i="11"/>
  <c r="X743" i="11"/>
  <c r="AE743" i="11"/>
  <c r="AA743" i="11"/>
  <c r="W743" i="11"/>
  <c r="AB746" i="11"/>
  <c r="X746" i="11"/>
  <c r="AE746" i="11"/>
  <c r="AA746" i="11"/>
  <c r="W746" i="11"/>
  <c r="AD746" i="11"/>
  <c r="Z746" i="11"/>
  <c r="V746" i="11"/>
  <c r="AC746" i="11"/>
  <c r="Y746" i="11"/>
  <c r="AE749" i="11"/>
  <c r="AC749" i="11"/>
  <c r="AU744" i="11"/>
  <c r="AU752" i="11"/>
  <c r="AF751" i="11"/>
  <c r="AU751" i="11"/>
  <c r="AU750" i="11"/>
  <c r="AF746" i="11"/>
  <c r="AU748" i="11"/>
  <c r="AU743" i="11"/>
  <c r="AU746" i="11"/>
  <c r="AU745" i="11"/>
  <c r="AU747" i="11"/>
  <c r="AU749" i="11"/>
  <c r="AF744" i="11"/>
  <c r="AF737" i="11"/>
  <c r="AF734" i="11"/>
  <c r="AF735" i="11"/>
  <c r="AF747" i="11"/>
  <c r="AF732" i="11"/>
  <c r="AF736" i="11"/>
  <c r="AF733" i="11"/>
  <c r="AF743" i="11"/>
  <c r="AF740" i="11"/>
  <c r="AU736" i="11"/>
  <c r="AU740" i="11"/>
  <c r="AU737" i="11"/>
  <c r="AU739" i="11"/>
  <c r="AU735" i="11"/>
  <c r="AU732" i="11"/>
  <c r="AF731" i="11"/>
  <c r="AU731" i="11"/>
  <c r="Q741" i="11"/>
  <c r="AU734" i="11"/>
  <c r="AU733" i="11"/>
  <c r="AU738" i="11"/>
  <c r="AF750" i="11"/>
  <c r="AF739" i="11"/>
  <c r="AF738" i="11"/>
  <c r="AF748" i="11"/>
  <c r="AE753" i="11" l="1"/>
  <c r="AH743" i="11" s="1"/>
  <c r="AE741" i="11"/>
  <c r="AH731" i="11" s="1"/>
  <c r="AF753" i="11"/>
  <c r="AH744" i="11" s="1"/>
  <c r="AH746" i="11" s="1"/>
  <c r="AF741" i="11"/>
  <c r="AH732" i="11" s="1"/>
  <c r="AH734" i="11" s="1"/>
  <c r="AH748" i="11" l="1"/>
  <c r="AH747" i="11"/>
  <c r="AH751" i="11" s="1"/>
  <c r="AH735" i="11"/>
  <c r="AH736" i="11"/>
  <c r="AH750" i="11" l="1"/>
  <c r="AH752" i="11" s="1"/>
  <c r="AN745" i="11" s="1"/>
  <c r="AO745" i="11" s="1"/>
  <c r="AH738" i="11"/>
  <c r="AH739" i="11"/>
  <c r="AK743" i="11" l="1"/>
  <c r="AL743" i="11" s="1"/>
  <c r="AK747" i="11"/>
  <c r="AK748" i="11" s="1"/>
  <c r="AK749" i="11" s="1"/>
  <c r="AK752" i="11" s="1"/>
  <c r="AL752" i="11" s="1"/>
  <c r="AK735" i="11"/>
  <c r="AK736" i="11" s="1"/>
  <c r="AK737" i="11" s="1"/>
  <c r="AH740" i="11"/>
  <c r="AK731" i="11" s="1"/>
  <c r="AL731" i="11" s="1"/>
  <c r="AN743" i="11"/>
  <c r="AN744" i="11"/>
  <c r="AK750" i="11" l="1"/>
  <c r="AL750" i="11" s="1"/>
  <c r="AK751" i="11"/>
  <c r="AL751" i="11" s="1"/>
  <c r="AN732" i="11"/>
  <c r="AN733" i="11"/>
  <c r="AO733" i="11" s="1"/>
  <c r="AN731" i="11"/>
  <c r="AK739" i="11"/>
  <c r="AL739" i="11" s="1"/>
  <c r="AK740" i="11"/>
  <c r="AL740" i="11" s="1"/>
  <c r="AK738" i="11"/>
  <c r="AL738" i="11" s="1"/>
  <c r="AO743" i="11"/>
  <c r="AP743" i="11" s="1"/>
  <c r="AO744" i="11"/>
  <c r="AP744" i="11" s="1"/>
  <c r="AO732" i="11" l="1"/>
  <c r="AO731" i="11"/>
  <c r="AP731" i="11" s="1"/>
  <c r="AP745" i="11"/>
  <c r="AQ745" i="11" s="1"/>
  <c r="AQ744" i="11"/>
  <c r="AQ743" i="11"/>
  <c r="AQ748" i="11" s="1"/>
  <c r="AP733" i="11" l="1"/>
  <c r="AQ733" i="11" s="1"/>
  <c r="AP732" i="11"/>
  <c r="AQ732" i="11" s="1"/>
  <c r="AV745" i="11"/>
  <c r="AV747" i="11"/>
  <c r="AV748" i="11"/>
  <c r="AV744" i="11"/>
  <c r="AV750" i="11"/>
  <c r="AV749" i="11"/>
  <c r="AV751" i="11"/>
  <c r="AV743" i="11"/>
  <c r="AV746" i="11"/>
  <c r="AV752" i="11"/>
  <c r="AQ731" i="11" l="1"/>
  <c r="AQ736" i="11" s="1"/>
  <c r="AV733" i="11" l="1"/>
  <c r="Q758" i="11" s="1"/>
  <c r="R758" i="11" s="1"/>
  <c r="S758" i="11" s="1"/>
  <c r="AV737" i="11"/>
  <c r="Q762" i="11" s="1"/>
  <c r="R762" i="11" s="1"/>
  <c r="S762" i="11" s="1"/>
  <c r="AV734" i="11"/>
  <c r="Q759" i="11" s="1"/>
  <c r="R759" i="11" s="1"/>
  <c r="S759" i="11" s="1"/>
  <c r="AV736" i="11"/>
  <c r="Q761" i="11" s="1"/>
  <c r="R761" i="11" s="1"/>
  <c r="S761" i="11" s="1"/>
  <c r="AV740" i="11"/>
  <c r="Q765" i="11" s="1"/>
  <c r="R765" i="11" s="1"/>
  <c r="S765" i="11" s="1"/>
  <c r="AV735" i="11"/>
  <c r="Q760" i="11" s="1"/>
  <c r="R760" i="11" s="1"/>
  <c r="S760" i="11" s="1"/>
  <c r="AV732" i="11"/>
  <c r="Q757" i="11" s="1"/>
  <c r="R757" i="11" s="1"/>
  <c r="S757" i="11" s="1"/>
  <c r="AV731" i="11"/>
  <c r="Q756" i="11" s="1"/>
  <c r="R756" i="11" s="1"/>
  <c r="S756" i="11" s="1"/>
  <c r="AV739" i="11"/>
  <c r="Q764" i="11" s="1"/>
  <c r="R764" i="11" s="1"/>
  <c r="S764" i="11" s="1"/>
  <c r="AV738" i="11"/>
  <c r="Q763" i="11" s="1"/>
  <c r="R763" i="11" s="1"/>
  <c r="S763" i="11" s="1"/>
  <c r="S766" i="11" l="1"/>
  <c r="R766" i="11"/>
  <c r="P769" i="11"/>
  <c r="S767" i="11" l="1"/>
  <c r="T756" i="11" s="1"/>
  <c r="T758" i="11"/>
  <c r="U758" i="11" s="1"/>
  <c r="T763" i="11" l="1"/>
  <c r="U763" i="11" s="1"/>
  <c r="T759" i="11"/>
  <c r="U759" i="11" s="1"/>
  <c r="T765" i="11"/>
  <c r="U765" i="11" s="1"/>
  <c r="T757" i="11"/>
  <c r="U757" i="11" s="1"/>
  <c r="T760" i="11"/>
  <c r="U760" i="11" s="1"/>
  <c r="T762" i="11"/>
  <c r="U762" i="11" s="1"/>
  <c r="T764" i="11"/>
  <c r="U764" i="11" s="1"/>
  <c r="T761" i="11"/>
  <c r="U761" i="11" s="1"/>
  <c r="U756" i="11"/>
  <c r="T766" i="11" l="1"/>
  <c r="U766" i="11"/>
  <c r="U767" i="11" l="1"/>
  <c r="T767" i="11" s="1"/>
  <c r="V765" i="11"/>
  <c r="W765" i="11" s="1"/>
  <c r="V762" i="11"/>
  <c r="W762" i="11" s="1"/>
  <c r="V764" i="11"/>
  <c r="W764" i="11" s="1"/>
  <c r="V757" i="11"/>
  <c r="W757" i="11" s="1"/>
  <c r="V756" i="11"/>
  <c r="W756" i="11" s="1"/>
  <c r="V759" i="11" l="1"/>
  <c r="W759" i="11" s="1"/>
  <c r="V763" i="11"/>
  <c r="W763" i="11" s="1"/>
  <c r="V761" i="11"/>
  <c r="W761" i="11" s="1"/>
  <c r="V760" i="11"/>
  <c r="W760" i="11" s="1"/>
  <c r="W766" i="11" s="1"/>
  <c r="V758" i="11"/>
  <c r="W758" i="11" s="1"/>
  <c r="V766" i="11" l="1"/>
  <c r="W767" i="11"/>
  <c r="V767" i="11" s="1"/>
  <c r="X765" i="11" l="1"/>
  <c r="Y765" i="11" s="1"/>
  <c r="X762" i="11"/>
  <c r="Y762" i="11" s="1"/>
  <c r="X757" i="11"/>
  <c r="Y757" i="11" s="1"/>
  <c r="X759" i="11"/>
  <c r="Y759" i="11" s="1"/>
  <c r="X761" i="11"/>
  <c r="Y761" i="11" s="1"/>
  <c r="X763" i="11"/>
  <c r="Y763" i="11" s="1"/>
  <c r="X760" i="11"/>
  <c r="Y760" i="11" s="1"/>
  <c r="X756" i="11"/>
  <c r="Y756" i="11" s="1"/>
  <c r="X758" i="11"/>
  <c r="Y758" i="11" s="1"/>
  <c r="X764" i="11"/>
  <c r="Y764" i="11" s="1"/>
  <c r="Y766" i="11" l="1"/>
  <c r="X766" i="11"/>
  <c r="Y767" i="11" l="1"/>
  <c r="X767" i="11" s="1"/>
  <c r="Z759" i="11"/>
  <c r="AA759" i="11" s="1"/>
  <c r="Z758" i="11"/>
  <c r="AA758" i="11" s="1"/>
  <c r="Z765" i="11"/>
  <c r="AA765" i="11" s="1"/>
  <c r="Z757" i="11"/>
  <c r="AA757" i="11" s="1"/>
  <c r="Z760" i="11"/>
  <c r="AA760" i="11" s="1"/>
  <c r="Z764" i="11"/>
  <c r="AA764" i="11" s="1"/>
  <c r="Z761" i="11"/>
  <c r="AA761" i="11" s="1"/>
  <c r="Z756" i="11"/>
  <c r="AA756" i="11" s="1"/>
  <c r="Z763" i="11"/>
  <c r="AA763" i="11" s="1"/>
  <c r="Z762" i="11"/>
  <c r="AA762" i="11" s="1"/>
  <c r="AA766" i="11" l="1"/>
  <c r="Z766" i="11"/>
  <c r="AA767" i="11" l="1"/>
  <c r="Z767" i="11" s="1"/>
  <c r="AB756" i="11" l="1"/>
  <c r="AC756" i="11" s="1"/>
  <c r="AB765" i="11"/>
  <c r="AC765" i="11" s="1"/>
  <c r="AB761" i="11"/>
  <c r="AC761" i="11" s="1"/>
  <c r="AB760" i="11"/>
  <c r="AC760" i="11" s="1"/>
  <c r="AB758" i="11"/>
  <c r="AC758" i="11" s="1"/>
  <c r="AB759" i="11"/>
  <c r="AC759" i="11" s="1"/>
  <c r="AB757" i="11"/>
  <c r="AC757" i="11" s="1"/>
  <c r="AB764" i="11"/>
  <c r="AC764" i="11" s="1"/>
  <c r="AB763" i="11"/>
  <c r="AC763" i="11" s="1"/>
  <c r="AB762" i="11"/>
  <c r="AC762" i="11" s="1"/>
  <c r="AC766" i="11" l="1"/>
  <c r="AB766" i="11"/>
  <c r="AC767" i="11" l="1"/>
  <c r="AB767" i="11" s="1"/>
  <c r="AD764" i="11"/>
  <c r="AE764" i="11" s="1"/>
  <c r="AD756" i="11"/>
  <c r="AE756" i="11" s="1"/>
  <c r="AD757" i="11"/>
  <c r="AE757" i="11" s="1"/>
  <c r="AD765" i="11"/>
  <c r="AE765" i="11" s="1"/>
  <c r="AD758" i="11"/>
  <c r="AE758" i="11" s="1"/>
  <c r="AD760" i="11"/>
  <c r="AE760" i="11" s="1"/>
  <c r="AD761" i="11" l="1"/>
  <c r="AE761" i="11" s="1"/>
  <c r="AD763" i="11"/>
  <c r="AE763" i="11" s="1"/>
  <c r="AD762" i="11"/>
  <c r="AE762" i="11" s="1"/>
  <c r="AD759" i="11"/>
  <c r="AE759" i="11" s="1"/>
  <c r="AE766" i="11" s="1"/>
  <c r="AD766" i="11" l="1"/>
  <c r="AE767" i="11" s="1"/>
  <c r="AD767" i="11" s="1"/>
  <c r="AF764" i="11" l="1"/>
  <c r="AG764" i="11" s="1"/>
  <c r="AF765" i="11"/>
  <c r="AG765" i="11" s="1"/>
  <c r="AF762" i="11"/>
  <c r="AG762" i="11" s="1"/>
  <c r="AF756" i="11"/>
  <c r="AG756" i="11" s="1"/>
  <c r="AF759" i="11"/>
  <c r="AG759" i="11" s="1"/>
  <c r="AF761" i="11"/>
  <c r="AG761" i="11" s="1"/>
  <c r="AF757" i="11"/>
  <c r="AG757" i="11" s="1"/>
  <c r="AF760" i="11"/>
  <c r="AG760" i="11" s="1"/>
  <c r="AF758" i="11"/>
  <c r="AG758" i="11" s="1"/>
  <c r="AF763" i="11"/>
  <c r="AG763" i="11" s="1"/>
  <c r="AG766" i="11" l="1"/>
  <c r="AF766" i="11"/>
  <c r="AG767" i="11" l="1"/>
  <c r="AH758" i="11" s="1"/>
  <c r="AI758" i="11" s="1"/>
  <c r="AF767" i="11"/>
  <c r="AH763" i="11"/>
  <c r="AI763" i="11" s="1"/>
  <c r="AH757" i="11"/>
  <c r="AI757" i="11" s="1"/>
  <c r="AH756" i="11"/>
  <c r="AI756" i="11" s="1"/>
  <c r="AH764" i="11"/>
  <c r="AI764" i="11" s="1"/>
  <c r="AH761" i="11"/>
  <c r="AI761" i="11" s="1"/>
  <c r="AH759" i="11"/>
  <c r="AI759" i="11" s="1"/>
  <c r="AH762" i="11" l="1"/>
  <c r="AI762" i="11" s="1"/>
  <c r="AH760" i="11"/>
  <c r="AI760" i="11" s="1"/>
  <c r="AH765" i="11"/>
  <c r="AI765" i="11" s="1"/>
  <c r="AI766" i="11" l="1"/>
  <c r="AH766" i="11"/>
  <c r="AI767" i="11" s="1"/>
  <c r="AJ764" i="11" l="1"/>
  <c r="AK764" i="11" s="1"/>
  <c r="AJ763" i="11"/>
  <c r="AK763" i="11" s="1"/>
  <c r="AJ762" i="11"/>
  <c r="AK762" i="11" s="1"/>
  <c r="AJ760" i="11"/>
  <c r="AK760" i="11" s="1"/>
  <c r="AJ756" i="11"/>
  <c r="AK756" i="11" s="1"/>
  <c r="AJ761" i="11"/>
  <c r="AK761" i="11" s="1"/>
  <c r="AJ757" i="11"/>
  <c r="AK757" i="11" s="1"/>
  <c r="AH767" i="11"/>
  <c r="AJ765" i="11"/>
  <c r="AK765" i="11" s="1"/>
  <c r="AJ759" i="11"/>
  <c r="AK759" i="11" s="1"/>
  <c r="AJ758" i="11"/>
  <c r="AK758" i="11" s="1"/>
  <c r="AJ766" i="11" l="1"/>
  <c r="AK766" i="11"/>
  <c r="AK767" i="11" l="1"/>
  <c r="AL756" i="11" s="1"/>
  <c r="AM756" i="11" s="1"/>
  <c r="AL758" i="11"/>
  <c r="AM758" i="11" s="1"/>
  <c r="AL757" i="11"/>
  <c r="AM757" i="11" s="1"/>
  <c r="AL760" i="11"/>
  <c r="AM760" i="11" s="1"/>
  <c r="AL764" i="11"/>
  <c r="AM764" i="11" s="1"/>
  <c r="AL759" i="11" l="1"/>
  <c r="AM759" i="11" s="1"/>
  <c r="AL763" i="11"/>
  <c r="AM763" i="11" s="1"/>
  <c r="AL765" i="11"/>
  <c r="AM765" i="11" s="1"/>
  <c r="AL762" i="11"/>
  <c r="AM762" i="11" s="1"/>
  <c r="AL761" i="11"/>
  <c r="AM761" i="11" s="1"/>
  <c r="AJ767" i="11"/>
  <c r="AM766" i="11" l="1"/>
  <c r="AL766" i="11"/>
  <c r="AM767" i="11" s="1"/>
  <c r="AL767" i="11" s="1"/>
  <c r="AN761" i="11" l="1"/>
  <c r="AO761" i="11" s="1"/>
  <c r="AN765" i="11"/>
  <c r="AO765" i="11" s="1"/>
  <c r="AN757" i="11"/>
  <c r="AO757" i="11" s="1"/>
  <c r="AN756" i="11"/>
  <c r="AO756" i="11" s="1"/>
  <c r="AN758" i="11"/>
  <c r="AO758" i="11" s="1"/>
  <c r="AN764" i="11"/>
  <c r="AO764" i="11" s="1"/>
  <c r="AN763" i="11"/>
  <c r="AO763" i="11" s="1"/>
  <c r="AN760" i="11"/>
  <c r="AO760" i="11" s="1"/>
  <c r="AN759" i="11"/>
  <c r="AO759" i="11" s="1"/>
  <c r="AN762" i="11"/>
  <c r="AO762" i="11" s="1"/>
  <c r="AN766" i="11" l="1"/>
  <c r="AO766" i="11"/>
  <c r="AO767" i="11" l="1"/>
  <c r="AP761" i="11" l="1"/>
  <c r="AQ761" i="11" s="1"/>
  <c r="AP756" i="11"/>
  <c r="AN767" i="11"/>
  <c r="AP764" i="11"/>
  <c r="AQ764" i="11" s="1"/>
  <c r="AP762" i="11"/>
  <c r="AQ762" i="11" s="1"/>
  <c r="AP757" i="11"/>
  <c r="AQ757" i="11" s="1"/>
  <c r="AP758" i="11"/>
  <c r="AQ758" i="11" s="1"/>
  <c r="AP765" i="11"/>
  <c r="AQ765" i="11" s="1"/>
  <c r="AP763" i="11"/>
  <c r="AQ763" i="11" s="1"/>
  <c r="AP759" i="11"/>
  <c r="AQ759" i="11" s="1"/>
  <c r="AP760" i="11"/>
  <c r="AQ760" i="11" s="1"/>
  <c r="AQ756" i="11" l="1"/>
  <c r="AQ766" i="11" s="1"/>
  <c r="AP766" i="11"/>
  <c r="AQ767" i="11" l="1"/>
  <c r="AR762" i="11" l="1"/>
  <c r="AS762" i="11" s="1"/>
  <c r="AR757" i="11"/>
  <c r="AS757" i="11" s="1"/>
  <c r="AR760" i="11"/>
  <c r="AS760" i="11" s="1"/>
  <c r="AR764" i="11"/>
  <c r="AS764" i="11" s="1"/>
  <c r="AR759" i="11"/>
  <c r="AS759" i="11" s="1"/>
  <c r="AR756" i="11"/>
  <c r="AP767" i="11"/>
  <c r="AR758" i="11"/>
  <c r="AS758" i="11" s="1"/>
  <c r="AR765" i="11"/>
  <c r="AS765" i="11" s="1"/>
  <c r="AR761" i="11"/>
  <c r="AS761" i="11" s="1"/>
  <c r="AR763" i="11"/>
  <c r="AS763" i="11" s="1"/>
  <c r="AR766" i="11" l="1"/>
  <c r="AS756" i="11"/>
  <c r="AS766" i="11" s="1"/>
  <c r="AS767" i="11" l="1"/>
  <c r="AT757" i="11" s="1"/>
  <c r="AU757" i="11" s="1"/>
  <c r="AR767" i="11" l="1"/>
  <c r="AT756" i="11"/>
  <c r="AU756" i="11" s="1"/>
  <c r="AT758" i="11"/>
  <c r="AU758" i="11" s="1"/>
  <c r="AT765" i="11"/>
  <c r="AU765" i="11" s="1"/>
  <c r="AT760" i="11"/>
  <c r="AU760" i="11" s="1"/>
  <c r="AT763" i="11"/>
  <c r="AU763" i="11" s="1"/>
  <c r="AT761" i="11"/>
  <c r="AU761" i="11" s="1"/>
  <c r="AT764" i="11"/>
  <c r="AU764" i="11" s="1"/>
  <c r="AT762" i="11"/>
  <c r="AU762" i="11" s="1"/>
  <c r="AT759" i="11"/>
  <c r="AU759" i="11" s="1"/>
  <c r="AU766" i="11" l="1"/>
  <c r="AT766" i="11"/>
  <c r="AU767" i="11" l="1"/>
  <c r="AV762" i="11" s="1"/>
  <c r="AW762" i="11" s="1"/>
  <c r="AV756" i="11" l="1"/>
  <c r="AV763" i="11"/>
  <c r="AW763" i="11" s="1"/>
  <c r="AV765" i="11"/>
  <c r="AW765" i="11" s="1"/>
  <c r="AV757" i="11"/>
  <c r="AW757" i="11" s="1"/>
  <c r="AV760" i="11"/>
  <c r="AW760" i="11" s="1"/>
  <c r="AV761" i="11"/>
  <c r="AW761" i="11" s="1"/>
  <c r="AT767" i="11"/>
  <c r="AV764" i="11"/>
  <c r="AW764" i="11" s="1"/>
  <c r="AV759" i="11"/>
  <c r="AW759" i="11" s="1"/>
  <c r="AV758" i="11"/>
  <c r="AW758" i="11" s="1"/>
  <c r="AW756" i="11"/>
  <c r="AW766" i="11" l="1"/>
  <c r="AV766" i="11"/>
  <c r="AW767" i="11" l="1"/>
  <c r="AX762" i="11" s="1"/>
  <c r="AY762" i="11" s="1"/>
  <c r="AX764" i="11"/>
  <c r="AY764" i="11" s="1"/>
  <c r="AX760" i="11"/>
  <c r="AY760" i="11" s="1"/>
  <c r="AX765" i="11"/>
  <c r="AY765" i="11" s="1"/>
  <c r="AX759" i="11"/>
  <c r="AY759" i="11" s="1"/>
  <c r="AV767" i="11"/>
  <c r="AX757" i="11"/>
  <c r="AY757" i="11" s="1"/>
  <c r="AX761" i="11"/>
  <c r="AY761" i="11" s="1"/>
  <c r="AX763" i="11"/>
  <c r="AY763" i="11" s="1"/>
  <c r="AX756" i="11"/>
  <c r="AY756" i="11" s="1"/>
  <c r="AX758" i="11" l="1"/>
  <c r="AY758" i="11" s="1"/>
  <c r="AY766" i="11" s="1"/>
  <c r="AX766" i="11" l="1"/>
  <c r="AY767" i="11" s="1"/>
  <c r="AX767" i="11" l="1"/>
  <c r="AZ762" i="11"/>
  <c r="BA762" i="11" s="1"/>
  <c r="AZ760" i="11"/>
  <c r="BA760" i="11" s="1"/>
  <c r="AZ757" i="11"/>
  <c r="BA757" i="11" s="1"/>
  <c r="AZ763" i="11"/>
  <c r="BA763" i="11" s="1"/>
  <c r="AZ758" i="11"/>
  <c r="BA758" i="11" s="1"/>
  <c r="AZ759" i="11"/>
  <c r="BA759" i="11" s="1"/>
  <c r="AZ765" i="11"/>
  <c r="BA765" i="11" s="1"/>
  <c r="AZ756" i="11"/>
  <c r="BA756" i="11" s="1"/>
  <c r="AZ761" i="11"/>
  <c r="BA761" i="11" s="1"/>
  <c r="AZ764" i="11"/>
  <c r="BA764" i="11" s="1"/>
  <c r="BA766" i="11" l="1"/>
  <c r="AZ766" i="11"/>
  <c r="BA767" i="11" l="1"/>
  <c r="BB756" i="11"/>
  <c r="BB760" i="11"/>
  <c r="BC760" i="11" s="1"/>
  <c r="BB757" i="11"/>
  <c r="BC757" i="11" s="1"/>
  <c r="BB765" i="11"/>
  <c r="BC765" i="11" s="1"/>
  <c r="BB764" i="11"/>
  <c r="BC764" i="11" s="1"/>
  <c r="BB758" i="11"/>
  <c r="BC758" i="11" s="1"/>
  <c r="BB761" i="11"/>
  <c r="BC761" i="11" s="1"/>
  <c r="AZ767" i="11"/>
  <c r="BB763" i="11"/>
  <c r="BC763" i="11" s="1"/>
  <c r="BB762" i="11"/>
  <c r="BC762" i="11" s="1"/>
  <c r="BB759" i="11"/>
  <c r="BC759" i="11" s="1"/>
  <c r="BC756" i="11" l="1"/>
  <c r="BC766" i="11" s="1"/>
  <c r="BB766" i="11"/>
  <c r="BC767" i="11" l="1"/>
  <c r="BD762" i="11" s="1"/>
  <c r="BE762" i="11" s="1"/>
  <c r="BD763" i="11" l="1"/>
  <c r="BE763" i="11" s="1"/>
  <c r="BD758" i="11"/>
  <c r="BE758" i="11" s="1"/>
  <c r="BD760" i="11"/>
  <c r="BE760" i="11" s="1"/>
  <c r="BD759" i="11"/>
  <c r="BE759" i="11" s="1"/>
  <c r="BD756" i="11"/>
  <c r="BE756" i="11" s="1"/>
  <c r="BB767" i="11"/>
  <c r="BD761" i="11"/>
  <c r="BE761" i="11" s="1"/>
  <c r="BD764" i="11"/>
  <c r="BE764" i="11" s="1"/>
  <c r="BD757" i="11"/>
  <c r="BE757" i="11" s="1"/>
  <c r="BD765" i="11"/>
  <c r="BE765" i="11" s="1"/>
  <c r="BE766" i="11" l="1"/>
  <c r="BD766" i="11"/>
  <c r="BE767" i="11" l="1"/>
  <c r="BF758" i="11" s="1"/>
  <c r="BG758" i="11" s="1"/>
  <c r="BF765" i="11"/>
  <c r="BG765" i="11" s="1"/>
  <c r="BF764" i="11" l="1"/>
  <c r="BG764" i="11" s="1"/>
  <c r="BD767" i="11"/>
  <c r="BF760" i="11"/>
  <c r="BG760" i="11" s="1"/>
  <c r="BF756" i="11"/>
  <c r="BG756" i="11" s="1"/>
  <c r="BF762" i="11"/>
  <c r="BG762" i="11" s="1"/>
  <c r="BF763" i="11"/>
  <c r="BG763" i="11" s="1"/>
  <c r="BF757" i="11"/>
  <c r="BG757" i="11" s="1"/>
  <c r="BF761" i="11"/>
  <c r="BG761" i="11" s="1"/>
  <c r="BF759" i="11"/>
  <c r="BG759" i="11" s="1"/>
  <c r="BF766" i="11" l="1"/>
  <c r="BG766" i="11"/>
  <c r="BG767" i="11" l="1"/>
  <c r="BH764" i="11"/>
  <c r="BI764" i="11" s="1"/>
  <c r="BH756" i="11"/>
  <c r="BI756" i="11" s="1"/>
  <c r="BH757" i="11"/>
  <c r="BI757" i="11" s="1"/>
  <c r="BH760" i="11"/>
  <c r="BI760" i="11" s="1"/>
  <c r="BH761" i="11"/>
  <c r="BI761" i="11" s="1"/>
  <c r="BF767" i="11"/>
  <c r="BH765" i="11"/>
  <c r="BI765" i="11" s="1"/>
  <c r="BH762" i="11"/>
  <c r="BI762" i="11" s="1"/>
  <c r="BH763" i="11"/>
  <c r="BI763" i="11" s="1"/>
  <c r="BH759" i="11"/>
  <c r="BI759" i="11" s="1"/>
  <c r="BH758" i="11"/>
  <c r="BI758" i="11" s="1"/>
  <c r="BI766" i="11" l="1"/>
  <c r="BH766" i="11"/>
  <c r="BI767" i="11" l="1"/>
  <c r="BJ756" i="11" s="1"/>
  <c r="BJ765" i="11" l="1"/>
  <c r="BK765" i="11" s="1"/>
  <c r="BJ763" i="11"/>
  <c r="BK763" i="11" s="1"/>
  <c r="BJ764" i="11"/>
  <c r="BK764" i="11" s="1"/>
  <c r="BH767" i="11"/>
  <c r="BJ757" i="11"/>
  <c r="BK757" i="11" s="1"/>
  <c r="BJ759" i="11"/>
  <c r="BK759" i="11" s="1"/>
  <c r="BJ760" i="11"/>
  <c r="BK760" i="11" s="1"/>
  <c r="BJ758" i="11"/>
  <c r="BK758" i="11" s="1"/>
  <c r="BJ762" i="11"/>
  <c r="BK762" i="11" s="1"/>
  <c r="BJ761" i="11"/>
  <c r="BK761" i="11" s="1"/>
  <c r="BK756" i="11"/>
  <c r="BK766" i="11" l="1"/>
  <c r="BJ766" i="11"/>
  <c r="BK767" i="11" l="1"/>
  <c r="BL762" i="11" s="1"/>
  <c r="BM762" i="11" s="1"/>
  <c r="BL758" i="11" l="1"/>
  <c r="BM758" i="11" s="1"/>
  <c r="BL757" i="11"/>
  <c r="BM757" i="11" s="1"/>
  <c r="BL763" i="11"/>
  <c r="BM763" i="11" s="1"/>
  <c r="BL764" i="11"/>
  <c r="BM764" i="11" s="1"/>
  <c r="BL765" i="11"/>
  <c r="BM765" i="11" s="1"/>
  <c r="BJ767" i="11"/>
  <c r="BL761" i="11"/>
  <c r="BM761" i="11" s="1"/>
  <c r="BL759" i="11"/>
  <c r="BM759" i="11" s="1"/>
  <c r="BL760" i="11"/>
  <c r="BM760" i="11" s="1"/>
  <c r="BL756" i="11"/>
  <c r="BL766" i="11" l="1"/>
  <c r="BM756" i="11"/>
  <c r="BM766" i="11" s="1"/>
  <c r="BM767" i="11" s="1"/>
  <c r="BN758" i="11" l="1"/>
  <c r="BO758" i="11" s="1"/>
  <c r="BN759" i="11"/>
  <c r="BO759" i="11" s="1"/>
  <c r="BN761" i="11"/>
  <c r="BO761" i="11" s="1"/>
  <c r="BN757" i="11"/>
  <c r="BO757" i="11" s="1"/>
  <c r="BN762" i="11"/>
  <c r="BO762" i="11" s="1"/>
  <c r="BN756" i="11"/>
  <c r="BN764" i="11"/>
  <c r="BO764" i="11" s="1"/>
  <c r="BN763" i="11"/>
  <c r="BO763" i="11" s="1"/>
  <c r="BL767" i="11"/>
  <c r="BN765" i="11"/>
  <c r="BO765" i="11" s="1"/>
  <c r="BN760" i="11"/>
  <c r="BO760" i="11" s="1"/>
  <c r="BN766" i="11" l="1"/>
  <c r="BO756" i="11"/>
  <c r="BO766" i="11" s="1"/>
  <c r="BO767" i="11" l="1"/>
  <c r="BP764" i="11" l="1"/>
  <c r="BQ764" i="11" s="1"/>
  <c r="BP758" i="11"/>
  <c r="BQ758" i="11" s="1"/>
  <c r="BP759" i="11"/>
  <c r="BQ759" i="11" s="1"/>
  <c r="BP760" i="11"/>
  <c r="BQ760" i="11" s="1"/>
  <c r="BP763" i="11"/>
  <c r="BQ763" i="11" s="1"/>
  <c r="BP762" i="11"/>
  <c r="BQ762" i="11" s="1"/>
  <c r="BP765" i="11"/>
  <c r="BQ765" i="11" s="1"/>
  <c r="BN767" i="11"/>
  <c r="BP761" i="11"/>
  <c r="BQ761" i="11" s="1"/>
  <c r="BP757" i="11"/>
  <c r="BQ757" i="11" s="1"/>
  <c r="BP756" i="11"/>
  <c r="BP766" i="11" l="1"/>
  <c r="BQ756" i="11"/>
  <c r="BQ766" i="11" s="1"/>
  <c r="BQ767" i="11" l="1"/>
  <c r="BR764" i="11" l="1"/>
  <c r="BS764" i="11" s="1"/>
  <c r="BR758" i="11"/>
  <c r="BS758" i="11" s="1"/>
  <c r="BR759" i="11"/>
  <c r="BS759" i="11" s="1"/>
  <c r="BR760" i="11"/>
  <c r="BS760" i="11" s="1"/>
  <c r="BP767" i="11"/>
  <c r="BR763" i="11"/>
  <c r="BS763" i="11" s="1"/>
  <c r="BR762" i="11"/>
  <c r="BS762" i="11" s="1"/>
  <c r="BR765" i="11"/>
  <c r="BS765" i="11" s="1"/>
  <c r="BR757" i="11"/>
  <c r="BS757" i="11" s="1"/>
  <c r="BR761" i="11"/>
  <c r="BS761" i="11" s="1"/>
  <c r="BR756" i="11"/>
  <c r="BS756" i="11" l="1"/>
  <c r="BS766" i="11" s="1"/>
  <c r="BR766" i="11"/>
  <c r="BS767" i="11" l="1"/>
  <c r="BT758" i="11" l="1"/>
  <c r="BU758" i="11" s="1"/>
  <c r="BT762" i="11"/>
  <c r="BU762" i="11" s="1"/>
  <c r="BT756" i="11"/>
  <c r="BT760" i="11"/>
  <c r="BU760" i="11" s="1"/>
  <c r="BT764" i="11"/>
  <c r="BU764" i="11" s="1"/>
  <c r="BT761" i="11"/>
  <c r="BU761" i="11" s="1"/>
  <c r="BT765" i="11"/>
  <c r="BU765" i="11" s="1"/>
  <c r="BT763" i="11"/>
  <c r="BU763" i="11" s="1"/>
  <c r="BT757" i="11"/>
  <c r="BU757" i="11" s="1"/>
  <c r="BR767" i="11"/>
  <c r="BT759" i="11"/>
  <c r="BU759" i="11" s="1"/>
  <c r="BT766" i="11" l="1"/>
  <c r="BU756" i="11"/>
  <c r="BU766" i="11" s="1"/>
  <c r="BU767" i="11" l="1"/>
  <c r="BV762" i="11" l="1"/>
  <c r="BW762" i="11" s="1"/>
  <c r="BV764" i="11"/>
  <c r="BW764" i="11" s="1"/>
  <c r="BV763" i="11"/>
  <c r="BW763" i="11" s="1"/>
  <c r="BV759" i="11"/>
  <c r="BW759" i="11" s="1"/>
  <c r="BV756" i="11"/>
  <c r="BT767" i="11"/>
  <c r="BV765" i="11"/>
  <c r="BW765" i="11" s="1"/>
  <c r="BV761" i="11"/>
  <c r="BW761" i="11" s="1"/>
  <c r="BV757" i="11"/>
  <c r="BW757" i="11" s="1"/>
  <c r="BV760" i="11"/>
  <c r="BW760" i="11" s="1"/>
  <c r="BV758" i="11"/>
  <c r="BW758" i="11" s="1"/>
  <c r="BV766" i="11" l="1"/>
  <c r="BW756" i="11"/>
  <c r="BW766" i="11" s="1"/>
  <c r="BW767" i="11" l="1"/>
  <c r="BX763" i="11" l="1"/>
  <c r="BY763" i="11" s="1"/>
  <c r="BX762" i="11"/>
  <c r="BY762" i="11" s="1"/>
  <c r="BX760" i="11"/>
  <c r="BY760" i="11" s="1"/>
  <c r="BX764" i="11"/>
  <c r="BY764" i="11" s="1"/>
  <c r="BV767" i="11"/>
  <c r="BX761" i="11"/>
  <c r="BY761" i="11" s="1"/>
  <c r="BX765" i="11"/>
  <c r="BY765" i="11" s="1"/>
  <c r="BX757" i="11"/>
  <c r="BY757" i="11" s="1"/>
  <c r="BX759" i="11"/>
  <c r="BY759" i="11" s="1"/>
  <c r="BX756" i="11"/>
  <c r="BX758" i="11"/>
  <c r="BY758" i="11" s="1"/>
  <c r="BX766" i="11" l="1"/>
  <c r="BY756" i="11"/>
  <c r="BY766" i="11" s="1"/>
  <c r="BY767" i="11" l="1"/>
  <c r="BZ764" i="11" l="1"/>
  <c r="CA764" i="11" s="1"/>
  <c r="BZ758" i="11"/>
  <c r="CA758" i="11" s="1"/>
  <c r="BZ762" i="11"/>
  <c r="CA762" i="11" s="1"/>
  <c r="BZ761" i="11"/>
  <c r="CA761" i="11" s="1"/>
  <c r="BZ760" i="11"/>
  <c r="CA760" i="11" s="1"/>
  <c r="BX767" i="11"/>
  <c r="BZ763" i="11"/>
  <c r="CA763" i="11" s="1"/>
  <c r="BZ765" i="11"/>
  <c r="CA765" i="11" s="1"/>
  <c r="BZ757" i="11"/>
  <c r="CA757" i="11" s="1"/>
  <c r="BZ759" i="11"/>
  <c r="CA759" i="11" s="1"/>
  <c r="BZ756" i="11"/>
  <c r="CA756" i="11" l="1"/>
  <c r="CA766" i="11" s="1"/>
  <c r="BZ766" i="11"/>
  <c r="CA767" i="11" l="1"/>
  <c r="BZ767" i="11" s="1"/>
  <c r="CB762" i="11" l="1"/>
  <c r="CC762" i="11" s="1"/>
  <c r="CB764" i="11"/>
  <c r="CC764" i="11" s="1"/>
  <c r="CB757" i="11"/>
  <c r="CC757" i="11" s="1"/>
  <c r="CB758" i="11"/>
  <c r="CC758" i="11" s="1"/>
  <c r="CB756" i="11"/>
  <c r="CC756" i="11" s="1"/>
  <c r="CB765" i="11"/>
  <c r="CC765" i="11" s="1"/>
  <c r="CB763" i="11"/>
  <c r="CC763" i="11" s="1"/>
  <c r="CB760" i="11"/>
  <c r="CC760" i="11" s="1"/>
  <c r="CB761" i="11"/>
  <c r="CC761" i="11" s="1"/>
  <c r="CB759" i="11"/>
  <c r="CC759" i="11" s="1"/>
  <c r="CC766" i="11" l="1"/>
  <c r="CB766" i="11"/>
  <c r="CC767" i="11" l="1"/>
  <c r="CD757" i="11" s="1"/>
  <c r="CE757" i="11" s="1"/>
  <c r="CD759" i="11" l="1"/>
  <c r="CE759" i="11" s="1"/>
  <c r="CD761" i="11"/>
  <c r="CE761" i="11" s="1"/>
  <c r="CD756" i="11"/>
  <c r="CE756" i="11" s="1"/>
  <c r="CD764" i="11"/>
  <c r="CE764" i="11" s="1"/>
  <c r="CD760" i="11"/>
  <c r="CE760" i="11" s="1"/>
  <c r="CD763" i="11"/>
  <c r="CE763" i="11" s="1"/>
  <c r="CB767" i="11"/>
  <c r="CD762" i="11"/>
  <c r="CE762" i="11" s="1"/>
  <c r="CD758" i="11"/>
  <c r="CE758" i="11" s="1"/>
  <c r="CD765" i="11"/>
  <c r="CE765" i="11" s="1"/>
  <c r="CE766" i="11" l="1"/>
  <c r="CD766" i="11"/>
  <c r="CE767" i="11" l="1"/>
  <c r="CF763" i="11" s="1"/>
  <c r="CG763" i="11" s="1"/>
  <c r="CD767" i="11"/>
  <c r="CF757" i="11"/>
  <c r="CG757" i="11" s="1"/>
  <c r="CF756" i="11"/>
  <c r="CG756" i="11" s="1"/>
  <c r="CF765" i="11"/>
  <c r="CG765" i="11" s="1"/>
  <c r="CF762" i="11"/>
  <c r="CG762" i="11" s="1"/>
  <c r="CF759" i="11"/>
  <c r="CG759" i="11" s="1"/>
  <c r="CF761" i="11" l="1"/>
  <c r="CG761" i="11" s="1"/>
  <c r="CF764" i="11"/>
  <c r="CG764" i="11" s="1"/>
  <c r="CF758" i="11"/>
  <c r="CG758" i="11" s="1"/>
  <c r="CF760" i="11"/>
  <c r="CG760" i="11" s="1"/>
  <c r="CG766" i="11" l="1"/>
  <c r="CF766" i="11"/>
  <c r="CG767" i="11" l="1"/>
  <c r="CH764" i="11" s="1"/>
  <c r="CI764" i="11" s="1"/>
  <c r="CH757" i="11" l="1"/>
  <c r="CI757" i="11" s="1"/>
  <c r="CH760" i="11"/>
  <c r="CI760" i="11" s="1"/>
  <c r="CH759" i="11"/>
  <c r="CI759" i="11" s="1"/>
  <c r="CH758" i="11"/>
  <c r="CI758" i="11" s="1"/>
  <c r="CH756" i="11"/>
  <c r="CI756" i="11" s="1"/>
  <c r="CF767" i="11"/>
  <c r="CH762" i="11"/>
  <c r="CI762" i="11" s="1"/>
  <c r="CH763" i="11"/>
  <c r="CI763" i="11" s="1"/>
  <c r="CH761" i="11"/>
  <c r="CI761" i="11" s="1"/>
  <c r="CH765" i="11"/>
  <c r="CI765" i="11" s="1"/>
  <c r="CI766" i="11" l="1"/>
  <c r="CH766" i="11"/>
  <c r="CI767" i="11" l="1"/>
  <c r="CJ758" i="11" s="1"/>
  <c r="CK758" i="11" s="1"/>
  <c r="CJ760" i="11"/>
  <c r="CK760" i="11" s="1"/>
  <c r="CJ764" i="11"/>
  <c r="CK764" i="11" s="1"/>
  <c r="CJ763" i="11"/>
  <c r="CK763" i="11" s="1"/>
  <c r="CJ759" i="11"/>
  <c r="CK759" i="11" s="1"/>
  <c r="CH767" i="11"/>
  <c r="CJ761" i="11"/>
  <c r="CK761" i="11" s="1"/>
  <c r="CJ757" i="11"/>
  <c r="CK757" i="11" s="1"/>
  <c r="CJ762" i="11"/>
  <c r="CK762" i="11" s="1"/>
  <c r="CJ756" i="11"/>
  <c r="CK756" i="11" s="1"/>
  <c r="CJ765" i="11" l="1"/>
  <c r="CK765" i="11" s="1"/>
  <c r="CK766" i="11"/>
  <c r="CJ766" i="11"/>
  <c r="CK767" i="11" l="1"/>
  <c r="CJ767" i="11" s="1"/>
  <c r="CL760" i="11" l="1"/>
  <c r="CM760" i="11" s="1"/>
  <c r="CL762" i="11"/>
  <c r="CM762" i="11" s="1"/>
  <c r="CL757" i="11"/>
  <c r="CM757" i="11" s="1"/>
  <c r="CL759" i="11"/>
  <c r="CM759" i="11" s="1"/>
  <c r="CL761" i="11"/>
  <c r="CM761" i="11" s="1"/>
  <c r="CL765" i="11"/>
  <c r="CM765" i="11" s="1"/>
  <c r="CL756" i="11"/>
  <c r="CM756" i="11" s="1"/>
  <c r="CL763" i="11"/>
  <c r="CM763" i="11" s="1"/>
  <c r="CL764" i="11"/>
  <c r="CM764" i="11" s="1"/>
  <c r="CL758" i="11"/>
  <c r="CM758" i="11" s="1"/>
  <c r="CM766" i="11" l="1"/>
  <c r="CL766" i="11"/>
  <c r="CM767" i="11" l="1"/>
  <c r="CN758" i="11" s="1"/>
  <c r="CO758" i="11" s="1"/>
  <c r="CN760" i="11"/>
  <c r="CO760" i="11" s="1"/>
  <c r="CN763" i="11"/>
  <c r="CO763" i="11" s="1"/>
  <c r="CN756" i="11"/>
  <c r="CO756" i="11" s="1"/>
  <c r="CN765" i="11"/>
  <c r="CO765" i="11" s="1"/>
  <c r="CN762" i="11"/>
  <c r="CO762" i="11" s="1"/>
  <c r="CL767" i="11"/>
  <c r="CN759" i="11"/>
  <c r="CO759" i="11" s="1"/>
  <c r="CN764" i="11"/>
  <c r="CO764" i="11" s="1"/>
  <c r="CN757" i="11"/>
  <c r="CO757" i="11" s="1"/>
  <c r="CN761" i="11" l="1"/>
  <c r="CO761" i="11" s="1"/>
  <c r="CO766" i="11" s="1"/>
  <c r="CN766" i="11"/>
  <c r="CO767" i="11" l="1"/>
  <c r="CN767" i="11" s="1"/>
  <c r="CP761" i="11" l="1"/>
  <c r="CQ761" i="11" s="1"/>
  <c r="CP760" i="11"/>
  <c r="CQ760" i="11" s="1"/>
  <c r="CP758" i="11"/>
  <c r="CQ758" i="11" s="1"/>
  <c r="CP765" i="11"/>
  <c r="CQ765" i="11" s="1"/>
  <c r="CP763" i="11"/>
  <c r="CQ763" i="11" s="1"/>
  <c r="CP764" i="11"/>
  <c r="CQ764" i="11" s="1"/>
  <c r="CP762" i="11"/>
  <c r="CQ762" i="11" s="1"/>
  <c r="CP756" i="11"/>
  <c r="CQ756" i="11" s="1"/>
  <c r="CP757" i="11"/>
  <c r="CQ757" i="11" s="1"/>
  <c r="CP759" i="11"/>
  <c r="CQ759" i="11" s="1"/>
  <c r="CQ766" i="11" l="1"/>
  <c r="CP766" i="11"/>
  <c r="CQ767" i="11" l="1"/>
  <c r="CR760" i="11"/>
  <c r="CS760" i="11" s="1"/>
  <c r="CR762" i="11"/>
  <c r="CS762" i="11" s="1"/>
  <c r="CR758" i="11"/>
  <c r="CS758" i="11" s="1"/>
  <c r="CR763" i="11"/>
  <c r="CS763" i="11" s="1"/>
  <c r="CR761" i="11"/>
  <c r="CS761" i="11" s="1"/>
  <c r="CR764" i="11"/>
  <c r="CS764" i="11" s="1"/>
  <c r="CR759" i="11"/>
  <c r="CS759" i="11" s="1"/>
  <c r="CR765" i="11"/>
  <c r="CS765" i="11" s="1"/>
  <c r="CP767" i="11"/>
  <c r="CR756" i="11"/>
  <c r="CR757" i="11"/>
  <c r="CS757" i="11" s="1"/>
  <c r="CR766" i="11" l="1"/>
  <c r="CS756" i="11"/>
  <c r="CS766" i="11" s="1"/>
  <c r="CS767" i="11" s="1"/>
  <c r="CT762" i="11" l="1"/>
  <c r="CU762" i="11" s="1"/>
  <c r="CT764" i="11"/>
  <c r="CU764" i="11" s="1"/>
  <c r="CT759" i="11"/>
  <c r="CU759" i="11" s="1"/>
  <c r="CT765" i="11"/>
  <c r="CU765" i="11" s="1"/>
  <c r="CT756" i="11"/>
  <c r="CR767" i="11"/>
  <c r="CT763" i="11"/>
  <c r="CU763" i="11" s="1"/>
  <c r="CT761" i="11"/>
  <c r="CU761" i="11" s="1"/>
  <c r="CT760" i="11"/>
  <c r="CU760" i="11" s="1"/>
  <c r="CT757" i="11"/>
  <c r="CU757" i="11" s="1"/>
  <c r="CT758" i="11"/>
  <c r="CU758" i="11" s="1"/>
  <c r="CU756" i="11" l="1"/>
  <c r="CU766" i="11" s="1"/>
  <c r="CT766" i="11"/>
  <c r="CU767" i="11" l="1"/>
  <c r="CV763" i="11" l="1"/>
  <c r="CW763" i="11" s="1"/>
  <c r="CV762" i="11"/>
  <c r="CW762" i="11" s="1"/>
  <c r="CV760" i="11"/>
  <c r="CW760" i="11" s="1"/>
  <c r="CV758" i="11"/>
  <c r="CW758" i="11" s="1"/>
  <c r="CT767" i="11"/>
  <c r="CV761" i="11"/>
  <c r="CW761" i="11" s="1"/>
  <c r="CV759" i="11"/>
  <c r="CW759" i="11" s="1"/>
  <c r="CV765" i="11"/>
  <c r="CW765" i="11" s="1"/>
  <c r="CV757" i="11"/>
  <c r="CW757" i="11" s="1"/>
  <c r="CV756" i="11"/>
  <c r="CV764" i="11"/>
  <c r="CW764" i="11" s="1"/>
  <c r="CW756" i="11" l="1"/>
  <c r="CW766" i="11" s="1"/>
  <c r="CV766" i="11"/>
  <c r="CW767" i="11" l="1"/>
  <c r="CX764" i="11" s="1"/>
  <c r="CY764" i="11" s="1"/>
  <c r="CX756" i="11" l="1"/>
  <c r="CV767" i="11"/>
  <c r="CX759" i="11"/>
  <c r="CY759" i="11" s="1"/>
  <c r="CX763" i="11"/>
  <c r="CY763" i="11" s="1"/>
  <c r="CX760" i="11"/>
  <c r="CY760" i="11" s="1"/>
  <c r="CX761" i="11"/>
  <c r="CY761" i="11" s="1"/>
  <c r="CX765" i="11"/>
  <c r="CY765" i="11" s="1"/>
  <c r="CX757" i="11"/>
  <c r="CY757" i="11" s="1"/>
  <c r="CX762" i="11"/>
  <c r="CY762" i="11" s="1"/>
  <c r="CX758" i="11"/>
  <c r="CY758" i="11" s="1"/>
  <c r="CY756" i="11"/>
  <c r="CX766" i="11" l="1"/>
  <c r="CY766" i="11"/>
  <c r="CY767" i="11" l="1"/>
  <c r="CX767" i="11" s="1"/>
  <c r="CZ762" i="11" l="1"/>
  <c r="DA762" i="11" s="1"/>
  <c r="CZ764" i="11"/>
  <c r="DA764" i="11" s="1"/>
  <c r="CZ756" i="11"/>
  <c r="CZ758" i="11"/>
  <c r="DA758" i="11" s="1"/>
  <c r="CZ759" i="11"/>
  <c r="DA759" i="11" s="1"/>
  <c r="CZ760" i="11"/>
  <c r="DA760" i="11" s="1"/>
  <c r="CZ757" i="11"/>
  <c r="DA757" i="11" s="1"/>
  <c r="CZ763" i="11"/>
  <c r="DA763" i="11" s="1"/>
  <c r="CZ765" i="11"/>
  <c r="DA765" i="11" s="1"/>
  <c r="CZ761" i="11"/>
  <c r="DA761" i="11" s="1"/>
  <c r="DA756" i="11"/>
  <c r="DA766" i="11" l="1"/>
  <c r="CZ766" i="11"/>
  <c r="DA767" i="11" l="1"/>
  <c r="DB758" i="11"/>
  <c r="DC758" i="11" s="1"/>
  <c r="DB756" i="11"/>
  <c r="DB764" i="11"/>
  <c r="DC764" i="11" s="1"/>
  <c r="DB759" i="11"/>
  <c r="DC759" i="11" s="1"/>
  <c r="DB765" i="11"/>
  <c r="DC765" i="11" s="1"/>
  <c r="CZ767" i="11"/>
  <c r="DB762" i="11"/>
  <c r="DC762" i="11" s="1"/>
  <c r="DB763" i="11"/>
  <c r="DC763" i="11" s="1"/>
  <c r="DB760" i="11"/>
  <c r="DC760" i="11" s="1"/>
  <c r="DB761" i="11"/>
  <c r="DC761" i="11" s="1"/>
  <c r="DB757" i="11"/>
  <c r="DC757" i="11" s="1"/>
  <c r="DC756" i="11" l="1"/>
  <c r="DC766" i="11" s="1"/>
  <c r="DB766" i="11"/>
  <c r="DC767" i="11" l="1"/>
  <c r="DD756" i="11" s="1"/>
  <c r="DD761" i="11" l="1"/>
  <c r="DE761" i="11" s="1"/>
  <c r="DD759" i="11"/>
  <c r="DE759" i="11" s="1"/>
  <c r="DD764" i="11"/>
  <c r="DE764" i="11" s="1"/>
  <c r="DD757" i="11"/>
  <c r="DE757" i="11" s="1"/>
  <c r="DB767" i="11"/>
  <c r="DD762" i="11"/>
  <c r="DE762" i="11" s="1"/>
  <c r="DD763" i="11"/>
  <c r="DE763" i="11" s="1"/>
  <c r="DD765" i="11"/>
  <c r="DE765" i="11" s="1"/>
  <c r="DD758" i="11"/>
  <c r="DE758" i="11" s="1"/>
  <c r="DD760" i="11"/>
  <c r="DE760" i="11" s="1"/>
  <c r="DE756" i="11"/>
  <c r="DD766" i="11" l="1"/>
  <c r="DE766" i="11"/>
  <c r="DE767" i="11" l="1"/>
  <c r="DF764" i="11" s="1"/>
  <c r="DG764" i="11" s="1"/>
  <c r="DF762" i="11"/>
  <c r="DG762" i="11" s="1"/>
  <c r="DD767" i="11"/>
  <c r="DF761" i="11"/>
  <c r="DG761" i="11" s="1"/>
  <c r="DF765" i="11"/>
  <c r="DG765" i="11" s="1"/>
  <c r="DF756" i="11" l="1"/>
  <c r="DF759" i="11"/>
  <c r="DG759" i="11" s="1"/>
  <c r="DF763" i="11"/>
  <c r="DG763" i="11" s="1"/>
  <c r="DF760" i="11"/>
  <c r="DG760" i="11" s="1"/>
  <c r="DF757" i="11"/>
  <c r="DG757" i="11" s="1"/>
  <c r="DF758" i="11"/>
  <c r="DG758" i="11" s="1"/>
  <c r="DG756" i="11"/>
  <c r="DG766" i="11" l="1"/>
  <c r="DF766" i="11"/>
  <c r="DG767" i="11" l="1"/>
  <c r="DF767" i="11" s="1"/>
  <c r="DH765" i="11"/>
  <c r="DI765" i="11" s="1"/>
  <c r="DH762" i="11"/>
  <c r="DI762" i="11" s="1"/>
  <c r="DH758" i="11"/>
  <c r="DI758" i="11" s="1"/>
  <c r="DH756" i="11"/>
  <c r="DH760" i="11"/>
  <c r="DI760" i="11" s="1"/>
  <c r="DH764" i="11"/>
  <c r="DI764" i="11" s="1"/>
  <c r="DH757" i="11"/>
  <c r="DI757" i="11" s="1"/>
  <c r="DH759" i="11"/>
  <c r="DI759" i="11" s="1"/>
  <c r="DH763" i="11"/>
  <c r="DI763" i="11" s="1"/>
  <c r="DH761" i="11" l="1"/>
  <c r="DI761" i="11" s="1"/>
  <c r="DI756" i="11"/>
  <c r="DH766" i="11" l="1"/>
  <c r="DI766" i="11"/>
  <c r="DI767" i="11" s="1"/>
  <c r="DH767" i="11" l="1"/>
  <c r="DJ759" i="11"/>
  <c r="DK759" i="11" s="1"/>
  <c r="DJ764" i="11"/>
  <c r="DK764" i="11" s="1"/>
  <c r="DJ763" i="11"/>
  <c r="DK763" i="11" s="1"/>
  <c r="DJ757" i="11"/>
  <c r="DK757" i="11" s="1"/>
  <c r="DJ760" i="11"/>
  <c r="DK760" i="11" s="1"/>
  <c r="DJ765" i="11"/>
  <c r="DK765" i="11" s="1"/>
  <c r="DJ758" i="11"/>
  <c r="DK758" i="11" s="1"/>
  <c r="DJ761" i="11"/>
  <c r="DK761" i="11" s="1"/>
  <c r="DJ762" i="11"/>
  <c r="DK762" i="11" s="1"/>
  <c r="DJ756" i="11"/>
  <c r="DK756" i="11" l="1"/>
  <c r="DK766" i="11" s="1"/>
  <c r="DJ766" i="11"/>
  <c r="DK767" i="11" l="1"/>
  <c r="DL763" i="11" s="1"/>
  <c r="DM763" i="11" s="1"/>
  <c r="DL764" i="11" l="1"/>
  <c r="DM764" i="11" s="1"/>
  <c r="DL761" i="11"/>
  <c r="DM761" i="11" s="1"/>
  <c r="DL760" i="11"/>
  <c r="DM760" i="11" s="1"/>
  <c r="DL757" i="11"/>
  <c r="DM757" i="11" s="1"/>
  <c r="DL756" i="11"/>
  <c r="DM756" i="11" s="1"/>
  <c r="DL765" i="11"/>
  <c r="DM765" i="11" s="1"/>
  <c r="DL759" i="11"/>
  <c r="DM759" i="11" s="1"/>
  <c r="DL762" i="11"/>
  <c r="DM762" i="11" s="1"/>
  <c r="DJ767" i="11"/>
  <c r="DL758" i="11"/>
  <c r="DM758" i="11" s="1"/>
  <c r="DM766" i="11" l="1"/>
  <c r="DL766" i="11"/>
  <c r="DM767" i="11" l="1"/>
  <c r="O754" i="11" s="1"/>
  <c r="DL767" i="11" l="1"/>
  <c r="P768" i="11"/>
  <c r="P767" i="11" s="1"/>
  <c r="N763" i="11"/>
  <c r="N758" i="11"/>
  <c r="N760" i="11"/>
  <c r="O760" i="11" s="1"/>
  <c r="N765" i="11"/>
  <c r="N761" i="11"/>
  <c r="N764" i="11"/>
  <c r="N756" i="11"/>
  <c r="N757" i="11"/>
  <c r="N759" i="11"/>
  <c r="N762" i="11"/>
  <c r="O762" i="11" l="1"/>
  <c r="O758" i="11"/>
  <c r="N766" i="11"/>
  <c r="Q775" i="11" s="1"/>
  <c r="O756" i="11"/>
  <c r="O764" i="11"/>
  <c r="O759" i="11"/>
  <c r="O761" i="11"/>
  <c r="O763" i="11"/>
  <c r="O757" i="11"/>
  <c r="O765" i="11"/>
  <c r="Z775" i="11" l="1"/>
  <c r="Q772" i="11"/>
  <c r="Q779" i="11"/>
  <c r="Q776" i="11"/>
  <c r="Q780" i="11"/>
  <c r="AE775" i="11" s="1"/>
  <c r="Q778" i="11"/>
  <c r="AC775" i="11" s="1"/>
  <c r="Q774" i="11"/>
  <c r="Q771" i="11"/>
  <c r="V775" i="11" s="1"/>
  <c r="AF778" i="11"/>
  <c r="O766" i="11"/>
  <c r="Q792" i="11" s="1"/>
  <c r="Q777" i="11"/>
  <c r="AF772" i="11"/>
  <c r="AF779" i="11"/>
  <c r="AF775" i="11"/>
  <c r="Q773" i="11"/>
  <c r="X775" i="11" s="1"/>
  <c r="Q788" i="11" l="1"/>
  <c r="AE788" i="11"/>
  <c r="AA788" i="11"/>
  <c r="AD777" i="11"/>
  <c r="Z777" i="11"/>
  <c r="V777" i="11"/>
  <c r="AC777" i="11"/>
  <c r="Y777" i="11"/>
  <c r="AB777" i="11"/>
  <c r="X777" i="11"/>
  <c r="AE777" i="11"/>
  <c r="AA777" i="11"/>
  <c r="W777" i="11"/>
  <c r="AB774" i="11"/>
  <c r="X774" i="11"/>
  <c r="AE774" i="11"/>
  <c r="AA774" i="11"/>
  <c r="W774" i="11"/>
  <c r="AD774" i="11"/>
  <c r="Z774" i="11"/>
  <c r="V774" i="11"/>
  <c r="AC774" i="11"/>
  <c r="Y774" i="11"/>
  <c r="AD779" i="11"/>
  <c r="Z779" i="11"/>
  <c r="V779" i="11"/>
  <c r="AC779" i="11"/>
  <c r="Y779" i="11"/>
  <c r="AB779" i="11"/>
  <c r="X779" i="11"/>
  <c r="AE779" i="11"/>
  <c r="AA779" i="11"/>
  <c r="W779" i="11"/>
  <c r="AE792" i="11"/>
  <c r="AA792" i="11"/>
  <c r="AB778" i="11"/>
  <c r="X778" i="11"/>
  <c r="AE778" i="11"/>
  <c r="AA778" i="11"/>
  <c r="W778" i="11"/>
  <c r="AD778" i="11"/>
  <c r="Z778" i="11"/>
  <c r="V778" i="11"/>
  <c r="AC778" i="11"/>
  <c r="Y778" i="11"/>
  <c r="AB772" i="11"/>
  <c r="X772" i="11"/>
  <c r="AE772" i="11"/>
  <c r="AA772" i="11"/>
  <c r="W772" i="11"/>
  <c r="AD772" i="11"/>
  <c r="Z772" i="11"/>
  <c r="V772" i="11"/>
  <c r="AC772" i="11"/>
  <c r="Y772" i="11"/>
  <c r="AB780" i="11"/>
  <c r="X780" i="11"/>
  <c r="AE780" i="11"/>
  <c r="AA780" i="11"/>
  <c r="W780" i="11"/>
  <c r="AD780" i="11"/>
  <c r="Z780" i="11"/>
  <c r="V780" i="11"/>
  <c r="AC780" i="11"/>
  <c r="Y780" i="11"/>
  <c r="W775" i="11"/>
  <c r="AB775" i="11"/>
  <c r="AD773" i="11"/>
  <c r="Z773" i="11"/>
  <c r="V773" i="11"/>
  <c r="AC773" i="11"/>
  <c r="Y773" i="11"/>
  <c r="AB773" i="11"/>
  <c r="X773" i="11"/>
  <c r="AE773" i="11"/>
  <c r="AA773" i="11"/>
  <c r="W773" i="11"/>
  <c r="AD771" i="11"/>
  <c r="Z771" i="11"/>
  <c r="V771" i="11"/>
  <c r="AC771" i="11"/>
  <c r="Y771" i="11"/>
  <c r="AB771" i="11"/>
  <c r="X771" i="11"/>
  <c r="AE771" i="11"/>
  <c r="AA771" i="11"/>
  <c r="W771" i="11"/>
  <c r="AB776" i="11"/>
  <c r="X776" i="11"/>
  <c r="AE776" i="11"/>
  <c r="AA776" i="11"/>
  <c r="W776" i="11"/>
  <c r="AD776" i="11"/>
  <c r="Z776" i="11"/>
  <c r="V776" i="11"/>
  <c r="AC776" i="11"/>
  <c r="Y776" i="11"/>
  <c r="AA775" i="11"/>
  <c r="Y775" i="11"/>
  <c r="AD775" i="11"/>
  <c r="AF774" i="11"/>
  <c r="Q791" i="11"/>
  <c r="AD788" i="11" s="1"/>
  <c r="Q784" i="11"/>
  <c r="Q789" i="11"/>
  <c r="AF780" i="11"/>
  <c r="Q786" i="11"/>
  <c r="Y788" i="11" s="1"/>
  <c r="AF771" i="11"/>
  <c r="AF776" i="11"/>
  <c r="AF792" i="11"/>
  <c r="AF791" i="11"/>
  <c r="AF777" i="11"/>
  <c r="Q790" i="11"/>
  <c r="AU780" i="11"/>
  <c r="Q781" i="11"/>
  <c r="AU776" i="11"/>
  <c r="AF788" i="11"/>
  <c r="Q783" i="11"/>
  <c r="AU777" i="11"/>
  <c r="AU779" i="11"/>
  <c r="Q785" i="11"/>
  <c r="Q787" i="11"/>
  <c r="AU778" i="11"/>
  <c r="AU772" i="11"/>
  <c r="AU774" i="11"/>
  <c r="AF784" i="11"/>
  <c r="AF773" i="11"/>
  <c r="AF789" i="11"/>
  <c r="AU771" i="11"/>
  <c r="AU773" i="11"/>
  <c r="AU775" i="11"/>
  <c r="AD787" i="11" l="1"/>
  <c r="Z787" i="11"/>
  <c r="V787" i="11"/>
  <c r="AC787" i="11"/>
  <c r="Y787" i="11"/>
  <c r="AB787" i="11"/>
  <c r="X787" i="11"/>
  <c r="AE787" i="11"/>
  <c r="AA787" i="11"/>
  <c r="W787" i="11"/>
  <c r="AD783" i="11"/>
  <c r="Z783" i="11"/>
  <c r="V783" i="11"/>
  <c r="AC783" i="11"/>
  <c r="Y783" i="11"/>
  <c r="AB783" i="11"/>
  <c r="X783" i="11"/>
  <c r="AE783" i="11"/>
  <c r="AA783" i="11"/>
  <c r="W783" i="11"/>
  <c r="V792" i="11"/>
  <c r="V788" i="11"/>
  <c r="AD785" i="11"/>
  <c r="Z785" i="11"/>
  <c r="V785" i="11"/>
  <c r="AC785" i="11"/>
  <c r="Y785" i="11"/>
  <c r="AB785" i="11"/>
  <c r="X785" i="11"/>
  <c r="AE785" i="11"/>
  <c r="AA785" i="11"/>
  <c r="W785" i="11"/>
  <c r="AB790" i="11"/>
  <c r="X790" i="11"/>
  <c r="AE790" i="11"/>
  <c r="AA790" i="11"/>
  <c r="W790" i="11"/>
  <c r="AD790" i="11"/>
  <c r="Z790" i="11"/>
  <c r="V790" i="11"/>
  <c r="AC790" i="11"/>
  <c r="Y790" i="11"/>
  <c r="AD789" i="11"/>
  <c r="Z789" i="11"/>
  <c r="V789" i="11"/>
  <c r="AC789" i="11"/>
  <c r="Y789" i="11"/>
  <c r="AB789" i="11"/>
  <c r="X789" i="11"/>
  <c r="AE789" i="11"/>
  <c r="AA789" i="11"/>
  <c r="W789" i="11"/>
  <c r="AE781" i="11"/>
  <c r="Z792" i="11"/>
  <c r="Z788" i="11"/>
  <c r="AB784" i="11"/>
  <c r="X784" i="11"/>
  <c r="AE784" i="11"/>
  <c r="AA784" i="11"/>
  <c r="W784" i="11"/>
  <c r="AD784" i="11"/>
  <c r="Z784" i="11"/>
  <c r="V784" i="11"/>
  <c r="AC784" i="11"/>
  <c r="Y784" i="11"/>
  <c r="Y792" i="11"/>
  <c r="AD792" i="11"/>
  <c r="X792" i="11"/>
  <c r="X788" i="11"/>
  <c r="AB786" i="11"/>
  <c r="X786" i="11"/>
  <c r="AE786" i="11"/>
  <c r="AA786" i="11"/>
  <c r="W786" i="11"/>
  <c r="AD786" i="11"/>
  <c r="Z786" i="11"/>
  <c r="V786" i="11"/>
  <c r="AC786" i="11"/>
  <c r="Y786" i="11"/>
  <c r="AD791" i="11"/>
  <c r="Z791" i="11"/>
  <c r="V791" i="11"/>
  <c r="AC791" i="11"/>
  <c r="Y791" i="11"/>
  <c r="AB791" i="11"/>
  <c r="X791" i="11"/>
  <c r="AE791" i="11"/>
  <c r="AA791" i="11"/>
  <c r="W791" i="11"/>
  <c r="AC792" i="11"/>
  <c r="W792" i="11"/>
  <c r="AB792" i="11"/>
  <c r="AC788" i="11"/>
  <c r="W788" i="11"/>
  <c r="AB788" i="11"/>
  <c r="AF786" i="11"/>
  <c r="AF781" i="11"/>
  <c r="AH772" i="11" s="1"/>
  <c r="AH774" i="11" s="1"/>
  <c r="AH771" i="11"/>
  <c r="AF787" i="11"/>
  <c r="AU785" i="11"/>
  <c r="AF783" i="11"/>
  <c r="AU790" i="11"/>
  <c r="AU792" i="11"/>
  <c r="AU786" i="11"/>
  <c r="AU789" i="11"/>
  <c r="AU788" i="11"/>
  <c r="AU787" i="11"/>
  <c r="AU783" i="11"/>
  <c r="AU791" i="11"/>
  <c r="AU784" i="11"/>
  <c r="AF790" i="11"/>
  <c r="AF785" i="11"/>
  <c r="AE793" i="11" l="1"/>
  <c r="AH783" i="11" s="1"/>
  <c r="AH776" i="11"/>
  <c r="AH775" i="11"/>
  <c r="AF793" i="11"/>
  <c r="AH784" i="11" s="1"/>
  <c r="AH778" i="11" l="1"/>
  <c r="AH779" i="11"/>
  <c r="AH788" i="11"/>
  <c r="AH787" i="11"/>
  <c r="AH786" i="11"/>
  <c r="AK775" i="11" l="1"/>
  <c r="AK776" i="11" s="1"/>
  <c r="AK777" i="11" s="1"/>
  <c r="AK779" i="11" s="1"/>
  <c r="AL779" i="11" s="1"/>
  <c r="AH780" i="11"/>
  <c r="AN772" i="11" s="1"/>
  <c r="AH791" i="11"/>
  <c r="AH790" i="11"/>
  <c r="AK771" i="11" l="1"/>
  <c r="AL771" i="11" s="1"/>
  <c r="AK780" i="11"/>
  <c r="AL780" i="11" s="1"/>
  <c r="AK778" i="11"/>
  <c r="AL778" i="11" s="1"/>
  <c r="AN773" i="11"/>
  <c r="AO773" i="11" s="1"/>
  <c r="AN771" i="11"/>
  <c r="AK787" i="11"/>
  <c r="AK788" i="11" s="1"/>
  <c r="AK789" i="11" s="1"/>
  <c r="AK790" i="11" s="1"/>
  <c r="AL790" i="11" s="1"/>
  <c r="AH792" i="11"/>
  <c r="AK783" i="11" s="1"/>
  <c r="AL783" i="11" s="1"/>
  <c r="AN783" i="11" l="1"/>
  <c r="AK792" i="11"/>
  <c r="AL792" i="11" s="1"/>
  <c r="AK791" i="11"/>
  <c r="AL791" i="11" s="1"/>
  <c r="AO771" i="11"/>
  <c r="AP771" i="11" s="1"/>
  <c r="AO772" i="11"/>
  <c r="AN784" i="11" l="1"/>
  <c r="AO784" i="11" s="1"/>
  <c r="AN785" i="11"/>
  <c r="AO785" i="11" s="1"/>
  <c r="AP773" i="11"/>
  <c r="AQ773" i="11" s="1"/>
  <c r="AP772" i="11"/>
  <c r="AQ771" i="11" s="1"/>
  <c r="AQ776" i="11" s="1"/>
  <c r="AO783" i="11"/>
  <c r="AP783" i="11" s="1"/>
  <c r="AP784" i="11" l="1"/>
  <c r="AQ784" i="11" s="1"/>
  <c r="AP785" i="11"/>
  <c r="AQ785" i="11" s="1"/>
  <c r="AV779" i="11"/>
  <c r="AV778" i="11"/>
  <c r="AV777" i="11"/>
  <c r="AV771" i="11"/>
  <c r="AV780" i="11"/>
  <c r="AV775" i="11"/>
  <c r="AV773" i="11"/>
  <c r="AV776" i="11"/>
  <c r="AV774" i="11"/>
  <c r="AV772" i="11"/>
  <c r="AQ772" i="11"/>
  <c r="AQ783" i="11" l="1"/>
  <c r="AQ788" i="11" s="1"/>
  <c r="AV791" i="11" l="1"/>
  <c r="Q804" i="11" s="1"/>
  <c r="AV790" i="11"/>
  <c r="Q803" i="11" s="1"/>
  <c r="AV783" i="11"/>
  <c r="Q796" i="11" s="1"/>
  <c r="AV785" i="11"/>
  <c r="Q798" i="11" s="1"/>
  <c r="AV789" i="11"/>
  <c r="Q802" i="11" s="1"/>
  <c r="AV786" i="11"/>
  <c r="Q799" i="11" s="1"/>
  <c r="AV784" i="11"/>
  <c r="Q797" i="11" s="1"/>
  <c r="AV792" i="11"/>
  <c r="Q805" i="11" s="1"/>
  <c r="AV788" i="11"/>
  <c r="Q801" i="11" s="1"/>
  <c r="AV787" i="11"/>
  <c r="Q800" i="11" s="1"/>
  <c r="R805" i="11" l="1"/>
  <c r="S805" i="11" s="1"/>
  <c r="R798" i="11"/>
  <c r="S798" i="11" s="1"/>
  <c r="R797" i="11"/>
  <c r="S797" i="11" s="1"/>
  <c r="P809" i="11"/>
  <c r="R796" i="11"/>
  <c r="R800" i="11"/>
  <c r="S800" i="11" s="1"/>
  <c r="R799" i="11"/>
  <c r="S799" i="11" s="1"/>
  <c r="R803" i="11"/>
  <c r="S803" i="11" s="1"/>
  <c r="R801" i="11"/>
  <c r="S801" i="11" s="1"/>
  <c r="R802" i="11"/>
  <c r="S802" i="11" s="1"/>
  <c r="R804" i="11"/>
  <c r="S804" i="11" s="1"/>
  <c r="S796" i="11" l="1"/>
  <c r="S806" i="11" s="1"/>
  <c r="R806" i="11"/>
  <c r="S807" i="11" l="1"/>
  <c r="T805" i="11" l="1"/>
  <c r="U805" i="11" s="1"/>
  <c r="T798" i="11"/>
  <c r="U798" i="11" s="1"/>
  <c r="T797" i="11"/>
  <c r="U797" i="11" s="1"/>
  <c r="T796" i="11"/>
  <c r="T800" i="11"/>
  <c r="U800" i="11" s="1"/>
  <c r="T799" i="11"/>
  <c r="U799" i="11" s="1"/>
  <c r="T803" i="11"/>
  <c r="U803" i="11" s="1"/>
  <c r="T801" i="11"/>
  <c r="U801" i="11" s="1"/>
  <c r="T802" i="11"/>
  <c r="U802" i="11" s="1"/>
  <c r="T804" i="11"/>
  <c r="U804" i="11" s="1"/>
  <c r="U796" i="11" l="1"/>
  <c r="U806" i="11" s="1"/>
  <c r="T806" i="11"/>
  <c r="U807" i="11" l="1"/>
  <c r="T807" i="11" l="1"/>
  <c r="V805" i="11"/>
  <c r="W805" i="11" s="1"/>
  <c r="V798" i="11"/>
  <c r="W798" i="11" s="1"/>
  <c r="V797" i="11"/>
  <c r="W797" i="11" s="1"/>
  <c r="V796" i="11"/>
  <c r="V800" i="11"/>
  <c r="W800" i="11" s="1"/>
  <c r="V799" i="11"/>
  <c r="W799" i="11" s="1"/>
  <c r="V803" i="11"/>
  <c r="W803" i="11" s="1"/>
  <c r="V801" i="11"/>
  <c r="W801" i="11" s="1"/>
  <c r="V802" i="11"/>
  <c r="W802" i="11" s="1"/>
  <c r="V804" i="11"/>
  <c r="W804" i="11" s="1"/>
  <c r="W796" i="11" l="1"/>
  <c r="W806" i="11" s="1"/>
  <c r="V806" i="11"/>
  <c r="W807" i="11" l="1"/>
  <c r="V807" i="11" s="1"/>
  <c r="X804" i="11" l="1"/>
  <c r="Y804" i="11" s="1"/>
  <c r="X797" i="11"/>
  <c r="Y797" i="11" s="1"/>
  <c r="X798" i="11"/>
  <c r="Y798" i="11" s="1"/>
  <c r="X802" i="11"/>
  <c r="Y802" i="11" s="1"/>
  <c r="X801" i="11"/>
  <c r="Y801" i="11" s="1"/>
  <c r="X805" i="11"/>
  <c r="Y805" i="11" s="1"/>
  <c r="X803" i="11"/>
  <c r="Y803" i="11" s="1"/>
  <c r="X799" i="11"/>
  <c r="Y799" i="11" s="1"/>
  <c r="X800" i="11"/>
  <c r="Y800" i="11" s="1"/>
  <c r="X796" i="11"/>
  <c r="Y796" i="11" s="1"/>
  <c r="Y806" i="11" l="1"/>
  <c r="X806" i="11"/>
  <c r="Y807" i="11" l="1"/>
  <c r="X807" i="11" s="1"/>
  <c r="Z802" i="11" l="1"/>
  <c r="AA802" i="11" s="1"/>
  <c r="Z800" i="11"/>
  <c r="AA800" i="11" s="1"/>
  <c r="Z796" i="11"/>
  <c r="AA796" i="11" s="1"/>
  <c r="Z797" i="11"/>
  <c r="AA797" i="11" s="1"/>
  <c r="Z801" i="11"/>
  <c r="AA801" i="11" s="1"/>
  <c r="Z803" i="11"/>
  <c r="AA803" i="11" s="1"/>
  <c r="Z799" i="11"/>
  <c r="AA799" i="11" s="1"/>
  <c r="Z798" i="11"/>
  <c r="AA798" i="11" s="1"/>
  <c r="Z805" i="11"/>
  <c r="AA805" i="11" s="1"/>
  <c r="Z804" i="11"/>
  <c r="AA804" i="11" s="1"/>
  <c r="AA806" i="11" l="1"/>
  <c r="Z806" i="11"/>
  <c r="AA807" i="11" l="1"/>
  <c r="Z807" i="11" s="1"/>
  <c r="AB796" i="11"/>
  <c r="AB800" i="11"/>
  <c r="AC800" i="11" s="1"/>
  <c r="AB799" i="11"/>
  <c r="AC799" i="11" s="1"/>
  <c r="AB803" i="11"/>
  <c r="AC803" i="11" s="1"/>
  <c r="AB801" i="11"/>
  <c r="AC801" i="11" s="1"/>
  <c r="AB802" i="11"/>
  <c r="AC802" i="11" s="1"/>
  <c r="AB804" i="11"/>
  <c r="AC804" i="11" s="1"/>
  <c r="AB797" i="11" l="1"/>
  <c r="AC797" i="11" s="1"/>
  <c r="AB798" i="11"/>
  <c r="AC798" i="11" s="1"/>
  <c r="AB805" i="11"/>
  <c r="AC805" i="11" s="1"/>
  <c r="AC796" i="11"/>
  <c r="AC806" i="11" l="1"/>
  <c r="AB806" i="11"/>
  <c r="AC807" i="11" l="1"/>
  <c r="AB807" i="11" s="1"/>
  <c r="AD804" i="11" l="1"/>
  <c r="AE804" i="11" s="1"/>
  <c r="AD803" i="11"/>
  <c r="AE803" i="11" s="1"/>
  <c r="AD799" i="11"/>
  <c r="AE799" i="11" s="1"/>
  <c r="AD796" i="11"/>
  <c r="AE796" i="11" s="1"/>
  <c r="AD801" i="11"/>
  <c r="AE801" i="11" s="1"/>
  <c r="AD797" i="11"/>
  <c r="AE797" i="11" s="1"/>
  <c r="AD798" i="11"/>
  <c r="AE798" i="11" s="1"/>
  <c r="AD802" i="11"/>
  <c r="AE802" i="11" s="1"/>
  <c r="AD800" i="11"/>
  <c r="AE800" i="11" s="1"/>
  <c r="AD805" i="11"/>
  <c r="AE805" i="11" s="1"/>
  <c r="AE806" i="11" l="1"/>
  <c r="AD806" i="11"/>
  <c r="AE807" i="11" l="1"/>
  <c r="AD807" i="11" s="1"/>
  <c r="AF800" i="11"/>
  <c r="AG800" i="11" s="1"/>
  <c r="AF799" i="11"/>
  <c r="AG799" i="11" s="1"/>
  <c r="AF803" i="11"/>
  <c r="AG803" i="11" s="1"/>
  <c r="AF801" i="11"/>
  <c r="AG801" i="11" s="1"/>
  <c r="AF804" i="11"/>
  <c r="AG804" i="11" s="1"/>
  <c r="AF805" i="11"/>
  <c r="AG805" i="11" s="1"/>
  <c r="AF798" i="11"/>
  <c r="AG798" i="11" s="1"/>
  <c r="AF797" i="11"/>
  <c r="AG797" i="11" s="1"/>
  <c r="AF802" i="11"/>
  <c r="AG802" i="11" s="1"/>
  <c r="AF796" i="11" l="1"/>
  <c r="AF806" i="11" s="1"/>
  <c r="AG796" i="11" l="1"/>
  <c r="AG806" i="11" s="1"/>
  <c r="AG807" i="11"/>
  <c r="AH796" i="11" l="1"/>
  <c r="AH803" i="11"/>
  <c r="AI803" i="11" s="1"/>
  <c r="AH804" i="11"/>
  <c r="AI804" i="11" s="1"/>
  <c r="AH797" i="11"/>
  <c r="AI797" i="11" s="1"/>
  <c r="AH800" i="11"/>
  <c r="AI800" i="11" s="1"/>
  <c r="AH798" i="11"/>
  <c r="AI798" i="11" s="1"/>
  <c r="AF807" i="11"/>
  <c r="AH802" i="11"/>
  <c r="AI802" i="11" s="1"/>
  <c r="AH801" i="11"/>
  <c r="AI801" i="11" s="1"/>
  <c r="AH805" i="11"/>
  <c r="AI805" i="11" s="1"/>
  <c r="AH799" i="11"/>
  <c r="AI799" i="11" s="1"/>
  <c r="AH806" i="11" l="1"/>
  <c r="AI796" i="11"/>
  <c r="AI806" i="11" s="1"/>
  <c r="AI807" i="11" l="1"/>
  <c r="AJ796" i="11" l="1"/>
  <c r="AJ803" i="11"/>
  <c r="AK803" i="11" s="1"/>
  <c r="AJ804" i="11"/>
  <c r="AK804" i="11" s="1"/>
  <c r="AJ797" i="11"/>
  <c r="AK797" i="11" s="1"/>
  <c r="AJ800" i="11"/>
  <c r="AK800" i="11" s="1"/>
  <c r="AJ801" i="11"/>
  <c r="AK801" i="11" s="1"/>
  <c r="AH807" i="11"/>
  <c r="AJ802" i="11"/>
  <c r="AK802" i="11" s="1"/>
  <c r="AJ798" i="11"/>
  <c r="AK798" i="11" s="1"/>
  <c r="AJ799" i="11"/>
  <c r="AK799" i="11" s="1"/>
  <c r="AJ805" i="11"/>
  <c r="AK805" i="11" s="1"/>
  <c r="AJ806" i="11" l="1"/>
  <c r="AK796" i="11"/>
  <c r="AK806" i="11" s="1"/>
  <c r="AK807" i="11" l="1"/>
  <c r="AL800" i="11" l="1"/>
  <c r="AM800" i="11" s="1"/>
  <c r="AL799" i="11"/>
  <c r="AM799" i="11" s="1"/>
  <c r="AL798" i="11"/>
  <c r="AM798" i="11" s="1"/>
  <c r="AL804" i="11"/>
  <c r="AM804" i="11" s="1"/>
  <c r="AL801" i="11"/>
  <c r="AM801" i="11" s="1"/>
  <c r="AL796" i="11"/>
  <c r="AL797" i="11"/>
  <c r="AM797" i="11" s="1"/>
  <c r="AJ807" i="11"/>
  <c r="AL805" i="11"/>
  <c r="AM805" i="11" s="1"/>
  <c r="AL803" i="11"/>
  <c r="AM803" i="11" s="1"/>
  <c r="AL802" i="11"/>
  <c r="AM802" i="11" s="1"/>
  <c r="AM796" i="11" l="1"/>
  <c r="AM806" i="11" s="1"/>
  <c r="AL806" i="11"/>
  <c r="AM807" i="11" l="1"/>
  <c r="AN801" i="11" l="1"/>
  <c r="AO801" i="11" s="1"/>
  <c r="AN796" i="11"/>
  <c r="AN804" i="11"/>
  <c r="AO804" i="11" s="1"/>
  <c r="AN799" i="11"/>
  <c r="AO799" i="11" s="1"/>
  <c r="AL807" i="11"/>
  <c r="AN805" i="11"/>
  <c r="AO805" i="11" s="1"/>
  <c r="AN797" i="11"/>
  <c r="AO797" i="11" s="1"/>
  <c r="AN802" i="11"/>
  <c r="AO802" i="11" s="1"/>
  <c r="AN798" i="11"/>
  <c r="AO798" i="11" s="1"/>
  <c r="AN803" i="11"/>
  <c r="AO803" i="11" s="1"/>
  <c r="AN800" i="11"/>
  <c r="AO800" i="11" s="1"/>
  <c r="AO796" i="11" l="1"/>
  <c r="AO806" i="11" s="1"/>
  <c r="AN806" i="11"/>
  <c r="AO807" i="11" l="1"/>
  <c r="AP796" i="11" l="1"/>
  <c r="AP803" i="11"/>
  <c r="AQ803" i="11" s="1"/>
  <c r="AP804" i="11"/>
  <c r="AQ804" i="11" s="1"/>
  <c r="AP797" i="11"/>
  <c r="AQ797" i="11" s="1"/>
  <c r="AP800" i="11"/>
  <c r="AQ800" i="11" s="1"/>
  <c r="AP801" i="11"/>
  <c r="AQ801" i="11" s="1"/>
  <c r="AP805" i="11"/>
  <c r="AQ805" i="11" s="1"/>
  <c r="AN807" i="11"/>
  <c r="AP802" i="11"/>
  <c r="AQ802" i="11" s="1"/>
  <c r="AP798" i="11"/>
  <c r="AQ798" i="11" s="1"/>
  <c r="AP799" i="11"/>
  <c r="AQ799" i="11" s="1"/>
  <c r="AP806" i="11" l="1"/>
  <c r="AQ796" i="11"/>
  <c r="AQ806" i="11" s="1"/>
  <c r="AQ807" i="11" l="1"/>
  <c r="AR796" i="11" l="1"/>
  <c r="AR803" i="11"/>
  <c r="AS803" i="11" s="1"/>
  <c r="AR804" i="11"/>
  <c r="AS804" i="11" s="1"/>
  <c r="AR797" i="11"/>
  <c r="AS797" i="11" s="1"/>
  <c r="AR800" i="11"/>
  <c r="AS800" i="11" s="1"/>
  <c r="AR801" i="11"/>
  <c r="AS801" i="11" s="1"/>
  <c r="AR805" i="11"/>
  <c r="AS805" i="11" s="1"/>
  <c r="AP807" i="11"/>
  <c r="AR802" i="11"/>
  <c r="AS802" i="11" s="1"/>
  <c r="AR798" i="11"/>
  <c r="AS798" i="11" s="1"/>
  <c r="AR799" i="11"/>
  <c r="AS799" i="11" s="1"/>
  <c r="AS796" i="11" l="1"/>
  <c r="AS806" i="11" s="1"/>
  <c r="AR806" i="11"/>
  <c r="AS807" i="11" l="1"/>
  <c r="AR807" i="11" s="1"/>
  <c r="AT798" i="11" l="1"/>
  <c r="AU798" i="11" s="1"/>
  <c r="AT803" i="11"/>
  <c r="AU803" i="11" s="1"/>
  <c r="AT797" i="11"/>
  <c r="AU797" i="11" s="1"/>
  <c r="AT801" i="11"/>
  <c r="AU801" i="11" s="1"/>
  <c r="AT804" i="11"/>
  <c r="AU804" i="11" s="1"/>
  <c r="AT800" i="11"/>
  <c r="AU800" i="11" s="1"/>
  <c r="AT796" i="11"/>
  <c r="AU796" i="11" s="1"/>
  <c r="AT799" i="11"/>
  <c r="AU799" i="11" s="1"/>
  <c r="AT802" i="11"/>
  <c r="AU802" i="11" s="1"/>
  <c r="AT805" i="11"/>
  <c r="AU805" i="11" s="1"/>
  <c r="AT806" i="11" l="1"/>
  <c r="AU806" i="11"/>
  <c r="AU807" i="11" l="1"/>
  <c r="AT807" i="11" s="1"/>
  <c r="AV804" i="11"/>
  <c r="AW804" i="11" s="1"/>
  <c r="AV797" i="11"/>
  <c r="AW797" i="11" s="1"/>
  <c r="AV801" i="11"/>
  <c r="AW801" i="11" s="1"/>
  <c r="AV803" i="11"/>
  <c r="AW803" i="11" s="1"/>
  <c r="AV805" i="11"/>
  <c r="AW805" i="11" s="1"/>
  <c r="AV800" i="11"/>
  <c r="AW800" i="11" s="1"/>
  <c r="AV802" i="11" l="1"/>
  <c r="AW802" i="11" s="1"/>
  <c r="AV796" i="11"/>
  <c r="AW796" i="11" s="1"/>
  <c r="AV798" i="11"/>
  <c r="AW798" i="11" s="1"/>
  <c r="AV799" i="11"/>
  <c r="AW799" i="11" s="1"/>
  <c r="AW806" i="11" l="1"/>
  <c r="AV806" i="11"/>
  <c r="AW807" i="11" l="1"/>
  <c r="AV807" i="11" s="1"/>
  <c r="AX803" i="11"/>
  <c r="AY803" i="11" s="1"/>
  <c r="AX801" i="11"/>
  <c r="AY801" i="11" s="1"/>
  <c r="AX798" i="11"/>
  <c r="AY798" i="11" s="1"/>
  <c r="AX805" i="11" l="1"/>
  <c r="AY805" i="11" s="1"/>
  <c r="AX802" i="11"/>
  <c r="AY802" i="11" s="1"/>
  <c r="AX800" i="11"/>
  <c r="AY800" i="11" s="1"/>
  <c r="AX796" i="11"/>
  <c r="AY796" i="11" s="1"/>
  <c r="AX797" i="11"/>
  <c r="AY797" i="11" s="1"/>
  <c r="AX799" i="11"/>
  <c r="AY799" i="11" s="1"/>
  <c r="AX804" i="11"/>
  <c r="AY804" i="11" s="1"/>
  <c r="AY806" i="11" l="1"/>
  <c r="AX806" i="11"/>
  <c r="AY807" i="11" l="1"/>
  <c r="AZ797" i="11" s="1"/>
  <c r="BA797" i="11" s="1"/>
  <c r="AZ800" i="11"/>
  <c r="BA800" i="11" s="1"/>
  <c r="AZ799" i="11"/>
  <c r="BA799" i="11" s="1"/>
  <c r="AZ798" i="11"/>
  <c r="BA798" i="11" s="1"/>
  <c r="AZ805" i="11"/>
  <c r="BA805" i="11" s="1"/>
  <c r="AZ803" i="11" l="1"/>
  <c r="BA803" i="11" s="1"/>
  <c r="AZ804" i="11"/>
  <c r="BA804" i="11" s="1"/>
  <c r="AZ801" i="11"/>
  <c r="BA801" i="11" s="1"/>
  <c r="AZ796" i="11"/>
  <c r="BA796" i="11" s="1"/>
  <c r="AX807" i="11"/>
  <c r="AZ802" i="11"/>
  <c r="BA802" i="11" s="1"/>
  <c r="BA806" i="11" l="1"/>
  <c r="AZ806" i="11"/>
  <c r="BA807" i="11" s="1"/>
  <c r="BB801" i="11" l="1"/>
  <c r="BC801" i="11" s="1"/>
  <c r="BB798" i="11"/>
  <c r="BC798" i="11" s="1"/>
  <c r="BB797" i="11"/>
  <c r="BC797" i="11" s="1"/>
  <c r="AZ807" i="11"/>
  <c r="BB804" i="11"/>
  <c r="BC804" i="11" s="1"/>
  <c r="BB796" i="11"/>
  <c r="BC796" i="11" s="1"/>
  <c r="BB802" i="11"/>
  <c r="BC802" i="11" s="1"/>
  <c r="BB800" i="11"/>
  <c r="BC800" i="11" s="1"/>
  <c r="BB805" i="11"/>
  <c r="BC805" i="11" s="1"/>
  <c r="BB799" i="11"/>
  <c r="BC799" i="11" s="1"/>
  <c r="BB803" i="11"/>
  <c r="BC803" i="11" s="1"/>
  <c r="BC806" i="11" l="1"/>
  <c r="BB806" i="11"/>
  <c r="BC807" i="11" s="1"/>
  <c r="BD801" i="11" l="1"/>
  <c r="BE801" i="11" s="1"/>
  <c r="BD799" i="11"/>
  <c r="BE799" i="11" s="1"/>
  <c r="BD797" i="11"/>
  <c r="BE797" i="11" s="1"/>
  <c r="BD805" i="11"/>
  <c r="BE805" i="11" s="1"/>
  <c r="BD800" i="11"/>
  <c r="BE800" i="11" s="1"/>
  <c r="BD803" i="11"/>
  <c r="BE803" i="11" s="1"/>
  <c r="BD798" i="11"/>
  <c r="BE798" i="11" s="1"/>
  <c r="BD802" i="11"/>
  <c r="BE802" i="11" s="1"/>
  <c r="BD804" i="11"/>
  <c r="BE804" i="11" s="1"/>
  <c r="BD796" i="11"/>
  <c r="BE796" i="11" s="1"/>
  <c r="BB807" i="11"/>
  <c r="BE806" i="11" l="1"/>
  <c r="BD806" i="11"/>
  <c r="BE807" i="11" l="1"/>
  <c r="BF797" i="11" s="1"/>
  <c r="BG797" i="11" s="1"/>
  <c r="BF800" i="11"/>
  <c r="BG800" i="11" s="1"/>
  <c r="BD807" i="11" l="1"/>
  <c r="BF805" i="11"/>
  <c r="BG805" i="11" s="1"/>
  <c r="BF802" i="11"/>
  <c r="BG802" i="11" s="1"/>
  <c r="BF801" i="11"/>
  <c r="BG801" i="11" s="1"/>
  <c r="BF798" i="11"/>
  <c r="BG798" i="11" s="1"/>
  <c r="BF804" i="11"/>
  <c r="BG804" i="11" s="1"/>
  <c r="BF803" i="11"/>
  <c r="BG803" i="11" s="1"/>
  <c r="BF799" i="11"/>
  <c r="BG799" i="11" s="1"/>
  <c r="BF796" i="11"/>
  <c r="BG796" i="11" s="1"/>
  <c r="BG806" i="11" l="1"/>
  <c r="BF806" i="11"/>
  <c r="BG807" i="11" l="1"/>
  <c r="BH797" i="11" s="1"/>
  <c r="BI797" i="11" s="1"/>
  <c r="BH803" i="11"/>
  <c r="BI803" i="11" s="1"/>
  <c r="BH801" i="11"/>
  <c r="BI801" i="11" s="1"/>
  <c r="BH804" i="11"/>
  <c r="BI804" i="11" s="1"/>
  <c r="BH796" i="11"/>
  <c r="BI796" i="11" s="1"/>
  <c r="BH805" i="11"/>
  <c r="BI805" i="11" s="1"/>
  <c r="BH798" i="11"/>
  <c r="BI798" i="11" s="1"/>
  <c r="BH802" i="11"/>
  <c r="BI802" i="11" s="1"/>
  <c r="BH799" i="11"/>
  <c r="BI799" i="11" s="1"/>
  <c r="BF807" i="11"/>
  <c r="BH800" i="11"/>
  <c r="BI800" i="11" s="1"/>
  <c r="BI806" i="11" l="1"/>
  <c r="BH806" i="11"/>
  <c r="BI807" i="11" l="1"/>
  <c r="BH807" i="11" s="1"/>
  <c r="BJ796" i="11"/>
  <c r="BK796" i="11" s="1"/>
  <c r="BJ800" i="11"/>
  <c r="BK800" i="11" s="1"/>
  <c r="BJ799" i="11"/>
  <c r="BK799" i="11" s="1"/>
  <c r="BJ802" i="11"/>
  <c r="BK802" i="11" s="1"/>
  <c r="BJ803" i="11" l="1"/>
  <c r="BK803" i="11" s="1"/>
  <c r="BJ798" i="11"/>
  <c r="BK798" i="11" s="1"/>
  <c r="BJ804" i="11"/>
  <c r="BK804" i="11" s="1"/>
  <c r="BJ801" i="11"/>
  <c r="BK801" i="11" s="1"/>
  <c r="BJ797" i="11"/>
  <c r="BK797" i="11" s="1"/>
  <c r="BJ805" i="11"/>
  <c r="BK805" i="11" s="1"/>
  <c r="BK806" i="11" l="1"/>
  <c r="BJ806" i="11"/>
  <c r="BK807" i="11" l="1"/>
  <c r="BL797" i="11" s="1"/>
  <c r="BM797" i="11" s="1"/>
  <c r="BL802" i="11"/>
  <c r="BM802" i="11" s="1"/>
  <c r="BL800" i="11"/>
  <c r="BM800" i="11" s="1"/>
  <c r="BL805" i="11"/>
  <c r="BM805" i="11" s="1"/>
  <c r="BL804" i="11"/>
  <c r="BM804" i="11" s="1"/>
  <c r="BL799" i="11"/>
  <c r="BM799" i="11" s="1"/>
  <c r="BL796" i="11"/>
  <c r="BM796" i="11" s="1"/>
  <c r="BL798" i="11"/>
  <c r="BM798" i="11" s="1"/>
  <c r="BL801" i="11" l="1"/>
  <c r="BM801" i="11" s="1"/>
  <c r="BJ807" i="11"/>
  <c r="BL803" i="11"/>
  <c r="BM803" i="11" s="1"/>
  <c r="BM806" i="11" s="1"/>
  <c r="BL806" i="11" l="1"/>
  <c r="BM807" i="11" s="1"/>
  <c r="BN797" i="11" s="1"/>
  <c r="BO797" i="11" s="1"/>
  <c r="BN796" i="11" l="1"/>
  <c r="BO796" i="11" s="1"/>
  <c r="BN805" i="11"/>
  <c r="BO805" i="11" s="1"/>
  <c r="BN801" i="11"/>
  <c r="BO801" i="11" s="1"/>
  <c r="BN803" i="11"/>
  <c r="BO803" i="11" s="1"/>
  <c r="BN798" i="11"/>
  <c r="BO798" i="11" s="1"/>
  <c r="BN800" i="11"/>
  <c r="BO800" i="11" s="1"/>
  <c r="BN799" i="11"/>
  <c r="BO799" i="11" s="1"/>
  <c r="BN802" i="11"/>
  <c r="BO802" i="11" s="1"/>
  <c r="BN804" i="11"/>
  <c r="BO804" i="11" s="1"/>
  <c r="BL807" i="11"/>
  <c r="BO806" i="11" l="1"/>
  <c r="BN806" i="11"/>
  <c r="BO807" i="11" l="1"/>
  <c r="BP797" i="11" s="1"/>
  <c r="BQ797" i="11" s="1"/>
  <c r="BN807" i="11"/>
  <c r="BP802" i="11"/>
  <c r="BQ802" i="11" s="1"/>
  <c r="BP801" i="11"/>
  <c r="BQ801" i="11" s="1"/>
  <c r="BP804" i="11"/>
  <c r="BQ804" i="11" s="1"/>
  <c r="BP799" i="11"/>
  <c r="BQ799" i="11" s="1"/>
  <c r="BP798" i="11"/>
  <c r="BQ798" i="11" s="1"/>
  <c r="BP805" i="11"/>
  <c r="BQ805" i="11" s="1"/>
  <c r="BP796" i="11"/>
  <c r="BP803" i="11"/>
  <c r="BQ803" i="11" s="1"/>
  <c r="BP800" i="11" l="1"/>
  <c r="BQ800" i="11" s="1"/>
  <c r="BQ796" i="11"/>
  <c r="BQ806" i="11" s="1"/>
  <c r="BP806" i="11" l="1"/>
  <c r="BQ807" i="11" s="1"/>
  <c r="BR801" i="11" l="1"/>
  <c r="BS801" i="11" s="1"/>
  <c r="BR796" i="11"/>
  <c r="BR804" i="11"/>
  <c r="BS804" i="11" s="1"/>
  <c r="BR800" i="11"/>
  <c r="BS800" i="11" s="1"/>
  <c r="BP807" i="11"/>
  <c r="BR805" i="11"/>
  <c r="BS805" i="11" s="1"/>
  <c r="BR797" i="11"/>
  <c r="BS797" i="11" s="1"/>
  <c r="BR799" i="11"/>
  <c r="BS799" i="11" s="1"/>
  <c r="BR803" i="11"/>
  <c r="BS803" i="11" s="1"/>
  <c r="BR802" i="11"/>
  <c r="BS802" i="11" s="1"/>
  <c r="BR798" i="11"/>
  <c r="BS798" i="11" s="1"/>
  <c r="BR806" i="11" l="1"/>
  <c r="BS796" i="11"/>
  <c r="BS806" i="11" s="1"/>
  <c r="BS807" i="11" l="1"/>
  <c r="BR807" i="11" l="1"/>
  <c r="BT805" i="11"/>
  <c r="BU805" i="11" s="1"/>
  <c r="BT797" i="11"/>
  <c r="BU797" i="11" s="1"/>
  <c r="BT804" i="11"/>
  <c r="BU804" i="11" s="1"/>
  <c r="BT800" i="11"/>
  <c r="BU800" i="11" s="1"/>
  <c r="BT803" i="11"/>
  <c r="BU803" i="11" s="1"/>
  <c r="BT802" i="11"/>
  <c r="BU802" i="11" s="1"/>
  <c r="BT799" i="11"/>
  <c r="BU799" i="11" s="1"/>
  <c r="BT801" i="11"/>
  <c r="BU801" i="11" s="1"/>
  <c r="BT796" i="11"/>
  <c r="BT798" i="11"/>
  <c r="BU798" i="11" s="1"/>
  <c r="BT806" i="11" l="1"/>
  <c r="BU796" i="11"/>
  <c r="BU806" i="11" s="1"/>
  <c r="BU807" i="11" l="1"/>
  <c r="BT807" i="11" l="1"/>
  <c r="BV802" i="11"/>
  <c r="BW802" i="11" s="1"/>
  <c r="BV801" i="11"/>
  <c r="BW801" i="11" s="1"/>
  <c r="BV799" i="11"/>
  <c r="BW799" i="11" s="1"/>
  <c r="BV798" i="11"/>
  <c r="BW798" i="11" s="1"/>
  <c r="BV805" i="11"/>
  <c r="BW805" i="11" s="1"/>
  <c r="BV796" i="11"/>
  <c r="BV803" i="11"/>
  <c r="BW803" i="11" s="1"/>
  <c r="BV804" i="11"/>
  <c r="BW804" i="11" s="1"/>
  <c r="BV797" i="11"/>
  <c r="BW797" i="11" s="1"/>
  <c r="BV800" i="11"/>
  <c r="BW800" i="11" s="1"/>
  <c r="BW796" i="11" l="1"/>
  <c r="BW806" i="11" s="1"/>
  <c r="BV806" i="11"/>
  <c r="BW807" i="11" l="1"/>
  <c r="BX796" i="11" l="1"/>
  <c r="BX803" i="11"/>
  <c r="BY803" i="11" s="1"/>
  <c r="BX804" i="11"/>
  <c r="BY804" i="11" s="1"/>
  <c r="BX805" i="11"/>
  <c r="BY805" i="11" s="1"/>
  <c r="BX797" i="11"/>
  <c r="BY797" i="11" s="1"/>
  <c r="BX800" i="11"/>
  <c r="BY800" i="11" s="1"/>
  <c r="BX801" i="11"/>
  <c r="BY801" i="11" s="1"/>
  <c r="BV807" i="11"/>
  <c r="BX802" i="11"/>
  <c r="BY802" i="11" s="1"/>
  <c r="BX798" i="11"/>
  <c r="BY798" i="11" s="1"/>
  <c r="BX799" i="11"/>
  <c r="BY799" i="11" s="1"/>
  <c r="BY796" i="11" l="1"/>
  <c r="BY806" i="11" s="1"/>
  <c r="BX806" i="11"/>
  <c r="BY807" i="11" l="1"/>
  <c r="BX807" i="11" l="1"/>
  <c r="BZ799" i="11"/>
  <c r="CA799" i="11" s="1"/>
  <c r="BZ804" i="11"/>
  <c r="CA804" i="11" s="1"/>
  <c r="BZ800" i="11"/>
  <c r="CA800" i="11" s="1"/>
  <c r="BZ803" i="11"/>
  <c r="CA803" i="11" s="1"/>
  <c r="BZ796" i="11"/>
  <c r="BZ797" i="11"/>
  <c r="CA797" i="11" s="1"/>
  <c r="BZ801" i="11"/>
  <c r="CA801" i="11" s="1"/>
  <c r="BZ798" i="11"/>
  <c r="CA798" i="11" s="1"/>
  <c r="BZ805" i="11"/>
  <c r="CA805" i="11" s="1"/>
  <c r="BZ802" i="11"/>
  <c r="CA802" i="11" s="1"/>
  <c r="CA796" i="11" l="1"/>
  <c r="CA806" i="11" s="1"/>
  <c r="BZ806" i="11"/>
  <c r="CA807" i="11" l="1"/>
  <c r="BZ807" i="11" s="1"/>
  <c r="CB798" i="11" l="1"/>
  <c r="CC798" i="11" s="1"/>
  <c r="CB796" i="11"/>
  <c r="CC796" i="11" s="1"/>
  <c r="CB804" i="11"/>
  <c r="CC804" i="11" s="1"/>
  <c r="CB805" i="11"/>
  <c r="CC805" i="11" s="1"/>
  <c r="CB801" i="11"/>
  <c r="CC801" i="11" s="1"/>
  <c r="CB803" i="11"/>
  <c r="CC803" i="11" s="1"/>
  <c r="CB799" i="11"/>
  <c r="CC799" i="11" s="1"/>
  <c r="CB797" i="11"/>
  <c r="CC797" i="11" s="1"/>
  <c r="CB802" i="11"/>
  <c r="CC802" i="11" s="1"/>
  <c r="CB800" i="11"/>
  <c r="CC800" i="11" s="1"/>
  <c r="CB806" i="11" l="1"/>
  <c r="CC806" i="11"/>
  <c r="CC807" i="11" l="1"/>
  <c r="CD798" i="11" s="1"/>
  <c r="CE798" i="11" s="1"/>
  <c r="CD796" i="11" l="1"/>
  <c r="CD799" i="11"/>
  <c r="CE799" i="11" s="1"/>
  <c r="CD804" i="11"/>
  <c r="CE804" i="11" s="1"/>
  <c r="CD797" i="11"/>
  <c r="CE797" i="11" s="1"/>
  <c r="CB807" i="11"/>
  <c r="CD805" i="11"/>
  <c r="CE805" i="11" s="1"/>
  <c r="CD801" i="11"/>
  <c r="CE801" i="11" s="1"/>
  <c r="CD800" i="11"/>
  <c r="CE800" i="11" s="1"/>
  <c r="CD802" i="11"/>
  <c r="CE802" i="11" s="1"/>
  <c r="CD803" i="11"/>
  <c r="CE803" i="11" s="1"/>
  <c r="CE796" i="11"/>
  <c r="CE806" i="11" l="1"/>
  <c r="CD806" i="11"/>
  <c r="CE807" i="11" l="1"/>
  <c r="CF797" i="11" s="1"/>
  <c r="CG797" i="11" s="1"/>
  <c r="CF803" i="11" l="1"/>
  <c r="CG803" i="11" s="1"/>
  <c r="CF796" i="11"/>
  <c r="CG796" i="11" s="1"/>
  <c r="CF804" i="11"/>
  <c r="CG804" i="11" s="1"/>
  <c r="CD807" i="11"/>
  <c r="CF801" i="11"/>
  <c r="CG801" i="11" s="1"/>
  <c r="CF802" i="11"/>
  <c r="CG802" i="11" s="1"/>
  <c r="CF805" i="11"/>
  <c r="CG805" i="11" s="1"/>
  <c r="CF799" i="11"/>
  <c r="CG799" i="11" s="1"/>
  <c r="CF800" i="11"/>
  <c r="CG800" i="11" s="1"/>
  <c r="CF798" i="11"/>
  <c r="CG798" i="11" s="1"/>
  <c r="CG806" i="11" l="1"/>
  <c r="CF806" i="11"/>
  <c r="CG807" i="11" l="1"/>
  <c r="CH800" i="11"/>
  <c r="CI800" i="11" s="1"/>
  <c r="CH799" i="11"/>
  <c r="CI799" i="11" s="1"/>
  <c r="CH804" i="11"/>
  <c r="CI804" i="11" s="1"/>
  <c r="CH801" i="11"/>
  <c r="CI801" i="11" s="1"/>
  <c r="CH803" i="11"/>
  <c r="CI803" i="11" s="1"/>
  <c r="CH798" i="11"/>
  <c r="CI798" i="11" s="1"/>
  <c r="CH797" i="11"/>
  <c r="CI797" i="11" s="1"/>
  <c r="CH802" i="11"/>
  <c r="CI802" i="11" s="1"/>
  <c r="CH796" i="11"/>
  <c r="CI796" i="11" s="1"/>
  <c r="CH805" i="11"/>
  <c r="CI805" i="11" s="1"/>
  <c r="CF807" i="11"/>
  <c r="CI806" i="11" l="1"/>
  <c r="CH806" i="11"/>
  <c r="CI807" i="11" l="1"/>
  <c r="CJ800" i="11" s="1"/>
  <c r="CK800" i="11" s="1"/>
  <c r="CJ802" i="11"/>
  <c r="CK802" i="11" s="1"/>
  <c r="CJ796" i="11"/>
  <c r="CJ805" i="11"/>
  <c r="CK805" i="11" s="1"/>
  <c r="CJ798" i="11" l="1"/>
  <c r="CK798" i="11" s="1"/>
  <c r="CJ803" i="11"/>
  <c r="CK803" i="11" s="1"/>
  <c r="CJ797" i="11"/>
  <c r="CK797" i="11" s="1"/>
  <c r="CJ801" i="11"/>
  <c r="CK801" i="11" s="1"/>
  <c r="CJ799" i="11"/>
  <c r="CK799" i="11" s="1"/>
  <c r="CJ804" i="11"/>
  <c r="CK804" i="11" s="1"/>
  <c r="CH807" i="11"/>
  <c r="CK796" i="11"/>
  <c r="CJ806" i="11" l="1"/>
  <c r="CK806" i="11"/>
  <c r="CK807" i="11" l="1"/>
  <c r="CJ807" i="11" s="1"/>
  <c r="CL804" i="11"/>
  <c r="CM804" i="11" s="1"/>
  <c r="CL796" i="11"/>
  <c r="CL805" i="11"/>
  <c r="CM805" i="11" s="1"/>
  <c r="CL798" i="11"/>
  <c r="CM798" i="11" s="1"/>
  <c r="CL803" i="11"/>
  <c r="CM803" i="11" s="1"/>
  <c r="CL800" i="11"/>
  <c r="CM800" i="11" s="1"/>
  <c r="CL801" i="11"/>
  <c r="CM801" i="11" s="1"/>
  <c r="CL797" i="11"/>
  <c r="CM797" i="11" s="1"/>
  <c r="CL799" i="11"/>
  <c r="CM799" i="11" s="1"/>
  <c r="CL802" i="11"/>
  <c r="CM802" i="11" s="1"/>
  <c r="CM796" i="11"/>
  <c r="CL806" i="11" l="1"/>
  <c r="CM806" i="11"/>
  <c r="CM807" i="11" l="1"/>
  <c r="CL807" i="11" s="1"/>
  <c r="CN798" i="11"/>
  <c r="CO798" i="11" s="1"/>
  <c r="CN803" i="11"/>
  <c r="CO803" i="11" s="1"/>
  <c r="CN796" i="11"/>
  <c r="CN797" i="11"/>
  <c r="CO797" i="11" s="1"/>
  <c r="CN800" i="11"/>
  <c r="CO800" i="11" s="1"/>
  <c r="CN804" i="11"/>
  <c r="CO804" i="11" s="1"/>
  <c r="CN805" i="11" l="1"/>
  <c r="CO805" i="11" s="1"/>
  <c r="CN801" i="11"/>
  <c r="CO801" i="11" s="1"/>
  <c r="CN802" i="11"/>
  <c r="CO802" i="11" s="1"/>
  <c r="CN799" i="11"/>
  <c r="CO799" i="11" s="1"/>
  <c r="CO796" i="11"/>
  <c r="CN806" i="11" l="1"/>
  <c r="CO806" i="11"/>
  <c r="CO807" i="11" l="1"/>
  <c r="CN807" i="11" s="1"/>
  <c r="CP805" i="11"/>
  <c r="CQ805" i="11" s="1"/>
  <c r="CP798" i="11"/>
  <c r="CQ798" i="11" s="1"/>
  <c r="CP801" i="11" l="1"/>
  <c r="CQ801" i="11" s="1"/>
  <c r="CP800" i="11"/>
  <c r="CQ800" i="11" s="1"/>
  <c r="CP797" i="11"/>
  <c r="CQ797" i="11" s="1"/>
  <c r="CP802" i="11"/>
  <c r="CQ802" i="11" s="1"/>
  <c r="CP804" i="11"/>
  <c r="CQ804" i="11" s="1"/>
  <c r="CP799" i="11"/>
  <c r="CQ799" i="11" s="1"/>
  <c r="CP796" i="11"/>
  <c r="CQ796" i="11" s="1"/>
  <c r="CP803" i="11"/>
  <c r="CQ803" i="11" s="1"/>
  <c r="CQ806" i="11" l="1"/>
  <c r="CP806" i="11"/>
  <c r="CQ807" i="11" l="1"/>
  <c r="CP807" i="11" s="1"/>
  <c r="CR800" i="11"/>
  <c r="CS800" i="11" s="1"/>
  <c r="CR797" i="11"/>
  <c r="CS797" i="11" s="1"/>
  <c r="CR804" i="11"/>
  <c r="CS804" i="11" s="1"/>
  <c r="CR805" i="11"/>
  <c r="CS805" i="11" s="1"/>
  <c r="CR803" i="11"/>
  <c r="CS803" i="11" s="1"/>
  <c r="CR802" i="11"/>
  <c r="CS802" i="11" s="1"/>
  <c r="CR799" i="11"/>
  <c r="CS799" i="11" s="1"/>
  <c r="CR801" i="11"/>
  <c r="CS801" i="11" s="1"/>
  <c r="CR798" i="11"/>
  <c r="CS798" i="11" s="1"/>
  <c r="CR796" i="11"/>
  <c r="CS796" i="11" s="1"/>
  <c r="CS806" i="11" l="1"/>
  <c r="CR806" i="11"/>
  <c r="CS807" i="11" l="1"/>
  <c r="CR807" i="11" s="1"/>
  <c r="CT800" i="11" l="1"/>
  <c r="CU800" i="11" s="1"/>
  <c r="CT799" i="11"/>
  <c r="CU799" i="11" s="1"/>
  <c r="CT803" i="11"/>
  <c r="CU803" i="11" s="1"/>
  <c r="CT796" i="11"/>
  <c r="CU796" i="11" s="1"/>
  <c r="CT802" i="11"/>
  <c r="CU802" i="11" s="1"/>
  <c r="CT798" i="11"/>
  <c r="CU798" i="11" s="1"/>
  <c r="CT797" i="11"/>
  <c r="CU797" i="11" s="1"/>
  <c r="CT805" i="11"/>
  <c r="CU805" i="11" s="1"/>
  <c r="CT804" i="11"/>
  <c r="CU804" i="11" s="1"/>
  <c r="CT801" i="11"/>
  <c r="CU801" i="11" s="1"/>
  <c r="CU806" i="11" l="1"/>
  <c r="CT806" i="11"/>
  <c r="CU807" i="11" l="1"/>
  <c r="CV796" i="11" s="1"/>
  <c r="CW796" i="11" s="1"/>
  <c r="CV803" i="11" l="1"/>
  <c r="CW803" i="11" s="1"/>
  <c r="CV801" i="11"/>
  <c r="CW801" i="11" s="1"/>
  <c r="CV799" i="11"/>
  <c r="CW799" i="11" s="1"/>
  <c r="CV804" i="11"/>
  <c r="CW804" i="11" s="1"/>
  <c r="CV800" i="11"/>
  <c r="CW800" i="11" s="1"/>
  <c r="CV805" i="11"/>
  <c r="CW805" i="11" s="1"/>
  <c r="CT807" i="11"/>
  <c r="CV802" i="11"/>
  <c r="CW802" i="11" s="1"/>
  <c r="CV797" i="11"/>
  <c r="CW797" i="11" s="1"/>
  <c r="CV798" i="11"/>
  <c r="CW798" i="11" s="1"/>
  <c r="CW806" i="11" l="1"/>
  <c r="CV806" i="11"/>
  <c r="CW807" i="11" l="1"/>
  <c r="CX800" i="11" s="1"/>
  <c r="CY800" i="11" s="1"/>
  <c r="CX801" i="11" l="1"/>
  <c r="CY801" i="11" s="1"/>
  <c r="CX804" i="11"/>
  <c r="CY804" i="11" s="1"/>
  <c r="CX798" i="11"/>
  <c r="CY798" i="11" s="1"/>
  <c r="CX805" i="11"/>
  <c r="CY805" i="11" s="1"/>
  <c r="CX802" i="11"/>
  <c r="CY802" i="11" s="1"/>
  <c r="CV807" i="11"/>
  <c r="CX803" i="11"/>
  <c r="CY803" i="11" s="1"/>
  <c r="CX796" i="11"/>
  <c r="CY796" i="11" s="1"/>
  <c r="CX799" i="11"/>
  <c r="CY799" i="11" s="1"/>
  <c r="CX797" i="11"/>
  <c r="CY797" i="11" s="1"/>
  <c r="CY806" i="11" l="1"/>
  <c r="CX806" i="11"/>
  <c r="CY807" i="11" l="1"/>
  <c r="CZ800" i="11" s="1"/>
  <c r="DA800" i="11" s="1"/>
  <c r="CZ805" i="11"/>
  <c r="DA805" i="11" s="1"/>
  <c r="CX807" i="11"/>
  <c r="CZ796" i="11"/>
  <c r="DA796" i="11" s="1"/>
  <c r="CZ802" i="11"/>
  <c r="DA802" i="11" s="1"/>
  <c r="CZ803" i="11"/>
  <c r="DA803" i="11" s="1"/>
  <c r="CZ798" i="11"/>
  <c r="DA798" i="11" s="1"/>
  <c r="CZ804" i="11"/>
  <c r="DA804" i="11" s="1"/>
  <c r="CZ797" i="11"/>
  <c r="DA797" i="11" s="1"/>
  <c r="CZ799" i="11"/>
  <c r="DA799" i="11" s="1"/>
  <c r="CZ801" i="11" l="1"/>
  <c r="DA801" i="11" s="1"/>
  <c r="DA806" i="11" s="1"/>
  <c r="CZ806" i="11" l="1"/>
  <c r="DA807" i="11"/>
  <c r="DB796" i="11" s="1"/>
  <c r="DC796" i="11" s="1"/>
  <c r="DB797" i="11"/>
  <c r="DC797" i="11" s="1"/>
  <c r="DB805" i="11" l="1"/>
  <c r="DC805" i="11" s="1"/>
  <c r="DB803" i="11"/>
  <c r="DC803" i="11" s="1"/>
  <c r="DB798" i="11"/>
  <c r="DC798" i="11" s="1"/>
  <c r="DB799" i="11"/>
  <c r="DC799" i="11" s="1"/>
  <c r="DB804" i="11"/>
  <c r="DC804" i="11" s="1"/>
  <c r="CZ807" i="11"/>
  <c r="DB802" i="11"/>
  <c r="DC802" i="11" s="1"/>
  <c r="DB800" i="11"/>
  <c r="DC800" i="11" s="1"/>
  <c r="DB801" i="11"/>
  <c r="DC801" i="11" s="1"/>
  <c r="DC806" i="11" l="1"/>
  <c r="DB806" i="11"/>
  <c r="DC807" i="11" l="1"/>
  <c r="DD796" i="11" s="1"/>
  <c r="DD805" i="11"/>
  <c r="DE805" i="11" s="1"/>
  <c r="DD801" i="11"/>
  <c r="DE801" i="11" s="1"/>
  <c r="DD804" i="11"/>
  <c r="DE804" i="11" s="1"/>
  <c r="DB807" i="11"/>
  <c r="DD799" i="11"/>
  <c r="DE799" i="11" s="1"/>
  <c r="DD803" i="11"/>
  <c r="DE803" i="11" s="1"/>
  <c r="DD798" i="11"/>
  <c r="DE798" i="11" s="1"/>
  <c r="DD800" i="11"/>
  <c r="DE800" i="11" s="1"/>
  <c r="DD802" i="11"/>
  <c r="DE802" i="11" s="1"/>
  <c r="DD797" i="11"/>
  <c r="DE797" i="11" s="1"/>
  <c r="DE796" i="11"/>
  <c r="DE806" i="11" l="1"/>
  <c r="DD806" i="11"/>
  <c r="DE807" i="11" l="1"/>
  <c r="DD807" i="11" s="1"/>
  <c r="DF800" i="11" l="1"/>
  <c r="DG800" i="11" s="1"/>
  <c r="DF798" i="11"/>
  <c r="DG798" i="11" s="1"/>
  <c r="DF796" i="11"/>
  <c r="DF799" i="11"/>
  <c r="DG799" i="11" s="1"/>
  <c r="DF797" i="11"/>
  <c r="DG797" i="11" s="1"/>
  <c r="DF802" i="11"/>
  <c r="DG802" i="11" s="1"/>
  <c r="DF803" i="11"/>
  <c r="DG803" i="11" s="1"/>
  <c r="DF801" i="11"/>
  <c r="DG801" i="11" s="1"/>
  <c r="DF804" i="11"/>
  <c r="DG804" i="11" s="1"/>
  <c r="DF805" i="11"/>
  <c r="DG805" i="11" s="1"/>
  <c r="DG796" i="11"/>
  <c r="DG806" i="11" l="1"/>
  <c r="DF806" i="11"/>
  <c r="DG807" i="11" l="1"/>
  <c r="DF807" i="11" s="1"/>
  <c r="DH803" i="11"/>
  <c r="DI803" i="11" s="1"/>
  <c r="DH802" i="11"/>
  <c r="DI802" i="11" s="1"/>
  <c r="DH800" i="11"/>
  <c r="DI800" i="11" s="1"/>
  <c r="DH804" i="11"/>
  <c r="DI804" i="11" s="1"/>
  <c r="DH799" i="11"/>
  <c r="DI799" i="11" s="1"/>
  <c r="DH798" i="11"/>
  <c r="DI798" i="11" s="1"/>
  <c r="DH801" i="11"/>
  <c r="DI801" i="11" s="1"/>
  <c r="DH796" i="11"/>
  <c r="DH797" i="11" l="1"/>
  <c r="DI797" i="11" s="1"/>
  <c r="DH805" i="11"/>
  <c r="DI805" i="11" s="1"/>
  <c r="DI796" i="11"/>
  <c r="DI806" i="11" l="1"/>
  <c r="DH806" i="11"/>
  <c r="DI807" i="11" l="1"/>
  <c r="DH807" i="11" s="1"/>
  <c r="DJ801" i="11"/>
  <c r="DK801" i="11" s="1"/>
  <c r="DJ798" i="11"/>
  <c r="DK798" i="11" s="1"/>
  <c r="DJ805" i="11"/>
  <c r="DK805" i="11" s="1"/>
  <c r="DJ804" i="11"/>
  <c r="DK804" i="11" s="1"/>
  <c r="DJ799" i="11"/>
  <c r="DK799" i="11" s="1"/>
  <c r="DJ796" i="11"/>
  <c r="DJ797" i="11"/>
  <c r="DK797" i="11" s="1"/>
  <c r="DJ800" i="11"/>
  <c r="DK800" i="11" s="1"/>
  <c r="DJ803" i="11"/>
  <c r="DK803" i="11" s="1"/>
  <c r="DJ802" i="11" l="1"/>
  <c r="DK802" i="11" s="1"/>
  <c r="DK796" i="11"/>
  <c r="DJ806" i="11" l="1"/>
  <c r="DK806" i="11"/>
  <c r="DK807" i="11" s="1"/>
  <c r="DL798" i="11" s="1"/>
  <c r="DM798" i="11" s="1"/>
  <c r="DL796" i="11" l="1"/>
  <c r="DL805" i="11"/>
  <c r="DM805" i="11" s="1"/>
  <c r="DL801" i="11"/>
  <c r="DM801" i="11" s="1"/>
  <c r="DJ807" i="11"/>
  <c r="DL799" i="11"/>
  <c r="DM799" i="11" s="1"/>
  <c r="DL804" i="11"/>
  <c r="DM804" i="11" s="1"/>
  <c r="DL803" i="11"/>
  <c r="DM803" i="11" s="1"/>
  <c r="DL800" i="11"/>
  <c r="DM800" i="11" s="1"/>
  <c r="DL802" i="11"/>
  <c r="DM802" i="11" s="1"/>
  <c r="DL797" i="11"/>
  <c r="DM797" i="11" s="1"/>
  <c r="DM796" i="11"/>
  <c r="DL806" i="11" l="1"/>
  <c r="DM806" i="11"/>
  <c r="DM807" i="11" l="1"/>
  <c r="DL807" i="11" s="1"/>
  <c r="O794" i="11" l="1"/>
  <c r="N802" i="11" s="1"/>
  <c r="O802" i="11" s="1"/>
  <c r="N798" i="11"/>
  <c r="O798" i="11" s="1"/>
  <c r="N803" i="11"/>
  <c r="O803" i="11" s="1"/>
  <c r="N799" i="11" l="1"/>
  <c r="O799" i="11" s="1"/>
  <c r="N797" i="11"/>
  <c r="O797" i="11" s="1"/>
  <c r="N800" i="11"/>
  <c r="O800" i="11" s="1"/>
  <c r="N805" i="11"/>
  <c r="O805" i="11" s="1"/>
  <c r="N801" i="11"/>
  <c r="O801" i="11" s="1"/>
  <c r="N796" i="11"/>
  <c r="O796" i="11" s="1"/>
  <c r="N804" i="11"/>
  <c r="O804" i="11" s="1"/>
  <c r="P808" i="11"/>
  <c r="P807" i="11" s="1"/>
  <c r="O806" i="11" l="1"/>
  <c r="Q824" i="11" s="1"/>
  <c r="N806" i="11"/>
  <c r="Q815" i="11" s="1"/>
  <c r="Z815" i="11" l="1"/>
  <c r="W824" i="11"/>
  <c r="Q827" i="11"/>
  <c r="Z824" i="11" s="1"/>
  <c r="Q826" i="11"/>
  <c r="Y824" i="11" s="1"/>
  <c r="Q825" i="11"/>
  <c r="Q828" i="11"/>
  <c r="Q832" i="11"/>
  <c r="AE824" i="11" s="1"/>
  <c r="Q829" i="11"/>
  <c r="AB824" i="11" s="1"/>
  <c r="Q830" i="11"/>
  <c r="Q823" i="11"/>
  <c r="Q831" i="11"/>
  <c r="AD824" i="11" s="1"/>
  <c r="Q811" i="11"/>
  <c r="AF811" i="11" s="1"/>
  <c r="AF815" i="11"/>
  <c r="Q817" i="11"/>
  <c r="Q819" i="11"/>
  <c r="AD815" i="11" s="1"/>
  <c r="Q812" i="11"/>
  <c r="Q816" i="11"/>
  <c r="Q813" i="11"/>
  <c r="Q820" i="11"/>
  <c r="AE815" i="11" s="1"/>
  <c r="Q818" i="11"/>
  <c r="Q814" i="11"/>
  <c r="AF826" i="11"/>
  <c r="AF827" i="11"/>
  <c r="AF832" i="11"/>
  <c r="AF824" i="11"/>
  <c r="AF830" i="11"/>
  <c r="AF829" i="11" l="1"/>
  <c r="AF831" i="11"/>
  <c r="AF819" i="11"/>
  <c r="AD813" i="11"/>
  <c r="Z813" i="11"/>
  <c r="V813" i="11"/>
  <c r="AC813" i="11"/>
  <c r="Y813" i="11"/>
  <c r="AB813" i="11"/>
  <c r="X813" i="11"/>
  <c r="AE813" i="11"/>
  <c r="AA813" i="11"/>
  <c r="W813" i="11"/>
  <c r="AB817" i="11"/>
  <c r="X817" i="11"/>
  <c r="AE817" i="11"/>
  <c r="AA817" i="11"/>
  <c r="W817" i="11"/>
  <c r="AD817" i="11"/>
  <c r="Z817" i="11"/>
  <c r="V817" i="11"/>
  <c r="AC817" i="11"/>
  <c r="Y817" i="11"/>
  <c r="AB823" i="11"/>
  <c r="X823" i="11"/>
  <c r="AE823" i="11"/>
  <c r="AA823" i="11"/>
  <c r="W823" i="11"/>
  <c r="AD823" i="11"/>
  <c r="Z823" i="11"/>
  <c r="V823" i="11"/>
  <c r="AC823" i="11"/>
  <c r="Y823" i="11"/>
  <c r="AD828" i="11"/>
  <c r="Z828" i="11"/>
  <c r="V828" i="11"/>
  <c r="AC828" i="11"/>
  <c r="Y828" i="11"/>
  <c r="AB828" i="11"/>
  <c r="X828" i="11"/>
  <c r="AE828" i="11"/>
  <c r="AA828" i="11"/>
  <c r="W828" i="11"/>
  <c r="AD814" i="11"/>
  <c r="AE814" i="11"/>
  <c r="AB814" i="11"/>
  <c r="X814" i="11"/>
  <c r="AA814" i="11"/>
  <c r="W814" i="11"/>
  <c r="Z814" i="11"/>
  <c r="V814" i="11"/>
  <c r="AC814" i="11"/>
  <c r="Y814" i="11"/>
  <c r="AF816" i="11"/>
  <c r="AD816" i="11"/>
  <c r="Z816" i="11"/>
  <c r="V816" i="11"/>
  <c r="AC816" i="11"/>
  <c r="Y816" i="11"/>
  <c r="AB816" i="11"/>
  <c r="X816" i="11"/>
  <c r="AE816" i="11"/>
  <c r="AA816" i="11"/>
  <c r="W816" i="11"/>
  <c r="AD830" i="11"/>
  <c r="Z830" i="11"/>
  <c r="V830" i="11"/>
  <c r="AC830" i="11"/>
  <c r="Y830" i="11"/>
  <c r="AB830" i="11"/>
  <c r="X830" i="11"/>
  <c r="AE830" i="11"/>
  <c r="AA830" i="11"/>
  <c r="W830" i="11"/>
  <c r="AB825" i="11"/>
  <c r="X825" i="11"/>
  <c r="AE825" i="11"/>
  <c r="AA825" i="11"/>
  <c r="W825" i="11"/>
  <c r="AD825" i="11"/>
  <c r="Z825" i="11"/>
  <c r="V825" i="11"/>
  <c r="AC825" i="11"/>
  <c r="Y825" i="11"/>
  <c r="AA824" i="11"/>
  <c r="Y815" i="11"/>
  <c r="AD818" i="11"/>
  <c r="Z818" i="11"/>
  <c r="V818" i="11"/>
  <c r="AC818" i="11"/>
  <c r="Y818" i="11"/>
  <c r="AB818" i="11"/>
  <c r="X818" i="11"/>
  <c r="AE818" i="11"/>
  <c r="AA818" i="11"/>
  <c r="W818" i="11"/>
  <c r="AB812" i="11"/>
  <c r="X812" i="11"/>
  <c r="AE812" i="11"/>
  <c r="AA812" i="11"/>
  <c r="W812" i="11"/>
  <c r="AD812" i="11"/>
  <c r="Z812" i="11"/>
  <c r="V812" i="11"/>
  <c r="AC812" i="11"/>
  <c r="Y812" i="11"/>
  <c r="AD811" i="11"/>
  <c r="Z811" i="11"/>
  <c r="V811" i="11"/>
  <c r="AC811" i="11"/>
  <c r="Y811" i="11"/>
  <c r="AB811" i="11"/>
  <c r="X811" i="11"/>
  <c r="AE811" i="11"/>
  <c r="AA811" i="11"/>
  <c r="W811" i="11"/>
  <c r="AB829" i="11"/>
  <c r="X829" i="11"/>
  <c r="AE829" i="11"/>
  <c r="AA829" i="11"/>
  <c r="W829" i="11"/>
  <c r="AD829" i="11"/>
  <c r="Z829" i="11"/>
  <c r="V829" i="11"/>
  <c r="AC829" i="11"/>
  <c r="Y829" i="11"/>
  <c r="AD826" i="11"/>
  <c r="Z826" i="11"/>
  <c r="V826" i="11"/>
  <c r="AC826" i="11"/>
  <c r="Y826" i="11"/>
  <c r="AB826" i="11"/>
  <c r="X826" i="11"/>
  <c r="AE826" i="11"/>
  <c r="AA826" i="11"/>
  <c r="W826" i="11"/>
  <c r="AC824" i="11"/>
  <c r="W815" i="11"/>
  <c r="AC815" i="11"/>
  <c r="X815" i="11"/>
  <c r="AD820" i="11"/>
  <c r="Z820" i="11"/>
  <c r="V820" i="11"/>
  <c r="AC820" i="11"/>
  <c r="Y820" i="11"/>
  <c r="AB820" i="11"/>
  <c r="X820" i="11"/>
  <c r="AE820" i="11"/>
  <c r="AA820" i="11"/>
  <c r="W820" i="11"/>
  <c r="AB819" i="11"/>
  <c r="X819" i="11"/>
  <c r="AE819" i="11"/>
  <c r="AA819" i="11"/>
  <c r="W819" i="11"/>
  <c r="AD819" i="11"/>
  <c r="Z819" i="11"/>
  <c r="V819" i="11"/>
  <c r="AC819" i="11"/>
  <c r="Y819" i="11"/>
  <c r="AB831" i="11"/>
  <c r="X831" i="11"/>
  <c r="AE831" i="11"/>
  <c r="AA831" i="11"/>
  <c r="W831" i="11"/>
  <c r="AD831" i="11"/>
  <c r="Z831" i="11"/>
  <c r="V831" i="11"/>
  <c r="AC831" i="11"/>
  <c r="Y831" i="11"/>
  <c r="AD832" i="11"/>
  <c r="Z832" i="11"/>
  <c r="V832" i="11"/>
  <c r="AC832" i="11"/>
  <c r="Y832" i="11"/>
  <c r="AB832" i="11"/>
  <c r="X832" i="11"/>
  <c r="AE832" i="11"/>
  <c r="AA832" i="11"/>
  <c r="W832" i="11"/>
  <c r="AB827" i="11"/>
  <c r="X827" i="11"/>
  <c r="AE827" i="11"/>
  <c r="AA827" i="11"/>
  <c r="W827" i="11"/>
  <c r="AD827" i="11"/>
  <c r="Z827" i="11"/>
  <c r="V827" i="11"/>
  <c r="AC827" i="11"/>
  <c r="Y827" i="11"/>
  <c r="X824" i="11"/>
  <c r="V824" i="11"/>
  <c r="AA815" i="11"/>
  <c r="V815" i="11"/>
  <c r="AB815" i="11"/>
  <c r="AF828" i="11"/>
  <c r="AU831" i="11"/>
  <c r="AU828" i="11"/>
  <c r="AF823" i="11"/>
  <c r="AU824" i="11"/>
  <c r="AU825" i="11"/>
  <c r="AU829" i="11"/>
  <c r="AU832" i="11"/>
  <c r="AU826" i="11"/>
  <c r="AU823" i="11"/>
  <c r="AU827" i="11"/>
  <c r="AU830" i="11"/>
  <c r="AF825" i="11"/>
  <c r="AF814" i="11"/>
  <c r="AF818" i="11"/>
  <c r="AU813" i="11"/>
  <c r="AU811" i="11"/>
  <c r="AF812" i="11"/>
  <c r="AU817" i="11"/>
  <c r="AU820" i="11"/>
  <c r="AU816" i="11"/>
  <c r="AU814" i="11"/>
  <c r="Q821" i="11"/>
  <c r="AU818" i="11"/>
  <c r="AU819" i="11"/>
  <c r="AU815" i="11"/>
  <c r="AU812" i="11"/>
  <c r="AF820" i="11"/>
  <c r="AF813" i="11"/>
  <c r="AF817" i="11"/>
  <c r="AE833" i="11" l="1"/>
  <c r="AH823" i="11" s="1"/>
  <c r="AH827" i="11" s="1"/>
  <c r="AE821" i="11"/>
  <c r="AH811" i="11" s="1"/>
  <c r="AF833" i="11"/>
  <c r="AH824" i="11" s="1"/>
  <c r="AH826" i="11" s="1"/>
  <c r="AF821" i="11"/>
  <c r="AH812" i="11" s="1"/>
  <c r="AH814" i="11" s="1"/>
  <c r="AH815" i="11" l="1"/>
  <c r="AH819" i="11" s="1"/>
  <c r="AH828" i="11"/>
  <c r="AH830" i="11" s="1"/>
  <c r="AH816" i="11"/>
  <c r="AH818" i="11" s="1"/>
  <c r="AH831" i="11"/>
  <c r="AK815" i="11" l="1"/>
  <c r="AK816" i="11" s="1"/>
  <c r="AK817" i="11" s="1"/>
  <c r="AH820" i="11"/>
  <c r="AK811" i="11" s="1"/>
  <c r="AK827" i="11"/>
  <c r="AK828" i="11" s="1"/>
  <c r="AK829" i="11" s="1"/>
  <c r="AK831" i="11" s="1"/>
  <c r="AL831" i="11" s="1"/>
  <c r="AH832" i="11"/>
  <c r="AL811" i="11" l="1"/>
  <c r="AN811" i="11"/>
  <c r="AN812" i="11"/>
  <c r="AK820" i="11"/>
  <c r="AL820" i="11" s="1"/>
  <c r="AK818" i="11"/>
  <c r="AL818" i="11" s="1"/>
  <c r="AK819" i="11"/>
  <c r="AL819" i="11" s="1"/>
  <c r="AN813" i="11"/>
  <c r="AO813" i="11" s="1"/>
  <c r="AK830" i="11"/>
  <c r="AL830" i="11" s="1"/>
  <c r="AK823" i="11"/>
  <c r="AL823" i="11" s="1"/>
  <c r="AN824" i="11"/>
  <c r="AK832" i="11"/>
  <c r="AL832" i="11" s="1"/>
  <c r="AO812" i="11" l="1"/>
  <c r="AP813" i="11" s="1"/>
  <c r="AQ813" i="11" s="1"/>
  <c r="AO811" i="11"/>
  <c r="AP811" i="11" s="1"/>
  <c r="AN825" i="11"/>
  <c r="AO825" i="11" s="1"/>
  <c r="AN823" i="11"/>
  <c r="AP812" i="11" l="1"/>
  <c r="AQ811" i="11" s="1"/>
  <c r="AQ816" i="11" s="1"/>
  <c r="AV817" i="11" s="1"/>
  <c r="AO823" i="11"/>
  <c r="AP823" i="11" s="1"/>
  <c r="AO824" i="11"/>
  <c r="AQ812" i="11" l="1"/>
  <c r="AV819" i="11"/>
  <c r="AV813" i="11"/>
  <c r="AV815" i="11"/>
  <c r="AV812" i="11"/>
  <c r="AV818" i="11"/>
  <c r="AV814" i="11"/>
  <c r="AV816" i="11"/>
  <c r="AV811" i="11"/>
  <c r="AV820" i="11"/>
  <c r="AP825" i="11"/>
  <c r="AQ825" i="11" s="1"/>
  <c r="AP824" i="11"/>
  <c r="AQ824" i="11" s="1"/>
  <c r="AQ823" i="11" l="1"/>
  <c r="AQ828" i="11" s="1"/>
  <c r="AV829" i="11" s="1"/>
  <c r="Q842" i="11" s="1"/>
  <c r="AV828" i="11" l="1"/>
  <c r="Q841" i="11" s="1"/>
  <c r="AV827" i="11"/>
  <c r="Q840" i="11" s="1"/>
  <c r="R840" i="11" s="1"/>
  <c r="S840" i="11" s="1"/>
  <c r="AV823" i="11"/>
  <c r="Q836" i="11" s="1"/>
  <c r="R836" i="11" s="1"/>
  <c r="AV831" i="11"/>
  <c r="Q844" i="11" s="1"/>
  <c r="R844" i="11" s="1"/>
  <c r="S844" i="11" s="1"/>
  <c r="AV830" i="11"/>
  <c r="Q843" i="11" s="1"/>
  <c r="AV832" i="11"/>
  <c r="Q845" i="11" s="1"/>
  <c r="AV826" i="11"/>
  <c r="Q839" i="11" s="1"/>
  <c r="R839" i="11" s="1"/>
  <c r="S839" i="11" s="1"/>
  <c r="AV824" i="11"/>
  <c r="Q837" i="11" s="1"/>
  <c r="R837" i="11" s="1"/>
  <c r="S837" i="11" s="1"/>
  <c r="AV825" i="11"/>
  <c r="Q838" i="11" s="1"/>
  <c r="R838" i="11" s="1"/>
  <c r="S838" i="11" s="1"/>
  <c r="R845" i="11"/>
  <c r="S845" i="11" s="1"/>
  <c r="R841" i="11"/>
  <c r="S841" i="11" s="1"/>
  <c r="R843" i="11"/>
  <c r="S843" i="11" s="1"/>
  <c r="R842" i="11"/>
  <c r="S842" i="11" s="1"/>
  <c r="P849" i="11" l="1"/>
  <c r="R846" i="11"/>
  <c r="S836" i="11"/>
  <c r="S846" i="11" s="1"/>
  <c r="S847" i="11" l="1"/>
  <c r="T839" i="11" l="1"/>
  <c r="U839" i="11" s="1"/>
  <c r="T838" i="11"/>
  <c r="U838" i="11" s="1"/>
  <c r="T845" i="11"/>
  <c r="U845" i="11" s="1"/>
  <c r="T841" i="11"/>
  <c r="U841" i="11" s="1"/>
  <c r="T836" i="11"/>
  <c r="T842" i="11"/>
  <c r="U842" i="11" s="1"/>
  <c r="T837" i="11"/>
  <c r="U837" i="11" s="1"/>
  <c r="T844" i="11"/>
  <c r="U844" i="11" s="1"/>
  <c r="T840" i="11"/>
  <c r="U840" i="11" s="1"/>
  <c r="T843" i="11"/>
  <c r="U843" i="11" s="1"/>
  <c r="T846" i="11" l="1"/>
  <c r="U836" i="11"/>
  <c r="U846" i="11" s="1"/>
  <c r="U847" i="11" l="1"/>
  <c r="T847" i="11" l="1"/>
  <c r="V840" i="11"/>
  <c r="W840" i="11" s="1"/>
  <c r="V843" i="11"/>
  <c r="W843" i="11" s="1"/>
  <c r="V839" i="11"/>
  <c r="W839" i="11" s="1"/>
  <c r="V838" i="11"/>
  <c r="W838" i="11" s="1"/>
  <c r="V842" i="11"/>
  <c r="W842" i="11" s="1"/>
  <c r="V845" i="11"/>
  <c r="W845" i="11" s="1"/>
  <c r="V841" i="11"/>
  <c r="W841" i="11" s="1"/>
  <c r="V836" i="11"/>
  <c r="V837" i="11"/>
  <c r="W837" i="11" s="1"/>
  <c r="V844" i="11"/>
  <c r="W844" i="11" s="1"/>
  <c r="V846" i="11" l="1"/>
  <c r="W836" i="11"/>
  <c r="W846" i="11" s="1"/>
  <c r="W847" i="11" l="1"/>
  <c r="V847" i="11" l="1"/>
  <c r="X837" i="11"/>
  <c r="Y837" i="11" s="1"/>
  <c r="X844" i="11"/>
  <c r="Y844" i="11" s="1"/>
  <c r="X840" i="11"/>
  <c r="Y840" i="11" s="1"/>
  <c r="X843" i="11"/>
  <c r="Y843" i="11" s="1"/>
  <c r="X839" i="11"/>
  <c r="Y839" i="11" s="1"/>
  <c r="X838" i="11"/>
  <c r="Y838" i="11" s="1"/>
  <c r="X845" i="11"/>
  <c r="Y845" i="11" s="1"/>
  <c r="X841" i="11"/>
  <c r="Y841" i="11" s="1"/>
  <c r="X836" i="11"/>
  <c r="X842" i="11"/>
  <c r="Y842" i="11" s="1"/>
  <c r="Y836" i="11" l="1"/>
  <c r="Y846" i="11" s="1"/>
  <c r="X846" i="11"/>
  <c r="Y847" i="11" l="1"/>
  <c r="X847" i="11" s="1"/>
  <c r="Z839" i="11" l="1"/>
  <c r="AA839" i="11" s="1"/>
  <c r="Z840" i="11"/>
  <c r="AA840" i="11" s="1"/>
  <c r="Z844" i="11"/>
  <c r="AA844" i="11" s="1"/>
  <c r="Z838" i="11"/>
  <c r="AA838" i="11" s="1"/>
  <c r="Z837" i="11"/>
  <c r="AA837" i="11" s="1"/>
  <c r="Z843" i="11"/>
  <c r="AA843" i="11" s="1"/>
  <c r="Z842" i="11"/>
  <c r="AA842" i="11" s="1"/>
  <c r="Z841" i="11"/>
  <c r="AA841" i="11" s="1"/>
  <c r="Z845" i="11"/>
  <c r="AA845" i="11" s="1"/>
  <c r="Z836" i="11"/>
  <c r="Z846" i="11" l="1"/>
  <c r="AA836" i="11"/>
  <c r="AA846" i="11" s="1"/>
  <c r="AA847" i="11" l="1"/>
  <c r="Z847" i="11" s="1"/>
  <c r="AB840" i="11" l="1"/>
  <c r="AC840" i="11" s="1"/>
  <c r="AB844" i="11"/>
  <c r="AC844" i="11" s="1"/>
  <c r="AB845" i="11"/>
  <c r="AC845" i="11" s="1"/>
  <c r="AB836" i="11"/>
  <c r="AC836" i="11" s="1"/>
  <c r="AB838" i="11"/>
  <c r="AC838" i="11" s="1"/>
  <c r="AB837" i="11"/>
  <c r="AC837" i="11" s="1"/>
  <c r="AB843" i="11"/>
  <c r="AC843" i="11" s="1"/>
  <c r="AB842" i="11"/>
  <c r="AC842" i="11" s="1"/>
  <c r="AB839" i="11"/>
  <c r="AC839" i="11" s="1"/>
  <c r="AB841" i="11"/>
  <c r="AC841" i="11" s="1"/>
  <c r="AC846" i="11" l="1"/>
  <c r="AB846" i="11"/>
  <c r="AC847" i="11" l="1"/>
  <c r="AB847" i="11" s="1"/>
  <c r="AD842" i="11" l="1"/>
  <c r="AE842" i="11" s="1"/>
  <c r="AD838" i="11"/>
  <c r="AE838" i="11" s="1"/>
  <c r="AD836" i="11"/>
  <c r="AD839" i="11"/>
  <c r="AE839" i="11" s="1"/>
  <c r="AD844" i="11"/>
  <c r="AE844" i="11" s="1"/>
  <c r="AD843" i="11"/>
  <c r="AE843" i="11" s="1"/>
  <c r="AD841" i="11"/>
  <c r="AE841" i="11" s="1"/>
  <c r="AD837" i="11"/>
  <c r="AE837" i="11" s="1"/>
  <c r="AD845" i="11"/>
  <c r="AE845" i="11" s="1"/>
  <c r="AD840" i="11"/>
  <c r="AE840" i="11" s="1"/>
  <c r="AE836" i="11"/>
  <c r="AE846" i="11" l="1"/>
  <c r="AD846" i="11"/>
  <c r="AE847" i="11" l="1"/>
  <c r="AF844" i="11" s="1"/>
  <c r="AG844" i="11" s="1"/>
  <c r="AF843" i="11"/>
  <c r="AG843" i="11" s="1"/>
  <c r="AF845" i="11"/>
  <c r="AG845" i="11" s="1"/>
  <c r="AF838" i="11"/>
  <c r="AG838" i="11" s="1"/>
  <c r="AF841" i="11"/>
  <c r="AG841" i="11" s="1"/>
  <c r="AD847" i="11"/>
  <c r="AF842" i="11"/>
  <c r="AG842" i="11" s="1"/>
  <c r="AF840" i="11"/>
  <c r="AG840" i="11" s="1"/>
  <c r="AF836" i="11"/>
  <c r="AF837" i="11"/>
  <c r="AG837" i="11" s="1"/>
  <c r="AF839" i="11"/>
  <c r="AG839" i="11" s="1"/>
  <c r="AG836" i="11" l="1"/>
  <c r="AG846" i="11" s="1"/>
  <c r="AF846" i="11"/>
  <c r="AG847" i="11" l="1"/>
  <c r="AH836" i="11" s="1"/>
  <c r="AH845" i="11" l="1"/>
  <c r="AI845" i="11" s="1"/>
  <c r="AH844" i="11"/>
  <c r="AI844" i="11" s="1"/>
  <c r="AF847" i="11"/>
  <c r="AH842" i="11"/>
  <c r="AI842" i="11" s="1"/>
  <c r="AH839" i="11"/>
  <c r="AI839" i="11" s="1"/>
  <c r="AH840" i="11"/>
  <c r="AI840" i="11" s="1"/>
  <c r="AH837" i="11"/>
  <c r="AI837" i="11" s="1"/>
  <c r="AH838" i="11"/>
  <c r="AI838" i="11" s="1"/>
  <c r="AH841" i="11"/>
  <c r="AI841" i="11" s="1"/>
  <c r="AH843" i="11"/>
  <c r="AI843" i="11" s="1"/>
  <c r="AI836" i="11"/>
  <c r="AI846" i="11" l="1"/>
  <c r="AH846" i="11"/>
  <c r="AI847" i="11" l="1"/>
  <c r="AJ840" i="11" s="1"/>
  <c r="AK840" i="11" s="1"/>
  <c r="AJ843" i="11" l="1"/>
  <c r="AK843" i="11" s="1"/>
  <c r="AJ842" i="11"/>
  <c r="AK842" i="11" s="1"/>
  <c r="AJ838" i="11"/>
  <c r="AK838" i="11" s="1"/>
  <c r="AJ836" i="11"/>
  <c r="AK836" i="11" s="1"/>
  <c r="AJ841" i="11"/>
  <c r="AK841" i="11" s="1"/>
  <c r="AJ845" i="11"/>
  <c r="AK845" i="11" s="1"/>
  <c r="AJ844" i="11"/>
  <c r="AK844" i="11" s="1"/>
  <c r="AJ839" i="11"/>
  <c r="AK839" i="11" s="1"/>
  <c r="AJ837" i="11"/>
  <c r="AK837" i="11" s="1"/>
  <c r="AH847" i="11"/>
  <c r="AJ846" i="11" l="1"/>
  <c r="AK846" i="11"/>
  <c r="AK847" i="11" l="1"/>
  <c r="AL843" i="11" s="1"/>
  <c r="AM843" i="11" s="1"/>
  <c r="AL845" i="11" l="1"/>
  <c r="AM845" i="11" s="1"/>
  <c r="AL839" i="11"/>
  <c r="AM839" i="11" s="1"/>
  <c r="AL844" i="11"/>
  <c r="AM844" i="11" s="1"/>
  <c r="AL836" i="11"/>
  <c r="AM836" i="11" s="1"/>
  <c r="AL840" i="11"/>
  <c r="AM840" i="11" s="1"/>
  <c r="AL837" i="11"/>
  <c r="AM837" i="11" s="1"/>
  <c r="AL842" i="11"/>
  <c r="AM842" i="11" s="1"/>
  <c r="AL841" i="11"/>
  <c r="AM841" i="11" s="1"/>
  <c r="AL838" i="11"/>
  <c r="AM838" i="11" s="1"/>
  <c r="AJ847" i="11"/>
  <c r="AM846" i="11" l="1"/>
  <c r="AL846" i="11"/>
  <c r="AM847" i="11" l="1"/>
  <c r="AL847" i="11" s="1"/>
  <c r="AN844" i="11" l="1"/>
  <c r="AO844" i="11" s="1"/>
  <c r="AN842" i="11"/>
  <c r="AO842" i="11" s="1"/>
  <c r="AN840" i="11"/>
  <c r="AO840" i="11" s="1"/>
  <c r="AN839" i="11"/>
  <c r="AO839" i="11" s="1"/>
  <c r="AN843" i="11"/>
  <c r="AO843" i="11" s="1"/>
  <c r="AN837" i="11"/>
  <c r="AO837" i="11" s="1"/>
  <c r="AN838" i="11"/>
  <c r="AO838" i="11" s="1"/>
  <c r="AN836" i="11"/>
  <c r="AO836" i="11" s="1"/>
  <c r="AN845" i="11"/>
  <c r="AO845" i="11" s="1"/>
  <c r="AN841" i="11"/>
  <c r="AO841" i="11" s="1"/>
  <c r="AO846" i="11" l="1"/>
  <c r="AN846" i="11"/>
  <c r="AO847" i="11" l="1"/>
  <c r="AN847" i="11" s="1"/>
  <c r="AP839" i="11"/>
  <c r="AQ839" i="11" s="1"/>
  <c r="AP836" i="11"/>
  <c r="AQ836" i="11" s="1"/>
  <c r="AP841" i="11"/>
  <c r="AQ841" i="11" s="1"/>
  <c r="AP837" i="11"/>
  <c r="AQ837" i="11" s="1"/>
  <c r="AP844" i="11"/>
  <c r="AQ844" i="11" s="1"/>
  <c r="AP838" i="11"/>
  <c r="AQ838" i="11" s="1"/>
  <c r="AP840" i="11"/>
  <c r="AQ840" i="11" s="1"/>
  <c r="AP843" i="11"/>
  <c r="AQ843" i="11" s="1"/>
  <c r="AP845" i="11"/>
  <c r="AQ845" i="11" s="1"/>
  <c r="AP842" i="11" l="1"/>
  <c r="AQ842" i="11" s="1"/>
  <c r="AQ846" i="11" s="1"/>
  <c r="AP846" i="11" l="1"/>
  <c r="AQ847" i="11" s="1"/>
  <c r="AR840" i="11" s="1"/>
  <c r="AS840" i="11" s="1"/>
  <c r="AR843" i="11" l="1"/>
  <c r="AS843" i="11" s="1"/>
  <c r="AR836" i="11"/>
  <c r="AS836" i="11" s="1"/>
  <c r="AR838" i="11"/>
  <c r="AS838" i="11" s="1"/>
  <c r="AP847" i="11"/>
  <c r="AR839" i="11"/>
  <c r="AS839" i="11" s="1"/>
  <c r="AR844" i="11"/>
  <c r="AS844" i="11" s="1"/>
  <c r="AR837" i="11"/>
  <c r="AS837" i="11" s="1"/>
  <c r="AR842" i="11"/>
  <c r="AS842" i="11" s="1"/>
  <c r="AR841" i="11"/>
  <c r="AS841" i="11" s="1"/>
  <c r="AR845" i="11"/>
  <c r="AS845" i="11" s="1"/>
  <c r="AS846" i="11" l="1"/>
  <c r="AR846" i="11"/>
  <c r="AS847" i="11" l="1"/>
  <c r="AT843" i="11" s="1"/>
  <c r="AU843" i="11" s="1"/>
  <c r="AT844" i="11"/>
  <c r="AU844" i="11" s="1"/>
  <c r="AT838" i="11"/>
  <c r="AU838" i="11" s="1"/>
  <c r="AT839" i="11"/>
  <c r="AU839" i="11" s="1"/>
  <c r="AT842" i="11"/>
  <c r="AU842" i="11" s="1"/>
  <c r="AT836" i="11"/>
  <c r="AU836" i="11" s="1"/>
  <c r="AT841" i="11"/>
  <c r="AU841" i="11" s="1"/>
  <c r="AR847" i="11"/>
  <c r="AT837" i="11"/>
  <c r="AU837" i="11" s="1"/>
  <c r="AT840" i="11"/>
  <c r="AU840" i="11" s="1"/>
  <c r="AT845" i="11"/>
  <c r="AU845" i="11" s="1"/>
  <c r="AU846" i="11" l="1"/>
  <c r="AT846" i="11"/>
  <c r="AU847" i="11" l="1"/>
  <c r="AT847" i="11" s="1"/>
  <c r="AV839" i="11"/>
  <c r="AW839" i="11" s="1"/>
  <c r="AV844" i="11"/>
  <c r="AW844" i="11" s="1"/>
  <c r="AV845" i="11"/>
  <c r="AW845" i="11" s="1"/>
  <c r="AV836" i="11"/>
  <c r="AV837" i="11"/>
  <c r="AW837" i="11" s="1"/>
  <c r="AV843" i="11"/>
  <c r="AW843" i="11" s="1"/>
  <c r="AV838" i="11"/>
  <c r="AW838" i="11" s="1"/>
  <c r="AV841" i="11"/>
  <c r="AW841" i="11" s="1"/>
  <c r="AV840" i="11" l="1"/>
  <c r="AW840" i="11" s="1"/>
  <c r="AV842" i="11"/>
  <c r="AW842" i="11" s="1"/>
  <c r="AW836" i="11"/>
  <c r="AW846" i="11" l="1"/>
  <c r="AV846" i="11"/>
  <c r="AW847" i="11" l="1"/>
  <c r="AV847" i="11"/>
  <c r="AX844" i="11"/>
  <c r="AY844" i="11" s="1"/>
  <c r="AX843" i="11"/>
  <c r="AY843" i="11" s="1"/>
  <c r="AX838" i="11"/>
  <c r="AY838" i="11" s="1"/>
  <c r="AX841" i="11"/>
  <c r="AY841" i="11" s="1"/>
  <c r="AX840" i="11"/>
  <c r="AY840" i="11" s="1"/>
  <c r="AX839" i="11"/>
  <c r="AY839" i="11" s="1"/>
  <c r="AX845" i="11"/>
  <c r="AY845" i="11" s="1"/>
  <c r="AX842" i="11"/>
  <c r="AY842" i="11" s="1"/>
  <c r="AX836" i="11"/>
  <c r="AX837" i="11"/>
  <c r="AY837" i="11" s="1"/>
  <c r="AY836" i="11" l="1"/>
  <c r="AY846" i="11" s="1"/>
  <c r="AX846" i="11"/>
  <c r="AY847" i="11" l="1"/>
  <c r="AX847" i="11" s="1"/>
  <c r="AZ837" i="11" l="1"/>
  <c r="BA837" i="11" s="1"/>
  <c r="AZ842" i="11"/>
  <c r="BA842" i="11" s="1"/>
  <c r="AZ841" i="11"/>
  <c r="BA841" i="11" s="1"/>
  <c r="AZ843" i="11"/>
  <c r="BA843" i="11" s="1"/>
  <c r="AZ838" i="11"/>
  <c r="BA838" i="11" s="1"/>
  <c r="AZ844" i="11"/>
  <c r="BA844" i="11" s="1"/>
  <c r="AZ845" i="11"/>
  <c r="BA845" i="11" s="1"/>
  <c r="AZ840" i="11"/>
  <c r="BA840" i="11" s="1"/>
  <c r="AZ836" i="11"/>
  <c r="BA836" i="11" s="1"/>
  <c r="AZ839" i="11"/>
  <c r="BA839" i="11" s="1"/>
  <c r="BA846" i="11" l="1"/>
  <c r="AZ846" i="11"/>
  <c r="BA847" i="11" l="1"/>
  <c r="BB839" i="11" s="1"/>
  <c r="BC839" i="11" s="1"/>
  <c r="BB838" i="11"/>
  <c r="BC838" i="11" s="1"/>
  <c r="BB837" i="11"/>
  <c r="BC837" i="11" s="1"/>
  <c r="BB845" i="11" l="1"/>
  <c r="BC845" i="11" s="1"/>
  <c r="BB844" i="11"/>
  <c r="BC844" i="11" s="1"/>
  <c r="AZ847" i="11"/>
  <c r="BB841" i="11"/>
  <c r="BC841" i="11" s="1"/>
  <c r="BB843" i="11"/>
  <c r="BC843" i="11" s="1"/>
  <c r="BB840" i="11"/>
  <c r="BC840" i="11" s="1"/>
  <c r="BB836" i="11"/>
  <c r="BC836" i="11" s="1"/>
  <c r="BB842" i="11"/>
  <c r="BC842" i="11" s="1"/>
  <c r="BC846" i="11" l="1"/>
  <c r="BB846" i="11"/>
  <c r="BC847" i="11" l="1"/>
  <c r="BB847" i="11" s="1"/>
  <c r="BD841" i="11"/>
  <c r="BE841" i="11" s="1"/>
  <c r="BD843" i="11"/>
  <c r="BE843" i="11" s="1"/>
  <c r="BD836" i="11"/>
  <c r="BE836" i="11" s="1"/>
  <c r="BD840" i="11"/>
  <c r="BE840" i="11" s="1"/>
  <c r="BD838" i="11"/>
  <c r="BE838" i="11" s="1"/>
  <c r="BD844" i="11"/>
  <c r="BE844" i="11" s="1"/>
  <c r="BD842" i="11"/>
  <c r="BE842" i="11" s="1"/>
  <c r="BD839" i="11"/>
  <c r="BE839" i="11" s="1"/>
  <c r="BD837" i="11" l="1"/>
  <c r="BE837" i="11" s="1"/>
  <c r="BD845" i="11"/>
  <c r="BE845" i="11" s="1"/>
  <c r="BE846" i="11" s="1"/>
  <c r="BD846" i="11" l="1"/>
  <c r="BE847" i="11"/>
  <c r="BF842" i="11" s="1"/>
  <c r="BG842" i="11" s="1"/>
  <c r="BF844" i="11"/>
  <c r="BG844" i="11" s="1"/>
  <c r="BF843" i="11"/>
  <c r="BG843" i="11" s="1"/>
  <c r="BF836" i="11" l="1"/>
  <c r="BG836" i="11" s="1"/>
  <c r="BF841" i="11"/>
  <c r="BG841" i="11" s="1"/>
  <c r="BF837" i="11"/>
  <c r="BG837" i="11" s="1"/>
  <c r="BF838" i="11"/>
  <c r="BG838" i="11" s="1"/>
  <c r="BF839" i="11"/>
  <c r="BG839" i="11" s="1"/>
  <c r="BF845" i="11"/>
  <c r="BG845" i="11" s="1"/>
  <c r="BD847" i="11"/>
  <c r="BF840" i="11"/>
  <c r="BG840" i="11" s="1"/>
  <c r="BG846" i="11" l="1"/>
  <c r="BF846" i="11"/>
  <c r="BG847" i="11" l="1"/>
  <c r="BH844" i="11" s="1"/>
  <c r="BI844" i="11" s="1"/>
  <c r="BH845" i="11" l="1"/>
  <c r="BI845" i="11" s="1"/>
  <c r="BH841" i="11"/>
  <c r="BI841" i="11" s="1"/>
  <c r="BH836" i="11"/>
  <c r="BI836" i="11" s="1"/>
  <c r="BH842" i="11"/>
  <c r="BI842" i="11" s="1"/>
  <c r="BH839" i="11"/>
  <c r="BI839" i="11" s="1"/>
  <c r="BH837" i="11"/>
  <c r="BI837" i="11" s="1"/>
  <c r="BH838" i="11"/>
  <c r="BI838" i="11" s="1"/>
  <c r="BH843" i="11"/>
  <c r="BI843" i="11" s="1"/>
  <c r="BF847" i="11"/>
  <c r="BH840" i="11"/>
  <c r="BI840" i="11" s="1"/>
  <c r="BI846" i="11" l="1"/>
  <c r="BH846" i="11"/>
  <c r="BI847" i="11" l="1"/>
  <c r="BH847" i="11" s="1"/>
  <c r="BJ845" i="11"/>
  <c r="BK845" i="11" s="1"/>
  <c r="BJ843" i="11"/>
  <c r="BK843" i="11" s="1"/>
  <c r="BJ837" i="11"/>
  <c r="BK837" i="11" s="1"/>
  <c r="BJ842" i="11"/>
  <c r="BK842" i="11" s="1"/>
  <c r="BJ839" i="11"/>
  <c r="BK839" i="11" s="1"/>
  <c r="BJ841" i="11"/>
  <c r="BK841" i="11" s="1"/>
  <c r="BJ838" i="11" l="1"/>
  <c r="BK838" i="11" s="1"/>
  <c r="BJ836" i="11"/>
  <c r="BK836" i="11" s="1"/>
  <c r="BJ844" i="11"/>
  <c r="BK844" i="11" s="1"/>
  <c r="BJ840" i="11"/>
  <c r="BK840" i="11" s="1"/>
  <c r="BK846" i="11" s="1"/>
  <c r="BJ846" i="11" l="1"/>
  <c r="BK847" i="11" s="1"/>
  <c r="BL840" i="11" l="1"/>
  <c r="BM840" i="11" s="1"/>
  <c r="BL843" i="11"/>
  <c r="BM843" i="11" s="1"/>
  <c r="BL845" i="11"/>
  <c r="BM845" i="11" s="1"/>
  <c r="BL842" i="11"/>
  <c r="BM842" i="11" s="1"/>
  <c r="BL836" i="11"/>
  <c r="BM836" i="11" s="1"/>
  <c r="BL841" i="11"/>
  <c r="BM841" i="11" s="1"/>
  <c r="BL844" i="11"/>
  <c r="BM844" i="11" s="1"/>
  <c r="BJ847" i="11"/>
  <c r="BL839" i="11"/>
  <c r="BM839" i="11" s="1"/>
  <c r="BL837" i="11"/>
  <c r="BM837" i="11" s="1"/>
  <c r="BL838" i="11"/>
  <c r="BM838" i="11" s="1"/>
  <c r="BM846" i="11" l="1"/>
  <c r="BL846" i="11"/>
  <c r="BM847" i="11" l="1"/>
  <c r="BN836" i="11" s="1"/>
  <c r="BO836" i="11" s="1"/>
  <c r="BN841" i="11"/>
  <c r="BO841" i="11" s="1"/>
  <c r="BN845" i="11"/>
  <c r="BO845" i="11" s="1"/>
  <c r="BN838" i="11"/>
  <c r="BO838" i="11" s="1"/>
  <c r="BN837" i="11"/>
  <c r="BO837" i="11" s="1"/>
  <c r="BN839" i="11"/>
  <c r="BO839" i="11" s="1"/>
  <c r="BN842" i="11"/>
  <c r="BO842" i="11" s="1"/>
  <c r="BL847" i="11"/>
  <c r="BN843" i="11"/>
  <c r="BO843" i="11" s="1"/>
  <c r="BN840" i="11" l="1"/>
  <c r="BO840" i="11" s="1"/>
  <c r="BN844" i="11"/>
  <c r="BO844" i="11" s="1"/>
  <c r="BO846" i="11" l="1"/>
  <c r="BN846" i="11"/>
  <c r="BO847" i="11" s="1"/>
  <c r="BP836" i="11" l="1"/>
  <c r="BQ836" i="11" s="1"/>
  <c r="BP843" i="11"/>
  <c r="BQ843" i="11" s="1"/>
  <c r="BP838" i="11"/>
  <c r="BQ838" i="11" s="1"/>
  <c r="BP844" i="11"/>
  <c r="BQ844" i="11" s="1"/>
  <c r="BP842" i="11"/>
  <c r="BQ842" i="11" s="1"/>
  <c r="BP837" i="11"/>
  <c r="BQ837" i="11" s="1"/>
  <c r="BP839" i="11"/>
  <c r="BQ839" i="11" s="1"/>
  <c r="BP845" i="11"/>
  <c r="BQ845" i="11" s="1"/>
  <c r="BN847" i="11"/>
  <c r="BP840" i="11"/>
  <c r="BQ840" i="11" s="1"/>
  <c r="BP841" i="11"/>
  <c r="BQ841" i="11" s="1"/>
  <c r="BQ846" i="11" l="1"/>
  <c r="BP846" i="11"/>
  <c r="BQ847" i="11" l="1"/>
  <c r="BR839" i="11" s="1"/>
  <c r="BS839" i="11" s="1"/>
  <c r="BR837" i="11"/>
  <c r="BS837" i="11" s="1"/>
  <c r="BR840" i="11"/>
  <c r="BS840" i="11" s="1"/>
  <c r="BR843" i="11"/>
  <c r="BS843" i="11" s="1"/>
  <c r="BR838" i="11"/>
  <c r="BS838" i="11" s="1"/>
  <c r="BR842" i="11"/>
  <c r="BS842" i="11" s="1"/>
  <c r="BR845" i="11"/>
  <c r="BS845" i="11" s="1"/>
  <c r="BR836" i="11"/>
  <c r="BS836" i="11" s="1"/>
  <c r="BP847" i="11" l="1"/>
  <c r="BR844" i="11"/>
  <c r="BS844" i="11" s="1"/>
  <c r="BR841" i="11"/>
  <c r="BS841" i="11" s="1"/>
  <c r="BS846" i="11" l="1"/>
  <c r="BR846" i="11"/>
  <c r="BS847" i="11" s="1"/>
  <c r="BR847" i="11" s="1"/>
  <c r="BT840" i="11" l="1"/>
  <c r="BU840" i="11" s="1"/>
  <c r="BT841" i="11"/>
  <c r="BU841" i="11" s="1"/>
  <c r="BT836" i="11"/>
  <c r="BU836" i="11" s="1"/>
  <c r="BT842" i="11"/>
  <c r="BU842" i="11" s="1"/>
  <c r="BT837" i="11"/>
  <c r="BU837" i="11" s="1"/>
  <c r="BT845" i="11"/>
  <c r="BU845" i="11" s="1"/>
  <c r="BT838" i="11"/>
  <c r="BU838" i="11" s="1"/>
  <c r="BT839" i="11"/>
  <c r="BU839" i="11" s="1"/>
  <c r="BT844" i="11"/>
  <c r="BU844" i="11" s="1"/>
  <c r="BT843" i="11"/>
  <c r="BU843" i="11" s="1"/>
  <c r="BU846" i="11" l="1"/>
  <c r="BT846" i="11"/>
  <c r="BU847" i="11" l="1"/>
  <c r="BV845" i="11" s="1"/>
  <c r="BW845" i="11" s="1"/>
  <c r="BV843" i="11"/>
  <c r="BW843" i="11" s="1"/>
  <c r="BV840" i="11"/>
  <c r="BW840" i="11" s="1"/>
  <c r="BV838" i="11"/>
  <c r="BW838" i="11" s="1"/>
  <c r="BV839" i="11"/>
  <c r="BW839" i="11" s="1"/>
  <c r="BV842" i="11"/>
  <c r="BW842" i="11" s="1"/>
  <c r="BT847" i="11"/>
  <c r="BV841" i="11"/>
  <c r="BW841" i="11" s="1"/>
  <c r="BV837" i="11"/>
  <c r="BW837" i="11" s="1"/>
  <c r="BV844" i="11"/>
  <c r="BW844" i="11" s="1"/>
  <c r="BV836" i="11"/>
  <c r="BW836" i="11" s="1"/>
  <c r="BW846" i="11" l="1"/>
  <c r="BV846" i="11"/>
  <c r="BW847" i="11" l="1"/>
  <c r="BX841" i="11" s="1"/>
  <c r="BY841" i="11" s="1"/>
  <c r="BX839" i="11" l="1"/>
  <c r="BY839" i="11" s="1"/>
  <c r="BX845" i="11"/>
  <c r="BY845" i="11" s="1"/>
  <c r="BV847" i="11"/>
  <c r="BX838" i="11"/>
  <c r="BY838" i="11" s="1"/>
  <c r="BX840" i="11"/>
  <c r="BY840" i="11" s="1"/>
  <c r="BX842" i="11"/>
  <c r="BY842" i="11" s="1"/>
  <c r="BX837" i="11"/>
  <c r="BY837" i="11" s="1"/>
  <c r="BX843" i="11"/>
  <c r="BY843" i="11" s="1"/>
  <c r="BX844" i="11"/>
  <c r="BY844" i="11" s="1"/>
  <c r="BX836" i="11"/>
  <c r="BX846" i="11" l="1"/>
  <c r="BY836" i="11"/>
  <c r="BY846" i="11" s="1"/>
  <c r="BY847" i="11" l="1"/>
  <c r="BZ837" i="11" s="1"/>
  <c r="CA837" i="11" s="1"/>
  <c r="BZ838" i="11"/>
  <c r="CA838" i="11" s="1"/>
  <c r="BZ845" i="11"/>
  <c r="CA845" i="11" s="1"/>
  <c r="BZ836" i="11"/>
  <c r="BX847" i="11"/>
  <c r="BZ841" i="11"/>
  <c r="CA841" i="11" s="1"/>
  <c r="BZ844" i="11"/>
  <c r="CA844" i="11" s="1"/>
  <c r="BZ842" i="11"/>
  <c r="CA842" i="11" s="1"/>
  <c r="BZ840" i="11"/>
  <c r="CA840" i="11" s="1"/>
  <c r="BZ843" i="11" l="1"/>
  <c r="CA843" i="11" s="1"/>
  <c r="BZ839" i="11"/>
  <c r="CA839" i="11" s="1"/>
  <c r="CA836" i="11"/>
  <c r="CA846" i="11" l="1"/>
  <c r="BZ846" i="11"/>
  <c r="CA847" i="11" l="1"/>
  <c r="CB844" i="11" s="1"/>
  <c r="CC844" i="11" s="1"/>
  <c r="CB840" i="11"/>
  <c r="CC840" i="11" s="1"/>
  <c r="CB845" i="11"/>
  <c r="CC845" i="11" s="1"/>
  <c r="CB837" i="11"/>
  <c r="CC837" i="11" s="1"/>
  <c r="CB838" i="11"/>
  <c r="CC838" i="11" s="1"/>
  <c r="CB843" i="11"/>
  <c r="CC843" i="11" s="1"/>
  <c r="CB841" i="11"/>
  <c r="CC841" i="11" s="1"/>
  <c r="CB839" i="11"/>
  <c r="CC839" i="11" s="1"/>
  <c r="BZ847" i="11"/>
  <c r="CB842" i="11"/>
  <c r="CC842" i="11" s="1"/>
  <c r="CB836" i="11"/>
  <c r="CB846" i="11" l="1"/>
  <c r="CC836" i="11"/>
  <c r="CC846" i="11" s="1"/>
  <c r="CC847" i="11" l="1"/>
  <c r="CD845" i="11" l="1"/>
  <c r="CE845" i="11" s="1"/>
  <c r="CD842" i="11"/>
  <c r="CE842" i="11" s="1"/>
  <c r="CD840" i="11"/>
  <c r="CE840" i="11" s="1"/>
  <c r="CD841" i="11"/>
  <c r="CE841" i="11" s="1"/>
  <c r="CD836" i="11"/>
  <c r="CD837" i="11"/>
  <c r="CE837" i="11" s="1"/>
  <c r="CD843" i="11"/>
  <c r="CE843" i="11" s="1"/>
  <c r="CB847" i="11"/>
  <c r="CD844" i="11"/>
  <c r="CE844" i="11" s="1"/>
  <c r="CD838" i="11"/>
  <c r="CE838" i="11" s="1"/>
  <c r="CD839" i="11"/>
  <c r="CE839" i="11" s="1"/>
  <c r="CD846" i="11" l="1"/>
  <c r="CE836" i="11"/>
  <c r="CE846" i="11" s="1"/>
  <c r="CE847" i="11" l="1"/>
  <c r="CF840" i="11" l="1"/>
  <c r="CG840" i="11" s="1"/>
  <c r="CF844" i="11"/>
  <c r="CG844" i="11" s="1"/>
  <c r="CF838" i="11"/>
  <c r="CG838" i="11" s="1"/>
  <c r="CF845" i="11"/>
  <c r="CG845" i="11" s="1"/>
  <c r="CF836" i="11"/>
  <c r="CD847" i="11"/>
  <c r="CF839" i="11"/>
  <c r="CG839" i="11" s="1"/>
  <c r="CF842" i="11"/>
  <c r="CG842" i="11" s="1"/>
  <c r="CF837" i="11"/>
  <c r="CG837" i="11" s="1"/>
  <c r="CF843" i="11"/>
  <c r="CG843" i="11" s="1"/>
  <c r="CF841" i="11"/>
  <c r="CG841" i="11" s="1"/>
  <c r="CF846" i="11" l="1"/>
  <c r="CG836" i="11"/>
  <c r="CG846" i="11" s="1"/>
  <c r="CG847" i="11" l="1"/>
  <c r="CH843" i="11" l="1"/>
  <c r="CI843" i="11" s="1"/>
  <c r="CH836" i="11"/>
  <c r="CH844" i="11"/>
  <c r="CI844" i="11" s="1"/>
  <c r="CH838" i="11"/>
  <c r="CI838" i="11" s="1"/>
  <c r="CH840" i="11"/>
  <c r="CI840" i="11" s="1"/>
  <c r="CF847" i="11"/>
  <c r="CH841" i="11"/>
  <c r="CI841" i="11" s="1"/>
  <c r="CH839" i="11"/>
  <c r="CI839" i="11" s="1"/>
  <c r="CH845" i="11"/>
  <c r="CI845" i="11" s="1"/>
  <c r="CH842" i="11"/>
  <c r="CI842" i="11" s="1"/>
  <c r="CH837" i="11"/>
  <c r="CI837" i="11" s="1"/>
  <c r="CH846" i="11" l="1"/>
  <c r="CI836" i="11"/>
  <c r="CI846" i="11" s="1"/>
  <c r="CI847" i="11" l="1"/>
  <c r="CJ838" i="11" l="1"/>
  <c r="CK838" i="11" s="1"/>
  <c r="CJ841" i="11"/>
  <c r="CK841" i="11" s="1"/>
  <c r="CJ839" i="11"/>
  <c r="CK839" i="11" s="1"/>
  <c r="CJ845" i="11"/>
  <c r="CK845" i="11" s="1"/>
  <c r="CJ840" i="11"/>
  <c r="CK840" i="11" s="1"/>
  <c r="CH847" i="11"/>
  <c r="CJ842" i="11"/>
  <c r="CK842" i="11" s="1"/>
  <c r="CJ837" i="11"/>
  <c r="CK837" i="11" s="1"/>
  <c r="CJ843" i="11"/>
  <c r="CK843" i="11" s="1"/>
  <c r="CJ836" i="11"/>
  <c r="CJ844" i="11"/>
  <c r="CK844" i="11" s="1"/>
  <c r="CJ846" i="11" l="1"/>
  <c r="CK836" i="11"/>
  <c r="CK846" i="11" s="1"/>
  <c r="CK847" i="11" l="1"/>
  <c r="CL836" i="11" l="1"/>
  <c r="CL837" i="11"/>
  <c r="CM837" i="11" s="1"/>
  <c r="CL843" i="11"/>
  <c r="CM843" i="11" s="1"/>
  <c r="CL838" i="11"/>
  <c r="CM838" i="11" s="1"/>
  <c r="CL842" i="11"/>
  <c r="CM842" i="11" s="1"/>
  <c r="CJ847" i="11"/>
  <c r="CL844" i="11"/>
  <c r="CM844" i="11" s="1"/>
  <c r="CL839" i="11"/>
  <c r="CM839" i="11" s="1"/>
  <c r="CL840" i="11"/>
  <c r="CM840" i="11" s="1"/>
  <c r="CL841" i="11"/>
  <c r="CM841" i="11" s="1"/>
  <c r="CL845" i="11"/>
  <c r="CM845" i="11" s="1"/>
  <c r="CL846" i="11" l="1"/>
  <c r="CM836" i="11"/>
  <c r="CM846" i="11" s="1"/>
  <c r="CM847" i="11" l="1"/>
  <c r="CN839" i="11" l="1"/>
  <c r="CO839" i="11" s="1"/>
  <c r="CN838" i="11"/>
  <c r="CO838" i="11" s="1"/>
  <c r="CN843" i="11"/>
  <c r="CO843" i="11" s="1"/>
  <c r="CN837" i="11"/>
  <c r="CO837" i="11" s="1"/>
  <c r="CN840" i="11"/>
  <c r="CO840" i="11" s="1"/>
  <c r="CL847" i="11"/>
  <c r="CN845" i="11"/>
  <c r="CO845" i="11" s="1"/>
  <c r="CN842" i="11"/>
  <c r="CO842" i="11" s="1"/>
  <c r="CN844" i="11"/>
  <c r="CO844" i="11" s="1"/>
  <c r="CN836" i="11"/>
  <c r="CN841" i="11"/>
  <c r="CO841" i="11" s="1"/>
  <c r="CN846" i="11" l="1"/>
  <c r="CO836" i="11"/>
  <c r="CO846" i="11" s="1"/>
  <c r="CO847" i="11" l="1"/>
  <c r="CP840" i="11" s="1"/>
  <c r="CQ840" i="11" s="1"/>
  <c r="CP844" i="11" l="1"/>
  <c r="CQ844" i="11" s="1"/>
  <c r="CP837" i="11"/>
  <c r="CQ837" i="11" s="1"/>
  <c r="CP838" i="11"/>
  <c r="CQ838" i="11" s="1"/>
  <c r="CP841" i="11"/>
  <c r="CQ841" i="11" s="1"/>
  <c r="CP842" i="11"/>
  <c r="CQ842" i="11" s="1"/>
  <c r="CP845" i="11"/>
  <c r="CQ845" i="11" s="1"/>
  <c r="CP836" i="11"/>
  <c r="CP843" i="11"/>
  <c r="CQ843" i="11" s="1"/>
  <c r="CP839" i="11"/>
  <c r="CQ839" i="11" s="1"/>
  <c r="CN847" i="11"/>
  <c r="CP846" i="11" l="1"/>
  <c r="CQ836" i="11"/>
  <c r="CQ846" i="11" s="1"/>
  <c r="CQ847" i="11" l="1"/>
  <c r="CR838" i="11" s="1"/>
  <c r="CS838" i="11" s="1"/>
  <c r="CR845" i="11" l="1"/>
  <c r="CS845" i="11" s="1"/>
  <c r="CP847" i="11"/>
  <c r="CR837" i="11"/>
  <c r="CS837" i="11" s="1"/>
  <c r="CR843" i="11"/>
  <c r="CS843" i="11" s="1"/>
  <c r="CR844" i="11"/>
  <c r="CS844" i="11" s="1"/>
  <c r="CR839" i="11"/>
  <c r="CS839" i="11" s="1"/>
  <c r="CR840" i="11"/>
  <c r="CS840" i="11" s="1"/>
  <c r="CR836" i="11"/>
  <c r="CS836" i="11" s="1"/>
  <c r="CR842" i="11"/>
  <c r="CS842" i="11" s="1"/>
  <c r="CR841" i="11"/>
  <c r="CS841" i="11" s="1"/>
  <c r="CS846" i="11" l="1"/>
  <c r="CR846" i="11"/>
  <c r="CS847" i="11" l="1"/>
  <c r="CT845" i="11" s="1"/>
  <c r="CU845" i="11" s="1"/>
  <c r="CT840" i="11"/>
  <c r="CU840" i="11" s="1"/>
  <c r="CT837" i="11"/>
  <c r="CU837" i="11" s="1"/>
  <c r="CT842" i="11"/>
  <c r="CU842" i="11" s="1"/>
  <c r="CT843" i="11" l="1"/>
  <c r="CU843" i="11" s="1"/>
  <c r="CT839" i="11"/>
  <c r="CU839" i="11" s="1"/>
  <c r="CT838" i="11"/>
  <c r="CU838" i="11" s="1"/>
  <c r="CT841" i="11"/>
  <c r="CU841" i="11" s="1"/>
  <c r="CR847" i="11"/>
  <c r="CT836" i="11"/>
  <c r="CU836" i="11" s="1"/>
  <c r="CT844" i="11"/>
  <c r="CU844" i="11" s="1"/>
  <c r="CU846" i="11" l="1"/>
  <c r="CT846" i="11"/>
  <c r="CU847" i="11" l="1"/>
  <c r="CV840" i="11" s="1"/>
  <c r="CW840" i="11" s="1"/>
  <c r="CV845" i="11"/>
  <c r="CW845" i="11" s="1"/>
  <c r="CV843" i="11"/>
  <c r="CW843" i="11" s="1"/>
  <c r="CV837" i="11"/>
  <c r="CW837" i="11" s="1"/>
  <c r="CV836" i="11"/>
  <c r="CW836" i="11" s="1"/>
  <c r="CT847" i="11" l="1"/>
  <c r="CV841" i="11"/>
  <c r="CW841" i="11" s="1"/>
  <c r="CV839" i="11"/>
  <c r="CW839" i="11" s="1"/>
  <c r="CV842" i="11"/>
  <c r="CW842" i="11" s="1"/>
  <c r="CV838" i="11"/>
  <c r="CW838" i="11" s="1"/>
  <c r="CV844" i="11"/>
  <c r="CW844" i="11" s="1"/>
  <c r="CW846" i="11" l="1"/>
  <c r="CV846" i="11"/>
  <c r="CW847" i="11" l="1"/>
  <c r="CX845" i="11" s="1"/>
  <c r="CY845" i="11" s="1"/>
  <c r="CX840" i="11"/>
  <c r="CY840" i="11" s="1"/>
  <c r="CV847" i="11"/>
  <c r="CX837" i="11"/>
  <c r="CY837" i="11" s="1"/>
  <c r="CX841" i="11"/>
  <c r="CY841" i="11" s="1"/>
  <c r="CX836" i="11"/>
  <c r="CY836" i="11" s="1"/>
  <c r="CX843" i="11" l="1"/>
  <c r="CY843" i="11" s="1"/>
  <c r="CX842" i="11"/>
  <c r="CY842" i="11" s="1"/>
  <c r="CX844" i="11"/>
  <c r="CY844" i="11" s="1"/>
  <c r="CX839" i="11"/>
  <c r="CY839" i="11" s="1"/>
  <c r="CY846" i="11" s="1"/>
  <c r="CX838" i="11"/>
  <c r="CY838" i="11" s="1"/>
  <c r="CX846" i="11" l="1"/>
  <c r="CY847" i="11" s="1"/>
  <c r="CZ838" i="11" s="1"/>
  <c r="DA838" i="11" s="1"/>
  <c r="CZ843" i="11"/>
  <c r="DA843" i="11" s="1"/>
  <c r="CZ837" i="11"/>
  <c r="DA837" i="11" s="1"/>
  <c r="CZ839" i="11"/>
  <c r="DA839" i="11" s="1"/>
  <c r="CZ840" i="11"/>
  <c r="DA840" i="11" s="1"/>
  <c r="CZ844" i="11"/>
  <c r="DA844" i="11" s="1"/>
  <c r="CZ842" i="11"/>
  <c r="DA842" i="11" s="1"/>
  <c r="CZ836" i="11"/>
  <c r="DA836" i="11" s="1"/>
  <c r="CZ841" i="11"/>
  <c r="DA841" i="11" s="1"/>
  <c r="CZ845" i="11" l="1"/>
  <c r="DA845" i="11" s="1"/>
  <c r="CX847" i="11"/>
  <c r="DA846" i="11"/>
  <c r="CZ846" i="11"/>
  <c r="DA847" i="11" l="1"/>
  <c r="DB843" i="11" s="1"/>
  <c r="DC843" i="11" s="1"/>
  <c r="DB844" i="11" l="1"/>
  <c r="DC844" i="11" s="1"/>
  <c r="DB845" i="11"/>
  <c r="DC845" i="11" s="1"/>
  <c r="DB842" i="11"/>
  <c r="DC842" i="11" s="1"/>
  <c r="DB838" i="11"/>
  <c r="DC838" i="11" s="1"/>
  <c r="DB841" i="11"/>
  <c r="DC841" i="11" s="1"/>
  <c r="DB840" i="11"/>
  <c r="DC840" i="11" s="1"/>
  <c r="CZ847" i="11"/>
  <c r="DB836" i="11"/>
  <c r="DC836" i="11" s="1"/>
  <c r="DC846" i="11" s="1"/>
  <c r="DB837" i="11"/>
  <c r="DC837" i="11" s="1"/>
  <c r="DB839" i="11"/>
  <c r="DC839" i="11" s="1"/>
  <c r="DB846" i="11" l="1"/>
  <c r="DC847" i="11" s="1"/>
  <c r="DB847" i="11" l="1"/>
  <c r="DD837" i="11"/>
  <c r="DE837" i="11" s="1"/>
  <c r="DD841" i="11"/>
  <c r="DE841" i="11" s="1"/>
  <c r="DD838" i="11"/>
  <c r="DE838" i="11" s="1"/>
  <c r="DD839" i="11"/>
  <c r="DE839" i="11" s="1"/>
  <c r="DD844" i="11"/>
  <c r="DE844" i="11" s="1"/>
  <c r="DD843" i="11"/>
  <c r="DE843" i="11" s="1"/>
  <c r="DD840" i="11"/>
  <c r="DE840" i="11" s="1"/>
  <c r="DD842" i="11"/>
  <c r="DE842" i="11" s="1"/>
  <c r="DD836" i="11"/>
  <c r="DD845" i="11"/>
  <c r="DE845" i="11" s="1"/>
  <c r="DD846" i="11" l="1"/>
  <c r="DE836" i="11"/>
  <c r="DE846" i="11" s="1"/>
  <c r="DE847" i="11" l="1"/>
  <c r="DD847" i="11" s="1"/>
  <c r="DF839" i="11"/>
  <c r="DG839" i="11" s="1"/>
  <c r="DF836" i="11"/>
  <c r="DF838" i="11"/>
  <c r="DG838" i="11" s="1"/>
  <c r="DF844" i="11"/>
  <c r="DG844" i="11" s="1"/>
  <c r="DF837" i="11"/>
  <c r="DG837" i="11" s="1"/>
  <c r="DF845" i="11"/>
  <c r="DG845" i="11" s="1"/>
  <c r="DF841" i="11"/>
  <c r="DG841" i="11" s="1"/>
  <c r="DF843" i="11"/>
  <c r="DG843" i="11" s="1"/>
  <c r="DF840" i="11"/>
  <c r="DG840" i="11" s="1"/>
  <c r="DG836" i="11"/>
  <c r="DF842" i="11" l="1"/>
  <c r="DG842" i="11" s="1"/>
  <c r="DG846" i="11" s="1"/>
  <c r="DF846" i="11" l="1"/>
  <c r="DG847" i="11"/>
  <c r="DH844" i="11" s="1"/>
  <c r="DI844" i="11" s="1"/>
  <c r="DH842" i="11" l="1"/>
  <c r="DI842" i="11" s="1"/>
  <c r="DH843" i="11"/>
  <c r="DI843" i="11" s="1"/>
  <c r="DH845" i="11"/>
  <c r="DI845" i="11" s="1"/>
  <c r="DH840" i="11"/>
  <c r="DI840" i="11" s="1"/>
  <c r="DH837" i="11"/>
  <c r="DI837" i="11" s="1"/>
  <c r="DH838" i="11"/>
  <c r="DI838" i="11" s="1"/>
  <c r="DH836" i="11"/>
  <c r="DI836" i="11" s="1"/>
  <c r="DF847" i="11"/>
  <c r="DH841" i="11"/>
  <c r="DI841" i="11" s="1"/>
  <c r="DH839" i="11"/>
  <c r="DI839" i="11" s="1"/>
  <c r="DI846" i="11" l="1"/>
  <c r="DH846" i="11"/>
  <c r="DI847" i="11" l="1"/>
  <c r="DJ839" i="11" s="1"/>
  <c r="DK839" i="11" s="1"/>
  <c r="DJ842" i="11"/>
  <c r="DK842" i="11" s="1"/>
  <c r="DJ836" i="11"/>
  <c r="DK836" i="11" s="1"/>
  <c r="DJ840" i="11"/>
  <c r="DK840" i="11" s="1"/>
  <c r="DJ838" i="11"/>
  <c r="DK838" i="11" s="1"/>
  <c r="DH847" i="11"/>
  <c r="DJ837" i="11"/>
  <c r="DK837" i="11" s="1"/>
  <c r="DJ844" i="11" l="1"/>
  <c r="DK844" i="11" s="1"/>
  <c r="DJ845" i="11"/>
  <c r="DK845" i="11" s="1"/>
  <c r="DJ841" i="11"/>
  <c r="DK841" i="11" s="1"/>
  <c r="DJ843" i="11"/>
  <c r="DK843" i="11" s="1"/>
  <c r="DK846" i="11" l="1"/>
  <c r="DJ846" i="11"/>
  <c r="DK847" i="11" l="1"/>
  <c r="DL841" i="11" s="1"/>
  <c r="DM841" i="11" s="1"/>
  <c r="DL844" i="11"/>
  <c r="DM844" i="11" s="1"/>
  <c r="DL840" i="11"/>
  <c r="DM840" i="11" s="1"/>
  <c r="DL837" i="11"/>
  <c r="DM837" i="11" s="1"/>
  <c r="DL836" i="11"/>
  <c r="DM836" i="11" s="1"/>
  <c r="DL838" i="11"/>
  <c r="DM838" i="11" s="1"/>
  <c r="DL843" i="11"/>
  <c r="DM843" i="11" s="1"/>
  <c r="DL845" i="11"/>
  <c r="DM845" i="11" s="1"/>
  <c r="DJ847" i="11"/>
  <c r="DL839" i="11"/>
  <c r="DM839" i="11" s="1"/>
  <c r="DL842" i="11"/>
  <c r="DM842" i="11" s="1"/>
  <c r="DM846" i="11" l="1"/>
  <c r="DL846" i="11"/>
  <c r="DM847" i="11" l="1"/>
  <c r="DL847" i="11" s="1"/>
  <c r="O834" i="11" l="1"/>
  <c r="N841" i="11" s="1"/>
  <c r="O841" i="11" s="1"/>
  <c r="N836" i="11"/>
  <c r="O836" i="11" s="1"/>
  <c r="N837" i="11"/>
  <c r="O837" i="11" s="1"/>
  <c r="N844" i="11"/>
  <c r="O844" i="11" s="1"/>
  <c r="N840" i="11"/>
  <c r="O840" i="11" s="1"/>
  <c r="N843" i="11"/>
  <c r="O843" i="11" s="1"/>
  <c r="N839" i="11"/>
  <c r="O839" i="11" s="1"/>
  <c r="N845" i="11"/>
  <c r="O845" i="11" s="1"/>
  <c r="N842" i="11"/>
  <c r="O842" i="11" s="1"/>
  <c r="N838" i="11"/>
  <c r="O838" i="11" s="1"/>
  <c r="P848" i="11" l="1"/>
  <c r="P847" i="11" s="1"/>
  <c r="O846" i="11"/>
  <c r="Q863" i="11" s="1"/>
  <c r="N846" i="11"/>
  <c r="V863" i="11" l="1"/>
  <c r="Y863" i="11"/>
  <c r="Q870" i="11"/>
  <c r="Q872" i="11"/>
  <c r="Q864" i="11"/>
  <c r="Q869" i="11"/>
  <c r="Q866" i="11"/>
  <c r="Q865" i="11"/>
  <c r="Q871" i="11"/>
  <c r="AD863" i="11" s="1"/>
  <c r="Q867" i="11"/>
  <c r="Z863" i="11" s="1"/>
  <c r="Q868" i="11"/>
  <c r="AA863" i="11" s="1"/>
  <c r="AF863" i="11"/>
  <c r="Q857" i="11"/>
  <c r="Q854" i="11"/>
  <c r="Q852" i="11"/>
  <c r="Q859" i="11"/>
  <c r="Q853" i="11"/>
  <c r="Q860" i="11"/>
  <c r="Q856" i="11"/>
  <c r="Q855" i="11"/>
  <c r="Q851" i="11"/>
  <c r="Q858" i="11"/>
  <c r="AB859" i="11" l="1"/>
  <c r="X859" i="11"/>
  <c r="AE859" i="11"/>
  <c r="AA859" i="11"/>
  <c r="W859" i="11"/>
  <c r="AD859" i="11"/>
  <c r="Z859" i="11"/>
  <c r="V859" i="11"/>
  <c r="AC859" i="11"/>
  <c r="Y859" i="11"/>
  <c r="AB865" i="11"/>
  <c r="X865" i="11"/>
  <c r="AE865" i="11"/>
  <c r="AA865" i="11"/>
  <c r="W865" i="11"/>
  <c r="AD865" i="11"/>
  <c r="Z865" i="11"/>
  <c r="V865" i="11"/>
  <c r="AC865" i="11"/>
  <c r="Y865" i="11"/>
  <c r="AB872" i="11"/>
  <c r="X872" i="11"/>
  <c r="AE872" i="11"/>
  <c r="AA872" i="11"/>
  <c r="W872" i="11"/>
  <c r="AD872" i="11"/>
  <c r="Z872" i="11"/>
  <c r="V872" i="11"/>
  <c r="AC872" i="11"/>
  <c r="Y872" i="11"/>
  <c r="AB855" i="11"/>
  <c r="X855" i="11"/>
  <c r="AE855" i="11"/>
  <c r="AA855" i="11"/>
  <c r="W855" i="11"/>
  <c r="AD855" i="11"/>
  <c r="Z855" i="11"/>
  <c r="V855" i="11"/>
  <c r="AC855" i="11"/>
  <c r="Y855" i="11"/>
  <c r="AD856" i="11"/>
  <c r="Z856" i="11"/>
  <c r="V856" i="11"/>
  <c r="AC856" i="11"/>
  <c r="Y856" i="11"/>
  <c r="AB856" i="11"/>
  <c r="X856" i="11"/>
  <c r="AE856" i="11"/>
  <c r="AA856" i="11"/>
  <c r="W856" i="11"/>
  <c r="AD852" i="11"/>
  <c r="Z852" i="11"/>
  <c r="V852" i="11"/>
  <c r="AC852" i="11"/>
  <c r="Y852" i="11"/>
  <c r="AB852" i="11"/>
  <c r="X852" i="11"/>
  <c r="AE852" i="11"/>
  <c r="AA852" i="11"/>
  <c r="W852" i="11"/>
  <c r="AD868" i="11"/>
  <c r="Z868" i="11"/>
  <c r="V868" i="11"/>
  <c r="AC868" i="11"/>
  <c r="Y868" i="11"/>
  <c r="AB868" i="11"/>
  <c r="X868" i="11"/>
  <c r="AE868" i="11"/>
  <c r="AA868" i="11"/>
  <c r="W868" i="11"/>
  <c r="AD866" i="11"/>
  <c r="Z866" i="11"/>
  <c r="V866" i="11"/>
  <c r="AC866" i="11"/>
  <c r="Y866" i="11"/>
  <c r="AB866" i="11"/>
  <c r="X866" i="11"/>
  <c r="AE866" i="11"/>
  <c r="AA866" i="11"/>
  <c r="W866" i="11"/>
  <c r="AC870" i="11"/>
  <c r="AE870" i="11"/>
  <c r="Z870" i="11"/>
  <c r="V870" i="11"/>
  <c r="AD870" i="11"/>
  <c r="Y870" i="11"/>
  <c r="AB870" i="11"/>
  <c r="X870" i="11"/>
  <c r="AA870" i="11"/>
  <c r="W870" i="11"/>
  <c r="AE863" i="11"/>
  <c r="AD858" i="11"/>
  <c r="Z858" i="11"/>
  <c r="V858" i="11"/>
  <c r="AC858" i="11"/>
  <c r="Y858" i="11"/>
  <c r="AB858" i="11"/>
  <c r="X858" i="11"/>
  <c r="AE858" i="11"/>
  <c r="AA858" i="11"/>
  <c r="W858" i="11"/>
  <c r="AD854" i="11"/>
  <c r="Z854" i="11"/>
  <c r="V854" i="11"/>
  <c r="AC854" i="11"/>
  <c r="Y854" i="11"/>
  <c r="AB854" i="11"/>
  <c r="X854" i="11"/>
  <c r="AE854" i="11"/>
  <c r="AA854" i="11"/>
  <c r="W854" i="11"/>
  <c r="AB867" i="11"/>
  <c r="X867" i="11"/>
  <c r="AE867" i="11"/>
  <c r="AA867" i="11"/>
  <c r="W867" i="11"/>
  <c r="AD867" i="11"/>
  <c r="Z867" i="11"/>
  <c r="V867" i="11"/>
  <c r="AC867" i="11"/>
  <c r="Y867" i="11"/>
  <c r="AB869" i="11"/>
  <c r="X869" i="11"/>
  <c r="AE869" i="11"/>
  <c r="AA869" i="11"/>
  <c r="W869" i="11"/>
  <c r="AD869" i="11"/>
  <c r="Z869" i="11"/>
  <c r="V869" i="11"/>
  <c r="AC869" i="11"/>
  <c r="Y869" i="11"/>
  <c r="X863" i="11"/>
  <c r="AD860" i="11"/>
  <c r="Z860" i="11"/>
  <c r="V860" i="11"/>
  <c r="AC860" i="11"/>
  <c r="Y860" i="11"/>
  <c r="AB860" i="11"/>
  <c r="X860" i="11"/>
  <c r="AE860" i="11"/>
  <c r="AA860" i="11"/>
  <c r="W860" i="11"/>
  <c r="AB851" i="11"/>
  <c r="X851" i="11"/>
  <c r="AE851" i="11"/>
  <c r="AA851" i="11"/>
  <c r="W851" i="11"/>
  <c r="AD851" i="11"/>
  <c r="Z851" i="11"/>
  <c r="V851" i="11"/>
  <c r="AC851" i="11"/>
  <c r="Y851" i="11"/>
  <c r="AB853" i="11"/>
  <c r="X853" i="11"/>
  <c r="AE853" i="11"/>
  <c r="AA853" i="11"/>
  <c r="W853" i="11"/>
  <c r="AD853" i="11"/>
  <c r="Z853" i="11"/>
  <c r="V853" i="11"/>
  <c r="AC853" i="11"/>
  <c r="Y853" i="11"/>
  <c r="AB857" i="11"/>
  <c r="X857" i="11"/>
  <c r="AE857" i="11"/>
  <c r="AA857" i="11"/>
  <c r="W857" i="11"/>
  <c r="AD857" i="11"/>
  <c r="Z857" i="11"/>
  <c r="V857" i="11"/>
  <c r="AC857" i="11"/>
  <c r="Y857" i="11"/>
  <c r="AD871" i="11"/>
  <c r="Z871" i="11"/>
  <c r="V871" i="11"/>
  <c r="AC871" i="11"/>
  <c r="Y871" i="11"/>
  <c r="AB871" i="11"/>
  <c r="X871" i="11"/>
  <c r="AE871" i="11"/>
  <c r="AA871" i="11"/>
  <c r="W871" i="11"/>
  <c r="AD864" i="11"/>
  <c r="Z864" i="11"/>
  <c r="V864" i="11"/>
  <c r="AC864" i="11"/>
  <c r="Y864" i="11"/>
  <c r="AB864" i="11"/>
  <c r="X864" i="11"/>
  <c r="AE864" i="11"/>
  <c r="AA864" i="11"/>
  <c r="W864" i="11"/>
  <c r="AC863" i="11"/>
  <c r="W863" i="11"/>
  <c r="AB863" i="11"/>
  <c r="AF867" i="11"/>
  <c r="AF869" i="11"/>
  <c r="AF870" i="11"/>
  <c r="AF872" i="11"/>
  <c r="AU871" i="11"/>
  <c r="AU870" i="11"/>
  <c r="AU864" i="11"/>
  <c r="AU872" i="11"/>
  <c r="AU867" i="11"/>
  <c r="AU863" i="11"/>
  <c r="AU865" i="11"/>
  <c r="AU866" i="11"/>
  <c r="AU869" i="11"/>
  <c r="AU868" i="11"/>
  <c r="AF865" i="11"/>
  <c r="AF868" i="11"/>
  <c r="AF866" i="11"/>
  <c r="AF871" i="11"/>
  <c r="AF864" i="11"/>
  <c r="AF858" i="11"/>
  <c r="AF854" i="11"/>
  <c r="AU856" i="11"/>
  <c r="AU855" i="11"/>
  <c r="AU851" i="11"/>
  <c r="AU859" i="11"/>
  <c r="Q861" i="11"/>
  <c r="AU853" i="11"/>
  <c r="AU854" i="11"/>
  <c r="AU857" i="11"/>
  <c r="AU858" i="11"/>
  <c r="AU852" i="11"/>
  <c r="AU860" i="11"/>
  <c r="AF851" i="11"/>
  <c r="AF853" i="11"/>
  <c r="AF857" i="11"/>
  <c r="AF855" i="11"/>
  <c r="AF859" i="11"/>
  <c r="AF860" i="11"/>
  <c r="AF856" i="11"/>
  <c r="AF852" i="11"/>
  <c r="AE873" i="11" l="1"/>
  <c r="AH863" i="11" s="1"/>
  <c r="AE861" i="11"/>
  <c r="AH851" i="11" s="1"/>
  <c r="AF873" i="11"/>
  <c r="AH864" i="11" s="1"/>
  <c r="AH866" i="11" s="1"/>
  <c r="AF861" i="11"/>
  <c r="AH852" i="11" s="1"/>
  <c r="AH854" i="11" s="1"/>
  <c r="AH868" i="11" l="1"/>
  <c r="AH867" i="11"/>
  <c r="AH871" i="11" s="1"/>
  <c r="AH856" i="11"/>
  <c r="AH855" i="11"/>
  <c r="AH870" i="11" l="1"/>
  <c r="AK867" i="11" s="1"/>
  <c r="AK868" i="11" s="1"/>
  <c r="AK869" i="11" s="1"/>
  <c r="AK871" i="11" s="1"/>
  <c r="AL871" i="11" s="1"/>
  <c r="AH858" i="11"/>
  <c r="AH859" i="11"/>
  <c r="AH872" i="11" l="1"/>
  <c r="AN865" i="11" s="1"/>
  <c r="AO865" i="11" s="1"/>
  <c r="AK870" i="11"/>
  <c r="AK872" i="11"/>
  <c r="AL872" i="11" s="1"/>
  <c r="AH860" i="11"/>
  <c r="AK851" i="11" s="1"/>
  <c r="AL851" i="11" s="1"/>
  <c r="AK855" i="11"/>
  <c r="AK856" i="11" s="1"/>
  <c r="AK857" i="11" s="1"/>
  <c r="AK860" i="11" s="1"/>
  <c r="AL860" i="11" s="1"/>
  <c r="AL870" i="11"/>
  <c r="AK863" i="11" l="1"/>
  <c r="AN864" i="11"/>
  <c r="AN852" i="11"/>
  <c r="AN853" i="11"/>
  <c r="AO853" i="11" s="1"/>
  <c r="AN851" i="11"/>
  <c r="AK858" i="11"/>
  <c r="AL858" i="11" s="1"/>
  <c r="AK859" i="11"/>
  <c r="AL859" i="11" s="1"/>
  <c r="AO851" i="11" l="1"/>
  <c r="AP851" i="11" s="1"/>
  <c r="AL863" i="11"/>
  <c r="AN863" i="11"/>
  <c r="AO852" i="11"/>
  <c r="AP853" i="11" s="1"/>
  <c r="AQ853" i="11" s="1"/>
  <c r="AO864" i="11" l="1"/>
  <c r="AO863" i="11"/>
  <c r="AP863" i="11" s="1"/>
  <c r="AP852" i="11"/>
  <c r="AQ851" i="11" s="1"/>
  <c r="AQ856" i="11" s="1"/>
  <c r="AV860" i="11" s="1"/>
  <c r="AV855" i="11" l="1"/>
  <c r="AV858" i="11"/>
  <c r="AV854" i="11"/>
  <c r="AV852" i="11"/>
  <c r="AV853" i="11"/>
  <c r="AV857" i="11"/>
  <c r="AV851" i="11"/>
  <c r="AQ852" i="11"/>
  <c r="AV859" i="11"/>
  <c r="AV856" i="11"/>
  <c r="AP864" i="11"/>
  <c r="AP865" i="11"/>
  <c r="AQ865" i="11" s="1"/>
  <c r="AQ863" i="11" l="1"/>
  <c r="AQ868" i="11" s="1"/>
  <c r="AQ864" i="11"/>
  <c r="AV866" i="11" l="1"/>
  <c r="Q879" i="11" s="1"/>
  <c r="R879" i="11" s="1"/>
  <c r="S879" i="11" s="1"/>
  <c r="AV864" i="11"/>
  <c r="Q877" i="11" s="1"/>
  <c r="R877" i="11" s="1"/>
  <c r="S877" i="11" s="1"/>
  <c r="AV865" i="11"/>
  <c r="Q878" i="11" s="1"/>
  <c r="R878" i="11" s="1"/>
  <c r="S878" i="11" s="1"/>
  <c r="AV868" i="11"/>
  <c r="Q881" i="11" s="1"/>
  <c r="R881" i="11" s="1"/>
  <c r="S881" i="11" s="1"/>
  <c r="AV871" i="11"/>
  <c r="Q884" i="11" s="1"/>
  <c r="R884" i="11" s="1"/>
  <c r="S884" i="11" s="1"/>
  <c r="AV863" i="11"/>
  <c r="Q876" i="11" s="1"/>
  <c r="AV870" i="11"/>
  <c r="Q883" i="11" s="1"/>
  <c r="R883" i="11" s="1"/>
  <c r="S883" i="11" s="1"/>
  <c r="AV869" i="11"/>
  <c r="Q882" i="11" s="1"/>
  <c r="R882" i="11" s="1"/>
  <c r="S882" i="11" s="1"/>
  <c r="AV872" i="11"/>
  <c r="Q885" i="11" s="1"/>
  <c r="R885" i="11" s="1"/>
  <c r="S885" i="11" s="1"/>
  <c r="AV867" i="11"/>
  <c r="Q880" i="11" s="1"/>
  <c r="R880" i="11" s="1"/>
  <c r="S880" i="11" s="1"/>
  <c r="R876" i="11" l="1"/>
  <c r="P889" i="11"/>
  <c r="S876" i="11" l="1"/>
  <c r="S886" i="11" s="1"/>
  <c r="R886" i="11"/>
  <c r="S887" i="11" l="1"/>
  <c r="T881" i="11" s="1"/>
  <c r="U881" i="11" s="1"/>
  <c r="T880" i="11" l="1"/>
  <c r="U880" i="11" s="1"/>
  <c r="T884" i="11"/>
  <c r="U884" i="11" s="1"/>
  <c r="T877" i="11"/>
  <c r="U877" i="11" s="1"/>
  <c r="T876" i="11"/>
  <c r="U876" i="11" s="1"/>
  <c r="T882" i="11"/>
  <c r="U882" i="11" s="1"/>
  <c r="T879" i="11"/>
  <c r="U879" i="11" s="1"/>
  <c r="T878" i="11"/>
  <c r="U878" i="11" s="1"/>
  <c r="T885" i="11"/>
  <c r="U885" i="11" s="1"/>
  <c r="T883" i="11"/>
  <c r="U883" i="11" s="1"/>
  <c r="U886" i="11" l="1"/>
  <c r="T886" i="11"/>
  <c r="U887" i="11" l="1"/>
  <c r="V885" i="11" s="1"/>
  <c r="W885" i="11" s="1"/>
  <c r="V880" i="11"/>
  <c r="W880" i="11" s="1"/>
  <c r="V881" i="11"/>
  <c r="W881" i="11" s="1"/>
  <c r="V879" i="11"/>
  <c r="W879" i="11" s="1"/>
  <c r="V882" i="11"/>
  <c r="W882" i="11" s="1"/>
  <c r="V877" i="11"/>
  <c r="W877" i="11" s="1"/>
  <c r="V883" i="11"/>
  <c r="W883" i="11" s="1"/>
  <c r="V876" i="11"/>
  <c r="W876" i="11" s="1"/>
  <c r="V878" i="11"/>
  <c r="W878" i="11" s="1"/>
  <c r="T887" i="11" l="1"/>
  <c r="V884" i="11"/>
  <c r="W884" i="11" s="1"/>
  <c r="W886" i="11" s="1"/>
  <c r="V886" i="11" l="1"/>
  <c r="W887" i="11" s="1"/>
  <c r="X883" i="11" l="1"/>
  <c r="Y883" i="11" s="1"/>
  <c r="X881" i="11"/>
  <c r="Y881" i="11" s="1"/>
  <c r="X876" i="11"/>
  <c r="Y876" i="11" s="1"/>
  <c r="X885" i="11"/>
  <c r="Y885" i="11" s="1"/>
  <c r="V887" i="11"/>
  <c r="X880" i="11"/>
  <c r="Y880" i="11" s="1"/>
  <c r="X879" i="11"/>
  <c r="Y879" i="11" s="1"/>
  <c r="X884" i="11"/>
  <c r="Y884" i="11" s="1"/>
  <c r="X878" i="11"/>
  <c r="Y878" i="11" s="1"/>
  <c r="X877" i="11"/>
  <c r="Y877" i="11" s="1"/>
  <c r="X882" i="11"/>
  <c r="Y882" i="11" s="1"/>
  <c r="Y886" i="11" l="1"/>
  <c r="X886" i="11"/>
  <c r="Y887" i="11" s="1"/>
  <c r="X887" i="11" l="1"/>
  <c r="Z883" i="11"/>
  <c r="AA883" i="11" s="1"/>
  <c r="Z885" i="11"/>
  <c r="AA885" i="11" s="1"/>
  <c r="Z877" i="11"/>
  <c r="AA877" i="11" s="1"/>
  <c r="Z879" i="11"/>
  <c r="AA879" i="11" s="1"/>
  <c r="Z876" i="11"/>
  <c r="AA876" i="11" s="1"/>
  <c r="Z881" i="11"/>
  <c r="AA881" i="11" s="1"/>
  <c r="Z882" i="11"/>
  <c r="AA882" i="11" s="1"/>
  <c r="Z880" i="11"/>
  <c r="AA880" i="11" s="1"/>
  <c r="Z878" i="11"/>
  <c r="AA878" i="11" s="1"/>
  <c r="Z884" i="11"/>
  <c r="AA884" i="11" s="1"/>
  <c r="AA886" i="11" l="1"/>
  <c r="Z886" i="11"/>
  <c r="AA887" i="11" l="1"/>
  <c r="Z887" i="11" s="1"/>
  <c r="AB880" i="11"/>
  <c r="AC880" i="11" s="1"/>
  <c r="AB885" i="11"/>
  <c r="AC885" i="11" s="1"/>
  <c r="AB881" i="11"/>
  <c r="AC881" i="11" s="1"/>
  <c r="AB878" i="11"/>
  <c r="AC878" i="11" s="1"/>
  <c r="AB884" i="11"/>
  <c r="AC884" i="11" s="1"/>
  <c r="AB883" i="11"/>
  <c r="AC883" i="11" s="1"/>
  <c r="AB879" i="11"/>
  <c r="AC879" i="11" s="1"/>
  <c r="AB876" i="11"/>
  <c r="AC876" i="11" s="1"/>
  <c r="AB877" i="11"/>
  <c r="AC877" i="11" s="1"/>
  <c r="AB882" i="11"/>
  <c r="AC882" i="11" s="1"/>
  <c r="AC886" i="11" l="1"/>
  <c r="AB886" i="11"/>
  <c r="AC887" i="11" l="1"/>
  <c r="AB887" i="11" s="1"/>
  <c r="AD881" i="11"/>
  <c r="AE881" i="11" s="1"/>
  <c r="AD877" i="11"/>
  <c r="AE877" i="11" s="1"/>
  <c r="AD883" i="11"/>
  <c r="AE883" i="11" s="1"/>
  <c r="AD879" i="11"/>
  <c r="AE879" i="11" s="1"/>
  <c r="AD884" i="11"/>
  <c r="AE884" i="11" s="1"/>
  <c r="AD880" i="11"/>
  <c r="AE880" i="11" s="1"/>
  <c r="AD878" i="11"/>
  <c r="AE878" i="11" s="1"/>
  <c r="AD882" i="11"/>
  <c r="AE882" i="11" s="1"/>
  <c r="AD885" i="11"/>
  <c r="AE885" i="11" s="1"/>
  <c r="AD876" i="11"/>
  <c r="AE876" i="11" s="1"/>
  <c r="AE886" i="11" l="1"/>
  <c r="AD886" i="11"/>
  <c r="AE887" i="11" l="1"/>
  <c r="AF881" i="11" s="1"/>
  <c r="AG881" i="11" s="1"/>
  <c r="AF883" i="11"/>
  <c r="AG883" i="11" s="1"/>
  <c r="AF885" i="11"/>
  <c r="AG885" i="11" s="1"/>
  <c r="AF884" i="11"/>
  <c r="AG884" i="11" s="1"/>
  <c r="AF880" i="11"/>
  <c r="AG880" i="11" s="1"/>
  <c r="AF876" i="11"/>
  <c r="AG876" i="11" s="1"/>
  <c r="AF878" i="11"/>
  <c r="AG878" i="11" s="1"/>
  <c r="AF882" i="11"/>
  <c r="AG882" i="11" s="1"/>
  <c r="AD887" i="11"/>
  <c r="AF877" i="11"/>
  <c r="AG877" i="11" s="1"/>
  <c r="AF879" i="11"/>
  <c r="AG879" i="11" s="1"/>
  <c r="AG886" i="11" l="1"/>
  <c r="AF886" i="11"/>
  <c r="AG887" i="11" l="1"/>
  <c r="AF887" i="11" s="1"/>
  <c r="AH884" i="11"/>
  <c r="AI884" i="11" s="1"/>
  <c r="AH879" i="11"/>
  <c r="AI879" i="11" s="1"/>
  <c r="AH877" i="11"/>
  <c r="AI877" i="11" s="1"/>
  <c r="AH880" i="11"/>
  <c r="AI880" i="11" s="1"/>
  <c r="AH881" i="11"/>
  <c r="AI881" i="11" s="1"/>
  <c r="AH878" i="11"/>
  <c r="AI878" i="11" s="1"/>
  <c r="AH883" i="11"/>
  <c r="AI883" i="11" s="1"/>
  <c r="AH876" i="11"/>
  <c r="AH885" i="11" l="1"/>
  <c r="AI885" i="11" s="1"/>
  <c r="AH882" i="11"/>
  <c r="AI882" i="11" s="1"/>
  <c r="AI876" i="11"/>
  <c r="AI886" i="11" l="1"/>
  <c r="AH886" i="11"/>
  <c r="AI887" i="11" l="1"/>
  <c r="AH887" i="11" s="1"/>
  <c r="AJ880" i="11"/>
  <c r="AK880" i="11" s="1"/>
  <c r="AJ878" i="11"/>
  <c r="AK878" i="11" s="1"/>
  <c r="AJ885" i="11"/>
  <c r="AK885" i="11" s="1"/>
  <c r="AJ884" i="11"/>
  <c r="AK884" i="11" s="1"/>
  <c r="AJ877" i="11"/>
  <c r="AK877" i="11" s="1"/>
  <c r="AJ876" i="11" l="1"/>
  <c r="AK876" i="11" s="1"/>
  <c r="AJ881" i="11"/>
  <c r="AK881" i="11" s="1"/>
  <c r="AJ879" i="11"/>
  <c r="AK879" i="11" s="1"/>
  <c r="AJ882" i="11"/>
  <c r="AK882" i="11" s="1"/>
  <c r="AJ883" i="11"/>
  <c r="AK883" i="11" s="1"/>
  <c r="AK886" i="11" l="1"/>
  <c r="AJ886" i="11"/>
  <c r="AK887" i="11" l="1"/>
  <c r="AL883" i="11" s="1"/>
  <c r="AM883" i="11" s="1"/>
  <c r="AL879" i="11"/>
  <c r="AM879" i="11" s="1"/>
  <c r="AL878" i="11"/>
  <c r="AM878" i="11" s="1"/>
  <c r="AL876" i="11"/>
  <c r="AM876" i="11" s="1"/>
  <c r="AL877" i="11"/>
  <c r="AM877" i="11" s="1"/>
  <c r="AJ887" i="11"/>
  <c r="AL885" i="11"/>
  <c r="AM885" i="11" s="1"/>
  <c r="AL882" i="11"/>
  <c r="AM882" i="11" s="1"/>
  <c r="AL880" i="11"/>
  <c r="AM880" i="11" s="1"/>
  <c r="AL881" i="11"/>
  <c r="AM881" i="11" s="1"/>
  <c r="AL884" i="11" l="1"/>
  <c r="AM884" i="11" s="1"/>
  <c r="AM886" i="11" s="1"/>
  <c r="AL886" i="11" l="1"/>
  <c r="AM887" i="11"/>
  <c r="AN877" i="11" s="1"/>
  <c r="AO877" i="11" s="1"/>
  <c r="AN880" i="11" l="1"/>
  <c r="AO880" i="11" s="1"/>
  <c r="AN881" i="11"/>
  <c r="AO881" i="11" s="1"/>
  <c r="AN884" i="11"/>
  <c r="AO884" i="11" s="1"/>
  <c r="AN878" i="11"/>
  <c r="AO878" i="11" s="1"/>
  <c r="AN883" i="11"/>
  <c r="AO883" i="11" s="1"/>
  <c r="AN876" i="11"/>
  <c r="AO876" i="11" s="1"/>
  <c r="AN879" i="11"/>
  <c r="AO879" i="11" s="1"/>
  <c r="AN882" i="11"/>
  <c r="AO882" i="11" s="1"/>
  <c r="AL887" i="11"/>
  <c r="AN885" i="11"/>
  <c r="AO885" i="11" s="1"/>
  <c r="AN886" i="11" l="1"/>
  <c r="AO886" i="11"/>
  <c r="AO887" i="11" l="1"/>
  <c r="AP884" i="11" s="1"/>
  <c r="AQ884" i="11" s="1"/>
  <c r="AP876" i="11"/>
  <c r="AP877" i="11"/>
  <c r="AQ877" i="11" s="1"/>
  <c r="AP882" i="11"/>
  <c r="AQ882" i="11" s="1"/>
  <c r="AP881" i="11" l="1"/>
  <c r="AQ881" i="11" s="1"/>
  <c r="AP878" i="11"/>
  <c r="AQ878" i="11" s="1"/>
  <c r="AP880" i="11"/>
  <c r="AQ880" i="11" s="1"/>
  <c r="AN887" i="11"/>
  <c r="AP879" i="11"/>
  <c r="AQ879" i="11" s="1"/>
  <c r="AP883" i="11"/>
  <c r="AQ883" i="11" s="1"/>
  <c r="AP885" i="11"/>
  <c r="AQ885" i="11" s="1"/>
  <c r="AQ876" i="11"/>
  <c r="AQ886" i="11" l="1"/>
  <c r="AP886" i="11"/>
  <c r="AQ887" i="11" s="1"/>
  <c r="AR880" i="11" l="1"/>
  <c r="AS880" i="11" s="1"/>
  <c r="AR882" i="11"/>
  <c r="AS882" i="11" s="1"/>
  <c r="AR876" i="11"/>
  <c r="AR881" i="11"/>
  <c r="AS881" i="11" s="1"/>
  <c r="AP887" i="11"/>
  <c r="AR877" i="11"/>
  <c r="AS877" i="11" s="1"/>
  <c r="AR884" i="11"/>
  <c r="AS884" i="11" s="1"/>
  <c r="AR878" i="11"/>
  <c r="AS878" i="11" s="1"/>
  <c r="AR879" i="11"/>
  <c r="AS879" i="11" s="1"/>
  <c r="AR885" i="11"/>
  <c r="AS885" i="11" s="1"/>
  <c r="AR883" i="11"/>
  <c r="AS883" i="11" s="1"/>
  <c r="AR886" i="11" l="1"/>
  <c r="AS876" i="11"/>
  <c r="AS886" i="11" s="1"/>
  <c r="AS887" i="11" l="1"/>
  <c r="AT880" i="11" l="1"/>
  <c r="AU880" i="11" s="1"/>
  <c r="AT882" i="11"/>
  <c r="AU882" i="11" s="1"/>
  <c r="AT884" i="11"/>
  <c r="AU884" i="11" s="1"/>
  <c r="AT885" i="11"/>
  <c r="AU885" i="11" s="1"/>
  <c r="AT879" i="11"/>
  <c r="AU879" i="11" s="1"/>
  <c r="AR887" i="11"/>
  <c r="AT877" i="11"/>
  <c r="AU877" i="11" s="1"/>
  <c r="AT881" i="11"/>
  <c r="AU881" i="11" s="1"/>
  <c r="AT878" i="11"/>
  <c r="AU878" i="11" s="1"/>
  <c r="AT876" i="11"/>
  <c r="AT883" i="11"/>
  <c r="AU883" i="11" s="1"/>
  <c r="AT886" i="11" l="1"/>
  <c r="AU876" i="11"/>
  <c r="AU886" i="11" s="1"/>
  <c r="AU887" i="11" l="1"/>
  <c r="AV881" i="11" l="1"/>
  <c r="AW881" i="11" s="1"/>
  <c r="AV880" i="11"/>
  <c r="AW880" i="11" s="1"/>
  <c r="AV882" i="11"/>
  <c r="AW882" i="11" s="1"/>
  <c r="AV883" i="11"/>
  <c r="AW883" i="11" s="1"/>
  <c r="AT887" i="11"/>
  <c r="AV879" i="11"/>
  <c r="AW879" i="11" s="1"/>
  <c r="AV877" i="11"/>
  <c r="AW877" i="11" s="1"/>
  <c r="AV885" i="11"/>
  <c r="AW885" i="11" s="1"/>
  <c r="AV878" i="11"/>
  <c r="AW878" i="11" s="1"/>
  <c r="AV876" i="11"/>
  <c r="AV884" i="11"/>
  <c r="AW884" i="11" s="1"/>
  <c r="AV886" i="11" l="1"/>
  <c r="AW876" i="11"/>
  <c r="AW886" i="11" s="1"/>
  <c r="AW887" i="11" l="1"/>
  <c r="AX882" i="11" l="1"/>
  <c r="AY882" i="11" s="1"/>
  <c r="AX883" i="11"/>
  <c r="AY883" i="11" s="1"/>
  <c r="AX881" i="11"/>
  <c r="AY881" i="11" s="1"/>
  <c r="AX876" i="11"/>
  <c r="AV887" i="11"/>
  <c r="AX884" i="11"/>
  <c r="AY884" i="11" s="1"/>
  <c r="AX880" i="11"/>
  <c r="AY880" i="11" s="1"/>
  <c r="AX877" i="11"/>
  <c r="AY877" i="11" s="1"/>
  <c r="AX885" i="11"/>
  <c r="AY885" i="11" s="1"/>
  <c r="AX878" i="11"/>
  <c r="AY878" i="11" s="1"/>
  <c r="AX879" i="11"/>
  <c r="AY879" i="11" s="1"/>
  <c r="AY876" i="11" l="1"/>
  <c r="AY886" i="11" s="1"/>
  <c r="AX886" i="11"/>
  <c r="AY887" i="11" l="1"/>
  <c r="AX887" i="11" s="1"/>
  <c r="AZ878" i="11" l="1"/>
  <c r="BA878" i="11" s="1"/>
  <c r="AZ883" i="11"/>
  <c r="BA883" i="11" s="1"/>
  <c r="AZ877" i="11"/>
  <c r="BA877" i="11" s="1"/>
  <c r="AZ884" i="11"/>
  <c r="BA884" i="11" s="1"/>
  <c r="AZ880" i="11"/>
  <c r="BA880" i="11" s="1"/>
  <c r="AZ882" i="11"/>
  <c r="BA882" i="11" s="1"/>
  <c r="AZ885" i="11"/>
  <c r="BA885" i="11" s="1"/>
  <c r="AZ881" i="11"/>
  <c r="BA881" i="11" s="1"/>
  <c r="AZ876" i="11"/>
  <c r="BA876" i="11" s="1"/>
  <c r="AZ879" i="11"/>
  <c r="BA879" i="11" s="1"/>
  <c r="BA886" i="11" l="1"/>
  <c r="AZ886" i="11"/>
  <c r="BA887" i="11" l="1"/>
  <c r="BB879" i="11" s="1"/>
  <c r="BC879" i="11" s="1"/>
  <c r="AZ887" i="11" l="1"/>
  <c r="BB880" i="11"/>
  <c r="BC880" i="11" s="1"/>
  <c r="BB881" i="11"/>
  <c r="BC881" i="11" s="1"/>
  <c r="BB877" i="11"/>
  <c r="BC877" i="11" s="1"/>
  <c r="BB885" i="11"/>
  <c r="BC885" i="11" s="1"/>
  <c r="BB883" i="11"/>
  <c r="BC883" i="11" s="1"/>
  <c r="BB876" i="11"/>
  <c r="BC876" i="11" s="1"/>
  <c r="BB882" i="11"/>
  <c r="BC882" i="11" s="1"/>
  <c r="BB878" i="11"/>
  <c r="BC878" i="11" s="1"/>
  <c r="BB884" i="11"/>
  <c r="BC884" i="11" s="1"/>
  <c r="BB886" i="11" l="1"/>
  <c r="BC886" i="11"/>
  <c r="BC887" i="11" l="1"/>
  <c r="BD880" i="11" s="1"/>
  <c r="BE880" i="11" s="1"/>
  <c r="BD884" i="11" l="1"/>
  <c r="BE884" i="11" s="1"/>
  <c r="BD878" i="11"/>
  <c r="BE878" i="11" s="1"/>
  <c r="BD883" i="11"/>
  <c r="BE883" i="11" s="1"/>
  <c r="BD881" i="11"/>
  <c r="BE881" i="11" s="1"/>
  <c r="BB887" i="11"/>
  <c r="BD882" i="11"/>
  <c r="BE882" i="11" s="1"/>
  <c r="BD876" i="11"/>
  <c r="BE876" i="11" s="1"/>
  <c r="BD885" i="11"/>
  <c r="BE885" i="11" s="1"/>
  <c r="BD877" i="11"/>
  <c r="BE877" i="11" s="1"/>
  <c r="BD879" i="11"/>
  <c r="BE879" i="11" s="1"/>
  <c r="BE886" i="11" l="1"/>
  <c r="BD886" i="11"/>
  <c r="BE887" i="11" l="1"/>
  <c r="BD887" i="11" s="1"/>
  <c r="BF882" i="11"/>
  <c r="BG882" i="11" s="1"/>
  <c r="BF878" i="11"/>
  <c r="BG878" i="11" s="1"/>
  <c r="BF877" i="11"/>
  <c r="BG877" i="11" s="1"/>
  <c r="BF876" i="11"/>
  <c r="BG876" i="11" s="1"/>
  <c r="BF881" i="11"/>
  <c r="BG881" i="11" s="1"/>
  <c r="BF884" i="11"/>
  <c r="BG884" i="11" s="1"/>
  <c r="BF883" i="11"/>
  <c r="BG883" i="11" s="1"/>
  <c r="BF879" i="11"/>
  <c r="BG879" i="11" s="1"/>
  <c r="BF880" i="11" l="1"/>
  <c r="BG880" i="11" s="1"/>
  <c r="BF885" i="11"/>
  <c r="BG885" i="11" s="1"/>
  <c r="BG886" i="11" s="1"/>
  <c r="BF886" i="11" l="1"/>
  <c r="BG887" i="11" s="1"/>
  <c r="BH880" i="11" l="1"/>
  <c r="BI880" i="11" s="1"/>
  <c r="BH879" i="11"/>
  <c r="BI879" i="11" s="1"/>
  <c r="BF887" i="11"/>
  <c r="BH882" i="11"/>
  <c r="BI882" i="11" s="1"/>
  <c r="BH881" i="11"/>
  <c r="BI881" i="11" s="1"/>
  <c r="BH883" i="11"/>
  <c r="BI883" i="11" s="1"/>
  <c r="BH876" i="11"/>
  <c r="BI876" i="11" s="1"/>
  <c r="BH885" i="11"/>
  <c r="BI885" i="11" s="1"/>
  <c r="BH884" i="11"/>
  <c r="BI884" i="11" s="1"/>
  <c r="BH877" i="11"/>
  <c r="BI877" i="11" s="1"/>
  <c r="BH878" i="11"/>
  <c r="BI878" i="11" s="1"/>
  <c r="BH886" i="11" l="1"/>
  <c r="BI886" i="11"/>
  <c r="BI887" i="11" s="1"/>
  <c r="BJ877" i="11" l="1"/>
  <c r="BK877" i="11" s="1"/>
  <c r="BJ881" i="11"/>
  <c r="BK881" i="11" s="1"/>
  <c r="BJ879" i="11"/>
  <c r="BK879" i="11" s="1"/>
  <c r="BJ884" i="11"/>
  <c r="BK884" i="11" s="1"/>
  <c r="BJ876" i="11"/>
  <c r="BK876" i="11" s="1"/>
  <c r="BJ882" i="11"/>
  <c r="BK882" i="11" s="1"/>
  <c r="BJ880" i="11"/>
  <c r="BK880" i="11" s="1"/>
  <c r="BJ878" i="11"/>
  <c r="BK878" i="11" s="1"/>
  <c r="BJ883" i="11"/>
  <c r="BK883" i="11" s="1"/>
  <c r="BH887" i="11"/>
  <c r="BJ885" i="11"/>
  <c r="BK885" i="11" s="1"/>
  <c r="BK886" i="11" l="1"/>
  <c r="BJ886" i="11"/>
  <c r="BK887" i="11" s="1"/>
  <c r="BJ887" i="11" l="1"/>
  <c r="BL876" i="11"/>
  <c r="BL881" i="11"/>
  <c r="BM881" i="11" s="1"/>
  <c r="BL880" i="11"/>
  <c r="BM880" i="11" s="1"/>
  <c r="BL877" i="11"/>
  <c r="BM877" i="11" s="1"/>
  <c r="BL883" i="11"/>
  <c r="BM883" i="11" s="1"/>
  <c r="BL882" i="11"/>
  <c r="BM882" i="11" s="1"/>
  <c r="BL884" i="11"/>
  <c r="BM884" i="11" s="1"/>
  <c r="BL878" i="11"/>
  <c r="BM878" i="11" s="1"/>
  <c r="BL885" i="11"/>
  <c r="BM885" i="11" s="1"/>
  <c r="BL879" i="11"/>
  <c r="BM879" i="11" s="1"/>
  <c r="BM876" i="11"/>
  <c r="BL886" i="11" l="1"/>
  <c r="BM886" i="11"/>
  <c r="BM887" i="11" l="1"/>
  <c r="BL887" i="11" s="1"/>
  <c r="BN881" i="11" l="1"/>
  <c r="BO881" i="11" s="1"/>
  <c r="BN877" i="11"/>
  <c r="BO877" i="11" s="1"/>
  <c r="BN879" i="11"/>
  <c r="BO879" i="11" s="1"/>
  <c r="BN885" i="11"/>
  <c r="BO885" i="11" s="1"/>
  <c r="BN880" i="11"/>
  <c r="BO880" i="11" s="1"/>
  <c r="BN878" i="11"/>
  <c r="BO878" i="11" s="1"/>
  <c r="BN876" i="11"/>
  <c r="BO876" i="11" s="1"/>
  <c r="BN882" i="11"/>
  <c r="BO882" i="11" s="1"/>
  <c r="BN884" i="11"/>
  <c r="BO884" i="11" s="1"/>
  <c r="BN883" i="11"/>
  <c r="BO883" i="11" s="1"/>
  <c r="BO886" i="11" l="1"/>
  <c r="BN886" i="11"/>
  <c r="BO887" i="11" l="1"/>
  <c r="BP879" i="11" s="1"/>
  <c r="BQ879" i="11" s="1"/>
  <c r="BP878" i="11"/>
  <c r="BQ878" i="11" s="1"/>
  <c r="BP876" i="11"/>
  <c r="BQ876" i="11" s="1"/>
  <c r="BP882" i="11"/>
  <c r="BQ882" i="11" s="1"/>
  <c r="BP877" i="11"/>
  <c r="BQ877" i="11" s="1"/>
  <c r="BP881" i="11"/>
  <c r="BQ881" i="11" s="1"/>
  <c r="BN887" i="11"/>
  <c r="BP884" i="11"/>
  <c r="BQ884" i="11" s="1"/>
  <c r="BP880" i="11"/>
  <c r="BQ880" i="11" s="1"/>
  <c r="BP883" i="11"/>
  <c r="BQ883" i="11" s="1"/>
  <c r="BP885" i="11" l="1"/>
  <c r="BQ885" i="11" s="1"/>
  <c r="BQ886" i="11" s="1"/>
  <c r="BP886" i="11" l="1"/>
  <c r="BQ887" i="11" s="1"/>
  <c r="BP887" i="11" l="1"/>
  <c r="BR880" i="11"/>
  <c r="BS880" i="11" s="1"/>
  <c r="BR882" i="11"/>
  <c r="BS882" i="11" s="1"/>
  <c r="BR879" i="11"/>
  <c r="BS879" i="11" s="1"/>
  <c r="BR877" i="11"/>
  <c r="BS877" i="11" s="1"/>
  <c r="BR876" i="11"/>
  <c r="BS876" i="11" s="1"/>
  <c r="BR883" i="11"/>
  <c r="BS883" i="11" s="1"/>
  <c r="BR881" i="11"/>
  <c r="BS881" i="11" s="1"/>
  <c r="BR878" i="11"/>
  <c r="BS878" i="11" s="1"/>
  <c r="BR885" i="11"/>
  <c r="BS885" i="11" s="1"/>
  <c r="BR884" i="11"/>
  <c r="BS884" i="11" s="1"/>
  <c r="BS886" i="11" l="1"/>
  <c r="BR886" i="11"/>
  <c r="BS887" i="11" l="1"/>
  <c r="BT881" i="11" s="1"/>
  <c r="BU881" i="11" s="1"/>
  <c r="BT876" i="11"/>
  <c r="BT884" i="11"/>
  <c r="BU884" i="11" s="1"/>
  <c r="BT880" i="11" l="1"/>
  <c r="BU880" i="11" s="1"/>
  <c r="BT877" i="11"/>
  <c r="BU877" i="11" s="1"/>
  <c r="BT878" i="11"/>
  <c r="BU878" i="11" s="1"/>
  <c r="BT885" i="11"/>
  <c r="BU885" i="11" s="1"/>
  <c r="BT879" i="11"/>
  <c r="BU879" i="11" s="1"/>
  <c r="BT882" i="11"/>
  <c r="BU882" i="11" s="1"/>
  <c r="BR887" i="11"/>
  <c r="BT883" i="11"/>
  <c r="BU883" i="11" s="1"/>
  <c r="BU876" i="11"/>
  <c r="BU886" i="11" l="1"/>
  <c r="BT886" i="11"/>
  <c r="BU887" i="11" l="1"/>
  <c r="BV882" i="11" s="1"/>
  <c r="BW882" i="11" s="1"/>
  <c r="BV876" i="11"/>
  <c r="BV881" i="11"/>
  <c r="BW881" i="11" s="1"/>
  <c r="BV877" i="11"/>
  <c r="BW877" i="11" s="1"/>
  <c r="BV884" i="11"/>
  <c r="BW884" i="11" s="1"/>
  <c r="BV883" i="11"/>
  <c r="BW883" i="11" s="1"/>
  <c r="BV880" i="11"/>
  <c r="BW880" i="11" s="1"/>
  <c r="BV885" i="11"/>
  <c r="BW885" i="11" s="1"/>
  <c r="BV878" i="11"/>
  <c r="BW878" i="11" s="1"/>
  <c r="BV879" i="11"/>
  <c r="BW879" i="11" s="1"/>
  <c r="BT887" i="11" l="1"/>
  <c r="BW876" i="11"/>
  <c r="BW886" i="11" s="1"/>
  <c r="BV886" i="11"/>
  <c r="BW887" i="11" l="1"/>
  <c r="BX883" i="11" s="1"/>
  <c r="BY883" i="11" s="1"/>
  <c r="BX885" i="11" l="1"/>
  <c r="BY885" i="11" s="1"/>
  <c r="BX877" i="11"/>
  <c r="BY877" i="11" s="1"/>
  <c r="BX880" i="11"/>
  <c r="BY880" i="11" s="1"/>
  <c r="BX876" i="11"/>
  <c r="BY876" i="11" s="1"/>
  <c r="BX881" i="11"/>
  <c r="BY881" i="11" s="1"/>
  <c r="BX884" i="11"/>
  <c r="BY884" i="11" s="1"/>
  <c r="BV887" i="11"/>
  <c r="BX879" i="11"/>
  <c r="BY879" i="11" s="1"/>
  <c r="BX882" i="11"/>
  <c r="BY882" i="11" s="1"/>
  <c r="BX878" i="11"/>
  <c r="BY878" i="11" s="1"/>
  <c r="BY886" i="11" l="1"/>
  <c r="BX886" i="11"/>
  <c r="BY887" i="11" l="1"/>
  <c r="BZ880" i="11" s="1"/>
  <c r="CA880" i="11" s="1"/>
  <c r="BZ882" i="11" l="1"/>
  <c r="CA882" i="11" s="1"/>
  <c r="BZ879" i="11"/>
  <c r="CA879" i="11" s="1"/>
  <c r="BZ878" i="11"/>
  <c r="CA878" i="11" s="1"/>
  <c r="BZ877" i="11"/>
  <c r="CA877" i="11" s="1"/>
  <c r="BZ883" i="11"/>
  <c r="CA883" i="11" s="1"/>
  <c r="BZ881" i="11"/>
  <c r="CA881" i="11" s="1"/>
  <c r="BZ885" i="11"/>
  <c r="CA885" i="11" s="1"/>
  <c r="BZ876" i="11"/>
  <c r="BX887" i="11"/>
  <c r="BZ884" i="11"/>
  <c r="CA884" i="11" s="1"/>
  <c r="BZ886" i="11" l="1"/>
  <c r="CA876" i="11"/>
  <c r="CA886" i="11" s="1"/>
  <c r="CA887" i="11" l="1"/>
  <c r="CB881" i="11" s="1"/>
  <c r="CC881" i="11" s="1"/>
  <c r="CB879" i="11"/>
  <c r="CC879" i="11" s="1"/>
  <c r="CB885" i="11"/>
  <c r="CC885" i="11" s="1"/>
  <c r="CB882" i="11" l="1"/>
  <c r="CC882" i="11" s="1"/>
  <c r="CB876" i="11"/>
  <c r="CC876" i="11" s="1"/>
  <c r="CB884" i="11"/>
  <c r="CC884" i="11" s="1"/>
  <c r="CB880" i="11"/>
  <c r="CC880" i="11" s="1"/>
  <c r="CB877" i="11"/>
  <c r="CC877" i="11" s="1"/>
  <c r="CB878" i="11"/>
  <c r="CC878" i="11" s="1"/>
  <c r="BZ887" i="11"/>
  <c r="CB883" i="11"/>
  <c r="CC883" i="11" s="1"/>
  <c r="CB886" i="11" l="1"/>
  <c r="CC886" i="11"/>
  <c r="CC887" i="11" l="1"/>
  <c r="CB887" i="11" s="1"/>
  <c r="CD883" i="11"/>
  <c r="CE883" i="11" s="1"/>
  <c r="CD879" i="11"/>
  <c r="CE879" i="11" s="1"/>
  <c r="CD880" i="11"/>
  <c r="CE880" i="11" s="1"/>
  <c r="CD878" i="11"/>
  <c r="CE878" i="11" s="1"/>
  <c r="CD881" i="11" l="1"/>
  <c r="CE881" i="11" s="1"/>
  <c r="CD876" i="11"/>
  <c r="CE876" i="11" s="1"/>
  <c r="CD885" i="11"/>
  <c r="CE885" i="11" s="1"/>
  <c r="CD884" i="11"/>
  <c r="CE884" i="11" s="1"/>
  <c r="CD877" i="11"/>
  <c r="CE877" i="11" s="1"/>
  <c r="CD882" i="11"/>
  <c r="CE882" i="11" s="1"/>
  <c r="CD886" i="11" l="1"/>
  <c r="CE886" i="11"/>
  <c r="CE887" i="11" l="1"/>
  <c r="CD887" i="11" s="1"/>
  <c r="CF885" i="11"/>
  <c r="CG885" i="11" s="1"/>
  <c r="CF884" i="11"/>
  <c r="CG884" i="11" s="1"/>
  <c r="CF880" i="11"/>
  <c r="CG880" i="11" s="1"/>
  <c r="CF882" i="11"/>
  <c r="CG882" i="11" s="1"/>
  <c r="CF878" i="11"/>
  <c r="CG878" i="11" s="1"/>
  <c r="CF876" i="11"/>
  <c r="CG876" i="11" s="1"/>
  <c r="CF883" i="11"/>
  <c r="CG883" i="11" s="1"/>
  <c r="CF877" i="11"/>
  <c r="CG877" i="11" s="1"/>
  <c r="CF881" i="11"/>
  <c r="CG881" i="11" s="1"/>
  <c r="CF879" i="11"/>
  <c r="CG879" i="11" s="1"/>
  <c r="CF886" i="11" l="1"/>
  <c r="CG886" i="11"/>
  <c r="CG887" i="11" l="1"/>
  <c r="CH876" i="11" s="1"/>
  <c r="CI876" i="11" s="1"/>
  <c r="CH882" i="11"/>
  <c r="CI882" i="11" s="1"/>
  <c r="CH878" i="11" l="1"/>
  <c r="CI878" i="11" s="1"/>
  <c r="CH881" i="11"/>
  <c r="CI881" i="11" s="1"/>
  <c r="CH885" i="11"/>
  <c r="CI885" i="11" s="1"/>
  <c r="CH880" i="11"/>
  <c r="CI880" i="11" s="1"/>
  <c r="CH879" i="11"/>
  <c r="CI879" i="11" s="1"/>
  <c r="CH883" i="11"/>
  <c r="CI883" i="11" s="1"/>
  <c r="CH877" i="11"/>
  <c r="CI877" i="11" s="1"/>
  <c r="CF887" i="11"/>
  <c r="CH884" i="11"/>
  <c r="CI884" i="11" s="1"/>
  <c r="CI886" i="11" l="1"/>
  <c r="CH886" i="11"/>
  <c r="CI887" i="11" l="1"/>
  <c r="CJ878" i="11" s="1"/>
  <c r="CK878" i="11" s="1"/>
  <c r="CJ881" i="11" l="1"/>
  <c r="CK881" i="11" s="1"/>
  <c r="CJ883" i="11"/>
  <c r="CK883" i="11" s="1"/>
  <c r="CJ879" i="11"/>
  <c r="CK879" i="11" s="1"/>
  <c r="CJ880" i="11"/>
  <c r="CK880" i="11" s="1"/>
  <c r="CJ877" i="11"/>
  <c r="CK877" i="11" s="1"/>
  <c r="CJ884" i="11"/>
  <c r="CK884" i="11" s="1"/>
  <c r="CH887" i="11"/>
  <c r="CJ882" i="11"/>
  <c r="CK882" i="11" s="1"/>
  <c r="CJ885" i="11"/>
  <c r="CK885" i="11" s="1"/>
  <c r="CJ876" i="11"/>
  <c r="CK876" i="11" s="1"/>
  <c r="CK886" i="11" l="1"/>
  <c r="CJ886" i="11"/>
  <c r="CK887" i="11" s="1"/>
  <c r="CL876" i="11" l="1"/>
  <c r="CM876" i="11" s="1"/>
  <c r="CL877" i="11"/>
  <c r="CM877" i="11" s="1"/>
  <c r="CL883" i="11"/>
  <c r="CM883" i="11" s="1"/>
  <c r="CL884" i="11"/>
  <c r="CM884" i="11" s="1"/>
  <c r="CL878" i="11"/>
  <c r="CM878" i="11" s="1"/>
  <c r="CL880" i="11"/>
  <c r="CM880" i="11" s="1"/>
  <c r="CL885" i="11"/>
  <c r="CM885" i="11" s="1"/>
  <c r="CL881" i="11"/>
  <c r="CM881" i="11" s="1"/>
  <c r="CL882" i="11"/>
  <c r="CM882" i="11" s="1"/>
  <c r="CL879" i="11"/>
  <c r="CM879" i="11" s="1"/>
  <c r="CJ887" i="11"/>
  <c r="CM886" i="11" l="1"/>
  <c r="CL886" i="11"/>
  <c r="CM887" i="11" l="1"/>
  <c r="CN877" i="11" s="1"/>
  <c r="CO877" i="11" s="1"/>
  <c r="CN879" i="11"/>
  <c r="CO879" i="11" s="1"/>
  <c r="CL887" i="11"/>
  <c r="CN876" i="11"/>
  <c r="CO876" i="11" s="1"/>
  <c r="CN881" i="11" l="1"/>
  <c r="CO881" i="11" s="1"/>
  <c r="CN882" i="11"/>
  <c r="CO882" i="11" s="1"/>
  <c r="CN884" i="11"/>
  <c r="CO884" i="11" s="1"/>
  <c r="CN883" i="11"/>
  <c r="CO883" i="11" s="1"/>
  <c r="CN880" i="11"/>
  <c r="CO880" i="11" s="1"/>
  <c r="CN885" i="11"/>
  <c r="CO885" i="11" s="1"/>
  <c r="CN878" i="11"/>
  <c r="CO878" i="11" s="1"/>
  <c r="CO886" i="11" l="1"/>
  <c r="CN886" i="11"/>
  <c r="CO887" i="11" l="1"/>
  <c r="CP880" i="11" s="1"/>
  <c r="CQ880" i="11" s="1"/>
  <c r="CP882" i="11"/>
  <c r="CQ882" i="11" s="1"/>
  <c r="CP877" i="11"/>
  <c r="CQ877" i="11" s="1"/>
  <c r="CP885" i="11"/>
  <c r="CQ885" i="11" s="1"/>
  <c r="CP884" i="11"/>
  <c r="CQ884" i="11" s="1"/>
  <c r="CP876" i="11"/>
  <c r="CQ876" i="11" s="1"/>
  <c r="CP878" i="11" l="1"/>
  <c r="CQ878" i="11" s="1"/>
  <c r="CP879" i="11"/>
  <c r="CQ879" i="11" s="1"/>
  <c r="CN887" i="11"/>
  <c r="CP883" i="11"/>
  <c r="CQ883" i="11" s="1"/>
  <c r="CP881" i="11"/>
  <c r="CQ881" i="11" s="1"/>
  <c r="CQ886" i="11" l="1"/>
  <c r="CP886" i="11"/>
  <c r="CQ887" i="11" l="1"/>
  <c r="CR881" i="11" s="1"/>
  <c r="CS881" i="11" s="1"/>
  <c r="CR877" i="11"/>
  <c r="CS877" i="11" s="1"/>
  <c r="CR882" i="11"/>
  <c r="CS882" i="11" s="1"/>
  <c r="CR883" i="11"/>
  <c r="CS883" i="11" s="1"/>
  <c r="CR878" i="11" l="1"/>
  <c r="CS878" i="11" s="1"/>
  <c r="CR879" i="11"/>
  <c r="CS879" i="11" s="1"/>
  <c r="CP887" i="11"/>
  <c r="CR880" i="11"/>
  <c r="CS880" i="11" s="1"/>
  <c r="CR885" i="11"/>
  <c r="CS885" i="11" s="1"/>
  <c r="CR884" i="11"/>
  <c r="CS884" i="11" s="1"/>
  <c r="CR876" i="11"/>
  <c r="CS876" i="11" s="1"/>
  <c r="CS886" i="11" l="1"/>
  <c r="CR886" i="11"/>
  <c r="CS887" i="11" l="1"/>
  <c r="CR887" i="11" s="1"/>
  <c r="CT883" i="11"/>
  <c r="CU883" i="11" s="1"/>
  <c r="CT881" i="11"/>
  <c r="CU881" i="11" s="1"/>
  <c r="CT878" i="11"/>
  <c r="CU878" i="11" s="1"/>
  <c r="CT877" i="11"/>
  <c r="CU877" i="11" s="1"/>
  <c r="CT884" i="11"/>
  <c r="CU884" i="11" s="1"/>
  <c r="CT876" i="11"/>
  <c r="CU876" i="11" s="1"/>
  <c r="CT880" i="11"/>
  <c r="CU880" i="11" s="1"/>
  <c r="CT879" i="11"/>
  <c r="CU879" i="11" s="1"/>
  <c r="CT885" i="11"/>
  <c r="CU885" i="11" s="1"/>
  <c r="CT882" i="11"/>
  <c r="CU882" i="11" s="1"/>
  <c r="CU886" i="11" l="1"/>
  <c r="CT886" i="11"/>
  <c r="CU887" i="11" l="1"/>
  <c r="CV878" i="11" s="1"/>
  <c r="CW878" i="11" s="1"/>
  <c r="CV879" i="11"/>
  <c r="CW879" i="11" s="1"/>
  <c r="CT887" i="11"/>
  <c r="CV883" i="11"/>
  <c r="CW883" i="11" s="1"/>
  <c r="CV884" i="11"/>
  <c r="CW884" i="11" s="1"/>
  <c r="CV876" i="11"/>
  <c r="CW876" i="11" s="1"/>
  <c r="CV880" i="11"/>
  <c r="CW880" i="11" s="1"/>
  <c r="CV885" i="11"/>
  <c r="CW885" i="11" s="1"/>
  <c r="CV882" i="11"/>
  <c r="CW882" i="11" s="1"/>
  <c r="CV881" i="11"/>
  <c r="CW881" i="11" s="1"/>
  <c r="CV877" i="11"/>
  <c r="CW877" i="11" s="1"/>
  <c r="CW886" i="11" l="1"/>
  <c r="CV886" i="11"/>
  <c r="CW887" i="11" l="1"/>
  <c r="CX880" i="11" s="1"/>
  <c r="CY880" i="11" s="1"/>
  <c r="CX884" i="11"/>
  <c r="CY884" i="11" s="1"/>
  <c r="CX883" i="11"/>
  <c r="CY883" i="11" s="1"/>
  <c r="CX877" i="11"/>
  <c r="CY877" i="11" s="1"/>
  <c r="CX876" i="11"/>
  <c r="CY876" i="11" s="1"/>
  <c r="CX885" i="11"/>
  <c r="CY885" i="11" s="1"/>
  <c r="CX882" i="11"/>
  <c r="CY882" i="11" s="1"/>
  <c r="CX881" i="11"/>
  <c r="CY881" i="11" s="1"/>
  <c r="CX878" i="11"/>
  <c r="CY878" i="11" s="1"/>
  <c r="CX879" i="11" l="1"/>
  <c r="CY879" i="11" s="1"/>
  <c r="CY886" i="11" s="1"/>
  <c r="CV887" i="11"/>
  <c r="CX886" i="11" l="1"/>
  <c r="CY887" i="11"/>
  <c r="CZ884" i="11" s="1"/>
  <c r="DA884" i="11" s="1"/>
  <c r="CZ879" i="11"/>
  <c r="DA879" i="11" s="1"/>
  <c r="CZ881" i="11"/>
  <c r="DA881" i="11" s="1"/>
  <c r="CZ883" i="11" l="1"/>
  <c r="DA883" i="11" s="1"/>
  <c r="CZ878" i="11"/>
  <c r="DA878" i="11" s="1"/>
  <c r="CZ882" i="11"/>
  <c r="DA882" i="11" s="1"/>
  <c r="CZ876" i="11"/>
  <c r="DA876" i="11" s="1"/>
  <c r="CX887" i="11"/>
  <c r="CZ885" i="11"/>
  <c r="DA885" i="11" s="1"/>
  <c r="CZ880" i="11"/>
  <c r="DA880" i="11" s="1"/>
  <c r="CZ877" i="11"/>
  <c r="DA877" i="11" s="1"/>
  <c r="DA886" i="11" l="1"/>
  <c r="CZ886" i="11"/>
  <c r="DA887" i="11" s="1"/>
  <c r="DB884" i="11" s="1"/>
  <c r="DC884" i="11" s="1"/>
  <c r="DB882" i="11" l="1"/>
  <c r="DC882" i="11" s="1"/>
  <c r="DB877" i="11"/>
  <c r="DC877" i="11" s="1"/>
  <c r="DB885" i="11"/>
  <c r="DC885" i="11" s="1"/>
  <c r="DB878" i="11"/>
  <c r="DC878" i="11" s="1"/>
  <c r="DB881" i="11"/>
  <c r="DC881" i="11" s="1"/>
  <c r="DB880" i="11"/>
  <c r="DC880" i="11" s="1"/>
  <c r="DB879" i="11"/>
  <c r="DC879" i="11" s="1"/>
  <c r="DB883" i="11"/>
  <c r="DC883" i="11" s="1"/>
  <c r="DB876" i="11"/>
  <c r="DC876" i="11" s="1"/>
  <c r="CZ887" i="11"/>
  <c r="DC886" i="11" l="1"/>
  <c r="DB886" i="11"/>
  <c r="DC887" i="11" l="1"/>
  <c r="DD879" i="11" s="1"/>
  <c r="DE879" i="11" s="1"/>
  <c r="DD877" i="11"/>
  <c r="DE877" i="11" s="1"/>
  <c r="DD878" i="11"/>
  <c r="DE878" i="11" s="1"/>
  <c r="DD881" i="11"/>
  <c r="DE881" i="11" s="1"/>
  <c r="DD884" i="11"/>
  <c r="DE884" i="11" s="1"/>
  <c r="DD883" i="11"/>
  <c r="DE883" i="11" s="1"/>
  <c r="DD880" i="11"/>
  <c r="DE880" i="11" s="1"/>
  <c r="DD876" i="11"/>
  <c r="DE876" i="11" s="1"/>
  <c r="DD885" i="11"/>
  <c r="DE885" i="11" s="1"/>
  <c r="DB887" i="11"/>
  <c r="DD882" i="11"/>
  <c r="DE882" i="11" s="1"/>
  <c r="DE886" i="11" l="1"/>
  <c r="DD886" i="11"/>
  <c r="DE887" i="11" s="1"/>
  <c r="DD887" i="11" l="1"/>
  <c r="DF882" i="11"/>
  <c r="DG882" i="11" s="1"/>
  <c r="DF879" i="11"/>
  <c r="DG879" i="11" s="1"/>
  <c r="DF880" i="11"/>
  <c r="DG880" i="11" s="1"/>
  <c r="DF884" i="11"/>
  <c r="DG884" i="11" s="1"/>
  <c r="DF878" i="11"/>
  <c r="DG878" i="11" s="1"/>
  <c r="DF883" i="11"/>
  <c r="DG883" i="11" s="1"/>
  <c r="DF877" i="11"/>
  <c r="DG877" i="11" s="1"/>
  <c r="DF876" i="11"/>
  <c r="DG876" i="11" s="1"/>
  <c r="DF881" i="11"/>
  <c r="DG881" i="11" s="1"/>
  <c r="DF885" i="11"/>
  <c r="DG885" i="11" s="1"/>
  <c r="DG886" i="11" l="1"/>
  <c r="DF886" i="11"/>
  <c r="DG887" i="11" l="1"/>
  <c r="DF887" i="11" s="1"/>
  <c r="DH878" i="11"/>
  <c r="DI878" i="11" s="1"/>
  <c r="DH881" i="11"/>
  <c r="DI881" i="11" s="1"/>
  <c r="DH880" i="11"/>
  <c r="DI880" i="11" s="1"/>
  <c r="DH876" i="11" l="1"/>
  <c r="DH884" i="11"/>
  <c r="DI884" i="11" s="1"/>
  <c r="DH883" i="11"/>
  <c r="DI883" i="11" s="1"/>
  <c r="DH879" i="11"/>
  <c r="DI879" i="11" s="1"/>
  <c r="DH885" i="11"/>
  <c r="DI885" i="11" s="1"/>
  <c r="DH882" i="11"/>
  <c r="DI882" i="11" s="1"/>
  <c r="DH877" i="11"/>
  <c r="DI877" i="11" s="1"/>
  <c r="DI876" i="11"/>
  <c r="DH886" i="11" l="1"/>
  <c r="DI886" i="11"/>
  <c r="DI887" i="11" l="1"/>
  <c r="DH887" i="11" s="1"/>
  <c r="DJ881" i="11"/>
  <c r="DK881" i="11" s="1"/>
  <c r="DJ883" i="11"/>
  <c r="DK883" i="11" s="1"/>
  <c r="DJ882" i="11"/>
  <c r="DK882" i="11" s="1"/>
  <c r="DJ877" i="11"/>
  <c r="DK877" i="11" s="1"/>
  <c r="DJ880" i="11"/>
  <c r="DK880" i="11" s="1"/>
  <c r="DJ879" i="11"/>
  <c r="DK879" i="11" s="1"/>
  <c r="DJ884" i="11"/>
  <c r="DK884" i="11" s="1"/>
  <c r="DJ876" i="11"/>
  <c r="DJ885" i="11"/>
  <c r="DK885" i="11" s="1"/>
  <c r="DJ878" i="11" l="1"/>
  <c r="DK878" i="11" s="1"/>
  <c r="DK876" i="11"/>
  <c r="DK886" i="11" s="1"/>
  <c r="DJ886" i="11"/>
  <c r="DK887" i="11" l="1"/>
  <c r="DL883" i="11" s="1"/>
  <c r="DM883" i="11" s="1"/>
  <c r="DL881" i="11" l="1"/>
  <c r="DM881" i="11" s="1"/>
  <c r="DL876" i="11"/>
  <c r="DM876" i="11" s="1"/>
  <c r="DJ887" i="11"/>
  <c r="DL882" i="11"/>
  <c r="DM882" i="11" s="1"/>
  <c r="DL880" i="11"/>
  <c r="DM880" i="11" s="1"/>
  <c r="DL885" i="11"/>
  <c r="DM885" i="11" s="1"/>
  <c r="DL879" i="11"/>
  <c r="DM879" i="11" s="1"/>
  <c r="DL884" i="11"/>
  <c r="DM884" i="11" s="1"/>
  <c r="DL877" i="11"/>
  <c r="DM877" i="11" s="1"/>
  <c r="DL878" i="11"/>
  <c r="DM878" i="11" s="1"/>
  <c r="DM886" i="11" l="1"/>
  <c r="DL886" i="11"/>
  <c r="DM887" i="11" l="1"/>
  <c r="O874" i="11" s="1"/>
  <c r="DL887" i="11" l="1"/>
  <c r="N879" i="11"/>
  <c r="N881" i="11"/>
  <c r="O881" i="11" s="1"/>
  <c r="N876" i="11"/>
  <c r="N885" i="11"/>
  <c r="N882" i="11"/>
  <c r="N878" i="11"/>
  <c r="N884" i="11"/>
  <c r="N883" i="11"/>
  <c r="P888" i="11"/>
  <c r="P887" i="11" s="1"/>
  <c r="N877" i="11"/>
  <c r="N880" i="11"/>
  <c r="O883" i="11" l="1"/>
  <c r="O885" i="11"/>
  <c r="O880" i="11"/>
  <c r="O884" i="11"/>
  <c r="O876" i="11"/>
  <c r="N886" i="11"/>
  <c r="Q896" i="11" s="1"/>
  <c r="O877" i="11"/>
  <c r="O878" i="11"/>
  <c r="O882" i="11"/>
  <c r="O879" i="11"/>
  <c r="AA896" i="11" l="1"/>
  <c r="Y896" i="11"/>
  <c r="Q894" i="11"/>
  <c r="Q893" i="11"/>
  <c r="Q900" i="11"/>
  <c r="AE896" i="11" s="1"/>
  <c r="Q897" i="11"/>
  <c r="Q899" i="11"/>
  <c r="Q891" i="11"/>
  <c r="AF893" i="11"/>
  <c r="AF891" i="11"/>
  <c r="AF894" i="11"/>
  <c r="AF896" i="11"/>
  <c r="Q895" i="11"/>
  <c r="Z896" i="11" s="1"/>
  <c r="Q898" i="11"/>
  <c r="Q892" i="11"/>
  <c r="O886" i="11"/>
  <c r="Q905" i="11" s="1"/>
  <c r="X905" i="11" l="1"/>
  <c r="AD891" i="11"/>
  <c r="Z891" i="11"/>
  <c r="V891" i="11"/>
  <c r="AC891" i="11"/>
  <c r="Y891" i="11"/>
  <c r="AB891" i="11"/>
  <c r="X891" i="11"/>
  <c r="AE891" i="11"/>
  <c r="AA891" i="11"/>
  <c r="W891" i="11"/>
  <c r="AD893" i="11"/>
  <c r="Z893" i="11"/>
  <c r="V893" i="11"/>
  <c r="AC893" i="11"/>
  <c r="Y893" i="11"/>
  <c r="AB893" i="11"/>
  <c r="X893" i="11"/>
  <c r="AE893" i="11"/>
  <c r="AA893" i="11"/>
  <c r="W893" i="11"/>
  <c r="V896" i="11"/>
  <c r="AB892" i="11"/>
  <c r="X892" i="11"/>
  <c r="AE892" i="11"/>
  <c r="AA892" i="11"/>
  <c r="W892" i="11"/>
  <c r="AD892" i="11"/>
  <c r="Z892" i="11"/>
  <c r="V892" i="11"/>
  <c r="AC892" i="11"/>
  <c r="Y892" i="11"/>
  <c r="AD899" i="11"/>
  <c r="Z899" i="11"/>
  <c r="V899" i="11"/>
  <c r="AC899" i="11"/>
  <c r="Y899" i="11"/>
  <c r="AB899" i="11"/>
  <c r="X899" i="11"/>
  <c r="AE899" i="11"/>
  <c r="AA899" i="11"/>
  <c r="W899" i="11"/>
  <c r="AB894" i="11"/>
  <c r="X894" i="11"/>
  <c r="AE894" i="11"/>
  <c r="AA894" i="11"/>
  <c r="W894" i="11"/>
  <c r="AD894" i="11"/>
  <c r="Z894" i="11"/>
  <c r="V894" i="11"/>
  <c r="AC894" i="11"/>
  <c r="Y894" i="11"/>
  <c r="AD897" i="11"/>
  <c r="Z897" i="11"/>
  <c r="V897" i="11"/>
  <c r="AC897" i="11"/>
  <c r="Y897" i="11"/>
  <c r="AB897" i="11"/>
  <c r="X897" i="11"/>
  <c r="AE897" i="11"/>
  <c r="AA897" i="11"/>
  <c r="W897" i="11"/>
  <c r="AD896" i="11"/>
  <c r="X896" i="11"/>
  <c r="AB898" i="11"/>
  <c r="X898" i="11"/>
  <c r="AE898" i="11"/>
  <c r="AA898" i="11"/>
  <c r="W898" i="11"/>
  <c r="AD898" i="11"/>
  <c r="Z898" i="11"/>
  <c r="V898" i="11"/>
  <c r="AC898" i="11"/>
  <c r="Y898" i="11"/>
  <c r="AD895" i="11"/>
  <c r="Z895" i="11"/>
  <c r="V895" i="11"/>
  <c r="AC895" i="11"/>
  <c r="Y895" i="11"/>
  <c r="AB895" i="11"/>
  <c r="X895" i="11"/>
  <c r="AE895" i="11"/>
  <c r="AA895" i="11"/>
  <c r="W895" i="11"/>
  <c r="AB900" i="11"/>
  <c r="X900" i="11"/>
  <c r="AE900" i="11"/>
  <c r="AA900" i="11"/>
  <c r="W900" i="11"/>
  <c r="AD900" i="11"/>
  <c r="Z900" i="11"/>
  <c r="V900" i="11"/>
  <c r="AC900" i="11"/>
  <c r="Y900" i="11"/>
  <c r="AC896" i="11"/>
  <c r="W896" i="11"/>
  <c r="AB896" i="11"/>
  <c r="AF900" i="11"/>
  <c r="AF897" i="11"/>
  <c r="AF899" i="11"/>
  <c r="Q903" i="11"/>
  <c r="V905" i="11" s="1"/>
  <c r="AF905" i="11"/>
  <c r="AF895" i="11"/>
  <c r="Q911" i="11"/>
  <c r="AU895" i="11"/>
  <c r="AU898" i="11"/>
  <c r="AU897" i="11"/>
  <c r="Q901" i="11"/>
  <c r="AF892" i="11"/>
  <c r="AU900" i="11"/>
  <c r="AU899" i="11"/>
  <c r="AU893" i="11"/>
  <c r="AU894" i="11"/>
  <c r="Q906" i="11"/>
  <c r="Q908" i="11"/>
  <c r="Q910" i="11"/>
  <c r="AC905" i="11" s="1"/>
  <c r="Q907" i="11"/>
  <c r="Z905" i="11" s="1"/>
  <c r="Q909" i="11"/>
  <c r="AF898" i="11"/>
  <c r="Q912" i="11"/>
  <c r="AE905" i="11" s="1"/>
  <c r="AU892" i="11"/>
  <c r="AU896" i="11"/>
  <c r="AU891" i="11"/>
  <c r="Q904" i="11"/>
  <c r="W905" i="11" s="1"/>
  <c r="AB908" i="11" l="1"/>
  <c r="X908" i="11"/>
  <c r="AE908" i="11"/>
  <c r="AA908" i="11"/>
  <c r="W908" i="11"/>
  <c r="AD908" i="11"/>
  <c r="Z908" i="11"/>
  <c r="V908" i="11"/>
  <c r="AC908" i="11"/>
  <c r="Y908" i="11"/>
  <c r="AD909" i="11"/>
  <c r="Z909" i="11"/>
  <c r="V909" i="11"/>
  <c r="AC909" i="11"/>
  <c r="Y909" i="11"/>
  <c r="AB909" i="11"/>
  <c r="X909" i="11"/>
  <c r="AE909" i="11"/>
  <c r="AA909" i="11"/>
  <c r="W909" i="11"/>
  <c r="AB906" i="11"/>
  <c r="X906" i="11"/>
  <c r="AE906" i="11"/>
  <c r="AA906" i="11"/>
  <c r="W906" i="11"/>
  <c r="AD906" i="11"/>
  <c r="Z906" i="11"/>
  <c r="V906" i="11"/>
  <c r="AC906" i="11"/>
  <c r="Y906" i="11"/>
  <c r="AD903" i="11"/>
  <c r="Z903" i="11"/>
  <c r="V903" i="11"/>
  <c r="AC903" i="11"/>
  <c r="Y903" i="11"/>
  <c r="AB903" i="11"/>
  <c r="X903" i="11"/>
  <c r="AE903" i="11"/>
  <c r="AA903" i="11"/>
  <c r="W903" i="11"/>
  <c r="AB905" i="11"/>
  <c r="AD907" i="11"/>
  <c r="Z907" i="11"/>
  <c r="V907" i="11"/>
  <c r="AC907" i="11"/>
  <c r="Y907" i="11"/>
  <c r="AB907" i="11"/>
  <c r="X907" i="11"/>
  <c r="AE907" i="11"/>
  <c r="AA907" i="11"/>
  <c r="W907" i="11"/>
  <c r="AB904" i="11"/>
  <c r="X904" i="11"/>
  <c r="AE904" i="11"/>
  <c r="AA904" i="11"/>
  <c r="W904" i="11"/>
  <c r="AD904" i="11"/>
  <c r="Z904" i="11"/>
  <c r="V904" i="11"/>
  <c r="AC904" i="11"/>
  <c r="Y904" i="11"/>
  <c r="AB912" i="11"/>
  <c r="X912" i="11"/>
  <c r="AE912" i="11"/>
  <c r="AA912" i="11"/>
  <c r="W912" i="11"/>
  <c r="AD912" i="11"/>
  <c r="Z912" i="11"/>
  <c r="V912" i="11"/>
  <c r="AC912" i="11"/>
  <c r="Y912" i="11"/>
  <c r="AB910" i="11"/>
  <c r="X910" i="11"/>
  <c r="AE910" i="11"/>
  <c r="AA910" i="11"/>
  <c r="W910" i="11"/>
  <c r="AD910" i="11"/>
  <c r="Z910" i="11"/>
  <c r="V910" i="11"/>
  <c r="AC910" i="11"/>
  <c r="Y910" i="11"/>
  <c r="AD911" i="11"/>
  <c r="Z911" i="11"/>
  <c r="V911" i="11"/>
  <c r="AC911" i="11"/>
  <c r="Y911" i="11"/>
  <c r="AB911" i="11"/>
  <c r="X911" i="11"/>
  <c r="AE911" i="11"/>
  <c r="AA911" i="11"/>
  <c r="W911" i="11"/>
  <c r="AE901" i="11"/>
  <c r="AH891" i="11" s="1"/>
  <c r="AA905" i="11"/>
  <c r="Y905" i="11"/>
  <c r="AD905" i="11"/>
  <c r="AF901" i="11"/>
  <c r="AH892" i="11" s="1"/>
  <c r="AF903" i="11"/>
  <c r="AU907" i="11"/>
  <c r="AF909" i="11"/>
  <c r="AF906" i="11"/>
  <c r="AU909" i="11"/>
  <c r="AU905" i="11"/>
  <c r="AF907" i="11"/>
  <c r="AU904" i="11"/>
  <c r="AU910" i="11"/>
  <c r="AH894" i="11"/>
  <c r="AF912" i="11"/>
  <c r="AF904" i="11"/>
  <c r="AF910" i="11"/>
  <c r="AF911" i="11"/>
  <c r="AU906" i="11"/>
  <c r="AU911" i="11"/>
  <c r="AU912" i="11"/>
  <c r="AF908" i="11"/>
  <c r="AU903" i="11"/>
  <c r="AU908" i="11"/>
  <c r="AH896" i="11" l="1"/>
  <c r="AE913" i="11"/>
  <c r="AH903" i="11" s="1"/>
  <c r="AH895" i="11"/>
  <c r="AH898" i="11" s="1"/>
  <c r="AF913" i="11"/>
  <c r="AH904" i="11" s="1"/>
  <c r="AH906" i="11" s="1"/>
  <c r="AH899" i="11" l="1"/>
  <c r="AH907" i="11"/>
  <c r="AH908" i="11"/>
  <c r="AH900" i="11"/>
  <c r="AK891" i="11" s="1"/>
  <c r="AL891" i="11" s="1"/>
  <c r="AK895" i="11"/>
  <c r="AK896" i="11" s="1"/>
  <c r="AK897" i="11" s="1"/>
  <c r="AK899" i="11" s="1"/>
  <c r="AL899" i="11" s="1"/>
  <c r="AH911" i="11"/>
  <c r="AH910" i="11" l="1"/>
  <c r="AK907" i="11" s="1"/>
  <c r="AK908" i="11" s="1"/>
  <c r="AK909" i="11" s="1"/>
  <c r="AK910" i="11" s="1"/>
  <c r="AL910" i="11" s="1"/>
  <c r="AK898" i="11"/>
  <c r="AL898" i="11" s="1"/>
  <c r="AN892" i="11"/>
  <c r="AK900" i="11"/>
  <c r="AL900" i="11" s="1"/>
  <c r="AH912" i="11" l="1"/>
  <c r="AN893" i="11"/>
  <c r="AO893" i="11" s="1"/>
  <c r="AN891" i="11"/>
  <c r="AO891" i="11" s="1"/>
  <c r="AP891" i="11" s="1"/>
  <c r="AK903" i="11"/>
  <c r="AL903" i="11" s="1"/>
  <c r="AK912" i="11"/>
  <c r="AL912" i="11" s="1"/>
  <c r="AK911" i="11"/>
  <c r="AL911" i="11" s="1"/>
  <c r="AN903" i="11" l="1"/>
  <c r="AO892" i="11"/>
  <c r="AP893" i="11" s="1"/>
  <c r="AQ893" i="11" s="1"/>
  <c r="AN905" i="11"/>
  <c r="AO905" i="11" s="1"/>
  <c r="AN904" i="11"/>
  <c r="AO903" i="11" s="1"/>
  <c r="AP903" i="11" s="1"/>
  <c r="AP892" i="11" l="1"/>
  <c r="AQ891" i="11" s="1"/>
  <c r="AQ896" i="11" s="1"/>
  <c r="AV892" i="11" s="1"/>
  <c r="AO904" i="11"/>
  <c r="AP905" i="11" s="1"/>
  <c r="AQ905" i="11" s="1"/>
  <c r="AQ892" i="11" l="1"/>
  <c r="AV900" i="11"/>
  <c r="AP904" i="11"/>
  <c r="AQ904" i="11" s="1"/>
  <c r="AV896" i="11"/>
  <c r="AV899" i="11"/>
  <c r="AV895" i="11"/>
  <c r="AV897" i="11"/>
  <c r="AV894" i="11"/>
  <c r="AV891" i="11"/>
  <c r="AV893" i="11"/>
  <c r="AV898" i="11"/>
  <c r="AQ903" i="11" l="1"/>
  <c r="AQ908" i="11" s="1"/>
  <c r="AV907" i="11" s="1"/>
  <c r="Q920" i="11" s="1"/>
  <c r="AV904" i="11"/>
  <c r="Q917" i="11" s="1"/>
  <c r="AV903" i="11"/>
  <c r="Q916" i="11" s="1"/>
  <c r="AV910" i="11"/>
  <c r="Q923" i="11" s="1"/>
  <c r="AV905" i="11"/>
  <c r="Q918" i="11" s="1"/>
  <c r="AV906" i="11"/>
  <c r="Q919" i="11" s="1"/>
  <c r="AV911" i="11"/>
  <c r="Q924" i="11" s="1"/>
  <c r="AV908" i="11"/>
  <c r="Q921" i="11" s="1"/>
  <c r="AV912" i="11"/>
  <c r="Q925" i="11" s="1"/>
  <c r="AV909" i="11"/>
  <c r="Q922" i="11" s="1"/>
  <c r="R921" i="11" l="1"/>
  <c r="S921" i="11" s="1"/>
  <c r="R923" i="11"/>
  <c r="S923" i="11" s="1"/>
  <c r="R924" i="11"/>
  <c r="S924" i="11" s="1"/>
  <c r="R916" i="11"/>
  <c r="P929" i="11"/>
  <c r="R922" i="11"/>
  <c r="S922" i="11" s="1"/>
  <c r="R919" i="11"/>
  <c r="S919" i="11" s="1"/>
  <c r="R920" i="11"/>
  <c r="S920" i="11" s="1"/>
  <c r="R925" i="11"/>
  <c r="S925" i="11" s="1"/>
  <c r="R918" i="11"/>
  <c r="S918" i="11" s="1"/>
  <c r="R917" i="11"/>
  <c r="S917" i="11" s="1"/>
  <c r="R926" i="11" l="1"/>
  <c r="S916" i="11"/>
  <c r="S926" i="11" s="1"/>
  <c r="S927" i="11" l="1"/>
  <c r="T920" i="11" l="1"/>
  <c r="U920" i="11" s="1"/>
  <c r="T921" i="11"/>
  <c r="U921" i="11" s="1"/>
  <c r="T916" i="11"/>
  <c r="T925" i="11"/>
  <c r="U925" i="11" s="1"/>
  <c r="T923" i="11"/>
  <c r="U923" i="11" s="1"/>
  <c r="T922" i="11"/>
  <c r="U922" i="11" s="1"/>
  <c r="T918" i="11"/>
  <c r="U918" i="11" s="1"/>
  <c r="T924" i="11"/>
  <c r="U924" i="11" s="1"/>
  <c r="T919" i="11"/>
  <c r="U919" i="11" s="1"/>
  <c r="T917" i="11"/>
  <c r="U917" i="11" s="1"/>
  <c r="T926" i="11" l="1"/>
  <c r="U916" i="11"/>
  <c r="U926" i="11" s="1"/>
  <c r="U927" i="11" l="1"/>
  <c r="T927" i="11" l="1"/>
  <c r="V924" i="11"/>
  <c r="W924" i="11" s="1"/>
  <c r="V919" i="11"/>
  <c r="W919" i="11" s="1"/>
  <c r="V917" i="11"/>
  <c r="W917" i="11" s="1"/>
  <c r="V920" i="11"/>
  <c r="W920" i="11" s="1"/>
  <c r="V921" i="11"/>
  <c r="W921" i="11" s="1"/>
  <c r="V916" i="11"/>
  <c r="V925" i="11"/>
  <c r="W925" i="11" s="1"/>
  <c r="V923" i="11"/>
  <c r="W923" i="11" s="1"/>
  <c r="V922" i="11"/>
  <c r="W922" i="11" s="1"/>
  <c r="V918" i="11"/>
  <c r="W918" i="11" s="1"/>
  <c r="W916" i="11" l="1"/>
  <c r="W926" i="11" s="1"/>
  <c r="V926" i="11"/>
  <c r="W927" i="11" l="1"/>
  <c r="V927" i="11" l="1"/>
  <c r="X923" i="11"/>
  <c r="Y923" i="11" s="1"/>
  <c r="X922" i="11"/>
  <c r="Y922" i="11" s="1"/>
  <c r="X918" i="11"/>
  <c r="Y918" i="11" s="1"/>
  <c r="X924" i="11"/>
  <c r="Y924" i="11" s="1"/>
  <c r="X919" i="11"/>
  <c r="Y919" i="11" s="1"/>
  <c r="X917" i="11"/>
  <c r="Y917" i="11" s="1"/>
  <c r="X920" i="11"/>
  <c r="Y920" i="11" s="1"/>
  <c r="X921" i="11"/>
  <c r="Y921" i="11" s="1"/>
  <c r="X916" i="11"/>
  <c r="X925" i="11"/>
  <c r="Y925" i="11" s="1"/>
  <c r="X926" i="11" l="1"/>
  <c r="Y916" i="11"/>
  <c r="Y926" i="11" s="1"/>
  <c r="Y927" i="11" l="1"/>
  <c r="X927" i="11" l="1"/>
  <c r="Z921" i="11"/>
  <c r="AA921" i="11" s="1"/>
  <c r="Z916" i="11"/>
  <c r="Z925" i="11"/>
  <c r="AA925" i="11" s="1"/>
  <c r="Z923" i="11"/>
  <c r="AA923" i="11" s="1"/>
  <c r="Z922" i="11"/>
  <c r="AA922" i="11" s="1"/>
  <c r="Z918" i="11"/>
  <c r="AA918" i="11" s="1"/>
  <c r="Z917" i="11"/>
  <c r="AA917" i="11" s="1"/>
  <c r="Z924" i="11"/>
  <c r="AA924" i="11" s="1"/>
  <c r="Z919" i="11"/>
  <c r="AA919" i="11" s="1"/>
  <c r="Z920" i="11"/>
  <c r="AA920" i="11" s="1"/>
  <c r="Z926" i="11" l="1"/>
  <c r="AA916" i="11"/>
  <c r="AA926" i="11" s="1"/>
  <c r="AA927" i="11" l="1"/>
  <c r="AB917" i="11" l="1"/>
  <c r="AC917" i="11" s="1"/>
  <c r="AB923" i="11"/>
  <c r="AC923" i="11" s="1"/>
  <c r="AB920" i="11"/>
  <c r="AC920" i="11" s="1"/>
  <c r="AB922" i="11"/>
  <c r="AC922" i="11" s="1"/>
  <c r="AB921" i="11"/>
  <c r="AC921" i="11" s="1"/>
  <c r="Z927" i="11"/>
  <c r="AB919" i="11"/>
  <c r="AC919" i="11" s="1"/>
  <c r="AB925" i="11"/>
  <c r="AC925" i="11" s="1"/>
  <c r="AB918" i="11"/>
  <c r="AC918" i="11" s="1"/>
  <c r="AB916" i="11"/>
  <c r="AB924" i="11"/>
  <c r="AC924" i="11" s="1"/>
  <c r="AC916" i="11" l="1"/>
  <c r="AC926" i="11" s="1"/>
  <c r="AB926" i="11"/>
  <c r="AC927" i="11" l="1"/>
  <c r="AD922" i="11" s="1"/>
  <c r="AE922" i="11" s="1"/>
  <c r="AD917" i="11" l="1"/>
  <c r="AE917" i="11" s="1"/>
  <c r="AD916" i="11"/>
  <c r="AD925" i="11"/>
  <c r="AE925" i="11" s="1"/>
  <c r="AD919" i="11"/>
  <c r="AE919" i="11" s="1"/>
  <c r="AB927" i="11"/>
  <c r="AD920" i="11"/>
  <c r="AE920" i="11" s="1"/>
  <c r="AD918" i="11"/>
  <c r="AE918" i="11" s="1"/>
  <c r="AD923" i="11"/>
  <c r="AE923" i="11" s="1"/>
  <c r="AD924" i="11"/>
  <c r="AE924" i="11" s="1"/>
  <c r="AD921" i="11"/>
  <c r="AE921" i="11" s="1"/>
  <c r="AE916" i="11"/>
  <c r="AE926" i="11" l="1"/>
  <c r="AD926" i="11"/>
  <c r="AE927" i="11" l="1"/>
  <c r="AF925" i="11" s="1"/>
  <c r="AG925" i="11" s="1"/>
  <c r="AF921" i="11" l="1"/>
  <c r="AG921" i="11" s="1"/>
  <c r="AF924" i="11"/>
  <c r="AG924" i="11" s="1"/>
  <c r="AF916" i="11"/>
  <c r="AF919" i="11"/>
  <c r="AG919" i="11" s="1"/>
  <c r="AF923" i="11"/>
  <c r="AG923" i="11" s="1"/>
  <c r="AF920" i="11"/>
  <c r="AG920" i="11" s="1"/>
  <c r="AF917" i="11"/>
  <c r="AG917" i="11" s="1"/>
  <c r="AF922" i="11"/>
  <c r="AG922" i="11" s="1"/>
  <c r="AD927" i="11"/>
  <c r="AF918" i="11"/>
  <c r="AG918" i="11" s="1"/>
  <c r="AG916" i="11"/>
  <c r="AG926" i="11" l="1"/>
  <c r="AF926" i="11"/>
  <c r="AG927" i="11" l="1"/>
  <c r="AF927" i="11" s="1"/>
  <c r="AH923" i="11"/>
  <c r="AI923" i="11" s="1"/>
  <c r="AH921" i="11"/>
  <c r="AI921" i="11" s="1"/>
  <c r="AH925" i="11"/>
  <c r="AI925" i="11" s="1"/>
  <c r="AH918" i="11" l="1"/>
  <c r="AI918" i="11" s="1"/>
  <c r="AH922" i="11"/>
  <c r="AI922" i="11" s="1"/>
  <c r="AH916" i="11"/>
  <c r="AI916" i="11" s="1"/>
  <c r="AH917" i="11"/>
  <c r="AI917" i="11" s="1"/>
  <c r="AH920" i="11"/>
  <c r="AI920" i="11" s="1"/>
  <c r="AH924" i="11"/>
  <c r="AI924" i="11" s="1"/>
  <c r="AH919" i="11"/>
  <c r="AI919" i="11" s="1"/>
  <c r="AI926" i="11" l="1"/>
  <c r="AH926" i="11"/>
  <c r="AI927" i="11" l="1"/>
  <c r="AJ917" i="11"/>
  <c r="AK917" i="11" s="1"/>
  <c r="AJ925" i="11"/>
  <c r="AK925" i="11" s="1"/>
  <c r="AJ924" i="11"/>
  <c r="AK924" i="11" s="1"/>
  <c r="AH927" i="11"/>
  <c r="AJ921" i="11"/>
  <c r="AK921" i="11" s="1"/>
  <c r="AJ922" i="11"/>
  <c r="AK922" i="11" s="1"/>
  <c r="AJ918" i="11"/>
  <c r="AK918" i="11" s="1"/>
  <c r="AJ916" i="11"/>
  <c r="AK916" i="11" s="1"/>
  <c r="AJ919" i="11"/>
  <c r="AK919" i="11" s="1"/>
  <c r="AJ920" i="11"/>
  <c r="AK920" i="11" s="1"/>
  <c r="AJ923" i="11"/>
  <c r="AK923" i="11" s="1"/>
  <c r="AK926" i="11" l="1"/>
  <c r="AJ926" i="11"/>
  <c r="AK927" i="11" l="1"/>
  <c r="AL922" i="11" s="1"/>
  <c r="AM922" i="11" s="1"/>
  <c r="AL925" i="11" l="1"/>
  <c r="AM925" i="11" s="1"/>
  <c r="AL923" i="11"/>
  <c r="AM923" i="11" s="1"/>
  <c r="AL917" i="11"/>
  <c r="AM917" i="11" s="1"/>
  <c r="AJ927" i="11"/>
  <c r="AL920" i="11"/>
  <c r="AM920" i="11" s="1"/>
  <c r="AL918" i="11"/>
  <c r="AM918" i="11" s="1"/>
  <c r="AL924" i="11"/>
  <c r="AM924" i="11" s="1"/>
  <c r="AL916" i="11"/>
  <c r="AM916" i="11" s="1"/>
  <c r="AL919" i="11"/>
  <c r="AM919" i="11" s="1"/>
  <c r="AL921" i="11"/>
  <c r="AM921" i="11" s="1"/>
  <c r="AM926" i="11" l="1"/>
  <c r="AL926" i="11"/>
  <c r="AM927" i="11" l="1"/>
  <c r="AN921" i="11" s="1"/>
  <c r="AO921" i="11" s="1"/>
  <c r="AN920" i="11"/>
  <c r="AO920" i="11" s="1"/>
  <c r="AN919" i="11"/>
  <c r="AO919" i="11" s="1"/>
  <c r="AN917" i="11"/>
  <c r="AO917" i="11" s="1"/>
  <c r="AN922" i="11"/>
  <c r="AO922" i="11" s="1"/>
  <c r="AL927" i="11"/>
  <c r="AN924" i="11"/>
  <c r="AO924" i="11" s="1"/>
  <c r="AN923" i="11"/>
  <c r="AO923" i="11" s="1"/>
  <c r="AN916" i="11"/>
  <c r="AN918" i="11"/>
  <c r="AO918" i="11" s="1"/>
  <c r="AN925" i="11"/>
  <c r="AO925" i="11" s="1"/>
  <c r="AN926" i="11" l="1"/>
  <c r="AO916" i="11"/>
  <c r="AO926" i="11" s="1"/>
  <c r="AO927" i="11" l="1"/>
  <c r="AP921" i="11" s="1"/>
  <c r="AQ921" i="11" s="1"/>
  <c r="AN927" i="11"/>
  <c r="AP918" i="11"/>
  <c r="AQ918" i="11" s="1"/>
  <c r="AP923" i="11"/>
  <c r="AQ923" i="11" s="1"/>
  <c r="AP919" i="11" l="1"/>
  <c r="AQ919" i="11" s="1"/>
  <c r="AP922" i="11"/>
  <c r="AQ922" i="11" s="1"/>
  <c r="AP917" i="11"/>
  <c r="AQ917" i="11" s="1"/>
  <c r="AP925" i="11"/>
  <c r="AQ925" i="11" s="1"/>
  <c r="AP920" i="11"/>
  <c r="AQ920" i="11" s="1"/>
  <c r="AP924" i="11"/>
  <c r="AQ924" i="11" s="1"/>
  <c r="AP916" i="11"/>
  <c r="AQ916" i="11" s="1"/>
  <c r="AQ926" i="11" l="1"/>
  <c r="AP926" i="11"/>
  <c r="AQ927" i="11" l="1"/>
  <c r="AR922" i="11" s="1"/>
  <c r="AS922" i="11" s="1"/>
  <c r="AR920" i="11" l="1"/>
  <c r="AS920" i="11" s="1"/>
  <c r="AR923" i="11"/>
  <c r="AS923" i="11" s="1"/>
  <c r="AR924" i="11"/>
  <c r="AS924" i="11" s="1"/>
  <c r="AP927" i="11"/>
  <c r="AR916" i="11"/>
  <c r="AS916" i="11" s="1"/>
  <c r="AR921" i="11"/>
  <c r="AS921" i="11" s="1"/>
  <c r="AR919" i="11"/>
  <c r="AS919" i="11" s="1"/>
  <c r="AR925" i="11"/>
  <c r="AS925" i="11" s="1"/>
  <c r="AR918" i="11"/>
  <c r="AS918" i="11" s="1"/>
  <c r="AR917" i="11"/>
  <c r="AS917" i="11" s="1"/>
  <c r="AS926" i="11" l="1"/>
  <c r="AR926" i="11"/>
  <c r="AS927" i="11" l="1"/>
  <c r="AT917" i="11"/>
  <c r="AU917" i="11" s="1"/>
  <c r="AT924" i="11"/>
  <c r="AU924" i="11" s="1"/>
  <c r="AR927" i="11"/>
  <c r="AT916" i="11"/>
  <c r="AT918" i="11"/>
  <c r="AU918" i="11" s="1"/>
  <c r="AT919" i="11"/>
  <c r="AU919" i="11" s="1"/>
  <c r="AT922" i="11"/>
  <c r="AU922" i="11" s="1"/>
  <c r="AT925" i="11"/>
  <c r="AU925" i="11" s="1"/>
  <c r="AT921" i="11"/>
  <c r="AU921" i="11" s="1"/>
  <c r="AT920" i="11"/>
  <c r="AU920" i="11" s="1"/>
  <c r="AT923" i="11"/>
  <c r="AU923" i="11" s="1"/>
  <c r="AU916" i="11"/>
  <c r="AU926" i="11" l="1"/>
  <c r="AT926" i="11"/>
  <c r="AU927" i="11" l="1"/>
  <c r="AV918" i="11" s="1"/>
  <c r="AW918" i="11" s="1"/>
  <c r="AV922" i="11"/>
  <c r="AW922" i="11" s="1"/>
  <c r="AV917" i="11"/>
  <c r="AW917" i="11" s="1"/>
  <c r="AV920" i="11"/>
  <c r="AW920" i="11" s="1"/>
  <c r="AV919" i="11"/>
  <c r="AW919" i="11" s="1"/>
  <c r="AV924" i="11"/>
  <c r="AW924" i="11" s="1"/>
  <c r="AV923" i="11"/>
  <c r="AW923" i="11" s="1"/>
  <c r="AV921" i="11"/>
  <c r="AW921" i="11" s="1"/>
  <c r="AV925" i="11"/>
  <c r="AW925" i="11" s="1"/>
  <c r="AV916" i="11" l="1"/>
  <c r="AW916" i="11" s="1"/>
  <c r="AW926" i="11" s="1"/>
  <c r="AT927" i="11"/>
  <c r="AV926" i="11" l="1"/>
  <c r="AW927" i="11" s="1"/>
  <c r="AX921" i="11" s="1"/>
  <c r="AY921" i="11" s="1"/>
  <c r="AX923" i="11" l="1"/>
  <c r="AY923" i="11" s="1"/>
  <c r="AX918" i="11"/>
  <c r="AY918" i="11" s="1"/>
  <c r="AX919" i="11"/>
  <c r="AY919" i="11" s="1"/>
  <c r="AX922" i="11"/>
  <c r="AY922" i="11" s="1"/>
  <c r="AX917" i="11"/>
  <c r="AY917" i="11" s="1"/>
  <c r="AV927" i="11"/>
  <c r="AX925" i="11"/>
  <c r="AY925" i="11" s="1"/>
  <c r="AX920" i="11"/>
  <c r="AY920" i="11" s="1"/>
  <c r="AX924" i="11"/>
  <c r="AY924" i="11" s="1"/>
  <c r="AX916" i="11"/>
  <c r="AX926" i="11" l="1"/>
  <c r="AY916" i="11"/>
  <c r="AY926" i="11" s="1"/>
  <c r="AY927" i="11" l="1"/>
  <c r="AZ917" i="11" s="1"/>
  <c r="BA917" i="11" s="1"/>
  <c r="AZ925" i="11" l="1"/>
  <c r="BA925" i="11" s="1"/>
  <c r="AX927" i="11"/>
  <c r="AZ924" i="11"/>
  <c r="BA924" i="11" s="1"/>
  <c r="AZ916" i="11"/>
  <c r="BA916" i="11" s="1"/>
  <c r="AZ921" i="11"/>
  <c r="BA921" i="11" s="1"/>
  <c r="AZ918" i="11"/>
  <c r="BA918" i="11" s="1"/>
  <c r="AZ920" i="11"/>
  <c r="BA920" i="11" s="1"/>
  <c r="AZ923" i="11"/>
  <c r="BA923" i="11" s="1"/>
  <c r="AZ919" i="11"/>
  <c r="BA919" i="11" s="1"/>
  <c r="AZ922" i="11"/>
  <c r="BA922" i="11" s="1"/>
  <c r="BA926" i="11" l="1"/>
  <c r="AZ926" i="11"/>
  <c r="BA927" i="11" l="1"/>
  <c r="BB917" i="11" s="1"/>
  <c r="BC917" i="11" s="1"/>
  <c r="BB925" i="11"/>
  <c r="BC925" i="11" s="1"/>
  <c r="BB920" i="11"/>
  <c r="BC920" i="11" s="1"/>
  <c r="BB918" i="11"/>
  <c r="BC918" i="11" s="1"/>
  <c r="BB924" i="11"/>
  <c r="BC924" i="11" s="1"/>
  <c r="BB919" i="11"/>
  <c r="BC919" i="11" s="1"/>
  <c r="BB922" i="11"/>
  <c r="BC922" i="11" s="1"/>
  <c r="BB921" i="11"/>
  <c r="BC921" i="11" s="1"/>
  <c r="BB923" i="11" l="1"/>
  <c r="BC923" i="11" s="1"/>
  <c r="AZ927" i="11"/>
  <c r="BB916" i="11"/>
  <c r="BC916" i="11" s="1"/>
  <c r="BC926" i="11" s="1"/>
  <c r="BB926" i="11" l="1"/>
  <c r="BC927" i="11" s="1"/>
  <c r="BD925" i="11" l="1"/>
  <c r="BE925" i="11" s="1"/>
  <c r="BD924" i="11"/>
  <c r="BE924" i="11" s="1"/>
  <c r="BD922" i="11"/>
  <c r="BE922" i="11" s="1"/>
  <c r="BD923" i="11"/>
  <c r="BE923" i="11" s="1"/>
  <c r="BD919" i="11"/>
  <c r="BE919" i="11" s="1"/>
  <c r="BD921" i="11"/>
  <c r="BE921" i="11" s="1"/>
  <c r="BD917" i="11"/>
  <c r="BE917" i="11" s="1"/>
  <c r="BD916" i="11"/>
  <c r="BE916" i="11" s="1"/>
  <c r="BB927" i="11"/>
  <c r="BD918" i="11"/>
  <c r="BE918" i="11" s="1"/>
  <c r="BD920" i="11"/>
  <c r="BE920" i="11" s="1"/>
  <c r="BE926" i="11" l="1"/>
  <c r="BD926" i="11"/>
  <c r="BE927" i="11" l="1"/>
  <c r="BF925" i="11" s="1"/>
  <c r="BG925" i="11" s="1"/>
  <c r="BF918" i="11"/>
  <c r="BG918" i="11" s="1"/>
  <c r="BF919" i="11"/>
  <c r="BG919" i="11" s="1"/>
  <c r="BF917" i="11"/>
  <c r="BG917" i="11" s="1"/>
  <c r="BD927" i="11"/>
  <c r="BF920" i="11"/>
  <c r="BG920" i="11" s="1"/>
  <c r="BF921" i="11"/>
  <c r="BG921" i="11" s="1"/>
  <c r="BF924" i="11" l="1"/>
  <c r="BG924" i="11" s="1"/>
  <c r="BF922" i="11"/>
  <c r="BG922" i="11" s="1"/>
  <c r="BF923" i="11"/>
  <c r="BG923" i="11" s="1"/>
  <c r="BF916" i="11"/>
  <c r="BG916" i="11" s="1"/>
  <c r="BG926" i="11" s="1"/>
  <c r="BF926" i="11" l="1"/>
  <c r="BG927" i="11" s="1"/>
  <c r="BH917" i="11" s="1"/>
  <c r="BI917" i="11" s="1"/>
  <c r="BH916" i="11" l="1"/>
  <c r="BI916" i="11" s="1"/>
  <c r="BH925" i="11"/>
  <c r="BI925" i="11" s="1"/>
  <c r="BH922" i="11"/>
  <c r="BI922" i="11" s="1"/>
  <c r="BF927" i="11"/>
  <c r="BH921" i="11"/>
  <c r="BI921" i="11" s="1"/>
  <c r="BH923" i="11"/>
  <c r="BI923" i="11" s="1"/>
  <c r="BH918" i="11"/>
  <c r="BI918" i="11" s="1"/>
  <c r="BH920" i="11"/>
  <c r="BI920" i="11" s="1"/>
  <c r="BH924" i="11"/>
  <c r="BI924" i="11" s="1"/>
  <c r="BH919" i="11"/>
  <c r="BI919" i="11" s="1"/>
  <c r="BI926" i="11" l="1"/>
  <c r="BH926" i="11"/>
  <c r="BI927" i="11" l="1"/>
  <c r="BJ920" i="11" s="1"/>
  <c r="BK920" i="11" s="1"/>
  <c r="BJ919" i="11"/>
  <c r="BK919" i="11" s="1"/>
  <c r="BJ916" i="11"/>
  <c r="BK916" i="11" s="1"/>
  <c r="BJ918" i="11"/>
  <c r="BK918" i="11" s="1"/>
  <c r="BJ921" i="11"/>
  <c r="BK921" i="11" s="1"/>
  <c r="BJ924" i="11"/>
  <c r="BK924" i="11" s="1"/>
  <c r="BH927" i="11" l="1"/>
  <c r="BJ923" i="11"/>
  <c r="BK923" i="11" s="1"/>
  <c r="BJ925" i="11"/>
  <c r="BK925" i="11" s="1"/>
  <c r="BJ917" i="11"/>
  <c r="BK917" i="11" s="1"/>
  <c r="BJ922" i="11"/>
  <c r="BK922" i="11" s="1"/>
  <c r="BK926" i="11" l="1"/>
  <c r="BJ926" i="11"/>
  <c r="BK927" i="11" l="1"/>
  <c r="BL917" i="11" s="1"/>
  <c r="BM917" i="11" s="1"/>
  <c r="BL924" i="11"/>
  <c r="BM924" i="11" s="1"/>
  <c r="BL922" i="11"/>
  <c r="BM922" i="11" s="1"/>
  <c r="BL920" i="11"/>
  <c r="BM920" i="11" s="1"/>
  <c r="BL916" i="11"/>
  <c r="BM916" i="11" s="1"/>
  <c r="BL919" i="11"/>
  <c r="BM919" i="11" s="1"/>
  <c r="BL925" i="11"/>
  <c r="BM925" i="11" s="1"/>
  <c r="BL921" i="11"/>
  <c r="BM921" i="11" s="1"/>
  <c r="BL918" i="11" l="1"/>
  <c r="BM918" i="11" s="1"/>
  <c r="BL923" i="11"/>
  <c r="BM923" i="11" s="1"/>
  <c r="BJ927" i="11"/>
  <c r="BM926" i="11" l="1"/>
  <c r="BL926" i="11"/>
  <c r="BM927" i="11" s="1"/>
  <c r="BN925" i="11" l="1"/>
  <c r="BO925" i="11" s="1"/>
  <c r="BN921" i="11"/>
  <c r="BO921" i="11" s="1"/>
  <c r="BN916" i="11"/>
  <c r="BO916" i="11" s="1"/>
  <c r="BN917" i="11"/>
  <c r="BO917" i="11" s="1"/>
  <c r="BN923" i="11"/>
  <c r="BO923" i="11" s="1"/>
  <c r="BN918" i="11"/>
  <c r="BO918" i="11" s="1"/>
  <c r="BN919" i="11"/>
  <c r="BO919" i="11" s="1"/>
  <c r="BL927" i="11"/>
  <c r="BN922" i="11"/>
  <c r="BO922" i="11" s="1"/>
  <c r="BN924" i="11"/>
  <c r="BO924" i="11" s="1"/>
  <c r="BN920" i="11"/>
  <c r="BO920" i="11" s="1"/>
  <c r="BO926" i="11" s="1"/>
  <c r="BN926" i="11" l="1"/>
  <c r="BO927" i="11" s="1"/>
  <c r="BP925" i="11" s="1"/>
  <c r="BQ925" i="11" s="1"/>
  <c r="BP922" i="11"/>
  <c r="BQ922" i="11" s="1"/>
  <c r="BP919" i="11"/>
  <c r="BQ919" i="11" s="1"/>
  <c r="BP918" i="11"/>
  <c r="BQ918" i="11" s="1"/>
  <c r="BP924" i="11"/>
  <c r="BQ924" i="11" s="1"/>
  <c r="BP921" i="11" l="1"/>
  <c r="BQ921" i="11" s="1"/>
  <c r="BP916" i="11"/>
  <c r="BQ916" i="11" s="1"/>
  <c r="BP917" i="11"/>
  <c r="BQ917" i="11" s="1"/>
  <c r="BP923" i="11"/>
  <c r="BQ923" i="11" s="1"/>
  <c r="BN927" i="11"/>
  <c r="BP920" i="11"/>
  <c r="BQ920" i="11" s="1"/>
  <c r="BQ926" i="11" l="1"/>
  <c r="BP926" i="11"/>
  <c r="BQ927" i="11" s="1"/>
  <c r="BR923" i="11" l="1"/>
  <c r="BS923" i="11" s="1"/>
  <c r="BR920" i="11"/>
  <c r="BS920" i="11" s="1"/>
  <c r="BR918" i="11"/>
  <c r="BS918" i="11" s="1"/>
  <c r="BR916" i="11"/>
  <c r="BS916" i="11" s="1"/>
  <c r="BR925" i="11"/>
  <c r="BS925" i="11" s="1"/>
  <c r="BR924" i="11"/>
  <c r="BS924" i="11" s="1"/>
  <c r="BR917" i="11"/>
  <c r="BS917" i="11" s="1"/>
  <c r="BR922" i="11"/>
  <c r="BS922" i="11" s="1"/>
  <c r="BR919" i="11"/>
  <c r="BS919" i="11" s="1"/>
  <c r="BR921" i="11"/>
  <c r="BS921" i="11" s="1"/>
  <c r="BP927" i="11"/>
  <c r="BS926" i="11" l="1"/>
  <c r="BR926" i="11"/>
  <c r="BS927" i="11" l="1"/>
  <c r="BT918" i="11"/>
  <c r="BU918" i="11" s="1"/>
  <c r="BT916" i="11"/>
  <c r="BU916" i="11" s="1"/>
  <c r="BT925" i="11"/>
  <c r="BU925" i="11" s="1"/>
  <c r="BT917" i="11"/>
  <c r="BU917" i="11" s="1"/>
  <c r="BT919" i="11"/>
  <c r="BU919" i="11" s="1"/>
  <c r="BT920" i="11"/>
  <c r="BU920" i="11" s="1"/>
  <c r="BT923" i="11"/>
  <c r="BU923" i="11" s="1"/>
  <c r="BT924" i="11"/>
  <c r="BU924" i="11" s="1"/>
  <c r="BT922" i="11"/>
  <c r="BU922" i="11" s="1"/>
  <c r="BT921" i="11"/>
  <c r="BU921" i="11" s="1"/>
  <c r="BR927" i="11"/>
  <c r="BT926" i="11" l="1"/>
  <c r="BU926" i="11"/>
  <c r="BU927" i="11" l="1"/>
  <c r="BV925" i="11" s="1"/>
  <c r="BW925" i="11" s="1"/>
  <c r="BV916" i="11" l="1"/>
  <c r="BV923" i="11"/>
  <c r="BW923" i="11" s="1"/>
  <c r="BV924" i="11"/>
  <c r="BW924" i="11" s="1"/>
  <c r="BV919" i="11"/>
  <c r="BW919" i="11" s="1"/>
  <c r="BV922" i="11"/>
  <c r="BW922" i="11" s="1"/>
  <c r="BT927" i="11"/>
  <c r="BV921" i="11"/>
  <c r="BW921" i="11" s="1"/>
  <c r="BV920" i="11"/>
  <c r="BW920" i="11" s="1"/>
  <c r="BV918" i="11"/>
  <c r="BW918" i="11" s="1"/>
  <c r="BV917" i="11"/>
  <c r="BW917" i="11" s="1"/>
  <c r="BW916" i="11"/>
  <c r="BW926" i="11" l="1"/>
  <c r="BV926" i="11"/>
  <c r="BW927" i="11" l="1"/>
  <c r="BX916" i="11" s="1"/>
  <c r="BX924" i="11"/>
  <c r="BY924" i="11" s="1"/>
  <c r="BX918" i="11"/>
  <c r="BY918" i="11" s="1"/>
  <c r="BX923" i="11"/>
  <c r="BY923" i="11" s="1"/>
  <c r="BX921" i="11"/>
  <c r="BY921" i="11" s="1"/>
  <c r="BX917" i="11"/>
  <c r="BY917" i="11" s="1"/>
  <c r="BX922" i="11"/>
  <c r="BY922" i="11" s="1"/>
  <c r="BX925" i="11"/>
  <c r="BY925" i="11" s="1"/>
  <c r="BV927" i="11"/>
  <c r="BX919" i="11"/>
  <c r="BY919" i="11" s="1"/>
  <c r="BX920" i="11" l="1"/>
  <c r="BY920" i="11" s="1"/>
  <c r="BY916" i="11"/>
  <c r="BX926" i="11" l="1"/>
  <c r="BY926" i="11"/>
  <c r="BY927" i="11" l="1"/>
  <c r="BZ922" i="11" s="1"/>
  <c r="CA922" i="11" s="1"/>
  <c r="BZ924" i="11"/>
  <c r="CA924" i="11" s="1"/>
  <c r="BZ921" i="11"/>
  <c r="CA921" i="11" s="1"/>
  <c r="BZ917" i="11"/>
  <c r="CA917" i="11" s="1"/>
  <c r="BZ923" i="11"/>
  <c r="CA923" i="11" s="1"/>
  <c r="BZ920" i="11"/>
  <c r="CA920" i="11" s="1"/>
  <c r="BZ916" i="11"/>
  <c r="CA916" i="11" s="1"/>
  <c r="BX927" i="11"/>
  <c r="BZ919" i="11"/>
  <c r="CA919" i="11" s="1"/>
  <c r="BZ918" i="11"/>
  <c r="CA918" i="11" s="1"/>
  <c r="BZ925" i="11"/>
  <c r="CA925" i="11" s="1"/>
  <c r="CA926" i="11" l="1"/>
  <c r="BZ926" i="11"/>
  <c r="CA927" i="11" l="1"/>
  <c r="BZ927" i="11" s="1"/>
  <c r="CB917" i="11" l="1"/>
  <c r="CC917" i="11" s="1"/>
  <c r="CB925" i="11"/>
  <c r="CC925" i="11" s="1"/>
  <c r="CB921" i="11"/>
  <c r="CC921" i="11" s="1"/>
  <c r="CB919" i="11"/>
  <c r="CC919" i="11" s="1"/>
  <c r="CB918" i="11"/>
  <c r="CC918" i="11" s="1"/>
  <c r="CB923" i="11"/>
  <c r="CC923" i="11" s="1"/>
  <c r="CB924" i="11"/>
  <c r="CC924" i="11" s="1"/>
  <c r="CB922" i="11"/>
  <c r="CC922" i="11" s="1"/>
  <c r="CB916" i="11"/>
  <c r="CC916" i="11" s="1"/>
  <c r="CB920" i="11"/>
  <c r="CC920" i="11" s="1"/>
  <c r="CC926" i="11" l="1"/>
  <c r="CB926" i="11"/>
  <c r="CC927" i="11" l="1"/>
  <c r="CB927" i="11" s="1"/>
  <c r="CD920" i="11"/>
  <c r="CE920" i="11" s="1"/>
  <c r="CD924" i="11"/>
  <c r="CE924" i="11" s="1"/>
  <c r="CD923" i="11"/>
  <c r="CE923" i="11" s="1"/>
  <c r="CD919" i="11"/>
  <c r="CE919" i="11" s="1"/>
  <c r="CD916" i="11"/>
  <c r="CD925" i="11"/>
  <c r="CE925" i="11" s="1"/>
  <c r="CD917" i="11"/>
  <c r="CE917" i="11" s="1"/>
  <c r="CD922" i="11" l="1"/>
  <c r="CE922" i="11" s="1"/>
  <c r="CD918" i="11"/>
  <c r="CE918" i="11" s="1"/>
  <c r="CD921" i="11"/>
  <c r="CE921" i="11" s="1"/>
  <c r="CE916" i="11"/>
  <c r="CE926" i="11" l="1"/>
  <c r="CD926" i="11"/>
  <c r="CE927" i="11" l="1"/>
  <c r="CD927" i="11" s="1"/>
  <c r="CF925" i="11"/>
  <c r="CG925" i="11" s="1"/>
  <c r="CF924" i="11"/>
  <c r="CG924" i="11" s="1"/>
  <c r="CF917" i="11"/>
  <c r="CG917" i="11" s="1"/>
  <c r="CF918" i="11"/>
  <c r="CG918" i="11" s="1"/>
  <c r="CF920" i="11"/>
  <c r="CG920" i="11" s="1"/>
  <c r="CF923" i="11"/>
  <c r="CG923" i="11" s="1"/>
  <c r="CF922" i="11"/>
  <c r="CG922" i="11" s="1"/>
  <c r="CF921" i="11"/>
  <c r="CG921" i="11" s="1"/>
  <c r="CF916" i="11" l="1"/>
  <c r="CG916" i="11" s="1"/>
  <c r="CF919" i="11"/>
  <c r="CG919" i="11" s="1"/>
  <c r="CG926" i="11" l="1"/>
  <c r="CF926" i="11"/>
  <c r="CG927" i="11" l="1"/>
  <c r="CF927" i="11" s="1"/>
  <c r="CH920" i="11"/>
  <c r="CI920" i="11" s="1"/>
  <c r="CH925" i="11"/>
  <c r="CI925" i="11" s="1"/>
  <c r="CH924" i="11"/>
  <c r="CI924" i="11" s="1"/>
  <c r="CH919" i="11"/>
  <c r="CI919" i="11" s="1"/>
  <c r="CH923" i="11"/>
  <c r="CI923" i="11" s="1"/>
  <c r="CH916" i="11" l="1"/>
  <c r="CI916" i="11" s="1"/>
  <c r="CH922" i="11"/>
  <c r="CI922" i="11" s="1"/>
  <c r="CH917" i="11"/>
  <c r="CI917" i="11" s="1"/>
  <c r="CH918" i="11"/>
  <c r="CI918" i="11" s="1"/>
  <c r="CH921" i="11"/>
  <c r="CI921" i="11" s="1"/>
  <c r="CI926" i="11" l="1"/>
  <c r="CH926" i="11"/>
  <c r="CI927" i="11" l="1"/>
  <c r="CJ925" i="11"/>
  <c r="CK925" i="11" s="1"/>
  <c r="CJ919" i="11"/>
  <c r="CK919" i="11" s="1"/>
  <c r="CJ920" i="11"/>
  <c r="CK920" i="11" s="1"/>
  <c r="CJ923" i="11"/>
  <c r="CK923" i="11" s="1"/>
  <c r="CJ916" i="11"/>
  <c r="CK916" i="11" s="1"/>
  <c r="CJ921" i="11"/>
  <c r="CK921" i="11" s="1"/>
  <c r="CH927" i="11"/>
  <c r="CJ922" i="11"/>
  <c r="CK922" i="11" s="1"/>
  <c r="CJ918" i="11"/>
  <c r="CK918" i="11" s="1"/>
  <c r="CJ924" i="11"/>
  <c r="CK924" i="11" s="1"/>
  <c r="CJ917" i="11"/>
  <c r="CK917" i="11" s="1"/>
  <c r="CJ926" i="11" l="1"/>
  <c r="CK926" i="11"/>
  <c r="CK927" i="11" l="1"/>
  <c r="CL921" i="11" s="1"/>
  <c r="CM921" i="11" s="1"/>
  <c r="CL916" i="11"/>
  <c r="CL924" i="11"/>
  <c r="CM924" i="11" s="1"/>
  <c r="CL920" i="11"/>
  <c r="CM920" i="11" s="1"/>
  <c r="CL917" i="11"/>
  <c r="CM917" i="11" s="1"/>
  <c r="CL922" i="11"/>
  <c r="CM922" i="11" s="1"/>
  <c r="CJ927" i="11"/>
  <c r="CL918" i="11"/>
  <c r="CM918" i="11" s="1"/>
  <c r="CL919" i="11"/>
  <c r="CM919" i="11" s="1"/>
  <c r="CL923" i="11"/>
  <c r="CM923" i="11" s="1"/>
  <c r="CL925" i="11" l="1"/>
  <c r="CM925" i="11" s="1"/>
  <c r="CM916" i="11"/>
  <c r="CL926" i="11" l="1"/>
  <c r="CM926" i="11"/>
  <c r="CM927" i="11" l="1"/>
  <c r="CL927" i="11" s="1"/>
  <c r="CN923" i="11"/>
  <c r="CO923" i="11" s="1"/>
  <c r="CN924" i="11"/>
  <c r="CO924" i="11" s="1"/>
  <c r="CN925" i="11"/>
  <c r="CO925" i="11" s="1"/>
  <c r="CN922" i="11"/>
  <c r="CO922" i="11" s="1"/>
  <c r="CN917" i="11"/>
  <c r="CO917" i="11" s="1"/>
  <c r="CN916" i="11"/>
  <c r="CO916" i="11" s="1"/>
  <c r="CN919" i="11"/>
  <c r="CO919" i="11" s="1"/>
  <c r="CN920" i="11"/>
  <c r="CO920" i="11" s="1"/>
  <c r="CN918" i="11"/>
  <c r="CO918" i="11" s="1"/>
  <c r="CN921" i="11" l="1"/>
  <c r="CO921" i="11" s="1"/>
  <c r="CO926" i="11" s="1"/>
  <c r="CN926" i="11" l="1"/>
  <c r="CO927" i="11" s="1"/>
  <c r="CN927" i="11" s="1"/>
  <c r="CP916" i="11" l="1"/>
  <c r="CP919" i="11"/>
  <c r="CQ919" i="11" s="1"/>
  <c r="CP924" i="11"/>
  <c r="CQ924" i="11" s="1"/>
  <c r="CP921" i="11"/>
  <c r="CQ921" i="11" s="1"/>
  <c r="CP918" i="11"/>
  <c r="CQ918" i="11" s="1"/>
  <c r="CP923" i="11"/>
  <c r="CQ923" i="11" s="1"/>
  <c r="CP922" i="11"/>
  <c r="CQ922" i="11" s="1"/>
  <c r="CP925" i="11"/>
  <c r="CQ925" i="11" s="1"/>
  <c r="CP920" i="11"/>
  <c r="CQ920" i="11" s="1"/>
  <c r="CP917" i="11"/>
  <c r="CQ917" i="11" s="1"/>
  <c r="CQ916" i="11"/>
  <c r="CQ926" i="11" l="1"/>
  <c r="CP926" i="11"/>
  <c r="CQ927" i="11" l="1"/>
  <c r="CP927" i="11" s="1"/>
  <c r="CR922" i="11" l="1"/>
  <c r="CS922" i="11" s="1"/>
  <c r="CR923" i="11"/>
  <c r="CS923" i="11" s="1"/>
  <c r="CR917" i="11"/>
  <c r="CS917" i="11" s="1"/>
  <c r="CR920" i="11"/>
  <c r="CS920" i="11" s="1"/>
  <c r="CR924" i="11"/>
  <c r="CS924" i="11" s="1"/>
  <c r="CR916" i="11"/>
  <c r="CS916" i="11" s="1"/>
  <c r="CR919" i="11"/>
  <c r="CS919" i="11" s="1"/>
  <c r="CR921" i="11"/>
  <c r="CS921" i="11" s="1"/>
  <c r="CR918" i="11"/>
  <c r="CS918" i="11" s="1"/>
  <c r="CR925" i="11"/>
  <c r="CS925" i="11" s="1"/>
  <c r="CR926" i="11" l="1"/>
  <c r="CS926" i="11"/>
  <c r="CS927" i="11" l="1"/>
  <c r="CT925" i="11" s="1"/>
  <c r="CU925" i="11" s="1"/>
  <c r="CT916" i="11"/>
  <c r="CT922" i="11"/>
  <c r="CU922" i="11" s="1"/>
  <c r="CT919" i="11"/>
  <c r="CU919" i="11" s="1"/>
  <c r="CT923" i="11"/>
  <c r="CU923" i="11" s="1"/>
  <c r="CT924" i="11"/>
  <c r="CU924" i="11" s="1"/>
  <c r="CT921" i="11"/>
  <c r="CU921" i="11" s="1"/>
  <c r="CT920" i="11" l="1"/>
  <c r="CU920" i="11" s="1"/>
  <c r="CT918" i="11"/>
  <c r="CU918" i="11" s="1"/>
  <c r="CR927" i="11"/>
  <c r="CT917" i="11"/>
  <c r="CU917" i="11" s="1"/>
  <c r="CU916" i="11"/>
  <c r="CU926" i="11" l="1"/>
  <c r="CT926" i="11"/>
  <c r="CU927" i="11" l="1"/>
  <c r="CV922" i="11" s="1"/>
  <c r="CW922" i="11" s="1"/>
  <c r="CV921" i="11"/>
  <c r="CW921" i="11" s="1"/>
  <c r="CV924" i="11"/>
  <c r="CW924" i="11" s="1"/>
  <c r="CV923" i="11"/>
  <c r="CW923" i="11" s="1"/>
  <c r="CT927" i="11"/>
  <c r="CV919" i="11"/>
  <c r="CW919" i="11" s="1"/>
  <c r="CV925" i="11"/>
  <c r="CW925" i="11" s="1"/>
  <c r="CV918" i="11"/>
  <c r="CW918" i="11" s="1"/>
  <c r="CV920" i="11"/>
  <c r="CW920" i="11" s="1"/>
  <c r="CV916" i="11"/>
  <c r="CV917" i="11"/>
  <c r="CW917" i="11" s="1"/>
  <c r="CW916" i="11" l="1"/>
  <c r="CW926" i="11" s="1"/>
  <c r="CV926" i="11"/>
  <c r="CW927" i="11" l="1"/>
  <c r="CV927" i="11" s="1"/>
  <c r="CX922" i="11" l="1"/>
  <c r="CY922" i="11" s="1"/>
  <c r="CX921" i="11"/>
  <c r="CY921" i="11" s="1"/>
  <c r="CX924" i="11"/>
  <c r="CY924" i="11" s="1"/>
  <c r="CX925" i="11"/>
  <c r="CY925" i="11" s="1"/>
  <c r="CX916" i="11"/>
  <c r="CY916" i="11" s="1"/>
  <c r="CX920" i="11"/>
  <c r="CY920" i="11" s="1"/>
  <c r="CX917" i="11"/>
  <c r="CY917" i="11" s="1"/>
  <c r="CX923" i="11"/>
  <c r="CY923" i="11" s="1"/>
  <c r="CX918" i="11"/>
  <c r="CY918" i="11" s="1"/>
  <c r="CX919" i="11"/>
  <c r="CY919" i="11" s="1"/>
  <c r="CX926" i="11" l="1"/>
  <c r="CY926" i="11"/>
  <c r="CY927" i="11" l="1"/>
  <c r="CZ918" i="11" s="1"/>
  <c r="DA918" i="11" s="1"/>
  <c r="CZ921" i="11"/>
  <c r="DA921" i="11" s="1"/>
  <c r="CZ919" i="11"/>
  <c r="DA919" i="11" s="1"/>
  <c r="CZ920" i="11"/>
  <c r="DA920" i="11" s="1"/>
  <c r="CZ922" i="11"/>
  <c r="DA922" i="11" s="1"/>
  <c r="CZ916" i="11"/>
  <c r="CZ925" i="11"/>
  <c r="DA925" i="11" s="1"/>
  <c r="CZ924" i="11" l="1"/>
  <c r="DA924" i="11" s="1"/>
  <c r="CX927" i="11"/>
  <c r="CZ917" i="11"/>
  <c r="DA917" i="11" s="1"/>
  <c r="CZ923" i="11"/>
  <c r="DA923" i="11" s="1"/>
  <c r="DA916" i="11"/>
  <c r="DA926" i="11" l="1"/>
  <c r="CZ926" i="11"/>
  <c r="DA927" i="11" s="1"/>
  <c r="DB925" i="11" l="1"/>
  <c r="DC925" i="11" s="1"/>
  <c r="DB917" i="11"/>
  <c r="DC917" i="11" s="1"/>
  <c r="DB922" i="11"/>
  <c r="DC922" i="11" s="1"/>
  <c r="DB919" i="11"/>
  <c r="DC919" i="11" s="1"/>
  <c r="DB924" i="11"/>
  <c r="DC924" i="11" s="1"/>
  <c r="CZ927" i="11"/>
  <c r="DB918" i="11"/>
  <c r="DC918" i="11" s="1"/>
  <c r="DB920" i="11"/>
  <c r="DC920" i="11" s="1"/>
  <c r="DB916" i="11"/>
  <c r="DB923" i="11"/>
  <c r="DC923" i="11" s="1"/>
  <c r="DB921" i="11"/>
  <c r="DC921" i="11" s="1"/>
  <c r="DB926" i="11" l="1"/>
  <c r="DC916" i="11"/>
  <c r="DC926" i="11" s="1"/>
  <c r="DC927" i="11" l="1"/>
  <c r="DD922" i="11" l="1"/>
  <c r="DE922" i="11" s="1"/>
  <c r="DD925" i="11"/>
  <c r="DE925" i="11" s="1"/>
  <c r="DD923" i="11"/>
  <c r="DE923" i="11" s="1"/>
  <c r="DD920" i="11"/>
  <c r="DE920" i="11" s="1"/>
  <c r="DD924" i="11"/>
  <c r="DE924" i="11" s="1"/>
  <c r="DB927" i="11"/>
  <c r="DD919" i="11"/>
  <c r="DE919" i="11" s="1"/>
  <c r="DD918" i="11"/>
  <c r="DE918" i="11" s="1"/>
  <c r="DD921" i="11"/>
  <c r="DE921" i="11" s="1"/>
  <c r="DD916" i="11"/>
  <c r="DD917" i="11"/>
  <c r="DE917" i="11" s="1"/>
  <c r="DD926" i="11" l="1"/>
  <c r="DE916" i="11"/>
  <c r="DE926" i="11" s="1"/>
  <c r="DE927" i="11" l="1"/>
  <c r="DF922" i="11" l="1"/>
  <c r="DG922" i="11" s="1"/>
  <c r="DF921" i="11"/>
  <c r="DG921" i="11" s="1"/>
  <c r="DF916" i="11"/>
  <c r="DF923" i="11"/>
  <c r="DG923" i="11" s="1"/>
  <c r="DD927" i="11"/>
  <c r="DF919" i="11"/>
  <c r="DG919" i="11" s="1"/>
  <c r="DF925" i="11"/>
  <c r="DG925" i="11" s="1"/>
  <c r="DF918" i="11"/>
  <c r="DG918" i="11" s="1"/>
  <c r="DF920" i="11"/>
  <c r="DG920" i="11" s="1"/>
  <c r="DF924" i="11"/>
  <c r="DG924" i="11" s="1"/>
  <c r="DF917" i="11"/>
  <c r="DG917" i="11" s="1"/>
  <c r="DF926" i="11" l="1"/>
  <c r="DG916" i="11"/>
  <c r="DG926" i="11" s="1"/>
  <c r="DG927" i="11" l="1"/>
  <c r="DH921" i="11" l="1"/>
  <c r="DI921" i="11" s="1"/>
  <c r="DH924" i="11"/>
  <c r="DI924" i="11" s="1"/>
  <c r="DH919" i="11"/>
  <c r="DI919" i="11" s="1"/>
  <c r="DH923" i="11"/>
  <c r="DI923" i="11" s="1"/>
  <c r="DH922" i="11"/>
  <c r="DI922" i="11" s="1"/>
  <c r="DH925" i="11"/>
  <c r="DI925" i="11" s="1"/>
  <c r="DH916" i="11"/>
  <c r="DH918" i="11"/>
  <c r="DI918" i="11" s="1"/>
  <c r="DH917" i="11"/>
  <c r="DI917" i="11" s="1"/>
  <c r="DF927" i="11"/>
  <c r="DH920" i="11"/>
  <c r="DI920" i="11" s="1"/>
  <c r="DH926" i="11" l="1"/>
  <c r="DI916" i="11"/>
  <c r="DI926" i="11" s="1"/>
  <c r="DI927" i="11" l="1"/>
  <c r="DH927" i="11" l="1"/>
  <c r="DJ918" i="11"/>
  <c r="DK918" i="11" s="1"/>
  <c r="DJ922" i="11"/>
  <c r="DK922" i="11" s="1"/>
  <c r="DJ921" i="11"/>
  <c r="DK921" i="11" s="1"/>
  <c r="DJ924" i="11"/>
  <c r="DK924" i="11" s="1"/>
  <c r="DJ923" i="11"/>
  <c r="DK923" i="11" s="1"/>
  <c r="DJ920" i="11"/>
  <c r="DK920" i="11" s="1"/>
  <c r="DJ919" i="11"/>
  <c r="DK919" i="11" s="1"/>
  <c r="DJ916" i="11"/>
  <c r="DJ917" i="11"/>
  <c r="DK917" i="11" s="1"/>
  <c r="DJ925" i="11"/>
  <c r="DK925" i="11" s="1"/>
  <c r="DJ926" i="11" l="1"/>
  <c r="DK916" i="11"/>
  <c r="DK926" i="11" s="1"/>
  <c r="DK927" i="11" l="1"/>
  <c r="DJ927" i="11" l="1"/>
  <c r="DL919" i="11"/>
  <c r="DM919" i="11" s="1"/>
  <c r="DL925" i="11"/>
  <c r="DM925" i="11" s="1"/>
  <c r="DL918" i="11"/>
  <c r="DM918" i="11" s="1"/>
  <c r="DL923" i="11"/>
  <c r="DM923" i="11" s="1"/>
  <c r="DL916" i="11"/>
  <c r="DL924" i="11"/>
  <c r="DM924" i="11" s="1"/>
  <c r="DL917" i="11"/>
  <c r="DM917" i="11" s="1"/>
  <c r="DL920" i="11"/>
  <c r="DM920" i="11" s="1"/>
  <c r="DL922" i="11"/>
  <c r="DM922" i="11" s="1"/>
  <c r="DL921" i="11"/>
  <c r="DM921" i="11" s="1"/>
  <c r="DL926" i="11" l="1"/>
  <c r="DM916" i="11"/>
  <c r="DM926" i="11" s="1"/>
  <c r="DM927" i="11" l="1"/>
  <c r="DL927" i="11" s="1"/>
  <c r="O914" i="11" l="1"/>
  <c r="P928" i="11" s="1"/>
  <c r="P927" i="11" s="1"/>
  <c r="N917" i="11" l="1"/>
  <c r="N916" i="11"/>
  <c r="O916" i="11" s="1"/>
  <c r="N924" i="11"/>
  <c r="O924" i="11" s="1"/>
  <c r="N920" i="11"/>
  <c r="O920" i="11" s="1"/>
  <c r="N919" i="11"/>
  <c r="N925" i="11"/>
  <c r="O925" i="11" s="1"/>
  <c r="N923" i="11"/>
  <c r="N918" i="11"/>
  <c r="O918" i="11" s="1"/>
  <c r="N922" i="11"/>
  <c r="N921" i="11"/>
  <c r="O921" i="11" s="1"/>
  <c r="O919" i="11"/>
  <c r="O917" i="11"/>
  <c r="O922" i="11"/>
  <c r="N926" i="11" l="1"/>
  <c r="Q935" i="11" s="1"/>
  <c r="O923" i="11"/>
  <c r="O926" i="11" s="1"/>
  <c r="Z935" i="11" l="1"/>
  <c r="AE935" i="11"/>
  <c r="Q940" i="11"/>
  <c r="Q934" i="11"/>
  <c r="Q936" i="11"/>
  <c r="Q933" i="11"/>
  <c r="X935" i="11" s="1"/>
  <c r="Q939" i="11"/>
  <c r="Q931" i="11"/>
  <c r="Q937" i="11"/>
  <c r="AB935" i="11" s="1"/>
  <c r="Q938" i="11"/>
  <c r="AC935" i="11" s="1"/>
  <c r="Q932" i="11"/>
  <c r="AF935" i="11"/>
  <c r="Q945" i="11"/>
  <c r="Q946" i="11"/>
  <c r="AF946" i="11" s="1"/>
  <c r="Q952" i="11"/>
  <c r="Q950" i="11"/>
  <c r="Q944" i="11"/>
  <c r="Q951" i="11"/>
  <c r="Q949" i="11"/>
  <c r="AF936" i="11"/>
  <c r="Q943" i="11"/>
  <c r="AF945" i="11"/>
  <c r="AF931" i="11"/>
  <c r="AF949" i="11"/>
  <c r="AF934" i="11"/>
  <c r="AF937" i="11"/>
  <c r="AF932" i="11"/>
  <c r="AF940" i="11"/>
  <c r="AF950" i="11"/>
  <c r="Q948" i="11"/>
  <c r="Q947" i="11"/>
  <c r="AF933" i="11" l="1"/>
  <c r="AU931" i="11"/>
  <c r="AE950" i="11"/>
  <c r="AA950" i="11"/>
  <c r="W950" i="11"/>
  <c r="AD950" i="11"/>
  <c r="Z950" i="11"/>
  <c r="V950" i="11"/>
  <c r="AC950" i="11"/>
  <c r="Y950" i="11"/>
  <c r="AB950" i="11"/>
  <c r="X950" i="11"/>
  <c r="AD931" i="11"/>
  <c r="Z931" i="11"/>
  <c r="V931" i="11"/>
  <c r="AC931" i="11"/>
  <c r="Y931" i="11"/>
  <c r="AB931" i="11"/>
  <c r="X931" i="11"/>
  <c r="AE931" i="11"/>
  <c r="AA931" i="11"/>
  <c r="W931" i="11"/>
  <c r="AB934" i="11"/>
  <c r="X934" i="11"/>
  <c r="AE934" i="11"/>
  <c r="AA934" i="11"/>
  <c r="W934" i="11"/>
  <c r="AD934" i="11"/>
  <c r="Z934" i="11"/>
  <c r="V934" i="11"/>
  <c r="AC934" i="11"/>
  <c r="Y934" i="11"/>
  <c r="AC949" i="11"/>
  <c r="Y949" i="11"/>
  <c r="AB949" i="11"/>
  <c r="X949" i="11"/>
  <c r="AE949" i="11"/>
  <c r="AA949" i="11"/>
  <c r="W949" i="11"/>
  <c r="AD949" i="11"/>
  <c r="Z949" i="11"/>
  <c r="V949" i="11"/>
  <c r="AE952" i="11"/>
  <c r="AA952" i="11"/>
  <c r="W952" i="11"/>
  <c r="AD952" i="11"/>
  <c r="Z952" i="11"/>
  <c r="V952" i="11"/>
  <c r="AC952" i="11"/>
  <c r="Y952" i="11"/>
  <c r="AB952" i="11"/>
  <c r="X952" i="11"/>
  <c r="AB932" i="11"/>
  <c r="X932" i="11"/>
  <c r="AE932" i="11"/>
  <c r="AA932" i="11"/>
  <c r="W932" i="11"/>
  <c r="AD932" i="11"/>
  <c r="Z932" i="11"/>
  <c r="V932" i="11"/>
  <c r="AC932" i="11"/>
  <c r="Y932" i="11"/>
  <c r="AD939" i="11"/>
  <c r="Z939" i="11"/>
  <c r="V939" i="11"/>
  <c r="AC939" i="11"/>
  <c r="Y939" i="11"/>
  <c r="AB939" i="11"/>
  <c r="X939" i="11"/>
  <c r="AE939" i="11"/>
  <c r="AA939" i="11"/>
  <c r="W939" i="11"/>
  <c r="AB940" i="11"/>
  <c r="X940" i="11"/>
  <c r="AE940" i="11"/>
  <c r="AA940" i="11"/>
  <c r="W940" i="11"/>
  <c r="AD940" i="11"/>
  <c r="Z940" i="11"/>
  <c r="V940" i="11"/>
  <c r="AC940" i="11"/>
  <c r="Y940" i="11"/>
  <c r="V935" i="11"/>
  <c r="AC947" i="11"/>
  <c r="Y947" i="11"/>
  <c r="AB947" i="11"/>
  <c r="X947" i="11"/>
  <c r="AE947" i="11"/>
  <c r="AA947" i="11"/>
  <c r="W947" i="11"/>
  <c r="AD947" i="11"/>
  <c r="Z947" i="11"/>
  <c r="V947" i="11"/>
  <c r="AC951" i="11"/>
  <c r="Y951" i="11"/>
  <c r="AB951" i="11"/>
  <c r="X951" i="11"/>
  <c r="AE951" i="11"/>
  <c r="AA951" i="11"/>
  <c r="W951" i="11"/>
  <c r="AD951" i="11"/>
  <c r="Z951" i="11"/>
  <c r="V951" i="11"/>
  <c r="AE946" i="11"/>
  <c r="AA946" i="11"/>
  <c r="W946" i="11"/>
  <c r="AD946" i="11"/>
  <c r="Z946" i="11"/>
  <c r="V946" i="11"/>
  <c r="AC946" i="11"/>
  <c r="Y946" i="11"/>
  <c r="AB946" i="11"/>
  <c r="X946" i="11"/>
  <c r="AB938" i="11"/>
  <c r="X938" i="11"/>
  <c r="AE938" i="11"/>
  <c r="AA938" i="11"/>
  <c r="W938" i="11"/>
  <c r="AD938" i="11"/>
  <c r="Z938" i="11"/>
  <c r="V938" i="11"/>
  <c r="AC938" i="11"/>
  <c r="Y938" i="11"/>
  <c r="AD933" i="11"/>
  <c r="Z933" i="11"/>
  <c r="V933" i="11"/>
  <c r="AC933" i="11"/>
  <c r="Y933" i="11"/>
  <c r="AB933" i="11"/>
  <c r="X933" i="11"/>
  <c r="AE933" i="11"/>
  <c r="AA933" i="11"/>
  <c r="W933" i="11"/>
  <c r="W935" i="11"/>
  <c r="AE948" i="11"/>
  <c r="AA948" i="11"/>
  <c r="W948" i="11"/>
  <c r="AD948" i="11"/>
  <c r="Z948" i="11"/>
  <c r="V948" i="11"/>
  <c r="AC948" i="11"/>
  <c r="Y948" i="11"/>
  <c r="AB948" i="11"/>
  <c r="X948" i="11"/>
  <c r="AD943" i="11"/>
  <c r="Z943" i="11"/>
  <c r="V943" i="11"/>
  <c r="AC943" i="11"/>
  <c r="Y943" i="11"/>
  <c r="AB943" i="11"/>
  <c r="X943" i="11"/>
  <c r="AE943" i="11"/>
  <c r="AA943" i="11"/>
  <c r="W943" i="11"/>
  <c r="AB944" i="11"/>
  <c r="X944" i="11"/>
  <c r="AE944" i="11"/>
  <c r="AA944" i="11"/>
  <c r="W944" i="11"/>
  <c r="AD944" i="11"/>
  <c r="Z944" i="11"/>
  <c r="V944" i="11"/>
  <c r="AC944" i="11"/>
  <c r="Y944" i="11"/>
  <c r="AC945" i="11"/>
  <c r="AB945" i="11"/>
  <c r="X945" i="11"/>
  <c r="AE945" i="11"/>
  <c r="AA945" i="11"/>
  <c r="W945" i="11"/>
  <c r="AD945" i="11"/>
  <c r="Z945" i="11"/>
  <c r="V945" i="11"/>
  <c r="Y945" i="11"/>
  <c r="AD937" i="11"/>
  <c r="Z937" i="11"/>
  <c r="V937" i="11"/>
  <c r="AC937" i="11"/>
  <c r="Y937" i="11"/>
  <c r="AB937" i="11"/>
  <c r="X937" i="11"/>
  <c r="AE937" i="11"/>
  <c r="AA937" i="11"/>
  <c r="W937" i="11"/>
  <c r="AB936" i="11"/>
  <c r="X936" i="11"/>
  <c r="AE936" i="11"/>
  <c r="AA936" i="11"/>
  <c r="W936" i="11"/>
  <c r="AD936" i="11"/>
  <c r="Z936" i="11"/>
  <c r="V936" i="11"/>
  <c r="AC936" i="11"/>
  <c r="Y936" i="11"/>
  <c r="AA935" i="11"/>
  <c r="Y935" i="11"/>
  <c r="AD935" i="11"/>
  <c r="AU940" i="11"/>
  <c r="AU933" i="11"/>
  <c r="AF938" i="11"/>
  <c r="Q941" i="11"/>
  <c r="AU938" i="11"/>
  <c r="AU932" i="11"/>
  <c r="AU939" i="11"/>
  <c r="AU937" i="11"/>
  <c r="AU936" i="11"/>
  <c r="AU934" i="11"/>
  <c r="AU935" i="11"/>
  <c r="AF939" i="11"/>
  <c r="AF952" i="11"/>
  <c r="AF944" i="11"/>
  <c r="AF943" i="11"/>
  <c r="AF951" i="11"/>
  <c r="AU946" i="11"/>
  <c r="AU952" i="11"/>
  <c r="AF941" i="11"/>
  <c r="AH932" i="11" s="1"/>
  <c r="AU944" i="11"/>
  <c r="AU943" i="11"/>
  <c r="AU947" i="11"/>
  <c r="AF947" i="11"/>
  <c r="AU945" i="11"/>
  <c r="AU950" i="11"/>
  <c r="AF948" i="11"/>
  <c r="AU951" i="11"/>
  <c r="AU948" i="11"/>
  <c r="AU949" i="11"/>
  <c r="AE953" i="11" l="1"/>
  <c r="AH943" i="11" s="1"/>
  <c r="AE941" i="11"/>
  <c r="AH931" i="11" s="1"/>
  <c r="AH935" i="11" s="1"/>
  <c r="AF953" i="11"/>
  <c r="AH944" i="11" s="1"/>
  <c r="AH946" i="11" s="1"/>
  <c r="AH934" i="11"/>
  <c r="AH936" i="11" l="1"/>
  <c r="AH948" i="11"/>
  <c r="AH947" i="11"/>
  <c r="AH951" i="11" s="1"/>
  <c r="AH938" i="11"/>
  <c r="AH939" i="11"/>
  <c r="AH950" i="11" l="1"/>
  <c r="AK947" i="11" s="1"/>
  <c r="AK948" i="11" s="1"/>
  <c r="AK949" i="11" s="1"/>
  <c r="AK952" i="11" s="1"/>
  <c r="AL952" i="11" s="1"/>
  <c r="AH940" i="11"/>
  <c r="AK935" i="11"/>
  <c r="AK936" i="11" s="1"/>
  <c r="AK937" i="11" s="1"/>
  <c r="AK939" i="11" s="1"/>
  <c r="AL939" i="11" s="1"/>
  <c r="AH952" i="11" l="1"/>
  <c r="AK943" i="11" s="1"/>
  <c r="AL943" i="11" s="1"/>
  <c r="AK950" i="11"/>
  <c r="AL950" i="11" s="1"/>
  <c r="AN932" i="11"/>
  <c r="AK951" i="11"/>
  <c r="AL951" i="11" s="1"/>
  <c r="AK938" i="11"/>
  <c r="AL938" i="11" s="1"/>
  <c r="AK931" i="11"/>
  <c r="AL931" i="11" s="1"/>
  <c r="AK940" i="11"/>
  <c r="AL940" i="11" s="1"/>
  <c r="AN945" i="11"/>
  <c r="AO945" i="11" s="1"/>
  <c r="AN943" i="11"/>
  <c r="AN933" i="11" l="1"/>
  <c r="AO933" i="11" s="1"/>
  <c r="AN944" i="11"/>
  <c r="AO944" i="11" s="1"/>
  <c r="AN931" i="11"/>
  <c r="AO943" i="11" l="1"/>
  <c r="AP943" i="11" s="1"/>
  <c r="AP944" i="11"/>
  <c r="AP945" i="11"/>
  <c r="AQ945" i="11" s="1"/>
  <c r="AO932" i="11"/>
  <c r="AO931" i="11"/>
  <c r="AP931" i="11" s="1"/>
  <c r="AQ943" i="11" l="1"/>
  <c r="AQ948" i="11" s="1"/>
  <c r="AV948" i="11" s="1"/>
  <c r="AQ944" i="11"/>
  <c r="AP933" i="11"/>
  <c r="AQ933" i="11" s="1"/>
  <c r="AP932" i="11"/>
  <c r="AQ932" i="11" s="1"/>
  <c r="AV945" i="11" l="1"/>
  <c r="AV951" i="11"/>
  <c r="AV943" i="11"/>
  <c r="AV949" i="11"/>
  <c r="AV947" i="11"/>
  <c r="AV950" i="11"/>
  <c r="AV946" i="11"/>
  <c r="AV944" i="11"/>
  <c r="AV952" i="11"/>
  <c r="AQ931" i="11"/>
  <c r="AQ936" i="11" s="1"/>
  <c r="AV932" i="11" s="1"/>
  <c r="Q957" i="11" l="1"/>
  <c r="AV934" i="11"/>
  <c r="Q959" i="11" s="1"/>
  <c r="R959" i="11" s="1"/>
  <c r="S959" i="11" s="1"/>
  <c r="AV940" i="11"/>
  <c r="Q965" i="11" s="1"/>
  <c r="AV935" i="11"/>
  <c r="Q960" i="11" s="1"/>
  <c r="R960" i="11" s="1"/>
  <c r="S960" i="11" s="1"/>
  <c r="AV933" i="11"/>
  <c r="Q958" i="11" s="1"/>
  <c r="R958" i="11" s="1"/>
  <c r="S958" i="11" s="1"/>
  <c r="AV937" i="11"/>
  <c r="Q962" i="11" s="1"/>
  <c r="R962" i="11" s="1"/>
  <c r="S962" i="11" s="1"/>
  <c r="AV939" i="11"/>
  <c r="Q964" i="11" s="1"/>
  <c r="AV931" i="11"/>
  <c r="Q956" i="11" s="1"/>
  <c r="R956" i="11" s="1"/>
  <c r="AV938" i="11"/>
  <c r="Q963" i="11" s="1"/>
  <c r="R963" i="11" s="1"/>
  <c r="S963" i="11" s="1"/>
  <c r="AV936" i="11"/>
  <c r="Q961" i="11" s="1"/>
  <c r="R961" i="11" s="1"/>
  <c r="S961" i="11" s="1"/>
  <c r="R965" i="11"/>
  <c r="S965" i="11" s="1"/>
  <c r="R964" i="11"/>
  <c r="S964" i="11" s="1"/>
  <c r="R957" i="11"/>
  <c r="S957" i="11" s="1"/>
  <c r="P969" i="11" l="1"/>
  <c r="S956" i="11"/>
  <c r="S966" i="11" s="1"/>
  <c r="R966" i="11"/>
  <c r="S967" i="11" l="1"/>
  <c r="T962" i="11" s="1"/>
  <c r="U962" i="11" s="1"/>
  <c r="T960" i="11" l="1"/>
  <c r="U960" i="11" s="1"/>
  <c r="T957" i="11"/>
  <c r="U957" i="11" s="1"/>
  <c r="T964" i="11"/>
  <c r="U964" i="11" s="1"/>
  <c r="T961" i="11"/>
  <c r="U961" i="11" s="1"/>
  <c r="T965" i="11"/>
  <c r="U965" i="11" s="1"/>
  <c r="T963" i="11"/>
  <c r="U963" i="11" s="1"/>
  <c r="T956" i="11"/>
  <c r="U956" i="11" s="1"/>
  <c r="T958" i="11"/>
  <c r="U958" i="11" s="1"/>
  <c r="T959" i="11"/>
  <c r="U959" i="11" s="1"/>
  <c r="U966" i="11" l="1"/>
  <c r="T966" i="11"/>
  <c r="U967" i="11" l="1"/>
  <c r="T967" i="11" s="1"/>
  <c r="V961" i="11" l="1"/>
  <c r="W961" i="11" s="1"/>
  <c r="V965" i="11"/>
  <c r="W965" i="11" s="1"/>
  <c r="V963" i="11"/>
  <c r="W963" i="11" s="1"/>
  <c r="V956" i="11"/>
  <c r="W956" i="11" s="1"/>
  <c r="V962" i="11"/>
  <c r="W962" i="11" s="1"/>
  <c r="V957" i="11"/>
  <c r="W957" i="11" s="1"/>
  <c r="V960" i="11"/>
  <c r="W960" i="11" s="1"/>
  <c r="V958" i="11"/>
  <c r="W958" i="11" s="1"/>
  <c r="V959" i="11"/>
  <c r="W959" i="11" s="1"/>
  <c r="V964" i="11"/>
  <c r="W964" i="11" s="1"/>
  <c r="W966" i="11" l="1"/>
  <c r="V966" i="11"/>
  <c r="W967" i="11" l="1"/>
  <c r="V967" i="11" s="1"/>
  <c r="X962" i="11" l="1"/>
  <c r="Y962" i="11" s="1"/>
  <c r="X959" i="11"/>
  <c r="Y959" i="11" s="1"/>
  <c r="X964" i="11"/>
  <c r="Y964" i="11" s="1"/>
  <c r="X961" i="11"/>
  <c r="Y961" i="11" s="1"/>
  <c r="X957" i="11"/>
  <c r="Y957" i="11" s="1"/>
  <c r="X958" i="11"/>
  <c r="Y958" i="11" s="1"/>
  <c r="X963" i="11"/>
  <c r="Y963" i="11" s="1"/>
  <c r="X956" i="11"/>
  <c r="X960" i="11"/>
  <c r="Y960" i="11" s="1"/>
  <c r="X965" i="11"/>
  <c r="Y965" i="11" s="1"/>
  <c r="X966" i="11" l="1"/>
  <c r="Y956" i="11"/>
  <c r="Y966" i="11" s="1"/>
  <c r="Y967" i="11" s="1"/>
  <c r="X967" i="11" l="1"/>
  <c r="Z959" i="11"/>
  <c r="AA959" i="11" s="1"/>
  <c r="Z956" i="11"/>
  <c r="Z963" i="11"/>
  <c r="AA963" i="11" s="1"/>
  <c r="Z965" i="11"/>
  <c r="AA965" i="11" s="1"/>
  <c r="Z958" i="11"/>
  <c r="AA958" i="11" s="1"/>
  <c r="Z961" i="11"/>
  <c r="AA961" i="11" s="1"/>
  <c r="Z957" i="11"/>
  <c r="AA957" i="11" s="1"/>
  <c r="Z964" i="11"/>
  <c r="AA964" i="11" s="1"/>
  <c r="Z960" i="11"/>
  <c r="AA960" i="11" s="1"/>
  <c r="Z962" i="11"/>
  <c r="AA962" i="11" s="1"/>
  <c r="Z966" i="11" l="1"/>
  <c r="AA956" i="11"/>
  <c r="AA966" i="11" s="1"/>
  <c r="AA967" i="11" l="1"/>
  <c r="AB961" i="11" l="1"/>
  <c r="AC961" i="11" s="1"/>
  <c r="AB962" i="11"/>
  <c r="AC962" i="11" s="1"/>
  <c r="AB959" i="11"/>
  <c r="AC959" i="11" s="1"/>
  <c r="AB963" i="11"/>
  <c r="AC963" i="11" s="1"/>
  <c r="AB958" i="11"/>
  <c r="AC958" i="11" s="1"/>
  <c r="Z967" i="11"/>
  <c r="AB965" i="11"/>
  <c r="AC965" i="11" s="1"/>
  <c r="AB964" i="11"/>
  <c r="AC964" i="11" s="1"/>
  <c r="AB960" i="11"/>
  <c r="AC960" i="11" s="1"/>
  <c r="AB956" i="11"/>
  <c r="AB957" i="11"/>
  <c r="AC957" i="11" s="1"/>
  <c r="AC956" i="11" l="1"/>
  <c r="AC966" i="11" s="1"/>
  <c r="AB966" i="11"/>
  <c r="AC967" i="11" l="1"/>
  <c r="AD958" i="11" s="1"/>
  <c r="AE958" i="11" s="1"/>
  <c r="AD965" i="11" l="1"/>
  <c r="AE965" i="11" s="1"/>
  <c r="AD956" i="11"/>
  <c r="AE956" i="11" s="1"/>
  <c r="AB967" i="11"/>
  <c r="AD962" i="11"/>
  <c r="AE962" i="11" s="1"/>
  <c r="AD960" i="11"/>
  <c r="AE960" i="11" s="1"/>
  <c r="AD961" i="11"/>
  <c r="AE961" i="11" s="1"/>
  <c r="AD963" i="11"/>
  <c r="AE963" i="11" s="1"/>
  <c r="AD957" i="11"/>
  <c r="AE957" i="11" s="1"/>
  <c r="AD959" i="11"/>
  <c r="AE959" i="11" s="1"/>
  <c r="AD964" i="11"/>
  <c r="AE964" i="11" s="1"/>
  <c r="AD966" i="11" l="1"/>
  <c r="AE966" i="11"/>
  <c r="AE967" i="11" s="1"/>
  <c r="AF964" i="11" l="1"/>
  <c r="AG964" i="11" s="1"/>
  <c r="AF960" i="11"/>
  <c r="AG960" i="11" s="1"/>
  <c r="AF958" i="11"/>
  <c r="AG958" i="11" s="1"/>
  <c r="AF963" i="11"/>
  <c r="AG963" i="11" s="1"/>
  <c r="AF965" i="11"/>
  <c r="AG965" i="11" s="1"/>
  <c r="AF962" i="11"/>
  <c r="AG962" i="11" s="1"/>
  <c r="AF961" i="11"/>
  <c r="AG961" i="11" s="1"/>
  <c r="AF956" i="11"/>
  <c r="AG956" i="11" s="1"/>
  <c r="AF959" i="11"/>
  <c r="AG959" i="11" s="1"/>
  <c r="AF957" i="11"/>
  <c r="AG957" i="11" s="1"/>
  <c r="AD967" i="11"/>
  <c r="AF966" i="11" l="1"/>
  <c r="AG966" i="11"/>
  <c r="AG967" i="11" l="1"/>
  <c r="AH965" i="11" s="1"/>
  <c r="AI965" i="11" s="1"/>
  <c r="AH956" i="11" l="1"/>
  <c r="AH958" i="11"/>
  <c r="AI958" i="11" s="1"/>
  <c r="AH962" i="11"/>
  <c r="AI962" i="11" s="1"/>
  <c r="AH957" i="11"/>
  <c r="AI957" i="11" s="1"/>
  <c r="AH960" i="11"/>
  <c r="AI960" i="11" s="1"/>
  <c r="AH959" i="11"/>
  <c r="AI959" i="11" s="1"/>
  <c r="AH963" i="11"/>
  <c r="AI963" i="11" s="1"/>
  <c r="AH961" i="11"/>
  <c r="AI961" i="11" s="1"/>
  <c r="AH964" i="11"/>
  <c r="AI964" i="11" s="1"/>
  <c r="AF967" i="11"/>
  <c r="AI956" i="11"/>
  <c r="AH966" i="11" l="1"/>
  <c r="AI966" i="11"/>
  <c r="AI967" i="11" l="1"/>
  <c r="AJ961" i="11" s="1"/>
  <c r="AK961" i="11" s="1"/>
  <c r="AJ959" i="11" l="1"/>
  <c r="AK959" i="11" s="1"/>
  <c r="AJ956" i="11"/>
  <c r="AJ957" i="11"/>
  <c r="AK957" i="11" s="1"/>
  <c r="AJ964" i="11"/>
  <c r="AK964" i="11" s="1"/>
  <c r="AJ958" i="11"/>
  <c r="AK958" i="11" s="1"/>
  <c r="AJ963" i="11"/>
  <c r="AK963" i="11" s="1"/>
  <c r="AJ960" i="11"/>
  <c r="AK960" i="11" s="1"/>
  <c r="AJ965" i="11"/>
  <c r="AK965" i="11" s="1"/>
  <c r="AJ962" i="11"/>
  <c r="AK962" i="11" s="1"/>
  <c r="AH967" i="11"/>
  <c r="AK956" i="11"/>
  <c r="AK966" i="11" l="1"/>
  <c r="AJ966" i="11"/>
  <c r="AK967" i="11" l="1"/>
  <c r="AL960" i="11" s="1"/>
  <c r="AM960" i="11" s="1"/>
  <c r="AL961" i="11"/>
  <c r="AM961" i="11" s="1"/>
  <c r="AL965" i="11"/>
  <c r="AM965" i="11" s="1"/>
  <c r="AL957" i="11"/>
  <c r="AM957" i="11" s="1"/>
  <c r="AL962" i="11"/>
  <c r="AM962" i="11" s="1"/>
  <c r="AL964" i="11"/>
  <c r="AM964" i="11" s="1"/>
  <c r="AL958" i="11" l="1"/>
  <c r="AM958" i="11" s="1"/>
  <c r="AL956" i="11"/>
  <c r="AM956" i="11" s="1"/>
  <c r="AL959" i="11"/>
  <c r="AM959" i="11" s="1"/>
  <c r="AL963" i="11"/>
  <c r="AM963" i="11" s="1"/>
  <c r="AJ967" i="11"/>
  <c r="AL966" i="11" l="1"/>
  <c r="AM966" i="11"/>
  <c r="AM967" i="11" s="1"/>
  <c r="AL967" i="11" l="1"/>
  <c r="AN960" i="11"/>
  <c r="AO960" i="11" s="1"/>
  <c r="AN965" i="11"/>
  <c r="AO965" i="11" s="1"/>
  <c r="AN957" i="11"/>
  <c r="AO957" i="11" s="1"/>
  <c r="AN961" i="11"/>
  <c r="AO961" i="11" s="1"/>
  <c r="AN962" i="11"/>
  <c r="AO962" i="11" s="1"/>
  <c r="AN956" i="11"/>
  <c r="AN958" i="11"/>
  <c r="AO958" i="11" s="1"/>
  <c r="AN959" i="11"/>
  <c r="AO959" i="11" s="1"/>
  <c r="AN964" i="11"/>
  <c r="AO964" i="11" s="1"/>
  <c r="AN963" i="11"/>
  <c r="AO963" i="11" s="1"/>
  <c r="AN966" i="11" l="1"/>
  <c r="AO956" i="11"/>
  <c r="AO966" i="11" s="1"/>
  <c r="AO967" i="11" l="1"/>
  <c r="AP963" i="11" l="1"/>
  <c r="AQ963" i="11" s="1"/>
  <c r="AP958" i="11"/>
  <c r="AQ958" i="11" s="1"/>
  <c r="AP959" i="11"/>
  <c r="AQ959" i="11" s="1"/>
  <c r="AP960" i="11"/>
  <c r="AQ960" i="11" s="1"/>
  <c r="AP965" i="11"/>
  <c r="AQ965" i="11" s="1"/>
  <c r="AP964" i="11"/>
  <c r="AQ964" i="11" s="1"/>
  <c r="AP962" i="11"/>
  <c r="AQ962" i="11" s="1"/>
  <c r="AN967" i="11"/>
  <c r="AP957" i="11"/>
  <c r="AQ957" i="11" s="1"/>
  <c r="AP961" i="11"/>
  <c r="AQ961" i="11" s="1"/>
  <c r="AP956" i="11"/>
  <c r="AQ956" i="11" l="1"/>
  <c r="AQ966" i="11" s="1"/>
  <c r="AP966" i="11"/>
  <c r="AQ967" i="11" l="1"/>
  <c r="AP967" i="11" s="1"/>
  <c r="AR958" i="11" l="1"/>
  <c r="AS958" i="11" s="1"/>
  <c r="AR959" i="11"/>
  <c r="AS959" i="11" s="1"/>
  <c r="AR963" i="11"/>
  <c r="AS963" i="11" s="1"/>
  <c r="AR956" i="11"/>
  <c r="AS956" i="11" s="1"/>
  <c r="AR960" i="11"/>
  <c r="AS960" i="11" s="1"/>
  <c r="AR961" i="11"/>
  <c r="AS961" i="11" s="1"/>
  <c r="AR962" i="11"/>
  <c r="AS962" i="11" s="1"/>
  <c r="AR957" i="11"/>
  <c r="AS957" i="11" s="1"/>
  <c r="AR964" i="11"/>
  <c r="AS964" i="11" s="1"/>
  <c r="AR965" i="11"/>
  <c r="AS965" i="11" s="1"/>
  <c r="AR966" i="11" l="1"/>
  <c r="AS966" i="11"/>
  <c r="AS967" i="11" l="1"/>
  <c r="AT960" i="11" s="1"/>
  <c r="AU960" i="11" s="1"/>
  <c r="AT958" i="11"/>
  <c r="AU958" i="11" s="1"/>
  <c r="AT959" i="11"/>
  <c r="AU959" i="11" s="1"/>
  <c r="AT963" i="11"/>
  <c r="AU963" i="11" s="1"/>
  <c r="AT964" i="11" l="1"/>
  <c r="AU964" i="11" s="1"/>
  <c r="AT956" i="11"/>
  <c r="AU956" i="11" s="1"/>
  <c r="AT957" i="11"/>
  <c r="AU957" i="11" s="1"/>
  <c r="AT965" i="11"/>
  <c r="AU965" i="11" s="1"/>
  <c r="AR967" i="11"/>
  <c r="AT962" i="11"/>
  <c r="AU962" i="11" s="1"/>
  <c r="AT961" i="11"/>
  <c r="AU961" i="11" s="1"/>
  <c r="AT966" i="11" l="1"/>
  <c r="AU966" i="11"/>
  <c r="AU967" i="11" l="1"/>
  <c r="AV962" i="11" s="1"/>
  <c r="AW962" i="11" s="1"/>
  <c r="AV956" i="11"/>
  <c r="AW956" i="11" s="1"/>
  <c r="AV963" i="11"/>
  <c r="AW963" i="11" s="1"/>
  <c r="AV958" i="11"/>
  <c r="AW958" i="11" s="1"/>
  <c r="AV957" i="11"/>
  <c r="AW957" i="11" s="1"/>
  <c r="AV960" i="11"/>
  <c r="AW960" i="11" s="1"/>
  <c r="AV965" i="11"/>
  <c r="AW965" i="11" s="1"/>
  <c r="AT967" i="11"/>
  <c r="AV961" i="11" l="1"/>
  <c r="AW961" i="11" s="1"/>
  <c r="AV964" i="11"/>
  <c r="AW964" i="11" s="1"/>
  <c r="AV959" i="11"/>
  <c r="AW959" i="11" s="1"/>
  <c r="AW966" i="11" l="1"/>
  <c r="AV966" i="11"/>
  <c r="AW967" i="11" l="1"/>
  <c r="AX960" i="11"/>
  <c r="AY960" i="11" s="1"/>
  <c r="AX964" i="11"/>
  <c r="AY964" i="11" s="1"/>
  <c r="AX958" i="11"/>
  <c r="AY958" i="11" s="1"/>
  <c r="AX957" i="11"/>
  <c r="AY957" i="11" s="1"/>
  <c r="AX956" i="11"/>
  <c r="AY956" i="11" s="1"/>
  <c r="AX959" i="11"/>
  <c r="AY959" i="11" s="1"/>
  <c r="AX962" i="11"/>
  <c r="AY962" i="11" s="1"/>
  <c r="AX965" i="11"/>
  <c r="AY965" i="11" s="1"/>
  <c r="AV967" i="11"/>
  <c r="AX961" i="11"/>
  <c r="AY961" i="11" s="1"/>
  <c r="AX963" i="11"/>
  <c r="AY963" i="11" s="1"/>
  <c r="AY966" i="11" l="1"/>
  <c r="AX966" i="11"/>
  <c r="AY967" i="11" l="1"/>
  <c r="AZ965" i="11"/>
  <c r="BA965" i="11" s="1"/>
  <c r="AZ957" i="11"/>
  <c r="BA957" i="11" s="1"/>
  <c r="AZ964" i="11"/>
  <c r="BA964" i="11" s="1"/>
  <c r="AZ963" i="11"/>
  <c r="BA963" i="11" s="1"/>
  <c r="AZ962" i="11"/>
  <c r="BA962" i="11" s="1"/>
  <c r="AZ960" i="11"/>
  <c r="BA960" i="11" s="1"/>
  <c r="AX967" i="11"/>
  <c r="AZ958" i="11"/>
  <c r="BA958" i="11" s="1"/>
  <c r="AZ959" i="11"/>
  <c r="BA959" i="11" s="1"/>
  <c r="AZ961" i="11"/>
  <c r="BA961" i="11" s="1"/>
  <c r="AZ956" i="11"/>
  <c r="BA956" i="11" s="1"/>
  <c r="BA966" i="11" l="1"/>
  <c r="AZ966" i="11"/>
  <c r="BA967" i="11" s="1"/>
  <c r="BB964" i="11" l="1"/>
  <c r="BC964" i="11" s="1"/>
  <c r="BB956" i="11"/>
  <c r="BB962" i="11"/>
  <c r="BC962" i="11" s="1"/>
  <c r="BB957" i="11"/>
  <c r="BC957" i="11" s="1"/>
  <c r="BB961" i="11"/>
  <c r="BC961" i="11" s="1"/>
  <c r="BB965" i="11"/>
  <c r="BC965" i="11" s="1"/>
  <c r="BB959" i="11"/>
  <c r="BC959" i="11" s="1"/>
  <c r="BB963" i="11"/>
  <c r="BC963" i="11" s="1"/>
  <c r="AZ967" i="11"/>
  <c r="BB958" i="11"/>
  <c r="BC958" i="11" s="1"/>
  <c r="BB960" i="11"/>
  <c r="BC960" i="11" s="1"/>
  <c r="BC956" i="11"/>
  <c r="BB966" i="11" l="1"/>
  <c r="BC966" i="11"/>
  <c r="BC967" i="11" l="1"/>
  <c r="BB967" i="11" s="1"/>
  <c r="BD956" i="11"/>
  <c r="BD957" i="11"/>
  <c r="BE957" i="11" s="1"/>
  <c r="BD959" i="11"/>
  <c r="BE959" i="11" s="1"/>
  <c r="BD961" i="11"/>
  <c r="BE961" i="11" s="1"/>
  <c r="BD965" i="11"/>
  <c r="BE965" i="11" s="1"/>
  <c r="BD958" i="11"/>
  <c r="BE958" i="11" s="1"/>
  <c r="BD960" i="11"/>
  <c r="BE960" i="11" s="1"/>
  <c r="BD964" i="11"/>
  <c r="BE964" i="11" s="1"/>
  <c r="BD962" i="11" l="1"/>
  <c r="BE962" i="11" s="1"/>
  <c r="BD963" i="11"/>
  <c r="BE963" i="11" s="1"/>
  <c r="BE956" i="11"/>
  <c r="BD966" i="11" l="1"/>
  <c r="BE966" i="11"/>
  <c r="BE967" i="11" l="1"/>
  <c r="BF959" i="11" s="1"/>
  <c r="BG959" i="11" s="1"/>
  <c r="BF965" i="11"/>
  <c r="BG965" i="11" s="1"/>
  <c r="BF962" i="11"/>
  <c r="BG962" i="11" s="1"/>
  <c r="BF964" i="11"/>
  <c r="BG964" i="11" s="1"/>
  <c r="BF961" i="11"/>
  <c r="BG961" i="11" s="1"/>
  <c r="BF957" i="11"/>
  <c r="BG957" i="11" s="1"/>
  <c r="BF958" i="11"/>
  <c r="BG958" i="11" s="1"/>
  <c r="BD967" i="11"/>
  <c r="BF956" i="11"/>
  <c r="BG956" i="11" s="1"/>
  <c r="BF960" i="11"/>
  <c r="BG960" i="11" s="1"/>
  <c r="BF963" i="11" l="1"/>
  <c r="BG963" i="11" s="1"/>
  <c r="BG966" i="11" s="1"/>
  <c r="BF966" i="11" l="1"/>
  <c r="BG967" i="11"/>
  <c r="BH959" i="11" s="1"/>
  <c r="BI959" i="11" s="1"/>
  <c r="BH956" i="11"/>
  <c r="BF967" i="11" l="1"/>
  <c r="BH960" i="11"/>
  <c r="BI960" i="11" s="1"/>
  <c r="BH957" i="11"/>
  <c r="BI957" i="11" s="1"/>
  <c r="BH962" i="11"/>
  <c r="BI962" i="11" s="1"/>
  <c r="BH964" i="11"/>
  <c r="BI964" i="11" s="1"/>
  <c r="BH961" i="11"/>
  <c r="BI961" i="11" s="1"/>
  <c r="BH963" i="11"/>
  <c r="BI963" i="11" s="1"/>
  <c r="BH965" i="11"/>
  <c r="BI965" i="11" s="1"/>
  <c r="BH958" i="11"/>
  <c r="BI958" i="11" s="1"/>
  <c r="BI956" i="11"/>
  <c r="BI966" i="11" l="1"/>
  <c r="BH966" i="11"/>
  <c r="BI967" i="11" l="1"/>
  <c r="BJ962" i="11" l="1"/>
  <c r="BK962" i="11" s="1"/>
  <c r="BH967" i="11"/>
  <c r="BJ957" i="11"/>
  <c r="BK957" i="11" s="1"/>
  <c r="BJ959" i="11"/>
  <c r="BK959" i="11" s="1"/>
  <c r="BJ965" i="11"/>
  <c r="BK965" i="11" s="1"/>
  <c r="BJ960" i="11"/>
  <c r="BK960" i="11" s="1"/>
  <c r="BJ956" i="11"/>
  <c r="BJ964" i="11"/>
  <c r="BK964" i="11" s="1"/>
  <c r="BJ963" i="11"/>
  <c r="BK963" i="11" s="1"/>
  <c r="BJ958" i="11"/>
  <c r="BK958" i="11" s="1"/>
  <c r="BJ961" i="11"/>
  <c r="BK961" i="11" s="1"/>
  <c r="BJ966" i="11" l="1"/>
  <c r="BK956" i="11"/>
  <c r="BK966" i="11" s="1"/>
  <c r="BK967" i="11" l="1"/>
  <c r="BL957" i="11" l="1"/>
  <c r="BM957" i="11" s="1"/>
  <c r="BL961" i="11"/>
  <c r="BM961" i="11" s="1"/>
  <c r="BL962" i="11"/>
  <c r="BM962" i="11" s="1"/>
  <c r="BL963" i="11"/>
  <c r="BM963" i="11" s="1"/>
  <c r="BL965" i="11"/>
  <c r="BM965" i="11" s="1"/>
  <c r="BL959" i="11"/>
  <c r="BM959" i="11" s="1"/>
  <c r="BJ967" i="11"/>
  <c r="BL964" i="11"/>
  <c r="BM964" i="11" s="1"/>
  <c r="BL958" i="11"/>
  <c r="BM958" i="11" s="1"/>
  <c r="BL960" i="11"/>
  <c r="BM960" i="11" s="1"/>
  <c r="BL956" i="11"/>
  <c r="BM956" i="11" l="1"/>
  <c r="BM966" i="11" s="1"/>
  <c r="BL966" i="11"/>
  <c r="BM967" i="11" s="1"/>
  <c r="BN965" i="11" s="1"/>
  <c r="BO965" i="11" s="1"/>
  <c r="BN961" i="11" l="1"/>
  <c r="BO961" i="11" s="1"/>
  <c r="BN963" i="11"/>
  <c r="BO963" i="11" s="1"/>
  <c r="BL967" i="11"/>
  <c r="BN962" i="11"/>
  <c r="BO962" i="11" s="1"/>
  <c r="BN959" i="11"/>
  <c r="BO959" i="11" s="1"/>
  <c r="BN957" i="11"/>
  <c r="BO957" i="11" s="1"/>
  <c r="BN964" i="11"/>
  <c r="BO964" i="11" s="1"/>
  <c r="BN960" i="11"/>
  <c r="BO960" i="11" s="1"/>
  <c r="BN956" i="11"/>
  <c r="BO956" i="11" s="1"/>
  <c r="BN958" i="11"/>
  <c r="BO958" i="11" s="1"/>
  <c r="BO966" i="11" l="1"/>
  <c r="BN966" i="11"/>
  <c r="BO967" i="11" s="1"/>
  <c r="BP963" i="11" s="1"/>
  <c r="BQ963" i="11" s="1"/>
  <c r="BP962" i="11" l="1"/>
  <c r="BQ962" i="11" s="1"/>
  <c r="BP961" i="11"/>
  <c r="BQ961" i="11" s="1"/>
  <c r="BP964" i="11"/>
  <c r="BQ964" i="11" s="1"/>
  <c r="BP956" i="11"/>
  <c r="BQ956" i="11" s="1"/>
  <c r="BP960" i="11"/>
  <c r="BQ960" i="11" s="1"/>
  <c r="BP957" i="11"/>
  <c r="BQ957" i="11" s="1"/>
  <c r="BP958" i="11"/>
  <c r="BQ958" i="11" s="1"/>
  <c r="BP965" i="11"/>
  <c r="BQ965" i="11" s="1"/>
  <c r="BP959" i="11"/>
  <c r="BQ959" i="11" s="1"/>
  <c r="BN967" i="11"/>
  <c r="BQ966" i="11" l="1"/>
  <c r="BP966" i="11"/>
  <c r="BQ967" i="11" l="1"/>
  <c r="BP967" i="11" s="1"/>
  <c r="BR962" i="11"/>
  <c r="BS962" i="11" s="1"/>
  <c r="BR961" i="11"/>
  <c r="BS961" i="11" s="1"/>
  <c r="BR957" i="11"/>
  <c r="BS957" i="11" s="1"/>
  <c r="BR956" i="11"/>
  <c r="BR959" i="11" l="1"/>
  <c r="BS959" i="11" s="1"/>
  <c r="BR965" i="11"/>
  <c r="BS965" i="11" s="1"/>
  <c r="BR963" i="11"/>
  <c r="BS963" i="11" s="1"/>
  <c r="BR958" i="11"/>
  <c r="BS958" i="11" s="1"/>
  <c r="BR960" i="11"/>
  <c r="BS960" i="11" s="1"/>
  <c r="BR964" i="11"/>
  <c r="BS964" i="11" s="1"/>
  <c r="BS956" i="11"/>
  <c r="BS966" i="11" l="1"/>
  <c r="BR966" i="11"/>
  <c r="BS967" i="11" l="1"/>
  <c r="BR967" i="11" s="1"/>
  <c r="BT956" i="11"/>
  <c r="BT957" i="11"/>
  <c r="BU957" i="11" s="1"/>
  <c r="BT964" i="11"/>
  <c r="BU964" i="11" s="1"/>
  <c r="BT962" i="11"/>
  <c r="BU962" i="11" s="1"/>
  <c r="BT963" i="11"/>
  <c r="BU963" i="11" s="1"/>
  <c r="BT965" i="11"/>
  <c r="BU965" i="11" s="1"/>
  <c r="BT958" i="11"/>
  <c r="BU958" i="11" s="1"/>
  <c r="BT961" i="11"/>
  <c r="BU961" i="11" s="1"/>
  <c r="BT959" i="11"/>
  <c r="BU959" i="11" s="1"/>
  <c r="BT960" i="11"/>
  <c r="BU960" i="11" s="1"/>
  <c r="BU956" i="11"/>
  <c r="BT966" i="11" l="1"/>
  <c r="BU966" i="11"/>
  <c r="BU967" i="11" l="1"/>
  <c r="BV963" i="11" s="1"/>
  <c r="BW963" i="11" s="1"/>
  <c r="BV964" i="11" l="1"/>
  <c r="BW964" i="11" s="1"/>
  <c r="BV959" i="11"/>
  <c r="BW959" i="11" s="1"/>
  <c r="BV962" i="11"/>
  <c r="BW962" i="11" s="1"/>
  <c r="BV965" i="11"/>
  <c r="BW965" i="11" s="1"/>
  <c r="BV956" i="11"/>
  <c r="BW956" i="11" s="1"/>
  <c r="BV957" i="11"/>
  <c r="BW957" i="11" s="1"/>
  <c r="BV958" i="11"/>
  <c r="BW958" i="11" s="1"/>
  <c r="BV960" i="11"/>
  <c r="BW960" i="11" s="1"/>
  <c r="BV961" i="11"/>
  <c r="BW961" i="11" s="1"/>
  <c r="BT967" i="11"/>
  <c r="BW966" i="11" l="1"/>
  <c r="BV966" i="11"/>
  <c r="BW967" i="11" l="1"/>
  <c r="BX959" i="11" s="1"/>
  <c r="BY959" i="11" s="1"/>
  <c r="BX956" i="11"/>
  <c r="BY956" i="11" s="1"/>
  <c r="BX958" i="11"/>
  <c r="BY958" i="11" s="1"/>
  <c r="BX961" i="11"/>
  <c r="BY961" i="11" s="1"/>
  <c r="BX963" i="11" l="1"/>
  <c r="BY963" i="11" s="1"/>
  <c r="BX957" i="11"/>
  <c r="BY957" i="11" s="1"/>
  <c r="BX965" i="11"/>
  <c r="BY965" i="11" s="1"/>
  <c r="BX962" i="11"/>
  <c r="BY962" i="11" s="1"/>
  <c r="BX960" i="11"/>
  <c r="BY960" i="11" s="1"/>
  <c r="BV967" i="11"/>
  <c r="BX964" i="11"/>
  <c r="BY964" i="11" s="1"/>
  <c r="BY966" i="11" l="1"/>
  <c r="BX966" i="11"/>
  <c r="BY967" i="11" s="1"/>
  <c r="BZ964" i="11" l="1"/>
  <c r="CA964" i="11" s="1"/>
  <c r="BZ962" i="11"/>
  <c r="CA962" i="11" s="1"/>
  <c r="BZ956" i="11"/>
  <c r="CA956" i="11" s="1"/>
  <c r="BZ963" i="11"/>
  <c r="CA963" i="11" s="1"/>
  <c r="BZ965" i="11"/>
  <c r="CA965" i="11" s="1"/>
  <c r="BZ958" i="11"/>
  <c r="CA958" i="11" s="1"/>
  <c r="BZ961" i="11"/>
  <c r="CA961" i="11" s="1"/>
  <c r="BX967" i="11"/>
  <c r="BZ959" i="11"/>
  <c r="CA959" i="11" s="1"/>
  <c r="BZ957" i="11"/>
  <c r="CA957" i="11" s="1"/>
  <c r="BZ960" i="11"/>
  <c r="CA960" i="11" s="1"/>
  <c r="CA966" i="11" l="1"/>
  <c r="BZ966" i="11"/>
  <c r="CA967" i="11" l="1"/>
  <c r="CB962" i="11" s="1"/>
  <c r="CC962" i="11" s="1"/>
  <c r="CB958" i="11"/>
  <c r="CC958" i="11" s="1"/>
  <c r="CB960" i="11"/>
  <c r="CC960" i="11" s="1"/>
  <c r="BZ967" i="11"/>
  <c r="CB965" i="11"/>
  <c r="CC965" i="11" s="1"/>
  <c r="CB961" i="11"/>
  <c r="CC961" i="11" s="1"/>
  <c r="CB959" i="11"/>
  <c r="CC959" i="11" s="1"/>
  <c r="CB957" i="11" l="1"/>
  <c r="CC957" i="11" s="1"/>
  <c r="CB963" i="11"/>
  <c r="CC963" i="11" s="1"/>
  <c r="CB956" i="11"/>
  <c r="CC956" i="11" s="1"/>
  <c r="CB964" i="11"/>
  <c r="CC964" i="11" s="1"/>
  <c r="CC966" i="11" l="1"/>
  <c r="CB966" i="11"/>
  <c r="CC967" i="11" s="1"/>
  <c r="CD965" i="11" l="1"/>
  <c r="CE965" i="11" s="1"/>
  <c r="CB967" i="11"/>
  <c r="CD959" i="11"/>
  <c r="CE959" i="11" s="1"/>
  <c r="CD960" i="11"/>
  <c r="CE960" i="11" s="1"/>
  <c r="CD957" i="11"/>
  <c r="CE957" i="11" s="1"/>
  <c r="CD961" i="11"/>
  <c r="CE961" i="11" s="1"/>
  <c r="CD956" i="11"/>
  <c r="CE956" i="11" s="1"/>
  <c r="CD964" i="11"/>
  <c r="CE964" i="11" s="1"/>
  <c r="CD963" i="11"/>
  <c r="CE963" i="11" s="1"/>
  <c r="CD962" i="11"/>
  <c r="CE962" i="11" s="1"/>
  <c r="CD958" i="11"/>
  <c r="CE958" i="11" s="1"/>
  <c r="CD966" i="11" l="1"/>
  <c r="CE966" i="11"/>
  <c r="CE967" i="11" s="1"/>
  <c r="CF956" i="11" l="1"/>
  <c r="CF957" i="11"/>
  <c r="CG957" i="11" s="1"/>
  <c r="CF960" i="11"/>
  <c r="CG960" i="11" s="1"/>
  <c r="CF959" i="11"/>
  <c r="CG959" i="11" s="1"/>
  <c r="CF961" i="11"/>
  <c r="CG961" i="11" s="1"/>
  <c r="CF962" i="11"/>
  <c r="CG962" i="11" s="1"/>
  <c r="CF958" i="11"/>
  <c r="CG958" i="11" s="1"/>
  <c r="CF963" i="11"/>
  <c r="CG963" i="11" s="1"/>
  <c r="CD967" i="11"/>
  <c r="CF965" i="11"/>
  <c r="CG965" i="11" s="1"/>
  <c r="CF964" i="11"/>
  <c r="CG964" i="11" s="1"/>
  <c r="CF966" i="11" l="1"/>
  <c r="CG956" i="11"/>
  <c r="CG966" i="11" s="1"/>
  <c r="CG967" i="11" l="1"/>
  <c r="CH964" i="11" l="1"/>
  <c r="CI964" i="11" s="1"/>
  <c r="CH961" i="11"/>
  <c r="CI961" i="11" s="1"/>
  <c r="CH962" i="11"/>
  <c r="CI962" i="11" s="1"/>
  <c r="CH963" i="11"/>
  <c r="CI963" i="11" s="1"/>
  <c r="CH965" i="11"/>
  <c r="CI965" i="11" s="1"/>
  <c r="CH960" i="11"/>
  <c r="CI960" i="11" s="1"/>
  <c r="CF967" i="11"/>
  <c r="CH959" i="11"/>
  <c r="CI959" i="11" s="1"/>
  <c r="CH957" i="11"/>
  <c r="CI957" i="11" s="1"/>
  <c r="CH958" i="11"/>
  <c r="CI958" i="11" s="1"/>
  <c r="CH956" i="11"/>
  <c r="CH966" i="11" l="1"/>
  <c r="CI956" i="11"/>
  <c r="CI966" i="11" s="1"/>
  <c r="CI967" i="11" l="1"/>
  <c r="CJ959" i="11" l="1"/>
  <c r="CK959" i="11" s="1"/>
  <c r="CJ956" i="11"/>
  <c r="CJ958" i="11"/>
  <c r="CK958" i="11" s="1"/>
  <c r="CJ961" i="11"/>
  <c r="CK961" i="11" s="1"/>
  <c r="CJ963" i="11"/>
  <c r="CK963" i="11" s="1"/>
  <c r="CJ957" i="11"/>
  <c r="CK957" i="11" s="1"/>
  <c r="CH967" i="11"/>
  <c r="CJ964" i="11"/>
  <c r="CK964" i="11" s="1"/>
  <c r="CJ965" i="11"/>
  <c r="CK965" i="11" s="1"/>
  <c r="CJ962" i="11"/>
  <c r="CK962" i="11" s="1"/>
  <c r="CJ960" i="11"/>
  <c r="CK960" i="11" s="1"/>
  <c r="CK956" i="11" l="1"/>
  <c r="CK966" i="11" s="1"/>
  <c r="CJ966" i="11"/>
  <c r="CK967" i="11" l="1"/>
  <c r="CJ967" i="11" s="1"/>
  <c r="CL962" i="11"/>
  <c r="CM962" i="11" s="1"/>
  <c r="CL965" i="11"/>
  <c r="CM965" i="11" s="1"/>
  <c r="CL964" i="11"/>
  <c r="CM964" i="11" s="1"/>
  <c r="CL956" i="11"/>
  <c r="CL957" i="11"/>
  <c r="CM957" i="11" s="1"/>
  <c r="CL960" i="11"/>
  <c r="CM960" i="11" s="1"/>
  <c r="CL961" i="11"/>
  <c r="CM961" i="11" s="1"/>
  <c r="CL959" i="11" l="1"/>
  <c r="CM959" i="11" s="1"/>
  <c r="CL958" i="11"/>
  <c r="CM958" i="11" s="1"/>
  <c r="CL963" i="11"/>
  <c r="CM963" i="11" s="1"/>
  <c r="CM956" i="11"/>
  <c r="CL966" i="11" l="1"/>
  <c r="CM966" i="11"/>
  <c r="CM967" i="11" l="1"/>
  <c r="CN959" i="11" s="1"/>
  <c r="CO959" i="11" s="1"/>
  <c r="CN962" i="11"/>
  <c r="CO962" i="11" s="1"/>
  <c r="CN963" i="11"/>
  <c r="CO963" i="11" s="1"/>
  <c r="CN964" i="11"/>
  <c r="CO964" i="11" s="1"/>
  <c r="CN960" i="11"/>
  <c r="CO960" i="11" s="1"/>
  <c r="CN957" i="11"/>
  <c r="CO957" i="11" s="1"/>
  <c r="CN961" i="11"/>
  <c r="CO961" i="11" s="1"/>
  <c r="CL967" i="11" l="1"/>
  <c r="CN965" i="11"/>
  <c r="CO965" i="11" s="1"/>
  <c r="CN958" i="11"/>
  <c r="CO958" i="11" s="1"/>
  <c r="CN956" i="11"/>
  <c r="CO956" i="11" s="1"/>
  <c r="CO966" i="11" s="1"/>
  <c r="CN966" i="11" l="1"/>
  <c r="CO967" i="11" s="1"/>
  <c r="CP959" i="11" s="1"/>
  <c r="CQ959" i="11" s="1"/>
  <c r="CP962" i="11" l="1"/>
  <c r="CQ962" i="11" s="1"/>
  <c r="CP958" i="11"/>
  <c r="CQ958" i="11" s="1"/>
  <c r="CP964" i="11"/>
  <c r="CQ964" i="11" s="1"/>
  <c r="CP960" i="11"/>
  <c r="CQ960" i="11" s="1"/>
  <c r="CP965" i="11"/>
  <c r="CQ965" i="11" s="1"/>
  <c r="CN967" i="11"/>
  <c r="CP957" i="11"/>
  <c r="CQ957" i="11" s="1"/>
  <c r="CP956" i="11"/>
  <c r="CQ956" i="11" s="1"/>
  <c r="CP961" i="11"/>
  <c r="CQ961" i="11" s="1"/>
  <c r="CP963" i="11"/>
  <c r="CQ963" i="11" s="1"/>
  <c r="CQ966" i="11" l="1"/>
  <c r="CP966" i="11"/>
  <c r="CQ967" i="11" s="1"/>
  <c r="CR957" i="11" l="1"/>
  <c r="CS957" i="11" s="1"/>
  <c r="CR964" i="11"/>
  <c r="CS964" i="11" s="1"/>
  <c r="CR960" i="11"/>
  <c r="CS960" i="11" s="1"/>
  <c r="CR956" i="11"/>
  <c r="CS956" i="11" s="1"/>
  <c r="CR959" i="11"/>
  <c r="CS959" i="11" s="1"/>
  <c r="CR965" i="11"/>
  <c r="CS965" i="11" s="1"/>
  <c r="CR958" i="11"/>
  <c r="CS958" i="11" s="1"/>
  <c r="CR963" i="11"/>
  <c r="CS963" i="11" s="1"/>
  <c r="CR961" i="11"/>
  <c r="CS961" i="11" s="1"/>
  <c r="CR962" i="11"/>
  <c r="CS962" i="11" s="1"/>
  <c r="CP967" i="11"/>
  <c r="CS966" i="11" l="1"/>
  <c r="CR966" i="11"/>
  <c r="CS967" i="11" l="1"/>
  <c r="CT963" i="11" s="1"/>
  <c r="CU963" i="11" s="1"/>
  <c r="CT957" i="11"/>
  <c r="CU957" i="11" s="1"/>
  <c r="CT958" i="11"/>
  <c r="CU958" i="11" s="1"/>
  <c r="CT962" i="11"/>
  <c r="CU962" i="11" s="1"/>
  <c r="CT965" i="11"/>
  <c r="CU965" i="11" s="1"/>
  <c r="CT959" i="11"/>
  <c r="CU959" i="11" s="1"/>
  <c r="CT960" i="11"/>
  <c r="CU960" i="11" s="1"/>
  <c r="CR967" i="11"/>
  <c r="CT964" i="11" l="1"/>
  <c r="CU964" i="11" s="1"/>
  <c r="CT956" i="11"/>
  <c r="CU956" i="11" s="1"/>
  <c r="CT961" i="11"/>
  <c r="CU961" i="11" s="1"/>
  <c r="CU966" i="11" l="1"/>
  <c r="CT966" i="11"/>
  <c r="CU967" i="11" l="1"/>
  <c r="CV961" i="11"/>
  <c r="CW961" i="11" s="1"/>
  <c r="CV959" i="11"/>
  <c r="CW959" i="11" s="1"/>
  <c r="CV964" i="11"/>
  <c r="CW964" i="11" s="1"/>
  <c r="CV960" i="11"/>
  <c r="CW960" i="11" s="1"/>
  <c r="CT967" i="11"/>
  <c r="CV965" i="11"/>
  <c r="CW965" i="11" s="1"/>
  <c r="CV958" i="11"/>
  <c r="CW958" i="11" s="1"/>
  <c r="CV957" i="11"/>
  <c r="CW957" i="11" s="1"/>
  <c r="CV956" i="11"/>
  <c r="CW956" i="11" s="1"/>
  <c r="CV963" i="11"/>
  <c r="CW963" i="11" s="1"/>
  <c r="CV962" i="11"/>
  <c r="CW962" i="11" s="1"/>
  <c r="CV966" i="11" l="1"/>
  <c r="CW966" i="11"/>
  <c r="CW967" i="11" l="1"/>
  <c r="CV967" i="11"/>
  <c r="CX956" i="11"/>
  <c r="CX965" i="11"/>
  <c r="CY965" i="11" s="1"/>
  <c r="CX964" i="11"/>
  <c r="CY964" i="11" s="1"/>
  <c r="CX958" i="11"/>
  <c r="CY958" i="11" s="1"/>
  <c r="CX959" i="11"/>
  <c r="CY959" i="11" s="1"/>
  <c r="CX957" i="11"/>
  <c r="CY957" i="11" s="1"/>
  <c r="CX961" i="11"/>
  <c r="CY961" i="11" s="1"/>
  <c r="CX962" i="11"/>
  <c r="CY962" i="11" s="1"/>
  <c r="CX960" i="11"/>
  <c r="CY960" i="11" s="1"/>
  <c r="CX963" i="11"/>
  <c r="CY963" i="11" s="1"/>
  <c r="CY956" i="11" l="1"/>
  <c r="CY966" i="11" s="1"/>
  <c r="CX966" i="11"/>
  <c r="CY967" i="11" l="1"/>
  <c r="CZ964" i="11" s="1"/>
  <c r="DA964" i="11" s="1"/>
  <c r="CZ961" i="11" l="1"/>
  <c r="DA961" i="11" s="1"/>
  <c r="CZ959" i="11"/>
  <c r="DA959" i="11" s="1"/>
  <c r="CZ958" i="11"/>
  <c r="DA958" i="11" s="1"/>
  <c r="CZ962" i="11"/>
  <c r="DA962" i="11" s="1"/>
  <c r="CZ956" i="11"/>
  <c r="DA956" i="11" s="1"/>
  <c r="CX967" i="11"/>
  <c r="CZ957" i="11"/>
  <c r="DA957" i="11" s="1"/>
  <c r="CZ965" i="11"/>
  <c r="DA965" i="11" s="1"/>
  <c r="CZ960" i="11"/>
  <c r="DA960" i="11" s="1"/>
  <c r="CZ963" i="11"/>
  <c r="DA963" i="11" s="1"/>
  <c r="DA966" i="11" l="1"/>
  <c r="CZ966" i="11"/>
  <c r="DA967" i="11" l="1"/>
  <c r="DB963" i="11" s="1"/>
  <c r="DC963" i="11" s="1"/>
  <c r="DB962" i="11"/>
  <c r="DC962" i="11" s="1"/>
  <c r="DB965" i="11"/>
  <c r="DC965" i="11" s="1"/>
  <c r="DB964" i="11"/>
  <c r="DC964" i="11" s="1"/>
  <c r="DB960" i="11"/>
  <c r="DC960" i="11" s="1"/>
  <c r="CZ967" i="11"/>
  <c r="DB957" i="11"/>
  <c r="DC957" i="11" s="1"/>
  <c r="DB956" i="11"/>
  <c r="DB961" i="11"/>
  <c r="DC961" i="11" s="1"/>
  <c r="DB959" i="11" l="1"/>
  <c r="DC959" i="11" s="1"/>
  <c r="DB958" i="11"/>
  <c r="DC958" i="11" s="1"/>
  <c r="DC956" i="11"/>
  <c r="DB966" i="11" l="1"/>
  <c r="DC966" i="11"/>
  <c r="DC967" i="11" l="1"/>
  <c r="DD961" i="11" s="1"/>
  <c r="DE961" i="11" s="1"/>
  <c r="DD956" i="11"/>
  <c r="DB967" i="11"/>
  <c r="DD958" i="11"/>
  <c r="DE958" i="11" s="1"/>
  <c r="DD963" i="11"/>
  <c r="DE963" i="11" s="1"/>
  <c r="DD959" i="11"/>
  <c r="DE959" i="11" s="1"/>
  <c r="DD960" i="11"/>
  <c r="DE960" i="11" s="1"/>
  <c r="DD957" i="11"/>
  <c r="DE957" i="11" s="1"/>
  <c r="DD964" i="11"/>
  <c r="DE964" i="11" s="1"/>
  <c r="DD962" i="11"/>
  <c r="DE962" i="11" s="1"/>
  <c r="DE956" i="11"/>
  <c r="DD965" i="11" l="1"/>
  <c r="DE965" i="11" s="1"/>
  <c r="DD966" i="11"/>
  <c r="DE966" i="11"/>
  <c r="DE967" i="11" l="1"/>
  <c r="DF964" i="11" s="1"/>
  <c r="DG964" i="11" s="1"/>
  <c r="DF961" i="11"/>
  <c r="DG961" i="11" s="1"/>
  <c r="DF962" i="11" l="1"/>
  <c r="DG962" i="11" s="1"/>
  <c r="DF965" i="11"/>
  <c r="DG965" i="11" s="1"/>
  <c r="DF959" i="11"/>
  <c r="DG959" i="11" s="1"/>
  <c r="DF960" i="11"/>
  <c r="DG960" i="11" s="1"/>
  <c r="DF963" i="11"/>
  <c r="DG963" i="11" s="1"/>
  <c r="DD967" i="11"/>
  <c r="DF957" i="11"/>
  <c r="DG957" i="11" s="1"/>
  <c r="DF958" i="11"/>
  <c r="DG958" i="11" s="1"/>
  <c r="DF956" i="11"/>
  <c r="DG956" i="11" s="1"/>
  <c r="DG966" i="11" l="1"/>
  <c r="DF966" i="11"/>
  <c r="DG967" i="11" l="1"/>
  <c r="DH962" i="11" s="1"/>
  <c r="DI962" i="11" s="1"/>
  <c r="DH961" i="11"/>
  <c r="DI961" i="11" s="1"/>
  <c r="DH965" i="11"/>
  <c r="DI965" i="11" s="1"/>
  <c r="DH959" i="11"/>
  <c r="DI959" i="11" s="1"/>
  <c r="DF967" i="11"/>
  <c r="DH960" i="11"/>
  <c r="DI960" i="11" s="1"/>
  <c r="DH964" i="11"/>
  <c r="DI964" i="11" s="1"/>
  <c r="DH963" i="11"/>
  <c r="DI963" i="11" s="1"/>
  <c r="DH957" i="11" l="1"/>
  <c r="DI957" i="11" s="1"/>
  <c r="DH956" i="11"/>
  <c r="DI956" i="11" s="1"/>
  <c r="DH958" i="11"/>
  <c r="DI958" i="11" s="1"/>
  <c r="DI966" i="11" l="1"/>
  <c r="DH966" i="11"/>
  <c r="DI967" i="11" l="1"/>
  <c r="DJ961" i="11" s="1"/>
  <c r="DK961" i="11" s="1"/>
  <c r="DJ962" i="11"/>
  <c r="DK962" i="11" s="1"/>
  <c r="DJ958" i="11"/>
  <c r="DK958" i="11" s="1"/>
  <c r="DJ959" i="11"/>
  <c r="DK959" i="11" s="1"/>
  <c r="DJ963" i="11"/>
  <c r="DK963" i="11" s="1"/>
  <c r="DJ965" i="11"/>
  <c r="DK965" i="11" s="1"/>
  <c r="DJ960" i="11"/>
  <c r="DK960" i="11" s="1"/>
  <c r="DJ964" i="11"/>
  <c r="DK964" i="11" s="1"/>
  <c r="DJ957" i="11"/>
  <c r="DK957" i="11" s="1"/>
  <c r="DJ956" i="11"/>
  <c r="DK956" i="11" s="1"/>
  <c r="DH967" i="11"/>
  <c r="DK966" i="11" l="1"/>
  <c r="DJ966" i="11"/>
  <c r="DK967" i="11" l="1"/>
  <c r="DL960" i="11" s="1"/>
  <c r="DM960" i="11" s="1"/>
  <c r="DL963" i="11"/>
  <c r="DM963" i="11" s="1"/>
  <c r="DL965" i="11"/>
  <c r="DM965" i="11" s="1"/>
  <c r="DL962" i="11"/>
  <c r="DM962" i="11" s="1"/>
  <c r="DL959" i="11"/>
  <c r="DM959" i="11" s="1"/>
  <c r="DL961" i="11"/>
  <c r="DM961" i="11" s="1"/>
  <c r="DL957" i="11"/>
  <c r="DM957" i="11" s="1"/>
  <c r="DL956" i="11"/>
  <c r="DM956" i="11" s="1"/>
  <c r="DL964" i="11"/>
  <c r="DM964" i="11" s="1"/>
  <c r="DJ967" i="11" l="1"/>
  <c r="DL958" i="11"/>
  <c r="DM958" i="11" s="1"/>
  <c r="DM966" i="11" s="1"/>
  <c r="DL966" i="11" l="1"/>
  <c r="DM967" i="11" s="1"/>
  <c r="DL967" i="11" s="1"/>
  <c r="O954" i="11" l="1"/>
  <c r="N963" i="11" s="1"/>
  <c r="O963" i="11" s="1"/>
  <c r="N957" i="11"/>
  <c r="O957" i="11" s="1"/>
  <c r="N956" i="11"/>
  <c r="O956" i="11" s="1"/>
  <c r="N959" i="11"/>
  <c r="O959" i="11" s="1"/>
  <c r="P968" i="11" l="1"/>
  <c r="P967" i="11" s="1"/>
  <c r="N962" i="11"/>
  <c r="O962" i="11" s="1"/>
  <c r="N964" i="11"/>
  <c r="O964" i="11" s="1"/>
  <c r="N960" i="11"/>
  <c r="O960" i="11" s="1"/>
  <c r="N958" i="11"/>
  <c r="O958" i="11" s="1"/>
  <c r="N965" i="11"/>
  <c r="O965" i="11" s="1"/>
  <c r="N961" i="11"/>
  <c r="O961" i="11" s="1"/>
  <c r="O966" i="11" l="1"/>
  <c r="Q987" i="11" s="1"/>
  <c r="N966" i="11"/>
  <c r="Q973" i="11" s="1"/>
  <c r="Q989" i="11"/>
  <c r="Q992" i="11"/>
  <c r="Q983" i="11"/>
  <c r="Q985" i="11"/>
  <c r="Q984" i="11"/>
  <c r="Q990" i="11"/>
  <c r="AF990" i="11" s="1"/>
  <c r="Q991" i="11"/>
  <c r="Q986" i="11"/>
  <c r="Q980" i="11"/>
  <c r="Q978" i="11"/>
  <c r="Q971" i="11" l="1"/>
  <c r="AE978" i="11"/>
  <c r="V978" i="11"/>
  <c r="AC978" i="11"/>
  <c r="X978" i="11"/>
  <c r="AE990" i="11"/>
  <c r="W990" i="11"/>
  <c r="AD990" i="11"/>
  <c r="Z990" i="11"/>
  <c r="V990" i="11"/>
  <c r="AC990" i="11"/>
  <c r="Y990" i="11"/>
  <c r="AB990" i="11"/>
  <c r="X990" i="11"/>
  <c r="AE992" i="11"/>
  <c r="W992" i="11"/>
  <c r="AD992" i="11"/>
  <c r="Z992" i="11"/>
  <c r="V992" i="11"/>
  <c r="AC992" i="11"/>
  <c r="Y992" i="11"/>
  <c r="AB992" i="11"/>
  <c r="X992" i="11"/>
  <c r="AE980" i="11"/>
  <c r="V980" i="11"/>
  <c r="AC980" i="11"/>
  <c r="X980" i="11"/>
  <c r="AE984" i="11"/>
  <c r="W984" i="11"/>
  <c r="AD984" i="11"/>
  <c r="Z984" i="11"/>
  <c r="V984" i="11"/>
  <c r="AC984" i="11"/>
  <c r="Y984" i="11"/>
  <c r="AB984" i="11"/>
  <c r="X984" i="11"/>
  <c r="AC989" i="11"/>
  <c r="Y989" i="11"/>
  <c r="AB989" i="11"/>
  <c r="X989" i="11"/>
  <c r="AE989" i="11"/>
  <c r="W989" i="11"/>
  <c r="AD989" i="11"/>
  <c r="Z989" i="11"/>
  <c r="V989" i="11"/>
  <c r="AC985" i="11"/>
  <c r="Y985" i="11"/>
  <c r="AB985" i="11"/>
  <c r="X985" i="11"/>
  <c r="AE985" i="11"/>
  <c r="W985" i="11"/>
  <c r="AD985" i="11"/>
  <c r="Z985" i="11"/>
  <c r="V985" i="11"/>
  <c r="AC973" i="11"/>
  <c r="X973" i="11"/>
  <c r="AE973" i="11"/>
  <c r="V973" i="11"/>
  <c r="AE986" i="11"/>
  <c r="W986" i="11"/>
  <c r="AD986" i="11"/>
  <c r="Z986" i="11"/>
  <c r="V986" i="11"/>
  <c r="AC986" i="11"/>
  <c r="Y986" i="11"/>
  <c r="AB986" i="11"/>
  <c r="X986" i="11"/>
  <c r="AC971" i="11"/>
  <c r="X971" i="11"/>
  <c r="AE971" i="11"/>
  <c r="V971" i="11"/>
  <c r="AC991" i="11"/>
  <c r="Y991" i="11"/>
  <c r="AB991" i="11"/>
  <c r="X991" i="11"/>
  <c r="AE991" i="11"/>
  <c r="W991" i="11"/>
  <c r="AD991" i="11"/>
  <c r="Z991" i="11"/>
  <c r="V991" i="11"/>
  <c r="AC983" i="11"/>
  <c r="Y983" i="11"/>
  <c r="AB983" i="11"/>
  <c r="X983" i="11"/>
  <c r="AE983" i="11"/>
  <c r="W983" i="11"/>
  <c r="AD983" i="11"/>
  <c r="Z983" i="11"/>
  <c r="V983" i="11"/>
  <c r="AF987" i="11"/>
  <c r="AC987" i="11"/>
  <c r="Y987" i="11"/>
  <c r="AB987" i="11"/>
  <c r="X987" i="11"/>
  <c r="AE987" i="11"/>
  <c r="W987" i="11"/>
  <c r="AD987" i="11"/>
  <c r="Z987" i="11"/>
  <c r="V987" i="11"/>
  <c r="AF989" i="11"/>
  <c r="AF984" i="11"/>
  <c r="Q977" i="11"/>
  <c r="AB980" i="11" s="1"/>
  <c r="Q974" i="11"/>
  <c r="Y978" i="11" s="1"/>
  <c r="Q979" i="11"/>
  <c r="Q975" i="11"/>
  <c r="Z980" i="11" s="1"/>
  <c r="Q976" i="11"/>
  <c r="AA980" i="11" s="1"/>
  <c r="Q972" i="11"/>
  <c r="AF972" i="11" s="1"/>
  <c r="Q988" i="11"/>
  <c r="AF992" i="11"/>
  <c r="AF985" i="11"/>
  <c r="AU992" i="11"/>
  <c r="AU991" i="11"/>
  <c r="AF991" i="11"/>
  <c r="AU985" i="11"/>
  <c r="AF983" i="11"/>
  <c r="AF986" i="11"/>
  <c r="AF973" i="11"/>
  <c r="AF977" i="11"/>
  <c r="AF974" i="11"/>
  <c r="AU971" i="11"/>
  <c r="AF971" i="11"/>
  <c r="AF978" i="11"/>
  <c r="AF980" i="11"/>
  <c r="AF979" i="11"/>
  <c r="AF976" i="11"/>
  <c r="AE988" i="11" l="1"/>
  <c r="AA988" i="11"/>
  <c r="W988" i="11"/>
  <c r="AD988" i="11"/>
  <c r="Z988" i="11"/>
  <c r="V988" i="11"/>
  <c r="AC988" i="11"/>
  <c r="Y988" i="11"/>
  <c r="AB988" i="11"/>
  <c r="X988" i="11"/>
  <c r="AC979" i="11"/>
  <c r="Y979" i="11"/>
  <c r="AB979" i="11"/>
  <c r="X979" i="11"/>
  <c r="AE979" i="11"/>
  <c r="AA979" i="11"/>
  <c r="W979" i="11"/>
  <c r="AD979" i="11"/>
  <c r="Z979" i="11"/>
  <c r="V979" i="11"/>
  <c r="AA983" i="11"/>
  <c r="AA971" i="11"/>
  <c r="Y971" i="11"/>
  <c r="AA973" i="11"/>
  <c r="Y973" i="11"/>
  <c r="AA989" i="11"/>
  <c r="AA990" i="11"/>
  <c r="AD978" i="11"/>
  <c r="AE972" i="11"/>
  <c r="AA972" i="11"/>
  <c r="W972" i="11"/>
  <c r="AD972" i="11"/>
  <c r="Z972" i="11"/>
  <c r="V972" i="11"/>
  <c r="AC972" i="11"/>
  <c r="Y972" i="11"/>
  <c r="AB972" i="11"/>
  <c r="X972" i="11"/>
  <c r="AE974" i="11"/>
  <c r="AA974" i="11"/>
  <c r="W974" i="11"/>
  <c r="AD974" i="11"/>
  <c r="Z974" i="11"/>
  <c r="V974" i="11"/>
  <c r="AC974" i="11"/>
  <c r="Y974" i="11"/>
  <c r="AB974" i="11"/>
  <c r="X974" i="11"/>
  <c r="AA987" i="11"/>
  <c r="Z971" i="11"/>
  <c r="Z973" i="11"/>
  <c r="W978" i="11"/>
  <c r="AE976" i="11"/>
  <c r="AA976" i="11"/>
  <c r="W976" i="11"/>
  <c r="AD976" i="11"/>
  <c r="Z976" i="11"/>
  <c r="V976" i="11"/>
  <c r="AC976" i="11"/>
  <c r="Y976" i="11"/>
  <c r="AB976" i="11"/>
  <c r="X976" i="11"/>
  <c r="AC977" i="11"/>
  <c r="Y977" i="11"/>
  <c r="AB977" i="11"/>
  <c r="X977" i="11"/>
  <c r="AE977" i="11"/>
  <c r="AA977" i="11"/>
  <c r="W977" i="11"/>
  <c r="AD977" i="11"/>
  <c r="Z977" i="11"/>
  <c r="V977" i="11"/>
  <c r="AA991" i="11"/>
  <c r="AD971" i="11"/>
  <c r="AA986" i="11"/>
  <c r="AD973" i="11"/>
  <c r="AA985" i="11"/>
  <c r="AA984" i="11"/>
  <c r="Y980" i="11"/>
  <c r="AD980" i="11"/>
  <c r="AA992" i="11"/>
  <c r="AA978" i="11"/>
  <c r="AU983" i="11"/>
  <c r="AC975" i="11"/>
  <c r="Y975" i="11"/>
  <c r="AB975" i="11"/>
  <c r="X975" i="11"/>
  <c r="AE975" i="11"/>
  <c r="AA975" i="11"/>
  <c r="W975" i="11"/>
  <c r="AD975" i="11"/>
  <c r="Z975" i="11"/>
  <c r="V975" i="11"/>
  <c r="W971" i="11"/>
  <c r="AB971" i="11"/>
  <c r="W973" i="11"/>
  <c r="AB973" i="11"/>
  <c r="W980" i="11"/>
  <c r="AB978" i="11"/>
  <c r="Z978" i="11"/>
  <c r="AU973" i="11"/>
  <c r="AU989" i="11"/>
  <c r="AU987" i="11"/>
  <c r="AU972" i="11"/>
  <c r="AU988" i="11"/>
  <c r="AU984" i="11"/>
  <c r="AU986" i="11"/>
  <c r="AU990" i="11"/>
  <c r="AF988" i="11"/>
  <c r="Q981" i="11"/>
  <c r="AU977" i="11"/>
  <c r="AU976" i="11"/>
  <c r="AU979" i="11"/>
  <c r="AU975" i="11"/>
  <c r="AF975" i="11"/>
  <c r="AF981" i="11" s="1"/>
  <c r="AH972" i="11" s="1"/>
  <c r="AH974" i="11" s="1"/>
  <c r="AU978" i="11"/>
  <c r="AU974" i="11"/>
  <c r="AU980" i="11"/>
  <c r="AF993" i="11"/>
  <c r="AH984" i="11" s="1"/>
  <c r="AH986" i="11" s="1"/>
  <c r="AE981" i="11" l="1"/>
  <c r="AH971" i="11" s="1"/>
  <c r="AH975" i="11" s="1"/>
  <c r="AH979" i="11" s="1"/>
  <c r="AE993" i="11"/>
  <c r="AH983" i="11" s="1"/>
  <c r="AH987" i="11" s="1"/>
  <c r="AH988" i="11" l="1"/>
  <c r="AH990" i="11" s="1"/>
  <c r="AH976" i="11"/>
  <c r="AH978" i="11" s="1"/>
  <c r="AH980" i="11" s="1"/>
  <c r="AH991" i="11"/>
  <c r="AK987" i="11" l="1"/>
  <c r="AK988" i="11" s="1"/>
  <c r="AK989" i="11" s="1"/>
  <c r="AK992" i="11" s="1"/>
  <c r="AL992" i="11" s="1"/>
  <c r="AH992" i="11"/>
  <c r="AK975" i="11"/>
  <c r="AK976" i="11" s="1"/>
  <c r="AK977" i="11" s="1"/>
  <c r="AK978" i="11" s="1"/>
  <c r="AL978" i="11" s="1"/>
  <c r="AN972" i="11"/>
  <c r="AN973" i="11"/>
  <c r="AO973" i="11" s="1"/>
  <c r="AK971" i="11"/>
  <c r="AK991" i="11"/>
  <c r="AL991" i="11" s="1"/>
  <c r="AN985" i="11"/>
  <c r="AO985" i="11" s="1"/>
  <c r="AK983" i="11"/>
  <c r="AL983" i="11" s="1"/>
  <c r="AK990" i="11"/>
  <c r="AL990" i="11" s="1"/>
  <c r="AK980" i="11" l="1"/>
  <c r="AL980" i="11" s="1"/>
  <c r="AK979" i="11"/>
  <c r="AL979" i="11" s="1"/>
  <c r="AL971" i="11"/>
  <c r="AN971" i="11"/>
  <c r="AN984" i="11"/>
  <c r="AN983" i="11"/>
  <c r="AO972" i="11" l="1"/>
  <c r="AO971" i="11"/>
  <c r="AP971" i="11" s="1"/>
  <c r="AO984" i="11"/>
  <c r="AO983" i="11"/>
  <c r="AP983" i="11" s="1"/>
  <c r="AP972" i="11" l="1"/>
  <c r="AP973" i="11"/>
  <c r="AQ973" i="11" s="1"/>
  <c r="AP984" i="11"/>
  <c r="AQ984" i="11" s="1"/>
  <c r="AP985" i="11"/>
  <c r="AQ985" i="11" s="1"/>
  <c r="AQ983" i="11" l="1"/>
  <c r="AQ988" i="11" s="1"/>
  <c r="AV989" i="11" s="1"/>
  <c r="AQ971" i="11"/>
  <c r="AQ976" i="11" s="1"/>
  <c r="AQ972" i="11"/>
  <c r="AV988" i="11" l="1"/>
  <c r="AV985" i="11"/>
  <c r="AV990" i="11"/>
  <c r="AV983" i="11"/>
  <c r="AV992" i="11"/>
  <c r="AV991" i="11"/>
  <c r="AV987" i="11"/>
  <c r="AV986" i="11"/>
  <c r="AV984" i="11"/>
  <c r="AV971" i="11"/>
  <c r="AV980" i="11"/>
  <c r="AV972" i="11"/>
  <c r="AV975" i="11"/>
  <c r="Q1000" i="11" s="1"/>
  <c r="R1000" i="11" s="1"/>
  <c r="S1000" i="11" s="1"/>
  <c r="AV974" i="11"/>
  <c r="AV976" i="11"/>
  <c r="Q1001" i="11" s="1"/>
  <c r="R1001" i="11" s="1"/>
  <c r="S1001" i="11" s="1"/>
  <c r="AV979" i="11"/>
  <c r="AV977" i="11"/>
  <c r="Q1002" i="11" s="1"/>
  <c r="R1002" i="11" s="1"/>
  <c r="S1002" i="11" s="1"/>
  <c r="AV973" i="11"/>
  <c r="Q998" i="11" s="1"/>
  <c r="R998" i="11" s="1"/>
  <c r="S998" i="11" s="1"/>
  <c r="AV978" i="11"/>
  <c r="Q1003" i="11" s="1"/>
  <c r="R1003" i="11" s="1"/>
  <c r="S1003" i="11" s="1"/>
  <c r="Q996" i="11" l="1"/>
  <c r="Q997" i="11"/>
  <c r="R997" i="11" s="1"/>
  <c r="S997" i="11" s="1"/>
  <c r="Q1005" i="11"/>
  <c r="R1005" i="11" s="1"/>
  <c r="S1005" i="11" s="1"/>
  <c r="Q1004" i="11"/>
  <c r="R1004" i="11" s="1"/>
  <c r="S1004" i="11" s="1"/>
  <c r="Q999" i="11"/>
  <c r="R999" i="11" s="1"/>
  <c r="S999" i="11" s="1"/>
  <c r="R996" i="11"/>
  <c r="P1009" i="11" l="1"/>
  <c r="R1006" i="11"/>
  <c r="S996" i="11"/>
  <c r="S1006" i="11" s="1"/>
  <c r="S1007" i="11" s="1"/>
  <c r="T1001" i="11" l="1"/>
  <c r="U1001" i="11" s="1"/>
  <c r="T998" i="11"/>
  <c r="U998" i="11" s="1"/>
  <c r="T997" i="11"/>
  <c r="U997" i="11" s="1"/>
  <c r="T1004" i="11"/>
  <c r="U1004" i="11" s="1"/>
  <c r="T1005" i="11"/>
  <c r="U1005" i="11" s="1"/>
  <c r="T996" i="11"/>
  <c r="T1003" i="11"/>
  <c r="U1003" i="11" s="1"/>
  <c r="T999" i="11"/>
  <c r="U999" i="11" s="1"/>
  <c r="T1002" i="11"/>
  <c r="U1002" i="11" s="1"/>
  <c r="T1000" i="11"/>
  <c r="U1000" i="11" s="1"/>
  <c r="T1006" i="11" l="1"/>
  <c r="U996" i="11"/>
  <c r="U1006" i="11" s="1"/>
  <c r="U1007" i="11" l="1"/>
  <c r="T1007" i="11" l="1"/>
  <c r="V1002" i="11"/>
  <c r="W1002" i="11" s="1"/>
  <c r="V1000" i="11"/>
  <c r="W1000" i="11" s="1"/>
  <c r="V1001" i="11"/>
  <c r="W1001" i="11" s="1"/>
  <c r="V998" i="11"/>
  <c r="W998" i="11" s="1"/>
  <c r="V997" i="11"/>
  <c r="W997" i="11" s="1"/>
  <c r="V1004" i="11"/>
  <c r="W1004" i="11" s="1"/>
  <c r="V1005" i="11"/>
  <c r="W1005" i="11" s="1"/>
  <c r="V996" i="11"/>
  <c r="V1003" i="11"/>
  <c r="W1003" i="11" s="1"/>
  <c r="V999" i="11"/>
  <c r="W999" i="11" s="1"/>
  <c r="W996" i="11" l="1"/>
  <c r="W1006" i="11" s="1"/>
  <c r="V1006" i="11"/>
  <c r="W1007" i="11" l="1"/>
  <c r="X996" i="11" s="1"/>
  <c r="X1001" i="11" l="1"/>
  <c r="Y1001" i="11" s="1"/>
  <c r="X1000" i="11"/>
  <c r="Y1000" i="11" s="1"/>
  <c r="X1004" i="11"/>
  <c r="Y1004" i="11" s="1"/>
  <c r="V1007" i="11"/>
  <c r="X999" i="11"/>
  <c r="Y999" i="11" s="1"/>
  <c r="X1005" i="11"/>
  <c r="Y1005" i="11" s="1"/>
  <c r="X998" i="11"/>
  <c r="Y998" i="11" s="1"/>
  <c r="X1003" i="11"/>
  <c r="Y1003" i="11" s="1"/>
  <c r="X997" i="11"/>
  <c r="Y997" i="11" s="1"/>
  <c r="X1002" i="11"/>
  <c r="Y1002" i="11" s="1"/>
  <c r="Y996" i="11"/>
  <c r="X1006" i="11" l="1"/>
  <c r="Y1006" i="11"/>
  <c r="Y1007" i="11" l="1"/>
  <c r="Z996" i="11" s="1"/>
  <c r="Z1001" i="11" l="1"/>
  <c r="AA1001" i="11" s="1"/>
  <c r="Z998" i="11"/>
  <c r="AA998" i="11" s="1"/>
  <c r="X1007" i="11"/>
  <c r="Z997" i="11"/>
  <c r="AA997" i="11" s="1"/>
  <c r="Z1005" i="11"/>
  <c r="AA1005" i="11" s="1"/>
  <c r="Z1003" i="11"/>
  <c r="AA1003" i="11" s="1"/>
  <c r="Z999" i="11"/>
  <c r="AA999" i="11" s="1"/>
  <c r="Z1004" i="11"/>
  <c r="AA1004" i="11" s="1"/>
  <c r="Z1000" i="11"/>
  <c r="AA1000" i="11" s="1"/>
  <c r="Z1002" i="11"/>
  <c r="AA1002" i="11" s="1"/>
  <c r="AA996" i="11"/>
  <c r="Z1006" i="11" l="1"/>
  <c r="AA1006" i="11"/>
  <c r="AA1007" i="11" l="1"/>
  <c r="AB1001" i="11" s="1"/>
  <c r="AC1001" i="11" s="1"/>
  <c r="AB998" i="11"/>
  <c r="AC998" i="11" s="1"/>
  <c r="AB1002" i="11"/>
  <c r="AC1002" i="11" s="1"/>
  <c r="AB1004" i="11"/>
  <c r="AC1004" i="11" s="1"/>
  <c r="AB1000" i="11"/>
  <c r="AC1000" i="11" s="1"/>
  <c r="AB1003" i="11"/>
  <c r="AC1003" i="11" s="1"/>
  <c r="Z1007" i="11"/>
  <c r="AB996" i="11"/>
  <c r="AC996" i="11" s="1"/>
  <c r="AB997" i="11"/>
  <c r="AC997" i="11" s="1"/>
  <c r="AB999" i="11"/>
  <c r="AC999" i="11" s="1"/>
  <c r="AB1005" i="11" l="1"/>
  <c r="AC1005" i="11" s="1"/>
  <c r="AC1006" i="11" s="1"/>
  <c r="AB1006" i="11" l="1"/>
  <c r="AC1007" i="11" s="1"/>
  <c r="AD1004" i="11" s="1"/>
  <c r="AE1004" i="11" s="1"/>
  <c r="AD996" i="11" l="1"/>
  <c r="AD1003" i="11"/>
  <c r="AE1003" i="11" s="1"/>
  <c r="AD997" i="11"/>
  <c r="AE997" i="11" s="1"/>
  <c r="AD998" i="11"/>
  <c r="AE998" i="11" s="1"/>
  <c r="AD1002" i="11"/>
  <c r="AE1002" i="11" s="1"/>
  <c r="AB1007" i="11"/>
  <c r="AD1005" i="11"/>
  <c r="AE1005" i="11" s="1"/>
  <c r="AD1001" i="11"/>
  <c r="AE1001" i="11" s="1"/>
  <c r="AD999" i="11"/>
  <c r="AE999" i="11" s="1"/>
  <c r="AD1000" i="11"/>
  <c r="AE1000" i="11" s="1"/>
  <c r="AE996" i="11"/>
  <c r="AE1006" i="11" l="1"/>
  <c r="AD1006" i="11"/>
  <c r="AE1007" i="11" l="1"/>
  <c r="AD1007" i="11" s="1"/>
  <c r="AF996" i="11" l="1"/>
  <c r="AF999" i="11"/>
  <c r="AG999" i="11" s="1"/>
  <c r="AF1002" i="11"/>
  <c r="AG1002" i="11" s="1"/>
  <c r="AF1000" i="11"/>
  <c r="AG1000" i="11" s="1"/>
  <c r="AF1005" i="11"/>
  <c r="AG1005" i="11" s="1"/>
  <c r="AF997" i="11"/>
  <c r="AG997" i="11" s="1"/>
  <c r="AF998" i="11"/>
  <c r="AG998" i="11" s="1"/>
  <c r="AF1003" i="11"/>
  <c r="AG1003" i="11" s="1"/>
  <c r="AF1001" i="11"/>
  <c r="AG1001" i="11" s="1"/>
  <c r="AF1004" i="11"/>
  <c r="AG1004" i="11" s="1"/>
  <c r="AG996" i="11"/>
  <c r="AG1006" i="11" l="1"/>
  <c r="AF1006" i="11"/>
  <c r="AG1007" i="11" l="1"/>
  <c r="AH997" i="11" s="1"/>
  <c r="AI997" i="11" s="1"/>
  <c r="AH1004" i="11"/>
  <c r="AI1004" i="11" s="1"/>
  <c r="AH1001" i="11"/>
  <c r="AI1001" i="11" s="1"/>
  <c r="AH996" i="11"/>
  <c r="AH1002" i="11"/>
  <c r="AI1002" i="11" s="1"/>
  <c r="AH1005" i="11"/>
  <c r="AI1005" i="11" s="1"/>
  <c r="AH1000" i="11"/>
  <c r="AI1000" i="11" s="1"/>
  <c r="AF1007" i="11"/>
  <c r="AH999" i="11"/>
  <c r="AI999" i="11" s="1"/>
  <c r="AH998" i="11"/>
  <c r="AI998" i="11" s="1"/>
  <c r="AH1003" i="11"/>
  <c r="AI1003" i="11" s="1"/>
  <c r="AH1006" i="11" l="1"/>
  <c r="AI996" i="11"/>
  <c r="AI1006" i="11" s="1"/>
  <c r="AI1007" i="11" l="1"/>
  <c r="AH1007" i="11" l="1"/>
  <c r="AJ997" i="11"/>
  <c r="AK997" i="11" s="1"/>
  <c r="AJ1004" i="11"/>
  <c r="AK1004" i="11" s="1"/>
  <c r="AJ996" i="11"/>
  <c r="AJ998" i="11"/>
  <c r="AK998" i="11" s="1"/>
  <c r="AJ1005" i="11"/>
  <c r="AK1005" i="11" s="1"/>
  <c r="AJ1002" i="11"/>
  <c r="AK1002" i="11" s="1"/>
  <c r="AJ999" i="11"/>
  <c r="AK999" i="11" s="1"/>
  <c r="AJ1001" i="11"/>
  <c r="AK1001" i="11" s="1"/>
  <c r="AJ1003" i="11"/>
  <c r="AK1003" i="11" s="1"/>
  <c r="AJ1000" i="11"/>
  <c r="AK1000" i="11" s="1"/>
  <c r="AK996" i="11" l="1"/>
  <c r="AK1006" i="11" s="1"/>
  <c r="AJ1006" i="11"/>
  <c r="AK1007" i="11" l="1"/>
  <c r="AL1005" i="11" s="1"/>
  <c r="AM1005" i="11" s="1"/>
  <c r="AL1002" i="11" l="1"/>
  <c r="AM1002" i="11" s="1"/>
  <c r="AL1004" i="11"/>
  <c r="AM1004" i="11" s="1"/>
  <c r="AL1001" i="11"/>
  <c r="AM1001" i="11" s="1"/>
  <c r="AL1000" i="11"/>
  <c r="AM1000" i="11" s="1"/>
  <c r="AL998" i="11"/>
  <c r="AM998" i="11" s="1"/>
  <c r="AJ1007" i="11"/>
  <c r="AL1003" i="11"/>
  <c r="AM1003" i="11" s="1"/>
  <c r="AL996" i="11"/>
  <c r="AM996" i="11" s="1"/>
  <c r="AL999" i="11"/>
  <c r="AM999" i="11" s="1"/>
  <c r="AL997" i="11"/>
  <c r="AM997" i="11" s="1"/>
  <c r="AM1006" i="11" l="1"/>
  <c r="AL1006" i="11"/>
  <c r="AM1007" i="11" l="1"/>
  <c r="AN996" i="11" s="1"/>
  <c r="AO996" i="11" s="1"/>
  <c r="AN1003" i="11" l="1"/>
  <c r="AO1003" i="11" s="1"/>
  <c r="AN1002" i="11"/>
  <c r="AO1002" i="11" s="1"/>
  <c r="AN999" i="11"/>
  <c r="AO999" i="11" s="1"/>
  <c r="AN997" i="11"/>
  <c r="AO997" i="11" s="1"/>
  <c r="AN998" i="11"/>
  <c r="AO998" i="11" s="1"/>
  <c r="AN1004" i="11"/>
  <c r="AO1004" i="11" s="1"/>
  <c r="AL1007" i="11"/>
  <c r="AN1005" i="11"/>
  <c r="AO1005" i="11" s="1"/>
  <c r="AN1000" i="11"/>
  <c r="AO1000" i="11" s="1"/>
  <c r="AN1001" i="11"/>
  <c r="AO1001" i="11" s="1"/>
  <c r="AO1006" i="11" l="1"/>
  <c r="AN1006" i="11"/>
  <c r="AO1007" i="11" l="1"/>
  <c r="AP1004" i="11" s="1"/>
  <c r="AQ1004" i="11" s="1"/>
  <c r="AN1007" i="11"/>
  <c r="AP996" i="11"/>
  <c r="AQ996" i="11" s="1"/>
  <c r="AP999" i="11"/>
  <c r="AQ999" i="11" s="1"/>
  <c r="AP1000" i="11"/>
  <c r="AQ1000" i="11" s="1"/>
  <c r="AP1001" i="11"/>
  <c r="AQ1001" i="11" s="1"/>
  <c r="AP998" i="11"/>
  <c r="AQ998" i="11" s="1"/>
  <c r="AP1002" i="11"/>
  <c r="AQ1002" i="11" s="1"/>
  <c r="AP1005" i="11" l="1"/>
  <c r="AQ1005" i="11" s="1"/>
  <c r="AP1003" i="11"/>
  <c r="AQ1003" i="11" s="1"/>
  <c r="AP997" i="11"/>
  <c r="AQ997" i="11" s="1"/>
  <c r="AQ1006" i="11" l="1"/>
  <c r="AP1006" i="11"/>
  <c r="AQ1007" i="11" l="1"/>
  <c r="AR998" i="11" s="1"/>
  <c r="AS998" i="11" s="1"/>
  <c r="AR1000" i="11"/>
  <c r="AS1000" i="11" s="1"/>
  <c r="AR1001" i="11"/>
  <c r="AS1001" i="11" s="1"/>
  <c r="AR997" i="11"/>
  <c r="AS997" i="11" s="1"/>
  <c r="AR1005" i="11"/>
  <c r="AS1005" i="11" s="1"/>
  <c r="AR996" i="11"/>
  <c r="AS996" i="11" s="1"/>
  <c r="AR1002" i="11"/>
  <c r="AS1002" i="11" s="1"/>
  <c r="AR1004" i="11"/>
  <c r="AS1004" i="11" s="1"/>
  <c r="AP1007" i="11"/>
  <c r="AR1003" i="11"/>
  <c r="AS1003" i="11" s="1"/>
  <c r="AR999" i="11"/>
  <c r="AS999" i="11" s="1"/>
  <c r="AS1006" i="11" l="1"/>
  <c r="AR1006" i="11"/>
  <c r="AS1007" i="11" l="1"/>
  <c r="AT996" i="11" s="1"/>
  <c r="AU996" i="11" s="1"/>
  <c r="AT1005" i="11" l="1"/>
  <c r="AU1005" i="11" s="1"/>
  <c r="AR1007" i="11"/>
  <c r="AT1003" i="11"/>
  <c r="AU1003" i="11" s="1"/>
  <c r="AT998" i="11"/>
  <c r="AU998" i="11" s="1"/>
  <c r="AT1002" i="11"/>
  <c r="AU1002" i="11" s="1"/>
  <c r="AT1000" i="11"/>
  <c r="AU1000" i="11" s="1"/>
  <c r="AT999" i="11"/>
  <c r="AU999" i="11" s="1"/>
  <c r="AT997" i="11"/>
  <c r="AU997" i="11" s="1"/>
  <c r="AT1001" i="11"/>
  <c r="AU1001" i="11" s="1"/>
  <c r="AT1004" i="11"/>
  <c r="AU1004" i="11" s="1"/>
  <c r="AU1006" i="11" l="1"/>
  <c r="AT1006" i="11"/>
  <c r="AU1007" i="11" l="1"/>
  <c r="AV999" i="11" s="1"/>
  <c r="AW999" i="11" s="1"/>
  <c r="AT1007" i="11"/>
  <c r="AV1005" i="11"/>
  <c r="AW1005" i="11" s="1"/>
  <c r="AV997" i="11"/>
  <c r="AW997" i="11" s="1"/>
  <c r="AV1000" i="11"/>
  <c r="AW1000" i="11" s="1"/>
  <c r="AV1001" i="11"/>
  <c r="AW1001" i="11" s="1"/>
  <c r="AV1003" i="11"/>
  <c r="AW1003" i="11" s="1"/>
  <c r="AV998" i="11"/>
  <c r="AW998" i="11" s="1"/>
  <c r="AV1002" i="11"/>
  <c r="AW1002" i="11" s="1"/>
  <c r="AV996" i="11"/>
  <c r="AW996" i="11" s="1"/>
  <c r="AV1004" i="11"/>
  <c r="AW1004" i="11" s="1"/>
  <c r="AV1006" i="11" l="1"/>
  <c r="AW1006" i="11"/>
  <c r="AW1007" i="11" l="1"/>
  <c r="AX997" i="11" s="1"/>
  <c r="AY997" i="11" s="1"/>
  <c r="AX1004" i="11"/>
  <c r="AY1004" i="11" s="1"/>
  <c r="AX1001" i="11"/>
  <c r="AY1001" i="11" s="1"/>
  <c r="AX1000" i="11"/>
  <c r="AY1000" i="11" s="1"/>
  <c r="AX996" i="11"/>
  <c r="AX1002" i="11"/>
  <c r="AY1002" i="11" s="1"/>
  <c r="AX1005" i="11"/>
  <c r="AY1005" i="11" s="1"/>
  <c r="AV1007" i="11"/>
  <c r="AX999" i="11"/>
  <c r="AY999" i="11" s="1"/>
  <c r="AX998" i="11"/>
  <c r="AY998" i="11" s="1"/>
  <c r="AX1003" i="11"/>
  <c r="AY1003" i="11" s="1"/>
  <c r="AX1006" i="11" l="1"/>
  <c r="AY996" i="11"/>
  <c r="AY1006" i="11" s="1"/>
  <c r="AY1007" i="11" l="1"/>
  <c r="AX1007" i="11" l="1"/>
  <c r="AZ997" i="11"/>
  <c r="BA997" i="11" s="1"/>
  <c r="AZ1004" i="11"/>
  <c r="BA1004" i="11" s="1"/>
  <c r="AZ996" i="11"/>
  <c r="AZ999" i="11"/>
  <c r="BA999" i="11" s="1"/>
  <c r="AZ1005" i="11"/>
  <c r="BA1005" i="11" s="1"/>
  <c r="AZ1002" i="11"/>
  <c r="BA1002" i="11" s="1"/>
  <c r="AZ1001" i="11"/>
  <c r="BA1001" i="11" s="1"/>
  <c r="AZ998" i="11"/>
  <c r="BA998" i="11" s="1"/>
  <c r="AZ1003" i="11"/>
  <c r="BA1003" i="11" s="1"/>
  <c r="AZ1000" i="11"/>
  <c r="BA1000" i="11" s="1"/>
  <c r="AZ1006" i="11" l="1"/>
  <c r="BA996" i="11"/>
  <c r="BA1006" i="11" s="1"/>
  <c r="BA1007" i="11" l="1"/>
  <c r="BB1002" i="11" l="1"/>
  <c r="BC1002" i="11" s="1"/>
  <c r="BB997" i="11"/>
  <c r="BC997" i="11" s="1"/>
  <c r="BB1001" i="11"/>
  <c r="BC1001" i="11" s="1"/>
  <c r="BB996" i="11"/>
  <c r="BB999" i="11"/>
  <c r="BC999" i="11" s="1"/>
  <c r="BB1005" i="11"/>
  <c r="BC1005" i="11" s="1"/>
  <c r="BB1003" i="11"/>
  <c r="BC1003" i="11" s="1"/>
  <c r="AZ1007" i="11"/>
  <c r="BB998" i="11"/>
  <c r="BC998" i="11" s="1"/>
  <c r="BB1004" i="11"/>
  <c r="BC1004" i="11" s="1"/>
  <c r="BB1000" i="11"/>
  <c r="BC1000" i="11" s="1"/>
  <c r="BB1006" i="11" l="1"/>
  <c r="BC996" i="11"/>
  <c r="BC1006" i="11" s="1"/>
  <c r="BC1007" i="11" l="1"/>
  <c r="BD1000" i="11" l="1"/>
  <c r="BE1000" i="11" s="1"/>
  <c r="BD998" i="11"/>
  <c r="BE998" i="11" s="1"/>
  <c r="BD996" i="11"/>
  <c r="BD1005" i="11"/>
  <c r="BE1005" i="11" s="1"/>
  <c r="BB1007" i="11"/>
  <c r="BD1004" i="11"/>
  <c r="BE1004" i="11" s="1"/>
  <c r="BD1001" i="11"/>
  <c r="BE1001" i="11" s="1"/>
  <c r="BD1003" i="11"/>
  <c r="BE1003" i="11" s="1"/>
  <c r="BD997" i="11"/>
  <c r="BE997" i="11" s="1"/>
  <c r="BD1002" i="11"/>
  <c r="BE1002" i="11" s="1"/>
  <c r="BD999" i="11"/>
  <c r="BE999" i="11" s="1"/>
  <c r="BD1006" i="11" l="1"/>
  <c r="BE996" i="11"/>
  <c r="BE1006" i="11" s="1"/>
  <c r="BE1007" i="11" l="1"/>
  <c r="BF997" i="11" l="1"/>
  <c r="BG997" i="11" s="1"/>
  <c r="BF1004" i="11"/>
  <c r="BG1004" i="11" s="1"/>
  <c r="BF1001" i="11"/>
  <c r="BG1001" i="11" s="1"/>
  <c r="BF998" i="11"/>
  <c r="BG998" i="11" s="1"/>
  <c r="BF996" i="11"/>
  <c r="BF1002" i="11"/>
  <c r="BG1002" i="11" s="1"/>
  <c r="BF1000" i="11"/>
  <c r="BG1000" i="11" s="1"/>
  <c r="BD1007" i="11"/>
  <c r="BF999" i="11"/>
  <c r="BG999" i="11" s="1"/>
  <c r="BF1005" i="11"/>
  <c r="BG1005" i="11" s="1"/>
  <c r="BF1003" i="11"/>
  <c r="BG1003" i="11" s="1"/>
  <c r="BF1006" i="11" l="1"/>
  <c r="BG996" i="11"/>
  <c r="BG1006" i="11" s="1"/>
  <c r="BG1007" i="11" l="1"/>
  <c r="BH998" i="11" l="1"/>
  <c r="BI998" i="11" s="1"/>
  <c r="BH996" i="11"/>
  <c r="BH1002" i="11"/>
  <c r="BI1002" i="11" s="1"/>
  <c r="BH999" i="11"/>
  <c r="BI999" i="11" s="1"/>
  <c r="BH1004" i="11"/>
  <c r="BI1004" i="11" s="1"/>
  <c r="BH1001" i="11"/>
  <c r="BI1001" i="11" s="1"/>
  <c r="BH1000" i="11"/>
  <c r="BI1000" i="11" s="1"/>
  <c r="BF1007" i="11"/>
  <c r="BH1003" i="11"/>
  <c r="BI1003" i="11" s="1"/>
  <c r="BH1005" i="11"/>
  <c r="BI1005" i="11" s="1"/>
  <c r="BH997" i="11"/>
  <c r="BI997" i="11" s="1"/>
  <c r="BI996" i="11" l="1"/>
  <c r="BI1006" i="11" s="1"/>
  <c r="BH1006" i="11"/>
  <c r="BI1007" i="11" l="1"/>
  <c r="BH1007" i="11" l="1"/>
  <c r="BJ1000" i="11"/>
  <c r="BK1000" i="11" s="1"/>
  <c r="BJ997" i="11"/>
  <c r="BK997" i="11" s="1"/>
  <c r="BJ1001" i="11"/>
  <c r="BK1001" i="11" s="1"/>
  <c r="BJ999" i="11"/>
  <c r="BK999" i="11" s="1"/>
  <c r="BJ1002" i="11"/>
  <c r="BK1002" i="11" s="1"/>
  <c r="BJ998" i="11"/>
  <c r="BK998" i="11" s="1"/>
  <c r="BJ1003" i="11"/>
  <c r="BK1003" i="11" s="1"/>
  <c r="BJ1004" i="11"/>
  <c r="BK1004" i="11" s="1"/>
  <c r="BJ1005" i="11"/>
  <c r="BK1005" i="11" s="1"/>
  <c r="BJ996" i="11"/>
  <c r="BK996" i="11" l="1"/>
  <c r="BK1006" i="11" s="1"/>
  <c r="BJ1006" i="11"/>
  <c r="BK1007" i="11" l="1"/>
  <c r="BL999" i="11" l="1"/>
  <c r="BM999" i="11" s="1"/>
  <c r="BL1000" i="11"/>
  <c r="BM1000" i="11" s="1"/>
  <c r="BL1005" i="11"/>
  <c r="BM1005" i="11" s="1"/>
  <c r="BL996" i="11"/>
  <c r="BL998" i="11"/>
  <c r="BM998" i="11" s="1"/>
  <c r="BL1003" i="11"/>
  <c r="BM1003" i="11" s="1"/>
  <c r="BL1002" i="11"/>
  <c r="BM1002" i="11" s="1"/>
  <c r="BL1001" i="11"/>
  <c r="BM1001" i="11" s="1"/>
  <c r="BJ1007" i="11"/>
  <c r="BL997" i="11"/>
  <c r="BM997" i="11" s="1"/>
  <c r="BL1004" i="11"/>
  <c r="BM1004" i="11" s="1"/>
  <c r="BM996" i="11" l="1"/>
  <c r="BM1006" i="11" s="1"/>
  <c r="BL1006" i="11"/>
  <c r="BM1007" i="11" l="1"/>
  <c r="BN996" i="11" s="1"/>
  <c r="BN997" i="11" l="1"/>
  <c r="BO997" i="11" s="1"/>
  <c r="BN1003" i="11"/>
  <c r="BO1003" i="11" s="1"/>
  <c r="BN998" i="11"/>
  <c r="BO998" i="11" s="1"/>
  <c r="BN1005" i="11"/>
  <c r="BO1005" i="11" s="1"/>
  <c r="BN999" i="11"/>
  <c r="BO999" i="11" s="1"/>
  <c r="BL1007" i="11"/>
  <c r="BN1001" i="11"/>
  <c r="BO1001" i="11" s="1"/>
  <c r="BN1004" i="11"/>
  <c r="BO1004" i="11" s="1"/>
  <c r="BN1000" i="11"/>
  <c r="BO1000" i="11" s="1"/>
  <c r="BN1002" i="11"/>
  <c r="BO1002" i="11" s="1"/>
  <c r="BO996" i="11"/>
  <c r="BO1006" i="11" l="1"/>
  <c r="BN1006" i="11"/>
  <c r="BO1007" i="11" l="1"/>
  <c r="BP1003" i="11" s="1"/>
  <c r="BQ1003" i="11" s="1"/>
  <c r="BP1002" i="11"/>
  <c r="BQ1002" i="11" s="1"/>
  <c r="BN1007" i="11"/>
  <c r="BP997" i="11"/>
  <c r="BQ997" i="11" s="1"/>
  <c r="BP1004" i="11"/>
  <c r="BQ1004" i="11" s="1"/>
  <c r="BP999" i="11"/>
  <c r="BQ999" i="11" s="1"/>
  <c r="BP1001" i="11"/>
  <c r="BQ1001" i="11" s="1"/>
  <c r="BP1005" i="11"/>
  <c r="BQ1005" i="11" s="1"/>
  <c r="BP998" i="11"/>
  <c r="BQ998" i="11" s="1"/>
  <c r="BP996" i="11" l="1"/>
  <c r="BQ996" i="11" s="1"/>
  <c r="BP1000" i="11"/>
  <c r="BQ1000" i="11" s="1"/>
  <c r="BQ1006" i="11" l="1"/>
  <c r="BP1006" i="11"/>
  <c r="BQ1007" i="11" l="1"/>
  <c r="BR1001" i="11" s="1"/>
  <c r="BS1001" i="11" s="1"/>
  <c r="BR996" i="11"/>
  <c r="BR998" i="11"/>
  <c r="BS998" i="11" s="1"/>
  <c r="BR1003" i="11"/>
  <c r="BS1003" i="11" s="1"/>
  <c r="BR1005" i="11"/>
  <c r="BS1005" i="11" s="1"/>
  <c r="BR999" i="11"/>
  <c r="BS999" i="11" s="1"/>
  <c r="BR1000" i="11"/>
  <c r="BS1000" i="11" s="1"/>
  <c r="BR1004" i="11"/>
  <c r="BS1004" i="11" s="1"/>
  <c r="BR1002" i="11"/>
  <c r="BS1002" i="11" s="1"/>
  <c r="BP1007" i="11" l="1"/>
  <c r="BR997" i="11"/>
  <c r="BS997" i="11" s="1"/>
  <c r="BS996" i="11"/>
  <c r="BS1006" i="11" l="1"/>
  <c r="BR1006" i="11"/>
  <c r="BS1007" i="11" l="1"/>
  <c r="BT1000" i="11" s="1"/>
  <c r="BU1000" i="11" s="1"/>
  <c r="BT1004" i="11"/>
  <c r="BU1004" i="11" s="1"/>
  <c r="BT1002" i="11"/>
  <c r="BU1002" i="11" s="1"/>
  <c r="BR1007" i="11"/>
  <c r="BT998" i="11"/>
  <c r="BU998" i="11" s="1"/>
  <c r="BT1001" i="11"/>
  <c r="BU1001" i="11" s="1"/>
  <c r="BT996" i="11"/>
  <c r="BT997" i="11"/>
  <c r="BU997" i="11" s="1"/>
  <c r="BT999" i="11"/>
  <c r="BU999" i="11" s="1"/>
  <c r="BT1005" i="11" l="1"/>
  <c r="BU1005" i="11" s="1"/>
  <c r="BT1003" i="11"/>
  <c r="BU1003" i="11" s="1"/>
  <c r="BU996" i="11"/>
  <c r="BU1006" i="11" l="1"/>
  <c r="BT1006" i="11"/>
  <c r="BU1007" i="11" l="1"/>
  <c r="BV997" i="11"/>
  <c r="BW997" i="11" s="1"/>
  <c r="BV1004" i="11"/>
  <c r="BW1004" i="11" s="1"/>
  <c r="BV1001" i="11"/>
  <c r="BW1001" i="11" s="1"/>
  <c r="BV996" i="11"/>
  <c r="BV1002" i="11"/>
  <c r="BW1002" i="11" s="1"/>
  <c r="BV1005" i="11"/>
  <c r="BW1005" i="11" s="1"/>
  <c r="BT1007" i="11"/>
  <c r="BV999" i="11"/>
  <c r="BW999" i="11" s="1"/>
  <c r="BV1003" i="11"/>
  <c r="BW1003" i="11" s="1"/>
  <c r="BV1000" i="11"/>
  <c r="BW1000" i="11" s="1"/>
  <c r="BV998" i="11"/>
  <c r="BW998" i="11" s="1"/>
  <c r="BV1006" i="11" l="1"/>
  <c r="BW996" i="11"/>
  <c r="BW1006" i="11" s="1"/>
  <c r="BW1007" i="11" l="1"/>
  <c r="BX1003" i="11" l="1"/>
  <c r="BY1003" i="11" s="1"/>
  <c r="BX1000" i="11"/>
  <c r="BY1000" i="11" s="1"/>
  <c r="BX1004" i="11"/>
  <c r="BY1004" i="11" s="1"/>
  <c r="BX996" i="11"/>
  <c r="BX999" i="11"/>
  <c r="BY999" i="11" s="1"/>
  <c r="BV1007" i="11"/>
  <c r="BX997" i="11"/>
  <c r="BY997" i="11" s="1"/>
  <c r="BX1002" i="11"/>
  <c r="BY1002" i="11" s="1"/>
  <c r="BX1001" i="11"/>
  <c r="BY1001" i="11" s="1"/>
  <c r="BX1005" i="11"/>
  <c r="BY1005" i="11" s="1"/>
  <c r="BX998" i="11"/>
  <c r="BY998" i="11" s="1"/>
  <c r="BY996" i="11" l="1"/>
  <c r="BY1006" i="11" s="1"/>
  <c r="BX1006" i="11"/>
  <c r="BY1007" i="11" l="1"/>
  <c r="BZ1004" i="11" s="1"/>
  <c r="CA1004" i="11" s="1"/>
  <c r="BZ1005" i="11" l="1"/>
  <c r="CA1005" i="11" s="1"/>
  <c r="BZ998" i="11"/>
  <c r="CA998" i="11" s="1"/>
  <c r="BZ1001" i="11"/>
  <c r="CA1001" i="11" s="1"/>
  <c r="BZ997" i="11"/>
  <c r="CA997" i="11" s="1"/>
  <c r="BX1007" i="11"/>
  <c r="BZ1002" i="11"/>
  <c r="CA1002" i="11" s="1"/>
  <c r="BZ999" i="11"/>
  <c r="CA999" i="11" s="1"/>
  <c r="BZ996" i="11"/>
  <c r="CA996" i="11" s="1"/>
  <c r="BZ1000" i="11"/>
  <c r="CA1000" i="11" s="1"/>
  <c r="BZ1003" i="11"/>
  <c r="CA1003" i="11" s="1"/>
  <c r="CA1006" i="11" l="1"/>
  <c r="BZ1006" i="11"/>
  <c r="CA1007" i="11" l="1"/>
  <c r="CB999" i="11" s="1"/>
  <c r="CC999" i="11" s="1"/>
  <c r="CB1001" i="11"/>
  <c r="CC1001" i="11" s="1"/>
  <c r="CB1000" i="11"/>
  <c r="CC1000" i="11" s="1"/>
  <c r="CB1002" i="11"/>
  <c r="CC1002" i="11" s="1"/>
  <c r="CB1004" i="11"/>
  <c r="CC1004" i="11" s="1"/>
  <c r="CB1003" i="11"/>
  <c r="CC1003" i="11" s="1"/>
  <c r="CB996" i="11"/>
  <c r="CB997" i="11"/>
  <c r="CC997" i="11" s="1"/>
  <c r="BZ1007" i="11" l="1"/>
  <c r="CB1005" i="11"/>
  <c r="CC1005" i="11" s="1"/>
  <c r="CB998" i="11"/>
  <c r="CC998" i="11" s="1"/>
  <c r="CC996" i="11"/>
  <c r="CC1006" i="11" l="1"/>
  <c r="CB1006" i="11"/>
  <c r="CC1007" i="11" l="1"/>
  <c r="CB1007" i="11" s="1"/>
  <c r="CD996" i="11"/>
  <c r="CE996" i="11" s="1"/>
  <c r="CD1000" i="11"/>
  <c r="CE1000" i="11" s="1"/>
  <c r="CD1005" i="11"/>
  <c r="CE1005" i="11" s="1"/>
  <c r="CD999" i="11"/>
  <c r="CE999" i="11" s="1"/>
  <c r="CD1001" i="11"/>
  <c r="CE1001" i="11" s="1"/>
  <c r="CD1002" i="11"/>
  <c r="CE1002" i="11" s="1"/>
  <c r="CD997" i="11"/>
  <c r="CE997" i="11" s="1"/>
  <c r="CD1004" i="11" l="1"/>
  <c r="CE1004" i="11" s="1"/>
  <c r="CD1003" i="11"/>
  <c r="CE1003" i="11" s="1"/>
  <c r="CD998" i="11"/>
  <c r="CE998" i="11" s="1"/>
  <c r="CE1006" i="11" l="1"/>
  <c r="CD1006" i="11"/>
  <c r="CE1007" i="11" s="1"/>
  <c r="CF998" i="11" l="1"/>
  <c r="CG998" i="11" s="1"/>
  <c r="CF1004" i="11"/>
  <c r="CG1004" i="11" s="1"/>
  <c r="CF999" i="11"/>
  <c r="CG999" i="11" s="1"/>
  <c r="CF1000" i="11"/>
  <c r="CG1000" i="11" s="1"/>
  <c r="CF997" i="11"/>
  <c r="CG997" i="11" s="1"/>
  <c r="CF1003" i="11"/>
  <c r="CG1003" i="11" s="1"/>
  <c r="CF1002" i="11"/>
  <c r="CG1002" i="11" s="1"/>
  <c r="CD1007" i="11"/>
  <c r="CF1001" i="11"/>
  <c r="CG1001" i="11" s="1"/>
  <c r="CF996" i="11"/>
  <c r="CF1005" i="11"/>
  <c r="CG1005" i="11" s="1"/>
  <c r="CF1006" i="11" l="1"/>
  <c r="CG996" i="11"/>
  <c r="CG1006" i="11" s="1"/>
  <c r="CG1007" i="11" l="1"/>
  <c r="CH1005" i="11" s="1"/>
  <c r="CI1005" i="11" s="1"/>
  <c r="CH996" i="11"/>
  <c r="CH1001" i="11"/>
  <c r="CI1001" i="11" s="1"/>
  <c r="CH1003" i="11"/>
  <c r="CI1003" i="11" s="1"/>
  <c r="CF1007" i="11"/>
  <c r="CH998" i="11"/>
  <c r="CI998" i="11" s="1"/>
  <c r="CH999" i="11"/>
  <c r="CI999" i="11" s="1"/>
  <c r="CH1000" i="11"/>
  <c r="CI1000" i="11" s="1"/>
  <c r="CH1004" i="11"/>
  <c r="CI1004" i="11" s="1"/>
  <c r="CH1002" i="11"/>
  <c r="CI1002" i="11" s="1"/>
  <c r="CH997" i="11" l="1"/>
  <c r="CI997" i="11" s="1"/>
  <c r="CI996" i="11"/>
  <c r="CH1006" i="11"/>
  <c r="CI1006" i="11" l="1"/>
  <c r="CI1007" i="11" s="1"/>
  <c r="CJ999" i="11" l="1"/>
  <c r="CK999" i="11" s="1"/>
  <c r="CJ1005" i="11"/>
  <c r="CK1005" i="11" s="1"/>
  <c r="CJ997" i="11"/>
  <c r="CK997" i="11" s="1"/>
  <c r="CJ996" i="11"/>
  <c r="CJ1000" i="11"/>
  <c r="CK1000" i="11" s="1"/>
  <c r="CJ998" i="11"/>
  <c r="CK998" i="11" s="1"/>
  <c r="CJ1001" i="11"/>
  <c r="CK1001" i="11" s="1"/>
  <c r="CJ1002" i="11"/>
  <c r="CK1002" i="11" s="1"/>
  <c r="CH1007" i="11"/>
  <c r="CJ1004" i="11"/>
  <c r="CK1004" i="11" s="1"/>
  <c r="CJ1003" i="11"/>
  <c r="CK1003" i="11" s="1"/>
  <c r="CK996" i="11" l="1"/>
  <c r="CK1006" i="11" s="1"/>
  <c r="CJ1006" i="11"/>
  <c r="CK1007" i="11" l="1"/>
  <c r="CL997" i="11" l="1"/>
  <c r="CM997" i="11" s="1"/>
  <c r="CL1004" i="11"/>
  <c r="CM1004" i="11" s="1"/>
  <c r="CL1001" i="11"/>
  <c r="CM1001" i="11" s="1"/>
  <c r="CL1005" i="11"/>
  <c r="CM1005" i="11" s="1"/>
  <c r="CL998" i="11"/>
  <c r="CM998" i="11" s="1"/>
  <c r="CL996" i="11"/>
  <c r="CL1002" i="11"/>
  <c r="CM1002" i="11" s="1"/>
  <c r="CL1000" i="11"/>
  <c r="CM1000" i="11" s="1"/>
  <c r="CJ1007" i="11"/>
  <c r="CL999" i="11"/>
  <c r="CM999" i="11" s="1"/>
  <c r="CL1003" i="11"/>
  <c r="CM1003" i="11" s="1"/>
  <c r="CM996" i="11" l="1"/>
  <c r="CM1006" i="11" s="1"/>
  <c r="CL1006" i="11"/>
  <c r="CM1007" i="11" l="1"/>
  <c r="CL1007" i="11" s="1"/>
  <c r="CN997" i="11" l="1"/>
  <c r="CO997" i="11" s="1"/>
  <c r="CN1003" i="11"/>
  <c r="CO1003" i="11" s="1"/>
  <c r="CN999" i="11"/>
  <c r="CO999" i="11" s="1"/>
  <c r="CN1005" i="11"/>
  <c r="CO1005" i="11" s="1"/>
  <c r="CN1001" i="11"/>
  <c r="CO1001" i="11" s="1"/>
  <c r="CN998" i="11"/>
  <c r="CO998" i="11" s="1"/>
  <c r="CN1002" i="11"/>
  <c r="CO1002" i="11" s="1"/>
  <c r="CN996" i="11"/>
  <c r="CO996" i="11" s="1"/>
  <c r="CN1000" i="11"/>
  <c r="CO1000" i="11" s="1"/>
  <c r="CN1004" i="11"/>
  <c r="CO1004" i="11" s="1"/>
  <c r="CO1006" i="11" l="1"/>
  <c r="CN1006" i="11"/>
  <c r="CO1007" i="11" l="1"/>
  <c r="CP1004" i="11" s="1"/>
  <c r="CQ1004" i="11" s="1"/>
  <c r="CP998" i="11"/>
  <c r="CQ998" i="11" s="1"/>
  <c r="CN1007" i="11" l="1"/>
  <c r="CP999" i="11"/>
  <c r="CQ999" i="11" s="1"/>
  <c r="CP1005" i="11"/>
  <c r="CQ1005" i="11" s="1"/>
  <c r="CP1002" i="11"/>
  <c r="CQ1002" i="11" s="1"/>
  <c r="CP996" i="11"/>
  <c r="CQ996" i="11" s="1"/>
  <c r="CP997" i="11"/>
  <c r="CQ997" i="11" s="1"/>
  <c r="CP1000" i="11"/>
  <c r="CQ1000" i="11" s="1"/>
  <c r="CP1003" i="11"/>
  <c r="CQ1003" i="11" s="1"/>
  <c r="CP1001" i="11"/>
  <c r="CQ1001" i="11" s="1"/>
  <c r="CQ1006" i="11" l="1"/>
  <c r="CP1006" i="11"/>
  <c r="CQ1007" i="11" l="1"/>
  <c r="CR998" i="11" s="1"/>
  <c r="CS998" i="11" s="1"/>
  <c r="CR996" i="11" l="1"/>
  <c r="CR1002" i="11"/>
  <c r="CS1002" i="11" s="1"/>
  <c r="CR1005" i="11"/>
  <c r="CS1005" i="11" s="1"/>
  <c r="CR1003" i="11"/>
  <c r="CS1003" i="11" s="1"/>
  <c r="CP1007" i="11"/>
  <c r="CR1000" i="11"/>
  <c r="CS1000" i="11" s="1"/>
  <c r="CR999" i="11"/>
  <c r="CS999" i="11" s="1"/>
  <c r="CR1004" i="11"/>
  <c r="CS1004" i="11" s="1"/>
  <c r="CR997" i="11"/>
  <c r="CS997" i="11" s="1"/>
  <c r="CR1001" i="11"/>
  <c r="CS1001" i="11" s="1"/>
  <c r="CS996" i="11"/>
  <c r="CS1006" i="11" l="1"/>
  <c r="CR1006" i="11"/>
  <c r="CS1007" i="11" l="1"/>
  <c r="CT1000" i="11" s="1"/>
  <c r="CU1000" i="11" s="1"/>
  <c r="CT999" i="11" l="1"/>
  <c r="CU999" i="11" s="1"/>
  <c r="CT1001" i="11"/>
  <c r="CU1001" i="11" s="1"/>
  <c r="CT1002" i="11"/>
  <c r="CU1002" i="11" s="1"/>
  <c r="CT1003" i="11"/>
  <c r="CU1003" i="11" s="1"/>
  <c r="CT998" i="11"/>
  <c r="CU998" i="11" s="1"/>
  <c r="CR1007" i="11"/>
  <c r="CT996" i="11"/>
  <c r="CU996" i="11" s="1"/>
  <c r="CT997" i="11"/>
  <c r="CU997" i="11" s="1"/>
  <c r="CT1005" i="11"/>
  <c r="CU1005" i="11" s="1"/>
  <c r="CT1004" i="11"/>
  <c r="CU1004" i="11" s="1"/>
  <c r="CU1006" i="11" l="1"/>
  <c r="CT1006" i="11"/>
  <c r="CU1007" i="11" l="1"/>
  <c r="CV1005" i="11" s="1"/>
  <c r="CW1005" i="11" s="1"/>
  <c r="CV997" i="11"/>
  <c r="CW997" i="11" s="1"/>
  <c r="CV999" i="11"/>
  <c r="CW999" i="11" s="1"/>
  <c r="CV1003" i="11"/>
  <c r="CW1003" i="11" s="1"/>
  <c r="CT1007" i="11"/>
  <c r="CV1001" i="11"/>
  <c r="CW1001" i="11" s="1"/>
  <c r="CV1000" i="11"/>
  <c r="CW1000" i="11" s="1"/>
  <c r="CV996" i="11"/>
  <c r="CW996" i="11" s="1"/>
  <c r="CV1004" i="11"/>
  <c r="CW1004" i="11" s="1"/>
  <c r="CV1002" i="11"/>
  <c r="CW1002" i="11" s="1"/>
  <c r="CV998" i="11" l="1"/>
  <c r="CW998" i="11" s="1"/>
  <c r="CW1006" i="11" s="1"/>
  <c r="CV1006" i="11"/>
  <c r="CW1007" i="11" l="1"/>
  <c r="CX999" i="11" s="1"/>
  <c r="CY999" i="11" s="1"/>
  <c r="CX1004" i="11"/>
  <c r="CY1004" i="11" s="1"/>
  <c r="CX997" i="11"/>
  <c r="CY997" i="11" s="1"/>
  <c r="CX996" i="11"/>
  <c r="CY996" i="11" s="1"/>
  <c r="CX1001" i="11"/>
  <c r="CY1001" i="11" s="1"/>
  <c r="CX998" i="11"/>
  <c r="CY998" i="11" s="1"/>
  <c r="CX1002" i="11"/>
  <c r="CY1002" i="11" s="1"/>
  <c r="CX1003" i="11"/>
  <c r="CY1003" i="11" s="1"/>
  <c r="CX1000" i="11"/>
  <c r="CY1000" i="11" s="1"/>
  <c r="CX1005" i="11" l="1"/>
  <c r="CY1005" i="11" s="1"/>
  <c r="CY1006" i="11" s="1"/>
  <c r="CV1007" i="11"/>
  <c r="CX1006" i="11" l="1"/>
  <c r="CY1007" i="11" s="1"/>
  <c r="CZ999" i="11" l="1"/>
  <c r="DA999" i="11" s="1"/>
  <c r="CZ997" i="11"/>
  <c r="DA997" i="11" s="1"/>
  <c r="CZ1004" i="11"/>
  <c r="DA1004" i="11" s="1"/>
  <c r="CX1007" i="11"/>
  <c r="CZ998" i="11"/>
  <c r="DA998" i="11" s="1"/>
  <c r="CZ1003" i="11"/>
  <c r="DA1003" i="11" s="1"/>
  <c r="CZ1005" i="11"/>
  <c r="DA1005" i="11" s="1"/>
  <c r="CZ1000" i="11"/>
  <c r="DA1000" i="11" s="1"/>
  <c r="CZ1002" i="11"/>
  <c r="DA1002" i="11" s="1"/>
  <c r="CZ1001" i="11"/>
  <c r="DA1001" i="11" s="1"/>
  <c r="CZ996" i="11"/>
  <c r="DA996" i="11" s="1"/>
  <c r="DA1006" i="11" l="1"/>
  <c r="CZ1006" i="11"/>
  <c r="DA1007" i="11" l="1"/>
  <c r="DB998" i="11" s="1"/>
  <c r="DC998" i="11" s="1"/>
  <c r="DB999" i="11"/>
  <c r="DC999" i="11" s="1"/>
  <c r="DB1005" i="11"/>
  <c r="DC1005" i="11" s="1"/>
  <c r="DB1001" i="11"/>
  <c r="DC1001" i="11" s="1"/>
  <c r="DB997" i="11"/>
  <c r="DC997" i="11" s="1"/>
  <c r="DB996" i="11"/>
  <c r="DC996" i="11" s="1"/>
  <c r="DB1000" i="11"/>
  <c r="DC1000" i="11" s="1"/>
  <c r="CZ1007" i="11"/>
  <c r="DB1004" i="11"/>
  <c r="DC1004" i="11" s="1"/>
  <c r="DB1002" i="11"/>
  <c r="DC1002" i="11" s="1"/>
  <c r="DB1003" i="11" l="1"/>
  <c r="DC1003" i="11" s="1"/>
  <c r="DC1006" i="11"/>
  <c r="DB1006" i="11"/>
  <c r="DC1007" i="11" s="1"/>
  <c r="DB1007" i="11" s="1"/>
  <c r="DD1004" i="11" l="1"/>
  <c r="DE1004" i="11" s="1"/>
  <c r="DD1001" i="11"/>
  <c r="DE1001" i="11" s="1"/>
  <c r="DD997" i="11"/>
  <c r="DE997" i="11" s="1"/>
  <c r="DD1005" i="11"/>
  <c r="DE1005" i="11" s="1"/>
  <c r="DD1002" i="11"/>
  <c r="DE1002" i="11" s="1"/>
  <c r="DD1000" i="11"/>
  <c r="DE1000" i="11" s="1"/>
  <c r="DD998" i="11"/>
  <c r="DE998" i="11" s="1"/>
  <c r="DD1003" i="11"/>
  <c r="DE1003" i="11" s="1"/>
  <c r="DD999" i="11"/>
  <c r="DE999" i="11" s="1"/>
  <c r="DD996" i="11"/>
  <c r="DE996" i="11" s="1"/>
  <c r="DE1006" i="11" l="1"/>
  <c r="DD1006" i="11"/>
  <c r="DE1007" i="11" l="1"/>
  <c r="DF1002" i="11"/>
  <c r="DG1002" i="11" s="1"/>
  <c r="DF1005" i="11"/>
  <c r="DG1005" i="11" s="1"/>
  <c r="DF998" i="11"/>
  <c r="DG998" i="11" s="1"/>
  <c r="DF997" i="11"/>
  <c r="DG997" i="11" s="1"/>
  <c r="DF1004" i="11"/>
  <c r="DG1004" i="11" s="1"/>
  <c r="DF1001" i="11"/>
  <c r="DG1001" i="11" s="1"/>
  <c r="DF996" i="11"/>
  <c r="DG996" i="11" s="1"/>
  <c r="DF1000" i="11"/>
  <c r="DG1000" i="11" s="1"/>
  <c r="DF1003" i="11"/>
  <c r="DG1003" i="11" s="1"/>
  <c r="DF999" i="11"/>
  <c r="DG999" i="11" s="1"/>
  <c r="DD1007" i="11"/>
  <c r="DF1006" i="11" l="1"/>
  <c r="DG1006" i="11"/>
  <c r="DG1007" i="11" l="1"/>
  <c r="DH1003" i="11" s="1"/>
  <c r="DI1003" i="11" s="1"/>
  <c r="DH999" i="11"/>
  <c r="DI999" i="11" s="1"/>
  <c r="DH1005" i="11"/>
  <c r="DI1005" i="11" s="1"/>
  <c r="DH997" i="11"/>
  <c r="DI997" i="11" s="1"/>
  <c r="DH1001" i="11"/>
  <c r="DI1001" i="11" s="1"/>
  <c r="DH996" i="11"/>
  <c r="DH1000" i="11"/>
  <c r="DI1000" i="11" s="1"/>
  <c r="DH1004" i="11"/>
  <c r="DI1004" i="11" s="1"/>
  <c r="DH998" i="11"/>
  <c r="DI998" i="11" s="1"/>
  <c r="DH1002" i="11" l="1"/>
  <c r="DI1002" i="11" s="1"/>
  <c r="DF1007" i="11"/>
  <c r="DI996" i="11"/>
  <c r="DI1006" i="11" l="1"/>
  <c r="DH1006" i="11"/>
  <c r="DI1007" i="11" l="1"/>
  <c r="DH1007" i="11" s="1"/>
  <c r="DJ997" i="11"/>
  <c r="DK997" i="11" s="1"/>
  <c r="DJ998" i="11"/>
  <c r="DK998" i="11" s="1"/>
  <c r="DJ1001" i="11"/>
  <c r="DK1001" i="11" s="1"/>
  <c r="DJ1002" i="11"/>
  <c r="DK1002" i="11" s="1"/>
  <c r="DJ1000" i="11"/>
  <c r="DK1000" i="11" s="1"/>
  <c r="DJ999" i="11"/>
  <c r="DK999" i="11" s="1"/>
  <c r="DJ996" i="11"/>
  <c r="DK996" i="11" s="1"/>
  <c r="DJ1004" i="11"/>
  <c r="DK1004" i="11" s="1"/>
  <c r="DJ1005" i="11"/>
  <c r="DK1005" i="11" s="1"/>
  <c r="DJ1003" i="11"/>
  <c r="DK1003" i="11" s="1"/>
  <c r="DK1006" i="11" l="1"/>
  <c r="DJ1006" i="11"/>
  <c r="DK1007" i="11" l="1"/>
  <c r="DJ1007" i="11" s="1"/>
  <c r="DL999" i="11"/>
  <c r="DM999" i="11" s="1"/>
  <c r="DL1002" i="11"/>
  <c r="DM1002" i="11" s="1"/>
  <c r="DL1004" i="11"/>
  <c r="DM1004" i="11" s="1"/>
  <c r="DL996" i="11"/>
  <c r="DM996" i="11" s="1"/>
  <c r="DL1001" i="11"/>
  <c r="DM1001" i="11" s="1"/>
  <c r="DL997" i="11"/>
  <c r="DM997" i="11" s="1"/>
  <c r="DL1000" i="11"/>
  <c r="DM1000" i="11" s="1"/>
  <c r="DL1003" i="11"/>
  <c r="DM1003" i="11" s="1"/>
  <c r="DL1005" i="11" l="1"/>
  <c r="DM1005" i="11" s="1"/>
  <c r="DL998" i="11"/>
  <c r="DM998" i="11" s="1"/>
  <c r="DM1006" i="11" s="1"/>
  <c r="DL1006" i="11" l="1"/>
  <c r="DM1007" i="11" s="1"/>
  <c r="DL1007" i="11" s="1"/>
  <c r="O994" i="11" l="1"/>
  <c r="N998" i="11" s="1"/>
  <c r="N1001" i="11"/>
  <c r="N1005" i="11"/>
  <c r="N996" i="11"/>
  <c r="N1003" i="11"/>
  <c r="N1004" i="11" l="1"/>
  <c r="N999" i="11"/>
  <c r="N997" i="11"/>
  <c r="O997" i="11" s="1"/>
  <c r="N1002" i="11"/>
  <c r="O1002" i="11" s="1"/>
  <c r="P1008" i="11"/>
  <c r="P1007" i="11" s="1"/>
  <c r="N1000" i="11"/>
  <c r="O1005" i="11"/>
  <c r="O1003" i="11"/>
  <c r="O1001" i="11"/>
  <c r="O996" i="11"/>
  <c r="O1004" i="11"/>
  <c r="O999" i="11"/>
  <c r="O998" i="11"/>
  <c r="N1006" i="11" l="1"/>
  <c r="Q1012" i="11" s="1"/>
  <c r="O1000" i="11"/>
  <c r="O1006" i="11" s="1"/>
  <c r="Q1023" i="11" s="1"/>
  <c r="Q1015" i="11"/>
  <c r="Q1013" i="11"/>
  <c r="AF1012" i="11"/>
  <c r="Q1020" i="11"/>
  <c r="Q1017" i="11"/>
  <c r="Q1018" i="11"/>
  <c r="AE1018" i="11" l="1"/>
  <c r="W1018" i="11"/>
  <c r="Z1018" i="11"/>
  <c r="AC1018" i="11"/>
  <c r="AB1018" i="11"/>
  <c r="X1018" i="11"/>
  <c r="AC1013" i="11"/>
  <c r="AB1013" i="11"/>
  <c r="X1013" i="11"/>
  <c r="AE1013" i="11"/>
  <c r="W1013" i="11"/>
  <c r="Z1013" i="11"/>
  <c r="AF1015" i="11"/>
  <c r="AC1015" i="11"/>
  <c r="AB1015" i="11"/>
  <c r="X1015" i="11"/>
  <c r="AE1015" i="11"/>
  <c r="W1015" i="11"/>
  <c r="Z1015" i="11"/>
  <c r="AF1023" i="11"/>
  <c r="V1023" i="11"/>
  <c r="AC1017" i="11"/>
  <c r="AB1017" i="11"/>
  <c r="X1017" i="11"/>
  <c r="AE1017" i="11"/>
  <c r="W1017" i="11"/>
  <c r="Z1017" i="11"/>
  <c r="AE1020" i="11"/>
  <c r="W1020" i="11"/>
  <c r="Z1020" i="11"/>
  <c r="AC1020" i="11"/>
  <c r="AB1020" i="11"/>
  <c r="X1020" i="11"/>
  <c r="AE1012" i="11"/>
  <c r="W1012" i="11"/>
  <c r="Z1012" i="11"/>
  <c r="AC1012" i="11"/>
  <c r="AB1012" i="11"/>
  <c r="X1012" i="11"/>
  <c r="Q1016" i="11"/>
  <c r="AA1018" i="11" s="1"/>
  <c r="Q1019" i="11"/>
  <c r="AD1018" i="11" s="1"/>
  <c r="Q1011" i="11"/>
  <c r="V1013" i="11" s="1"/>
  <c r="Q1014" i="11"/>
  <c r="Y1012" i="11" s="1"/>
  <c r="Q1031" i="11"/>
  <c r="AD1023" i="11" s="1"/>
  <c r="Q1032" i="11"/>
  <c r="Q1027" i="11"/>
  <c r="Q1026" i="11"/>
  <c r="Q1028" i="11"/>
  <c r="AA1023" i="11" s="1"/>
  <c r="Q1024" i="11"/>
  <c r="W1023" i="11" s="1"/>
  <c r="Q1029" i="11"/>
  <c r="AF1013" i="11"/>
  <c r="Q1025" i="11"/>
  <c r="X1023" i="11" s="1"/>
  <c r="Q1030" i="11"/>
  <c r="AF1020" i="11"/>
  <c r="AF1018" i="11"/>
  <c r="AF1028" i="11"/>
  <c r="AU1014" i="11"/>
  <c r="AF1031" i="11"/>
  <c r="AF1032" i="11"/>
  <c r="AF1017" i="11"/>
  <c r="AA1012" i="11" l="1"/>
  <c r="V1012" i="11"/>
  <c r="AE1026" i="11"/>
  <c r="AA1026" i="11"/>
  <c r="W1026" i="11"/>
  <c r="AD1026" i="11"/>
  <c r="Z1026" i="11"/>
  <c r="V1026" i="11"/>
  <c r="AC1026" i="11"/>
  <c r="Y1026" i="11"/>
  <c r="AB1026" i="11"/>
  <c r="X1026" i="11"/>
  <c r="AE1014" i="11"/>
  <c r="AA1014" i="11"/>
  <c r="W1014" i="11"/>
  <c r="AD1014" i="11"/>
  <c r="Z1014" i="11"/>
  <c r="V1014" i="11"/>
  <c r="AC1014" i="11"/>
  <c r="Y1014" i="11"/>
  <c r="AB1014" i="11"/>
  <c r="X1014" i="11"/>
  <c r="Y1020" i="11"/>
  <c r="AD1020" i="11"/>
  <c r="V1017" i="11"/>
  <c r="AA1017" i="11"/>
  <c r="Y1017" i="11"/>
  <c r="AA1013" i="11"/>
  <c r="Y1013" i="11"/>
  <c r="Y1018" i="11"/>
  <c r="AU1018" i="11"/>
  <c r="AC1029" i="11"/>
  <c r="Y1029" i="11"/>
  <c r="AB1029" i="11"/>
  <c r="X1029" i="11"/>
  <c r="AE1029" i="11"/>
  <c r="AA1029" i="11"/>
  <c r="W1029" i="11"/>
  <c r="AD1029" i="11"/>
  <c r="Z1029" i="11"/>
  <c r="V1029" i="11"/>
  <c r="AC1027" i="11"/>
  <c r="Y1027" i="11"/>
  <c r="AB1027" i="11"/>
  <c r="X1027" i="11"/>
  <c r="AE1027" i="11"/>
  <c r="AA1027" i="11"/>
  <c r="W1027" i="11"/>
  <c r="AD1027" i="11"/>
  <c r="Z1027" i="11"/>
  <c r="V1027" i="11"/>
  <c r="AC1011" i="11"/>
  <c r="Y1011" i="11"/>
  <c r="AB1011" i="11"/>
  <c r="X1011" i="11"/>
  <c r="AE1011" i="11"/>
  <c r="AA1011" i="11"/>
  <c r="W1011" i="11"/>
  <c r="AD1011" i="11"/>
  <c r="Z1011" i="11"/>
  <c r="V1011" i="11"/>
  <c r="AB1023" i="11"/>
  <c r="V1015" i="11"/>
  <c r="AA1015" i="11"/>
  <c r="Y1015" i="11"/>
  <c r="AE1030" i="11"/>
  <c r="AA1030" i="11"/>
  <c r="W1030" i="11"/>
  <c r="AD1030" i="11"/>
  <c r="Z1030" i="11"/>
  <c r="V1030" i="11"/>
  <c r="AC1030" i="11"/>
  <c r="Y1030" i="11"/>
  <c r="AB1030" i="11"/>
  <c r="X1030" i="11"/>
  <c r="AE1032" i="11"/>
  <c r="AA1032" i="11"/>
  <c r="W1032" i="11"/>
  <c r="AD1032" i="11"/>
  <c r="Z1032" i="11"/>
  <c r="V1032" i="11"/>
  <c r="AC1032" i="11"/>
  <c r="Y1032" i="11"/>
  <c r="AB1032" i="11"/>
  <c r="X1032" i="11"/>
  <c r="AC1019" i="11"/>
  <c r="Y1019" i="11"/>
  <c r="AB1019" i="11"/>
  <c r="X1019" i="11"/>
  <c r="AE1019" i="11"/>
  <c r="AA1019" i="11"/>
  <c r="W1019" i="11"/>
  <c r="AD1019" i="11"/>
  <c r="Z1019" i="11"/>
  <c r="V1019" i="11"/>
  <c r="AD1012" i="11"/>
  <c r="V1020" i="11"/>
  <c r="AA1020" i="11"/>
  <c r="AD1017" i="11"/>
  <c r="Y1023" i="11"/>
  <c r="AD1013" i="11"/>
  <c r="V1018" i="11"/>
  <c r="AE1024" i="11"/>
  <c r="AA1024" i="11"/>
  <c r="W1024" i="11"/>
  <c r="AD1024" i="11"/>
  <c r="Z1024" i="11"/>
  <c r="V1024" i="11"/>
  <c r="AC1024" i="11"/>
  <c r="Y1024" i="11"/>
  <c r="AB1024" i="11"/>
  <c r="X1024" i="11"/>
  <c r="AU1012" i="11"/>
  <c r="AC1025" i="11"/>
  <c r="Y1025" i="11"/>
  <c r="AB1025" i="11"/>
  <c r="X1025" i="11"/>
  <c r="AE1025" i="11"/>
  <c r="AA1025" i="11"/>
  <c r="W1025" i="11"/>
  <c r="AD1025" i="11"/>
  <c r="Z1025" i="11"/>
  <c r="V1025" i="11"/>
  <c r="AE1028" i="11"/>
  <c r="AA1028" i="11"/>
  <c r="W1028" i="11"/>
  <c r="AD1028" i="11"/>
  <c r="Z1028" i="11"/>
  <c r="V1028" i="11"/>
  <c r="AC1028" i="11"/>
  <c r="Y1028" i="11"/>
  <c r="AB1028" i="11"/>
  <c r="X1028" i="11"/>
  <c r="AC1031" i="11"/>
  <c r="Y1031" i="11"/>
  <c r="AB1031" i="11"/>
  <c r="X1031" i="11"/>
  <c r="AE1031" i="11"/>
  <c r="AA1031" i="11"/>
  <c r="W1031" i="11"/>
  <c r="AD1031" i="11"/>
  <c r="Z1031" i="11"/>
  <c r="V1031" i="11"/>
  <c r="AE1016" i="11"/>
  <c r="AA1016" i="11"/>
  <c r="W1016" i="11"/>
  <c r="AD1016" i="11"/>
  <c r="Z1016" i="11"/>
  <c r="V1016" i="11"/>
  <c r="AC1016" i="11"/>
  <c r="Y1016" i="11"/>
  <c r="AB1016" i="11"/>
  <c r="X1016" i="11"/>
  <c r="Z1023" i="11"/>
  <c r="AE1023" i="11"/>
  <c r="AC1023" i="11"/>
  <c r="AD1015" i="11"/>
  <c r="AF1016" i="11"/>
  <c r="AU1011" i="11"/>
  <c r="AU1015" i="11"/>
  <c r="AU1019" i="11"/>
  <c r="AU1013" i="11"/>
  <c r="Q1021" i="11"/>
  <c r="AU1016" i="11"/>
  <c r="AU1017" i="11"/>
  <c r="AU1020" i="11"/>
  <c r="AF1019" i="11"/>
  <c r="AF1014" i="11"/>
  <c r="AF1011" i="11"/>
  <c r="AU1025" i="11"/>
  <c r="AF1025" i="11"/>
  <c r="AF1029" i="11"/>
  <c r="AF1027" i="11"/>
  <c r="AF1026" i="11"/>
  <c r="AF1030" i="11"/>
  <c r="AU1030" i="11"/>
  <c r="AU1028" i="11"/>
  <c r="AU1029" i="11"/>
  <c r="AU1032" i="11"/>
  <c r="AU1027" i="11"/>
  <c r="AU1031" i="11"/>
  <c r="AF1021" i="11"/>
  <c r="AH1012" i="11" s="1"/>
  <c r="AH1014" i="11" s="1"/>
  <c r="AU1026" i="11"/>
  <c r="AF1024" i="11"/>
  <c r="AU1023" i="11"/>
  <c r="AU1024" i="11"/>
  <c r="AE1033" i="11" l="1"/>
  <c r="AH1023" i="11" s="1"/>
  <c r="AE1021" i="11"/>
  <c r="AH1011" i="11" s="1"/>
  <c r="AH1015" i="11" s="1"/>
  <c r="AH1019" i="11" s="1"/>
  <c r="AF1033" i="11"/>
  <c r="AH1024" i="11" s="1"/>
  <c r="AH1026" i="11" s="1"/>
  <c r="AH1016" i="11" l="1"/>
  <c r="AH1018" i="11" s="1"/>
  <c r="AH1027" i="11"/>
  <c r="AH1031" i="11" s="1"/>
  <c r="AH1028" i="11"/>
  <c r="AH1020" i="11"/>
  <c r="AK1011" i="11" s="1"/>
  <c r="AL1011" i="11" s="1"/>
  <c r="AK1015" i="11"/>
  <c r="AK1016" i="11" s="1"/>
  <c r="AK1017" i="11" s="1"/>
  <c r="AK1020" i="11" s="1"/>
  <c r="AL1020" i="11" s="1"/>
  <c r="AH1030" i="11" l="1"/>
  <c r="AH1032" i="11" s="1"/>
  <c r="AK1023" i="11" s="1"/>
  <c r="AL1023" i="11" s="1"/>
  <c r="AK1019" i="11"/>
  <c r="AL1019" i="11" s="1"/>
  <c r="AN1013" i="11"/>
  <c r="AO1013" i="11" s="1"/>
  <c r="AK1018" i="11"/>
  <c r="AL1018" i="11" s="1"/>
  <c r="AN1023" i="11" l="1"/>
  <c r="AK1027" i="11"/>
  <c r="AK1028" i="11" s="1"/>
  <c r="AK1029" i="11" s="1"/>
  <c r="AK1030" i="11" s="1"/>
  <c r="AL1030" i="11" s="1"/>
  <c r="AN1012" i="11"/>
  <c r="AN1011" i="11"/>
  <c r="AN1025" i="11"/>
  <c r="AO1025" i="11" s="1"/>
  <c r="AN1024" i="11"/>
  <c r="AO1023" i="11" s="1"/>
  <c r="AP1023" i="11" s="1"/>
  <c r="AK1031" i="11" l="1"/>
  <c r="AL1031" i="11" s="1"/>
  <c r="AK1032" i="11"/>
  <c r="AL1032" i="11" s="1"/>
  <c r="AO1012" i="11"/>
  <c r="AP1013" i="11" s="1"/>
  <c r="AQ1013" i="11" s="1"/>
  <c r="AO1011" i="11"/>
  <c r="AP1011" i="11" s="1"/>
  <c r="AO1024" i="11"/>
  <c r="AP1024" i="11" s="1"/>
  <c r="AQ1023" i="11" s="1"/>
  <c r="AQ1028" i="11" s="1"/>
  <c r="AP1012" i="11" l="1"/>
  <c r="AQ1012" i="11" s="1"/>
  <c r="AP1025" i="11"/>
  <c r="AQ1025" i="11" s="1"/>
  <c r="AV1030" i="11"/>
  <c r="AV1029" i="11"/>
  <c r="AV1025" i="11"/>
  <c r="AV1031" i="11"/>
  <c r="AV1026" i="11"/>
  <c r="AV1023" i="11"/>
  <c r="AV1028" i="11"/>
  <c r="AV1027" i="11"/>
  <c r="AV1032" i="11"/>
  <c r="AV1024" i="11"/>
  <c r="AQ1024" i="11"/>
  <c r="AQ1011" i="11" l="1"/>
  <c r="AQ1016" i="11" s="1"/>
  <c r="AV1012" i="11" s="1"/>
  <c r="Q1037" i="11" s="1"/>
  <c r="AV1020" i="11"/>
  <c r="Q1045" i="11" s="1"/>
  <c r="AV1018" i="11" l="1"/>
  <c r="Q1043" i="11" s="1"/>
  <c r="AV1017" i="11"/>
  <c r="Q1042" i="11" s="1"/>
  <c r="AV1019" i="11"/>
  <c r="Q1044" i="11" s="1"/>
  <c r="R1044" i="11" s="1"/>
  <c r="S1044" i="11" s="1"/>
  <c r="AV1016" i="11"/>
  <c r="Q1041" i="11" s="1"/>
  <c r="R1041" i="11" s="1"/>
  <c r="S1041" i="11" s="1"/>
  <c r="AV1011" i="11"/>
  <c r="Q1036" i="11" s="1"/>
  <c r="R1036" i="11" s="1"/>
  <c r="AV1013" i="11"/>
  <c r="Q1038" i="11" s="1"/>
  <c r="R1038" i="11" s="1"/>
  <c r="S1038" i="11" s="1"/>
  <c r="AV1015" i="11"/>
  <c r="Q1040" i="11" s="1"/>
  <c r="R1040" i="11" s="1"/>
  <c r="S1040" i="11" s="1"/>
  <c r="AV1014" i="11"/>
  <c r="Q1039" i="11" s="1"/>
  <c r="R1042" i="11"/>
  <c r="S1042" i="11" s="1"/>
  <c r="R1043" i="11"/>
  <c r="S1043" i="11" s="1"/>
  <c r="R1045" i="11"/>
  <c r="S1045" i="11" s="1"/>
  <c r="R1037" i="11"/>
  <c r="S1037" i="11" s="1"/>
  <c r="P1049" i="11" l="1"/>
  <c r="R1039" i="11"/>
  <c r="S1039" i="11" s="1"/>
  <c r="S1036" i="11"/>
  <c r="R1046" i="11" l="1"/>
  <c r="S1046" i="11"/>
  <c r="S1047" i="11" l="1"/>
  <c r="T1037" i="11" s="1"/>
  <c r="U1037" i="11" s="1"/>
  <c r="T1040" i="11"/>
  <c r="U1040" i="11" s="1"/>
  <c r="T1038" i="11"/>
  <c r="U1038" i="11" s="1"/>
  <c r="T1041" i="11"/>
  <c r="U1041" i="11" s="1"/>
  <c r="T1045" i="11"/>
  <c r="U1045" i="11" s="1"/>
  <c r="T1036" i="11"/>
  <c r="U1036" i="11" s="1"/>
  <c r="T1039" i="11"/>
  <c r="U1039" i="11" s="1"/>
  <c r="T1043" i="11"/>
  <c r="U1043" i="11" s="1"/>
  <c r="T1044" i="11"/>
  <c r="U1044" i="11" s="1"/>
  <c r="T1042" i="11"/>
  <c r="U1042" i="11" s="1"/>
  <c r="U1046" i="11" l="1"/>
  <c r="T1046" i="11"/>
  <c r="U1047" i="11" l="1"/>
  <c r="T1047" i="11" s="1"/>
  <c r="V1041" i="11"/>
  <c r="W1041" i="11" s="1"/>
  <c r="V1040" i="11"/>
  <c r="W1040" i="11" s="1"/>
  <c r="V1037" i="11" l="1"/>
  <c r="W1037" i="11" s="1"/>
  <c r="V1039" i="11"/>
  <c r="W1039" i="11" s="1"/>
  <c r="V1044" i="11"/>
  <c r="W1044" i="11" s="1"/>
  <c r="V1045" i="11"/>
  <c r="W1045" i="11" s="1"/>
  <c r="V1038" i="11"/>
  <c r="W1038" i="11" s="1"/>
  <c r="V1043" i="11"/>
  <c r="W1043" i="11" s="1"/>
  <c r="V1036" i="11"/>
  <c r="W1036" i="11" s="1"/>
  <c r="V1042" i="11"/>
  <c r="W1042" i="11" s="1"/>
  <c r="W1046" i="11" l="1"/>
  <c r="V1046" i="11"/>
  <c r="W1047" i="11" l="1"/>
  <c r="V1047" i="11" s="1"/>
  <c r="X1044" i="11"/>
  <c r="Y1044" i="11" s="1"/>
  <c r="X1042" i="11"/>
  <c r="Y1042" i="11" s="1"/>
  <c r="X1039" i="11"/>
  <c r="Y1039" i="11" s="1"/>
  <c r="X1037" i="11"/>
  <c r="Y1037" i="11" s="1"/>
  <c r="X1036" i="11"/>
  <c r="Y1036" i="11" s="1"/>
  <c r="X1041" i="11"/>
  <c r="Y1041" i="11" s="1"/>
  <c r="X1043" i="11" l="1"/>
  <c r="Y1043" i="11" s="1"/>
  <c r="X1038" i="11"/>
  <c r="Y1038" i="11" s="1"/>
  <c r="X1045" i="11"/>
  <c r="Y1045" i="11" s="1"/>
  <c r="X1040" i="11"/>
  <c r="Y1040" i="11" s="1"/>
  <c r="Y1046" i="11" l="1"/>
  <c r="X1046" i="11"/>
  <c r="Y1047" i="11" l="1"/>
  <c r="X1047" i="11" s="1"/>
  <c r="Z1045" i="11"/>
  <c r="AA1045" i="11" s="1"/>
  <c r="Z1040" i="11"/>
  <c r="AA1040" i="11" s="1"/>
  <c r="Z1041" i="11"/>
  <c r="AA1041" i="11" s="1"/>
  <c r="Z1037" i="11"/>
  <c r="AA1037" i="11" s="1"/>
  <c r="Z1038" i="11"/>
  <c r="AA1038" i="11" s="1"/>
  <c r="Z1039" i="11"/>
  <c r="AA1039" i="11" s="1"/>
  <c r="Z1043" i="11"/>
  <c r="AA1043" i="11" s="1"/>
  <c r="Z1044" i="11"/>
  <c r="AA1044" i="11" s="1"/>
  <c r="Z1036" i="11"/>
  <c r="AA1036" i="11" s="1"/>
  <c r="Z1042" i="11"/>
  <c r="AA1042" i="11" s="1"/>
  <c r="AA1046" i="11" l="1"/>
  <c r="Z1046" i="11"/>
  <c r="AA1047" i="11" s="1"/>
  <c r="Z1047" i="11" l="1"/>
  <c r="AB1037" i="11"/>
  <c r="AC1037" i="11" s="1"/>
  <c r="AB1042" i="11"/>
  <c r="AC1042" i="11" s="1"/>
  <c r="AB1044" i="11"/>
  <c r="AC1044" i="11" s="1"/>
  <c r="AB1043" i="11"/>
  <c r="AC1043" i="11" s="1"/>
  <c r="AB1039" i="11"/>
  <c r="AC1039" i="11" s="1"/>
  <c r="AB1036" i="11"/>
  <c r="AB1038" i="11"/>
  <c r="AC1038" i="11" s="1"/>
  <c r="AB1040" i="11"/>
  <c r="AC1040" i="11" s="1"/>
  <c r="AB1041" i="11"/>
  <c r="AC1041" i="11" s="1"/>
  <c r="AB1045" i="11"/>
  <c r="AC1045" i="11" s="1"/>
  <c r="AB1046" i="11" l="1"/>
  <c r="AC1036" i="11"/>
  <c r="AC1046" i="11" s="1"/>
  <c r="AC1047" i="11" l="1"/>
  <c r="AD1045" i="11" l="1"/>
  <c r="AE1045" i="11" s="1"/>
  <c r="AD1042" i="11"/>
  <c r="AE1042" i="11" s="1"/>
  <c r="AB1047" i="11"/>
  <c r="AD1037" i="11"/>
  <c r="AE1037" i="11" s="1"/>
  <c r="AD1039" i="11"/>
  <c r="AE1039" i="11" s="1"/>
  <c r="AD1036" i="11"/>
  <c r="AD1038" i="11"/>
  <c r="AE1038" i="11" s="1"/>
  <c r="AD1041" i="11"/>
  <c r="AE1041" i="11" s="1"/>
  <c r="AD1040" i="11"/>
  <c r="AE1040" i="11" s="1"/>
  <c r="AD1044" i="11"/>
  <c r="AE1044" i="11" s="1"/>
  <c r="AD1043" i="11"/>
  <c r="AE1043" i="11" s="1"/>
  <c r="AD1046" i="11" l="1"/>
  <c r="AE1036" i="11"/>
  <c r="AE1046" i="11" s="1"/>
  <c r="AE1047" i="11" l="1"/>
  <c r="AF1038" i="11" l="1"/>
  <c r="AG1038" i="11" s="1"/>
  <c r="AF1040" i="11"/>
  <c r="AG1040" i="11" s="1"/>
  <c r="AF1044" i="11"/>
  <c r="AG1044" i="11" s="1"/>
  <c r="AF1037" i="11"/>
  <c r="AG1037" i="11" s="1"/>
  <c r="AF1041" i="11"/>
  <c r="AG1041" i="11" s="1"/>
  <c r="AF1042" i="11"/>
  <c r="AG1042" i="11" s="1"/>
  <c r="AF1039" i="11"/>
  <c r="AG1039" i="11" s="1"/>
  <c r="AD1047" i="11"/>
  <c r="AF1045" i="11"/>
  <c r="AG1045" i="11" s="1"/>
  <c r="AF1043" i="11"/>
  <c r="AG1043" i="11" s="1"/>
  <c r="AF1036" i="11"/>
  <c r="AG1036" i="11" l="1"/>
  <c r="AG1046" i="11" s="1"/>
  <c r="AF1046" i="11"/>
  <c r="AG1047" i="11" l="1"/>
  <c r="AF1047" i="11" s="1"/>
  <c r="AH1040" i="11" l="1"/>
  <c r="AI1040" i="11" s="1"/>
  <c r="AH1037" i="11"/>
  <c r="AI1037" i="11" s="1"/>
  <c r="AH1042" i="11"/>
  <c r="AI1042" i="11" s="1"/>
  <c r="AH1038" i="11"/>
  <c r="AI1038" i="11" s="1"/>
  <c r="AH1036" i="11"/>
  <c r="AI1036" i="11" s="1"/>
  <c r="AH1043" i="11"/>
  <c r="AI1043" i="11" s="1"/>
  <c r="AH1044" i="11"/>
  <c r="AI1044" i="11" s="1"/>
  <c r="AH1039" i="11"/>
  <c r="AI1039" i="11" s="1"/>
  <c r="AH1041" i="11"/>
  <c r="AI1041" i="11" s="1"/>
  <c r="AH1045" i="11"/>
  <c r="AI1045" i="11" s="1"/>
  <c r="AI1046" i="11" l="1"/>
  <c r="AH1046" i="11"/>
  <c r="AI1047" i="11" l="1"/>
  <c r="AJ1038" i="11" s="1"/>
  <c r="AK1038" i="11" s="1"/>
  <c r="AJ1044" i="11"/>
  <c r="AK1044" i="11" s="1"/>
  <c r="AJ1043" i="11"/>
  <c r="AK1043" i="11" s="1"/>
  <c r="AJ1041" i="11"/>
  <c r="AK1041" i="11" s="1"/>
  <c r="AH1047" i="11"/>
  <c r="AJ1042" i="11"/>
  <c r="AK1042" i="11" s="1"/>
  <c r="AJ1037" i="11"/>
  <c r="AK1037" i="11" s="1"/>
  <c r="AJ1045" i="11" l="1"/>
  <c r="AK1045" i="11" s="1"/>
  <c r="AJ1036" i="11"/>
  <c r="AK1036" i="11" s="1"/>
  <c r="AJ1040" i="11"/>
  <c r="AK1040" i="11" s="1"/>
  <c r="AJ1039" i="11"/>
  <c r="AK1039" i="11" s="1"/>
  <c r="AK1046" i="11" l="1"/>
  <c r="AJ1046" i="11"/>
  <c r="AK1047" i="11" l="1"/>
  <c r="AL1041" i="11" s="1"/>
  <c r="AM1041" i="11" s="1"/>
  <c r="AL1036" i="11"/>
  <c r="AL1040" i="11"/>
  <c r="AM1040" i="11" s="1"/>
  <c r="AL1039" i="11"/>
  <c r="AM1039" i="11" s="1"/>
  <c r="AL1038" i="11"/>
  <c r="AM1038" i="11" s="1"/>
  <c r="AL1044" i="11"/>
  <c r="AM1044" i="11" s="1"/>
  <c r="AJ1047" i="11"/>
  <c r="AL1043" i="11"/>
  <c r="AM1043" i="11" s="1"/>
  <c r="AL1042" i="11" l="1"/>
  <c r="AM1042" i="11" s="1"/>
  <c r="AL1037" i="11"/>
  <c r="AM1037" i="11" s="1"/>
  <c r="AL1045" i="11"/>
  <c r="AM1045" i="11" s="1"/>
  <c r="AM1036" i="11"/>
  <c r="AL1046" i="11" l="1"/>
  <c r="AM1046" i="11"/>
  <c r="AM1047" i="11" l="1"/>
  <c r="AN1036" i="11" s="1"/>
  <c r="AN1045" i="11"/>
  <c r="AO1045" i="11" s="1"/>
  <c r="AN1040" i="11" l="1"/>
  <c r="AO1040" i="11" s="1"/>
  <c r="AN1038" i="11"/>
  <c r="AO1038" i="11" s="1"/>
  <c r="AL1047" i="11"/>
  <c r="AN1039" i="11"/>
  <c r="AO1039" i="11" s="1"/>
  <c r="AN1041" i="11"/>
  <c r="AO1041" i="11" s="1"/>
  <c r="AN1043" i="11"/>
  <c r="AO1043" i="11" s="1"/>
  <c r="AN1042" i="11"/>
  <c r="AO1042" i="11" s="1"/>
  <c r="AN1037" i="11"/>
  <c r="AO1037" i="11" s="1"/>
  <c r="AN1044" i="11"/>
  <c r="AO1044" i="11" s="1"/>
  <c r="AO1036" i="11"/>
  <c r="AO1046" i="11" l="1"/>
  <c r="AN1046" i="11"/>
  <c r="AO1047" i="11" l="1"/>
  <c r="AP1036" i="11" s="1"/>
  <c r="AP1044" i="11"/>
  <c r="AQ1044" i="11" s="1"/>
  <c r="AP1037" i="11"/>
  <c r="AQ1037" i="11" s="1"/>
  <c r="AP1045" i="11"/>
  <c r="AQ1045" i="11" s="1"/>
  <c r="AP1039" i="11"/>
  <c r="AQ1039" i="11" s="1"/>
  <c r="AN1047" i="11"/>
  <c r="AP1041" i="11"/>
  <c r="AQ1041" i="11" s="1"/>
  <c r="AP1042" i="11"/>
  <c r="AQ1042" i="11" s="1"/>
  <c r="AP1043" i="11"/>
  <c r="AQ1043" i="11" s="1"/>
  <c r="AP1038" i="11"/>
  <c r="AQ1038" i="11" s="1"/>
  <c r="AP1040" i="11"/>
  <c r="AQ1040" i="11" s="1"/>
  <c r="AP1046" i="11" l="1"/>
  <c r="AQ1036" i="11"/>
  <c r="AQ1046" i="11" s="1"/>
  <c r="AQ1047" i="11" l="1"/>
  <c r="AR1037" i="11" l="1"/>
  <c r="AS1037" i="11" s="1"/>
  <c r="AR1043" i="11"/>
  <c r="AS1043" i="11" s="1"/>
  <c r="AR1045" i="11"/>
  <c r="AS1045" i="11" s="1"/>
  <c r="AR1042" i="11"/>
  <c r="AS1042" i="11" s="1"/>
  <c r="AR1038" i="11"/>
  <c r="AS1038" i="11" s="1"/>
  <c r="AP1047" i="11"/>
  <c r="AR1039" i="11"/>
  <c r="AS1039" i="11" s="1"/>
  <c r="AR1040" i="11"/>
  <c r="AS1040" i="11" s="1"/>
  <c r="AR1041" i="11"/>
  <c r="AS1041" i="11" s="1"/>
  <c r="AR1044" i="11"/>
  <c r="AS1044" i="11" s="1"/>
  <c r="AR1036" i="11"/>
  <c r="AR1046" i="11" l="1"/>
  <c r="AS1036" i="11"/>
  <c r="AS1046" i="11" s="1"/>
  <c r="AS1047" i="11" l="1"/>
  <c r="AT1039" i="11" l="1"/>
  <c r="AU1039" i="11" s="1"/>
  <c r="AT1036" i="11"/>
  <c r="AT1042" i="11"/>
  <c r="AU1042" i="11" s="1"/>
  <c r="AT1044" i="11"/>
  <c r="AU1044" i="11" s="1"/>
  <c r="AT1041" i="11"/>
  <c r="AU1041" i="11" s="1"/>
  <c r="AT1043" i="11"/>
  <c r="AU1043" i="11" s="1"/>
  <c r="AT1045" i="11"/>
  <c r="AU1045" i="11" s="1"/>
  <c r="AR1047" i="11"/>
  <c r="AT1040" i="11"/>
  <c r="AU1040" i="11" s="1"/>
  <c r="AT1037" i="11"/>
  <c r="AU1037" i="11" s="1"/>
  <c r="AT1038" i="11"/>
  <c r="AU1038" i="11" s="1"/>
  <c r="AU1036" i="11" l="1"/>
  <c r="AU1046" i="11" s="1"/>
  <c r="AT1046" i="11"/>
  <c r="AU1047" i="11" l="1"/>
  <c r="AV1043" i="11" s="1"/>
  <c r="AW1043" i="11" s="1"/>
  <c r="AV1045" i="11" l="1"/>
  <c r="AW1045" i="11" s="1"/>
  <c r="AV1039" i="11"/>
  <c r="AW1039" i="11" s="1"/>
  <c r="AV1037" i="11"/>
  <c r="AW1037" i="11" s="1"/>
  <c r="AT1047" i="11"/>
  <c r="AV1042" i="11"/>
  <c r="AW1042" i="11" s="1"/>
  <c r="AV1044" i="11"/>
  <c r="AW1044" i="11" s="1"/>
  <c r="AV1038" i="11"/>
  <c r="AW1038" i="11" s="1"/>
  <c r="AV1036" i="11"/>
  <c r="AW1036" i="11" s="1"/>
  <c r="AV1041" i="11"/>
  <c r="AW1041" i="11" s="1"/>
  <c r="AV1040" i="11"/>
  <c r="AW1040" i="11" s="1"/>
  <c r="AW1046" i="11" l="1"/>
  <c r="AV1046" i="11"/>
  <c r="AW1047" i="11" l="1"/>
  <c r="AV1047" i="11" s="1"/>
  <c r="AX1045" i="11" l="1"/>
  <c r="AY1045" i="11" s="1"/>
  <c r="AX1038" i="11"/>
  <c r="AY1038" i="11" s="1"/>
  <c r="AX1040" i="11"/>
  <c r="AY1040" i="11" s="1"/>
  <c r="AX1042" i="11"/>
  <c r="AY1042" i="11" s="1"/>
  <c r="AX1039" i="11"/>
  <c r="AY1039" i="11" s="1"/>
  <c r="AX1037" i="11"/>
  <c r="AY1037" i="11" s="1"/>
  <c r="AX1044" i="11"/>
  <c r="AY1044" i="11" s="1"/>
  <c r="AX1036" i="11"/>
  <c r="AY1036" i="11" s="1"/>
  <c r="AX1041" i="11"/>
  <c r="AY1041" i="11" s="1"/>
  <c r="AX1043" i="11"/>
  <c r="AY1043" i="11" s="1"/>
  <c r="AY1046" i="11" l="1"/>
  <c r="AX1046" i="11"/>
  <c r="AY1047" i="11" l="1"/>
  <c r="AZ1041" i="11" s="1"/>
  <c r="BA1041" i="11" s="1"/>
  <c r="AZ1038" i="11"/>
  <c r="BA1038" i="11" s="1"/>
  <c r="AZ1040" i="11"/>
  <c r="BA1040" i="11" s="1"/>
  <c r="AZ1042" i="11"/>
  <c r="BA1042" i="11" s="1"/>
  <c r="AZ1044" i="11"/>
  <c r="BA1044" i="11" s="1"/>
  <c r="AZ1045" i="11"/>
  <c r="BA1045" i="11" s="1"/>
  <c r="AX1047" i="11" l="1"/>
  <c r="AZ1036" i="11"/>
  <c r="BA1036" i="11" s="1"/>
  <c r="AZ1037" i="11"/>
  <c r="BA1037" i="11" s="1"/>
  <c r="AZ1039" i="11"/>
  <c r="BA1039" i="11" s="1"/>
  <c r="AZ1043" i="11"/>
  <c r="BA1043" i="11" s="1"/>
  <c r="BA1046" i="11" l="1"/>
  <c r="AZ1046" i="11"/>
  <c r="BA1047" i="11" s="1"/>
  <c r="BB1043" i="11" s="1"/>
  <c r="BC1043" i="11" s="1"/>
  <c r="BB1039" i="11" l="1"/>
  <c r="BC1039" i="11" s="1"/>
  <c r="BB1045" i="11"/>
  <c r="BC1045" i="11" s="1"/>
  <c r="BB1041" i="11"/>
  <c r="BC1041" i="11" s="1"/>
  <c r="BB1044" i="11"/>
  <c r="BC1044" i="11" s="1"/>
  <c r="BB1036" i="11"/>
  <c r="BC1036" i="11" s="1"/>
  <c r="BB1037" i="11"/>
  <c r="BC1037" i="11" s="1"/>
  <c r="BB1040" i="11"/>
  <c r="BC1040" i="11" s="1"/>
  <c r="AZ1047" i="11"/>
  <c r="BB1038" i="11"/>
  <c r="BC1038" i="11" s="1"/>
  <c r="BB1042" i="11"/>
  <c r="BC1042" i="11" s="1"/>
  <c r="BC1046" i="11" l="1"/>
  <c r="BB1046" i="11"/>
  <c r="BC1047" i="11" l="1"/>
  <c r="BD1037" i="11" s="1"/>
  <c r="BE1037" i="11" s="1"/>
  <c r="BD1043" i="11"/>
  <c r="BE1043" i="11" s="1"/>
  <c r="BD1040" i="11"/>
  <c r="BE1040" i="11" s="1"/>
  <c r="BD1041" i="11"/>
  <c r="BE1041" i="11" s="1"/>
  <c r="BD1044" i="11"/>
  <c r="BE1044" i="11" s="1"/>
  <c r="BD1045" i="11"/>
  <c r="BE1045" i="11" s="1"/>
  <c r="BD1036" i="11"/>
  <c r="BB1047" i="11"/>
  <c r="BD1039" i="11"/>
  <c r="BE1039" i="11" s="1"/>
  <c r="BD1042" i="11"/>
  <c r="BE1042" i="11" s="1"/>
  <c r="BD1038" i="11" l="1"/>
  <c r="BE1038" i="11" s="1"/>
  <c r="BE1036" i="11"/>
  <c r="BD1046" i="11" l="1"/>
  <c r="BE1046" i="11"/>
  <c r="BE1047" i="11" s="1"/>
  <c r="BF1045" i="11" s="1"/>
  <c r="BG1045" i="11" s="1"/>
  <c r="BF1041" i="11" l="1"/>
  <c r="BG1041" i="11" s="1"/>
  <c r="BF1036" i="11"/>
  <c r="BF1039" i="11"/>
  <c r="BG1039" i="11" s="1"/>
  <c r="BF1043" i="11"/>
  <c r="BG1043" i="11" s="1"/>
  <c r="BF1040" i="11"/>
  <c r="BG1040" i="11" s="1"/>
  <c r="BF1038" i="11"/>
  <c r="BG1038" i="11" s="1"/>
  <c r="BF1042" i="11"/>
  <c r="BG1042" i="11" s="1"/>
  <c r="BF1037" i="11"/>
  <c r="BG1037" i="11" s="1"/>
  <c r="BF1044" i="11"/>
  <c r="BG1044" i="11" s="1"/>
  <c r="BD1047" i="11"/>
  <c r="BG1036" i="11"/>
  <c r="BG1046" i="11" l="1"/>
  <c r="BF1046" i="11"/>
  <c r="BG1047" i="11" l="1"/>
  <c r="BH1037" i="11" s="1"/>
  <c r="BI1037" i="11" s="1"/>
  <c r="BH1038" i="11"/>
  <c r="BI1038" i="11" s="1"/>
  <c r="BH1039" i="11"/>
  <c r="BI1039" i="11" s="1"/>
  <c r="BH1042" i="11" l="1"/>
  <c r="BI1042" i="11" s="1"/>
  <c r="BH1043" i="11"/>
  <c r="BI1043" i="11" s="1"/>
  <c r="BH1040" i="11"/>
  <c r="BI1040" i="11" s="1"/>
  <c r="BH1045" i="11"/>
  <c r="BI1045" i="11" s="1"/>
  <c r="BH1036" i="11"/>
  <c r="BI1036" i="11" s="1"/>
  <c r="BH1044" i="11"/>
  <c r="BI1044" i="11" s="1"/>
  <c r="BH1041" i="11"/>
  <c r="BI1041" i="11" s="1"/>
  <c r="BF1047" i="11"/>
  <c r="BH1046" i="11" l="1"/>
  <c r="BI1046" i="11"/>
  <c r="BI1047" i="11" l="1"/>
  <c r="BJ1040" i="11"/>
  <c r="BK1040" i="11" s="1"/>
  <c r="BJ1041" i="11"/>
  <c r="BK1041" i="11" s="1"/>
  <c r="BJ1039" i="11"/>
  <c r="BK1039" i="11" s="1"/>
  <c r="BJ1044" i="11"/>
  <c r="BK1044" i="11" s="1"/>
  <c r="BJ1045" i="11"/>
  <c r="BK1045" i="11" s="1"/>
  <c r="BJ1042" i="11"/>
  <c r="BK1042" i="11" s="1"/>
  <c r="BH1047" i="11"/>
  <c r="BJ1038" i="11"/>
  <c r="BK1038" i="11" s="1"/>
  <c r="BJ1037" i="11"/>
  <c r="BK1037" i="11" s="1"/>
  <c r="BJ1036" i="11"/>
  <c r="BJ1043" i="11"/>
  <c r="BK1043" i="11" s="1"/>
  <c r="BJ1046" i="11" l="1"/>
  <c r="BK1036" i="11"/>
  <c r="BK1046" i="11" s="1"/>
  <c r="BK1047" i="11" l="1"/>
  <c r="BL1045" i="11" l="1"/>
  <c r="BM1045" i="11" s="1"/>
  <c r="BL1040" i="11"/>
  <c r="BM1040" i="11" s="1"/>
  <c r="BL1044" i="11"/>
  <c r="BM1044" i="11" s="1"/>
  <c r="BL1039" i="11"/>
  <c r="BM1039" i="11" s="1"/>
  <c r="BL1042" i="11"/>
  <c r="BM1042" i="11" s="1"/>
  <c r="BL1036" i="11"/>
  <c r="BL1043" i="11"/>
  <c r="BM1043" i="11" s="1"/>
  <c r="BL1037" i="11"/>
  <c r="BM1037" i="11" s="1"/>
  <c r="BL1041" i="11"/>
  <c r="BM1041" i="11" s="1"/>
  <c r="BL1038" i="11"/>
  <c r="BM1038" i="11" s="1"/>
  <c r="BJ1047" i="11"/>
  <c r="BL1046" i="11" l="1"/>
  <c r="BM1036" i="11"/>
  <c r="BM1046" i="11" s="1"/>
  <c r="BM1047" i="11" l="1"/>
  <c r="BN1036" i="11" l="1"/>
  <c r="BN1045" i="11"/>
  <c r="BO1045" i="11" s="1"/>
  <c r="BN1040" i="11"/>
  <c r="BO1040" i="11" s="1"/>
  <c r="BN1043" i="11"/>
  <c r="BO1043" i="11" s="1"/>
  <c r="BN1038" i="11"/>
  <c r="BO1038" i="11" s="1"/>
  <c r="BN1042" i="11"/>
  <c r="BO1042" i="11" s="1"/>
  <c r="BN1039" i="11"/>
  <c r="BO1039" i="11" s="1"/>
  <c r="BN1044" i="11"/>
  <c r="BO1044" i="11" s="1"/>
  <c r="BL1047" i="11"/>
  <c r="BN1037" i="11"/>
  <c r="BO1037" i="11" s="1"/>
  <c r="BN1041" i="11"/>
  <c r="BO1041" i="11" s="1"/>
  <c r="BN1046" i="11" l="1"/>
  <c r="BO1036" i="11"/>
  <c r="BO1046" i="11" s="1"/>
  <c r="BO1047" i="11" l="1"/>
  <c r="BP1041" i="11" l="1"/>
  <c r="BQ1041" i="11" s="1"/>
  <c r="BP1040" i="11"/>
  <c r="BQ1040" i="11" s="1"/>
  <c r="BP1039" i="11"/>
  <c r="BQ1039" i="11" s="1"/>
  <c r="BP1044" i="11"/>
  <c r="BQ1044" i="11" s="1"/>
  <c r="BP1043" i="11"/>
  <c r="BQ1043" i="11" s="1"/>
  <c r="BP1038" i="11"/>
  <c r="BQ1038" i="11" s="1"/>
  <c r="BN1047" i="11"/>
  <c r="BP1036" i="11"/>
  <c r="BP1045" i="11"/>
  <c r="BQ1045" i="11" s="1"/>
  <c r="BP1042" i="11"/>
  <c r="BQ1042" i="11" s="1"/>
  <c r="BP1037" i="11"/>
  <c r="BQ1037" i="11" s="1"/>
  <c r="BQ1036" i="11" l="1"/>
  <c r="BQ1046" i="11" s="1"/>
  <c r="BP1046" i="11"/>
  <c r="BQ1047" i="11" l="1"/>
  <c r="BR1038" i="11" l="1"/>
  <c r="BS1038" i="11" s="1"/>
  <c r="BR1042" i="11"/>
  <c r="BS1042" i="11" s="1"/>
  <c r="BR1041" i="11"/>
  <c r="BS1041" i="11" s="1"/>
  <c r="BR1036" i="11"/>
  <c r="BR1045" i="11"/>
  <c r="BS1045" i="11" s="1"/>
  <c r="BR1037" i="11"/>
  <c r="BS1037" i="11" s="1"/>
  <c r="BR1044" i="11"/>
  <c r="BS1044" i="11" s="1"/>
  <c r="BR1043" i="11"/>
  <c r="BS1043" i="11" s="1"/>
  <c r="BR1039" i="11"/>
  <c r="BS1039" i="11" s="1"/>
  <c r="BP1047" i="11"/>
  <c r="BR1040" i="11"/>
  <c r="BS1040" i="11" s="1"/>
  <c r="BS1036" i="11" l="1"/>
  <c r="BS1046" i="11" s="1"/>
  <c r="BR1046" i="11"/>
  <c r="BS1047" i="11" l="1"/>
  <c r="BT1040" i="11" s="1"/>
  <c r="BU1040" i="11" s="1"/>
  <c r="BT1045" i="11" l="1"/>
  <c r="BU1045" i="11" s="1"/>
  <c r="BT1039" i="11"/>
  <c r="BU1039" i="11" s="1"/>
  <c r="BT1038" i="11"/>
  <c r="BU1038" i="11" s="1"/>
  <c r="BR1047" i="11"/>
  <c r="BT1042" i="11"/>
  <c r="BU1042" i="11" s="1"/>
  <c r="BT1037" i="11"/>
  <c r="BU1037" i="11" s="1"/>
  <c r="BT1041" i="11"/>
  <c r="BU1041" i="11" s="1"/>
  <c r="BT1044" i="11"/>
  <c r="BU1044" i="11" s="1"/>
  <c r="BT1036" i="11"/>
  <c r="BT1043" i="11"/>
  <c r="BU1043" i="11" s="1"/>
  <c r="BT1046" i="11" l="1"/>
  <c r="BU1036" i="11"/>
  <c r="BU1046" i="11" s="1"/>
  <c r="BU1047" i="11" l="1"/>
  <c r="BT1047" i="11" s="1"/>
  <c r="BV1044" i="11"/>
  <c r="BW1044" i="11" s="1"/>
  <c r="BV1042" i="11"/>
  <c r="BW1042" i="11" s="1"/>
  <c r="BV1041" i="11"/>
  <c r="BW1041" i="11" s="1"/>
  <c r="BV1036" i="11"/>
  <c r="BW1036" i="11" s="1"/>
  <c r="BV1037" i="11"/>
  <c r="BW1037" i="11" s="1"/>
  <c r="BV1038" i="11"/>
  <c r="BW1038" i="11" s="1"/>
  <c r="BV1040" i="11"/>
  <c r="BW1040" i="11" s="1"/>
  <c r="BV1045" i="11"/>
  <c r="BW1045" i="11" s="1"/>
  <c r="BV1043" i="11"/>
  <c r="BW1043" i="11" s="1"/>
  <c r="BV1039" i="11" l="1"/>
  <c r="BW1039" i="11" s="1"/>
  <c r="BW1046" i="11" s="1"/>
  <c r="BV1046" i="11" l="1"/>
  <c r="BW1047" i="11"/>
  <c r="BX1038" i="11" s="1"/>
  <c r="BY1038" i="11" s="1"/>
  <c r="BX1042" i="11"/>
  <c r="BY1042" i="11" s="1"/>
  <c r="BX1037" i="11" l="1"/>
  <c r="BY1037" i="11" s="1"/>
  <c r="BX1036" i="11"/>
  <c r="BX1043" i="11"/>
  <c r="BY1043" i="11" s="1"/>
  <c r="BX1041" i="11"/>
  <c r="BY1041" i="11" s="1"/>
  <c r="BX1040" i="11"/>
  <c r="BY1040" i="11" s="1"/>
  <c r="BX1045" i="11"/>
  <c r="BY1045" i="11" s="1"/>
  <c r="BV1047" i="11"/>
  <c r="BX1039" i="11"/>
  <c r="BY1039" i="11" s="1"/>
  <c r="BX1044" i="11"/>
  <c r="BY1044" i="11" s="1"/>
  <c r="BY1036" i="11"/>
  <c r="BY1046" i="11" l="1"/>
  <c r="BX1046" i="11"/>
  <c r="BY1047" i="11" l="1"/>
  <c r="BZ1042" i="11" s="1"/>
  <c r="CA1042" i="11" s="1"/>
  <c r="BZ1036" i="11"/>
  <c r="BZ1044" i="11"/>
  <c r="CA1044" i="11" s="1"/>
  <c r="BZ1039" i="11"/>
  <c r="CA1039" i="11" s="1"/>
  <c r="BZ1045" i="11"/>
  <c r="CA1045" i="11" s="1"/>
  <c r="BZ1038" i="11"/>
  <c r="CA1038" i="11" s="1"/>
  <c r="BZ1037" i="11"/>
  <c r="CA1037" i="11" s="1"/>
  <c r="BZ1041" i="11"/>
  <c r="CA1041" i="11" s="1"/>
  <c r="BZ1043" i="11"/>
  <c r="CA1043" i="11" s="1"/>
  <c r="BZ1040" i="11" l="1"/>
  <c r="CA1040" i="11" s="1"/>
  <c r="BX1047" i="11"/>
  <c r="CA1036" i="11"/>
  <c r="CA1046" i="11" l="1"/>
  <c r="BZ1046" i="11"/>
  <c r="CA1047" i="11" l="1"/>
  <c r="CB1037" i="11"/>
  <c r="CC1037" i="11" s="1"/>
  <c r="CB1043" i="11"/>
  <c r="CC1043" i="11" s="1"/>
  <c r="CB1042" i="11"/>
  <c r="CC1042" i="11" s="1"/>
  <c r="CB1038" i="11"/>
  <c r="CC1038" i="11" s="1"/>
  <c r="CB1045" i="11"/>
  <c r="CC1045" i="11" s="1"/>
  <c r="CB1041" i="11"/>
  <c r="CC1041" i="11" s="1"/>
  <c r="CB1044" i="11"/>
  <c r="CC1044" i="11" s="1"/>
  <c r="BZ1047" i="11"/>
  <c r="CB1036" i="11"/>
  <c r="CB1040" i="11"/>
  <c r="CC1040" i="11" s="1"/>
  <c r="CB1039" i="11"/>
  <c r="CC1039" i="11" s="1"/>
  <c r="CB1046" i="11" l="1"/>
  <c r="CC1036" i="11"/>
  <c r="CC1046" i="11" s="1"/>
  <c r="CC1047" i="11" l="1"/>
  <c r="CD1037" i="11" l="1"/>
  <c r="CE1037" i="11" s="1"/>
  <c r="CD1036" i="11"/>
  <c r="CD1044" i="11"/>
  <c r="CE1044" i="11" s="1"/>
  <c r="CB1047" i="11"/>
  <c r="CD1045" i="11"/>
  <c r="CE1045" i="11" s="1"/>
  <c r="CD1040" i="11"/>
  <c r="CE1040" i="11" s="1"/>
  <c r="CD1042" i="11"/>
  <c r="CE1042" i="11" s="1"/>
  <c r="CD1043" i="11"/>
  <c r="CE1043" i="11" s="1"/>
  <c r="CD1038" i="11"/>
  <c r="CE1038" i="11" s="1"/>
  <c r="CD1041" i="11"/>
  <c r="CE1041" i="11" s="1"/>
  <c r="CD1039" i="11"/>
  <c r="CE1039" i="11" s="1"/>
  <c r="CD1046" i="11" l="1"/>
  <c r="CE1036" i="11"/>
  <c r="CE1046" i="11" s="1"/>
  <c r="CE1047" i="11" l="1"/>
  <c r="CF1042" i="11" l="1"/>
  <c r="CG1042" i="11" s="1"/>
  <c r="CF1038" i="11"/>
  <c r="CG1038" i="11" s="1"/>
  <c r="CF1045" i="11"/>
  <c r="CG1045" i="11" s="1"/>
  <c r="CF1041" i="11"/>
  <c r="CG1041" i="11" s="1"/>
  <c r="CF1039" i="11"/>
  <c r="CG1039" i="11" s="1"/>
  <c r="CF1036" i="11"/>
  <c r="CD1047" i="11"/>
  <c r="CF1037" i="11"/>
  <c r="CG1037" i="11" s="1"/>
  <c r="CF1040" i="11"/>
  <c r="CG1040" i="11" s="1"/>
  <c r="CF1044" i="11"/>
  <c r="CG1044" i="11" s="1"/>
  <c r="CF1043" i="11"/>
  <c r="CG1043" i="11" s="1"/>
  <c r="CF1046" i="11" l="1"/>
  <c r="CG1036" i="11"/>
  <c r="CG1046" i="11" s="1"/>
  <c r="CG1047" i="11" l="1"/>
  <c r="CH1039" i="11" l="1"/>
  <c r="CI1039" i="11" s="1"/>
  <c r="CF1047" i="11"/>
  <c r="CH1041" i="11"/>
  <c r="CI1041" i="11" s="1"/>
  <c r="CH1042" i="11"/>
  <c r="CI1042" i="11" s="1"/>
  <c r="CH1038" i="11"/>
  <c r="CI1038" i="11" s="1"/>
  <c r="CH1043" i="11"/>
  <c r="CI1043" i="11" s="1"/>
  <c r="CH1036" i="11"/>
  <c r="CH1037" i="11"/>
  <c r="CI1037" i="11" s="1"/>
  <c r="CH1045" i="11"/>
  <c r="CI1045" i="11" s="1"/>
  <c r="CH1040" i="11"/>
  <c r="CI1040" i="11" s="1"/>
  <c r="CH1044" i="11"/>
  <c r="CI1044" i="11" s="1"/>
  <c r="CI1036" i="11" l="1"/>
  <c r="CI1046" i="11" s="1"/>
  <c r="CH1046" i="11"/>
  <c r="CI1047" i="11" l="1"/>
  <c r="CJ1040" i="11" s="1"/>
  <c r="CK1040" i="11" s="1"/>
  <c r="CJ1038" i="11" l="1"/>
  <c r="CK1038" i="11" s="1"/>
  <c r="CJ1043" i="11"/>
  <c r="CK1043" i="11" s="1"/>
  <c r="CJ1044" i="11"/>
  <c r="CK1044" i="11" s="1"/>
  <c r="CJ1037" i="11"/>
  <c r="CK1037" i="11" s="1"/>
  <c r="CJ1041" i="11"/>
  <c r="CK1041" i="11" s="1"/>
  <c r="CJ1042" i="11"/>
  <c r="CK1042" i="11" s="1"/>
  <c r="CH1047" i="11"/>
  <c r="CJ1039" i="11"/>
  <c r="CK1039" i="11" s="1"/>
  <c r="CJ1045" i="11"/>
  <c r="CK1045" i="11" s="1"/>
  <c r="CJ1036" i="11"/>
  <c r="CK1036" i="11" s="1"/>
  <c r="CK1046" i="11" l="1"/>
  <c r="CJ1046" i="11"/>
  <c r="CK1047" i="11" l="1"/>
  <c r="CL1041" i="11" s="1"/>
  <c r="CM1041" i="11" s="1"/>
  <c r="CL1042" i="11"/>
  <c r="CM1042" i="11" s="1"/>
  <c r="CL1037" i="11"/>
  <c r="CM1037" i="11" s="1"/>
  <c r="CL1043" i="11"/>
  <c r="CM1043" i="11" s="1"/>
  <c r="CL1038" i="11"/>
  <c r="CM1038" i="11" s="1"/>
  <c r="CL1039" i="11" l="1"/>
  <c r="CM1039" i="11" s="1"/>
  <c r="CL1044" i="11"/>
  <c r="CM1044" i="11" s="1"/>
  <c r="CL1040" i="11"/>
  <c r="CM1040" i="11" s="1"/>
  <c r="CJ1047" i="11"/>
  <c r="CL1036" i="11"/>
  <c r="CL1045" i="11"/>
  <c r="CM1045" i="11" s="1"/>
  <c r="CL1046" i="11" l="1"/>
  <c r="CM1036" i="11"/>
  <c r="CM1046" i="11" s="1"/>
  <c r="CM1047" i="11" l="1"/>
  <c r="CN1039" i="11" s="1"/>
  <c r="CO1039" i="11" s="1"/>
  <c r="CN1045" i="11"/>
  <c r="CO1045" i="11" s="1"/>
  <c r="CN1037" i="11"/>
  <c r="CO1037" i="11" s="1"/>
  <c r="CN1041" i="11"/>
  <c r="CO1041" i="11" s="1"/>
  <c r="CN1036" i="11"/>
  <c r="CN1043" i="11"/>
  <c r="CO1043" i="11" s="1"/>
  <c r="CL1047" i="11"/>
  <c r="CN1044" i="11"/>
  <c r="CO1044" i="11" s="1"/>
  <c r="CN1038" i="11"/>
  <c r="CO1038" i="11" s="1"/>
  <c r="CN1042" i="11"/>
  <c r="CO1042" i="11" s="1"/>
  <c r="CN1040" i="11"/>
  <c r="CO1040" i="11" s="1"/>
  <c r="CO1036" i="11" l="1"/>
  <c r="CO1046" i="11" s="1"/>
  <c r="CN1046" i="11"/>
  <c r="CO1047" i="11" l="1"/>
  <c r="CP1043" i="11" s="1"/>
  <c r="CQ1043" i="11" s="1"/>
  <c r="CP1041" i="11"/>
  <c r="CQ1041" i="11" s="1"/>
  <c r="CP1038" i="11"/>
  <c r="CQ1038" i="11" s="1"/>
  <c r="CN1047" i="11" l="1"/>
  <c r="CP1036" i="11"/>
  <c r="CQ1036" i="11" s="1"/>
  <c r="CP1042" i="11"/>
  <c r="CQ1042" i="11" s="1"/>
  <c r="CP1044" i="11"/>
  <c r="CQ1044" i="11" s="1"/>
  <c r="CP1045" i="11"/>
  <c r="CQ1045" i="11" s="1"/>
  <c r="CP1037" i="11"/>
  <c r="CQ1037" i="11" s="1"/>
  <c r="CP1039" i="11"/>
  <c r="CQ1039" i="11" s="1"/>
  <c r="CP1040" i="11"/>
  <c r="CQ1040" i="11" s="1"/>
  <c r="CP1046" i="11" l="1"/>
  <c r="CQ1046" i="11"/>
  <c r="CQ1047" i="11" l="1"/>
  <c r="CR1039" i="11" s="1"/>
  <c r="CS1039" i="11" s="1"/>
  <c r="CR1041" i="11" l="1"/>
  <c r="CS1041" i="11" s="1"/>
  <c r="CR1037" i="11"/>
  <c r="CS1037" i="11" s="1"/>
  <c r="CR1036" i="11"/>
  <c r="CS1036" i="11" s="1"/>
  <c r="CR1044" i="11"/>
  <c r="CS1044" i="11" s="1"/>
  <c r="CR1043" i="11"/>
  <c r="CS1043" i="11" s="1"/>
  <c r="CR1042" i="11"/>
  <c r="CS1042" i="11" s="1"/>
  <c r="CR1040" i="11"/>
  <c r="CS1040" i="11" s="1"/>
  <c r="CR1045" i="11"/>
  <c r="CS1045" i="11" s="1"/>
  <c r="CP1047" i="11"/>
  <c r="CR1038" i="11"/>
  <c r="CS1038" i="11" s="1"/>
  <c r="CS1046" i="11" l="1"/>
  <c r="CR1046" i="11"/>
  <c r="CS1047" i="11" l="1"/>
  <c r="CT1042" i="11" s="1"/>
  <c r="CU1042" i="11" s="1"/>
  <c r="CT1040" i="11"/>
  <c r="CU1040" i="11" s="1"/>
  <c r="CT1039" i="11"/>
  <c r="CU1039" i="11" s="1"/>
  <c r="CR1047" i="11"/>
  <c r="CT1036" i="11"/>
  <c r="CU1036" i="11" s="1"/>
  <c r="CT1044" i="11"/>
  <c r="CU1044" i="11" s="1"/>
  <c r="CT1041" i="11"/>
  <c r="CU1041" i="11" s="1"/>
  <c r="CT1045" i="11"/>
  <c r="CU1045" i="11" s="1"/>
  <c r="CT1043" i="11"/>
  <c r="CU1043" i="11" s="1"/>
  <c r="CT1037" i="11" l="1"/>
  <c r="CU1037" i="11" s="1"/>
  <c r="CT1038" i="11"/>
  <c r="CU1038" i="11" s="1"/>
  <c r="CU1046" i="11" s="1"/>
  <c r="CT1046" i="11" l="1"/>
  <c r="CU1047" i="11" s="1"/>
  <c r="CV1040" i="11" l="1"/>
  <c r="CW1040" i="11" s="1"/>
  <c r="CV1038" i="11"/>
  <c r="CW1038" i="11" s="1"/>
  <c r="CV1037" i="11"/>
  <c r="CW1037" i="11" s="1"/>
  <c r="CV1041" i="11"/>
  <c r="CW1041" i="11" s="1"/>
  <c r="CV1042" i="11"/>
  <c r="CW1042" i="11" s="1"/>
  <c r="CV1036" i="11"/>
  <c r="CW1036" i="11" s="1"/>
  <c r="CV1044" i="11"/>
  <c r="CW1044" i="11" s="1"/>
  <c r="CV1039" i="11"/>
  <c r="CW1039" i="11" s="1"/>
  <c r="CV1043" i="11"/>
  <c r="CW1043" i="11" s="1"/>
  <c r="CT1047" i="11"/>
  <c r="CV1045" i="11"/>
  <c r="CW1045" i="11" s="1"/>
  <c r="CW1046" i="11" l="1"/>
  <c r="CV1046" i="11"/>
  <c r="CW1047" i="11" l="1"/>
  <c r="CX1042" i="11"/>
  <c r="CY1042" i="11" s="1"/>
  <c r="CX1037" i="11"/>
  <c r="CY1037" i="11" s="1"/>
  <c r="CX1040" i="11"/>
  <c r="CY1040" i="11" s="1"/>
  <c r="CX1043" i="11"/>
  <c r="CY1043" i="11" s="1"/>
  <c r="CX1038" i="11"/>
  <c r="CY1038" i="11" s="1"/>
  <c r="CV1047" i="11"/>
  <c r="CX1045" i="11"/>
  <c r="CY1045" i="11" s="1"/>
  <c r="CX1041" i="11"/>
  <c r="CY1041" i="11" s="1"/>
  <c r="CX1036" i="11"/>
  <c r="CX1039" i="11"/>
  <c r="CY1039" i="11" s="1"/>
  <c r="CX1044" i="11"/>
  <c r="CY1044" i="11" s="1"/>
  <c r="CY1036" i="11" l="1"/>
  <c r="CY1046" i="11" s="1"/>
  <c r="CX1046" i="11"/>
  <c r="CY1047" i="11" l="1"/>
  <c r="CZ1041" i="11" s="1"/>
  <c r="DA1041" i="11" s="1"/>
  <c r="CZ1037" i="11" l="1"/>
  <c r="DA1037" i="11" s="1"/>
  <c r="CZ1038" i="11"/>
  <c r="DA1038" i="11" s="1"/>
  <c r="CZ1042" i="11"/>
  <c r="DA1042" i="11" s="1"/>
  <c r="CZ1040" i="11"/>
  <c r="DA1040" i="11" s="1"/>
  <c r="CX1047" i="11"/>
  <c r="CZ1036" i="11"/>
  <c r="DA1036" i="11" s="1"/>
  <c r="CZ1043" i="11"/>
  <c r="DA1043" i="11" s="1"/>
  <c r="CZ1044" i="11"/>
  <c r="DA1044" i="11" s="1"/>
  <c r="CZ1039" i="11"/>
  <c r="DA1039" i="11" s="1"/>
  <c r="CZ1045" i="11"/>
  <c r="DA1045" i="11" s="1"/>
  <c r="DA1046" i="11" l="1"/>
  <c r="CZ1046" i="11"/>
  <c r="DA1047" i="11" l="1"/>
  <c r="DB1042" i="11" s="1"/>
  <c r="DC1042" i="11" s="1"/>
  <c r="DB1041" i="11" l="1"/>
  <c r="DC1041" i="11" s="1"/>
  <c r="DB1044" i="11"/>
  <c r="DC1044" i="11" s="1"/>
  <c r="DB1039" i="11"/>
  <c r="DC1039" i="11" s="1"/>
  <c r="CZ1047" i="11"/>
  <c r="DB1038" i="11"/>
  <c r="DC1038" i="11" s="1"/>
  <c r="DB1040" i="11"/>
  <c r="DC1040" i="11" s="1"/>
  <c r="DB1045" i="11"/>
  <c r="DC1045" i="11" s="1"/>
  <c r="DB1036" i="11"/>
  <c r="DC1036" i="11" s="1"/>
  <c r="DB1043" i="11"/>
  <c r="DC1043" i="11" s="1"/>
  <c r="DB1037" i="11"/>
  <c r="DC1037" i="11" s="1"/>
  <c r="DB1046" i="11" l="1"/>
  <c r="DC1046" i="11"/>
  <c r="DC1047" i="11" l="1"/>
  <c r="DD1037" i="11" s="1"/>
  <c r="DE1037" i="11" s="1"/>
  <c r="DD1039" i="11"/>
  <c r="DE1039" i="11" s="1"/>
  <c r="DD1043" i="11"/>
  <c r="DE1043" i="11" s="1"/>
  <c r="DD1041" i="11"/>
  <c r="DE1041" i="11" s="1"/>
  <c r="DD1045" i="11"/>
  <c r="DE1045" i="11" s="1"/>
  <c r="DD1040" i="11"/>
  <c r="DE1040" i="11" s="1"/>
  <c r="DD1036" i="11"/>
  <c r="DD1042" i="11" l="1"/>
  <c r="DE1042" i="11" s="1"/>
  <c r="DB1047" i="11"/>
  <c r="DD1038" i="11"/>
  <c r="DE1038" i="11" s="1"/>
  <c r="DD1044" i="11"/>
  <c r="DE1044" i="11" s="1"/>
  <c r="DE1036" i="11"/>
  <c r="DE1046" i="11" l="1"/>
  <c r="DD1046" i="11"/>
  <c r="DE1047" i="11" s="1"/>
  <c r="DF1040" i="11" l="1"/>
  <c r="DG1040" i="11" s="1"/>
  <c r="DF1043" i="11"/>
  <c r="DG1043" i="11" s="1"/>
  <c r="DD1047" i="11"/>
  <c r="DF1037" i="11"/>
  <c r="DG1037" i="11" s="1"/>
  <c r="DF1039" i="11"/>
  <c r="DG1039" i="11" s="1"/>
  <c r="DF1045" i="11"/>
  <c r="DG1045" i="11" s="1"/>
  <c r="DF1044" i="11"/>
  <c r="DG1044" i="11" s="1"/>
  <c r="DF1038" i="11"/>
  <c r="DG1038" i="11" s="1"/>
  <c r="DF1042" i="11"/>
  <c r="DG1042" i="11" s="1"/>
  <c r="DF1036" i="11"/>
  <c r="DF1041" i="11"/>
  <c r="DG1041" i="11" s="1"/>
  <c r="DF1046" i="11" l="1"/>
  <c r="DG1036" i="11"/>
  <c r="DG1046" i="11" s="1"/>
  <c r="DG1047" i="11" l="1"/>
  <c r="DH1043" i="11" l="1"/>
  <c r="DI1043" i="11" s="1"/>
  <c r="DH1036" i="11"/>
  <c r="DH1040" i="11"/>
  <c r="DI1040" i="11" s="1"/>
  <c r="DH1038" i="11"/>
  <c r="DI1038" i="11" s="1"/>
  <c r="DH1041" i="11"/>
  <c r="DI1041" i="11" s="1"/>
  <c r="DH1045" i="11"/>
  <c r="DI1045" i="11" s="1"/>
  <c r="DH1044" i="11"/>
  <c r="DI1044" i="11" s="1"/>
  <c r="DF1047" i="11"/>
  <c r="DH1037" i="11"/>
  <c r="DI1037" i="11" s="1"/>
  <c r="DH1042" i="11"/>
  <c r="DI1042" i="11" s="1"/>
  <c r="DH1039" i="11"/>
  <c r="DI1039" i="11" s="1"/>
  <c r="DH1046" i="11" l="1"/>
  <c r="DI1036" i="11"/>
  <c r="DI1046" i="11" s="1"/>
  <c r="DI1047" i="11" l="1"/>
  <c r="DJ1038" i="11" l="1"/>
  <c r="DK1038" i="11" s="1"/>
  <c r="DJ1036" i="11"/>
  <c r="DJ1044" i="11"/>
  <c r="DK1044" i="11" s="1"/>
  <c r="DJ1043" i="11"/>
  <c r="DK1043" i="11" s="1"/>
  <c r="DJ1039" i="11"/>
  <c r="DK1039" i="11" s="1"/>
  <c r="DJ1042" i="11"/>
  <c r="DK1042" i="11" s="1"/>
  <c r="DH1047" i="11"/>
  <c r="DJ1040" i="11"/>
  <c r="DK1040" i="11" s="1"/>
  <c r="DJ1041" i="11"/>
  <c r="DK1041" i="11" s="1"/>
  <c r="DJ1045" i="11"/>
  <c r="DK1045" i="11" s="1"/>
  <c r="DJ1037" i="11"/>
  <c r="DK1037" i="11" s="1"/>
  <c r="DJ1046" i="11" l="1"/>
  <c r="DK1036" i="11"/>
  <c r="DK1046" i="11" s="1"/>
  <c r="DK1047" i="11" l="1"/>
  <c r="DL1045" i="11" l="1"/>
  <c r="DM1045" i="11" s="1"/>
  <c r="DL1036" i="11"/>
  <c r="DL1044" i="11"/>
  <c r="DM1044" i="11" s="1"/>
  <c r="DJ1047" i="11"/>
  <c r="DL1043" i="11"/>
  <c r="DM1043" i="11" s="1"/>
  <c r="DL1040" i="11"/>
  <c r="DM1040" i="11" s="1"/>
  <c r="DL1042" i="11"/>
  <c r="DM1042" i="11" s="1"/>
  <c r="DL1037" i="11"/>
  <c r="DM1037" i="11" s="1"/>
  <c r="DL1039" i="11"/>
  <c r="DM1039" i="11" s="1"/>
  <c r="DL1038" i="11"/>
  <c r="DM1038" i="11" s="1"/>
  <c r="DL1041" i="11"/>
  <c r="DM1041" i="11" s="1"/>
  <c r="DL1046" i="11" l="1"/>
  <c r="DM1036" i="11"/>
  <c r="DM1046" i="11" s="1"/>
  <c r="DM1047" i="11" l="1"/>
  <c r="O1034" i="11" l="1"/>
  <c r="DL1047" i="11"/>
  <c r="P1048" i="11" l="1"/>
  <c r="P1047" i="11" s="1"/>
  <c r="G29" i="11" s="1"/>
  <c r="V32" i="11" s="1"/>
  <c r="N1040" i="11"/>
  <c r="N1044" i="11"/>
  <c r="N1038" i="11"/>
  <c r="N1039" i="11"/>
  <c r="O1039" i="11" s="1"/>
  <c r="N1043" i="11"/>
  <c r="N1041" i="11"/>
  <c r="N1037" i="11"/>
  <c r="N1045" i="11"/>
  <c r="N1036" i="11"/>
  <c r="N1042" i="11"/>
  <c r="O1037" i="11" l="1"/>
  <c r="O1038" i="11"/>
  <c r="J11" i="11" s="1"/>
  <c r="O1042" i="11"/>
  <c r="O1041" i="11"/>
  <c r="J14" i="11" s="1"/>
  <c r="O1044" i="11"/>
  <c r="N1046" i="11"/>
  <c r="Q1054" i="11" s="1"/>
  <c r="O1036" i="11"/>
  <c r="J9" i="11" s="1"/>
  <c r="O1043" i="11"/>
  <c r="J16" i="11" s="1"/>
  <c r="O1040" i="11"/>
  <c r="O1045" i="11"/>
  <c r="J18" i="11" s="1"/>
  <c r="G31" i="11"/>
  <c r="I15" i="11"/>
  <c r="I10" i="11"/>
  <c r="I11" i="11"/>
  <c r="B30" i="11"/>
  <c r="I12" i="11"/>
  <c r="I14" i="11"/>
  <c r="J13" i="11"/>
  <c r="I16" i="11"/>
  <c r="J12" i="11"/>
  <c r="J17" i="11"/>
  <c r="J15" i="11"/>
  <c r="J10" i="11"/>
  <c r="I13" i="11"/>
  <c r="I17" i="11"/>
  <c r="I18" i="11"/>
  <c r="Y1054" i="11" l="1"/>
  <c r="Q1060" i="11"/>
  <c r="Q1058" i="11"/>
  <c r="J19" i="11"/>
  <c r="O1046" i="11"/>
  <c r="Q1066" i="11" s="1"/>
  <c r="Q1056" i="11"/>
  <c r="Q1053" i="11"/>
  <c r="AF1060" i="11"/>
  <c r="AF1058" i="11"/>
  <c r="AF1054" i="11"/>
  <c r="Q1059" i="11"/>
  <c r="AD1054" i="11" s="1"/>
  <c r="Q1057" i="11"/>
  <c r="Q1052" i="11"/>
  <c r="W1054" i="11" s="1"/>
  <c r="I19" i="11"/>
  <c r="Q1055" i="11"/>
  <c r="Q1051" i="11"/>
  <c r="V1054" i="11" s="1"/>
  <c r="AC1059" i="11" l="1"/>
  <c r="Y1059" i="11"/>
  <c r="AB1059" i="11"/>
  <c r="X1059" i="11"/>
  <c r="AE1059" i="11"/>
  <c r="AA1059" i="11"/>
  <c r="W1059" i="11"/>
  <c r="AD1059" i="11"/>
  <c r="Z1059" i="11"/>
  <c r="V1059" i="11"/>
  <c r="AC1053" i="11"/>
  <c r="Y1053" i="11"/>
  <c r="AB1053" i="11"/>
  <c r="X1053" i="11"/>
  <c r="AE1053" i="11"/>
  <c r="AA1053" i="11"/>
  <c r="W1053" i="11"/>
  <c r="AD1053" i="11"/>
  <c r="Z1053" i="11"/>
  <c r="V1053" i="11"/>
  <c r="AE1058" i="11"/>
  <c r="AA1058" i="11"/>
  <c r="W1058" i="11"/>
  <c r="AD1058" i="11"/>
  <c r="Z1058" i="11"/>
  <c r="V1058" i="11"/>
  <c r="AC1058" i="11"/>
  <c r="Y1058" i="11"/>
  <c r="AB1058" i="11"/>
  <c r="X1058" i="11"/>
  <c r="AE1056" i="11"/>
  <c r="AA1056" i="11"/>
  <c r="W1056" i="11"/>
  <c r="AD1056" i="11"/>
  <c r="Z1056" i="11"/>
  <c r="V1056" i="11"/>
  <c r="AC1056" i="11"/>
  <c r="Y1056" i="11"/>
  <c r="AB1056" i="11"/>
  <c r="X1056" i="11"/>
  <c r="AE1060" i="11"/>
  <c r="AA1060" i="11"/>
  <c r="W1060" i="11"/>
  <c r="AD1060" i="11"/>
  <c r="Z1060" i="11"/>
  <c r="V1060" i="11"/>
  <c r="AC1060" i="11"/>
  <c r="Y1060" i="11"/>
  <c r="AB1060" i="11"/>
  <c r="X1060" i="11"/>
  <c r="AC1054" i="11"/>
  <c r="Y1066" i="11"/>
  <c r="X1054" i="11"/>
  <c r="AA1054" i="11"/>
  <c r="AC1055" i="11"/>
  <c r="Y1055" i="11"/>
  <c r="AB1055" i="11"/>
  <c r="X1055" i="11"/>
  <c r="AE1055" i="11"/>
  <c r="AA1055" i="11"/>
  <c r="W1055" i="11"/>
  <c r="AD1055" i="11"/>
  <c r="Z1055" i="11"/>
  <c r="V1055" i="11"/>
  <c r="AE1052" i="11"/>
  <c r="AA1052" i="11"/>
  <c r="W1052" i="11"/>
  <c r="AD1052" i="11"/>
  <c r="Z1052" i="11"/>
  <c r="V1052" i="11"/>
  <c r="AC1052" i="11"/>
  <c r="Y1052" i="11"/>
  <c r="AB1052" i="11"/>
  <c r="X1052" i="11"/>
  <c r="AC1051" i="11"/>
  <c r="Y1051" i="11"/>
  <c r="AB1051" i="11"/>
  <c r="X1051" i="11"/>
  <c r="AE1051" i="11"/>
  <c r="AA1051" i="11"/>
  <c r="W1051" i="11"/>
  <c r="AD1051" i="11"/>
  <c r="Z1051" i="11"/>
  <c r="V1051" i="11"/>
  <c r="AC1057" i="11"/>
  <c r="Y1057" i="11"/>
  <c r="AB1057" i="11"/>
  <c r="X1057" i="11"/>
  <c r="AE1057" i="11"/>
  <c r="AA1057" i="11"/>
  <c r="W1057" i="11"/>
  <c r="AD1057" i="11"/>
  <c r="Z1057" i="11"/>
  <c r="V1057" i="11"/>
  <c r="AB1054" i="11"/>
  <c r="Z1054" i="11"/>
  <c r="AE1054" i="11"/>
  <c r="Q1068" i="11"/>
  <c r="Q1064" i="11"/>
  <c r="Q1065" i="11"/>
  <c r="Q1069" i="11"/>
  <c r="AB1066" i="11" s="1"/>
  <c r="Q1070" i="11"/>
  <c r="Q1071" i="11"/>
  <c r="Q1072" i="11"/>
  <c r="AE1066" i="11" s="1"/>
  <c r="Q1063" i="11"/>
  <c r="AF1063" i="11" s="1"/>
  <c r="AF1052" i="11"/>
  <c r="AU1058" i="11"/>
  <c r="AU1052" i="11"/>
  <c r="AU1054" i="11"/>
  <c r="AU1055" i="11"/>
  <c r="AU1053" i="11"/>
  <c r="AU1060" i="11"/>
  <c r="AU1056" i="11"/>
  <c r="AU1059" i="11"/>
  <c r="AF1051" i="11"/>
  <c r="AU1057" i="11"/>
  <c r="Q1061" i="11"/>
  <c r="AU1051" i="11"/>
  <c r="AF1057" i="11"/>
  <c r="AF1066" i="11"/>
  <c r="AF1055" i="11"/>
  <c r="AF1059" i="11"/>
  <c r="AF1068" i="11"/>
  <c r="AF1053" i="11"/>
  <c r="Q1067" i="11"/>
  <c r="Z1066" i="11" s="1"/>
  <c r="AF1070" i="11"/>
  <c r="AF1056" i="11"/>
  <c r="AF1071" i="11" l="1"/>
  <c r="AC1071" i="11"/>
  <c r="Y1071" i="11"/>
  <c r="AB1071" i="11"/>
  <c r="X1071" i="11"/>
  <c r="AE1071" i="11"/>
  <c r="AA1071" i="11"/>
  <c r="W1071" i="11"/>
  <c r="AD1071" i="11"/>
  <c r="Z1071" i="11"/>
  <c r="V1071" i="11"/>
  <c r="AE1064" i="11"/>
  <c r="AA1064" i="11"/>
  <c r="W1064" i="11"/>
  <c r="AD1064" i="11"/>
  <c r="Z1064" i="11"/>
  <c r="V1064" i="11"/>
  <c r="AC1064" i="11"/>
  <c r="Y1064" i="11"/>
  <c r="AB1064" i="11"/>
  <c r="X1064" i="11"/>
  <c r="AC1067" i="11"/>
  <c r="Y1067" i="11"/>
  <c r="AB1067" i="11"/>
  <c r="X1067" i="11"/>
  <c r="AE1067" i="11"/>
  <c r="AA1067" i="11"/>
  <c r="W1067" i="11"/>
  <c r="AD1067" i="11"/>
  <c r="Z1067" i="11"/>
  <c r="V1067" i="11"/>
  <c r="AE1070" i="11"/>
  <c r="AA1070" i="11"/>
  <c r="W1070" i="11"/>
  <c r="AD1070" i="11"/>
  <c r="Z1070" i="11"/>
  <c r="V1070" i="11"/>
  <c r="AC1070" i="11"/>
  <c r="Y1070" i="11"/>
  <c r="AB1070" i="11"/>
  <c r="X1070" i="11"/>
  <c r="AE1068" i="11"/>
  <c r="AA1068" i="11"/>
  <c r="W1068" i="11"/>
  <c r="AD1068" i="11"/>
  <c r="Z1068" i="11"/>
  <c r="V1068" i="11"/>
  <c r="AC1068" i="11"/>
  <c r="Y1068" i="11"/>
  <c r="AB1068" i="11"/>
  <c r="X1068" i="11"/>
  <c r="AD1066" i="11"/>
  <c r="AC1063" i="11"/>
  <c r="Y1063" i="11"/>
  <c r="AB1063" i="11"/>
  <c r="X1063" i="11"/>
  <c r="AE1063" i="11"/>
  <c r="AA1063" i="11"/>
  <c r="W1063" i="11"/>
  <c r="AD1063" i="11"/>
  <c r="Z1063" i="11"/>
  <c r="V1063" i="11"/>
  <c r="AC1069" i="11"/>
  <c r="Y1069" i="11"/>
  <c r="AB1069" i="11"/>
  <c r="X1069" i="11"/>
  <c r="AE1069" i="11"/>
  <c r="AA1069" i="11"/>
  <c r="W1069" i="11"/>
  <c r="AD1069" i="11"/>
  <c r="Z1069" i="11"/>
  <c r="V1069" i="11"/>
  <c r="AC1066" i="11"/>
  <c r="W1066" i="11"/>
  <c r="AD1072" i="11"/>
  <c r="AA1072" i="11"/>
  <c r="W1072" i="11"/>
  <c r="AE1072" i="11"/>
  <c r="Z1072" i="11"/>
  <c r="V1072" i="11"/>
  <c r="AC1072" i="11"/>
  <c r="Y1072" i="11"/>
  <c r="AB1072" i="11"/>
  <c r="X1072" i="11"/>
  <c r="AC1065" i="11"/>
  <c r="Y1065" i="11"/>
  <c r="AB1065" i="11"/>
  <c r="X1065" i="11"/>
  <c r="AE1065" i="11"/>
  <c r="AA1065" i="11"/>
  <c r="W1065" i="11"/>
  <c r="AD1065" i="11"/>
  <c r="Z1065" i="11"/>
  <c r="V1065" i="11"/>
  <c r="AE1061" i="11"/>
  <c r="AH1051" i="11" s="1"/>
  <c r="X1066" i="11"/>
  <c r="V1066" i="11"/>
  <c r="AA1066" i="11"/>
  <c r="AF1064" i="11"/>
  <c r="AF1065" i="11"/>
  <c r="AF1072" i="11"/>
  <c r="AF1069" i="11"/>
  <c r="AF1061" i="11"/>
  <c r="AH1052" i="11" s="1"/>
  <c r="AH1054" i="11" s="1"/>
  <c r="AU1069" i="11"/>
  <c r="AU1068" i="11"/>
  <c r="AU1067" i="11"/>
  <c r="AU1064" i="11"/>
  <c r="AF1067" i="11"/>
  <c r="AU1066" i="11"/>
  <c r="AU1072" i="11"/>
  <c r="AU1071" i="11"/>
  <c r="AU1070" i="11"/>
  <c r="AU1065" i="11"/>
  <c r="AU1063" i="11"/>
  <c r="AE1073" i="11" l="1"/>
  <c r="AH1063" i="11" s="1"/>
  <c r="AF1073" i="11"/>
  <c r="AH1064" i="11" s="1"/>
  <c r="AH1066" i="11" s="1"/>
  <c r="AH1055" i="11"/>
  <c r="AH1059" i="11" s="1"/>
  <c r="AH1056" i="11"/>
  <c r="AH1067" i="11" l="1"/>
  <c r="AH1071" i="11" s="1"/>
  <c r="AH1058" i="11"/>
  <c r="AK1055" i="11" s="1"/>
  <c r="AK1056" i="11" s="1"/>
  <c r="AK1057" i="11" s="1"/>
  <c r="AK1058" i="11" s="1"/>
  <c r="AL1058" i="11" s="1"/>
  <c r="AH1068" i="11"/>
  <c r="AH1070" i="11" s="1"/>
  <c r="AH1072" i="11" s="1"/>
  <c r="AN1065" i="11" s="1"/>
  <c r="AO1065" i="11" s="1"/>
  <c r="AH1060" i="11" l="1"/>
  <c r="AK1051" i="11" s="1"/>
  <c r="AL1051" i="11" s="1"/>
  <c r="AK1067" i="11"/>
  <c r="AK1068" i="11" s="1"/>
  <c r="AK1069" i="11" s="1"/>
  <c r="AK1071" i="11" s="1"/>
  <c r="AL1071" i="11" s="1"/>
  <c r="AK1059" i="11"/>
  <c r="AL1059" i="11" s="1"/>
  <c r="AK1060" i="11"/>
  <c r="AL1060" i="11" s="1"/>
  <c r="AK1063" i="11"/>
  <c r="AN1064" i="11"/>
  <c r="AN1053" i="11" l="1"/>
  <c r="AO1053" i="11" s="1"/>
  <c r="AN1052" i="11"/>
  <c r="AK1070" i="11"/>
  <c r="AL1070" i="11" s="1"/>
  <c r="AK1072" i="11"/>
  <c r="AL1072" i="11" s="1"/>
  <c r="AL1063" i="11"/>
  <c r="AN1063" i="11"/>
  <c r="AN1051" i="11"/>
  <c r="AO1051" i="11" l="1"/>
  <c r="AP1051" i="11" s="1"/>
  <c r="AO1052" i="11"/>
  <c r="AO1064" i="11"/>
  <c r="AO1063" i="11"/>
  <c r="AP1063" i="11" s="1"/>
  <c r="AP1065" i="11" l="1"/>
  <c r="AQ1065" i="11" s="1"/>
  <c r="AP1064" i="11"/>
  <c r="AQ1064" i="11" s="1"/>
  <c r="AP1052" i="11"/>
  <c r="AQ1052" i="11" s="1"/>
  <c r="AP1053" i="11"/>
  <c r="AQ1053" i="11" s="1"/>
  <c r="AQ1051" i="11" l="1"/>
  <c r="AQ1056" i="11" s="1"/>
  <c r="AQ1063" i="11"/>
  <c r="AQ1068" i="11" s="1"/>
  <c r="AV1065" i="11" l="1"/>
  <c r="AV1072" i="11"/>
  <c r="AV1064" i="11"/>
  <c r="AV1068" i="11"/>
  <c r="AV1066" i="11"/>
  <c r="AV1063" i="11"/>
  <c r="AV1067" i="11"/>
  <c r="AV1070" i="11"/>
  <c r="AV1069" i="11"/>
  <c r="AV1071" i="11"/>
  <c r="AV1051" i="11"/>
  <c r="AV1054" i="11"/>
  <c r="AV1059" i="11"/>
  <c r="AV1053" i="11"/>
  <c r="AV1055" i="11"/>
  <c r="AV1058" i="11"/>
  <c r="AV1056" i="11"/>
  <c r="AV1060" i="11"/>
  <c r="AV1052" i="11"/>
  <c r="AV1057" i="11"/>
</calcChain>
</file>

<file path=xl/sharedStrings.xml><?xml version="1.0" encoding="utf-8"?>
<sst xmlns="http://schemas.openxmlformats.org/spreadsheetml/2006/main" count="7905" uniqueCount="643">
  <si>
    <t>Description</t>
  </si>
  <si>
    <t>Date</t>
  </si>
  <si>
    <t xml:space="preserve">User Input </t>
  </si>
  <si>
    <t>By</t>
  </si>
  <si>
    <t>NUMBER</t>
  </si>
  <si>
    <t>COMPONENT</t>
  </si>
  <si>
    <t>MOLE WT</t>
  </si>
  <si>
    <t>FREEZE</t>
  </si>
  <si>
    <t>BOILING</t>
  </si>
  <si>
    <t>CRITICAL</t>
  </si>
  <si>
    <t xml:space="preserve">CRITICAL </t>
  </si>
  <si>
    <t>ACENTRIC</t>
  </si>
  <si>
    <t>LIQ DEN</t>
  </si>
  <si>
    <t>REF T FOR</t>
  </si>
  <si>
    <t>DIPOLE</t>
  </si>
  <si>
    <t>VAPOR HEAT CAPACITY</t>
  </si>
  <si>
    <t xml:space="preserve">   LIQUID VISCOSITY</t>
  </si>
  <si>
    <t>STD HEAT</t>
  </si>
  <si>
    <t>STD ENERGY</t>
  </si>
  <si>
    <t xml:space="preserve">    ANTOINE VAPOR PRESSURE EQN</t>
  </si>
  <si>
    <t>VAP PRESS</t>
  </si>
  <si>
    <t>HARLACHER VAPOR PRESSURE EQN</t>
  </si>
  <si>
    <t>HEAT VAPOR</t>
  </si>
  <si>
    <t>POINT</t>
  </si>
  <si>
    <t>TEMP</t>
  </si>
  <si>
    <t>PRESSURE</t>
  </si>
  <si>
    <t>VOLUME</t>
  </si>
  <si>
    <t>COMPRESS</t>
  </si>
  <si>
    <t>FACTOR</t>
  </si>
  <si>
    <t>@TDEN</t>
  </si>
  <si>
    <t>LIQDEN</t>
  </si>
  <si>
    <t>MOMENT</t>
  </si>
  <si>
    <t xml:space="preserve">    CP=A+(B*T)+(C*T^2)+(D*T^3)</t>
  </si>
  <si>
    <t xml:space="preserve">  LOG(V)=B*(1/T-1/C)</t>
  </si>
  <si>
    <t>FORM</t>
  </si>
  <si>
    <t>LN(P)=A-B/(T+C)</t>
  </si>
  <si>
    <t>MAX TEMP</t>
  </si>
  <si>
    <t>MIN TEMP</t>
  </si>
  <si>
    <t xml:space="preserve">       LN(PVP)=A+B/T+C*LN(T)+(D*PVP/(T^2))</t>
  </si>
  <si>
    <t>NORMAL BP</t>
  </si>
  <si>
    <t>K</t>
  </si>
  <si>
    <t>ATM</t>
  </si>
  <si>
    <t>CC/G-MOL</t>
  </si>
  <si>
    <t>G/CC</t>
  </si>
  <si>
    <t>DEBYES</t>
  </si>
  <si>
    <t xml:space="preserve">  T AS K AND Cpvap IN CAL/G-MOLE-K</t>
  </si>
  <si>
    <t xml:space="preserve">  T AS K AND V AS CP</t>
  </si>
  <si>
    <t xml:space="preserve"> KCAL/G-MOLE</t>
  </si>
  <si>
    <t xml:space="preserve">        P AS mmHg AND T AS K</t>
  </si>
  <si>
    <t>PVP AS mmHg AND T AS K</t>
  </si>
  <si>
    <t>CAL/G-MOLE</t>
  </si>
  <si>
    <t>(TFP)</t>
  </si>
  <si>
    <t>(TB)</t>
  </si>
  <si>
    <t>(TC)</t>
  </si>
  <si>
    <t>(PC)</t>
  </si>
  <si>
    <t>(VC)</t>
  </si>
  <si>
    <t>(ZC)</t>
  </si>
  <si>
    <t>(OMEGA)</t>
  </si>
  <si>
    <t>(LIQDEN)</t>
  </si>
  <si>
    <t>(TDEN)</t>
  </si>
  <si>
    <t>(DIPM)</t>
  </si>
  <si>
    <t>(A)</t>
  </si>
  <si>
    <t>(B)</t>
  </si>
  <si>
    <t>(C)</t>
  </si>
  <si>
    <t>(D)</t>
  </si>
  <si>
    <t>B</t>
  </si>
  <si>
    <t>C</t>
  </si>
  <si>
    <t>DELHG</t>
  </si>
  <si>
    <t>DELGF</t>
  </si>
  <si>
    <t>A</t>
  </si>
  <si>
    <t>TMX</t>
  </si>
  <si>
    <t>TMN</t>
  </si>
  <si>
    <t>D</t>
  </si>
  <si>
    <t>HV</t>
  </si>
  <si>
    <t>********</t>
  </si>
  <si>
    <t>******************************************</t>
  </si>
  <si>
    <t>************</t>
  </si>
  <si>
    <t>1,1,1-TRIFLOUROETHANE</t>
  </si>
  <si>
    <t>1,1,2,2-TETRACHLORO-1,2-DIFLUOROETHANE</t>
  </si>
  <si>
    <t>1,1,2-TRICHLOROETHANE</t>
  </si>
  <si>
    <t>1,1,2-TRIMETHYLCLOPENTANE</t>
  </si>
  <si>
    <t>1,1,3-TRIMETHYLCLOPENTANE</t>
  </si>
  <si>
    <t>1,1-DICHLORO-1,2,2,2-TETRAFLUOROETHANE</t>
  </si>
  <si>
    <t>1,1-DICHLOROETHANE</t>
  </si>
  <si>
    <t>1,1-DIFLOUROETHANE</t>
  </si>
  <si>
    <t>1,1-DIFLUOROETHYLENE</t>
  </si>
  <si>
    <t>1,1-DIMETHYLCYCLOHEXANE</t>
  </si>
  <si>
    <t>1,1-DIMETHYLCYCLOPENTANE</t>
  </si>
  <si>
    <t>1,2,2-TRICHLORO-1,1,2TRIFLUOROETHANE</t>
  </si>
  <si>
    <t>1,2,3,4-TETRAHYDRONAPHTHALENE</t>
  </si>
  <si>
    <t>1,2,3-TRICHLOROPROPANE</t>
  </si>
  <si>
    <t>1,2,3-TRIMETHYLBENZENE</t>
  </si>
  <si>
    <t>1,2,4,5-TETRAMETHYLBEENZENE</t>
  </si>
  <si>
    <t>1,2,4-TRIMETHYLBENZENE</t>
  </si>
  <si>
    <t>1,2-BUTADIENE</t>
  </si>
  <si>
    <t>1,2-DICHLORO-1,1,2,2-TETRAFLUOROETHANE</t>
  </si>
  <si>
    <t>1,2-DICHLOROETHANE</t>
  </si>
  <si>
    <t>1,2-DICHLOROPROPANE</t>
  </si>
  <si>
    <t>1,2-DIMETHOXYETHANE</t>
  </si>
  <si>
    <t>1,2-PENTADIENE</t>
  </si>
  <si>
    <t>1,2-PROPANEDIOL</t>
  </si>
  <si>
    <t>1,3,5-TRIMETHYLBENZENE</t>
  </si>
  <si>
    <t>1,3-BUTADIENE</t>
  </si>
  <si>
    <t>1,3-PROPANEDIOL</t>
  </si>
  <si>
    <t>1,4 DIOXANE</t>
  </si>
  <si>
    <t>1,4-DIETHYLBENZENE</t>
  </si>
  <si>
    <t>1,4-PENTADIENE</t>
  </si>
  <si>
    <t>1,5 HEXADIENE</t>
  </si>
  <si>
    <t>1-BUTENE</t>
  </si>
  <si>
    <t>1-BUTYNE</t>
  </si>
  <si>
    <t>1-CHLORO-1,1-DIFLUOROETHANE</t>
  </si>
  <si>
    <t>1-CHLOROBUTANE</t>
  </si>
  <si>
    <t>1-DECANOL</t>
  </si>
  <si>
    <t>1-DECENE</t>
  </si>
  <si>
    <t>1-DODECENE</t>
  </si>
  <si>
    <t>1-EICOSANOL</t>
  </si>
  <si>
    <t>1-HEPTANOL</t>
  </si>
  <si>
    <t>1-HEPTENE</t>
  </si>
  <si>
    <t>1-HEXADECENE</t>
  </si>
  <si>
    <t>1-HEXANOL</t>
  </si>
  <si>
    <t>1-HEXENE</t>
  </si>
  <si>
    <t>1-METHYL-1-ETHYLCYCLOPENTANE</t>
  </si>
  <si>
    <t>1-METHYL-2-ETHYLBENZENE</t>
  </si>
  <si>
    <t>1-METHYL-2-ISOPROPYLBENZENE</t>
  </si>
  <si>
    <t>1-METHYL-3-ETHYLBENZENE</t>
  </si>
  <si>
    <t>1-METHYL-4-ETHYLBENZENE</t>
  </si>
  <si>
    <t>1-METHYL-4-ISOPROPYLBENZENE</t>
  </si>
  <si>
    <t>1-METHYLNAPHTHALENE</t>
  </si>
  <si>
    <t>1-NONENE</t>
  </si>
  <si>
    <t>1-OCTADECANOL</t>
  </si>
  <si>
    <t>1-OCTADECENE</t>
  </si>
  <si>
    <t>1-OCTANOL</t>
  </si>
  <si>
    <t>1-OCTENE</t>
  </si>
  <si>
    <t>1-PENTADECENE</t>
  </si>
  <si>
    <t>1-PENTANOL</t>
  </si>
  <si>
    <t>1-PENTENE</t>
  </si>
  <si>
    <t>1-PENTYNE</t>
  </si>
  <si>
    <t>1-PROPANOL</t>
  </si>
  <si>
    <t>1-TERADECENE</t>
  </si>
  <si>
    <t>1-TRANS-3-PENTADIENE</t>
  </si>
  <si>
    <t>1-TRIDECENE</t>
  </si>
  <si>
    <t>1-UNDECENE</t>
  </si>
  <si>
    <t>2,2 DIMETHYL BUTANE</t>
  </si>
  <si>
    <t>2,2,3 TRIMETHYLPETANE</t>
  </si>
  <si>
    <t>2,2,3,3-TETRAMETHYLHEPTANE</t>
  </si>
  <si>
    <t>2,2,3,3-TETRAMETHYLPENTANE</t>
  </si>
  <si>
    <t>2,2,3,4-TETRAMETHYLPENTANE</t>
  </si>
  <si>
    <t>2,2,3-TRIMETHYLBUTANE</t>
  </si>
  <si>
    <t>2,2,3-TRIMETHYLHEXANE</t>
  </si>
  <si>
    <t>2,2,4 TRIMETHYLPENTANE</t>
  </si>
  <si>
    <t>2,2,4,4-TETRAMETHYLPENTANE</t>
  </si>
  <si>
    <t>2,2,4-TRIMETHYLHEXANE</t>
  </si>
  <si>
    <t>2,2,5,5-TETRAMETHYLHEPTANE</t>
  </si>
  <si>
    <t>2,2,5-TRIMETHYLHEXANE</t>
  </si>
  <si>
    <t>2,2-DIMETHYL PROPANE</t>
  </si>
  <si>
    <t>2,2-DIMETHYL-1-PROPANOL</t>
  </si>
  <si>
    <t>2,2-DIMETHYLHEXANE</t>
  </si>
  <si>
    <t>2,2-DIMETHYLPENTANE</t>
  </si>
  <si>
    <t>2,3 DIMETHYL BUTANE</t>
  </si>
  <si>
    <t>2,3,3 TRIMETHYLPENTANE</t>
  </si>
  <si>
    <t>2,3,3,4-TETRAMETHYLPENTANE</t>
  </si>
  <si>
    <t>2,3,3-TRIMETHYL-1-BUTENE</t>
  </si>
  <si>
    <t>2,3,4 TRIMETHYLPENTANE</t>
  </si>
  <si>
    <t>2,3-DIMETHYL-1-BUTENE</t>
  </si>
  <si>
    <t>2,3-DIMETHYL-2-BUTENE</t>
  </si>
  <si>
    <t>2,3-DIMETHYLHEXANE</t>
  </si>
  <si>
    <t>2,3-DIMETHYLPENTANE</t>
  </si>
  <si>
    <t>2,3-DIMETHYLPYRIDINE</t>
  </si>
  <si>
    <t>2,3-XYLENOL</t>
  </si>
  <si>
    <t>2,4-DIMETHYLHEXANE</t>
  </si>
  <si>
    <t>2,4-DIMETHYLPENTANE</t>
  </si>
  <si>
    <t>2,4-XYLENOL</t>
  </si>
  <si>
    <t>2,5-DIMETHYLHEXANE</t>
  </si>
  <si>
    <t>2,5-DIMETHYLPYRIDINE</t>
  </si>
  <si>
    <t>2,5-XYLENOL</t>
  </si>
  <si>
    <t>2,6-XYLENOL</t>
  </si>
  <si>
    <t>2-BUTANOL</t>
  </si>
  <si>
    <t>2-BUTYNE</t>
  </si>
  <si>
    <t>2-CHLOROBUTANE</t>
  </si>
  <si>
    <t>2-ETHYLHEXANOL</t>
  </si>
  <si>
    <t>2-METHYL BUTANE</t>
  </si>
  <si>
    <t>2-METHYL PENTANE</t>
  </si>
  <si>
    <t>2-METHYL-1,3-BUTADIENE</t>
  </si>
  <si>
    <t>2-METHYL-1-BUTANOL</t>
  </si>
  <si>
    <t>2-METHYL-1-BUTENE</t>
  </si>
  <si>
    <t>2-METHYL-2-BUTENE</t>
  </si>
  <si>
    <t>2-METHYL-2-PENTENE</t>
  </si>
  <si>
    <t>2-METHYL-3-ETHYLPENTANE</t>
  </si>
  <si>
    <t>2-METHYLHEPTANE</t>
  </si>
  <si>
    <t>2-METHYLHEXANE</t>
  </si>
  <si>
    <t>2-METHYLNAPHTHALENE</t>
  </si>
  <si>
    <t>2-OCTANOL</t>
  </si>
  <si>
    <t>3,3,5-TRIMETHYLHEPTANE</t>
  </si>
  <si>
    <t>3,3-DIETHYLPENTANE</t>
  </si>
  <si>
    <t>3,3-DIMETHYL-1-BUTENE</t>
  </si>
  <si>
    <t>3,3-DIMETHYLHEXANE</t>
  </si>
  <si>
    <t>3,3-DIMETHYLPENTANE</t>
  </si>
  <si>
    <t>3,4 DIMETHYLHEXANE</t>
  </si>
  <si>
    <t>3,4-DIMETHYLPYRIDINE</t>
  </si>
  <si>
    <t>3,4-XYLENOL</t>
  </si>
  <si>
    <t>3,5-DIMETHYLPYRIDINE</t>
  </si>
  <si>
    <t>3,5-XYLENOL</t>
  </si>
  <si>
    <t>3-ETHYLHEXANE</t>
  </si>
  <si>
    <t>3-ETHYLPENTANE</t>
  </si>
  <si>
    <t>3-METHYL PENTANE</t>
  </si>
  <si>
    <t>3-METHYL-1,2-BUTADIENE</t>
  </si>
  <si>
    <t>3-METHYL-1-BUTANOL</t>
  </si>
  <si>
    <t>3-METHYL-1-BUTENE</t>
  </si>
  <si>
    <t>3-METHYL-2-BUTANOL</t>
  </si>
  <si>
    <t>3-METHYL-3-ETHYLPENTANE</t>
  </si>
  <si>
    <t>3-METHYL-CIS-2-PENTENE</t>
  </si>
  <si>
    <t>3-METHYLHEPTANE</t>
  </si>
  <si>
    <t>3-METHYLHEXANE</t>
  </si>
  <si>
    <t>3-METHYL-TRANS-2-PENTENE</t>
  </si>
  <si>
    <t>4- METHYL PYRIDINE</t>
  </si>
  <si>
    <t>4-METHYL-CIS-2-PENTENE</t>
  </si>
  <si>
    <t>4-METHYLHEPTANE</t>
  </si>
  <si>
    <t>4-METHYL-TRANS-2-PENTENE</t>
  </si>
  <si>
    <t>ACETALDEHYDE</t>
  </si>
  <si>
    <t>ACETIC ACID</t>
  </si>
  <si>
    <t>ACETIC ANHYDRIDE</t>
  </si>
  <si>
    <t>ACETONE</t>
  </si>
  <si>
    <t>ACETONITRILE</t>
  </si>
  <si>
    <t>ACETYL CHLORIDE</t>
  </si>
  <si>
    <t>ACETYLENE</t>
  </si>
  <si>
    <t>ACROLEIN</t>
  </si>
  <si>
    <t>ACRYLIC ACID</t>
  </si>
  <si>
    <t>ACRYLONITRILE</t>
  </si>
  <si>
    <t>ALLYL ALCOHOL</t>
  </si>
  <si>
    <t>ALLYL CHLORIDE</t>
  </si>
  <si>
    <t>ALLYL CYANIDE</t>
  </si>
  <si>
    <t>ALPHA-METHYL STYRENE</t>
  </si>
  <si>
    <t>AMMONIA</t>
  </si>
  <si>
    <t>ANILINE</t>
  </si>
  <si>
    <t>ANTHRACENE</t>
  </si>
  <si>
    <t>ARGON</t>
  </si>
  <si>
    <t>BENZALDEHYDE</t>
  </si>
  <si>
    <t>BENZENE</t>
  </si>
  <si>
    <t>BENZOIC ACID</t>
  </si>
  <si>
    <t>BENZONITRILE</t>
  </si>
  <si>
    <t>BENZYL ALCOHOL</t>
  </si>
  <si>
    <t>BORON TRICHLORIDE</t>
  </si>
  <si>
    <t>BORON TRIFLUORIDE</t>
  </si>
  <si>
    <t>BROMINE</t>
  </si>
  <si>
    <t>BROMOBENZENE</t>
  </si>
  <si>
    <t>BUTYL BENZOATE</t>
  </si>
  <si>
    <t>BUTYL ETHER</t>
  </si>
  <si>
    <t>BUTYRONITRILE</t>
  </si>
  <si>
    <t>C,C,T-1,2,4-TRIMETHYLCYCLOPENTANE</t>
  </si>
  <si>
    <t>C,T,C-1,2,4-TRIMETHYLCYCLOPENTANE</t>
  </si>
  <si>
    <t>CAPRYLONITRILE</t>
  </si>
  <si>
    <t>CARBON DIOXIDE</t>
  </si>
  <si>
    <t>CARBON DISULFIDE</t>
  </si>
  <si>
    <t>CARBON MONOXIDE</t>
  </si>
  <si>
    <t>CARBON TETRACHLORIDE</t>
  </si>
  <si>
    <t>CARBON TETRAFLUORIDE</t>
  </si>
  <si>
    <t>CARBONYL SULFIDE</t>
  </si>
  <si>
    <t>CHLORINE</t>
  </si>
  <si>
    <t xml:space="preserve">CHLOROBENZENE </t>
  </si>
  <si>
    <t>CHLORODIFLUOROMETHANE</t>
  </si>
  <si>
    <t>CHLOROFORM</t>
  </si>
  <si>
    <t>CHLOROPENTAFLUOROETHANE</t>
  </si>
  <si>
    <t>CHLOROTRIFLUOROMETHANE</t>
  </si>
  <si>
    <t>CIS-1,2-DIMETHYLCYCLOHEXANE</t>
  </si>
  <si>
    <t>CIS-1,2-DIMETHYLCYCLOPENTANE</t>
  </si>
  <si>
    <t>CIS-1,3-DIMETHYLCYCLOHEXANE</t>
  </si>
  <si>
    <t>CIS-1,4-DIMETHYLCYCLOHEXANE</t>
  </si>
  <si>
    <t>CIS-2-BUTENE</t>
  </si>
  <si>
    <t>CIS-2-HEXENE</t>
  </si>
  <si>
    <t>CIS-2-PENTENE</t>
  </si>
  <si>
    <t>CIS-3-HEXENE</t>
  </si>
  <si>
    <t>CIS-DECALIN</t>
  </si>
  <si>
    <t>CYANOGEN</t>
  </si>
  <si>
    <t>CYCLOBUTANE</t>
  </si>
  <si>
    <t>CYCLOHEPTANE</t>
  </si>
  <si>
    <t>CYCLOHEXANE</t>
  </si>
  <si>
    <t>CYCLOHEXANOL</t>
  </si>
  <si>
    <t>CYCLOHEXANONE</t>
  </si>
  <si>
    <t>CYCLOHEXENE</t>
  </si>
  <si>
    <t>CYCLOPENTANE</t>
  </si>
  <si>
    <t>CYCLOPENTANONE</t>
  </si>
  <si>
    <t>CYCLOPENTENE</t>
  </si>
  <si>
    <t>CYCLOPROPANE</t>
  </si>
  <si>
    <t>DEUTERIUM</t>
  </si>
  <si>
    <t>DEUTERIUM OXIDE</t>
  </si>
  <si>
    <t>DIBROMOMETHANE</t>
  </si>
  <si>
    <t>DIBUTYLAMINE</t>
  </si>
  <si>
    <t>DIBUTYL-O-PHTHALATE</t>
  </si>
  <si>
    <t>DICHLORODIFLUOROMETHANE</t>
  </si>
  <si>
    <t>DICHLOROMETHANE</t>
  </si>
  <si>
    <t>DICHLOROMONOFLUOROMETHANE</t>
  </si>
  <si>
    <t>DIETHYL AMINE</t>
  </si>
  <si>
    <t>DIETHYL DISULFIDE</t>
  </si>
  <si>
    <t>DIETHYL KETONE</t>
  </si>
  <si>
    <t>DIETHYL SULFIDE</t>
  </si>
  <si>
    <t>DIETHYLENE GLYCOL</t>
  </si>
  <si>
    <t>DIHEXYL ETHER</t>
  </si>
  <si>
    <t>DIISOPROPYL ETHER</t>
  </si>
  <si>
    <t>DIMETHYL ETHER</t>
  </si>
  <si>
    <t>DIMETHYL OXALATE</t>
  </si>
  <si>
    <t>DIMETHYL SULFIDE</t>
  </si>
  <si>
    <t>DIPHENYL</t>
  </si>
  <si>
    <t>DIPHENYL ETHER</t>
  </si>
  <si>
    <t>DIPHENYLMETHANE</t>
  </si>
  <si>
    <t>DIPROPYLAMINE</t>
  </si>
  <si>
    <t>DODECANOL</t>
  </si>
  <si>
    <t>ETHANE</t>
  </si>
  <si>
    <t>ETHANOL</t>
  </si>
  <si>
    <t>ETHYL ACETATE</t>
  </si>
  <si>
    <t>ETHYL ACRYLATE</t>
  </si>
  <si>
    <t>ETHYL AMINE</t>
  </si>
  <si>
    <t>ETHYL BENZOATE</t>
  </si>
  <si>
    <t>ETHYL BROMIDE</t>
  </si>
  <si>
    <t>ETHYL BUTYL ETHER</t>
  </si>
  <si>
    <t>ETHYL BUTYRATE</t>
  </si>
  <si>
    <t>ETHYL CHLORIDE</t>
  </si>
  <si>
    <t>ETHYL ETHER</t>
  </si>
  <si>
    <t>ETHYL FLUORIDE</t>
  </si>
  <si>
    <t>ETHYL FORMATE</t>
  </si>
  <si>
    <t>ETHYL ISOBUTYRATE</t>
  </si>
  <si>
    <t>ETHYL MERCAPTAN</t>
  </si>
  <si>
    <t>ETHYL PROPIONATE</t>
  </si>
  <si>
    <t>ETHYL PROPYL ETHER</t>
  </si>
  <si>
    <t>ETHYLBENZENE</t>
  </si>
  <si>
    <t>ETHYLCYCLOHEXANE</t>
  </si>
  <si>
    <t>ETHYLCYCLOPENTANE</t>
  </si>
  <si>
    <t>ETHYLENE</t>
  </si>
  <si>
    <t>ETHYLENE GLYCOL</t>
  </si>
  <si>
    <t>ETHYLENE IMINE</t>
  </si>
  <si>
    <t>ETHYLENE OXIDE</t>
  </si>
  <si>
    <t>ETHYLENEDIAMINE</t>
  </si>
  <si>
    <t>FLUORINE</t>
  </si>
  <si>
    <t>FLUOROBENZENE</t>
  </si>
  <si>
    <t>FORMALDEHYDE</t>
  </si>
  <si>
    <t>FORMIC ACID</t>
  </si>
  <si>
    <t>FURAN</t>
  </si>
  <si>
    <t>GLYCEROL</t>
  </si>
  <si>
    <t>HELIUM-4</t>
  </si>
  <si>
    <t>HEPTADECANOL</t>
  </si>
  <si>
    <t>HYDRAZINE</t>
  </si>
  <si>
    <t>HYDROGEN</t>
  </si>
  <si>
    <t>HYDROGEN BROMIDE</t>
  </si>
  <si>
    <t>HYDROGEN CHLORIDE</t>
  </si>
  <si>
    <t>HYDROGEN CYANIDE</t>
  </si>
  <si>
    <t>HYDROGEN FLUORIDE</t>
  </si>
  <si>
    <t>HYDROGEN IODIDE</t>
  </si>
  <si>
    <t>HYDROGEN SULFIDE</t>
  </si>
  <si>
    <t>IODINE</t>
  </si>
  <si>
    <t>IODOBENZENE</t>
  </si>
  <si>
    <t>ISOBUTANE</t>
  </si>
  <si>
    <t>ISOBUTANOL</t>
  </si>
  <si>
    <t>ISOBUTYL ACETATE</t>
  </si>
  <si>
    <t>ISOBUTYL AMINE</t>
  </si>
  <si>
    <t>ISOBUTYL FORMATE</t>
  </si>
  <si>
    <t>ISOBUTYLBENZENE</t>
  </si>
  <si>
    <t>ISOBUTYLCYCLOHEXANE</t>
  </si>
  <si>
    <t>ISOBUTYLENE</t>
  </si>
  <si>
    <t>ISOBUTYRALDEHYDE</t>
  </si>
  <si>
    <t>ISOBUTYRIC ACID</t>
  </si>
  <si>
    <t>ISOPROPYL ALCOHOL</t>
  </si>
  <si>
    <t>ISOPROPYL AMINE</t>
  </si>
  <si>
    <t>ISOPROPYL CHLORIDE</t>
  </si>
  <si>
    <t>ISOPROPYLBENZENE</t>
  </si>
  <si>
    <t>ISOPROPYLCYCLOHEXANE</t>
  </si>
  <si>
    <t>ISOPROPYLCYCLOPENTANE</t>
  </si>
  <si>
    <t>KETENE</t>
  </si>
  <si>
    <t>KRYPTON</t>
  </si>
  <si>
    <t>MALEIC ANHYDRIDE</t>
  </si>
  <si>
    <t>M-CRESOL</t>
  </si>
  <si>
    <t>M-DICHLOROBENZENE</t>
  </si>
  <si>
    <t>METHANE</t>
  </si>
  <si>
    <t>METHANOL</t>
  </si>
  <si>
    <t>METHYCYCLOPENTANE</t>
  </si>
  <si>
    <t>METHYL ACETATE</t>
  </si>
  <si>
    <t>METHYL ACETYLENE</t>
  </si>
  <si>
    <t>METHYL ACRYLATE</t>
  </si>
  <si>
    <t>METHYL AMINE</t>
  </si>
  <si>
    <t>METHYL BENZOATE</t>
  </si>
  <si>
    <t>METHYL BROMIDE</t>
  </si>
  <si>
    <t>METHYL BUTYRATE</t>
  </si>
  <si>
    <t>METHYL CHLORIDE</t>
  </si>
  <si>
    <t>METHYL ETHYL ETHER</t>
  </si>
  <si>
    <t>METHYL ETHYL KETONE</t>
  </si>
  <si>
    <t>METHYL ETHYL SULFIDE</t>
  </si>
  <si>
    <t>METHYL FLUORIDE</t>
  </si>
  <si>
    <t>METHYL FORMATE</t>
  </si>
  <si>
    <t>METHYL HYDRAZINE</t>
  </si>
  <si>
    <t>METHYL IODIDE</t>
  </si>
  <si>
    <t>METHYL ISOBUTYL KETONE</t>
  </si>
  <si>
    <t>METHYL ISOBUTYRATE</t>
  </si>
  <si>
    <t>METHYL ISOCYANATE</t>
  </si>
  <si>
    <t>METHYL ISOPROPYL KETONE</t>
  </si>
  <si>
    <t>METHYL MERCAPTAN</t>
  </si>
  <si>
    <t>METHYL N-PROPYL KETONE</t>
  </si>
  <si>
    <t>METHYL PHENYL ETHER</t>
  </si>
  <si>
    <t>METHYL PHENYL KETONE</t>
  </si>
  <si>
    <t>METHYL PROPIONATE</t>
  </si>
  <si>
    <t>METHYLAL</t>
  </si>
  <si>
    <t>METHYLCYCLOHEXANE</t>
  </si>
  <si>
    <t>M-ETHYLPHENOL</t>
  </si>
  <si>
    <t>METHYLPHENYLAMINE</t>
  </si>
  <si>
    <t>MONOETHANOLAMINE</t>
  </si>
  <si>
    <t>MORPHOLINE</t>
  </si>
  <si>
    <t>M-TERPHENYL</t>
  </si>
  <si>
    <t>M-TOLUIDINE</t>
  </si>
  <si>
    <t>M-XYLENE</t>
  </si>
  <si>
    <t>N,N-DIMETHYLANILINE</t>
  </si>
  <si>
    <t>NAPHTHALENE</t>
  </si>
  <si>
    <t>N-BUTANE</t>
  </si>
  <si>
    <t>N-BUTANOL</t>
  </si>
  <si>
    <t>N-BUTYL AMINE</t>
  </si>
  <si>
    <t>N-BUTYL-ACETATE</t>
  </si>
  <si>
    <t>N-BUTYLANILINE</t>
  </si>
  <si>
    <t>N-BUTYLBENZENE</t>
  </si>
  <si>
    <t>N-BUTYLCYCLOHEXANE</t>
  </si>
  <si>
    <t>N-BUTYRALDEHYDE</t>
  </si>
  <si>
    <t>N-BUTYRIC ACID</t>
  </si>
  <si>
    <t>N-DECANE</t>
  </si>
  <si>
    <t>N-DECYCLCYCLOPENTANE</t>
  </si>
  <si>
    <t>N-DECYCYCLOHEXANE</t>
  </si>
  <si>
    <t>N-DODECENE</t>
  </si>
  <si>
    <t>N-DODECYCLOPENTANE</t>
  </si>
  <si>
    <t>N-EICOSANE</t>
  </si>
  <si>
    <t>NEON</t>
  </si>
  <si>
    <t>N-HEPTADECANE</t>
  </si>
  <si>
    <t>N-HEPTANE</t>
  </si>
  <si>
    <t>N-HEPTYLCYCLOPENTANE</t>
  </si>
  <si>
    <t>N-HEXADECANE</t>
  </si>
  <si>
    <t>N-HEXADECYLCYCLOPENTANE</t>
  </si>
  <si>
    <t>N-HEXANE</t>
  </si>
  <si>
    <t>N-HEXYLCYCLOPENTANE</t>
  </si>
  <si>
    <t>NITRIC OXIDE</t>
  </si>
  <si>
    <t>NITROGEN</t>
  </si>
  <si>
    <t>NITROGEN DIOXIDE</t>
  </si>
  <si>
    <t>NITROGEN TRIFLUORIDE</t>
  </si>
  <si>
    <t>NITROMETHANE</t>
  </si>
  <si>
    <t>NITROSYL CHLORIDE</t>
  </si>
  <si>
    <t>NITROUS OXIDE</t>
  </si>
  <si>
    <t>N-NONADECANE</t>
  </si>
  <si>
    <t>N-NONANE</t>
  </si>
  <si>
    <t>N-NONYCLYCLOPENTANE</t>
  </si>
  <si>
    <t>N-OCTADECANE</t>
  </si>
  <si>
    <t>N-OCTANE</t>
  </si>
  <si>
    <t>N-OCTYLCYCLOPENTANE</t>
  </si>
  <si>
    <t>N-PENTADECANE</t>
  </si>
  <si>
    <t>N-PENTADECYLCYCLOPENTANE</t>
  </si>
  <si>
    <t>N-PENTANE</t>
  </si>
  <si>
    <t>N-PROPYL ACETATE</t>
  </si>
  <si>
    <t>N-PROPYL AMINE</t>
  </si>
  <si>
    <t>N-PROPYL FORMATE</t>
  </si>
  <si>
    <t>N-PROPYL PROPIONATE</t>
  </si>
  <si>
    <t>N-PROPYLBENZENE</t>
  </si>
  <si>
    <t>N-PROPYLCYCLOHEXANE</t>
  </si>
  <si>
    <t>N-PROPYLCYCLOPENTANE</t>
  </si>
  <si>
    <t>N-TETRADECANE</t>
  </si>
  <si>
    <t>N-TETRADECYCLOPENT</t>
  </si>
  <si>
    <t>N-TRIDECANE</t>
  </si>
  <si>
    <t>N-TRIDECYLCYCLOPENTANE</t>
  </si>
  <si>
    <t>N-UNDECENE</t>
  </si>
  <si>
    <t>N-VALERIC ACID</t>
  </si>
  <si>
    <t>O-CRESOL</t>
  </si>
  <si>
    <t>O-DICHLOROBENZENE</t>
  </si>
  <si>
    <t>O-ETHYLPHENOL</t>
  </si>
  <si>
    <t>O-TERPHENYL</t>
  </si>
  <si>
    <t>O-TOLUIDINE</t>
  </si>
  <si>
    <t>OXYGEN</t>
  </si>
  <si>
    <t>O-XYLENE</t>
  </si>
  <si>
    <t>OZONE</t>
  </si>
  <si>
    <t>P-CRESOL</t>
  </si>
  <si>
    <t>P-DICLOROBENZENE</t>
  </si>
  <si>
    <t>PERFLUOROBENZENE</t>
  </si>
  <si>
    <t>PERFLUOROCYCLOHEXANE</t>
  </si>
  <si>
    <t>PERFLUOROETHANE</t>
  </si>
  <si>
    <t>PERFLUOROMETHYLCYCLOHEXANE</t>
  </si>
  <si>
    <t>PERFLUORO-N-HEPTANE</t>
  </si>
  <si>
    <t>PERFLUORO-N-HEXANE</t>
  </si>
  <si>
    <t>P-ETHYLPHENOL</t>
  </si>
  <si>
    <t>PHENANTHRENE</t>
  </si>
  <si>
    <t>PHENETOLE</t>
  </si>
  <si>
    <t>PHENOL</t>
  </si>
  <si>
    <t>PHOSGENE</t>
  </si>
  <si>
    <t>PHOSPHORUS TRICHLORIDE</t>
  </si>
  <si>
    <t>PHTHALIC ANHYDRIDE</t>
  </si>
  <si>
    <t>PIPERIDINE</t>
  </si>
  <si>
    <t>PROPADIENE</t>
  </si>
  <si>
    <t>PROPANE</t>
  </si>
  <si>
    <t>PROPIONALDEHYDE</t>
  </si>
  <si>
    <t>PROPIONIC ACID</t>
  </si>
  <si>
    <t>PROPIONITRILE</t>
  </si>
  <si>
    <t>PROPYL CHLORIDE</t>
  </si>
  <si>
    <t>PROPYLENE</t>
  </si>
  <si>
    <t>PROPYLENE OXIDE</t>
  </si>
  <si>
    <t>P-TERPHENYL</t>
  </si>
  <si>
    <t>P-TOLUIDINE</t>
  </si>
  <si>
    <t>P-XYLENE</t>
  </si>
  <si>
    <t>PYRIDINE</t>
  </si>
  <si>
    <t>PYRROLE</t>
  </si>
  <si>
    <t>PYRROLIDINE</t>
  </si>
  <si>
    <t>SEC-BUTYLBENZENE</t>
  </si>
  <si>
    <t>SEC-BUTYLCYCLOHEXANE</t>
  </si>
  <si>
    <t>SILICON TETRACHLORIDE</t>
  </si>
  <si>
    <t>SILICON TETRAFLUORIDE</t>
  </si>
  <si>
    <t>STYRENE</t>
  </si>
  <si>
    <t>SUCCINIC ACID</t>
  </si>
  <si>
    <t>SULFUR DIOXIDE</t>
  </si>
  <si>
    <t>SULFUR HEXAFLUORIDE</t>
  </si>
  <si>
    <t>SULFUR TRIOXIDE</t>
  </si>
  <si>
    <t>TERT-BUTANOL</t>
  </si>
  <si>
    <t>TERT-BUTYL CHLORIDE</t>
  </si>
  <si>
    <t>TERT-BUTYLBENZENE</t>
  </si>
  <si>
    <t>TERT-BUTYLCYCLOHEXANE</t>
  </si>
  <si>
    <t>TETRACHLOROETHYLENE</t>
  </si>
  <si>
    <t>TETRAHYDROFURAN</t>
  </si>
  <si>
    <t>THIOPHENE</t>
  </si>
  <si>
    <t>TOLUENE</t>
  </si>
  <si>
    <t>TRANS-1,2-DIMETHYLCYCLOHEXANE</t>
  </si>
  <si>
    <t>TRANS-1,2-DIMETHYLCYCLOPENTANE</t>
  </si>
  <si>
    <t>TRANS-1,3-DIMETHYLCYCLOHEXANE</t>
  </si>
  <si>
    <t>TRANS-1,4-DIMETHYLCYCLOHEXANE</t>
  </si>
  <si>
    <t>TRANS-2-BUTENE</t>
  </si>
  <si>
    <t>TRANS-2-HEXENE</t>
  </si>
  <si>
    <t>TRANS-2-OCTENE</t>
  </si>
  <si>
    <t>TRANS-2-PENTENE</t>
  </si>
  <si>
    <t>TRANS-3-HEXENE</t>
  </si>
  <si>
    <t>TRANS-DECALIN</t>
  </si>
  <si>
    <t>TRIBUTYLAMINE</t>
  </si>
  <si>
    <t>TRICHLOROETHYLENE</t>
  </si>
  <si>
    <t>TRICHLOROFLUOROMETHANE</t>
  </si>
  <si>
    <t>TRIETHYLAMINE</t>
  </si>
  <si>
    <t>TRIFLUOROACETIC ACID</t>
  </si>
  <si>
    <t>TRIFLUOROBROMOMETHANE</t>
  </si>
  <si>
    <t>TRIMETHYL AMINE</t>
  </si>
  <si>
    <t>VALERALDEHYDE</t>
  </si>
  <si>
    <t>VINYL ACETATE</t>
  </si>
  <si>
    <t>VINYL CHLORIDE</t>
  </si>
  <si>
    <t>VINYL ETHYL ETHER</t>
  </si>
  <si>
    <t>VINYL FLUORIDE</t>
  </si>
  <si>
    <t>VINYL FORMATE</t>
  </si>
  <si>
    <t>VINYL METHYL ETHER</t>
  </si>
  <si>
    <t>VINYLACETYLENE</t>
  </si>
  <si>
    <t>WATER</t>
  </si>
  <si>
    <t>XENON</t>
  </si>
  <si>
    <t>Mols</t>
  </si>
  <si>
    <t>Mass</t>
  </si>
  <si>
    <t>MW</t>
  </si>
  <si>
    <t>Xi</t>
  </si>
  <si>
    <t>Pc</t>
  </si>
  <si>
    <t>Tc</t>
  </si>
  <si>
    <t>ω</t>
  </si>
  <si>
    <t>Zc</t>
  </si>
  <si>
    <t>Chemical Engineer's Guide</t>
  </si>
  <si>
    <t>CheGuide.com</t>
  </si>
  <si>
    <t>Liquid Phase Composition</t>
  </si>
  <si>
    <t>BUBBLE P ( Bubble Point Pressure at Given Tempature )</t>
  </si>
  <si>
    <t>Temperature</t>
  </si>
  <si>
    <t>°K</t>
  </si>
  <si>
    <t>°C</t>
  </si>
  <si>
    <t>BUBBLE P Calculation</t>
  </si>
  <si>
    <t>P1</t>
  </si>
  <si>
    <t>Comp.</t>
  </si>
  <si>
    <t>Yi</t>
  </si>
  <si>
    <t>Gas Constant, R</t>
  </si>
  <si>
    <t>κ</t>
  </si>
  <si>
    <t>α</t>
  </si>
  <si>
    <t>ai</t>
  </si>
  <si>
    <t>bi</t>
  </si>
  <si>
    <t>Initialize : P, Yi</t>
  </si>
  <si>
    <t>Iteration 1</t>
  </si>
  <si>
    <t>a</t>
  </si>
  <si>
    <t>b</t>
  </si>
  <si>
    <t>C2</t>
  </si>
  <si>
    <t>C1</t>
  </si>
  <si>
    <t>C0</t>
  </si>
  <si>
    <t>Z1</t>
  </si>
  <si>
    <t>Z2</t>
  </si>
  <si>
    <t>Z3</t>
  </si>
  <si>
    <t>Fugacity Calculation</t>
  </si>
  <si>
    <t>A'i</t>
  </si>
  <si>
    <t>PhiL</t>
  </si>
  <si>
    <t>ZL</t>
  </si>
  <si>
    <t>Ki</t>
  </si>
  <si>
    <t>P</t>
  </si>
  <si>
    <t>Q1</t>
  </si>
  <si>
    <t>D&gt;=0</t>
  </si>
  <si>
    <t>D&lt;0</t>
  </si>
  <si>
    <t>t1</t>
  </si>
  <si>
    <t>t2</t>
  </si>
  <si>
    <t>phi</t>
  </si>
  <si>
    <r>
      <t>kPa.m</t>
    </r>
    <r>
      <rPr>
        <vertAlign val="superscript"/>
        <sz val="10"/>
        <rFont val="Arial"/>
        <family val="2"/>
      </rPr>
      <t>3</t>
    </r>
    <r>
      <rPr>
        <sz val="11"/>
        <color theme="1"/>
        <rFont val="Calibri"/>
        <family val="2"/>
        <scheme val="minor"/>
      </rPr>
      <t xml:space="preserve"> / ( Kg-mol.K)</t>
    </r>
  </si>
  <si>
    <t>ZV</t>
  </si>
  <si>
    <t>PhiV</t>
  </si>
  <si>
    <t>Bar A</t>
  </si>
  <si>
    <t>Difference</t>
  </si>
  <si>
    <t>CheGuide</t>
  </si>
  <si>
    <t>Result</t>
  </si>
  <si>
    <t>Bubble Point Pressure</t>
  </si>
  <si>
    <t>Calculation</t>
  </si>
  <si>
    <t>Liquid</t>
  </si>
  <si>
    <t>Vapor</t>
  </si>
  <si>
    <t>Summation Error</t>
  </si>
  <si>
    <t>(Provide Initial Guess of Pressure in above Cell, if summation is already 1 or vapor</t>
  </si>
  <si>
    <t>phase composition is similar to liquid phase )</t>
  </si>
  <si>
    <t>Use Goal Seek to make summation in above cell equal to 1 by changing Pressure</t>
  </si>
  <si>
    <t>Binary Interaction Parameters, kij</t>
  </si>
  <si>
    <t>BUBBLE P CALCULATION ( Using Peng Robinson EOS)</t>
  </si>
  <si>
    <t>DEW P CALCULATION ( Using Peng Robinson EOS)</t>
  </si>
  <si>
    <t>Vapor Phase Composition</t>
  </si>
  <si>
    <t>DEW P ( Dew Point Pressure at Given Tempature )</t>
  </si>
  <si>
    <t>Dew Point Pressure</t>
  </si>
  <si>
    <t>(Provide Initial Guess of Pressure in above Cell, if summation is already 1 or liquid</t>
  </si>
  <si>
    <t>phase composition is similar to vapor phase )</t>
  </si>
  <si>
    <t>DEW P Calculation</t>
  </si>
  <si>
    <t>PT FLASH CALCULATION ( Using Peng Robinson EOS)</t>
  </si>
  <si>
    <t>Solution Converged</t>
  </si>
  <si>
    <t>Feed Composition</t>
  </si>
  <si>
    <t>Pressure</t>
  </si>
  <si>
    <t>PT Flash ( Flash at Given Temperature and Pressure )</t>
  </si>
  <si>
    <t>First Guess of V</t>
  </si>
  <si>
    <t>Solution Exist</t>
  </si>
  <si>
    <t>Bar</t>
  </si>
  <si>
    <t xml:space="preserve">Selected </t>
  </si>
  <si>
    <t>F(V)</t>
  </si>
  <si>
    <t>F'(V)</t>
  </si>
  <si>
    <t>Vnew</t>
  </si>
  <si>
    <t>Convergence</t>
  </si>
  <si>
    <t>Is Number</t>
  </si>
  <si>
    <t xml:space="preserve">PhiL </t>
  </si>
  <si>
    <t>Zi</t>
  </si>
  <si>
    <t>Error</t>
  </si>
  <si>
    <t>Vapor, Yi</t>
  </si>
  <si>
    <t>Liquid, Xi</t>
  </si>
  <si>
    <t>Solution Found</t>
  </si>
  <si>
    <t>Vapor Fraction, V</t>
  </si>
  <si>
    <t>Message</t>
  </si>
  <si>
    <t>Note</t>
  </si>
  <si>
    <t>Before starting flash calculation, Perform Bubble P and Dew P calculations by using</t>
  </si>
  <si>
    <t>GoalSeek function in BUBBLE P and DEW P WorkSheets.</t>
  </si>
  <si>
    <t>Feed, Zi</t>
  </si>
  <si>
    <t>Feed Gas</t>
  </si>
  <si>
    <t>9-Jan-16</t>
  </si>
  <si>
    <t>Rev 1</t>
  </si>
  <si>
    <t>Formula for binary interaction corrected to aij = sqrt(ai.aj)(1-kij)</t>
  </si>
  <si>
    <t>2-July-17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</si>
</sst>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0.000"/>
    <numFmt numFmtId="165" formatCode="[$-14009]dd/mm/yy;@"/>
    <numFmt numFmtId="166" formatCode="0.0"/>
    <numFmt numFmtId="167" formatCode="0.0000"/>
    <numFmt numFmtId="168" formatCode="0.000E+00"/>
    <numFmt numFmtId="169" formatCode="0.0E+00"/>
    <numFmt numFmtId="170" formatCode="0E+00"/>
    <numFmt numFmtId="171" formatCode="0.00000"/>
    <numFmt numFmtId="172" formatCode="0.000000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3" tint="0.39997558519241921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color theme="6" tint="-0.499984740745262"/>
      <name val="Calibri"/>
      <family val="2"/>
      <scheme val="minor"/>
    </font>
    <font>
      <sz val="10"/>
      <color rgb="FF000000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1"/>
      <color rgb="FF7030A0"/>
      <name val="Calibri"/>
      <family val="2"/>
      <scheme val="minor"/>
    </font>
    <font>
      <sz val="11"/>
      <color theme="1"/>
      <name val="Calibri"/>
      <family val="2"/>
    </font>
    <font>
      <sz val="11"/>
      <color rgb="FF7030A0"/>
      <name val="Calibri"/>
      <family val="2"/>
    </font>
    <font>
      <b/>
      <u/>
      <sz val="11"/>
      <color theme="1"/>
      <name val="Calibri"/>
      <family val="2"/>
      <scheme val="minor"/>
    </font>
    <font>
      <vertAlign val="superscript"/>
      <sz val="10"/>
      <name val="Arial"/>
      <family val="2"/>
    </font>
    <font>
      <sz val="11"/>
      <color rgb="FF002060"/>
      <name val="Calibri"/>
      <family val="2"/>
      <scheme val="minor"/>
    </font>
    <font>
      <b/>
      <i/>
      <sz val="11"/>
      <color rgb="FF7030A0"/>
      <name val="Calibri"/>
      <family val="2"/>
      <scheme val="minor"/>
    </font>
    <font>
      <i/>
      <sz val="11"/>
      <color rgb="FF0000FF"/>
      <name val="Calibri"/>
      <family val="2"/>
      <scheme val="minor"/>
    </font>
    <font>
      <sz val="11"/>
      <color rgb="FF0000FF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51">
    <border>
      <left/>
      <right/>
      <top/>
      <bottom/>
      <diagonal/>
    </border>
    <border>
      <left style="thin">
        <color theme="9" tint="0.39991454817346722"/>
      </left>
      <right/>
      <top style="thin">
        <color theme="9" tint="0.39994506668294322"/>
      </top>
      <bottom style="thin">
        <color theme="9" tint="0.39994506668294322"/>
      </bottom>
      <diagonal/>
    </border>
    <border>
      <left/>
      <right style="thin">
        <color theme="9" tint="0.39991454817346722"/>
      </right>
      <top style="thin">
        <color theme="9" tint="0.39994506668294322"/>
      </top>
      <bottom style="thin">
        <color theme="9" tint="0.39994506668294322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 style="thin">
        <color theme="9" tint="0.39994506668294322"/>
      </bottom>
      <diagonal/>
    </border>
    <border>
      <left style="thin">
        <color theme="9" tint="0.39991454817346722"/>
      </left>
      <right/>
      <top style="thin">
        <color theme="9" tint="0.39994506668294322"/>
      </top>
      <bottom style="thin">
        <color theme="9" tint="0.39991454817346722"/>
      </bottom>
      <diagonal/>
    </border>
    <border>
      <left/>
      <right style="thin">
        <color theme="9" tint="0.39991454817346722"/>
      </right>
      <top style="thin">
        <color theme="9" tint="0.39994506668294322"/>
      </top>
      <bottom style="thin">
        <color theme="9" tint="0.39991454817346722"/>
      </bottom>
      <diagonal/>
    </border>
    <border>
      <left style="thin">
        <color theme="9" tint="0.39994506668294322"/>
      </left>
      <right/>
      <top style="thin">
        <color theme="9" tint="0.39991454817346722"/>
      </top>
      <bottom style="thin">
        <color theme="9" tint="0.39991454817346722"/>
      </bottom>
      <diagonal/>
    </border>
    <border>
      <left/>
      <right/>
      <top style="thin">
        <color theme="9" tint="0.39991454817346722"/>
      </top>
      <bottom style="thin">
        <color theme="9" tint="0.39991454817346722"/>
      </bottom>
      <diagonal/>
    </border>
    <border>
      <left/>
      <right style="thin">
        <color theme="9" tint="0.39991454817346722"/>
      </right>
      <top style="thin">
        <color theme="9" tint="0.39991454817346722"/>
      </top>
      <bottom style="thin">
        <color theme="9" tint="0.39991454817346722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/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thin">
        <color theme="9" tint="0.39994506668294322"/>
      </left>
      <right/>
      <top style="hair">
        <color auto="1"/>
      </top>
      <bottom style="hair">
        <color auto="1"/>
      </bottom>
      <diagonal/>
    </border>
    <border>
      <left style="thin">
        <color theme="9" tint="0.39994506668294322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/>
      <bottom style="hair">
        <color auto="1"/>
      </bottom>
      <diagonal/>
    </border>
    <border>
      <left/>
      <right/>
      <top style="thin">
        <color theme="9" tint="0.39994506668294322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/>
      <diagonal/>
    </border>
    <border>
      <left/>
      <right style="thin">
        <color indexed="64"/>
      </right>
      <top/>
      <bottom style="hair">
        <color auto="1"/>
      </bottom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0" fontId="7" fillId="0" borderId="0"/>
  </cellStyleXfs>
  <cellXfs count="205">
    <xf numFmtId="0" fontId="0" fillId="0" borderId="0" xfId="0"/>
    <xf numFmtId="1" fontId="1" fillId="0" borderId="0" xfId="0" applyNumberFormat="1" applyFont="1" applyAlignment="1">
      <alignment horizontal="center"/>
    </xf>
    <xf numFmtId="164" fontId="0" fillId="0" borderId="0" xfId="0" applyNumberFormat="1"/>
    <xf numFmtId="1" fontId="1" fillId="0" borderId="0" xfId="0" applyNumberFormat="1" applyFont="1" applyBorder="1" applyAlignment="1">
      <alignment horizontal="center" wrapText="1"/>
    </xf>
    <xf numFmtId="1" fontId="0" fillId="0" borderId="0" xfId="0" applyNumberFormat="1" applyProtection="1"/>
    <xf numFmtId="164" fontId="0" fillId="0" borderId="0" xfId="0" applyNumberFormat="1" applyProtection="1"/>
    <xf numFmtId="164" fontId="4" fillId="0" borderId="0" xfId="0" applyNumberFormat="1" applyFont="1" applyBorder="1" applyProtection="1"/>
    <xf numFmtId="164" fontId="5" fillId="0" borderId="0" xfId="0" applyNumberFormat="1" applyFont="1" applyProtection="1"/>
    <xf numFmtId="164" fontId="6" fillId="0" borderId="0" xfId="0" applyNumberFormat="1" applyFont="1" applyAlignment="1">
      <alignment horizontal="right" wrapText="1"/>
    </xf>
    <xf numFmtId="164" fontId="4" fillId="2" borderId="3" xfId="0" applyNumberFormat="1" applyFont="1" applyFill="1" applyBorder="1" applyAlignment="1" applyProtection="1">
      <protection locked="0"/>
    </xf>
    <xf numFmtId="164" fontId="0" fillId="0" borderId="0" xfId="0" applyNumberFormat="1" applyAlignment="1">
      <alignment wrapText="1"/>
    </xf>
    <xf numFmtId="165" fontId="4" fillId="2" borderId="1" xfId="0" quotePrefix="1" applyNumberFormat="1" applyFont="1" applyFill="1" applyBorder="1" applyAlignment="1" applyProtection="1">
      <alignment horizontal="left"/>
      <protection locked="0"/>
    </xf>
    <xf numFmtId="0" fontId="8" fillId="0" borderId="0" xfId="2" applyFont="1" applyAlignment="1"/>
    <xf numFmtId="0" fontId="7" fillId="0" borderId="0" xfId="2" applyAlignment="1"/>
    <xf numFmtId="0" fontId="8" fillId="0" borderId="0" xfId="2" applyFont="1" applyAlignment="1">
      <alignment horizontal="center"/>
    </xf>
    <xf numFmtId="0" fontId="8" fillId="0" borderId="0" xfId="2" applyFont="1" applyAlignment="1">
      <alignment horizontal="left"/>
    </xf>
    <xf numFmtId="0" fontId="7" fillId="0" borderId="0" xfId="2" applyAlignment="1">
      <alignment horizontal="right"/>
    </xf>
    <xf numFmtId="0" fontId="8" fillId="0" borderId="0" xfId="2" applyFont="1" applyAlignment="1">
      <alignment horizontal="right"/>
    </xf>
    <xf numFmtId="164" fontId="7" fillId="0" borderId="0" xfId="2" applyNumberFormat="1"/>
    <xf numFmtId="166" fontId="7" fillId="0" borderId="0" xfId="2" applyNumberFormat="1"/>
    <xf numFmtId="167" fontId="7" fillId="0" borderId="0" xfId="2" applyNumberFormat="1"/>
    <xf numFmtId="168" fontId="7" fillId="0" borderId="0" xfId="2" applyNumberFormat="1"/>
    <xf numFmtId="2" fontId="7" fillId="0" borderId="0" xfId="2" applyNumberFormat="1"/>
    <xf numFmtId="164" fontId="7" fillId="0" borderId="0" xfId="2" applyNumberFormat="1" applyAlignment="1"/>
    <xf numFmtId="167" fontId="7" fillId="0" borderId="0" xfId="2" applyNumberFormat="1" applyAlignment="1"/>
    <xf numFmtId="0" fontId="1" fillId="3" borderId="0" xfId="0" applyFont="1" applyFill="1"/>
    <xf numFmtId="0" fontId="0" fillId="3" borderId="0" xfId="0" applyFill="1"/>
    <xf numFmtId="0" fontId="1" fillId="2" borderId="3" xfId="0" applyFont="1" applyFill="1" applyBorder="1" applyAlignment="1" applyProtection="1">
      <alignment horizontal="center"/>
      <protection locked="0"/>
    </xf>
    <xf numFmtId="0" fontId="1" fillId="0" borderId="0" xfId="0" applyFont="1" applyAlignment="1">
      <alignment horizontal="left"/>
    </xf>
    <xf numFmtId="0" fontId="0" fillId="2" borderId="3" xfId="0" applyFill="1" applyBorder="1" applyProtection="1">
      <protection locked="0"/>
    </xf>
    <xf numFmtId="0" fontId="9" fillId="0" borderId="0" xfId="0" applyFont="1"/>
    <xf numFmtId="0" fontId="0" fillId="0" borderId="0" xfId="0" applyFill="1" applyBorder="1" applyProtection="1">
      <protection locked="0"/>
    </xf>
    <xf numFmtId="166" fontId="0" fillId="4" borderId="10" xfId="0" applyNumberFormat="1" applyFill="1" applyBorder="1"/>
    <xf numFmtId="164" fontId="0" fillId="4" borderId="11" xfId="0" applyNumberFormat="1" applyFill="1" applyBorder="1"/>
    <xf numFmtId="164" fontId="0" fillId="5" borderId="0" xfId="0" applyNumberFormat="1" applyFill="1" applyProtection="1"/>
    <xf numFmtId="1" fontId="0" fillId="0" borderId="0" xfId="0" applyNumberFormat="1" applyAlignment="1" applyProtection="1">
      <alignment horizontal="center"/>
    </xf>
    <xf numFmtId="0" fontId="10" fillId="0" borderId="0" xfId="0" applyFont="1"/>
    <xf numFmtId="0" fontId="0" fillId="5" borderId="0" xfId="0" applyFill="1"/>
    <xf numFmtId="167" fontId="0" fillId="5" borderId="0" xfId="0" applyNumberFormat="1" applyFill="1"/>
    <xf numFmtId="167" fontId="0" fillId="0" borderId="0" xfId="0" applyNumberFormat="1"/>
    <xf numFmtId="164" fontId="0" fillId="5" borderId="0" xfId="0" applyNumberFormat="1" applyFill="1"/>
    <xf numFmtId="164" fontId="0" fillId="4" borderId="12" xfId="0" applyNumberFormat="1" applyFill="1" applyBorder="1"/>
    <xf numFmtId="164" fontId="3" fillId="0" borderId="0" xfId="1" applyNumberFormat="1" applyProtection="1"/>
    <xf numFmtId="164" fontId="0" fillId="0" borderId="0" xfId="0" applyNumberFormat="1" applyFill="1" applyProtection="1"/>
    <xf numFmtId="0" fontId="0" fillId="0" borderId="0" xfId="0" applyFill="1"/>
    <xf numFmtId="0" fontId="0" fillId="0" borderId="0" xfId="0" applyFont="1"/>
    <xf numFmtId="0" fontId="11" fillId="5" borderId="0" xfId="0" applyFont="1" applyFill="1"/>
    <xf numFmtId="0" fontId="0" fillId="0" borderId="0" xfId="0" applyAlignment="1">
      <alignment horizontal="center"/>
    </xf>
    <xf numFmtId="0" fontId="12" fillId="0" borderId="0" xfId="0" applyFont="1"/>
    <xf numFmtId="2" fontId="0" fillId="0" borderId="0" xfId="0" applyNumberFormat="1"/>
    <xf numFmtId="11" fontId="0" fillId="0" borderId="0" xfId="0" applyNumberFormat="1" applyBorder="1"/>
    <xf numFmtId="2" fontId="0" fillId="0" borderId="0" xfId="0" applyNumberFormat="1" applyAlignment="1">
      <alignment horizontal="left"/>
    </xf>
    <xf numFmtId="171" fontId="0" fillId="5" borderId="0" xfId="0" applyNumberFormat="1" applyFill="1"/>
    <xf numFmtId="2" fontId="0" fillId="5" borderId="0" xfId="0" applyNumberFormat="1" applyFill="1"/>
    <xf numFmtId="0" fontId="0" fillId="0" borderId="15" xfId="0" applyBorder="1"/>
    <xf numFmtId="0" fontId="0" fillId="0" borderId="16" xfId="0" applyBorder="1"/>
    <xf numFmtId="0" fontId="10" fillId="0" borderId="16" xfId="0" applyFont="1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/>
    <xf numFmtId="0" fontId="0" fillId="0" borderId="18" xfId="0" applyBorder="1" applyAlignment="1">
      <alignment horizontal="center"/>
    </xf>
    <xf numFmtId="2" fontId="0" fillId="0" borderId="0" xfId="0" applyNumberFormat="1" applyBorder="1"/>
    <xf numFmtId="164" fontId="0" fillId="0" borderId="0" xfId="0" applyNumberFormat="1" applyBorder="1"/>
    <xf numFmtId="167" fontId="0" fillId="0" borderId="0" xfId="0" applyNumberFormat="1" applyBorder="1"/>
    <xf numFmtId="169" fontId="0" fillId="0" borderId="0" xfId="0" applyNumberFormat="1" applyBorder="1"/>
    <xf numFmtId="0" fontId="0" fillId="0" borderId="0" xfId="0" applyBorder="1" applyAlignment="1">
      <alignment horizontal="center"/>
    </xf>
    <xf numFmtId="0" fontId="0" fillId="0" borderId="0" xfId="0" applyBorder="1"/>
    <xf numFmtId="164" fontId="0" fillId="0" borderId="0" xfId="0" applyNumberFormat="1" applyBorder="1" applyAlignment="1">
      <alignment horizontal="right"/>
    </xf>
    <xf numFmtId="164" fontId="0" fillId="6" borderId="0" xfId="0" applyNumberFormat="1" applyFill="1" applyBorder="1"/>
    <xf numFmtId="11" fontId="0" fillId="0" borderId="19" xfId="0" applyNumberFormat="1" applyBorder="1"/>
    <xf numFmtId="11" fontId="0" fillId="0" borderId="0" xfId="0" applyNumberFormat="1" applyBorder="1" applyAlignment="1">
      <alignment horizontal="right"/>
    </xf>
    <xf numFmtId="0" fontId="0" fillId="0" borderId="20" xfId="0" applyBorder="1"/>
    <xf numFmtId="2" fontId="0" fillId="0" borderId="21" xfId="0" applyNumberFormat="1" applyFill="1" applyBorder="1"/>
    <xf numFmtId="170" fontId="0" fillId="0" borderId="21" xfId="0" applyNumberFormat="1" applyBorder="1"/>
    <xf numFmtId="0" fontId="0" fillId="0" borderId="21" xfId="0" applyBorder="1"/>
    <xf numFmtId="164" fontId="0" fillId="0" borderId="21" xfId="0" applyNumberFormat="1" applyBorder="1"/>
    <xf numFmtId="164" fontId="0" fillId="0" borderId="21" xfId="0" applyNumberFormat="1" applyBorder="1" applyAlignment="1">
      <alignment horizontal="right"/>
    </xf>
    <xf numFmtId="11" fontId="0" fillId="0" borderId="21" xfId="0" applyNumberFormat="1" applyBorder="1"/>
    <xf numFmtId="164" fontId="0" fillId="0" borderId="22" xfId="0" applyNumberFormat="1" applyBorder="1"/>
    <xf numFmtId="0" fontId="0" fillId="0" borderId="24" xfId="0" applyBorder="1" applyAlignment="1">
      <alignment horizontal="center"/>
    </xf>
    <xf numFmtId="0" fontId="0" fillId="0" borderId="25" xfId="0" applyBorder="1"/>
    <xf numFmtId="0" fontId="0" fillId="0" borderId="22" xfId="0" applyBorder="1"/>
    <xf numFmtId="0" fontId="0" fillId="0" borderId="19" xfId="0" applyBorder="1"/>
    <xf numFmtId="0" fontId="0" fillId="0" borderId="18" xfId="0" applyBorder="1"/>
    <xf numFmtId="0" fontId="0" fillId="0" borderId="23" xfId="0" applyBorder="1" applyAlignment="1">
      <alignment horizontal="center"/>
    </xf>
    <xf numFmtId="169" fontId="0" fillId="0" borderId="24" xfId="0" applyNumberFormat="1" applyBorder="1"/>
    <xf numFmtId="169" fontId="0" fillId="0" borderId="25" xfId="0" applyNumberFormat="1" applyBorder="1"/>
    <xf numFmtId="2" fontId="0" fillId="0" borderId="18" xfId="0" applyNumberFormat="1" applyBorder="1"/>
    <xf numFmtId="2" fontId="0" fillId="0" borderId="19" xfId="0" applyNumberFormat="1" applyBorder="1"/>
    <xf numFmtId="2" fontId="0" fillId="0" borderId="22" xfId="0" applyNumberFormat="1" applyBorder="1"/>
    <xf numFmtId="169" fontId="0" fillId="0" borderId="19" xfId="0" applyNumberFormat="1" applyBorder="1"/>
    <xf numFmtId="0" fontId="0" fillId="0" borderId="17" xfId="0" applyBorder="1" applyAlignment="1">
      <alignment horizontal="center"/>
    </xf>
    <xf numFmtId="169" fontId="0" fillId="0" borderId="22" xfId="0" applyNumberFormat="1" applyBorder="1"/>
    <xf numFmtId="0" fontId="0" fillId="7" borderId="14" xfId="0" applyFill="1" applyBorder="1" applyAlignment="1">
      <alignment horizontal="center"/>
    </xf>
    <xf numFmtId="2" fontId="0" fillId="0" borderId="25" xfId="0" applyNumberFormat="1" applyBorder="1"/>
    <xf numFmtId="164" fontId="0" fillId="0" borderId="21" xfId="0" applyNumberFormat="1" applyFill="1" applyBorder="1"/>
    <xf numFmtId="165" fontId="4" fillId="2" borderId="2" xfId="0" applyNumberFormat="1" applyFont="1" applyFill="1" applyBorder="1" applyAlignment="1" applyProtection="1">
      <alignment horizontal="left"/>
      <protection locked="0"/>
    </xf>
    <xf numFmtId="168" fontId="0" fillId="0" borderId="0" xfId="0" applyNumberFormat="1" applyBorder="1"/>
    <xf numFmtId="164" fontId="0" fillId="0" borderId="14" xfId="0" applyNumberFormat="1" applyBorder="1"/>
    <xf numFmtId="0" fontId="9" fillId="0" borderId="0" xfId="0" applyFont="1" applyFill="1"/>
    <xf numFmtId="166" fontId="0" fillId="0" borderId="0" xfId="0" applyNumberFormat="1" applyFill="1"/>
    <xf numFmtId="0" fontId="11" fillId="0" borderId="0" xfId="0" applyFont="1" applyFill="1"/>
    <xf numFmtId="0" fontId="4" fillId="0" borderId="0" xfId="0" applyFont="1"/>
    <xf numFmtId="165" fontId="4" fillId="2" borderId="1" xfId="0" applyNumberFormat="1" applyFont="1" applyFill="1" applyBorder="1" applyAlignment="1" applyProtection="1">
      <protection locked="0"/>
    </xf>
    <xf numFmtId="165" fontId="4" fillId="2" borderId="2" xfId="0" applyNumberFormat="1" applyFont="1" applyFill="1" applyBorder="1" applyAlignment="1" applyProtection="1">
      <protection locked="0"/>
    </xf>
    <xf numFmtId="164" fontId="4" fillId="2" borderId="4" xfId="0" applyNumberFormat="1" applyFont="1" applyFill="1" applyBorder="1" applyAlignment="1" applyProtection="1">
      <protection locked="0"/>
    </xf>
    <xf numFmtId="164" fontId="4" fillId="2" borderId="5" xfId="0" applyNumberFormat="1" applyFont="1" applyFill="1" applyBorder="1" applyAlignment="1" applyProtection="1">
      <protection locked="0"/>
    </xf>
    <xf numFmtId="164" fontId="2" fillId="0" borderId="0" xfId="0" applyNumberFormat="1" applyFont="1" applyAlignment="1" applyProtection="1">
      <alignment vertical="center"/>
    </xf>
    <xf numFmtId="0" fontId="1" fillId="3" borderId="0" xfId="0" applyFont="1" applyFill="1" applyAlignment="1">
      <alignment horizontal="center"/>
    </xf>
    <xf numFmtId="164" fontId="0" fillId="0" borderId="26" xfId="0" applyNumberFormat="1" applyBorder="1"/>
    <xf numFmtId="164" fontId="0" fillId="0" borderId="27" xfId="0" applyNumberFormat="1" applyBorder="1"/>
    <xf numFmtId="1" fontId="0" fillId="0" borderId="0" xfId="0" applyNumberFormat="1" applyFill="1" applyAlignment="1">
      <alignment horizontal="center"/>
    </xf>
    <xf numFmtId="164" fontId="0" fillId="0" borderId="0" xfId="0" applyNumberFormat="1" applyFill="1"/>
    <xf numFmtId="168" fontId="0" fillId="0" borderId="0" xfId="0" applyNumberFormat="1" applyFill="1"/>
    <xf numFmtId="0" fontId="0" fillId="0" borderId="0" xfId="0" applyFill="1" applyBorder="1"/>
    <xf numFmtId="164" fontId="0" fillId="0" borderId="0" xfId="0" applyNumberFormat="1" applyFill="1" applyBorder="1"/>
    <xf numFmtId="1" fontId="0" fillId="0" borderId="0" xfId="0" applyNumberFormat="1" applyFill="1" applyBorder="1" applyAlignment="1">
      <alignment horizontal="center"/>
    </xf>
    <xf numFmtId="164" fontId="0" fillId="0" borderId="28" xfId="0" applyNumberFormat="1" applyBorder="1"/>
    <xf numFmtId="164" fontId="0" fillId="7" borderId="3" xfId="0" applyNumberFormat="1" applyFill="1" applyBorder="1" applyProtection="1">
      <protection locked="0"/>
    </xf>
    <xf numFmtId="169" fontId="4" fillId="0" borderId="0" xfId="0" applyNumberFormat="1" applyFont="1"/>
    <xf numFmtId="166" fontId="0" fillId="2" borderId="3" xfId="0" applyNumberFormat="1" applyFill="1" applyBorder="1" applyProtection="1">
      <protection locked="0"/>
    </xf>
    <xf numFmtId="166" fontId="0" fillId="2" borderId="9" xfId="0" applyNumberFormat="1" applyFill="1" applyBorder="1" applyProtection="1">
      <protection locked="0"/>
    </xf>
    <xf numFmtId="171" fontId="0" fillId="0" borderId="0" xfId="0" applyNumberFormat="1" applyBorder="1"/>
    <xf numFmtId="172" fontId="0" fillId="0" borderId="0" xfId="0" applyNumberFormat="1" applyBorder="1"/>
    <xf numFmtId="164" fontId="6" fillId="0" borderId="0" xfId="0" applyNumberFormat="1" applyFont="1" applyFill="1" applyBorder="1" applyAlignment="1">
      <alignment horizontal="right" wrapText="1"/>
    </xf>
    <xf numFmtId="164" fontId="4" fillId="0" borderId="0" xfId="0" applyNumberFormat="1" applyFont="1" applyFill="1" applyBorder="1" applyAlignment="1" applyProtection="1">
      <protection locked="0"/>
    </xf>
    <xf numFmtId="164" fontId="0" fillId="4" borderId="27" xfId="0" applyNumberFormat="1" applyFill="1" applyBorder="1"/>
    <xf numFmtId="166" fontId="0" fillId="4" borderId="29" xfId="0" applyNumberFormat="1" applyFill="1" applyBorder="1"/>
    <xf numFmtId="0" fontId="1" fillId="3" borderId="0" xfId="0" applyFont="1" applyFill="1" applyBorder="1"/>
    <xf numFmtId="0" fontId="0" fillId="3" borderId="0" xfId="0" applyFill="1" applyBorder="1"/>
    <xf numFmtId="0" fontId="1" fillId="0" borderId="0" xfId="0" applyFont="1" applyFill="1" applyBorder="1" applyAlignment="1" applyProtection="1">
      <alignment horizontal="center"/>
      <protection locked="0"/>
    </xf>
    <xf numFmtId="165" fontId="4" fillId="0" borderId="30" xfId="0" applyNumberFormat="1" applyFont="1" applyFill="1" applyBorder="1" applyAlignment="1" applyProtection="1">
      <protection locked="0"/>
    </xf>
    <xf numFmtId="165" fontId="4" fillId="0" borderId="31" xfId="0" applyNumberFormat="1" applyFont="1" applyFill="1" applyBorder="1" applyAlignment="1" applyProtection="1">
      <protection locked="0"/>
    </xf>
    <xf numFmtId="165" fontId="4" fillId="0" borderId="30" xfId="0" quotePrefix="1" applyNumberFormat="1" applyFont="1" applyFill="1" applyBorder="1" applyAlignment="1" applyProtection="1">
      <alignment horizontal="left"/>
      <protection locked="0"/>
    </xf>
    <xf numFmtId="165" fontId="4" fillId="0" borderId="31" xfId="0" applyNumberFormat="1" applyFont="1" applyFill="1" applyBorder="1" applyAlignment="1" applyProtection="1">
      <alignment horizontal="left"/>
      <protection locked="0"/>
    </xf>
    <xf numFmtId="164" fontId="4" fillId="0" borderId="30" xfId="0" applyNumberFormat="1" applyFont="1" applyFill="1" applyBorder="1" applyAlignment="1" applyProtection="1">
      <protection locked="0"/>
    </xf>
    <xf numFmtId="164" fontId="4" fillId="0" borderId="31" xfId="0" applyNumberFormat="1" applyFont="1" applyFill="1" applyBorder="1" applyAlignment="1" applyProtection="1">
      <protection locked="0"/>
    </xf>
    <xf numFmtId="0" fontId="0" fillId="0" borderId="32" xfId="0" applyFill="1" applyBorder="1" applyProtection="1">
      <protection locked="0"/>
    </xf>
    <xf numFmtId="0" fontId="0" fillId="0" borderId="33" xfId="0" applyFill="1" applyBorder="1" applyProtection="1">
      <protection locked="0"/>
    </xf>
    <xf numFmtId="0" fontId="0" fillId="0" borderId="34" xfId="0" applyFill="1" applyBorder="1" applyProtection="1">
      <protection locked="0"/>
    </xf>
    <xf numFmtId="0" fontId="0" fillId="0" borderId="35" xfId="0" applyFill="1" applyBorder="1" applyProtection="1">
      <protection locked="0"/>
    </xf>
    <xf numFmtId="0" fontId="0" fillId="0" borderId="36" xfId="0" applyFill="1" applyBorder="1" applyProtection="1">
      <protection locked="0"/>
    </xf>
    <xf numFmtId="0" fontId="0" fillId="0" borderId="37" xfId="0" applyFill="1" applyBorder="1" applyProtection="1">
      <protection locked="0"/>
    </xf>
    <xf numFmtId="0" fontId="0" fillId="0" borderId="38" xfId="0" applyFill="1" applyBorder="1" applyProtection="1">
      <protection locked="0"/>
    </xf>
    <xf numFmtId="0" fontId="0" fillId="0" borderId="39" xfId="0" applyFill="1" applyBorder="1" applyProtection="1">
      <protection locked="0"/>
    </xf>
    <xf numFmtId="0" fontId="0" fillId="0" borderId="40" xfId="0" applyFill="1" applyBorder="1" applyProtection="1">
      <protection locked="0"/>
    </xf>
    <xf numFmtId="0" fontId="1" fillId="7" borderId="0" xfId="0" applyFont="1" applyFill="1"/>
    <xf numFmtId="166" fontId="0" fillId="0" borderId="41" xfId="0" applyNumberFormat="1" applyFill="1" applyBorder="1" applyProtection="1"/>
    <xf numFmtId="166" fontId="0" fillId="4" borderId="42" xfId="0" applyNumberFormat="1" applyFill="1" applyBorder="1"/>
    <xf numFmtId="164" fontId="0" fillId="4" borderId="43" xfId="0" applyNumberFormat="1" applyFill="1" applyBorder="1"/>
    <xf numFmtId="164" fontId="0" fillId="4" borderId="44" xfId="0" applyNumberFormat="1" applyFill="1" applyBorder="1"/>
    <xf numFmtId="0" fontId="4" fillId="0" borderId="0" xfId="0" applyFont="1" applyFill="1" applyBorder="1" applyAlignment="1">
      <alignment vertical="top"/>
    </xf>
    <xf numFmtId="166" fontId="0" fillId="0" borderId="14" xfId="0" applyNumberFormat="1" applyFill="1" applyBorder="1" applyProtection="1">
      <protection locked="0"/>
    </xf>
    <xf numFmtId="164" fontId="0" fillId="0" borderId="0" xfId="0" applyNumberFormat="1" applyAlignment="1">
      <alignment horizontal="center"/>
    </xf>
    <xf numFmtId="164" fontId="0" fillId="0" borderId="18" xfId="0" applyNumberFormat="1" applyBorder="1"/>
    <xf numFmtId="164" fontId="0" fillId="0" borderId="19" xfId="0" applyNumberFormat="1" applyFill="1" applyBorder="1"/>
    <xf numFmtId="164" fontId="0" fillId="0" borderId="19" xfId="0" applyNumberFormat="1" applyBorder="1"/>
    <xf numFmtId="167" fontId="0" fillId="5" borderId="21" xfId="0" applyNumberFormat="1" applyFill="1" applyBorder="1"/>
    <xf numFmtId="164" fontId="0" fillId="0" borderId="30" xfId="0" applyNumberFormat="1" applyBorder="1"/>
    <xf numFmtId="0" fontId="0" fillId="0" borderId="23" xfId="0" applyBorder="1"/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2" fontId="0" fillId="0" borderId="24" xfId="0" applyNumberFormat="1" applyBorder="1"/>
    <xf numFmtId="164" fontId="0" fillId="5" borderId="16" xfId="0" applyNumberFormat="1" applyFill="1" applyBorder="1"/>
    <xf numFmtId="164" fontId="0" fillId="0" borderId="16" xfId="0" applyNumberFormat="1" applyFill="1" applyBorder="1"/>
    <xf numFmtId="169" fontId="0" fillId="0" borderId="16" xfId="0" applyNumberFormat="1" applyBorder="1"/>
    <xf numFmtId="164" fontId="0" fillId="0" borderId="17" xfId="0" applyNumberFormat="1" applyFill="1" applyBorder="1"/>
    <xf numFmtId="164" fontId="0" fillId="0" borderId="31" xfId="0" applyNumberFormat="1" applyBorder="1"/>
    <xf numFmtId="0" fontId="0" fillId="0" borderId="14" xfId="0" applyBorder="1" applyAlignment="1">
      <alignment horizontal="center"/>
    </xf>
    <xf numFmtId="164" fontId="0" fillId="0" borderId="24" xfId="0" applyNumberFormat="1" applyBorder="1"/>
    <xf numFmtId="164" fontId="0" fillId="0" borderId="25" xfId="0" applyNumberFormat="1" applyBorder="1"/>
    <xf numFmtId="0" fontId="0" fillId="0" borderId="14" xfId="0" applyFill="1" applyBorder="1" applyAlignment="1">
      <alignment horizontal="center"/>
    </xf>
    <xf numFmtId="167" fontId="0" fillId="0" borderId="19" xfId="0" applyNumberFormat="1" applyBorder="1"/>
    <xf numFmtId="164" fontId="0" fillId="0" borderId="20" xfId="0" applyNumberFormat="1" applyBorder="1"/>
    <xf numFmtId="164" fontId="0" fillId="5" borderId="17" xfId="0" applyNumberFormat="1" applyFill="1" applyBorder="1"/>
    <xf numFmtId="167" fontId="0" fillId="5" borderId="22" xfId="0" applyNumberFormat="1" applyFill="1" applyBorder="1"/>
    <xf numFmtId="0" fontId="0" fillId="0" borderId="30" xfId="0" applyBorder="1"/>
    <xf numFmtId="0" fontId="0" fillId="0" borderId="45" xfId="0" applyBorder="1"/>
    <xf numFmtId="11" fontId="0" fillId="0" borderId="31" xfId="0" applyNumberFormat="1" applyBorder="1"/>
    <xf numFmtId="171" fontId="0" fillId="0" borderId="0" xfId="0" applyNumberFormat="1"/>
    <xf numFmtId="164" fontId="0" fillId="4" borderId="46" xfId="0" applyNumberFormat="1" applyFill="1" applyBorder="1"/>
    <xf numFmtId="0" fontId="1" fillId="3" borderId="47" xfId="0" applyFont="1" applyFill="1" applyBorder="1" applyAlignment="1">
      <alignment horizontal="center"/>
    </xf>
    <xf numFmtId="164" fontId="1" fillId="4" borderId="27" xfId="0" applyNumberFormat="1" applyFont="1" applyFill="1" applyBorder="1" applyAlignment="1">
      <alignment horizontal="right"/>
    </xf>
    <xf numFmtId="164" fontId="14" fillId="0" borderId="48" xfId="0" applyNumberFormat="1" applyFont="1" applyFill="1" applyBorder="1" applyAlignment="1">
      <alignment horizontal="right"/>
    </xf>
    <xf numFmtId="0" fontId="15" fillId="0" borderId="0" xfId="0" applyFont="1"/>
    <xf numFmtId="164" fontId="0" fillId="8" borderId="0" xfId="0" applyNumberFormat="1" applyFill="1" applyAlignment="1">
      <alignment horizontal="center"/>
    </xf>
    <xf numFmtId="164" fontId="0" fillId="0" borderId="49" xfId="0" applyNumberFormat="1" applyBorder="1"/>
    <xf numFmtId="0" fontId="16" fillId="0" borderId="0" xfId="0" applyFont="1"/>
    <xf numFmtId="0" fontId="16" fillId="0" borderId="0" xfId="0" quotePrefix="1" applyFont="1"/>
    <xf numFmtId="0" fontId="17" fillId="0" borderId="0" xfId="0" applyFont="1"/>
    <xf numFmtId="0" fontId="0" fillId="0" borderId="0" xfId="0" applyFont="1" applyFill="1" applyAlignment="1">
      <alignment horizontal="center"/>
    </xf>
    <xf numFmtId="0" fontId="1" fillId="3" borderId="50" xfId="0" applyFont="1" applyFill="1" applyBorder="1" applyAlignment="1">
      <alignment horizontal="center"/>
    </xf>
    <xf numFmtId="0" fontId="0" fillId="0" borderId="13" xfId="0" applyFill="1" applyBorder="1" applyAlignment="1" applyProtection="1">
      <alignment horizontal="left"/>
      <protection locked="0"/>
    </xf>
    <xf numFmtId="0" fontId="0" fillId="0" borderId="0" xfId="0" applyFill="1" applyBorder="1" applyAlignment="1" applyProtection="1">
      <alignment horizontal="left"/>
      <protection locked="0"/>
    </xf>
    <xf numFmtId="164" fontId="2" fillId="0" borderId="0" xfId="0" applyNumberFormat="1" applyFont="1" applyAlignment="1" applyProtection="1">
      <alignment horizontal="center" vertical="center"/>
    </xf>
    <xf numFmtId="0" fontId="0" fillId="2" borderId="6" xfId="0" applyFill="1" applyBorder="1" applyAlignment="1" applyProtection="1">
      <alignment horizontal="left"/>
      <protection locked="0"/>
    </xf>
    <xf numFmtId="0" fontId="0" fillId="2" borderId="7" xfId="0" applyFill="1" applyBorder="1" applyAlignment="1" applyProtection="1">
      <alignment horizontal="left"/>
      <protection locked="0"/>
    </xf>
    <xf numFmtId="0" fontId="0" fillId="2" borderId="8" xfId="0" applyFill="1" applyBorder="1" applyAlignment="1" applyProtection="1">
      <alignment horizontal="left"/>
      <protection locked="0"/>
    </xf>
    <xf numFmtId="0" fontId="0" fillId="0" borderId="27" xfId="0" applyFill="1" applyBorder="1" applyAlignment="1" applyProtection="1">
      <alignment horizontal="left"/>
    </xf>
    <xf numFmtId="0" fontId="4" fillId="3" borderId="15" xfId="0" applyFont="1" applyFill="1" applyBorder="1" applyAlignment="1">
      <alignment horizontal="left" vertical="top" wrapText="1"/>
    </xf>
    <xf numFmtId="0" fontId="4" fillId="3" borderId="17" xfId="0" applyFont="1" applyFill="1" applyBorder="1" applyAlignment="1">
      <alignment horizontal="left" vertical="top" wrapText="1"/>
    </xf>
    <xf numFmtId="0" fontId="4" fillId="3" borderId="18" xfId="0" applyFont="1" applyFill="1" applyBorder="1" applyAlignment="1">
      <alignment horizontal="left" vertical="top" wrapText="1"/>
    </xf>
    <xf numFmtId="0" fontId="4" fillId="3" borderId="19" xfId="0" applyFont="1" applyFill="1" applyBorder="1" applyAlignment="1">
      <alignment horizontal="left" vertical="top" wrapText="1"/>
    </xf>
    <xf numFmtId="0" fontId="4" fillId="3" borderId="20" xfId="0" applyFont="1" applyFill="1" applyBorder="1" applyAlignment="1">
      <alignment horizontal="left" vertical="top" wrapText="1"/>
    </xf>
    <xf numFmtId="0" fontId="4" fillId="3" borderId="22" xfId="0" applyFont="1" applyFill="1" applyBorder="1" applyAlignment="1">
      <alignment horizontal="left" vertical="top" wrapText="1"/>
    </xf>
  </cellXfs>
  <cellStyles count="3">
    <cellStyle name="Hyperlink" xfId="1" builtinId="8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291353</xdr:colOff>
      <xdr:row>19</xdr:row>
      <xdr:rowOff>56029</xdr:rowOff>
    </xdr:from>
    <xdr:to>
      <xdr:col>8</xdr:col>
      <xdr:colOff>291353</xdr:colOff>
      <xdr:row>21</xdr:row>
      <xdr:rowOff>100852</xdr:rowOff>
    </xdr:to>
    <xdr:cxnSp macro="">
      <xdr:nvCxnSpPr>
        <xdr:cNvPr id="3" name="Straight Arrow Connector 2"/>
        <xdr:cNvCxnSpPr/>
      </xdr:nvCxnSpPr>
      <xdr:spPr>
        <a:xfrm flipV="1">
          <a:off x="4751294" y="3720353"/>
          <a:ext cx="0" cy="425823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123265</xdr:colOff>
      <xdr:row>26</xdr:row>
      <xdr:rowOff>89649</xdr:rowOff>
    </xdr:from>
    <xdr:to>
      <xdr:col>7</xdr:col>
      <xdr:colOff>549088</xdr:colOff>
      <xdr:row>26</xdr:row>
      <xdr:rowOff>89649</xdr:rowOff>
    </xdr:to>
    <xdr:cxnSp macro="">
      <xdr:nvCxnSpPr>
        <xdr:cNvPr id="4" name="Straight Arrow Connector 3"/>
        <xdr:cNvCxnSpPr/>
      </xdr:nvCxnSpPr>
      <xdr:spPr>
        <a:xfrm rot="5400000" flipV="1">
          <a:off x="4191001" y="4874561"/>
          <a:ext cx="0" cy="425823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291353</xdr:colOff>
      <xdr:row>19</xdr:row>
      <xdr:rowOff>56029</xdr:rowOff>
    </xdr:from>
    <xdr:to>
      <xdr:col>8</xdr:col>
      <xdr:colOff>291353</xdr:colOff>
      <xdr:row>21</xdr:row>
      <xdr:rowOff>100852</xdr:rowOff>
    </xdr:to>
    <xdr:cxnSp macro="">
      <xdr:nvCxnSpPr>
        <xdr:cNvPr id="2" name="Straight Arrow Connector 1"/>
        <xdr:cNvCxnSpPr/>
      </xdr:nvCxnSpPr>
      <xdr:spPr>
        <a:xfrm flipV="1">
          <a:off x="4777628" y="3723154"/>
          <a:ext cx="0" cy="425823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123265</xdr:colOff>
      <xdr:row>26</xdr:row>
      <xdr:rowOff>89649</xdr:rowOff>
    </xdr:from>
    <xdr:to>
      <xdr:col>7</xdr:col>
      <xdr:colOff>549088</xdr:colOff>
      <xdr:row>26</xdr:row>
      <xdr:rowOff>89649</xdr:rowOff>
    </xdr:to>
    <xdr:cxnSp macro="">
      <xdr:nvCxnSpPr>
        <xdr:cNvPr id="3" name="Straight Arrow Connector 2"/>
        <xdr:cNvCxnSpPr/>
      </xdr:nvCxnSpPr>
      <xdr:spPr>
        <a:xfrm rot="5400000" flipV="1">
          <a:off x="4212852" y="4877362"/>
          <a:ext cx="0" cy="425823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00.%20Bubble_Dew_Point_Calculatio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Released/00.%20Bubble_Dew_Point_Calculatio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glish"/>
      <sheetName val="Metric"/>
      <sheetName val="Dbk"/>
    </sheetNames>
    <sheetDataSet>
      <sheetData sheetId="0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glish"/>
      <sheetName val="Metric"/>
      <sheetName val="Dbk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cheguide.com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cheguide.com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cheguide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1073"/>
  <sheetViews>
    <sheetView tabSelected="1" zoomScale="85" zoomScaleNormal="85" workbookViewId="0">
      <selection activeCell="I5" sqref="I5"/>
    </sheetView>
  </sheetViews>
  <sheetFormatPr defaultRowHeight="15" x14ac:dyDescent="0.25"/>
  <cols>
    <col min="1" max="1" width="2.7109375" customWidth="1"/>
    <col min="7" max="7" width="9.7109375" bestFit="1" customWidth="1"/>
    <col min="13" max="13" width="9.7109375" bestFit="1" customWidth="1"/>
    <col min="18" max="18" width="9.7109375" bestFit="1" customWidth="1"/>
    <col min="19" max="19" width="11.7109375" bestFit="1" customWidth="1"/>
    <col min="21" max="21" width="10.7109375" bestFit="1" customWidth="1"/>
    <col min="22" max="22" width="9.7109375" bestFit="1" customWidth="1"/>
    <col min="36" max="36" width="9.140625" customWidth="1"/>
    <col min="38" max="38" width="9.140625" customWidth="1"/>
    <col min="39" max="39" width="9.7109375" bestFit="1" customWidth="1"/>
    <col min="42" max="42" width="9.140625" customWidth="1"/>
    <col min="61" max="61" width="9.7109375" bestFit="1" customWidth="1"/>
    <col min="62" max="62" width="10.42578125" bestFit="1" customWidth="1"/>
  </cols>
  <sheetData>
    <row r="1" spans="1:34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2"/>
    </row>
    <row r="2" spans="1:34" ht="18.75" x14ac:dyDescent="0.25">
      <c r="A2" s="3"/>
      <c r="B2" s="194" t="s">
        <v>612</v>
      </c>
      <c r="C2" s="194"/>
      <c r="D2" s="194"/>
      <c r="E2" s="194"/>
      <c r="F2" s="194"/>
      <c r="G2" s="194"/>
      <c r="H2" s="194"/>
      <c r="I2" s="194"/>
      <c r="J2" s="194"/>
      <c r="K2" s="106"/>
    </row>
    <row r="3" spans="1:34" x14ac:dyDescent="0.25">
      <c r="A3" s="4"/>
      <c r="B3" s="42" t="s">
        <v>551</v>
      </c>
      <c r="C3" s="5"/>
      <c r="D3" s="5"/>
      <c r="E3" s="5"/>
      <c r="F3" s="5"/>
      <c r="G3" s="6" t="s">
        <v>0</v>
      </c>
      <c r="I3" s="102" t="s">
        <v>638</v>
      </c>
      <c r="J3" s="103"/>
      <c r="P3" s="34" t="s">
        <v>542</v>
      </c>
      <c r="R3" t="s">
        <v>561</v>
      </c>
      <c r="T3" s="39">
        <v>8.31447</v>
      </c>
      <c r="U3" t="s">
        <v>588</v>
      </c>
      <c r="AB3" s="43"/>
      <c r="AC3" s="43"/>
    </row>
    <row r="4" spans="1:34" x14ac:dyDescent="0.25">
      <c r="A4" s="4"/>
      <c r="B4" s="7" t="s">
        <v>550</v>
      </c>
      <c r="C4" s="5"/>
      <c r="D4" s="5"/>
      <c r="E4" s="5"/>
      <c r="F4" s="5"/>
      <c r="G4" s="6" t="s">
        <v>1</v>
      </c>
      <c r="I4" s="11" t="s">
        <v>642</v>
      </c>
      <c r="J4" s="95"/>
      <c r="P4" s="34" t="s">
        <v>543</v>
      </c>
      <c r="AB4" s="44"/>
      <c r="AC4" s="44"/>
    </row>
    <row r="5" spans="1:34" x14ac:dyDescent="0.25">
      <c r="A5" s="4"/>
      <c r="B5" s="5"/>
      <c r="C5" s="5"/>
      <c r="D5" s="5"/>
      <c r="E5" s="5"/>
      <c r="F5" s="5"/>
      <c r="G5" s="6" t="s">
        <v>3</v>
      </c>
      <c r="I5" s="104" t="s">
        <v>593</v>
      </c>
      <c r="J5" s="105"/>
      <c r="AB5" s="44"/>
      <c r="AC5" s="44"/>
    </row>
    <row r="6" spans="1:34" ht="15" customHeight="1" x14ac:dyDescent="0.25">
      <c r="A6" s="4"/>
      <c r="B6" s="8" t="s">
        <v>2</v>
      </c>
      <c r="C6" s="9"/>
      <c r="D6" s="10"/>
      <c r="E6" s="10"/>
      <c r="F6" s="10"/>
      <c r="G6" s="10"/>
      <c r="Q6" t="s">
        <v>69</v>
      </c>
      <c r="R6" t="s">
        <v>65</v>
      </c>
      <c r="S6" t="s">
        <v>66</v>
      </c>
      <c r="T6" t="s">
        <v>544</v>
      </c>
      <c r="U6" t="s">
        <v>546</v>
      </c>
      <c r="V6" t="s">
        <v>547</v>
      </c>
      <c r="W6" s="36" t="s">
        <v>548</v>
      </c>
      <c r="X6" s="36" t="s">
        <v>549</v>
      </c>
      <c r="Y6" t="s">
        <v>542</v>
      </c>
      <c r="Z6" t="s">
        <v>627</v>
      </c>
      <c r="AA6" t="s">
        <v>559</v>
      </c>
      <c r="AB6" s="44"/>
      <c r="AC6" s="44"/>
      <c r="AH6" s="36"/>
    </row>
    <row r="7" spans="1:34" x14ac:dyDescent="0.25">
      <c r="P7" s="35">
        <v>1</v>
      </c>
      <c r="Q7" s="37">
        <f>IF(ISNUMBER(VLOOKUP(B9,Dbk!$B$15:$AE$483,21)),VLOOKUP(B9,Dbk!$B$15:$AE$483,21),0)</f>
        <v>15.224299999999999</v>
      </c>
      <c r="R7" s="37">
        <f>IF(ISNUMBER(VLOOKUP(B9,Dbk!$B$15:$AE$483,22)),VLOOKUP(B9,Dbk!$B$15:$AE$483,22),0)</f>
        <v>897.84</v>
      </c>
      <c r="S7" s="37">
        <f>IF(ISNUMBER(VLOOKUP(B9,Dbk!$B$15:$AE$483,23)),VLOOKUP(B9,Dbk!$B$15:$AE$483,23),0)</f>
        <v>-7.16</v>
      </c>
      <c r="T7" s="37">
        <f>IF(ISNUMBER(VLOOKUP(B9,Dbk!$B$15:$AE$483,2)),VLOOKUP(B9,Dbk!$B$15:$AE$483,2),0)</f>
        <v>16.042999999999999</v>
      </c>
      <c r="U7" s="52">
        <f>IF(ISNUMBER(VLOOKUP(B9,Dbk!$B$15:$AE$483,6)),VLOOKUP(B9,Dbk!$B$15:$AE$483,6),0)*1.01325</f>
        <v>46.001549999999995</v>
      </c>
      <c r="V7" s="37">
        <f>IF(ISNUMBER(VLOOKUP(B9,Dbk!$B$15:$AE$483,5)),VLOOKUP(B9,Dbk!$B$15:$AE$483,5),0)</f>
        <v>190.6</v>
      </c>
      <c r="W7" s="37">
        <f>IF(ISNUMBER(VLOOKUP(B9,Dbk!$B$15:$AE$483,9)),VLOOKUP(B9,Dbk!$B$15:$AE$483,9),0)</f>
        <v>8.0000000000000002E-3</v>
      </c>
      <c r="X7" s="37">
        <f>IF(ISNUMBER(VLOOKUP(B9,Dbk!$B$15:$AE$483,8)),VLOOKUP(B9,Dbk!$B$15:$AE$483,8),0)</f>
        <v>0.28799999999999998</v>
      </c>
      <c r="Y7" s="38">
        <f>IF(B9="",0,IF($F$8=$P$3,F9,F9/T7))</f>
        <v>2</v>
      </c>
      <c r="Z7" s="40">
        <f>Y7/$Y$17</f>
        <v>0.1</v>
      </c>
      <c r="AA7" t="b">
        <f>IF(AND(U7&lt;&gt;0,V7&lt;&gt;0,W7&lt;&gt;0,Z7&lt;&gt;0),TRUE,FALSE)</f>
        <v>1</v>
      </c>
      <c r="AB7" s="44"/>
      <c r="AC7" s="44"/>
    </row>
    <row r="8" spans="1:34" x14ac:dyDescent="0.25">
      <c r="B8" s="25" t="s">
        <v>614</v>
      </c>
      <c r="C8" s="26"/>
      <c r="D8" s="26"/>
      <c r="E8" s="26"/>
      <c r="F8" s="27" t="s">
        <v>542</v>
      </c>
      <c r="G8" s="107" t="s">
        <v>637</v>
      </c>
      <c r="I8" s="191" t="s">
        <v>630</v>
      </c>
      <c r="J8" s="181" t="s">
        <v>629</v>
      </c>
      <c r="L8" s="190"/>
      <c r="P8" s="35">
        <v>2</v>
      </c>
      <c r="Q8" s="37">
        <f>IF(ISNUMBER(VLOOKUP(B10,Dbk!$B$15:$AE$483,21)),VLOOKUP(B10,Dbk!$B$15:$AE$483,21),0)</f>
        <v>15.6637</v>
      </c>
      <c r="R8" s="37">
        <f>IF(ISNUMBER(VLOOKUP(B10,Dbk!$B$15:$AE$483,22)),VLOOKUP(B10,Dbk!$B$15:$AE$483,22),0)</f>
        <v>1511.42</v>
      </c>
      <c r="S8" s="37">
        <f>IF(ISNUMBER(VLOOKUP(B10,Dbk!$B$15:$AE$483,23)),VLOOKUP(B10,Dbk!$B$15:$AE$483,23),0)</f>
        <v>-17.16</v>
      </c>
      <c r="T8" s="37">
        <f>IF(ISNUMBER(VLOOKUP(B10,Dbk!$B$15:$AE$483,2)),VLOOKUP(B10,Dbk!$B$15:$AE$483,2),0)</f>
        <v>30.07</v>
      </c>
      <c r="U8" s="52">
        <f>IF(ISNUMBER(VLOOKUP(B10,Dbk!$B$15:$AE$483,6)),VLOOKUP(B10,Dbk!$B$15:$AE$483,6),0)*1.01325</f>
        <v>48.838650000000001</v>
      </c>
      <c r="V8" s="37">
        <f>IF(ISNUMBER(VLOOKUP(B10,Dbk!$B$15:$AE$483,5)),VLOOKUP(B10,Dbk!$B$15:$AE$483,5),0)</f>
        <v>305.39999999999998</v>
      </c>
      <c r="W8" s="37">
        <f>IF(ISNUMBER(VLOOKUP(B10,Dbk!$B$15:$AE$483,9)),VLOOKUP(B10,Dbk!$B$15:$AE$483,9),0)</f>
        <v>9.8000000000000004E-2</v>
      </c>
      <c r="X8" s="37">
        <f>IF(ISNUMBER(VLOOKUP(B10,Dbk!$B$15:$AE$483,8)),VLOOKUP(B10,Dbk!$B$15:$AE$483,8),0)</f>
        <v>0.28499999999999998</v>
      </c>
      <c r="Y8" s="38">
        <f t="shared" ref="Y8:Y16" si="0">IF(B10="",0,IF($F$8=$P$3,F10,F10/T8))</f>
        <v>2</v>
      </c>
      <c r="Z8" s="40">
        <f t="shared" ref="Z8:Z16" si="1">Y8/$Y$17</f>
        <v>0.1</v>
      </c>
      <c r="AA8" t="b">
        <f t="shared" ref="AA8:AA16" si="2">IF(AND(U8&lt;&gt;0,V8&lt;&gt;0,W8&lt;&gt;0,Z8&lt;&gt;0),TRUE,FALSE)</f>
        <v>1</v>
      </c>
    </row>
    <row r="9" spans="1:34" x14ac:dyDescent="0.25">
      <c r="B9" s="195" t="s">
        <v>370</v>
      </c>
      <c r="C9" s="196"/>
      <c r="D9" s="196"/>
      <c r="E9" s="197"/>
      <c r="F9" s="119">
        <v>2</v>
      </c>
      <c r="G9" s="41">
        <f>IF(Z7=0,"",Z7)</f>
        <v>0.1</v>
      </c>
      <c r="I9" s="180">
        <f>IF($G$29,IF(AA7,N1036,""),"")</f>
        <v>6.5255901885554538E-2</v>
      </c>
      <c r="J9" s="149">
        <f>IF($G$29,IF(AA7,O1036,""),"")</f>
        <v>0.20818020922348165</v>
      </c>
      <c r="P9" s="35">
        <v>3</v>
      </c>
      <c r="Q9" s="37">
        <f>IF(ISNUMBER(VLOOKUP(B11,Dbk!$B$15:$AE$483,21)),VLOOKUP(B11,Dbk!$B$15:$AE$483,21),0)</f>
        <v>15.726000000000001</v>
      </c>
      <c r="R9" s="37">
        <f>IF(ISNUMBER(VLOOKUP(B11,Dbk!$B$15:$AE$483,22)),VLOOKUP(B11,Dbk!$B$15:$AE$483,22),0)</f>
        <v>1872.46</v>
      </c>
      <c r="S9" s="37">
        <f>IF(ISNUMBER(VLOOKUP(B11,Dbk!$B$15:$AE$483,23)),VLOOKUP(B11,Dbk!$B$15:$AE$483,23),0)</f>
        <v>-25.16</v>
      </c>
      <c r="T9" s="37">
        <f>IF(ISNUMBER(VLOOKUP(B11,Dbk!$B$15:$AE$483,2)),VLOOKUP(B11,Dbk!$B$15:$AE$483,2),0)</f>
        <v>44.097000000000001</v>
      </c>
      <c r="U9" s="37">
        <f>IF(ISNUMBER(VLOOKUP(B11,Dbk!$B$15:$AE$483,6)),VLOOKUP(B11,Dbk!$B$15:$AE$483,6),0)*1.01325</f>
        <v>42.455174999999997</v>
      </c>
      <c r="V9" s="37">
        <f>IF(ISNUMBER(VLOOKUP(B11,Dbk!$B$15:$AE$483,5)),VLOOKUP(B11,Dbk!$B$15:$AE$483,5),0)</f>
        <v>369.8</v>
      </c>
      <c r="W9" s="37">
        <f>IF(ISNUMBER(VLOOKUP(B11,Dbk!$B$15:$AE$483,9)),VLOOKUP(B11,Dbk!$B$15:$AE$483,9),0)</f>
        <v>0.152</v>
      </c>
      <c r="X9" s="37">
        <f>IF(ISNUMBER(VLOOKUP(B11,Dbk!$B$15:$AE$483,8)),VLOOKUP(B11,Dbk!$B$15:$AE$483,8),0)</f>
        <v>0.28100000000000003</v>
      </c>
      <c r="Y9" s="38">
        <f t="shared" si="0"/>
        <v>2</v>
      </c>
      <c r="Z9" s="40">
        <f t="shared" si="1"/>
        <v>0.1</v>
      </c>
      <c r="AA9" t="b">
        <f t="shared" si="2"/>
        <v>1</v>
      </c>
      <c r="AB9" s="37" t="s">
        <v>554</v>
      </c>
      <c r="AC9" s="37"/>
      <c r="AD9" s="46"/>
      <c r="AE9" s="53">
        <f>G23+273.15</f>
        <v>293.14999999999998</v>
      </c>
      <c r="AF9" s="46" t="s">
        <v>555</v>
      </c>
    </row>
    <row r="10" spans="1:34" x14ac:dyDescent="0.25">
      <c r="B10" s="195" t="s">
        <v>306</v>
      </c>
      <c r="C10" s="196"/>
      <c r="D10" s="196"/>
      <c r="E10" s="197"/>
      <c r="F10" s="119">
        <v>2</v>
      </c>
      <c r="G10" s="41">
        <f t="shared" ref="G10:G18" si="3">IF(Z8=0,"",Z8)</f>
        <v>0.1</v>
      </c>
      <c r="I10" s="180">
        <f t="shared" ref="I10:I18" si="4">IF($G$29,IF(AA8,N1037,""),"")</f>
        <v>0.10201986773639479</v>
      </c>
      <c r="J10" s="149">
        <f t="shared" ref="J10:J18" si="5">IF($G$29,IF(AA8,O1037,""),"")</f>
        <v>9.3710882532993464E-2</v>
      </c>
      <c r="P10" s="35">
        <v>4</v>
      </c>
      <c r="Q10" s="37">
        <f>IF(ISNUMBER(VLOOKUP(B12,Dbk!$B$15:$AE$483,21)),VLOOKUP(B12,Dbk!$B$15:$AE$483,21),0)</f>
        <v>15.6782</v>
      </c>
      <c r="R10" s="37">
        <f>IF(ISNUMBER(VLOOKUP(B12,Dbk!$B$15:$AE$483,22)),VLOOKUP(B12,Dbk!$B$15:$AE$483,22),0)</f>
        <v>2154.9</v>
      </c>
      <c r="S10" s="37">
        <f>IF(ISNUMBER(VLOOKUP(B12,Dbk!$B$15:$AE$483,23)),VLOOKUP(B12,Dbk!$B$15:$AE$483,23),0)</f>
        <v>-34.42</v>
      </c>
      <c r="T10" s="37">
        <f>IF(ISNUMBER(VLOOKUP(B12,Dbk!$B$15:$AE$483,2)),VLOOKUP(B12,Dbk!$B$15:$AE$483,2),0)</f>
        <v>58.124000000000002</v>
      </c>
      <c r="U10" s="37">
        <f>IF(ISNUMBER(VLOOKUP(B12,Dbk!$B$15:$AE$483,6)),VLOOKUP(B12,Dbk!$B$15:$AE$483,6),0)*1.01325</f>
        <v>37.996875000000003</v>
      </c>
      <c r="V10" s="37">
        <f>IF(ISNUMBER(VLOOKUP(B12,Dbk!$B$15:$AE$483,5)),VLOOKUP(B12,Dbk!$B$15:$AE$483,5),0)</f>
        <v>425.2</v>
      </c>
      <c r="W10" s="37">
        <f>IF(ISNUMBER(VLOOKUP(B12,Dbk!$B$15:$AE$483,9)),VLOOKUP(B12,Dbk!$B$15:$AE$483,9),0)</f>
        <v>0.193</v>
      </c>
      <c r="X10" s="37">
        <f>IF(ISNUMBER(VLOOKUP(B12,Dbk!$B$15:$AE$483,8)),VLOOKUP(B12,Dbk!$B$15:$AE$483,8),0)</f>
        <v>0.27400000000000002</v>
      </c>
      <c r="Y10" s="38">
        <f t="shared" si="0"/>
        <v>2</v>
      </c>
      <c r="Z10" s="40">
        <f t="shared" si="1"/>
        <v>0.1</v>
      </c>
      <c r="AA10" t="b">
        <f t="shared" si="2"/>
        <v>1</v>
      </c>
      <c r="AB10" s="37" t="s">
        <v>615</v>
      </c>
      <c r="AC10" s="37"/>
      <c r="AD10" s="46"/>
      <c r="AE10" s="53">
        <f>G24</f>
        <v>50</v>
      </c>
      <c r="AF10" s="46" t="s">
        <v>619</v>
      </c>
    </row>
    <row r="11" spans="1:34" x14ac:dyDescent="0.25">
      <c r="B11" s="195" t="s">
        <v>485</v>
      </c>
      <c r="C11" s="196"/>
      <c r="D11" s="196"/>
      <c r="E11" s="197"/>
      <c r="F11" s="119">
        <v>2</v>
      </c>
      <c r="G11" s="41">
        <f t="shared" si="3"/>
        <v>0.1</v>
      </c>
      <c r="I11" s="180">
        <f t="shared" si="4"/>
        <v>0.11931858871593809</v>
      </c>
      <c r="J11" s="149">
        <f t="shared" si="5"/>
        <v>3.9849094303482172E-2</v>
      </c>
      <c r="P11" s="35">
        <v>5</v>
      </c>
      <c r="Q11" s="37">
        <f>IF(ISNUMBER(VLOOKUP(B13,Dbk!$B$15:$AE$483,21)),VLOOKUP(B13,Dbk!$B$15:$AE$483,21),0)</f>
        <v>15.5381</v>
      </c>
      <c r="R11" s="37">
        <f>IF(ISNUMBER(VLOOKUP(B13,Dbk!$B$15:$AE$483,22)),VLOOKUP(B13,Dbk!$B$15:$AE$483,22),0)</f>
        <v>2032.73</v>
      </c>
      <c r="S11" s="37">
        <f>IF(ISNUMBER(VLOOKUP(B13,Dbk!$B$15:$AE$483,23)),VLOOKUP(B13,Dbk!$B$15:$AE$483,23),0)</f>
        <v>-33.15</v>
      </c>
      <c r="T11" s="37">
        <f>IF(ISNUMBER(VLOOKUP(B13,Dbk!$B$15:$AE$483,2)),VLOOKUP(B13,Dbk!$B$15:$AE$483,2),0)</f>
        <v>58.124000000000002</v>
      </c>
      <c r="U11" s="37">
        <f>IF(ISNUMBER(VLOOKUP(B13,Dbk!$B$15:$AE$483,6)),VLOOKUP(B13,Dbk!$B$15:$AE$483,6),0)*1.01325</f>
        <v>36.476999999999997</v>
      </c>
      <c r="V11" s="37">
        <f>IF(ISNUMBER(VLOOKUP(B13,Dbk!$B$15:$AE$483,5)),VLOOKUP(B13,Dbk!$B$15:$AE$483,5),0)</f>
        <v>408.1</v>
      </c>
      <c r="W11" s="37">
        <f>IF(ISNUMBER(VLOOKUP(B13,Dbk!$B$15:$AE$483,9)),VLOOKUP(B13,Dbk!$B$15:$AE$483,9),0)</f>
        <v>0.17599999999999999</v>
      </c>
      <c r="X11" s="37">
        <f>IF(ISNUMBER(VLOOKUP(B13,Dbk!$B$15:$AE$483,8)),VLOOKUP(B13,Dbk!$B$15:$AE$483,8),0)</f>
        <v>0.28299999999999997</v>
      </c>
      <c r="Y11" s="38">
        <f t="shared" si="0"/>
        <v>2</v>
      </c>
      <c r="Z11" s="40">
        <f t="shared" si="1"/>
        <v>0.1</v>
      </c>
      <c r="AA11" t="b">
        <f t="shared" si="2"/>
        <v>1</v>
      </c>
    </row>
    <row r="12" spans="1:34" x14ac:dyDescent="0.25">
      <c r="B12" s="195" t="s">
        <v>408</v>
      </c>
      <c r="C12" s="196"/>
      <c r="D12" s="196"/>
      <c r="E12" s="197"/>
      <c r="F12" s="119">
        <v>2</v>
      </c>
      <c r="G12" s="41">
        <f t="shared" si="3"/>
        <v>0.1</v>
      </c>
      <c r="I12" s="180">
        <f t="shared" si="4"/>
        <v>0.12592706197499923</v>
      </c>
      <c r="J12" s="149">
        <f t="shared" si="5"/>
        <v>1.9272764549342351E-2</v>
      </c>
      <c r="P12" s="35">
        <v>6</v>
      </c>
      <c r="Q12" s="37">
        <f>IF(ISNUMBER(VLOOKUP(B14,Dbk!$B$15:$AE$483,21)),VLOOKUP(B14,Dbk!$B$15:$AE$483,21),0)</f>
        <v>15.833299999999999</v>
      </c>
      <c r="R12" s="37">
        <f>IF(ISNUMBER(VLOOKUP(B14,Dbk!$B$15:$AE$483,22)),VLOOKUP(B14,Dbk!$B$15:$AE$483,22),0)</f>
        <v>2477.0700000000002</v>
      </c>
      <c r="S12" s="37">
        <f>IF(ISNUMBER(VLOOKUP(B14,Dbk!$B$15:$AE$483,23)),VLOOKUP(B14,Dbk!$B$15:$AE$483,23),0)</f>
        <v>-39.94</v>
      </c>
      <c r="T12" s="37">
        <f>IF(ISNUMBER(VLOOKUP(B14,Dbk!$B$15:$AE$483,2)),VLOOKUP(B14,Dbk!$B$15:$AE$483,2),0)</f>
        <v>72.150999999999996</v>
      </c>
      <c r="U12" s="37">
        <f>IF(ISNUMBER(VLOOKUP(B14,Dbk!$B$15:$AE$483,6)),VLOOKUP(B14,Dbk!$B$15:$AE$483,6),0)*1.01325</f>
        <v>33.741225</v>
      </c>
      <c r="V12" s="37">
        <f>IF(ISNUMBER(VLOOKUP(B14,Dbk!$B$15:$AE$483,5)),VLOOKUP(B14,Dbk!$B$15:$AE$483,5),0)</f>
        <v>469.6</v>
      </c>
      <c r="W12" s="37">
        <f>IF(ISNUMBER(VLOOKUP(B14,Dbk!$B$15:$AE$483,9)),VLOOKUP(B14,Dbk!$B$15:$AE$483,9),0)</f>
        <v>0.251</v>
      </c>
      <c r="X12" s="37">
        <f>IF(ISNUMBER(VLOOKUP(B14,Dbk!$B$15:$AE$483,8)),VLOOKUP(B14,Dbk!$B$15:$AE$483,8),0)</f>
        <v>0.26200000000000001</v>
      </c>
      <c r="Y12" s="38">
        <f t="shared" si="0"/>
        <v>2</v>
      </c>
      <c r="Z12" s="40">
        <f t="shared" si="1"/>
        <v>0.1</v>
      </c>
      <c r="AA12" t="b">
        <f t="shared" si="2"/>
        <v>1</v>
      </c>
    </row>
    <row r="13" spans="1:34" x14ac:dyDescent="0.25">
      <c r="B13" s="195" t="s">
        <v>349</v>
      </c>
      <c r="C13" s="196"/>
      <c r="D13" s="196"/>
      <c r="E13" s="197"/>
      <c r="F13" s="119">
        <v>2</v>
      </c>
      <c r="G13" s="41">
        <f t="shared" si="3"/>
        <v>0.1</v>
      </c>
      <c r="I13" s="180">
        <f t="shared" si="4"/>
        <v>0.12573146516577915</v>
      </c>
      <c r="J13" s="149">
        <f t="shared" si="5"/>
        <v>1.9881780321608866E-2</v>
      </c>
      <c r="P13" s="35">
        <v>7</v>
      </c>
      <c r="Q13" s="37">
        <f>IF(ISNUMBER(VLOOKUP(B15,Dbk!$B$15:$AE$483,21)),VLOOKUP(B15,Dbk!$B$15:$AE$483,21),0)</f>
        <v>14.934200000000001</v>
      </c>
      <c r="R13" s="37">
        <f>IF(ISNUMBER(VLOOKUP(B15,Dbk!$B$15:$AE$483,22)),VLOOKUP(B15,Dbk!$B$15:$AE$483,22),0)</f>
        <v>588.72</v>
      </c>
      <c r="S13" s="37">
        <f>IF(ISNUMBER(VLOOKUP(B15,Dbk!$B$15:$AE$483,23)),VLOOKUP(B15,Dbk!$B$15:$AE$483,23),0)</f>
        <v>-6.6</v>
      </c>
      <c r="T13" s="37">
        <f>IF(ISNUMBER(VLOOKUP(B15,Dbk!$B$15:$AE$483,2)),VLOOKUP(B15,Dbk!$B$15:$AE$483,2),0)</f>
        <v>28.013000000000002</v>
      </c>
      <c r="U13" s="37">
        <f>IF(ISNUMBER(VLOOKUP(B15,Dbk!$B$15:$AE$483,6)),VLOOKUP(B15,Dbk!$B$15:$AE$483,6),0)*1.01325</f>
        <v>33.943874999999998</v>
      </c>
      <c r="V13" s="37">
        <f>IF(ISNUMBER(VLOOKUP(B15,Dbk!$B$15:$AE$483,5)),VLOOKUP(B15,Dbk!$B$15:$AE$483,5),0)</f>
        <v>126.2</v>
      </c>
      <c r="W13" s="37">
        <f>IF(ISNUMBER(VLOOKUP(B15,Dbk!$B$15:$AE$483,9)),VLOOKUP(B15,Dbk!$B$15:$AE$483,9),0)</f>
        <v>0.04</v>
      </c>
      <c r="X13" s="37">
        <f>IF(ISNUMBER(VLOOKUP(B15,Dbk!$B$15:$AE$483,8)),VLOOKUP(B15,Dbk!$B$15:$AE$483,8),0)</f>
        <v>0.28999999999999998</v>
      </c>
      <c r="Y13" s="38">
        <f t="shared" si="0"/>
        <v>2</v>
      </c>
      <c r="Z13" s="40">
        <f t="shared" si="1"/>
        <v>0.1</v>
      </c>
      <c r="AA13" t="b">
        <f t="shared" si="2"/>
        <v>1</v>
      </c>
    </row>
    <row r="14" spans="1:34" x14ac:dyDescent="0.25">
      <c r="B14" s="195" t="s">
        <v>446</v>
      </c>
      <c r="C14" s="196"/>
      <c r="D14" s="196"/>
      <c r="E14" s="197"/>
      <c r="F14" s="119">
        <v>2</v>
      </c>
      <c r="G14" s="41">
        <f t="shared" si="3"/>
        <v>0.1</v>
      </c>
      <c r="I14" s="180">
        <f t="shared" si="4"/>
        <v>0.12962149435870343</v>
      </c>
      <c r="J14" s="149">
        <f t="shared" si="5"/>
        <v>7.7696751062188143E-3</v>
      </c>
      <c r="P14" s="35">
        <v>8</v>
      </c>
      <c r="Q14" s="37">
        <f>IF(ISNUMBER(VLOOKUP(B16,Dbk!$B$15:$AE$483,21)),VLOOKUP(B16,Dbk!$B$15:$AE$483,21),0)</f>
        <v>22.5898</v>
      </c>
      <c r="R14" s="37">
        <f>IF(ISNUMBER(VLOOKUP(B16,Dbk!$B$15:$AE$483,22)),VLOOKUP(B16,Dbk!$B$15:$AE$483,22),0)</f>
        <v>3103.39</v>
      </c>
      <c r="S14" s="37">
        <f>IF(ISNUMBER(VLOOKUP(B16,Dbk!$B$15:$AE$483,23)),VLOOKUP(B16,Dbk!$B$15:$AE$483,23),0)</f>
        <v>-0.16</v>
      </c>
      <c r="T14" s="37">
        <f>IF(ISNUMBER(VLOOKUP(B16,Dbk!$B$15:$AE$483,2)),VLOOKUP(B16,Dbk!$B$15:$AE$483,2),0)</f>
        <v>44.01</v>
      </c>
      <c r="U14" s="37">
        <f>IF(ISNUMBER(VLOOKUP(B16,Dbk!$B$15:$AE$483,6)),VLOOKUP(B16,Dbk!$B$15:$AE$483,6),0)*1.01325</f>
        <v>73.764600000000002</v>
      </c>
      <c r="V14" s="37">
        <f>IF(ISNUMBER(VLOOKUP(B16,Dbk!$B$15:$AE$483,5)),VLOOKUP(B16,Dbk!$B$15:$AE$483,5),0)</f>
        <v>304.2</v>
      </c>
      <c r="W14" s="37">
        <f>IF(ISNUMBER(VLOOKUP(B16,Dbk!$B$15:$AE$483,9)),VLOOKUP(B16,Dbk!$B$15:$AE$483,9),0)</f>
        <v>0.22500000000000001</v>
      </c>
      <c r="X14" s="37">
        <f>IF(ISNUMBER(VLOOKUP(B16,Dbk!$B$15:$AE$483,8)),VLOOKUP(B16,Dbk!$B$15:$AE$483,8),0)</f>
        <v>0.27400000000000002</v>
      </c>
      <c r="Y14" s="38">
        <f t="shared" si="0"/>
        <v>2</v>
      </c>
      <c r="Z14" s="40">
        <f t="shared" si="1"/>
        <v>0.1</v>
      </c>
      <c r="AA14" t="b">
        <f t="shared" si="2"/>
        <v>1</v>
      </c>
    </row>
    <row r="15" spans="1:34" x14ac:dyDescent="0.25">
      <c r="B15" s="195" t="s">
        <v>432</v>
      </c>
      <c r="C15" s="196"/>
      <c r="D15" s="196"/>
      <c r="E15" s="197"/>
      <c r="F15" s="119">
        <v>2</v>
      </c>
      <c r="G15" s="41">
        <f t="shared" si="3"/>
        <v>0.1</v>
      </c>
      <c r="I15" s="180">
        <f t="shared" si="4"/>
        <v>3.9090198547356819E-2</v>
      </c>
      <c r="J15" s="149">
        <f t="shared" si="5"/>
        <v>0.28965048519040643</v>
      </c>
      <c r="P15" s="35">
        <v>9</v>
      </c>
      <c r="Q15" s="37">
        <f>IF(ISNUMBER(VLOOKUP(B17,Dbk!$B$15:$AE$483,21)),VLOOKUP(B17,Dbk!$B$15:$AE$483,21),0)</f>
        <v>16.103999999999999</v>
      </c>
      <c r="R15" s="37">
        <f>IF(ISNUMBER(VLOOKUP(B17,Dbk!$B$15:$AE$483,22)),VLOOKUP(B17,Dbk!$B$15:$AE$483,22),0)</f>
        <v>1768.69</v>
      </c>
      <c r="S15" s="37">
        <f>IF(ISNUMBER(VLOOKUP(B17,Dbk!$B$15:$AE$483,23)),VLOOKUP(B17,Dbk!$B$15:$AE$483,23),0)</f>
        <v>-26.06</v>
      </c>
      <c r="T15" s="37">
        <f>IF(ISNUMBER(VLOOKUP(B17,Dbk!$B$15:$AE$483,2)),VLOOKUP(B17,Dbk!$B$15:$AE$483,2),0)</f>
        <v>34.08</v>
      </c>
      <c r="U15" s="37">
        <f>IF(ISNUMBER(VLOOKUP(B17,Dbk!$B$15:$AE$483,6)),VLOOKUP(B17,Dbk!$B$15:$AE$483,6),0)*1.01325</f>
        <v>89.368650000000002</v>
      </c>
      <c r="V15" s="37">
        <f>IF(ISNUMBER(VLOOKUP(B17,Dbk!$B$15:$AE$483,5)),VLOOKUP(B17,Dbk!$B$15:$AE$483,5),0)</f>
        <v>373.2</v>
      </c>
      <c r="W15" s="37">
        <f>IF(ISNUMBER(VLOOKUP(B17,Dbk!$B$15:$AE$483,9)),VLOOKUP(B17,Dbk!$B$15:$AE$483,9),0)</f>
        <v>0.1</v>
      </c>
      <c r="X15" s="37">
        <f>IF(ISNUMBER(VLOOKUP(B17,Dbk!$B$15:$AE$483,8)),VLOOKUP(B17,Dbk!$B$15:$AE$483,8),0)</f>
        <v>0.28399999999999997</v>
      </c>
      <c r="Y15" s="38">
        <f t="shared" si="0"/>
        <v>2</v>
      </c>
      <c r="Z15" s="40">
        <f t="shared" si="1"/>
        <v>0.1</v>
      </c>
      <c r="AA15" t="b">
        <f t="shared" si="2"/>
        <v>1</v>
      </c>
    </row>
    <row r="16" spans="1:34" x14ac:dyDescent="0.25">
      <c r="B16" s="195" t="s">
        <v>251</v>
      </c>
      <c r="C16" s="196"/>
      <c r="D16" s="196"/>
      <c r="E16" s="197"/>
      <c r="F16" s="119">
        <v>2</v>
      </c>
      <c r="G16" s="41">
        <f t="shared" si="3"/>
        <v>0.1</v>
      </c>
      <c r="I16" s="180">
        <f t="shared" si="4"/>
        <v>8.8114409278777478E-2</v>
      </c>
      <c r="J16" s="149">
        <f t="shared" si="5"/>
        <v>0.13700731234211941</v>
      </c>
      <c r="P16" s="35">
        <v>10</v>
      </c>
      <c r="Q16" s="37">
        <f>IF(ISNUMBER(VLOOKUP(B18,Dbk!$B$15:$AE$483,21)),VLOOKUP(B18,Dbk!$B$15:$AE$483,21),0)</f>
        <v>15.536799999999999</v>
      </c>
      <c r="R16" s="37">
        <f>IF(ISNUMBER(VLOOKUP(B18,Dbk!$B$15:$AE$483,22)),VLOOKUP(B18,Dbk!$B$15:$AE$483,22),0)</f>
        <v>1347.01</v>
      </c>
      <c r="S16" s="37">
        <f>IF(ISNUMBER(VLOOKUP(B18,Dbk!$B$15:$AE$483,23)),VLOOKUP(B18,Dbk!$B$15:$AE$483,23),0)</f>
        <v>-18.149999999999999</v>
      </c>
      <c r="T16" s="37">
        <f>IF(ISNUMBER(VLOOKUP(B18,Dbk!$B$15:$AE$483,2)),VLOOKUP(B18,Dbk!$B$15:$AE$483,2),0)</f>
        <v>28.053999999999998</v>
      </c>
      <c r="U16" s="37">
        <f>IF(ISNUMBER(VLOOKUP(B18,Dbk!$B$15:$AE$483,6)),VLOOKUP(B18,Dbk!$B$15:$AE$483,6),0)*1.01325</f>
        <v>50.358525</v>
      </c>
      <c r="V16" s="37">
        <f>IF(ISNUMBER(VLOOKUP(B18,Dbk!$B$15:$AE$483,5)),VLOOKUP(B18,Dbk!$B$15:$AE$483,5),0)</f>
        <v>282.39999999999998</v>
      </c>
      <c r="W16" s="37">
        <f>IF(ISNUMBER(VLOOKUP(B18,Dbk!$B$15:$AE$483,9)),VLOOKUP(B18,Dbk!$B$15:$AE$483,9),0)</f>
        <v>8.5000000000000006E-2</v>
      </c>
      <c r="X16" s="37">
        <f>IF(ISNUMBER(VLOOKUP(B18,Dbk!$B$15:$AE$483,8)),VLOOKUP(B18,Dbk!$B$15:$AE$483,8),0)</f>
        <v>0.27600000000000002</v>
      </c>
      <c r="Y16" s="38">
        <f t="shared" si="0"/>
        <v>2</v>
      </c>
      <c r="Z16" s="40">
        <f t="shared" si="1"/>
        <v>0.1</v>
      </c>
      <c r="AA16" t="b">
        <f t="shared" si="2"/>
        <v>1</v>
      </c>
    </row>
    <row r="17" spans="2:26" x14ac:dyDescent="0.25">
      <c r="B17" s="195" t="s">
        <v>346</v>
      </c>
      <c r="C17" s="196"/>
      <c r="D17" s="196"/>
      <c r="E17" s="197"/>
      <c r="F17" s="119">
        <v>2</v>
      </c>
      <c r="G17" s="41">
        <f t="shared" si="3"/>
        <v>0.1</v>
      </c>
      <c r="I17" s="180">
        <f t="shared" si="4"/>
        <v>0.10887503245898644</v>
      </c>
      <c r="J17" s="149">
        <f t="shared" si="5"/>
        <v>7.2366447241893908E-2</v>
      </c>
      <c r="Y17" s="39">
        <f>SUM(Y7:Y16)</f>
        <v>20</v>
      </c>
    </row>
    <row r="18" spans="2:26" x14ac:dyDescent="0.25">
      <c r="B18" s="195" t="s">
        <v>326</v>
      </c>
      <c r="C18" s="196"/>
      <c r="D18" s="196"/>
      <c r="E18" s="197"/>
      <c r="F18" s="120">
        <v>2</v>
      </c>
      <c r="G18" s="41">
        <f t="shared" si="3"/>
        <v>0.1</v>
      </c>
      <c r="I18" s="180">
        <f t="shared" si="4"/>
        <v>9.6045979877510138E-2</v>
      </c>
      <c r="J18" s="149">
        <f t="shared" si="5"/>
        <v>0.11231134918845305</v>
      </c>
      <c r="P18" s="48" t="s">
        <v>603</v>
      </c>
    </row>
    <row r="19" spans="2:26" x14ac:dyDescent="0.25">
      <c r="D19" s="30"/>
      <c r="E19" s="31"/>
      <c r="F19" s="32">
        <f>SUM(F9:F18)</f>
        <v>20</v>
      </c>
      <c r="G19" s="33">
        <f>SUM(G9:G18)</f>
        <v>0.99999999999999989</v>
      </c>
      <c r="I19" s="61">
        <f>SUM(I9:I18)</f>
        <v>1</v>
      </c>
      <c r="J19" s="186">
        <f>SUM(J9:J18)</f>
        <v>1</v>
      </c>
      <c r="Q19">
        <v>1</v>
      </c>
      <c r="R19">
        <v>2</v>
      </c>
      <c r="S19">
        <v>3</v>
      </c>
      <c r="T19">
        <v>4</v>
      </c>
      <c r="U19">
        <v>5</v>
      </c>
      <c r="V19">
        <v>6</v>
      </c>
      <c r="W19">
        <v>7</v>
      </c>
      <c r="X19">
        <v>8</v>
      </c>
      <c r="Y19">
        <v>9</v>
      </c>
      <c r="Z19">
        <v>10</v>
      </c>
    </row>
    <row r="20" spans="2:26" x14ac:dyDescent="0.25">
      <c r="P20" s="47">
        <v>1</v>
      </c>
      <c r="Q20" s="29">
        <v>0</v>
      </c>
      <c r="R20" s="29">
        <v>-2.5999999999999999E-3</v>
      </c>
      <c r="S20" s="29">
        <v>1.4E-2</v>
      </c>
      <c r="T20" s="29">
        <v>1.3299999999999999E-2</v>
      </c>
      <c r="U20" s="29">
        <v>2.5600000000000001E-2</v>
      </c>
      <c r="V20" s="29">
        <v>2.3E-2</v>
      </c>
      <c r="W20" s="29">
        <v>3.1099999999999999E-2</v>
      </c>
      <c r="X20" s="29">
        <v>9.1899999999999996E-2</v>
      </c>
      <c r="Y20" s="29">
        <v>8.4000000000000005E-2</v>
      </c>
      <c r="Z20" s="29">
        <v>2.1499999999999998E-2</v>
      </c>
    </row>
    <row r="21" spans="2:26" x14ac:dyDescent="0.25">
      <c r="B21" s="25" t="s">
        <v>596</v>
      </c>
      <c r="C21" s="26"/>
      <c r="D21" s="26"/>
      <c r="E21" s="26"/>
      <c r="F21" s="26"/>
      <c r="G21" s="26"/>
      <c r="P21" s="47">
        <v>2</v>
      </c>
      <c r="Q21" s="29">
        <v>-2.5999999999999999E-3</v>
      </c>
      <c r="R21" s="29">
        <v>0</v>
      </c>
      <c r="S21" s="29">
        <v>1.1000000000000001E-3</v>
      </c>
      <c r="T21" s="29">
        <v>9.6000000000000002E-2</v>
      </c>
      <c r="U21" s="29">
        <v>-6.7000000000000002E-3</v>
      </c>
      <c r="V21" s="29">
        <v>7.7999999999999996E-3</v>
      </c>
      <c r="W21" s="29">
        <v>5.1499999999999997E-2</v>
      </c>
      <c r="X21" s="29">
        <v>0.13220000000000001</v>
      </c>
      <c r="Y21" s="29">
        <v>8.3299999999999999E-2</v>
      </c>
      <c r="Z21" s="29">
        <v>8.8999999999999999E-3</v>
      </c>
    </row>
    <row r="22" spans="2:26" x14ac:dyDescent="0.25">
      <c r="B22" s="192" t="s">
        <v>616</v>
      </c>
      <c r="C22" s="193"/>
      <c r="D22" s="193"/>
      <c r="E22" s="193"/>
      <c r="F22" s="193"/>
      <c r="G22" s="193"/>
      <c r="P22" s="47">
        <v>3</v>
      </c>
      <c r="Q22" s="29">
        <v>1.4E-2</v>
      </c>
      <c r="R22" s="29">
        <v>1.1000000000000001E-3</v>
      </c>
      <c r="S22" s="29">
        <v>0</v>
      </c>
      <c r="T22" s="29">
        <v>3.3E-3</v>
      </c>
      <c r="U22" s="29">
        <v>-7.7999999999999996E-3</v>
      </c>
      <c r="V22" s="29">
        <v>2.6700000000000002E-2</v>
      </c>
      <c r="W22" s="29">
        <v>8.5199999999999998E-2</v>
      </c>
      <c r="X22" s="29">
        <v>0.1241</v>
      </c>
      <c r="Y22" s="29">
        <v>8.7800000000000003E-2</v>
      </c>
      <c r="Z22" s="29">
        <v>0</v>
      </c>
    </row>
    <row r="23" spans="2:26" ht="15" customHeight="1" x14ac:dyDescent="0.25">
      <c r="B23" s="45" t="s">
        <v>554</v>
      </c>
      <c r="F23" s="100" t="s">
        <v>556</v>
      </c>
      <c r="G23" s="119">
        <v>20</v>
      </c>
      <c r="K23" s="150"/>
      <c r="L23" s="150"/>
      <c r="P23" s="47">
        <v>4</v>
      </c>
      <c r="Q23" s="29">
        <v>1.3299999999999999E-2</v>
      </c>
      <c r="R23" s="29">
        <v>9.6000000000000002E-2</v>
      </c>
      <c r="S23" s="29">
        <v>3.3E-3</v>
      </c>
      <c r="T23" s="29">
        <v>0</v>
      </c>
      <c r="U23" s="29">
        <v>-4.0000000000000002E-4</v>
      </c>
      <c r="V23" s="29">
        <v>7.3999999999999996E-2</v>
      </c>
      <c r="W23" s="29">
        <v>0.08</v>
      </c>
      <c r="X23" s="29">
        <v>0.1333</v>
      </c>
      <c r="Y23" s="29">
        <v>0</v>
      </c>
      <c r="Z23" s="29">
        <v>9.2200000000000004E-2</v>
      </c>
    </row>
    <row r="24" spans="2:26" x14ac:dyDescent="0.25">
      <c r="B24" s="45" t="s">
        <v>615</v>
      </c>
      <c r="F24" s="30" t="s">
        <v>591</v>
      </c>
      <c r="G24" s="119">
        <v>50</v>
      </c>
      <c r="K24" s="150"/>
      <c r="L24" s="150"/>
      <c r="P24" s="47">
        <v>5</v>
      </c>
      <c r="Q24" s="29">
        <v>2.5600000000000001E-2</v>
      </c>
      <c r="R24" s="29">
        <v>-6.7000000000000002E-3</v>
      </c>
      <c r="S24" s="29">
        <v>-7.7999999999999996E-3</v>
      </c>
      <c r="T24" s="29">
        <v>-4.0000000000000002E-4</v>
      </c>
      <c r="U24" s="29">
        <v>0</v>
      </c>
      <c r="V24" s="29">
        <v>0</v>
      </c>
      <c r="W24" s="29">
        <v>0.1033</v>
      </c>
      <c r="X24" s="29">
        <v>0.12</v>
      </c>
      <c r="Y24" s="29">
        <v>4.7399999999999998E-2</v>
      </c>
      <c r="Z24" s="29">
        <v>0</v>
      </c>
    </row>
    <row r="25" spans="2:26" x14ac:dyDescent="0.25">
      <c r="K25" s="150"/>
      <c r="L25" s="150"/>
      <c r="P25" s="47">
        <v>6</v>
      </c>
      <c r="Q25" s="29">
        <v>2.3E-2</v>
      </c>
      <c r="R25" s="29">
        <v>7.7999999999999996E-3</v>
      </c>
      <c r="S25" s="29">
        <v>2.6700000000000002E-2</v>
      </c>
      <c r="T25" s="29">
        <v>7.3999999999999996E-2</v>
      </c>
      <c r="U25" s="29">
        <v>0</v>
      </c>
      <c r="V25" s="29">
        <v>0</v>
      </c>
      <c r="W25" s="29">
        <v>0.01</v>
      </c>
      <c r="X25" s="29">
        <v>0.1222</v>
      </c>
      <c r="Y25" s="29">
        <v>6.3E-2</v>
      </c>
      <c r="Z25" s="29">
        <v>0</v>
      </c>
    </row>
    <row r="26" spans="2:26" x14ac:dyDescent="0.25">
      <c r="B26" s="25" t="s">
        <v>594</v>
      </c>
      <c r="C26" s="26"/>
      <c r="D26" s="26"/>
      <c r="E26" s="26"/>
      <c r="F26" s="26"/>
      <c r="G26" s="26"/>
      <c r="K26" s="150"/>
      <c r="L26" s="150"/>
      <c r="P26" s="47">
        <v>7</v>
      </c>
      <c r="Q26" s="29">
        <v>3.1099999999999999E-2</v>
      </c>
      <c r="R26" s="29">
        <v>5.1499999999999997E-2</v>
      </c>
      <c r="S26" s="29">
        <v>8.5199999999999998E-2</v>
      </c>
      <c r="T26" s="29">
        <v>0.08</v>
      </c>
      <c r="U26" s="29">
        <v>0.1033</v>
      </c>
      <c r="V26" s="29">
        <v>0.01</v>
      </c>
      <c r="W26" s="29">
        <v>0</v>
      </c>
      <c r="X26" s="29">
        <v>-1.7000000000000001E-2</v>
      </c>
      <c r="Y26" s="29">
        <v>0.1767</v>
      </c>
      <c r="Z26" s="29">
        <v>8.5599999999999996E-2</v>
      </c>
    </row>
    <row r="27" spans="2:26" x14ac:dyDescent="0.25">
      <c r="B27" t="s">
        <v>608</v>
      </c>
      <c r="F27" s="100" t="s">
        <v>591</v>
      </c>
      <c r="G27" s="117">
        <f>IF('DEW P'!G33,'DEW P'!G27,"DEW P Calculation not solved !!")</f>
        <v>4.2771834801377464</v>
      </c>
      <c r="K27" s="150"/>
      <c r="L27" s="150"/>
      <c r="P27" s="47">
        <v>8</v>
      </c>
      <c r="Q27" s="29">
        <v>9.1899999999999996E-2</v>
      </c>
      <c r="R27" s="29">
        <v>0.13220000000000001</v>
      </c>
      <c r="S27" s="29">
        <v>0.1241</v>
      </c>
      <c r="T27" s="29">
        <v>0.1333</v>
      </c>
      <c r="U27" s="29">
        <v>0.12</v>
      </c>
      <c r="V27" s="29">
        <v>0.1222</v>
      </c>
      <c r="W27" s="29">
        <v>-1.7000000000000001E-2</v>
      </c>
      <c r="X27" s="29">
        <v>0</v>
      </c>
      <c r="Y27" s="29">
        <v>9.74E-2</v>
      </c>
      <c r="Z27" s="29">
        <v>5.5199999999999999E-2</v>
      </c>
    </row>
    <row r="28" spans="2:26" x14ac:dyDescent="0.25">
      <c r="B28" s="45" t="s">
        <v>595</v>
      </c>
      <c r="D28" s="49"/>
      <c r="F28" s="100" t="s">
        <v>591</v>
      </c>
      <c r="G28" s="117">
        <f>IF('BUBBLE P'!G33,'BUBBLE P'!G27,"BUBBLE P Calculation not solved !!")</f>
        <v>86.096970489103853</v>
      </c>
      <c r="I28" s="65"/>
      <c r="J28" s="65"/>
      <c r="K28" s="65"/>
      <c r="P28" s="47">
        <v>9</v>
      </c>
      <c r="Q28" s="29">
        <v>8.4000000000000005E-2</v>
      </c>
      <c r="R28" s="29">
        <v>8.3299999999999999E-2</v>
      </c>
      <c r="S28" s="29">
        <v>8.7800000000000003E-2</v>
      </c>
      <c r="T28" s="29">
        <v>0</v>
      </c>
      <c r="U28" s="29">
        <v>4.7399999999999998E-2</v>
      </c>
      <c r="V28" s="29">
        <v>6.3E-2</v>
      </c>
      <c r="W28" s="29">
        <v>0.1767</v>
      </c>
      <c r="X28" s="29">
        <v>9.74E-2</v>
      </c>
      <c r="Y28" s="29">
        <v>0</v>
      </c>
      <c r="Z28" s="29">
        <v>0</v>
      </c>
    </row>
    <row r="29" spans="2:26" x14ac:dyDescent="0.25">
      <c r="B29" s="45" t="s">
        <v>631</v>
      </c>
      <c r="G29" s="183" t="b">
        <f>IF(AND(P1049&lt;0.0001,P1047),TRUE,FALSE)</f>
        <v>1</v>
      </c>
      <c r="I29" s="113"/>
      <c r="J29" s="113"/>
      <c r="K29" s="113"/>
      <c r="L29" s="44"/>
      <c r="M29" s="44"/>
      <c r="P29" s="47">
        <v>10</v>
      </c>
      <c r="Q29" s="29">
        <v>2.1499999999999998E-2</v>
      </c>
      <c r="R29" s="29">
        <v>8.8999999999999999E-3</v>
      </c>
      <c r="S29" s="29">
        <v>0</v>
      </c>
      <c r="T29" s="29">
        <v>9.2200000000000004E-2</v>
      </c>
      <c r="U29" s="29">
        <v>0</v>
      </c>
      <c r="V29" s="29">
        <v>0</v>
      </c>
      <c r="W29" s="29">
        <v>8.5599999999999996E-2</v>
      </c>
      <c r="X29" s="29">
        <v>5.5199999999999999E-2</v>
      </c>
      <c r="Y29" s="29">
        <v>0</v>
      </c>
      <c r="Z29" s="29">
        <v>0</v>
      </c>
    </row>
    <row r="30" spans="2:26" x14ac:dyDescent="0.25">
      <c r="B30" s="184" t="str">
        <f>V32</f>
        <v>Mixture exists as Vapor and Liquid</v>
      </c>
      <c r="I30" s="113"/>
      <c r="J30" s="114"/>
      <c r="K30" s="113"/>
      <c r="L30" s="44"/>
      <c r="M30" s="44"/>
    </row>
    <row r="31" spans="2:26" x14ac:dyDescent="0.25">
      <c r="B31" s="45" t="s">
        <v>632</v>
      </c>
      <c r="G31" s="182">
        <f>IF(G29,O1034,"Result Not Found !!")</f>
        <v>0.24309439563906565</v>
      </c>
      <c r="I31" s="113"/>
      <c r="J31" s="114"/>
      <c r="K31" s="113"/>
      <c r="L31" s="44"/>
      <c r="M31" s="44"/>
      <c r="P31" t="s">
        <v>618</v>
      </c>
      <c r="R31" s="47" t="b">
        <f>IF(AND('BUBBLE P'!G33,'DEW P'!G33,G24&gt;G27,G24&lt;G28),TRUE,FALSE)</f>
        <v>1</v>
      </c>
      <c r="T31" t="s">
        <v>592</v>
      </c>
      <c r="V31" s="179">
        <f>ABS(O34-O74)</f>
        <v>5.1244050199624191E-3</v>
      </c>
    </row>
    <row r="32" spans="2:26" x14ac:dyDescent="0.25">
      <c r="I32" s="113"/>
      <c r="J32" s="114"/>
      <c r="K32" s="113"/>
      <c r="L32" s="44"/>
      <c r="M32" s="44"/>
      <c r="P32" t="s">
        <v>617</v>
      </c>
      <c r="R32" s="152">
        <f>IF(R31,(G28-G24)/(G28-G27),1)</f>
        <v>0.44117653942497087</v>
      </c>
      <c r="T32" t="s">
        <v>633</v>
      </c>
      <c r="V32" t="str">
        <f>IF(G29,"Mixture exists as Vapor and Liquid",IF(G24&lt;=G27,"Mixture exists as Superheated Vapor",IF(G24&gt;=G28,"Mixture exists as Subcooled Liquid","-")))</f>
        <v>Mixture exists as Vapor and Liquid</v>
      </c>
    </row>
    <row r="33" spans="2:117" x14ac:dyDescent="0.25">
      <c r="B33" s="25" t="s">
        <v>634</v>
      </c>
      <c r="C33" s="26"/>
      <c r="D33" s="26"/>
      <c r="E33" s="26"/>
      <c r="F33" s="26"/>
      <c r="G33" s="26"/>
      <c r="I33" s="113"/>
      <c r="J33" s="114"/>
      <c r="K33" s="113"/>
      <c r="L33" s="44"/>
      <c r="M33" s="44"/>
      <c r="P33" t="s">
        <v>620</v>
      </c>
      <c r="R33" s="185">
        <f>R32</f>
        <v>0.44117653942497087</v>
      </c>
    </row>
    <row r="34" spans="2:117" x14ac:dyDescent="0.25">
      <c r="B34" t="s">
        <v>635</v>
      </c>
      <c r="I34" s="113"/>
      <c r="J34" s="114"/>
      <c r="K34" s="113"/>
      <c r="L34" s="44"/>
      <c r="M34" s="44"/>
      <c r="N34" s="92">
        <v>0</v>
      </c>
      <c r="O34" s="157">
        <f>DM47</f>
        <v>0.24679164318649968</v>
      </c>
      <c r="P34" s="158"/>
      <c r="Q34" s="55"/>
      <c r="R34" s="55"/>
      <c r="S34" s="57">
        <v>1</v>
      </c>
      <c r="T34" s="57"/>
      <c r="U34" s="57">
        <f>S34+1</f>
        <v>2</v>
      </c>
      <c r="V34" s="57"/>
      <c r="W34" s="57">
        <f>U34+1</f>
        <v>3</v>
      </c>
      <c r="X34" s="57"/>
      <c r="Y34" s="57">
        <f>W34+1</f>
        <v>4</v>
      </c>
      <c r="Z34" s="57"/>
      <c r="AA34" s="57">
        <f>Y34+1</f>
        <v>5</v>
      </c>
      <c r="AB34" s="57"/>
      <c r="AC34" s="57">
        <f>AA34+1</f>
        <v>6</v>
      </c>
      <c r="AD34" s="57"/>
      <c r="AE34" s="57">
        <f>AC34+1</f>
        <v>7</v>
      </c>
      <c r="AF34" s="57"/>
      <c r="AG34" s="57">
        <f>AE34+1</f>
        <v>8</v>
      </c>
      <c r="AH34" s="57"/>
      <c r="AI34" s="57">
        <f>AG34+1</f>
        <v>9</v>
      </c>
      <c r="AJ34" s="57"/>
      <c r="AK34" s="57">
        <f>AI34+1</f>
        <v>10</v>
      </c>
      <c r="AL34" s="57"/>
      <c r="AM34" s="57">
        <f>AK34+1</f>
        <v>11</v>
      </c>
      <c r="AN34" s="57"/>
      <c r="AO34" s="57">
        <f>AM34+1</f>
        <v>12</v>
      </c>
      <c r="AP34" s="57"/>
      <c r="AQ34" s="57">
        <f>AO34+1</f>
        <v>13</v>
      </c>
      <c r="AR34" s="57"/>
      <c r="AS34" s="57">
        <f>AQ34+1</f>
        <v>14</v>
      </c>
      <c r="AT34" s="57"/>
      <c r="AU34" s="57">
        <f>AS34+1</f>
        <v>15</v>
      </c>
      <c r="AV34" s="57"/>
      <c r="AW34" s="57">
        <f>AU34+1</f>
        <v>16</v>
      </c>
      <c r="AX34" s="57"/>
      <c r="AY34" s="57">
        <f>AW34+1</f>
        <v>17</v>
      </c>
      <c r="AZ34" s="57"/>
      <c r="BA34" s="57">
        <f>AY34+1</f>
        <v>18</v>
      </c>
      <c r="BB34" s="57"/>
      <c r="BC34" s="57">
        <f>BA34+1</f>
        <v>19</v>
      </c>
      <c r="BD34" s="57"/>
      <c r="BE34" s="57">
        <f>BC34+1</f>
        <v>20</v>
      </c>
      <c r="BF34" s="57"/>
      <c r="BG34" s="57">
        <f>BE34+1</f>
        <v>21</v>
      </c>
      <c r="BH34" s="57"/>
      <c r="BI34" s="57">
        <f>BG34+1</f>
        <v>22</v>
      </c>
      <c r="BJ34" s="57"/>
      <c r="BK34" s="57">
        <f>BI34+1</f>
        <v>23</v>
      </c>
      <c r="BL34" s="57"/>
      <c r="BM34" s="57">
        <f>BK34+1</f>
        <v>24</v>
      </c>
      <c r="BN34" s="57"/>
      <c r="BO34" s="57">
        <f>BM34+1</f>
        <v>25</v>
      </c>
      <c r="BP34" s="57"/>
      <c r="BQ34" s="57">
        <f>BO34+1</f>
        <v>26</v>
      </c>
      <c r="BR34" s="57"/>
      <c r="BS34" s="57">
        <f>BQ34+1</f>
        <v>27</v>
      </c>
      <c r="BT34" s="57"/>
      <c r="BU34" s="57">
        <f>BS34+1</f>
        <v>28</v>
      </c>
      <c r="BV34" s="57"/>
      <c r="BW34" s="57">
        <f>BU34+1</f>
        <v>29</v>
      </c>
      <c r="BX34" s="57"/>
      <c r="BY34" s="57">
        <f>BW34+1</f>
        <v>30</v>
      </c>
      <c r="BZ34" s="57"/>
      <c r="CA34" s="57">
        <f>BY34+1</f>
        <v>31</v>
      </c>
      <c r="CB34" s="57"/>
      <c r="CC34" s="57">
        <f>CA34+1</f>
        <v>32</v>
      </c>
      <c r="CD34" s="57"/>
      <c r="CE34" s="57">
        <f>CC34+1</f>
        <v>33</v>
      </c>
      <c r="CF34" s="57"/>
      <c r="CG34" s="57">
        <f>CE34+1</f>
        <v>34</v>
      </c>
      <c r="CH34" s="57"/>
      <c r="CI34" s="57">
        <f>CG34+1</f>
        <v>35</v>
      </c>
      <c r="CJ34" s="57"/>
      <c r="CK34" s="57">
        <f>CI34+1</f>
        <v>36</v>
      </c>
      <c r="CL34" s="57"/>
      <c r="CM34" s="57">
        <f>CK34+1</f>
        <v>37</v>
      </c>
      <c r="CN34" s="57"/>
      <c r="CO34" s="57">
        <f>CM34+1</f>
        <v>38</v>
      </c>
      <c r="CP34" s="57"/>
      <c r="CQ34" s="57">
        <f>CO34+1</f>
        <v>39</v>
      </c>
      <c r="CR34" s="57"/>
      <c r="CS34" s="57">
        <f>CQ34+1</f>
        <v>40</v>
      </c>
      <c r="CT34" s="57"/>
      <c r="CU34" s="57">
        <f>CS34+1</f>
        <v>41</v>
      </c>
      <c r="CV34" s="57"/>
      <c r="CW34" s="57">
        <f>CU34+1</f>
        <v>42</v>
      </c>
      <c r="CX34" s="57"/>
      <c r="CY34" s="57">
        <f>CW34+1</f>
        <v>43</v>
      </c>
      <c r="CZ34" s="57"/>
      <c r="DA34" s="57">
        <f>CY34+1</f>
        <v>44</v>
      </c>
      <c r="DB34" s="57"/>
      <c r="DC34" s="57">
        <f>DA34+1</f>
        <v>45</v>
      </c>
      <c r="DD34" s="57"/>
      <c r="DE34" s="57">
        <f>DC34+1</f>
        <v>46</v>
      </c>
      <c r="DF34" s="57"/>
      <c r="DG34" s="57">
        <f>DE34+1</f>
        <v>47</v>
      </c>
      <c r="DH34" s="57"/>
      <c r="DI34" s="57">
        <f>DG34+1</f>
        <v>48</v>
      </c>
      <c r="DJ34" s="57"/>
      <c r="DK34" s="57">
        <f>DI34+1</f>
        <v>49</v>
      </c>
      <c r="DL34" s="57"/>
      <c r="DM34" s="90">
        <f>DK34+1</f>
        <v>50</v>
      </c>
    </row>
    <row r="35" spans="2:117" x14ac:dyDescent="0.25">
      <c r="B35" t="s">
        <v>636</v>
      </c>
      <c r="I35" s="113"/>
      <c r="J35" s="114"/>
      <c r="K35" s="113"/>
      <c r="L35" s="44"/>
      <c r="M35" s="44"/>
      <c r="N35" s="159" t="s">
        <v>545</v>
      </c>
      <c r="O35" s="168" t="s">
        <v>560</v>
      </c>
      <c r="P35" s="79"/>
      <c r="Q35" s="160" t="s">
        <v>580</v>
      </c>
      <c r="R35" s="160" t="s">
        <v>621</v>
      </c>
      <c r="S35" s="160" t="s">
        <v>622</v>
      </c>
      <c r="T35" s="160" t="s">
        <v>621</v>
      </c>
      <c r="U35" s="160" t="s">
        <v>622</v>
      </c>
      <c r="V35" s="160" t="s">
        <v>621</v>
      </c>
      <c r="W35" s="160" t="s">
        <v>622</v>
      </c>
      <c r="X35" s="160" t="s">
        <v>621</v>
      </c>
      <c r="Y35" s="160" t="s">
        <v>622</v>
      </c>
      <c r="Z35" s="160" t="s">
        <v>621</v>
      </c>
      <c r="AA35" s="160" t="s">
        <v>622</v>
      </c>
      <c r="AB35" s="160" t="s">
        <v>621</v>
      </c>
      <c r="AC35" s="160" t="s">
        <v>622</v>
      </c>
      <c r="AD35" s="160" t="s">
        <v>621</v>
      </c>
      <c r="AE35" s="160" t="s">
        <v>622</v>
      </c>
      <c r="AF35" s="160" t="s">
        <v>621</v>
      </c>
      <c r="AG35" s="160" t="s">
        <v>622</v>
      </c>
      <c r="AH35" s="160" t="s">
        <v>621</v>
      </c>
      <c r="AI35" s="160" t="s">
        <v>622</v>
      </c>
      <c r="AJ35" s="160" t="s">
        <v>621</v>
      </c>
      <c r="AK35" s="160" t="s">
        <v>622</v>
      </c>
      <c r="AL35" s="160" t="s">
        <v>621</v>
      </c>
      <c r="AM35" s="160" t="s">
        <v>622</v>
      </c>
      <c r="AN35" s="160" t="s">
        <v>621</v>
      </c>
      <c r="AO35" s="160" t="s">
        <v>622</v>
      </c>
      <c r="AP35" s="160" t="s">
        <v>621</v>
      </c>
      <c r="AQ35" s="160" t="s">
        <v>622</v>
      </c>
      <c r="AR35" s="160" t="s">
        <v>621</v>
      </c>
      <c r="AS35" s="160" t="s">
        <v>622</v>
      </c>
      <c r="AT35" s="160" t="s">
        <v>621</v>
      </c>
      <c r="AU35" s="160" t="s">
        <v>622</v>
      </c>
      <c r="AV35" s="160" t="s">
        <v>621</v>
      </c>
      <c r="AW35" s="160" t="s">
        <v>622</v>
      </c>
      <c r="AX35" s="160" t="s">
        <v>621</v>
      </c>
      <c r="AY35" s="160" t="s">
        <v>622</v>
      </c>
      <c r="AZ35" s="160" t="s">
        <v>621</v>
      </c>
      <c r="BA35" s="160" t="s">
        <v>622</v>
      </c>
      <c r="BB35" s="160" t="s">
        <v>621</v>
      </c>
      <c r="BC35" s="160" t="s">
        <v>622</v>
      </c>
      <c r="BD35" s="160" t="s">
        <v>621</v>
      </c>
      <c r="BE35" s="160" t="s">
        <v>622</v>
      </c>
      <c r="BF35" s="160" t="s">
        <v>621</v>
      </c>
      <c r="BG35" s="160" t="s">
        <v>622</v>
      </c>
      <c r="BH35" s="160" t="s">
        <v>621</v>
      </c>
      <c r="BI35" s="160" t="s">
        <v>622</v>
      </c>
      <c r="BJ35" s="160" t="s">
        <v>621</v>
      </c>
      <c r="BK35" s="160" t="s">
        <v>622</v>
      </c>
      <c r="BL35" s="160" t="s">
        <v>621</v>
      </c>
      <c r="BM35" s="160" t="s">
        <v>622</v>
      </c>
      <c r="BN35" s="160" t="s">
        <v>621</v>
      </c>
      <c r="BO35" s="160" t="s">
        <v>622</v>
      </c>
      <c r="BP35" s="160" t="s">
        <v>621</v>
      </c>
      <c r="BQ35" s="160" t="s">
        <v>622</v>
      </c>
      <c r="BR35" s="160" t="s">
        <v>621</v>
      </c>
      <c r="BS35" s="160" t="s">
        <v>622</v>
      </c>
      <c r="BT35" s="160" t="s">
        <v>621</v>
      </c>
      <c r="BU35" s="160" t="s">
        <v>622</v>
      </c>
      <c r="BV35" s="160" t="s">
        <v>621</v>
      </c>
      <c r="BW35" s="160" t="s">
        <v>622</v>
      </c>
      <c r="BX35" s="160" t="s">
        <v>621</v>
      </c>
      <c r="BY35" s="160" t="s">
        <v>622</v>
      </c>
      <c r="BZ35" s="160" t="s">
        <v>621</v>
      </c>
      <c r="CA35" s="160" t="s">
        <v>622</v>
      </c>
      <c r="CB35" s="160" t="s">
        <v>621</v>
      </c>
      <c r="CC35" s="160" t="s">
        <v>622</v>
      </c>
      <c r="CD35" s="160" t="s">
        <v>621</v>
      </c>
      <c r="CE35" s="160" t="s">
        <v>622</v>
      </c>
      <c r="CF35" s="160" t="s">
        <v>621</v>
      </c>
      <c r="CG35" s="160" t="s">
        <v>622</v>
      </c>
      <c r="CH35" s="160" t="s">
        <v>621</v>
      </c>
      <c r="CI35" s="160" t="s">
        <v>622</v>
      </c>
      <c r="CJ35" s="160" t="s">
        <v>621</v>
      </c>
      <c r="CK35" s="160" t="s">
        <v>622</v>
      </c>
      <c r="CL35" s="160" t="s">
        <v>621</v>
      </c>
      <c r="CM35" s="160" t="s">
        <v>622</v>
      </c>
      <c r="CN35" s="160" t="s">
        <v>621</v>
      </c>
      <c r="CO35" s="160" t="s">
        <v>622</v>
      </c>
      <c r="CP35" s="160" t="s">
        <v>621</v>
      </c>
      <c r="CQ35" s="160" t="s">
        <v>622</v>
      </c>
      <c r="CR35" s="160" t="s">
        <v>621</v>
      </c>
      <c r="CS35" s="160" t="s">
        <v>622</v>
      </c>
      <c r="CT35" s="160" t="s">
        <v>621</v>
      </c>
      <c r="CU35" s="160" t="s">
        <v>622</v>
      </c>
      <c r="CV35" s="160" t="s">
        <v>621</v>
      </c>
      <c r="CW35" s="160" t="s">
        <v>622</v>
      </c>
      <c r="CX35" s="160" t="s">
        <v>621</v>
      </c>
      <c r="CY35" s="160" t="s">
        <v>622</v>
      </c>
      <c r="CZ35" s="160" t="s">
        <v>621</v>
      </c>
      <c r="DA35" s="160" t="s">
        <v>622</v>
      </c>
      <c r="DB35" s="160" t="s">
        <v>621</v>
      </c>
      <c r="DC35" s="160" t="s">
        <v>622</v>
      </c>
      <c r="DD35" s="160" t="s">
        <v>621</v>
      </c>
      <c r="DE35" s="160" t="s">
        <v>622</v>
      </c>
      <c r="DF35" s="160" t="s">
        <v>621</v>
      </c>
      <c r="DG35" s="160" t="s">
        <v>622</v>
      </c>
      <c r="DH35" s="160" t="s">
        <v>621</v>
      </c>
      <c r="DI35" s="160" t="s">
        <v>622</v>
      </c>
      <c r="DJ35" s="160" t="s">
        <v>621</v>
      </c>
      <c r="DK35" s="160" t="s">
        <v>622</v>
      </c>
      <c r="DL35" s="160" t="s">
        <v>621</v>
      </c>
      <c r="DM35" s="161" t="s">
        <v>622</v>
      </c>
    </row>
    <row r="36" spans="2:117" x14ac:dyDescent="0.25">
      <c r="I36" s="113"/>
      <c r="J36" s="114"/>
      <c r="K36" s="113"/>
      <c r="L36" s="44"/>
      <c r="M36" s="44"/>
      <c r="N36" s="153">
        <f t="shared" ref="N36:N45" si="6">Z7/($O$34*(Q36-1)+1)</f>
        <v>4.4189490916703142E-2</v>
      </c>
      <c r="O36" s="169">
        <f>N36*Q36</f>
        <v>0.27033373292866231</v>
      </c>
      <c r="P36" s="78">
        <v>1</v>
      </c>
      <c r="Q36" s="60">
        <f t="shared" ref="Q36:Q45" si="7">IF(AA7,EXP(LN(U7/$AE$10)+LN(10)*(1-V7/$AE$9)*(7+7*W7)/3),0)</f>
        <v>6.1176023375838238</v>
      </c>
      <c r="R36" s="61">
        <f>IF(AA7,Z7*(Q36-1)/(1+$R$33*(Q36-1)),0)</f>
        <v>0.15708931203376764</v>
      </c>
      <c r="S36" s="114">
        <f>IF(R36=0,0,-1*R36^2/Z7)</f>
        <v>-0.24677051955242413</v>
      </c>
      <c r="T36" s="61">
        <f>IF($AA$7,$Z$7*(Q36-1)/(1+S47*(Q36-1)),0)</f>
        <v>0.2318998763473773</v>
      </c>
      <c r="U36" s="114">
        <f>IF(T36=0,0,-1*T36^2/$Z$7)</f>
        <v>-0.53777552649928873</v>
      </c>
      <c r="V36" s="61">
        <f>IF($AA$7,$Z$7*($Q$36-1)/(1+U47*($Q$36-1)),0)</f>
        <v>0.2262525087869969</v>
      </c>
      <c r="W36" s="114">
        <f>IF(V36=0,0,-1*V36^2/$Z$7)</f>
        <v>-0.51190197732410103</v>
      </c>
      <c r="X36" s="61">
        <f>IF($AA$7,$Z$7*($Q$36-1)/(1+W47*($Q$36-1)),0)</f>
        <v>0.22614428047590179</v>
      </c>
      <c r="Y36" s="114">
        <f>IF(X36=0,0,-1*X36^2/$Z$7)</f>
        <v>-0.51141235591963341</v>
      </c>
      <c r="Z36" s="61">
        <f>IF($AA$7,$Z$7*($Q$36-1)/(1+Y47*($Q$36-1)),0)</f>
        <v>0.22614424201196404</v>
      </c>
      <c r="AA36" s="114">
        <f>IF(Z36=0,0,-1*Z36^2/$Z$7)</f>
        <v>-0.51141218195165761</v>
      </c>
      <c r="AB36" s="61">
        <f>IF($AA$7,$Z$7*($Q$36-1)/(1+AA47*($Q$36-1)),0)</f>
        <v>0.22614424201195915</v>
      </c>
      <c r="AC36" s="114">
        <f>IF(AB36=0,0,-1*AB36^2/$Z$7)</f>
        <v>-0.5114121819516354</v>
      </c>
      <c r="AD36" s="61">
        <f>IF($AA$7,$Z$7*($Q$36-1)/(1+AC47*($Q$36-1)),0)</f>
        <v>0.22614424201195915</v>
      </c>
      <c r="AE36" s="114">
        <f>IF(AD36=0,0,-1*AD36^2/$Z$7)</f>
        <v>-0.5114121819516354</v>
      </c>
      <c r="AF36" s="61">
        <f>IF($AA$7,$Z$7*($Q$36-1)/(1+AE47*($Q$36-1)),0)</f>
        <v>0.22614424201195915</v>
      </c>
      <c r="AG36" s="114">
        <f>IF(AF36=0,0,-1*AF36^2/$Z$7)</f>
        <v>-0.5114121819516354</v>
      </c>
      <c r="AH36" s="61">
        <f>IF($AA$7,$Z$7*($Q$36-1)/(1+AG47*($Q$36-1)),0)</f>
        <v>0.22614424201195915</v>
      </c>
      <c r="AI36" s="114">
        <f>IF(AH36=0,0,-1*AH36^2/$Z$7)</f>
        <v>-0.5114121819516354</v>
      </c>
      <c r="AJ36" s="61">
        <f>IF($AA$7,$Z$7*($Q$36-1)/(1+AI47*($Q$36-1)),0)</f>
        <v>0.22614424201195915</v>
      </c>
      <c r="AK36" s="114">
        <f>IF(AJ36=0,0,-1*AJ36^2/$Z$7)</f>
        <v>-0.5114121819516354</v>
      </c>
      <c r="AL36" s="61">
        <f>IF($AA$7,$Z$7*($Q$36-1)/(1+AK47*($Q$36-1)),0)</f>
        <v>0.22614424201195915</v>
      </c>
      <c r="AM36" s="114">
        <f>IF(AL36=0,0,-1*AL36^2/$Z$7)</f>
        <v>-0.5114121819516354</v>
      </c>
      <c r="AN36" s="61">
        <f>IF($AA$7,$Z$7*($Q$36-1)/(1+AM47*($Q$36-1)),0)</f>
        <v>0.22614424201195915</v>
      </c>
      <c r="AO36" s="114">
        <f>IF(AN36=0,0,-1*AN36^2/$Z$7)</f>
        <v>-0.5114121819516354</v>
      </c>
      <c r="AP36" s="61">
        <f>IF($AA$7,$Z$7*($Q$36-1)/(1+AO47*($Q$36-1)),0)</f>
        <v>0.22614424201195915</v>
      </c>
      <c r="AQ36" s="114">
        <f>IF(AP36=0,0,-1*AP36^2/$Z$7)</f>
        <v>-0.5114121819516354</v>
      </c>
      <c r="AR36" s="61">
        <f>IF($AA$7,$Z$7*($Q$36-1)/(1+AQ47*($Q$36-1)),0)</f>
        <v>0.22614424201195915</v>
      </c>
      <c r="AS36" s="114">
        <f>IF(AR36=0,0,-1*AR36^2/$Z$7)</f>
        <v>-0.5114121819516354</v>
      </c>
      <c r="AT36" s="61">
        <f>IF($AA$7,$Z$7*($Q$36-1)/(1+AS47*($Q$36-1)),0)</f>
        <v>0.22614424201195915</v>
      </c>
      <c r="AU36" s="114">
        <f>IF(AT36=0,0,-1*AT36^2/$Z$7)</f>
        <v>-0.5114121819516354</v>
      </c>
      <c r="AV36" s="61">
        <f>IF($AA$7,$Z$7*($Q$36-1)/(1+AU47*($Q$36-1)),0)</f>
        <v>0.22614424201195915</v>
      </c>
      <c r="AW36" s="114">
        <f>IF(AV36=0,0,-1*AV36^2/$Z$7)</f>
        <v>-0.5114121819516354</v>
      </c>
      <c r="AX36" s="61">
        <f>IF($AA$7,$Z$7*($Q$36-1)/(1+AW47*($Q$36-1)),0)</f>
        <v>0.22614424201195915</v>
      </c>
      <c r="AY36" s="114">
        <f>IF(AX36=0,0,-1*AX36^2/$Z$7)</f>
        <v>-0.5114121819516354</v>
      </c>
      <c r="AZ36" s="61">
        <f>IF($AA$7,$Z$7*($Q$36-1)/(1+AY47*($Q$36-1)),0)</f>
        <v>0.22614424201195915</v>
      </c>
      <c r="BA36" s="114">
        <f>IF(AZ36=0,0,-1*AZ36^2/$Z$7)</f>
        <v>-0.5114121819516354</v>
      </c>
      <c r="BB36" s="61">
        <f>IF($AA$7,$Z$7*($Q$36-1)/(1+BA47*($Q$36-1)),0)</f>
        <v>0.22614424201195915</v>
      </c>
      <c r="BC36" s="114">
        <f>IF(BB36=0,0,-1*BB36^2/$Z$7)</f>
        <v>-0.5114121819516354</v>
      </c>
      <c r="BD36" s="61">
        <f>IF($AA$7,$Z$7*($Q$36-1)/(1+BC47*($Q$36-1)),0)</f>
        <v>0.22614424201195915</v>
      </c>
      <c r="BE36" s="114">
        <f>IF(BD36=0,0,-1*BD36^2/$Z$7)</f>
        <v>-0.5114121819516354</v>
      </c>
      <c r="BF36" s="61">
        <f>IF($AA$7,$Z$7*($Q$36-1)/(1+BE47*($Q$36-1)),0)</f>
        <v>0.22614424201195915</v>
      </c>
      <c r="BG36" s="114">
        <f>IF(BF36=0,0,-1*BF36^2/$Z$7)</f>
        <v>-0.5114121819516354</v>
      </c>
      <c r="BH36" s="61">
        <f>IF($AA$7,$Z$7*($Q$36-1)/(1+BG47*($Q$36-1)),0)</f>
        <v>0.22614424201195915</v>
      </c>
      <c r="BI36" s="114">
        <f>IF(BH36=0,0,-1*BH36^2/$Z$7)</f>
        <v>-0.5114121819516354</v>
      </c>
      <c r="BJ36" s="61">
        <f>IF($AA$7,$Z$7*($Q$36-1)/(1+BI47*($Q$36-1)),0)</f>
        <v>0.22614424201195915</v>
      </c>
      <c r="BK36" s="114">
        <f>IF(BJ36=0,0,-1*BJ36^2/$Z$7)</f>
        <v>-0.5114121819516354</v>
      </c>
      <c r="BL36" s="61">
        <f>IF($AA$7,$Z$7*($Q$36-1)/(1+BK47*($Q$36-1)),0)</f>
        <v>0.22614424201195915</v>
      </c>
      <c r="BM36" s="114">
        <f>IF(BL36=0,0,-1*BL36^2/$Z$7)</f>
        <v>-0.5114121819516354</v>
      </c>
      <c r="BN36" s="61">
        <f>IF($AA$7,$Z$7*($Q$36-1)/(1+BM47*($Q$36-1)),0)</f>
        <v>0.22614424201195915</v>
      </c>
      <c r="BO36" s="114">
        <f>IF(BN36=0,0,-1*BN36^2/$Z$7)</f>
        <v>-0.5114121819516354</v>
      </c>
      <c r="BP36" s="61">
        <f>IF($AA$7,$Z$7*($Q$36-1)/(1+BO47*($Q$36-1)),0)</f>
        <v>0.22614424201195915</v>
      </c>
      <c r="BQ36" s="114">
        <f>IF(BP36=0,0,-1*BP36^2/$Z$7)</f>
        <v>-0.5114121819516354</v>
      </c>
      <c r="BR36" s="61">
        <f>IF($AA$7,$Z$7*($Q$36-1)/(1+BQ47*($Q$36-1)),0)</f>
        <v>0.22614424201195915</v>
      </c>
      <c r="BS36" s="114">
        <f>IF(BR36=0,0,-1*BR36^2/$Z$7)</f>
        <v>-0.5114121819516354</v>
      </c>
      <c r="BT36" s="61">
        <f>IF($AA$7,$Z$7*($Q$36-1)/(1+BS47*($Q$36-1)),0)</f>
        <v>0.22614424201195915</v>
      </c>
      <c r="BU36" s="114">
        <f>IF(BT36=0,0,-1*BT36^2/$Z$7)</f>
        <v>-0.5114121819516354</v>
      </c>
      <c r="BV36" s="61">
        <f>IF($AA$7,$Z$7*($Q$36-1)/(1+BU47*($Q$36-1)),0)</f>
        <v>0.22614424201195915</v>
      </c>
      <c r="BW36" s="114">
        <f>IF(BV36=0,0,-1*BV36^2/$Z$7)</f>
        <v>-0.5114121819516354</v>
      </c>
      <c r="BX36" s="61">
        <f>IF($AA$7,$Z$7*($Q$36-1)/(1+BW47*($Q$36-1)),0)</f>
        <v>0.22614424201195915</v>
      </c>
      <c r="BY36" s="114">
        <f>IF(BX36=0,0,-1*BX36^2/$Z$7)</f>
        <v>-0.5114121819516354</v>
      </c>
      <c r="BZ36" s="61">
        <f>IF($AA$7,$Z$7*($Q$36-1)/(1+BY47*($Q$36-1)),0)</f>
        <v>0.22614424201195915</v>
      </c>
      <c r="CA36" s="114">
        <f>IF(BZ36=0,0,-1*BZ36^2/$Z$7)</f>
        <v>-0.5114121819516354</v>
      </c>
      <c r="CB36" s="61">
        <f>IF($AA$7,$Z$7*($Q$36-1)/(1+CA47*($Q$36-1)),0)</f>
        <v>0.22614424201195915</v>
      </c>
      <c r="CC36" s="114">
        <f>IF(CB36=0,0,-1*CB36^2/$Z$7)</f>
        <v>-0.5114121819516354</v>
      </c>
      <c r="CD36" s="61">
        <f>IF($AA$7,$Z$7*($Q$36-1)/(1+CC47*($Q$36-1)),0)</f>
        <v>0.22614424201195915</v>
      </c>
      <c r="CE36" s="114">
        <f>IF(CD36=0,0,-1*CD36^2/$Z$7)</f>
        <v>-0.5114121819516354</v>
      </c>
      <c r="CF36" s="61">
        <f>IF($AA$7,$Z$7*($Q$36-1)/(1+CE47*($Q$36-1)),0)</f>
        <v>0.22614424201195915</v>
      </c>
      <c r="CG36" s="114">
        <f>IF(CF36=0,0,-1*CF36^2/$Z$7)</f>
        <v>-0.5114121819516354</v>
      </c>
      <c r="CH36" s="61">
        <f>IF($AA$7,$Z$7*($Q$36-1)/(1+CG47*($Q$36-1)),0)</f>
        <v>0.22614424201195915</v>
      </c>
      <c r="CI36" s="114">
        <f>IF(CH36=0,0,-1*CH36^2/$Z$7)</f>
        <v>-0.5114121819516354</v>
      </c>
      <c r="CJ36" s="61">
        <f>IF($AA$7,$Z$7*($Q$36-1)/(1+CI47*($Q$36-1)),0)</f>
        <v>0.22614424201195915</v>
      </c>
      <c r="CK36" s="114">
        <f>IF(CJ36=0,0,-1*CJ36^2/$Z$7)</f>
        <v>-0.5114121819516354</v>
      </c>
      <c r="CL36" s="61">
        <f>IF($AA$7,$Z$7*($Q$36-1)/(1+CK47*($Q$36-1)),0)</f>
        <v>0.22614424201195915</v>
      </c>
      <c r="CM36" s="114">
        <f>IF(CL36=0,0,-1*CL36^2/$Z$7)</f>
        <v>-0.5114121819516354</v>
      </c>
      <c r="CN36" s="61">
        <f>IF($AA$7,$Z$7*($Q$36-1)/(1+CM47*($Q$36-1)),0)</f>
        <v>0.22614424201195915</v>
      </c>
      <c r="CO36" s="114">
        <f>IF(CN36=0,0,-1*CN36^2/$Z$7)</f>
        <v>-0.5114121819516354</v>
      </c>
      <c r="CP36" s="61">
        <f>IF($AA$7,$Z$7*($Q$36-1)/(1+CO47*($Q$36-1)),0)</f>
        <v>0.22614424201195915</v>
      </c>
      <c r="CQ36" s="114">
        <f>IF(CP36=0,0,-1*CP36^2/$Z$7)</f>
        <v>-0.5114121819516354</v>
      </c>
      <c r="CR36" s="61">
        <f>IF($AA$7,$Z$7*($Q$36-1)/(1+CQ47*($Q$36-1)),0)</f>
        <v>0.22614424201195915</v>
      </c>
      <c r="CS36" s="114">
        <f>IF(CR36=0,0,-1*CR36^2/$Z$7)</f>
        <v>-0.5114121819516354</v>
      </c>
      <c r="CT36" s="61">
        <f>IF($AA$7,$Z$7*($Q$36-1)/(1+CS47*($Q$36-1)),0)</f>
        <v>0.22614424201195915</v>
      </c>
      <c r="CU36" s="114">
        <f>IF(CT36=0,0,-1*CT36^2/$Z$7)</f>
        <v>-0.5114121819516354</v>
      </c>
      <c r="CV36" s="61">
        <f>IF($AA$7,$Z$7*($Q$36-1)/(1+CU47*($Q$36-1)),0)</f>
        <v>0.22614424201195915</v>
      </c>
      <c r="CW36" s="114">
        <f>IF(CV36=0,0,-1*CV36^2/$Z$7)</f>
        <v>-0.5114121819516354</v>
      </c>
      <c r="CX36" s="61">
        <f>IF($AA$7,$Z$7*($Q$36-1)/(1+CW47*($Q$36-1)),0)</f>
        <v>0.22614424201195915</v>
      </c>
      <c r="CY36" s="114">
        <f>IF(CX36=0,0,-1*CX36^2/$Z$7)</f>
        <v>-0.5114121819516354</v>
      </c>
      <c r="CZ36" s="61">
        <f>IF($AA$7,$Z$7*($Q$36-1)/(1+CY47*($Q$36-1)),0)</f>
        <v>0.22614424201195915</v>
      </c>
      <c r="DA36" s="114">
        <f>IF(CZ36=0,0,-1*CZ36^2/$Z$7)</f>
        <v>-0.5114121819516354</v>
      </c>
      <c r="DB36" s="61">
        <f>IF($AA$7,$Z$7*($Q$36-1)/(1+DA47*($Q$36-1)),0)</f>
        <v>0.22614424201195915</v>
      </c>
      <c r="DC36" s="114">
        <f>IF(DB36=0,0,-1*DB36^2/$Z$7)</f>
        <v>-0.5114121819516354</v>
      </c>
      <c r="DD36" s="61">
        <f>IF($AA$7,$Z$7*($Q$36-1)/(1+DC47*($Q$36-1)),0)</f>
        <v>0.22614424201195915</v>
      </c>
      <c r="DE36" s="114">
        <f>IF(DD36=0,0,-1*DD36^2/$Z$7)</f>
        <v>-0.5114121819516354</v>
      </c>
      <c r="DF36" s="61">
        <f>IF($AA$7,$Z$7*($Q$36-1)/(1+DE47*($Q$36-1)),0)</f>
        <v>0.22614424201195915</v>
      </c>
      <c r="DG36" s="114">
        <f>IF(DF36=0,0,-1*DF36^2/$Z$7)</f>
        <v>-0.5114121819516354</v>
      </c>
      <c r="DH36" s="61">
        <f>IF($AA$7,$Z$7*($Q$36-1)/(1+DG47*($Q$36-1)),0)</f>
        <v>0.22614424201195915</v>
      </c>
      <c r="DI36" s="114">
        <f>IF(DH36=0,0,-1*DH36^2/$Z$7)</f>
        <v>-0.5114121819516354</v>
      </c>
      <c r="DJ36" s="61">
        <f>IF($AA$7,$Z$7*($Q$36-1)/(1+DI47*($Q$36-1)),0)</f>
        <v>0.22614424201195915</v>
      </c>
      <c r="DK36" s="114">
        <f>IF(DJ36=0,0,-1*DJ36^2/$Z$7)</f>
        <v>-0.5114121819516354</v>
      </c>
      <c r="DL36" s="61">
        <f>IF($AA$7,$Z$7*($Q$36-1)/(1+DK47*($Q$36-1)),0)</f>
        <v>0.22614424201195915</v>
      </c>
      <c r="DM36" s="154">
        <f>IF(DL36=0,0,-1*DL36^2/$Z$7)</f>
        <v>-0.5114121819516354</v>
      </c>
    </row>
    <row r="37" spans="2:117" x14ac:dyDescent="0.25">
      <c r="B37" s="187" t="s">
        <v>640</v>
      </c>
      <c r="C37" s="188" t="s">
        <v>639</v>
      </c>
      <c r="D37" s="189"/>
      <c r="E37" s="187" t="s">
        <v>641</v>
      </c>
      <c r="I37" s="113"/>
      <c r="J37" s="114"/>
      <c r="K37" s="113"/>
      <c r="L37" s="44"/>
      <c r="M37" s="44"/>
      <c r="N37" s="153">
        <f t="shared" si="6"/>
        <v>0.10620206535967594</v>
      </c>
      <c r="O37" s="169">
        <f t="shared" ref="O37:O45" si="8">N37*Q37</f>
        <v>8.107128994282338E-2</v>
      </c>
      <c r="P37" s="78">
        <v>2</v>
      </c>
      <c r="Q37" s="60">
        <f t="shared" si="7"/>
        <v>0.7633682986131971</v>
      </c>
      <c r="R37" s="61">
        <f>IF(AA8,Z8*(Q37-1)/(1+$R$33*(Q37-1)),0)</f>
        <v>-2.6421475922282042E-2</v>
      </c>
      <c r="S37" s="114">
        <f t="shared" ref="S37:S45" si="9">IF(R37=0,0,-1*R37^2/Z8)</f>
        <v>-6.9809438991172961E-3</v>
      </c>
      <c r="T37" s="61">
        <f>IF($AA$8,$Z$8*(Q37-1)/(1+S47*(Q37-1)),0)</f>
        <v>-2.5061652392077898E-2</v>
      </c>
      <c r="U37" s="114">
        <f>IF(T37=0,0,-1*T37^2/$Z$8)</f>
        <v>-6.2808642062134384E-3</v>
      </c>
      <c r="V37" s="61">
        <f>IF($AA$8,$Z$8*($Q$37-1)/(1+U47*($Q$37-1)),0)</f>
        <v>-2.5129439113841544E-2</v>
      </c>
      <c r="W37" s="114">
        <f>IF(V37=0,0,-1*V37^2/$Z$8)</f>
        <v>-6.3148871017626928E-3</v>
      </c>
      <c r="X37" s="61">
        <f>IF($AA$8,$Z$8*($Q$37-1)/(1+W47*($Q$37-1)),0)</f>
        <v>-2.5130774941851668E-2</v>
      </c>
      <c r="Y37" s="114">
        <f>IF(X37=0,0,-1*X37^2/$Z$8)</f>
        <v>-6.3155584917799967E-3</v>
      </c>
      <c r="Z37" s="61">
        <f>IF($AA$8,$Z$8*($Q$37-1)/(1+Y47*($Q$37-1)),0)</f>
        <v>-2.5130775416852501E-2</v>
      </c>
      <c r="AA37" s="114">
        <f>IF(Z37=0,0,-1*Z37^2/$Z$8)</f>
        <v>-6.3155587305227801E-3</v>
      </c>
      <c r="AB37" s="61">
        <f>IF($AA$8,$Z$8*($Q$37-1)/(1+AA47*($Q$37-1)),0)</f>
        <v>-2.513077541685256E-2</v>
      </c>
      <c r="AC37" s="114">
        <f>IF(AB37=0,0,-1*AB37^2/$Z$8)</f>
        <v>-6.3155587305228095E-3</v>
      </c>
      <c r="AD37" s="61">
        <f>IF($AA$8,$Z$8*($Q$37-1)/(1+AC47*($Q$37-1)),0)</f>
        <v>-2.513077541685256E-2</v>
      </c>
      <c r="AE37" s="114">
        <f>IF(AD37=0,0,-1*AD37^2/$Z$8)</f>
        <v>-6.3155587305228095E-3</v>
      </c>
      <c r="AF37" s="61">
        <f>IF($AA$8,$Z$8*($Q$37-1)/(1+AE47*($Q$37-1)),0)</f>
        <v>-2.513077541685256E-2</v>
      </c>
      <c r="AG37" s="114">
        <f>IF(AF37=0,0,-1*AF37^2/$Z$8)</f>
        <v>-6.3155587305228095E-3</v>
      </c>
      <c r="AH37" s="61">
        <f>IF($AA$8,$Z$8*($Q$37-1)/(1+AG47*($Q$37-1)),0)</f>
        <v>-2.513077541685256E-2</v>
      </c>
      <c r="AI37" s="114">
        <f>IF(AH37=0,0,-1*AH37^2/$Z$8)</f>
        <v>-6.3155587305228095E-3</v>
      </c>
      <c r="AJ37" s="61">
        <f>IF($AA$8,$Z$8*($Q$37-1)/(1+AI47*($Q$37-1)),0)</f>
        <v>-2.513077541685256E-2</v>
      </c>
      <c r="AK37" s="114">
        <f>IF(AJ37=0,0,-1*AJ37^2/$Z$8)</f>
        <v>-6.3155587305228095E-3</v>
      </c>
      <c r="AL37" s="61">
        <f>IF($AA$8,$Z$8*($Q$37-1)/(1+AK47*($Q$37-1)),0)</f>
        <v>-2.513077541685256E-2</v>
      </c>
      <c r="AM37" s="114">
        <f>IF(AL37=0,0,-1*AL37^2/$Z$8)</f>
        <v>-6.3155587305228095E-3</v>
      </c>
      <c r="AN37" s="61">
        <f>IF($AA$8,$Z$8*($Q$37-1)/(1+AM47*($Q$37-1)),0)</f>
        <v>-2.513077541685256E-2</v>
      </c>
      <c r="AO37" s="114">
        <f>IF(AN37=0,0,-1*AN37^2/$Z$8)</f>
        <v>-6.3155587305228095E-3</v>
      </c>
      <c r="AP37" s="61">
        <f>IF($AA$8,$Z$8*($Q$37-1)/(1+AO47*($Q$37-1)),0)</f>
        <v>-2.513077541685256E-2</v>
      </c>
      <c r="AQ37" s="114">
        <f>IF(AP37=0,0,-1*AP37^2/$Z$8)</f>
        <v>-6.3155587305228095E-3</v>
      </c>
      <c r="AR37" s="61">
        <f>IF($AA$8,$Z$8*($Q$37-1)/(1+AQ47*($Q$37-1)),0)</f>
        <v>-2.513077541685256E-2</v>
      </c>
      <c r="AS37" s="114">
        <f>IF(AR37=0,0,-1*AR37^2/$Z$8)</f>
        <v>-6.3155587305228095E-3</v>
      </c>
      <c r="AT37" s="61">
        <f>IF($AA$8,$Z$8*($Q$37-1)/(1+AS47*($Q$37-1)),0)</f>
        <v>-2.513077541685256E-2</v>
      </c>
      <c r="AU37" s="114">
        <f>IF(AT37=0,0,-1*AT37^2/$Z$8)</f>
        <v>-6.3155587305228095E-3</v>
      </c>
      <c r="AV37" s="61">
        <f>IF($AA$8,$Z$8*($Q$37-1)/(1+AU47*($Q$37-1)),0)</f>
        <v>-2.513077541685256E-2</v>
      </c>
      <c r="AW37" s="114">
        <f>IF(AV37=0,0,-1*AV37^2/$Z$8)</f>
        <v>-6.3155587305228095E-3</v>
      </c>
      <c r="AX37" s="61">
        <f>IF($AA$8,$Z$8*($Q$37-1)/(1+AW47*($Q$37-1)),0)</f>
        <v>-2.513077541685256E-2</v>
      </c>
      <c r="AY37" s="114">
        <f>IF(AX37=0,0,-1*AX37^2/$Z$8)</f>
        <v>-6.3155587305228095E-3</v>
      </c>
      <c r="AZ37" s="61">
        <f>IF($AA$8,$Z$8*($Q$37-1)/(1+AY47*($Q$37-1)),0)</f>
        <v>-2.513077541685256E-2</v>
      </c>
      <c r="BA37" s="114">
        <f>IF(AZ37=0,0,-1*AZ37^2/$Z$8)</f>
        <v>-6.3155587305228095E-3</v>
      </c>
      <c r="BB37" s="61">
        <f>IF($AA$8,$Z$8*($Q$37-1)/(1+BA47*($Q$37-1)),0)</f>
        <v>-2.513077541685256E-2</v>
      </c>
      <c r="BC37" s="114">
        <f>IF(BB37=0,0,-1*BB37^2/$Z$8)</f>
        <v>-6.3155587305228095E-3</v>
      </c>
      <c r="BD37" s="61">
        <f>IF($AA$8,$Z$8*($Q$37-1)/(1+BC47*($Q$37-1)),0)</f>
        <v>-2.513077541685256E-2</v>
      </c>
      <c r="BE37" s="114">
        <f>IF(BD37=0,0,-1*BD37^2/$Z$8)</f>
        <v>-6.3155587305228095E-3</v>
      </c>
      <c r="BF37" s="61">
        <f>IF($AA$8,$Z$8*($Q$37-1)/(1+BE47*($Q$37-1)),0)</f>
        <v>-2.513077541685256E-2</v>
      </c>
      <c r="BG37" s="114">
        <f>IF(BF37=0,0,-1*BF37^2/$Z$8)</f>
        <v>-6.3155587305228095E-3</v>
      </c>
      <c r="BH37" s="61">
        <f>IF($AA$8,$Z$8*($Q$37-1)/(1+BG47*($Q$37-1)),0)</f>
        <v>-2.513077541685256E-2</v>
      </c>
      <c r="BI37" s="114">
        <f>IF(BH37=0,0,-1*BH37^2/$Z$8)</f>
        <v>-6.3155587305228095E-3</v>
      </c>
      <c r="BJ37" s="61">
        <f>IF($AA$8,$Z$8*($Q$37-1)/(1+BI47*($Q$37-1)),0)</f>
        <v>-2.513077541685256E-2</v>
      </c>
      <c r="BK37" s="114">
        <f>IF(BJ37=0,0,-1*BJ37^2/$Z$8)</f>
        <v>-6.3155587305228095E-3</v>
      </c>
      <c r="BL37" s="61">
        <f>IF($AA$8,$Z$8*($Q$37-1)/(1+BK47*($Q$37-1)),0)</f>
        <v>-2.513077541685256E-2</v>
      </c>
      <c r="BM37" s="114">
        <f>IF(BL37=0,0,-1*BL37^2/$Z$8)</f>
        <v>-6.3155587305228095E-3</v>
      </c>
      <c r="BN37" s="61">
        <f>IF($AA$8,$Z$8*($Q$37-1)/(1+BM47*($Q$37-1)),0)</f>
        <v>-2.513077541685256E-2</v>
      </c>
      <c r="BO37" s="114">
        <f>IF(BN37=0,0,-1*BN37^2/$Z$8)</f>
        <v>-6.3155587305228095E-3</v>
      </c>
      <c r="BP37" s="61">
        <f>IF($AA$8,$Z$8*($Q$37-1)/(1+BO47*($Q$37-1)),0)</f>
        <v>-2.513077541685256E-2</v>
      </c>
      <c r="BQ37" s="114">
        <f>IF(BP37=0,0,-1*BP37^2/$Z$8)</f>
        <v>-6.3155587305228095E-3</v>
      </c>
      <c r="BR37" s="61">
        <f>IF($AA$8,$Z$8*($Q$37-1)/(1+BQ47*($Q$37-1)),0)</f>
        <v>-2.513077541685256E-2</v>
      </c>
      <c r="BS37" s="114">
        <f>IF(BR37=0,0,-1*BR37^2/$Z$8)</f>
        <v>-6.3155587305228095E-3</v>
      </c>
      <c r="BT37" s="61">
        <f>IF($AA$8,$Z$8*($Q$37-1)/(1+BS47*($Q$37-1)),0)</f>
        <v>-2.513077541685256E-2</v>
      </c>
      <c r="BU37" s="114">
        <f>IF(BT37=0,0,-1*BT37^2/$Z$8)</f>
        <v>-6.3155587305228095E-3</v>
      </c>
      <c r="BV37" s="61">
        <f>IF($AA$8,$Z$8*($Q$37-1)/(1+BU47*($Q$37-1)),0)</f>
        <v>-2.513077541685256E-2</v>
      </c>
      <c r="BW37" s="114">
        <f>IF(BV37=0,0,-1*BV37^2/$Z$8)</f>
        <v>-6.3155587305228095E-3</v>
      </c>
      <c r="BX37" s="61">
        <f>IF($AA$8,$Z$8*($Q$37-1)/(1+BW47*($Q$37-1)),0)</f>
        <v>-2.513077541685256E-2</v>
      </c>
      <c r="BY37" s="114">
        <f>IF(BX37=0,0,-1*BX37^2/$Z$8)</f>
        <v>-6.3155587305228095E-3</v>
      </c>
      <c r="BZ37" s="61">
        <f>IF($AA$8,$Z$8*($Q$37-1)/(1+BY47*($Q$37-1)),0)</f>
        <v>-2.513077541685256E-2</v>
      </c>
      <c r="CA37" s="114">
        <f>IF(BZ37=0,0,-1*BZ37^2/$Z$8)</f>
        <v>-6.3155587305228095E-3</v>
      </c>
      <c r="CB37" s="61">
        <f>IF($AA$8,$Z$8*($Q$37-1)/(1+CA47*($Q$37-1)),0)</f>
        <v>-2.513077541685256E-2</v>
      </c>
      <c r="CC37" s="114">
        <f>IF(CB37=0,0,-1*CB37^2/$Z$8)</f>
        <v>-6.3155587305228095E-3</v>
      </c>
      <c r="CD37" s="61">
        <f>IF($AA$8,$Z$8*($Q$37-1)/(1+CC47*($Q$37-1)),0)</f>
        <v>-2.513077541685256E-2</v>
      </c>
      <c r="CE37" s="114">
        <f>IF(CD37=0,0,-1*CD37^2/$Z$8)</f>
        <v>-6.3155587305228095E-3</v>
      </c>
      <c r="CF37" s="61">
        <f>IF($AA$8,$Z$8*($Q$37-1)/(1+CE47*($Q$37-1)),0)</f>
        <v>-2.513077541685256E-2</v>
      </c>
      <c r="CG37" s="114">
        <f>IF(CF37=0,0,-1*CF37^2/$Z$8)</f>
        <v>-6.3155587305228095E-3</v>
      </c>
      <c r="CH37" s="61">
        <f>IF($AA$8,$Z$8*($Q$37-1)/(1+CG47*($Q$37-1)),0)</f>
        <v>-2.513077541685256E-2</v>
      </c>
      <c r="CI37" s="114">
        <f>IF(CH37=0,0,-1*CH37^2/$Z$8)</f>
        <v>-6.3155587305228095E-3</v>
      </c>
      <c r="CJ37" s="61">
        <f>IF($AA$8,$Z$8*($Q$37-1)/(1+CI47*($Q$37-1)),0)</f>
        <v>-2.513077541685256E-2</v>
      </c>
      <c r="CK37" s="114">
        <f>IF(CJ37=0,0,-1*CJ37^2/$Z$8)</f>
        <v>-6.3155587305228095E-3</v>
      </c>
      <c r="CL37" s="61">
        <f>IF($AA$8,$Z$8*($Q$37-1)/(1+CK47*($Q$37-1)),0)</f>
        <v>-2.513077541685256E-2</v>
      </c>
      <c r="CM37" s="114">
        <f>IF(CL37=0,0,-1*CL37^2/$Z$8)</f>
        <v>-6.3155587305228095E-3</v>
      </c>
      <c r="CN37" s="61">
        <f>IF($AA$8,$Z$8*($Q$37-1)/(1+CM47*($Q$37-1)),0)</f>
        <v>-2.513077541685256E-2</v>
      </c>
      <c r="CO37" s="114">
        <f>IF(CN37=0,0,-1*CN37^2/$Z$8)</f>
        <v>-6.3155587305228095E-3</v>
      </c>
      <c r="CP37" s="61">
        <f>IF($AA$8,$Z$8*($Q$37-1)/(1+CO47*($Q$37-1)),0)</f>
        <v>-2.513077541685256E-2</v>
      </c>
      <c r="CQ37" s="114">
        <f>IF(CP37=0,0,-1*CP37^2/$Z$8)</f>
        <v>-6.3155587305228095E-3</v>
      </c>
      <c r="CR37" s="61">
        <f>IF($AA$8,$Z$8*($Q$37-1)/(1+CQ47*($Q$37-1)),0)</f>
        <v>-2.513077541685256E-2</v>
      </c>
      <c r="CS37" s="114">
        <f>IF(CR37=0,0,-1*CR37^2/$Z$8)</f>
        <v>-6.3155587305228095E-3</v>
      </c>
      <c r="CT37" s="61">
        <f>IF($AA$8,$Z$8*($Q$37-1)/(1+CS47*($Q$37-1)),0)</f>
        <v>-2.513077541685256E-2</v>
      </c>
      <c r="CU37" s="114">
        <f>IF(CT37=0,0,-1*CT37^2/$Z$8)</f>
        <v>-6.3155587305228095E-3</v>
      </c>
      <c r="CV37" s="61">
        <f>IF($AA$8,$Z$8*($Q$37-1)/(1+CU47*($Q$37-1)),0)</f>
        <v>-2.513077541685256E-2</v>
      </c>
      <c r="CW37" s="114">
        <f>IF(CV37=0,0,-1*CV37^2/$Z$8)</f>
        <v>-6.3155587305228095E-3</v>
      </c>
      <c r="CX37" s="61">
        <f>IF($AA$8,$Z$8*($Q$37-1)/(1+CW47*($Q$37-1)),0)</f>
        <v>-2.513077541685256E-2</v>
      </c>
      <c r="CY37" s="114">
        <f>IF(CX37=0,0,-1*CX37^2/$Z$8)</f>
        <v>-6.3155587305228095E-3</v>
      </c>
      <c r="CZ37" s="61">
        <f>IF($AA$8,$Z$8*($Q$37-1)/(1+CY47*($Q$37-1)),0)</f>
        <v>-2.513077541685256E-2</v>
      </c>
      <c r="DA37" s="114">
        <f>IF(CZ37=0,0,-1*CZ37^2/$Z$8)</f>
        <v>-6.3155587305228095E-3</v>
      </c>
      <c r="DB37" s="61">
        <f>IF($AA$8,$Z$8*($Q$37-1)/(1+DA47*($Q$37-1)),0)</f>
        <v>-2.513077541685256E-2</v>
      </c>
      <c r="DC37" s="114">
        <f>IF(DB37=0,0,-1*DB37^2/$Z$8)</f>
        <v>-6.3155587305228095E-3</v>
      </c>
      <c r="DD37" s="61">
        <f>IF($AA$8,$Z$8*($Q$37-1)/(1+DC47*($Q$37-1)),0)</f>
        <v>-2.513077541685256E-2</v>
      </c>
      <c r="DE37" s="114">
        <f>IF(DD37=0,0,-1*DD37^2/$Z$8)</f>
        <v>-6.3155587305228095E-3</v>
      </c>
      <c r="DF37" s="61">
        <f>IF($AA$8,$Z$8*($Q$37-1)/(1+DE47*($Q$37-1)),0)</f>
        <v>-2.513077541685256E-2</v>
      </c>
      <c r="DG37" s="114">
        <f>IF(DF37=0,0,-1*DF37^2/$Z$8)</f>
        <v>-6.3155587305228095E-3</v>
      </c>
      <c r="DH37" s="61">
        <f>IF($AA$8,$Z$8*($Q$37-1)/(1+DG47*($Q$37-1)),0)</f>
        <v>-2.513077541685256E-2</v>
      </c>
      <c r="DI37" s="114">
        <f>IF(DH37=0,0,-1*DH37^2/$Z$8)</f>
        <v>-6.3155587305228095E-3</v>
      </c>
      <c r="DJ37" s="61">
        <f>IF($AA$8,$Z$8*($Q$37-1)/(1+DI47*($Q$37-1)),0)</f>
        <v>-2.513077541685256E-2</v>
      </c>
      <c r="DK37" s="114">
        <f>IF(DJ37=0,0,-1*DJ37^2/$Z$8)</f>
        <v>-6.3155587305228095E-3</v>
      </c>
      <c r="DL37" s="61">
        <f>IF($AA$8,$Z$8*($Q$37-1)/(1+DK47*($Q$37-1)),0)</f>
        <v>-2.513077541685256E-2</v>
      </c>
      <c r="DM37" s="154">
        <f>IF(DL37=0,0,-1*DL37^2/$Z$8)</f>
        <v>-6.3155587305228095E-3</v>
      </c>
    </row>
    <row r="38" spans="2:117" x14ac:dyDescent="0.25">
      <c r="I38" s="113"/>
      <c r="J38" s="114"/>
      <c r="K38" s="113"/>
      <c r="L38" s="44"/>
      <c r="M38" s="44"/>
      <c r="N38" s="153">
        <f t="shared" si="6"/>
        <v>0.12582610370745675</v>
      </c>
      <c r="O38" s="169">
        <f t="shared" si="8"/>
        <v>2.1178704087283829E-2</v>
      </c>
      <c r="P38" s="78">
        <v>3</v>
      </c>
      <c r="Q38" s="60">
        <f t="shared" si="7"/>
        <v>0.16831725264674732</v>
      </c>
      <c r="R38" s="61">
        <f t="shared" ref="R38:R45" si="10">IF(AA9,Z9*(Q38-1)/(1+$R$33*(Q38-1)),0)</f>
        <v>-0.13137065201717593</v>
      </c>
      <c r="S38" s="114">
        <f t="shared" si="9"/>
        <v>-0.17258248211417931</v>
      </c>
      <c r="T38" s="61">
        <f>IF($AA$9,$Z$9*(Q38-1)/(1+S47*(Q38-1)),0)</f>
        <v>-0.10345915863923402</v>
      </c>
      <c r="U38" s="114">
        <f>IF(T38=0,0,-1*T38^2/$Z$9)</f>
        <v>-0.1070379750633819</v>
      </c>
      <c r="V38" s="61">
        <f>IF($AA$9,$Z$9*($Q$38-1)/(1+U47*($Q$38-1)),0)</f>
        <v>-0.10462423223667909</v>
      </c>
      <c r="W38" s="114">
        <f>IF(V38=0,0,-1*V38^2/$Z$9)</f>
        <v>-0.1094622997111456</v>
      </c>
      <c r="X38" s="61">
        <f>IF($AA$9,$Z$9*($Q$38-1)/(1+W47*($Q$38-1)),0)</f>
        <v>-0.10464739138373362</v>
      </c>
      <c r="Y38" s="114">
        <f>IF(X38=0,0,-1*X38^2/$Z$9)</f>
        <v>-0.10951076523420325</v>
      </c>
      <c r="Z38" s="61">
        <f>IF($AA$9,$Z$9*($Q$38-1)/(1+Y47*($Q$38-1)),0)</f>
        <v>-0.1046473996201719</v>
      </c>
      <c r="AA38" s="114">
        <f>IF(Z38=0,0,-1*Z38^2/$Z$9)</f>
        <v>-0.10951078247263953</v>
      </c>
      <c r="AB38" s="61">
        <f>IF($AA$9,$Z$9*($Q$38-1)/(1+AA47*($Q$38-1)),0)</f>
        <v>-0.10464739962017293</v>
      </c>
      <c r="AC38" s="114">
        <f>IF(AB38=0,0,-1*AB38^2/$Z$9)</f>
        <v>-0.10951078247264168</v>
      </c>
      <c r="AD38" s="61">
        <f>IF($AA$9,$Z$9*($Q$38-1)/(1+AC47*($Q$38-1)),0)</f>
        <v>-0.10464739962017293</v>
      </c>
      <c r="AE38" s="114">
        <f>IF(AD38=0,0,-1*AD38^2/$Z$9)</f>
        <v>-0.10951078247264168</v>
      </c>
      <c r="AF38" s="61">
        <f>IF($AA$9,$Z$9*($Q$38-1)/(1+AE47*($Q$38-1)),0)</f>
        <v>-0.10464739962017293</v>
      </c>
      <c r="AG38" s="114">
        <f>IF(AF38=0,0,-1*AF38^2/$Z$9)</f>
        <v>-0.10951078247264168</v>
      </c>
      <c r="AH38" s="61">
        <f>IF($AA$9,$Z$9*($Q$38-1)/(1+AG47*($Q$38-1)),0)</f>
        <v>-0.10464739962017293</v>
      </c>
      <c r="AI38" s="114">
        <f>IF(AH38=0,0,-1*AH38^2/$Z$9)</f>
        <v>-0.10951078247264168</v>
      </c>
      <c r="AJ38" s="61">
        <f>IF($AA$9,$Z$9*($Q$38-1)/(1+AI47*($Q$38-1)),0)</f>
        <v>-0.10464739962017293</v>
      </c>
      <c r="AK38" s="114">
        <f>IF(AJ38=0,0,-1*AJ38^2/$Z$9)</f>
        <v>-0.10951078247264168</v>
      </c>
      <c r="AL38" s="61">
        <f>IF($AA$9,$Z$9*($Q$38-1)/(1+AK47*($Q$38-1)),0)</f>
        <v>-0.10464739962017293</v>
      </c>
      <c r="AM38" s="114">
        <f>IF(AL38=0,0,-1*AL38^2/$Z$9)</f>
        <v>-0.10951078247264168</v>
      </c>
      <c r="AN38" s="61">
        <f>IF($AA$9,$Z$9*($Q$38-1)/(1+AM47*($Q$38-1)),0)</f>
        <v>-0.10464739962017293</v>
      </c>
      <c r="AO38" s="114">
        <f>IF(AN38=0,0,-1*AN38^2/$Z$9)</f>
        <v>-0.10951078247264168</v>
      </c>
      <c r="AP38" s="61">
        <f>IF($AA$9,$Z$9*($Q$38-1)/(1+AO47*($Q$38-1)),0)</f>
        <v>-0.10464739962017293</v>
      </c>
      <c r="AQ38" s="114">
        <f>IF(AP38=0,0,-1*AP38^2/$Z$9)</f>
        <v>-0.10951078247264168</v>
      </c>
      <c r="AR38" s="61">
        <f>IF($AA$9,$Z$9*($Q$38-1)/(1+AQ47*($Q$38-1)),0)</f>
        <v>-0.10464739962017293</v>
      </c>
      <c r="AS38" s="114">
        <f>IF(AR38=0,0,-1*AR38^2/$Z$9)</f>
        <v>-0.10951078247264168</v>
      </c>
      <c r="AT38" s="61">
        <f>IF($AA$9,$Z$9*($Q$38-1)/(1+AS47*($Q$38-1)),0)</f>
        <v>-0.10464739962017293</v>
      </c>
      <c r="AU38" s="114">
        <f>IF(AT38=0,0,-1*AT38^2/$Z$9)</f>
        <v>-0.10951078247264168</v>
      </c>
      <c r="AV38" s="61">
        <f>IF($AA$9,$Z$9*($Q$38-1)/(1+AU47*($Q$38-1)),0)</f>
        <v>-0.10464739962017293</v>
      </c>
      <c r="AW38" s="114">
        <f>IF(AV38=0,0,-1*AV38^2/$Z$9)</f>
        <v>-0.10951078247264168</v>
      </c>
      <c r="AX38" s="61">
        <f>IF($AA$9,$Z$9*($Q$38-1)/(1+AW47*($Q$38-1)),0)</f>
        <v>-0.10464739962017293</v>
      </c>
      <c r="AY38" s="114">
        <f>IF(AX38=0,0,-1*AX38^2/$Z$9)</f>
        <v>-0.10951078247264168</v>
      </c>
      <c r="AZ38" s="61">
        <f>IF($AA$9,$Z$9*($Q$38-1)/(1+AY47*($Q$38-1)),0)</f>
        <v>-0.10464739962017293</v>
      </c>
      <c r="BA38" s="114">
        <f>IF(AZ38=0,0,-1*AZ38^2/$Z$9)</f>
        <v>-0.10951078247264168</v>
      </c>
      <c r="BB38" s="61">
        <f>IF($AA$9,$Z$9*($Q$38-1)/(1+BA47*($Q$38-1)),0)</f>
        <v>-0.10464739962017293</v>
      </c>
      <c r="BC38" s="114">
        <f>IF(BB38=0,0,-1*BB38^2/$Z$9)</f>
        <v>-0.10951078247264168</v>
      </c>
      <c r="BD38" s="61">
        <f>IF($AA$9,$Z$9*($Q$38-1)/(1+BC47*($Q$38-1)),0)</f>
        <v>-0.10464739962017293</v>
      </c>
      <c r="BE38" s="114">
        <f>IF(BD38=0,0,-1*BD38^2/$Z$9)</f>
        <v>-0.10951078247264168</v>
      </c>
      <c r="BF38" s="61">
        <f>IF($AA$9,$Z$9*($Q$38-1)/(1+BE47*($Q$38-1)),0)</f>
        <v>-0.10464739962017293</v>
      </c>
      <c r="BG38" s="114">
        <f>IF(BF38=0,0,-1*BF38^2/$Z$9)</f>
        <v>-0.10951078247264168</v>
      </c>
      <c r="BH38" s="61">
        <f>IF($AA$9,$Z$9*($Q$38-1)/(1+BG47*($Q$38-1)),0)</f>
        <v>-0.10464739962017293</v>
      </c>
      <c r="BI38" s="114">
        <f>IF(BH38=0,0,-1*BH38^2/$Z$9)</f>
        <v>-0.10951078247264168</v>
      </c>
      <c r="BJ38" s="61">
        <f>IF($AA$9,$Z$9*($Q$38-1)/(1+BI47*($Q$38-1)),0)</f>
        <v>-0.10464739962017293</v>
      </c>
      <c r="BK38" s="114">
        <f>IF(BJ38=0,0,-1*BJ38^2/$Z$9)</f>
        <v>-0.10951078247264168</v>
      </c>
      <c r="BL38" s="61">
        <f>IF($AA$9,$Z$9*($Q$38-1)/(1+BK47*($Q$38-1)),0)</f>
        <v>-0.10464739962017293</v>
      </c>
      <c r="BM38" s="114">
        <f>IF(BL38=0,0,-1*BL38^2/$Z$9)</f>
        <v>-0.10951078247264168</v>
      </c>
      <c r="BN38" s="61">
        <f>IF($AA$9,$Z$9*($Q$38-1)/(1+BM47*($Q$38-1)),0)</f>
        <v>-0.10464739962017293</v>
      </c>
      <c r="BO38" s="114">
        <f>IF(BN38=0,0,-1*BN38^2/$Z$9)</f>
        <v>-0.10951078247264168</v>
      </c>
      <c r="BP38" s="61">
        <f>IF($AA$9,$Z$9*($Q$38-1)/(1+BO47*($Q$38-1)),0)</f>
        <v>-0.10464739962017293</v>
      </c>
      <c r="BQ38" s="114">
        <f>IF(BP38=0,0,-1*BP38^2/$Z$9)</f>
        <v>-0.10951078247264168</v>
      </c>
      <c r="BR38" s="61">
        <f>IF($AA$9,$Z$9*($Q$38-1)/(1+BQ47*($Q$38-1)),0)</f>
        <v>-0.10464739962017293</v>
      </c>
      <c r="BS38" s="114">
        <f>IF(BR38=0,0,-1*BR38^2/$Z$9)</f>
        <v>-0.10951078247264168</v>
      </c>
      <c r="BT38" s="61">
        <f>IF($AA$9,$Z$9*($Q$38-1)/(1+BS47*($Q$38-1)),0)</f>
        <v>-0.10464739962017293</v>
      </c>
      <c r="BU38" s="114">
        <f>IF(BT38=0,0,-1*BT38^2/$Z$9)</f>
        <v>-0.10951078247264168</v>
      </c>
      <c r="BV38" s="61">
        <f>IF($AA$9,$Z$9*($Q$38-1)/(1+BU47*($Q$38-1)),0)</f>
        <v>-0.10464739962017293</v>
      </c>
      <c r="BW38" s="114">
        <f>IF(BV38=0,0,-1*BV38^2/$Z$9)</f>
        <v>-0.10951078247264168</v>
      </c>
      <c r="BX38" s="61">
        <f>IF($AA$9,$Z$9*($Q$38-1)/(1+BW47*($Q$38-1)),0)</f>
        <v>-0.10464739962017293</v>
      </c>
      <c r="BY38" s="114">
        <f>IF(BX38=0,0,-1*BX38^2/$Z$9)</f>
        <v>-0.10951078247264168</v>
      </c>
      <c r="BZ38" s="61">
        <f>IF($AA$9,$Z$9*($Q$38-1)/(1+BY47*($Q$38-1)),0)</f>
        <v>-0.10464739962017293</v>
      </c>
      <c r="CA38" s="114">
        <f>IF(BZ38=0,0,-1*BZ38^2/$Z$9)</f>
        <v>-0.10951078247264168</v>
      </c>
      <c r="CB38" s="61">
        <f>IF($AA$9,$Z$9*($Q$38-1)/(1+CA47*($Q$38-1)),0)</f>
        <v>-0.10464739962017293</v>
      </c>
      <c r="CC38" s="114">
        <f>IF(CB38=0,0,-1*CB38^2/$Z$9)</f>
        <v>-0.10951078247264168</v>
      </c>
      <c r="CD38" s="61">
        <f>IF($AA$9,$Z$9*($Q$38-1)/(1+CC47*($Q$38-1)),0)</f>
        <v>-0.10464739962017293</v>
      </c>
      <c r="CE38" s="114">
        <f>IF(CD38=0,0,-1*CD38^2/$Z$9)</f>
        <v>-0.10951078247264168</v>
      </c>
      <c r="CF38" s="61">
        <f>IF($AA$9,$Z$9*($Q$38-1)/(1+CE47*($Q$38-1)),0)</f>
        <v>-0.10464739962017293</v>
      </c>
      <c r="CG38" s="114">
        <f>IF(CF38=0,0,-1*CF38^2/$Z$9)</f>
        <v>-0.10951078247264168</v>
      </c>
      <c r="CH38" s="61">
        <f>IF($AA$9,$Z$9*($Q$38-1)/(1+CG47*($Q$38-1)),0)</f>
        <v>-0.10464739962017293</v>
      </c>
      <c r="CI38" s="114">
        <f>IF(CH38=0,0,-1*CH38^2/$Z$9)</f>
        <v>-0.10951078247264168</v>
      </c>
      <c r="CJ38" s="61">
        <f>IF($AA$9,$Z$9*($Q$38-1)/(1+CI47*($Q$38-1)),0)</f>
        <v>-0.10464739962017293</v>
      </c>
      <c r="CK38" s="114">
        <f>IF(CJ38=0,0,-1*CJ38^2/$Z$9)</f>
        <v>-0.10951078247264168</v>
      </c>
      <c r="CL38" s="61">
        <f>IF($AA$9,$Z$9*($Q$38-1)/(1+CK47*($Q$38-1)),0)</f>
        <v>-0.10464739962017293</v>
      </c>
      <c r="CM38" s="114">
        <f>IF(CL38=0,0,-1*CL38^2/$Z$9)</f>
        <v>-0.10951078247264168</v>
      </c>
      <c r="CN38" s="61">
        <f>IF($AA$9,$Z$9*($Q$38-1)/(1+CM47*($Q$38-1)),0)</f>
        <v>-0.10464739962017293</v>
      </c>
      <c r="CO38" s="114">
        <f>IF(CN38=0,0,-1*CN38^2/$Z$9)</f>
        <v>-0.10951078247264168</v>
      </c>
      <c r="CP38" s="61">
        <f>IF($AA$9,$Z$9*($Q$38-1)/(1+CO47*($Q$38-1)),0)</f>
        <v>-0.10464739962017293</v>
      </c>
      <c r="CQ38" s="114">
        <f>IF(CP38=0,0,-1*CP38^2/$Z$9)</f>
        <v>-0.10951078247264168</v>
      </c>
      <c r="CR38" s="61">
        <f>IF($AA$9,$Z$9*($Q$38-1)/(1+CQ47*($Q$38-1)),0)</f>
        <v>-0.10464739962017293</v>
      </c>
      <c r="CS38" s="114">
        <f>IF(CR38=0,0,-1*CR38^2/$Z$9)</f>
        <v>-0.10951078247264168</v>
      </c>
      <c r="CT38" s="61">
        <f>IF($AA$9,$Z$9*($Q$38-1)/(1+CS47*($Q$38-1)),0)</f>
        <v>-0.10464739962017293</v>
      </c>
      <c r="CU38" s="114">
        <f>IF(CT38=0,0,-1*CT38^2/$Z$9)</f>
        <v>-0.10951078247264168</v>
      </c>
      <c r="CV38" s="61">
        <f>IF($AA$9,$Z$9*($Q$38-1)/(1+CU47*($Q$38-1)),0)</f>
        <v>-0.10464739962017293</v>
      </c>
      <c r="CW38" s="114">
        <f>IF(CV38=0,0,-1*CV38^2/$Z$9)</f>
        <v>-0.10951078247264168</v>
      </c>
      <c r="CX38" s="61">
        <f>IF($AA$9,$Z$9*($Q$38-1)/(1+CW47*($Q$38-1)),0)</f>
        <v>-0.10464739962017293</v>
      </c>
      <c r="CY38" s="114">
        <f>IF(CX38=0,0,-1*CX38^2/$Z$9)</f>
        <v>-0.10951078247264168</v>
      </c>
      <c r="CZ38" s="61">
        <f>IF($AA$9,$Z$9*($Q$38-1)/(1+CY47*($Q$38-1)),0)</f>
        <v>-0.10464739962017293</v>
      </c>
      <c r="DA38" s="114">
        <f>IF(CZ38=0,0,-1*CZ38^2/$Z$9)</f>
        <v>-0.10951078247264168</v>
      </c>
      <c r="DB38" s="61">
        <f>IF($AA$9,$Z$9*($Q$38-1)/(1+DA47*($Q$38-1)),0)</f>
        <v>-0.10464739962017293</v>
      </c>
      <c r="DC38" s="114">
        <f>IF(DB38=0,0,-1*DB38^2/$Z$9)</f>
        <v>-0.10951078247264168</v>
      </c>
      <c r="DD38" s="61">
        <f>IF($AA$9,$Z$9*($Q$38-1)/(1+DC47*($Q$38-1)),0)</f>
        <v>-0.10464739962017293</v>
      </c>
      <c r="DE38" s="114">
        <f>IF(DD38=0,0,-1*DD38^2/$Z$9)</f>
        <v>-0.10951078247264168</v>
      </c>
      <c r="DF38" s="61">
        <f>IF($AA$9,$Z$9*($Q$38-1)/(1+DE47*($Q$38-1)),0)</f>
        <v>-0.10464739962017293</v>
      </c>
      <c r="DG38" s="114">
        <f>IF(DF38=0,0,-1*DF38^2/$Z$9)</f>
        <v>-0.10951078247264168</v>
      </c>
      <c r="DH38" s="61">
        <f>IF($AA$9,$Z$9*($Q$38-1)/(1+DG47*($Q$38-1)),0)</f>
        <v>-0.10464739962017293</v>
      </c>
      <c r="DI38" s="114">
        <f>IF(DH38=0,0,-1*DH38^2/$Z$9)</f>
        <v>-0.10951078247264168</v>
      </c>
      <c r="DJ38" s="61">
        <f>IF($AA$9,$Z$9*($Q$38-1)/(1+DI47*($Q$38-1)),0)</f>
        <v>-0.10464739962017293</v>
      </c>
      <c r="DK38" s="114">
        <f>IF(DJ38=0,0,-1*DJ38^2/$Z$9)</f>
        <v>-0.10951078247264168</v>
      </c>
      <c r="DL38" s="61">
        <f>IF($AA$9,$Z$9*($Q$38-1)/(1+DK47*($Q$38-1)),0)</f>
        <v>-0.10464739962017293</v>
      </c>
      <c r="DM38" s="154">
        <f>IF(DL38=0,0,-1*DL38^2/$Z$9)</f>
        <v>-0.10951078247264168</v>
      </c>
    </row>
    <row r="39" spans="2:117" x14ac:dyDescent="0.25">
      <c r="I39" s="113"/>
      <c r="J39" s="114"/>
      <c r="K39" s="113"/>
      <c r="L39" s="44"/>
      <c r="M39" s="44"/>
      <c r="N39" s="153">
        <f t="shared" si="6"/>
        <v>0.13094826353873562</v>
      </c>
      <c r="O39" s="169">
        <f t="shared" si="8"/>
        <v>5.5458668483901507E-3</v>
      </c>
      <c r="P39" s="78">
        <v>4</v>
      </c>
      <c r="Q39" s="60">
        <f t="shared" si="7"/>
        <v>4.2351587554650051E-2</v>
      </c>
      <c r="R39" s="61">
        <f t="shared" si="10"/>
        <v>-0.16582427140750716</v>
      </c>
      <c r="S39" s="114">
        <f t="shared" si="9"/>
        <v>-0.27497688987830599</v>
      </c>
      <c r="T39" s="61">
        <f>IF($AA$10,$Z$10*(Q39-1)/(1+S47*(Q39-1)),0)</f>
        <v>-0.12369991526542072</v>
      </c>
      <c r="U39" s="114">
        <f>IF(T39=0,0,-1*T39^2/$Z$10)</f>
        <v>-0.15301669036672266</v>
      </c>
      <c r="V39" s="61">
        <f>IF($AA$10,$Z$10*($Q$39-1)/(1+U47*($Q$39-1)),0)</f>
        <v>-0.12536912976139342</v>
      </c>
      <c r="W39" s="114">
        <f>IF(V39=0,0,-1*V39^2/$Z$10)</f>
        <v>-0.15717418697129101</v>
      </c>
      <c r="X39" s="61">
        <f>IF($AA$10,$Z$10*($Q$39-1)/(1+W47*($Q$39-1)),0)</f>
        <v>-0.12540238486280922</v>
      </c>
      <c r="Y39" s="114">
        <f>IF(X39=0,0,-1*X39^2/$Z$10)</f>
        <v>-0.15725758129280124</v>
      </c>
      <c r="Z39" s="61">
        <f>IF($AA$10,$Z$10*($Q$39-1)/(1+Y47*($Q$39-1)),0)</f>
        <v>-0.12540239669034398</v>
      </c>
      <c r="AA39" s="114">
        <f>IF(Z39=0,0,-1*Z39^2/$Z$10)</f>
        <v>-0.15725761095682392</v>
      </c>
      <c r="AB39" s="61">
        <f>IF($AA$10,$Z$10*($Q$39-1)/(1+AA47*($Q$39-1)),0)</f>
        <v>-0.12540239669034547</v>
      </c>
      <c r="AC39" s="114">
        <f>IF(AB39=0,0,-1*AB39^2/$Z$10)</f>
        <v>-0.15725761095682766</v>
      </c>
      <c r="AD39" s="61">
        <f>IF($AA$10,$Z$10*($Q$39-1)/(1+AC47*($Q$39-1)),0)</f>
        <v>-0.12540239669034547</v>
      </c>
      <c r="AE39" s="114">
        <f>IF(AD39=0,0,-1*AD39^2/$Z$10)</f>
        <v>-0.15725761095682766</v>
      </c>
      <c r="AF39" s="61">
        <f>IF($AA$10,$Z$10*($Q$39-1)/(1+AE47*($Q$39-1)),0)</f>
        <v>-0.12540239669034547</v>
      </c>
      <c r="AG39" s="114">
        <f>IF(AF39=0,0,-1*AF39^2/$Z$10)</f>
        <v>-0.15725761095682766</v>
      </c>
      <c r="AH39" s="61">
        <f>IF($AA$10,$Z$10*($Q$39-1)/(1+AG47*($Q$39-1)),0)</f>
        <v>-0.12540239669034547</v>
      </c>
      <c r="AI39" s="114">
        <f>IF(AH39=0,0,-1*AH39^2/$Z$10)</f>
        <v>-0.15725761095682766</v>
      </c>
      <c r="AJ39" s="61">
        <f>IF($AA$10,$Z$10*($Q$39-1)/(1+AI47*($Q$39-1)),0)</f>
        <v>-0.12540239669034547</v>
      </c>
      <c r="AK39" s="114">
        <f>IF(AJ39=0,0,-1*AJ39^2/$Z$10)</f>
        <v>-0.15725761095682766</v>
      </c>
      <c r="AL39" s="61">
        <f>IF($AA$10,$Z$10*($Q$39-1)/(1+AK47*($Q$39-1)),0)</f>
        <v>-0.12540239669034547</v>
      </c>
      <c r="AM39" s="114">
        <f>IF(AL39=0,0,-1*AL39^2/$Z$10)</f>
        <v>-0.15725761095682766</v>
      </c>
      <c r="AN39" s="61">
        <f>IF($AA$10,$Z$10*($Q$39-1)/(1+AM47*($Q$39-1)),0)</f>
        <v>-0.12540239669034547</v>
      </c>
      <c r="AO39" s="114">
        <f>IF(AN39=0,0,-1*AN39^2/$Z$10)</f>
        <v>-0.15725761095682766</v>
      </c>
      <c r="AP39" s="61">
        <f>IF($AA$10,$Z$10*($Q$39-1)/(1+AO47*($Q$39-1)),0)</f>
        <v>-0.12540239669034547</v>
      </c>
      <c r="AQ39" s="114">
        <f>IF(AP39=0,0,-1*AP39^2/$Z$10)</f>
        <v>-0.15725761095682766</v>
      </c>
      <c r="AR39" s="61">
        <f>IF($AA$10,$Z$10*($Q$39-1)/(1+AQ47*($Q$39-1)),0)</f>
        <v>-0.12540239669034547</v>
      </c>
      <c r="AS39" s="114">
        <f>IF(AR39=0,0,-1*AR39^2/$Z$10)</f>
        <v>-0.15725761095682766</v>
      </c>
      <c r="AT39" s="61">
        <f>IF($AA$10,$Z$10*($Q$39-1)/(1+AS47*($Q$39-1)),0)</f>
        <v>-0.12540239669034547</v>
      </c>
      <c r="AU39" s="114">
        <f>IF(AT39=0,0,-1*AT39^2/$Z$10)</f>
        <v>-0.15725761095682766</v>
      </c>
      <c r="AV39" s="61">
        <f>IF($AA$10,$Z$10*($Q$39-1)/(1+AU47*($Q$39-1)),0)</f>
        <v>-0.12540239669034547</v>
      </c>
      <c r="AW39" s="114">
        <f>IF(AV39=0,0,-1*AV39^2/$Z$10)</f>
        <v>-0.15725761095682766</v>
      </c>
      <c r="AX39" s="61">
        <f>IF($AA$10,$Z$10*($Q$39-1)/(1+AW47*($Q$39-1)),0)</f>
        <v>-0.12540239669034547</v>
      </c>
      <c r="AY39" s="114">
        <f>IF(AX39=0,0,-1*AX39^2/$Z$10)</f>
        <v>-0.15725761095682766</v>
      </c>
      <c r="AZ39" s="61">
        <f>IF($AA$10,$Z$10*($Q$39-1)/(1+AY47*($Q$39-1)),0)</f>
        <v>-0.12540239669034547</v>
      </c>
      <c r="BA39" s="114">
        <f>IF(AZ39=0,0,-1*AZ39^2/$Z$10)</f>
        <v>-0.15725761095682766</v>
      </c>
      <c r="BB39" s="61">
        <f>IF($AA$10,$Z$10*($Q$39-1)/(1+BA47*($Q$39-1)),0)</f>
        <v>-0.12540239669034547</v>
      </c>
      <c r="BC39" s="114">
        <f>IF(BB39=0,0,-1*BB39^2/$Z$10)</f>
        <v>-0.15725761095682766</v>
      </c>
      <c r="BD39" s="61">
        <f>IF($AA$10,$Z$10*($Q$39-1)/(1+BC47*($Q$39-1)),0)</f>
        <v>-0.12540239669034547</v>
      </c>
      <c r="BE39" s="114">
        <f>IF(BD39=0,0,-1*BD39^2/$Z$10)</f>
        <v>-0.15725761095682766</v>
      </c>
      <c r="BF39" s="61">
        <f>IF($AA$10,$Z$10*($Q$39-1)/(1+BE47*($Q$39-1)),0)</f>
        <v>-0.12540239669034547</v>
      </c>
      <c r="BG39" s="114">
        <f>IF(BF39=0,0,-1*BF39^2/$Z$10)</f>
        <v>-0.15725761095682766</v>
      </c>
      <c r="BH39" s="61">
        <f>IF($AA$10,$Z$10*($Q$39-1)/(1+BG47*($Q$39-1)),0)</f>
        <v>-0.12540239669034547</v>
      </c>
      <c r="BI39" s="114">
        <f>IF(BH39=0,0,-1*BH39^2/$Z$10)</f>
        <v>-0.15725761095682766</v>
      </c>
      <c r="BJ39" s="61">
        <f>IF($AA$10,$Z$10*($Q$39-1)/(1+BI47*($Q$39-1)),0)</f>
        <v>-0.12540239669034547</v>
      </c>
      <c r="BK39" s="114">
        <f>IF(BJ39=0,0,-1*BJ39^2/$Z$10)</f>
        <v>-0.15725761095682766</v>
      </c>
      <c r="BL39" s="61">
        <f>IF($AA$10,$Z$10*($Q$39-1)/(1+BK47*($Q$39-1)),0)</f>
        <v>-0.12540239669034547</v>
      </c>
      <c r="BM39" s="114">
        <f>IF(BL39=0,0,-1*BL39^2/$Z$10)</f>
        <v>-0.15725761095682766</v>
      </c>
      <c r="BN39" s="61">
        <f>IF($AA$10,$Z$10*($Q$39-1)/(1+BM47*($Q$39-1)),0)</f>
        <v>-0.12540239669034547</v>
      </c>
      <c r="BO39" s="114">
        <f>IF(BN39=0,0,-1*BN39^2/$Z$10)</f>
        <v>-0.15725761095682766</v>
      </c>
      <c r="BP39" s="61">
        <f>IF($AA$10,$Z$10*($Q$39-1)/(1+BO47*($Q$39-1)),0)</f>
        <v>-0.12540239669034547</v>
      </c>
      <c r="BQ39" s="114">
        <f>IF(BP39=0,0,-1*BP39^2/$Z$10)</f>
        <v>-0.15725761095682766</v>
      </c>
      <c r="BR39" s="61">
        <f>IF($AA$10,$Z$10*($Q$39-1)/(1+BQ47*($Q$39-1)),0)</f>
        <v>-0.12540239669034547</v>
      </c>
      <c r="BS39" s="114">
        <f>IF(BR39=0,0,-1*BR39^2/$Z$10)</f>
        <v>-0.15725761095682766</v>
      </c>
      <c r="BT39" s="61">
        <f>IF($AA$10,$Z$10*($Q$39-1)/(1+BS47*($Q$39-1)),0)</f>
        <v>-0.12540239669034547</v>
      </c>
      <c r="BU39" s="114">
        <f>IF(BT39=0,0,-1*BT39^2/$Z$10)</f>
        <v>-0.15725761095682766</v>
      </c>
      <c r="BV39" s="61">
        <f>IF($AA$10,$Z$10*($Q$39-1)/(1+BU47*($Q$39-1)),0)</f>
        <v>-0.12540239669034547</v>
      </c>
      <c r="BW39" s="114">
        <f>IF(BV39=0,0,-1*BV39^2/$Z$10)</f>
        <v>-0.15725761095682766</v>
      </c>
      <c r="BX39" s="61">
        <f>IF($AA$10,$Z$10*($Q$39-1)/(1+BW47*($Q$39-1)),0)</f>
        <v>-0.12540239669034547</v>
      </c>
      <c r="BY39" s="114">
        <f>IF(BX39=0,0,-1*BX39^2/$Z$10)</f>
        <v>-0.15725761095682766</v>
      </c>
      <c r="BZ39" s="61">
        <f>IF($AA$10,$Z$10*($Q$39-1)/(1+BY47*($Q$39-1)),0)</f>
        <v>-0.12540239669034547</v>
      </c>
      <c r="CA39" s="114">
        <f>IF(BZ39=0,0,-1*BZ39^2/$Z$10)</f>
        <v>-0.15725761095682766</v>
      </c>
      <c r="CB39" s="61">
        <f>IF($AA$10,$Z$10*($Q$39-1)/(1+CA47*($Q$39-1)),0)</f>
        <v>-0.12540239669034547</v>
      </c>
      <c r="CC39" s="114">
        <f>IF(CB39=0,0,-1*CB39^2/$Z$10)</f>
        <v>-0.15725761095682766</v>
      </c>
      <c r="CD39" s="61">
        <f>IF($AA$10,$Z$10*($Q$39-1)/(1+CC47*($Q$39-1)),0)</f>
        <v>-0.12540239669034547</v>
      </c>
      <c r="CE39" s="114">
        <f>IF(CD39=0,0,-1*CD39^2/$Z$10)</f>
        <v>-0.15725761095682766</v>
      </c>
      <c r="CF39" s="61">
        <f>IF($AA$10,$Z$10*($Q$39-1)/(1+CE47*($Q$39-1)),0)</f>
        <v>-0.12540239669034547</v>
      </c>
      <c r="CG39" s="114">
        <f>IF(CF39=0,0,-1*CF39^2/$Z$10)</f>
        <v>-0.15725761095682766</v>
      </c>
      <c r="CH39" s="61">
        <f>IF($AA$10,$Z$10*($Q$39-1)/(1+CG47*($Q$39-1)),0)</f>
        <v>-0.12540239669034547</v>
      </c>
      <c r="CI39" s="114">
        <f>IF(CH39=0,0,-1*CH39^2/$Z$10)</f>
        <v>-0.15725761095682766</v>
      </c>
      <c r="CJ39" s="61">
        <f>IF($AA$10,$Z$10*($Q$39-1)/(1+CI47*($Q$39-1)),0)</f>
        <v>-0.12540239669034547</v>
      </c>
      <c r="CK39" s="114">
        <f>IF(CJ39=0,0,-1*CJ39^2/$Z$10)</f>
        <v>-0.15725761095682766</v>
      </c>
      <c r="CL39" s="61">
        <f>IF($AA$10,$Z$10*($Q$39-1)/(1+CK47*($Q$39-1)),0)</f>
        <v>-0.12540239669034547</v>
      </c>
      <c r="CM39" s="114">
        <f>IF(CL39=0,0,-1*CL39^2/$Z$10)</f>
        <v>-0.15725761095682766</v>
      </c>
      <c r="CN39" s="61">
        <f>IF($AA$10,$Z$10*($Q$39-1)/(1+CM47*($Q$39-1)),0)</f>
        <v>-0.12540239669034547</v>
      </c>
      <c r="CO39" s="114">
        <f>IF(CN39=0,0,-1*CN39^2/$Z$10)</f>
        <v>-0.15725761095682766</v>
      </c>
      <c r="CP39" s="61">
        <f>IF($AA$10,$Z$10*($Q$39-1)/(1+CO47*($Q$39-1)),0)</f>
        <v>-0.12540239669034547</v>
      </c>
      <c r="CQ39" s="114">
        <f>IF(CP39=0,0,-1*CP39^2/$Z$10)</f>
        <v>-0.15725761095682766</v>
      </c>
      <c r="CR39" s="61">
        <f>IF($AA$10,$Z$10*($Q$39-1)/(1+CQ47*($Q$39-1)),0)</f>
        <v>-0.12540239669034547</v>
      </c>
      <c r="CS39" s="114">
        <f>IF(CR39=0,0,-1*CR39^2/$Z$10)</f>
        <v>-0.15725761095682766</v>
      </c>
      <c r="CT39" s="61">
        <f>IF($AA$10,$Z$10*($Q$39-1)/(1+CS47*($Q$39-1)),0)</f>
        <v>-0.12540239669034547</v>
      </c>
      <c r="CU39" s="114">
        <f>IF(CT39=0,0,-1*CT39^2/$Z$10)</f>
        <v>-0.15725761095682766</v>
      </c>
      <c r="CV39" s="61">
        <f>IF($AA$10,$Z$10*($Q$39-1)/(1+CU47*($Q$39-1)),0)</f>
        <v>-0.12540239669034547</v>
      </c>
      <c r="CW39" s="114">
        <f>IF(CV39=0,0,-1*CV39^2/$Z$10)</f>
        <v>-0.15725761095682766</v>
      </c>
      <c r="CX39" s="61">
        <f>IF($AA$10,$Z$10*($Q$39-1)/(1+CW47*($Q$39-1)),0)</f>
        <v>-0.12540239669034547</v>
      </c>
      <c r="CY39" s="114">
        <f>IF(CX39=0,0,-1*CX39^2/$Z$10)</f>
        <v>-0.15725761095682766</v>
      </c>
      <c r="CZ39" s="61">
        <f>IF($AA$10,$Z$10*($Q$39-1)/(1+CY47*($Q$39-1)),0)</f>
        <v>-0.12540239669034547</v>
      </c>
      <c r="DA39" s="114">
        <f>IF(CZ39=0,0,-1*CZ39^2/$Z$10)</f>
        <v>-0.15725761095682766</v>
      </c>
      <c r="DB39" s="61">
        <f>IF($AA$10,$Z$10*($Q$39-1)/(1+DA47*($Q$39-1)),0)</f>
        <v>-0.12540239669034547</v>
      </c>
      <c r="DC39" s="114">
        <f>IF(DB39=0,0,-1*DB39^2/$Z$10)</f>
        <v>-0.15725761095682766</v>
      </c>
      <c r="DD39" s="61">
        <f>IF($AA$10,$Z$10*($Q$39-1)/(1+DC47*($Q$39-1)),0)</f>
        <v>-0.12540239669034547</v>
      </c>
      <c r="DE39" s="114">
        <f>IF(DD39=0,0,-1*DD39^2/$Z$10)</f>
        <v>-0.15725761095682766</v>
      </c>
      <c r="DF39" s="61">
        <f>IF($AA$10,$Z$10*($Q$39-1)/(1+DE47*($Q$39-1)),0)</f>
        <v>-0.12540239669034547</v>
      </c>
      <c r="DG39" s="114">
        <f>IF(DF39=0,0,-1*DF39^2/$Z$10)</f>
        <v>-0.15725761095682766</v>
      </c>
      <c r="DH39" s="61">
        <f>IF($AA$10,$Z$10*($Q$39-1)/(1+DG47*($Q$39-1)),0)</f>
        <v>-0.12540239669034547</v>
      </c>
      <c r="DI39" s="114">
        <f>IF(DH39=0,0,-1*DH39^2/$Z$10)</f>
        <v>-0.15725761095682766</v>
      </c>
      <c r="DJ39" s="61">
        <f>IF($AA$10,$Z$10*($Q$39-1)/(1+DI47*($Q$39-1)),0)</f>
        <v>-0.12540239669034547</v>
      </c>
      <c r="DK39" s="114">
        <f>IF(DJ39=0,0,-1*DJ39^2/$Z$10)</f>
        <v>-0.15725761095682766</v>
      </c>
      <c r="DL39" s="61">
        <f>IF($AA$10,$Z$10*($Q$39-1)/(1+DK47*($Q$39-1)),0)</f>
        <v>-0.12540239669034547</v>
      </c>
      <c r="DM39" s="154">
        <f>IF(DL39=0,0,-1*DL39^2/$Z$10)</f>
        <v>-0.15725761095682766</v>
      </c>
    </row>
    <row r="40" spans="2:117" x14ac:dyDescent="0.25">
      <c r="I40" s="113"/>
      <c r="J40" s="114"/>
      <c r="K40" s="113"/>
      <c r="L40" s="44"/>
      <c r="M40" s="44"/>
      <c r="N40" s="153">
        <f t="shared" si="6"/>
        <v>0.13015356965223202</v>
      </c>
      <c r="O40" s="169">
        <f t="shared" si="8"/>
        <v>7.9712734330482527E-3</v>
      </c>
      <c r="P40" s="78">
        <v>5</v>
      </c>
      <c r="Q40" s="60">
        <f t="shared" si="7"/>
        <v>6.1245138756834343E-2</v>
      </c>
      <c r="R40" s="61">
        <f t="shared" si="10"/>
        <v>-0.16023990284370784</v>
      </c>
      <c r="S40" s="114">
        <f t="shared" si="9"/>
        <v>-0.2567682646336093</v>
      </c>
      <c r="T40" s="61">
        <f>IF($AA$11,$Z$11*(Q40-1)/(1+S47*(Q40-1)),0)</f>
        <v>-0.1205655617415409</v>
      </c>
      <c r="U40" s="114">
        <f>IF(T40=0,0,-1*T40^2/$Z$11)</f>
        <v>-0.14536054678053309</v>
      </c>
      <c r="V40" s="61">
        <f>IF($AA$11,$Z$11*($Q$40-1)/(1+U47*($Q$40-1)),0)</f>
        <v>-0.1221507156058029</v>
      </c>
      <c r="W40" s="114">
        <f>IF(V40=0,0,-1*V40^2/$Z$11)</f>
        <v>-0.14920797323009738</v>
      </c>
      <c r="X40" s="61">
        <f>IF($AA$11,$Z$11*($Q$40-1)/(1+W47*($Q$40-1)),0)</f>
        <v>-0.12218228499126707</v>
      </c>
      <c r="Y40" s="114">
        <f>IF(X40=0,0,-1*X40^2/$Z$11)</f>
        <v>-0.14928510765687206</v>
      </c>
      <c r="Z40" s="61">
        <f>IF($AA$11,$Z$11*($Q$40-1)/(1+Y47*($Q$40-1)),0)</f>
        <v>-0.12218229621918233</v>
      </c>
      <c r="AA40" s="114">
        <f>IF(Z40=0,0,-1*Z40^2/$Z$11)</f>
        <v>-0.14928513509392016</v>
      </c>
      <c r="AB40" s="61">
        <f>IF($AA$11,$Z$11*($Q$40-1)/(1+AA47*($Q$40-1)),0)</f>
        <v>-0.12218229621918375</v>
      </c>
      <c r="AC40" s="114">
        <f>IF(AB40=0,0,-1*AB40^2/$Z$11)</f>
        <v>-0.14928513509392363</v>
      </c>
      <c r="AD40" s="61">
        <f>IF($AA$11,$Z$11*($Q$40-1)/(1+AC47*($Q$40-1)),0)</f>
        <v>-0.12218229621918375</v>
      </c>
      <c r="AE40" s="114">
        <f>IF(AD40=0,0,-1*AD40^2/$Z$11)</f>
        <v>-0.14928513509392363</v>
      </c>
      <c r="AF40" s="61">
        <f>IF($AA$11,$Z$11*($Q$40-1)/(1+AE47*($Q$40-1)),0)</f>
        <v>-0.12218229621918375</v>
      </c>
      <c r="AG40" s="114">
        <f>IF(AF40=0,0,-1*AF40^2/$Z$11)</f>
        <v>-0.14928513509392363</v>
      </c>
      <c r="AH40" s="61">
        <f>IF($AA$11,$Z$11*($Q$40-1)/(1+AG47*($Q$40-1)),0)</f>
        <v>-0.12218229621918375</v>
      </c>
      <c r="AI40" s="114">
        <f>IF(AH40=0,0,-1*AH40^2/$Z$11)</f>
        <v>-0.14928513509392363</v>
      </c>
      <c r="AJ40" s="61">
        <f>IF($AA$11,$Z$11*($Q$40-1)/(1+AI47*($Q$40-1)),0)</f>
        <v>-0.12218229621918375</v>
      </c>
      <c r="AK40" s="114">
        <f>IF(AJ40=0,0,-1*AJ40^2/$Z$11)</f>
        <v>-0.14928513509392363</v>
      </c>
      <c r="AL40" s="61">
        <f>IF($AA$11,$Z$11*($Q$40-1)/(1+AK47*($Q$40-1)),0)</f>
        <v>-0.12218229621918375</v>
      </c>
      <c r="AM40" s="114">
        <f>IF(AL40=0,0,-1*AL40^2/$Z$11)</f>
        <v>-0.14928513509392363</v>
      </c>
      <c r="AN40" s="61">
        <f>IF($AA$11,$Z$11*($Q$40-1)/(1+AM47*($Q$40-1)),0)</f>
        <v>-0.12218229621918375</v>
      </c>
      <c r="AO40" s="114">
        <f>IF(AN40=0,0,-1*AN40^2/$Z$11)</f>
        <v>-0.14928513509392363</v>
      </c>
      <c r="AP40" s="61">
        <f>IF($AA$11,$Z$11*($Q$40-1)/(1+AO47*($Q$40-1)),0)</f>
        <v>-0.12218229621918375</v>
      </c>
      <c r="AQ40" s="114">
        <f>IF(AP40=0,0,-1*AP40^2/$Z$11)</f>
        <v>-0.14928513509392363</v>
      </c>
      <c r="AR40" s="61">
        <f>IF($AA$11,$Z$11*($Q$40-1)/(1+AQ47*($Q$40-1)),0)</f>
        <v>-0.12218229621918375</v>
      </c>
      <c r="AS40" s="114">
        <f>IF(AR40=0,0,-1*AR40^2/$Z$11)</f>
        <v>-0.14928513509392363</v>
      </c>
      <c r="AT40" s="61">
        <f>IF($AA$11,$Z$11*($Q$40-1)/(1+AS47*($Q$40-1)),0)</f>
        <v>-0.12218229621918375</v>
      </c>
      <c r="AU40" s="114">
        <f>IF(AT40=0,0,-1*AT40^2/$Z$11)</f>
        <v>-0.14928513509392363</v>
      </c>
      <c r="AV40" s="61">
        <f>IF($AA$11,$Z$11*($Q$40-1)/(1+AU47*($Q$40-1)),0)</f>
        <v>-0.12218229621918375</v>
      </c>
      <c r="AW40" s="114">
        <f>IF(AV40=0,0,-1*AV40^2/$Z$11)</f>
        <v>-0.14928513509392363</v>
      </c>
      <c r="AX40" s="61">
        <f>IF($AA$11,$Z$11*($Q$40-1)/(1+AW47*($Q$40-1)),0)</f>
        <v>-0.12218229621918375</v>
      </c>
      <c r="AY40" s="114">
        <f>IF(AX40=0,0,-1*AX40^2/$Z$11)</f>
        <v>-0.14928513509392363</v>
      </c>
      <c r="AZ40" s="61">
        <f>IF($AA$11,$Z$11*($Q$40-1)/(1+AY47*($Q$40-1)),0)</f>
        <v>-0.12218229621918375</v>
      </c>
      <c r="BA40" s="114">
        <f>IF(AZ40=0,0,-1*AZ40^2/$Z$11)</f>
        <v>-0.14928513509392363</v>
      </c>
      <c r="BB40" s="61">
        <f>IF($AA$11,$Z$11*($Q$40-1)/(1+BA47*($Q$40-1)),0)</f>
        <v>-0.12218229621918375</v>
      </c>
      <c r="BC40" s="114">
        <f>IF(BB40=0,0,-1*BB40^2/$Z$11)</f>
        <v>-0.14928513509392363</v>
      </c>
      <c r="BD40" s="61">
        <f>IF($AA$11,$Z$11*($Q$40-1)/(1+BC47*($Q$40-1)),0)</f>
        <v>-0.12218229621918375</v>
      </c>
      <c r="BE40" s="114">
        <f>IF(BD40=0,0,-1*BD40^2/$Z$11)</f>
        <v>-0.14928513509392363</v>
      </c>
      <c r="BF40" s="61">
        <f>IF($AA$11,$Z$11*($Q$40-1)/(1+BE47*($Q$40-1)),0)</f>
        <v>-0.12218229621918375</v>
      </c>
      <c r="BG40" s="114">
        <f>IF(BF40=0,0,-1*BF40^2/$Z$11)</f>
        <v>-0.14928513509392363</v>
      </c>
      <c r="BH40" s="61">
        <f>IF($AA$11,$Z$11*($Q$40-1)/(1+BG47*($Q$40-1)),0)</f>
        <v>-0.12218229621918375</v>
      </c>
      <c r="BI40" s="114">
        <f>IF(BH40=0,0,-1*BH40^2/$Z$11)</f>
        <v>-0.14928513509392363</v>
      </c>
      <c r="BJ40" s="61">
        <f>IF($AA$11,$Z$11*($Q$40-1)/(1+BI47*($Q$40-1)),0)</f>
        <v>-0.12218229621918375</v>
      </c>
      <c r="BK40" s="114">
        <f>IF(BJ40=0,0,-1*BJ40^2/$Z$11)</f>
        <v>-0.14928513509392363</v>
      </c>
      <c r="BL40" s="61">
        <f>IF($AA$11,$Z$11*($Q$40-1)/(1+BK47*($Q$40-1)),0)</f>
        <v>-0.12218229621918375</v>
      </c>
      <c r="BM40" s="114">
        <f>IF(BL40=0,0,-1*BL40^2/$Z$11)</f>
        <v>-0.14928513509392363</v>
      </c>
      <c r="BN40" s="61">
        <f>IF($AA$11,$Z$11*($Q$40-1)/(1+BM47*($Q$40-1)),0)</f>
        <v>-0.12218229621918375</v>
      </c>
      <c r="BO40" s="114">
        <f>IF(BN40=0,0,-1*BN40^2/$Z$11)</f>
        <v>-0.14928513509392363</v>
      </c>
      <c r="BP40" s="61">
        <f>IF($AA$11,$Z$11*($Q$40-1)/(1+BO47*($Q$40-1)),0)</f>
        <v>-0.12218229621918375</v>
      </c>
      <c r="BQ40" s="114">
        <f>IF(BP40=0,0,-1*BP40^2/$Z$11)</f>
        <v>-0.14928513509392363</v>
      </c>
      <c r="BR40" s="61">
        <f>IF($AA$11,$Z$11*($Q$40-1)/(1+BQ47*($Q$40-1)),0)</f>
        <v>-0.12218229621918375</v>
      </c>
      <c r="BS40" s="114">
        <f>IF(BR40=0,0,-1*BR40^2/$Z$11)</f>
        <v>-0.14928513509392363</v>
      </c>
      <c r="BT40" s="61">
        <f>IF($AA$11,$Z$11*($Q$40-1)/(1+BS47*($Q$40-1)),0)</f>
        <v>-0.12218229621918375</v>
      </c>
      <c r="BU40" s="114">
        <f>IF(BT40=0,0,-1*BT40^2/$Z$11)</f>
        <v>-0.14928513509392363</v>
      </c>
      <c r="BV40" s="61">
        <f>IF($AA$11,$Z$11*($Q$40-1)/(1+BU47*($Q$40-1)),0)</f>
        <v>-0.12218229621918375</v>
      </c>
      <c r="BW40" s="114">
        <f>IF(BV40=0,0,-1*BV40^2/$Z$11)</f>
        <v>-0.14928513509392363</v>
      </c>
      <c r="BX40" s="61">
        <f>IF($AA$11,$Z$11*($Q$40-1)/(1+BW47*($Q$40-1)),0)</f>
        <v>-0.12218229621918375</v>
      </c>
      <c r="BY40" s="114">
        <f>IF(BX40=0,0,-1*BX40^2/$Z$11)</f>
        <v>-0.14928513509392363</v>
      </c>
      <c r="BZ40" s="61">
        <f>IF($AA$11,$Z$11*($Q$40-1)/(1+BY47*($Q$40-1)),0)</f>
        <v>-0.12218229621918375</v>
      </c>
      <c r="CA40" s="114">
        <f>IF(BZ40=0,0,-1*BZ40^2/$Z$11)</f>
        <v>-0.14928513509392363</v>
      </c>
      <c r="CB40" s="61">
        <f>IF($AA$11,$Z$11*($Q$40-1)/(1+CA47*($Q$40-1)),0)</f>
        <v>-0.12218229621918375</v>
      </c>
      <c r="CC40" s="114">
        <f>IF(CB40=0,0,-1*CB40^2/$Z$11)</f>
        <v>-0.14928513509392363</v>
      </c>
      <c r="CD40" s="61">
        <f>IF($AA$11,$Z$11*($Q$40-1)/(1+CC47*($Q$40-1)),0)</f>
        <v>-0.12218229621918375</v>
      </c>
      <c r="CE40" s="114">
        <f>IF(CD40=0,0,-1*CD40^2/$Z$11)</f>
        <v>-0.14928513509392363</v>
      </c>
      <c r="CF40" s="61">
        <f>IF($AA$11,$Z$11*($Q$40-1)/(1+CE47*($Q$40-1)),0)</f>
        <v>-0.12218229621918375</v>
      </c>
      <c r="CG40" s="114">
        <f>IF(CF40=0,0,-1*CF40^2/$Z$11)</f>
        <v>-0.14928513509392363</v>
      </c>
      <c r="CH40" s="61">
        <f>IF($AA$11,$Z$11*($Q$40-1)/(1+CG47*($Q$40-1)),0)</f>
        <v>-0.12218229621918375</v>
      </c>
      <c r="CI40" s="114">
        <f>IF(CH40=0,0,-1*CH40^2/$Z$11)</f>
        <v>-0.14928513509392363</v>
      </c>
      <c r="CJ40" s="61">
        <f>IF($AA$11,$Z$11*($Q$40-1)/(1+CI47*($Q$40-1)),0)</f>
        <v>-0.12218229621918375</v>
      </c>
      <c r="CK40" s="114">
        <f>IF(CJ40=0,0,-1*CJ40^2/$Z$11)</f>
        <v>-0.14928513509392363</v>
      </c>
      <c r="CL40" s="61">
        <f>IF($AA$11,$Z$11*($Q$40-1)/(1+CK47*($Q$40-1)),0)</f>
        <v>-0.12218229621918375</v>
      </c>
      <c r="CM40" s="114">
        <f>IF(CL40=0,0,-1*CL40^2/$Z$11)</f>
        <v>-0.14928513509392363</v>
      </c>
      <c r="CN40" s="61">
        <f>IF($AA$11,$Z$11*($Q$40-1)/(1+CM47*($Q$40-1)),0)</f>
        <v>-0.12218229621918375</v>
      </c>
      <c r="CO40" s="114">
        <f>IF(CN40=0,0,-1*CN40^2/$Z$11)</f>
        <v>-0.14928513509392363</v>
      </c>
      <c r="CP40" s="61">
        <f>IF($AA$11,$Z$11*($Q$40-1)/(1+CO47*($Q$40-1)),0)</f>
        <v>-0.12218229621918375</v>
      </c>
      <c r="CQ40" s="114">
        <f>IF(CP40=0,0,-1*CP40^2/$Z$11)</f>
        <v>-0.14928513509392363</v>
      </c>
      <c r="CR40" s="61">
        <f>IF($AA$11,$Z$11*($Q$40-1)/(1+CQ47*($Q$40-1)),0)</f>
        <v>-0.12218229621918375</v>
      </c>
      <c r="CS40" s="114">
        <f>IF(CR40=0,0,-1*CR40^2/$Z$11)</f>
        <v>-0.14928513509392363</v>
      </c>
      <c r="CT40" s="61">
        <f>IF($AA$11,$Z$11*($Q$40-1)/(1+CS47*($Q$40-1)),0)</f>
        <v>-0.12218229621918375</v>
      </c>
      <c r="CU40" s="114">
        <f>IF(CT40=0,0,-1*CT40^2/$Z$11)</f>
        <v>-0.14928513509392363</v>
      </c>
      <c r="CV40" s="61">
        <f>IF($AA$11,$Z$11*($Q$40-1)/(1+CU47*($Q$40-1)),0)</f>
        <v>-0.12218229621918375</v>
      </c>
      <c r="CW40" s="114">
        <f>IF(CV40=0,0,-1*CV40^2/$Z$11)</f>
        <v>-0.14928513509392363</v>
      </c>
      <c r="CX40" s="61">
        <f>IF($AA$11,$Z$11*($Q$40-1)/(1+CW47*($Q$40-1)),0)</f>
        <v>-0.12218229621918375</v>
      </c>
      <c r="CY40" s="114">
        <f>IF(CX40=0,0,-1*CX40^2/$Z$11)</f>
        <v>-0.14928513509392363</v>
      </c>
      <c r="CZ40" s="61">
        <f>IF($AA$11,$Z$11*($Q$40-1)/(1+CY47*($Q$40-1)),0)</f>
        <v>-0.12218229621918375</v>
      </c>
      <c r="DA40" s="114">
        <f>IF(CZ40=0,0,-1*CZ40^2/$Z$11)</f>
        <v>-0.14928513509392363</v>
      </c>
      <c r="DB40" s="61">
        <f>IF($AA$11,$Z$11*($Q$40-1)/(1+DA47*($Q$40-1)),0)</f>
        <v>-0.12218229621918375</v>
      </c>
      <c r="DC40" s="114">
        <f>IF(DB40=0,0,-1*DB40^2/$Z$11)</f>
        <v>-0.14928513509392363</v>
      </c>
      <c r="DD40" s="61">
        <f>IF($AA$11,$Z$11*($Q$40-1)/(1+DC47*($Q$40-1)),0)</f>
        <v>-0.12218229621918375</v>
      </c>
      <c r="DE40" s="114">
        <f>IF(DD40=0,0,-1*DD40^2/$Z$11)</f>
        <v>-0.14928513509392363</v>
      </c>
      <c r="DF40" s="61">
        <f>IF($AA$11,$Z$11*($Q$40-1)/(1+DE47*($Q$40-1)),0)</f>
        <v>-0.12218229621918375</v>
      </c>
      <c r="DG40" s="114">
        <f>IF(DF40=0,0,-1*DF40^2/$Z$11)</f>
        <v>-0.14928513509392363</v>
      </c>
      <c r="DH40" s="61">
        <f>IF($AA$11,$Z$11*($Q$40-1)/(1+DG47*($Q$40-1)),0)</f>
        <v>-0.12218229621918375</v>
      </c>
      <c r="DI40" s="114">
        <f>IF(DH40=0,0,-1*DH40^2/$Z$11)</f>
        <v>-0.14928513509392363</v>
      </c>
      <c r="DJ40" s="61">
        <f>IF($AA$11,$Z$11*($Q$40-1)/(1+DI47*($Q$40-1)),0)</f>
        <v>-0.12218229621918375</v>
      </c>
      <c r="DK40" s="114">
        <f>IF(DJ40=0,0,-1*DJ40^2/$Z$11)</f>
        <v>-0.14928513509392363</v>
      </c>
      <c r="DL40" s="61">
        <f>IF($AA$11,$Z$11*($Q$40-1)/(1+DK47*($Q$40-1)),0)</f>
        <v>-0.12218229621918375</v>
      </c>
      <c r="DM40" s="154">
        <f>IF(DL40=0,0,-1*DL40^2/$Z$11)</f>
        <v>-0.14928513509392363</v>
      </c>
    </row>
    <row r="41" spans="2:117" x14ac:dyDescent="0.25">
      <c r="I41" s="113"/>
      <c r="J41" s="114"/>
      <c r="K41" s="113"/>
      <c r="L41" s="44"/>
      <c r="M41" s="44"/>
      <c r="N41" s="153">
        <f t="shared" si="6"/>
        <v>0.13225366203924313</v>
      </c>
      <c r="O41" s="169">
        <f t="shared" si="8"/>
        <v>1.5617892400125188E-3</v>
      </c>
      <c r="P41" s="78">
        <v>6</v>
      </c>
      <c r="Q41" s="60">
        <f t="shared" si="7"/>
        <v>1.1809043439183521E-2</v>
      </c>
      <c r="R41" s="61">
        <f t="shared" si="10"/>
        <v>-0.17520080780337371</v>
      </c>
      <c r="S41" s="114">
        <f t="shared" si="9"/>
        <v>-0.30695323054954693</v>
      </c>
      <c r="T41" s="61">
        <f>IF($AA$12,$Z$12*(Q41-1)/(1+S47*(Q41-1)),0)</f>
        <v>-0.12884379926696626</v>
      </c>
      <c r="U41" s="114">
        <f>IF(T41=0,0,-1*T41^2/$Z$12)</f>
        <v>-0.16600724609546294</v>
      </c>
      <c r="V41" s="61">
        <f>IF($AA$12,$Z$12*($Q$41-1)/(1+U47*($Q$41-1)),0)</f>
        <v>-0.1306557406878508</v>
      </c>
      <c r="W41" s="114">
        <f>IF(V41=0,0,-1*V41^2/$Z$12)</f>
        <v>-0.17070922574690911</v>
      </c>
      <c r="X41" s="61">
        <f>IF($AA$12,$Z$12*($Q$41-1)/(1+W47*($Q$41-1)),0)</f>
        <v>-0.13069185995287988</v>
      </c>
      <c r="Y41" s="114">
        <f>IF(X41=0,0,-1*X41^2/$Z$12)</f>
        <v>-0.17080362257943169</v>
      </c>
      <c r="Z41" s="61">
        <f>IF($AA$12,$Z$12*($Q$41-1)/(1+Y47*($Q$41-1)),0)</f>
        <v>-0.130691872799229</v>
      </c>
      <c r="AA41" s="114">
        <f>IF(Z41=0,0,-1*Z41^2/$Z$12)</f>
        <v>-0.17080365615769855</v>
      </c>
      <c r="AB41" s="61">
        <f>IF($AA$12,$Z$12*($Q$41-1)/(1+AA47*($Q$41-1)),0)</f>
        <v>-0.13069187279923061</v>
      </c>
      <c r="AC41" s="114">
        <f>IF(AB41=0,0,-1*AB41^2/$Z$12)</f>
        <v>-0.17080365615770274</v>
      </c>
      <c r="AD41" s="61">
        <f>IF($AA$12,$Z$12*($Q$41-1)/(1+AC47*($Q$41-1)),0)</f>
        <v>-0.13069187279923061</v>
      </c>
      <c r="AE41" s="114">
        <f>IF(AD41=0,0,-1*AD41^2/$Z$12)</f>
        <v>-0.17080365615770274</v>
      </c>
      <c r="AF41" s="61">
        <f>IF($AA$12,$Z$12*($Q$41-1)/(1+AE47*($Q$41-1)),0)</f>
        <v>-0.13069187279923061</v>
      </c>
      <c r="AG41" s="114">
        <f>IF(AF41=0,0,-1*AF41^2/$Z$12)</f>
        <v>-0.17080365615770274</v>
      </c>
      <c r="AH41" s="61">
        <f>IF($AA$12,$Z$12*($Q$41-1)/(1+AG47*($Q$41-1)),0)</f>
        <v>-0.13069187279923061</v>
      </c>
      <c r="AI41" s="114">
        <f>IF(AH41=0,0,-1*AH41^2/$Z$12)</f>
        <v>-0.17080365615770274</v>
      </c>
      <c r="AJ41" s="61">
        <f>IF($AA$12,$Z$12*($Q$41-1)/(1+AI47*($Q$41-1)),0)</f>
        <v>-0.13069187279923061</v>
      </c>
      <c r="AK41" s="114">
        <f>IF(AJ41=0,0,-1*AJ41^2/$Z$12)</f>
        <v>-0.17080365615770274</v>
      </c>
      <c r="AL41" s="61">
        <f>IF($AA$12,$Z$12*($Q$41-1)/(1+AK47*($Q$41-1)),0)</f>
        <v>-0.13069187279923061</v>
      </c>
      <c r="AM41" s="114">
        <f>IF(AL41=0,0,-1*AL41^2/$Z$12)</f>
        <v>-0.17080365615770274</v>
      </c>
      <c r="AN41" s="61">
        <f>IF($AA$12,$Z$12*($Q$41-1)/(1+AM47*($Q$41-1)),0)</f>
        <v>-0.13069187279923061</v>
      </c>
      <c r="AO41" s="114">
        <f>IF(AN41=0,0,-1*AN41^2/$Z$12)</f>
        <v>-0.17080365615770274</v>
      </c>
      <c r="AP41" s="61">
        <f>IF($AA$12,$Z$12*($Q$41-1)/(1+AO47*($Q$41-1)),0)</f>
        <v>-0.13069187279923061</v>
      </c>
      <c r="AQ41" s="114">
        <f>IF(AP41=0,0,-1*AP41^2/$Z$12)</f>
        <v>-0.17080365615770274</v>
      </c>
      <c r="AR41" s="61">
        <f>IF($AA$12,$Z$12*($Q$41-1)/(1+AQ47*($Q$41-1)),0)</f>
        <v>-0.13069187279923061</v>
      </c>
      <c r="AS41" s="114">
        <f>IF(AR41=0,0,-1*AR41^2/$Z$12)</f>
        <v>-0.17080365615770274</v>
      </c>
      <c r="AT41" s="61">
        <f>IF($AA$12,$Z$12*($Q$41-1)/(1+AS47*($Q$41-1)),0)</f>
        <v>-0.13069187279923061</v>
      </c>
      <c r="AU41" s="114">
        <f>IF(AT41=0,0,-1*AT41^2/$Z$12)</f>
        <v>-0.17080365615770274</v>
      </c>
      <c r="AV41" s="61">
        <f>IF($AA$12,$Z$12*($Q$41-1)/(1+AU47*($Q$41-1)),0)</f>
        <v>-0.13069187279923061</v>
      </c>
      <c r="AW41" s="114">
        <f>IF(AV41=0,0,-1*AV41^2/$Z$12)</f>
        <v>-0.17080365615770274</v>
      </c>
      <c r="AX41" s="61">
        <f>IF($AA$12,$Z$12*($Q$41-1)/(1+AW47*($Q$41-1)),0)</f>
        <v>-0.13069187279923061</v>
      </c>
      <c r="AY41" s="114">
        <f>IF(AX41=0,0,-1*AX41^2/$Z$12)</f>
        <v>-0.17080365615770274</v>
      </c>
      <c r="AZ41" s="61">
        <f>IF($AA$12,$Z$12*($Q$41-1)/(1+AY47*($Q$41-1)),0)</f>
        <v>-0.13069187279923061</v>
      </c>
      <c r="BA41" s="114">
        <f>IF(AZ41=0,0,-1*AZ41^2/$Z$12)</f>
        <v>-0.17080365615770274</v>
      </c>
      <c r="BB41" s="61">
        <f>IF($AA$12,$Z$12*($Q$41-1)/(1+BA47*($Q$41-1)),0)</f>
        <v>-0.13069187279923061</v>
      </c>
      <c r="BC41" s="114">
        <f>IF(BB41=0,0,-1*BB41^2/$Z$12)</f>
        <v>-0.17080365615770274</v>
      </c>
      <c r="BD41" s="61">
        <f>IF($AA$12,$Z$12*($Q$41-1)/(1+BC47*($Q$41-1)),0)</f>
        <v>-0.13069187279923061</v>
      </c>
      <c r="BE41" s="114">
        <f>IF(BD41=0,0,-1*BD41^2/$Z$12)</f>
        <v>-0.17080365615770274</v>
      </c>
      <c r="BF41" s="61">
        <f>IF($AA$12,$Z$12*($Q$41-1)/(1+BE47*($Q$41-1)),0)</f>
        <v>-0.13069187279923061</v>
      </c>
      <c r="BG41" s="114">
        <f>IF(BF41=0,0,-1*BF41^2/$Z$12)</f>
        <v>-0.17080365615770274</v>
      </c>
      <c r="BH41" s="61">
        <f>IF($AA$12,$Z$12*($Q$41-1)/(1+BG47*($Q$41-1)),0)</f>
        <v>-0.13069187279923061</v>
      </c>
      <c r="BI41" s="114">
        <f>IF(BH41=0,0,-1*BH41^2/$Z$12)</f>
        <v>-0.17080365615770274</v>
      </c>
      <c r="BJ41" s="61">
        <f>IF($AA$12,$Z$12*($Q$41-1)/(1+BI47*($Q$41-1)),0)</f>
        <v>-0.13069187279923061</v>
      </c>
      <c r="BK41" s="114">
        <f>IF(BJ41=0,0,-1*BJ41^2/$Z$12)</f>
        <v>-0.17080365615770274</v>
      </c>
      <c r="BL41" s="61">
        <f>IF($AA$12,$Z$12*($Q$41-1)/(1+BK47*($Q$41-1)),0)</f>
        <v>-0.13069187279923061</v>
      </c>
      <c r="BM41" s="114">
        <f>IF(BL41=0,0,-1*BL41^2/$Z$12)</f>
        <v>-0.17080365615770274</v>
      </c>
      <c r="BN41" s="61">
        <f>IF($AA$12,$Z$12*($Q$41-1)/(1+BM47*($Q$41-1)),0)</f>
        <v>-0.13069187279923061</v>
      </c>
      <c r="BO41" s="114">
        <f>IF(BN41=0,0,-1*BN41^2/$Z$12)</f>
        <v>-0.17080365615770274</v>
      </c>
      <c r="BP41" s="61">
        <f>IF($AA$12,$Z$12*($Q$41-1)/(1+BO47*($Q$41-1)),0)</f>
        <v>-0.13069187279923061</v>
      </c>
      <c r="BQ41" s="114">
        <f>IF(BP41=0,0,-1*BP41^2/$Z$12)</f>
        <v>-0.17080365615770274</v>
      </c>
      <c r="BR41" s="61">
        <f>IF($AA$12,$Z$12*($Q$41-1)/(1+BQ47*($Q$41-1)),0)</f>
        <v>-0.13069187279923061</v>
      </c>
      <c r="BS41" s="114">
        <f>IF(BR41=0,0,-1*BR41^2/$Z$12)</f>
        <v>-0.17080365615770274</v>
      </c>
      <c r="BT41" s="61">
        <f>IF($AA$12,$Z$12*($Q$41-1)/(1+BS47*($Q$41-1)),0)</f>
        <v>-0.13069187279923061</v>
      </c>
      <c r="BU41" s="114">
        <f>IF(BT41=0,0,-1*BT41^2/$Z$12)</f>
        <v>-0.17080365615770274</v>
      </c>
      <c r="BV41" s="61">
        <f>IF($AA$12,$Z$12*($Q$41-1)/(1+BU47*($Q$41-1)),0)</f>
        <v>-0.13069187279923061</v>
      </c>
      <c r="BW41" s="114">
        <f>IF(BV41=0,0,-1*BV41^2/$Z$12)</f>
        <v>-0.17080365615770274</v>
      </c>
      <c r="BX41" s="61">
        <f>IF($AA$12,$Z$12*($Q$41-1)/(1+BW47*($Q$41-1)),0)</f>
        <v>-0.13069187279923061</v>
      </c>
      <c r="BY41" s="114">
        <f>IF(BX41=0,0,-1*BX41^2/$Z$12)</f>
        <v>-0.17080365615770274</v>
      </c>
      <c r="BZ41" s="61">
        <f>IF($AA$12,$Z$12*($Q$41-1)/(1+BY47*($Q$41-1)),0)</f>
        <v>-0.13069187279923061</v>
      </c>
      <c r="CA41" s="114">
        <f>IF(BZ41=0,0,-1*BZ41^2/$Z$12)</f>
        <v>-0.17080365615770274</v>
      </c>
      <c r="CB41" s="61">
        <f>IF($AA$12,$Z$12*($Q$41-1)/(1+CA47*($Q$41-1)),0)</f>
        <v>-0.13069187279923061</v>
      </c>
      <c r="CC41" s="114">
        <f>IF(CB41=0,0,-1*CB41^2/$Z$12)</f>
        <v>-0.17080365615770274</v>
      </c>
      <c r="CD41" s="61">
        <f>IF($AA$12,$Z$12*($Q$41-1)/(1+CC47*($Q$41-1)),0)</f>
        <v>-0.13069187279923061</v>
      </c>
      <c r="CE41" s="114">
        <f>IF(CD41=0,0,-1*CD41^2/$Z$12)</f>
        <v>-0.17080365615770274</v>
      </c>
      <c r="CF41" s="61">
        <f>IF($AA$12,$Z$12*($Q$41-1)/(1+CE47*($Q$41-1)),0)</f>
        <v>-0.13069187279923061</v>
      </c>
      <c r="CG41" s="114">
        <f>IF(CF41=0,0,-1*CF41^2/$Z$12)</f>
        <v>-0.17080365615770274</v>
      </c>
      <c r="CH41" s="61">
        <f>IF($AA$12,$Z$12*($Q$41-1)/(1+CG47*($Q$41-1)),0)</f>
        <v>-0.13069187279923061</v>
      </c>
      <c r="CI41" s="114">
        <f>IF(CH41=0,0,-1*CH41^2/$Z$12)</f>
        <v>-0.17080365615770274</v>
      </c>
      <c r="CJ41" s="61">
        <f>IF($AA$12,$Z$12*($Q$41-1)/(1+CI47*($Q$41-1)),0)</f>
        <v>-0.13069187279923061</v>
      </c>
      <c r="CK41" s="114">
        <f>IF(CJ41=0,0,-1*CJ41^2/$Z$12)</f>
        <v>-0.17080365615770274</v>
      </c>
      <c r="CL41" s="61">
        <f>IF($AA$12,$Z$12*($Q$41-1)/(1+CK47*($Q$41-1)),0)</f>
        <v>-0.13069187279923061</v>
      </c>
      <c r="CM41" s="114">
        <f>IF(CL41=0,0,-1*CL41^2/$Z$12)</f>
        <v>-0.17080365615770274</v>
      </c>
      <c r="CN41" s="61">
        <f>IF($AA$12,$Z$12*($Q$41-1)/(1+CM47*($Q$41-1)),0)</f>
        <v>-0.13069187279923061</v>
      </c>
      <c r="CO41" s="114">
        <f>IF(CN41=0,0,-1*CN41^2/$Z$12)</f>
        <v>-0.17080365615770274</v>
      </c>
      <c r="CP41" s="61">
        <f>IF($AA$12,$Z$12*($Q$41-1)/(1+CO47*($Q$41-1)),0)</f>
        <v>-0.13069187279923061</v>
      </c>
      <c r="CQ41" s="114">
        <f>IF(CP41=0,0,-1*CP41^2/$Z$12)</f>
        <v>-0.17080365615770274</v>
      </c>
      <c r="CR41" s="61">
        <f>IF($AA$12,$Z$12*($Q$41-1)/(1+CQ47*($Q$41-1)),0)</f>
        <v>-0.13069187279923061</v>
      </c>
      <c r="CS41" s="114">
        <f>IF(CR41=0,0,-1*CR41^2/$Z$12)</f>
        <v>-0.17080365615770274</v>
      </c>
      <c r="CT41" s="61">
        <f>IF($AA$12,$Z$12*($Q$41-1)/(1+CS47*($Q$41-1)),0)</f>
        <v>-0.13069187279923061</v>
      </c>
      <c r="CU41" s="114">
        <f>IF(CT41=0,0,-1*CT41^2/$Z$12)</f>
        <v>-0.17080365615770274</v>
      </c>
      <c r="CV41" s="61">
        <f>IF($AA$12,$Z$12*($Q$41-1)/(1+CU47*($Q$41-1)),0)</f>
        <v>-0.13069187279923061</v>
      </c>
      <c r="CW41" s="114">
        <f>IF(CV41=0,0,-1*CV41^2/$Z$12)</f>
        <v>-0.17080365615770274</v>
      </c>
      <c r="CX41" s="61">
        <f>IF($AA$12,$Z$12*($Q$41-1)/(1+CW47*($Q$41-1)),0)</f>
        <v>-0.13069187279923061</v>
      </c>
      <c r="CY41" s="114">
        <f>IF(CX41=0,0,-1*CX41^2/$Z$12)</f>
        <v>-0.17080365615770274</v>
      </c>
      <c r="CZ41" s="61">
        <f>IF($AA$12,$Z$12*($Q$41-1)/(1+CY47*($Q$41-1)),0)</f>
        <v>-0.13069187279923061</v>
      </c>
      <c r="DA41" s="114">
        <f>IF(CZ41=0,0,-1*CZ41^2/$Z$12)</f>
        <v>-0.17080365615770274</v>
      </c>
      <c r="DB41" s="61">
        <f>IF($AA$12,$Z$12*($Q$41-1)/(1+DA47*($Q$41-1)),0)</f>
        <v>-0.13069187279923061</v>
      </c>
      <c r="DC41" s="114">
        <f>IF(DB41=0,0,-1*DB41^2/$Z$12)</f>
        <v>-0.17080365615770274</v>
      </c>
      <c r="DD41" s="61">
        <f>IF($AA$12,$Z$12*($Q$41-1)/(1+DC47*($Q$41-1)),0)</f>
        <v>-0.13069187279923061</v>
      </c>
      <c r="DE41" s="114">
        <f>IF(DD41=0,0,-1*DD41^2/$Z$12)</f>
        <v>-0.17080365615770274</v>
      </c>
      <c r="DF41" s="61">
        <f>IF($AA$12,$Z$12*($Q$41-1)/(1+DE47*($Q$41-1)),0)</f>
        <v>-0.13069187279923061</v>
      </c>
      <c r="DG41" s="114">
        <f>IF(DF41=0,0,-1*DF41^2/$Z$12)</f>
        <v>-0.17080365615770274</v>
      </c>
      <c r="DH41" s="61">
        <f>IF($AA$12,$Z$12*($Q$41-1)/(1+DG47*($Q$41-1)),0)</f>
        <v>-0.13069187279923061</v>
      </c>
      <c r="DI41" s="114">
        <f>IF(DH41=0,0,-1*DH41^2/$Z$12)</f>
        <v>-0.17080365615770274</v>
      </c>
      <c r="DJ41" s="61">
        <f>IF($AA$12,$Z$12*($Q$41-1)/(1+DI47*($Q$41-1)),0)</f>
        <v>-0.13069187279923061</v>
      </c>
      <c r="DK41" s="114">
        <f>IF(DJ41=0,0,-1*DJ41^2/$Z$12)</f>
        <v>-0.17080365615770274</v>
      </c>
      <c r="DL41" s="61">
        <f>IF($AA$12,$Z$12*($Q$41-1)/(1+DK47*($Q$41-1)),0)</f>
        <v>-0.13069187279923061</v>
      </c>
      <c r="DM41" s="154">
        <f>IF(DL41=0,0,-1*DL41^2/$Z$12)</f>
        <v>-0.17080365615770274</v>
      </c>
    </row>
    <row r="42" spans="2:117" x14ac:dyDescent="0.25">
      <c r="I42" s="113"/>
      <c r="J42" s="114"/>
      <c r="K42" s="113"/>
      <c r="L42" s="44"/>
      <c r="M42" s="44"/>
      <c r="N42" s="153">
        <f t="shared" si="6"/>
        <v>2.0873541590969096E-2</v>
      </c>
      <c r="O42" s="169">
        <f t="shared" si="8"/>
        <v>0.34149403500546971</v>
      </c>
      <c r="P42" s="78">
        <v>7</v>
      </c>
      <c r="Q42" s="60">
        <f t="shared" si="7"/>
        <v>16.360138672069745</v>
      </c>
      <c r="R42" s="61">
        <f t="shared" si="10"/>
        <v>0.1975191131941611</v>
      </c>
      <c r="S42" s="114">
        <f t="shared" si="9"/>
        <v>-0.39013800077007821</v>
      </c>
      <c r="T42" s="61">
        <f>IF($AA$13,$Z$13*(Q42-1)/(1+S47*(Q42-1)),0)</f>
        <v>0.33231406404177682</v>
      </c>
      <c r="U42" s="114">
        <f>IF(T42=0,0,-1*T42^2/$Z$13)</f>
        <v>-1.1043263715996214</v>
      </c>
      <c r="V42" s="61">
        <f>IF($AA$13,$Z$13*($Q$42-1)/(1+U47*($Q$42-1)),0)</f>
        <v>0.32083816089932521</v>
      </c>
      <c r="W42" s="114">
        <f>IF(V42=0,0,-1*V42^2/$Z$13)</f>
        <v>-1.0293712548926128</v>
      </c>
      <c r="X42" s="61">
        <f>IF($AA$13,$Z$13*($Q$42-1)/(1+W47*($Q$42-1)),0)</f>
        <v>0.32062057072977768</v>
      </c>
      <c r="Y42" s="114">
        <f>IF(X42=0,0,-1*X42^2/$Z$13)</f>
        <v>-1.0279755037508835</v>
      </c>
      <c r="Z42" s="61">
        <f>IF($AA$13,$Z$13*($Q$42-1)/(1+Y47*($Q$42-1)),0)</f>
        <v>0.32062049341451038</v>
      </c>
      <c r="AA42" s="114">
        <f>IF(Z42=0,0,-1*Z42^2/$Z$13)</f>
        <v>-1.0279750079736409</v>
      </c>
      <c r="AB42" s="61">
        <f>IF($AA$13,$Z$13*($Q$42-1)/(1+AA47*($Q$42-1)),0)</f>
        <v>0.32062049341450061</v>
      </c>
      <c r="AC42" s="114">
        <f>IF(AB42=0,0,-1*AB42^2/$Z$13)</f>
        <v>-1.0279750079735783</v>
      </c>
      <c r="AD42" s="61">
        <f>IF($AA$13,$Z$13*($Q$42-1)/(1+AC47*($Q$42-1)),0)</f>
        <v>0.32062049341450061</v>
      </c>
      <c r="AE42" s="114">
        <f>IF(AD42=0,0,-1*AD42^2/$Z$13)</f>
        <v>-1.0279750079735783</v>
      </c>
      <c r="AF42" s="61">
        <f>IF($AA$13,$Z$13*($Q$42-1)/(1+AE47*($Q$42-1)),0)</f>
        <v>0.32062049341450061</v>
      </c>
      <c r="AG42" s="114">
        <f>IF(AF42=0,0,-1*AF42^2/$Z$13)</f>
        <v>-1.0279750079735783</v>
      </c>
      <c r="AH42" s="61">
        <f>IF($AA$13,$Z$13*($Q$42-1)/(1+AG47*($Q$42-1)),0)</f>
        <v>0.32062049341450061</v>
      </c>
      <c r="AI42" s="114">
        <f>IF(AH42=0,0,-1*AH42^2/$Z$13)</f>
        <v>-1.0279750079735783</v>
      </c>
      <c r="AJ42" s="61">
        <f>IF($AA$13,$Z$13*($Q$42-1)/(1+AI47*($Q$42-1)),0)</f>
        <v>0.32062049341450061</v>
      </c>
      <c r="AK42" s="114">
        <f>IF(AJ42=0,0,-1*AJ42^2/$Z$13)</f>
        <v>-1.0279750079735783</v>
      </c>
      <c r="AL42" s="61">
        <f>IF($AA$13,$Z$13*($Q$42-1)/(1+AK47*($Q$42-1)),0)</f>
        <v>0.32062049341450061</v>
      </c>
      <c r="AM42" s="114">
        <f>IF(AL42=0,0,-1*AL42^2/$Z$13)</f>
        <v>-1.0279750079735783</v>
      </c>
      <c r="AN42" s="61">
        <f>IF($AA$13,$Z$13*($Q$42-1)/(1+AM47*($Q$42-1)),0)</f>
        <v>0.32062049341450061</v>
      </c>
      <c r="AO42" s="114">
        <f>IF(AN42=0,0,-1*AN42^2/$Z$13)</f>
        <v>-1.0279750079735783</v>
      </c>
      <c r="AP42" s="61">
        <f>IF($AA$13,$Z$13*($Q$42-1)/(1+AO47*($Q$42-1)),0)</f>
        <v>0.32062049341450061</v>
      </c>
      <c r="AQ42" s="114">
        <f>IF(AP42=0,0,-1*AP42^2/$Z$13)</f>
        <v>-1.0279750079735783</v>
      </c>
      <c r="AR42" s="61">
        <f>IF($AA$13,$Z$13*($Q$42-1)/(1+AQ47*($Q$42-1)),0)</f>
        <v>0.32062049341450061</v>
      </c>
      <c r="AS42" s="114">
        <f>IF(AR42=0,0,-1*AR42^2/$Z$13)</f>
        <v>-1.0279750079735783</v>
      </c>
      <c r="AT42" s="61">
        <f>IF($AA$13,$Z$13*($Q$42-1)/(1+AS47*($Q$42-1)),0)</f>
        <v>0.32062049341450061</v>
      </c>
      <c r="AU42" s="114">
        <f>IF(AT42=0,0,-1*AT42^2/$Z$13)</f>
        <v>-1.0279750079735783</v>
      </c>
      <c r="AV42" s="61">
        <f>IF($AA$13,$Z$13*($Q$42-1)/(1+AU47*($Q$42-1)),0)</f>
        <v>0.32062049341450061</v>
      </c>
      <c r="AW42" s="114">
        <f>IF(AV42=0,0,-1*AV42^2/$Z$13)</f>
        <v>-1.0279750079735783</v>
      </c>
      <c r="AX42" s="61">
        <f>IF($AA$13,$Z$13*($Q$42-1)/(1+AW47*($Q$42-1)),0)</f>
        <v>0.32062049341450061</v>
      </c>
      <c r="AY42" s="114">
        <f>IF(AX42=0,0,-1*AX42^2/$Z$13)</f>
        <v>-1.0279750079735783</v>
      </c>
      <c r="AZ42" s="61">
        <f>IF($AA$13,$Z$13*($Q$42-1)/(1+AY47*($Q$42-1)),0)</f>
        <v>0.32062049341450061</v>
      </c>
      <c r="BA42" s="114">
        <f>IF(AZ42=0,0,-1*AZ42^2/$Z$13)</f>
        <v>-1.0279750079735783</v>
      </c>
      <c r="BB42" s="61">
        <f>IF($AA$13,$Z$13*($Q$42-1)/(1+BA47*($Q$42-1)),0)</f>
        <v>0.32062049341450061</v>
      </c>
      <c r="BC42" s="114">
        <f>IF(BB42=0,0,-1*BB42^2/$Z$13)</f>
        <v>-1.0279750079735783</v>
      </c>
      <c r="BD42" s="61">
        <f>IF($AA$13,$Z$13*($Q$42-1)/(1+BC47*($Q$42-1)),0)</f>
        <v>0.32062049341450061</v>
      </c>
      <c r="BE42" s="114">
        <f>IF(BD42=0,0,-1*BD42^2/$Z$13)</f>
        <v>-1.0279750079735783</v>
      </c>
      <c r="BF42" s="61">
        <f>IF($AA$13,$Z$13*($Q$42-1)/(1+BE47*($Q$42-1)),0)</f>
        <v>0.32062049341450061</v>
      </c>
      <c r="BG42" s="114">
        <f>IF(BF42=0,0,-1*BF42^2/$Z$13)</f>
        <v>-1.0279750079735783</v>
      </c>
      <c r="BH42" s="61">
        <f>IF($AA$13,$Z$13*($Q$42-1)/(1+BG47*($Q$42-1)),0)</f>
        <v>0.32062049341450061</v>
      </c>
      <c r="BI42" s="114">
        <f>IF(BH42=0,0,-1*BH42^2/$Z$13)</f>
        <v>-1.0279750079735783</v>
      </c>
      <c r="BJ42" s="61">
        <f>IF($AA$13,$Z$13*($Q$42-1)/(1+BI47*($Q$42-1)),0)</f>
        <v>0.32062049341450061</v>
      </c>
      <c r="BK42" s="114">
        <f>IF(BJ42=0,0,-1*BJ42^2/$Z$13)</f>
        <v>-1.0279750079735783</v>
      </c>
      <c r="BL42" s="61">
        <f>IF($AA$13,$Z$13*($Q$42-1)/(1+BK47*($Q$42-1)),0)</f>
        <v>0.32062049341450061</v>
      </c>
      <c r="BM42" s="114">
        <f>IF(BL42=0,0,-1*BL42^2/$Z$13)</f>
        <v>-1.0279750079735783</v>
      </c>
      <c r="BN42" s="61">
        <f>IF($AA$13,$Z$13*($Q$42-1)/(1+BM47*($Q$42-1)),0)</f>
        <v>0.32062049341450061</v>
      </c>
      <c r="BO42" s="114">
        <f>IF(BN42=0,0,-1*BN42^2/$Z$13)</f>
        <v>-1.0279750079735783</v>
      </c>
      <c r="BP42" s="61">
        <f>IF($AA$13,$Z$13*($Q$42-1)/(1+BO47*($Q$42-1)),0)</f>
        <v>0.32062049341450061</v>
      </c>
      <c r="BQ42" s="114">
        <f>IF(BP42=0,0,-1*BP42^2/$Z$13)</f>
        <v>-1.0279750079735783</v>
      </c>
      <c r="BR42" s="61">
        <f>IF($AA$13,$Z$13*($Q$42-1)/(1+BQ47*($Q$42-1)),0)</f>
        <v>0.32062049341450061</v>
      </c>
      <c r="BS42" s="114">
        <f>IF(BR42=0,0,-1*BR42^2/$Z$13)</f>
        <v>-1.0279750079735783</v>
      </c>
      <c r="BT42" s="61">
        <f>IF($AA$13,$Z$13*($Q$42-1)/(1+BS47*($Q$42-1)),0)</f>
        <v>0.32062049341450061</v>
      </c>
      <c r="BU42" s="114">
        <f>IF(BT42=0,0,-1*BT42^2/$Z$13)</f>
        <v>-1.0279750079735783</v>
      </c>
      <c r="BV42" s="61">
        <f>IF($AA$13,$Z$13*($Q$42-1)/(1+BU47*($Q$42-1)),0)</f>
        <v>0.32062049341450061</v>
      </c>
      <c r="BW42" s="114">
        <f>IF(BV42=0,0,-1*BV42^2/$Z$13)</f>
        <v>-1.0279750079735783</v>
      </c>
      <c r="BX42" s="61">
        <f>IF($AA$13,$Z$13*($Q$42-1)/(1+BW47*($Q$42-1)),0)</f>
        <v>0.32062049341450061</v>
      </c>
      <c r="BY42" s="114">
        <f>IF(BX42=0,0,-1*BX42^2/$Z$13)</f>
        <v>-1.0279750079735783</v>
      </c>
      <c r="BZ42" s="61">
        <f>IF($AA$13,$Z$13*($Q$42-1)/(1+BY47*($Q$42-1)),0)</f>
        <v>0.32062049341450061</v>
      </c>
      <c r="CA42" s="114">
        <f>IF(BZ42=0,0,-1*BZ42^2/$Z$13)</f>
        <v>-1.0279750079735783</v>
      </c>
      <c r="CB42" s="61">
        <f>IF($AA$13,$Z$13*($Q$42-1)/(1+CA47*($Q$42-1)),0)</f>
        <v>0.32062049341450061</v>
      </c>
      <c r="CC42" s="114">
        <f>IF(CB42=0,0,-1*CB42^2/$Z$13)</f>
        <v>-1.0279750079735783</v>
      </c>
      <c r="CD42" s="61">
        <f>IF($AA$13,$Z$13*($Q$42-1)/(1+CC47*($Q$42-1)),0)</f>
        <v>0.32062049341450061</v>
      </c>
      <c r="CE42" s="114">
        <f>IF(CD42=0,0,-1*CD42^2/$Z$13)</f>
        <v>-1.0279750079735783</v>
      </c>
      <c r="CF42" s="61">
        <f>IF($AA$13,$Z$13*($Q$42-1)/(1+CE47*($Q$42-1)),0)</f>
        <v>0.32062049341450061</v>
      </c>
      <c r="CG42" s="114">
        <f>IF(CF42=0,0,-1*CF42^2/$Z$13)</f>
        <v>-1.0279750079735783</v>
      </c>
      <c r="CH42" s="61">
        <f>IF($AA$13,$Z$13*($Q$42-1)/(1+CG47*($Q$42-1)),0)</f>
        <v>0.32062049341450061</v>
      </c>
      <c r="CI42" s="114">
        <f>IF(CH42=0,0,-1*CH42^2/$Z$13)</f>
        <v>-1.0279750079735783</v>
      </c>
      <c r="CJ42" s="61">
        <f>IF($AA$13,$Z$13*($Q$42-1)/(1+CI47*($Q$42-1)),0)</f>
        <v>0.32062049341450061</v>
      </c>
      <c r="CK42" s="114">
        <f>IF(CJ42=0,0,-1*CJ42^2/$Z$13)</f>
        <v>-1.0279750079735783</v>
      </c>
      <c r="CL42" s="61">
        <f>IF($AA$13,$Z$13*($Q$42-1)/(1+CK47*($Q$42-1)),0)</f>
        <v>0.32062049341450061</v>
      </c>
      <c r="CM42" s="114">
        <f>IF(CL42=0,0,-1*CL42^2/$Z$13)</f>
        <v>-1.0279750079735783</v>
      </c>
      <c r="CN42" s="61">
        <f>IF($AA$13,$Z$13*($Q$42-1)/(1+CM47*($Q$42-1)),0)</f>
        <v>0.32062049341450061</v>
      </c>
      <c r="CO42" s="114">
        <f>IF(CN42=0,0,-1*CN42^2/$Z$13)</f>
        <v>-1.0279750079735783</v>
      </c>
      <c r="CP42" s="61">
        <f>IF($AA$13,$Z$13*($Q$42-1)/(1+CO47*($Q$42-1)),0)</f>
        <v>0.32062049341450061</v>
      </c>
      <c r="CQ42" s="114">
        <f>IF(CP42=0,0,-1*CP42^2/$Z$13)</f>
        <v>-1.0279750079735783</v>
      </c>
      <c r="CR42" s="61">
        <f>IF($AA$13,$Z$13*($Q$42-1)/(1+CQ47*($Q$42-1)),0)</f>
        <v>0.32062049341450061</v>
      </c>
      <c r="CS42" s="114">
        <f>IF(CR42=0,0,-1*CR42^2/$Z$13)</f>
        <v>-1.0279750079735783</v>
      </c>
      <c r="CT42" s="61">
        <f>IF($AA$13,$Z$13*($Q$42-1)/(1+CS47*($Q$42-1)),0)</f>
        <v>0.32062049341450061</v>
      </c>
      <c r="CU42" s="114">
        <f>IF(CT42=0,0,-1*CT42^2/$Z$13)</f>
        <v>-1.0279750079735783</v>
      </c>
      <c r="CV42" s="61">
        <f>IF($AA$13,$Z$13*($Q$42-1)/(1+CU47*($Q$42-1)),0)</f>
        <v>0.32062049341450061</v>
      </c>
      <c r="CW42" s="114">
        <f>IF(CV42=0,0,-1*CV42^2/$Z$13)</f>
        <v>-1.0279750079735783</v>
      </c>
      <c r="CX42" s="61">
        <f>IF($AA$13,$Z$13*($Q$42-1)/(1+CW47*($Q$42-1)),0)</f>
        <v>0.32062049341450061</v>
      </c>
      <c r="CY42" s="114">
        <f>IF(CX42=0,0,-1*CX42^2/$Z$13)</f>
        <v>-1.0279750079735783</v>
      </c>
      <c r="CZ42" s="61">
        <f>IF($AA$13,$Z$13*($Q$42-1)/(1+CY47*($Q$42-1)),0)</f>
        <v>0.32062049341450061</v>
      </c>
      <c r="DA42" s="114">
        <f>IF(CZ42=0,0,-1*CZ42^2/$Z$13)</f>
        <v>-1.0279750079735783</v>
      </c>
      <c r="DB42" s="61">
        <f>IF($AA$13,$Z$13*($Q$42-1)/(1+DA47*($Q$42-1)),0)</f>
        <v>0.32062049341450061</v>
      </c>
      <c r="DC42" s="114">
        <f>IF(DB42=0,0,-1*DB42^2/$Z$13)</f>
        <v>-1.0279750079735783</v>
      </c>
      <c r="DD42" s="61">
        <f>IF($AA$13,$Z$13*($Q$42-1)/(1+DC47*($Q$42-1)),0)</f>
        <v>0.32062049341450061</v>
      </c>
      <c r="DE42" s="114">
        <f>IF(DD42=0,0,-1*DD42^2/$Z$13)</f>
        <v>-1.0279750079735783</v>
      </c>
      <c r="DF42" s="61">
        <f>IF($AA$13,$Z$13*($Q$42-1)/(1+DE47*($Q$42-1)),0)</f>
        <v>0.32062049341450061</v>
      </c>
      <c r="DG42" s="114">
        <f>IF(DF42=0,0,-1*DF42^2/$Z$13)</f>
        <v>-1.0279750079735783</v>
      </c>
      <c r="DH42" s="61">
        <f>IF($AA$13,$Z$13*($Q$42-1)/(1+DG47*($Q$42-1)),0)</f>
        <v>0.32062049341450061</v>
      </c>
      <c r="DI42" s="114">
        <f>IF(DH42=0,0,-1*DH42^2/$Z$13)</f>
        <v>-1.0279750079735783</v>
      </c>
      <c r="DJ42" s="61">
        <f>IF($AA$13,$Z$13*($Q$42-1)/(1+DI47*($Q$42-1)),0)</f>
        <v>0.32062049341450061</v>
      </c>
      <c r="DK42" s="114">
        <f>IF(DJ42=0,0,-1*DJ42^2/$Z$13)</f>
        <v>-1.0279750079735783</v>
      </c>
      <c r="DL42" s="61">
        <f>IF($AA$13,$Z$13*($Q$42-1)/(1+DK47*($Q$42-1)),0)</f>
        <v>0.32062049341450061</v>
      </c>
      <c r="DM42" s="154">
        <f>IF(DL42=0,0,-1*DL42^2/$Z$13)</f>
        <v>-1.0279750079735783</v>
      </c>
    </row>
    <row r="43" spans="2:117" x14ac:dyDescent="0.25">
      <c r="I43" s="113"/>
      <c r="J43" s="114"/>
      <c r="K43" s="113"/>
      <c r="L43" s="44"/>
      <c r="M43" s="44"/>
      <c r="N43" s="153">
        <f t="shared" si="6"/>
        <v>9.6403644384350257E-2</v>
      </c>
      <c r="O43" s="169">
        <f t="shared" si="8"/>
        <v>0.11097608115414805</v>
      </c>
      <c r="P43" s="78">
        <v>8</v>
      </c>
      <c r="Q43" s="60">
        <f t="shared" si="7"/>
        <v>1.1511606419327796</v>
      </c>
      <c r="R43" s="61">
        <f t="shared" si="10"/>
        <v>1.4171019734123271E-2</v>
      </c>
      <c r="S43" s="114">
        <f t="shared" si="9"/>
        <v>-2.0081780030491115E-3</v>
      </c>
      <c r="T43" s="61">
        <f>IF($AA$14,$Z$14*(Q43-1)/(1+S47*(Q43-1)),0)</f>
        <v>1.4595780305715263E-2</v>
      </c>
      <c r="U43" s="114">
        <f>IF(T43=0,0,-1*T43^2/$Z$14)</f>
        <v>-2.1303680273270552E-3</v>
      </c>
      <c r="V43" s="61">
        <f>IF($AA$14,$Z$14*($Q$43-1)/(1+U47*($Q$43-1)),0)</f>
        <v>1.4572886129386717E-2</v>
      </c>
      <c r="W43" s="114">
        <f>IF(V43=0,0,-1*V43^2/$Z$14)</f>
        <v>-2.1236901014007174E-3</v>
      </c>
      <c r="X43" s="61">
        <f>IF($AA$14,$Z$14*($Q$43-1)/(1+W47*($Q$43-1)),0)</f>
        <v>1.4572436929513266E-2</v>
      </c>
      <c r="Y43" s="114">
        <f>IF(X43=0,0,-1*X43^2/$Z$14)</f>
        <v>-2.1235591806464203E-3</v>
      </c>
      <c r="Z43" s="61">
        <f>IF($AA$14,$Z$14*($Q$43-1)/(1+Y47*($Q$43-1)),0)</f>
        <v>1.4572436769797801E-2</v>
      </c>
      <c r="AA43" s="114">
        <f>IF(Z43=0,0,-1*Z43^2/$Z$14)</f>
        <v>-2.1235591340975496E-3</v>
      </c>
      <c r="AB43" s="61">
        <f>IF($AA$14,$Z$14*($Q$43-1)/(1+AA47*($Q$43-1)),0)</f>
        <v>1.4572436769797782E-2</v>
      </c>
      <c r="AC43" s="114">
        <f>IF(AB43=0,0,-1*AB43^2/$Z$14)</f>
        <v>-2.123559134097544E-3</v>
      </c>
      <c r="AD43" s="61">
        <f>IF($AA$14,$Z$14*($Q$43-1)/(1+AC47*($Q$43-1)),0)</f>
        <v>1.4572436769797782E-2</v>
      </c>
      <c r="AE43" s="114">
        <f>IF(AD43=0,0,-1*AD43^2/$Z$14)</f>
        <v>-2.123559134097544E-3</v>
      </c>
      <c r="AF43" s="61">
        <f>IF($AA$14,$Z$14*($Q$43-1)/(1+AE47*($Q$43-1)),0)</f>
        <v>1.4572436769797782E-2</v>
      </c>
      <c r="AG43" s="114">
        <f>IF(AF43=0,0,-1*AF43^2/$Z$14)</f>
        <v>-2.123559134097544E-3</v>
      </c>
      <c r="AH43" s="61">
        <f>IF($AA$14,$Z$14*($Q$43-1)/(1+AG47*($Q$43-1)),0)</f>
        <v>1.4572436769797782E-2</v>
      </c>
      <c r="AI43" s="114">
        <f>IF(AH43=0,0,-1*AH43^2/$Z$14)</f>
        <v>-2.123559134097544E-3</v>
      </c>
      <c r="AJ43" s="61">
        <f>IF($AA$14,$Z$14*($Q$43-1)/(1+AI47*($Q$43-1)),0)</f>
        <v>1.4572436769797782E-2</v>
      </c>
      <c r="AK43" s="114">
        <f>IF(AJ43=0,0,-1*AJ43^2/$Z$14)</f>
        <v>-2.123559134097544E-3</v>
      </c>
      <c r="AL43" s="61">
        <f>IF($AA$14,$Z$14*($Q$43-1)/(1+AK47*($Q$43-1)),0)</f>
        <v>1.4572436769797782E-2</v>
      </c>
      <c r="AM43" s="114">
        <f>IF(AL43=0,0,-1*AL43^2/$Z$14)</f>
        <v>-2.123559134097544E-3</v>
      </c>
      <c r="AN43" s="61">
        <f>IF($AA$14,$Z$14*($Q$43-1)/(1+AM47*($Q$43-1)),0)</f>
        <v>1.4572436769797782E-2</v>
      </c>
      <c r="AO43" s="114">
        <f>IF(AN43=0,0,-1*AN43^2/$Z$14)</f>
        <v>-2.123559134097544E-3</v>
      </c>
      <c r="AP43" s="61">
        <f>IF($AA$14,$Z$14*($Q$43-1)/(1+AO47*($Q$43-1)),0)</f>
        <v>1.4572436769797782E-2</v>
      </c>
      <c r="AQ43" s="114">
        <f>IF(AP43=0,0,-1*AP43^2/$Z$14)</f>
        <v>-2.123559134097544E-3</v>
      </c>
      <c r="AR43" s="61">
        <f>IF($AA$14,$Z$14*($Q$43-1)/(1+AQ47*($Q$43-1)),0)</f>
        <v>1.4572436769797782E-2</v>
      </c>
      <c r="AS43" s="114">
        <f>IF(AR43=0,0,-1*AR43^2/$Z$14)</f>
        <v>-2.123559134097544E-3</v>
      </c>
      <c r="AT43" s="61">
        <f>IF($AA$14,$Z$14*($Q$43-1)/(1+AS47*($Q$43-1)),0)</f>
        <v>1.4572436769797782E-2</v>
      </c>
      <c r="AU43" s="114">
        <f>IF(AT43=0,0,-1*AT43^2/$Z$14)</f>
        <v>-2.123559134097544E-3</v>
      </c>
      <c r="AV43" s="61">
        <f>IF($AA$14,$Z$14*($Q$43-1)/(1+AU47*($Q$43-1)),0)</f>
        <v>1.4572436769797782E-2</v>
      </c>
      <c r="AW43" s="114">
        <f>IF(AV43=0,0,-1*AV43^2/$Z$14)</f>
        <v>-2.123559134097544E-3</v>
      </c>
      <c r="AX43" s="61">
        <f>IF($AA$14,$Z$14*($Q$43-1)/(1+AW47*($Q$43-1)),0)</f>
        <v>1.4572436769797782E-2</v>
      </c>
      <c r="AY43" s="114">
        <f>IF(AX43=0,0,-1*AX43^2/$Z$14)</f>
        <v>-2.123559134097544E-3</v>
      </c>
      <c r="AZ43" s="61">
        <f>IF($AA$14,$Z$14*($Q$43-1)/(1+AY47*($Q$43-1)),0)</f>
        <v>1.4572436769797782E-2</v>
      </c>
      <c r="BA43" s="114">
        <f>IF(AZ43=0,0,-1*AZ43^2/$Z$14)</f>
        <v>-2.123559134097544E-3</v>
      </c>
      <c r="BB43" s="61">
        <f>IF($AA$14,$Z$14*($Q$43-1)/(1+BA47*($Q$43-1)),0)</f>
        <v>1.4572436769797782E-2</v>
      </c>
      <c r="BC43" s="114">
        <f>IF(BB43=0,0,-1*BB43^2/$Z$14)</f>
        <v>-2.123559134097544E-3</v>
      </c>
      <c r="BD43" s="61">
        <f>IF($AA$14,$Z$14*($Q$43-1)/(1+BC47*($Q$43-1)),0)</f>
        <v>1.4572436769797782E-2</v>
      </c>
      <c r="BE43" s="114">
        <f>IF(BD43=0,0,-1*BD43^2/$Z$14)</f>
        <v>-2.123559134097544E-3</v>
      </c>
      <c r="BF43" s="61">
        <f>IF($AA$14,$Z$14*($Q$43-1)/(1+BE47*($Q$43-1)),0)</f>
        <v>1.4572436769797782E-2</v>
      </c>
      <c r="BG43" s="114">
        <f>IF(BF43=0,0,-1*BF43^2/$Z$14)</f>
        <v>-2.123559134097544E-3</v>
      </c>
      <c r="BH43" s="61">
        <f>IF($AA$14,$Z$14*($Q$43-1)/(1+BG47*($Q$43-1)),0)</f>
        <v>1.4572436769797782E-2</v>
      </c>
      <c r="BI43" s="114">
        <f>IF(BH43=0,0,-1*BH43^2/$Z$14)</f>
        <v>-2.123559134097544E-3</v>
      </c>
      <c r="BJ43" s="61">
        <f>IF($AA$14,$Z$14*($Q$43-1)/(1+BI47*($Q$43-1)),0)</f>
        <v>1.4572436769797782E-2</v>
      </c>
      <c r="BK43" s="114">
        <f>IF(BJ43=0,0,-1*BJ43^2/$Z$14)</f>
        <v>-2.123559134097544E-3</v>
      </c>
      <c r="BL43" s="61">
        <f>IF($AA$14,$Z$14*($Q$43-1)/(1+BK47*($Q$43-1)),0)</f>
        <v>1.4572436769797782E-2</v>
      </c>
      <c r="BM43" s="114">
        <f>IF(BL43=0,0,-1*BL43^2/$Z$14)</f>
        <v>-2.123559134097544E-3</v>
      </c>
      <c r="BN43" s="61">
        <f>IF($AA$14,$Z$14*($Q$43-1)/(1+BM47*($Q$43-1)),0)</f>
        <v>1.4572436769797782E-2</v>
      </c>
      <c r="BO43" s="114">
        <f>IF(BN43=0,0,-1*BN43^2/$Z$14)</f>
        <v>-2.123559134097544E-3</v>
      </c>
      <c r="BP43" s="61">
        <f>IF($AA$14,$Z$14*($Q$43-1)/(1+BO47*($Q$43-1)),0)</f>
        <v>1.4572436769797782E-2</v>
      </c>
      <c r="BQ43" s="114">
        <f>IF(BP43=0,0,-1*BP43^2/$Z$14)</f>
        <v>-2.123559134097544E-3</v>
      </c>
      <c r="BR43" s="61">
        <f>IF($AA$14,$Z$14*($Q$43-1)/(1+BQ47*($Q$43-1)),0)</f>
        <v>1.4572436769797782E-2</v>
      </c>
      <c r="BS43" s="114">
        <f>IF(BR43=0,0,-1*BR43^2/$Z$14)</f>
        <v>-2.123559134097544E-3</v>
      </c>
      <c r="BT43" s="61">
        <f>IF($AA$14,$Z$14*($Q$43-1)/(1+BS47*($Q$43-1)),0)</f>
        <v>1.4572436769797782E-2</v>
      </c>
      <c r="BU43" s="114">
        <f>IF(BT43=0,0,-1*BT43^2/$Z$14)</f>
        <v>-2.123559134097544E-3</v>
      </c>
      <c r="BV43" s="61">
        <f>IF($AA$14,$Z$14*($Q$43-1)/(1+BU47*($Q$43-1)),0)</f>
        <v>1.4572436769797782E-2</v>
      </c>
      <c r="BW43" s="114">
        <f>IF(BV43=0,0,-1*BV43^2/$Z$14)</f>
        <v>-2.123559134097544E-3</v>
      </c>
      <c r="BX43" s="61">
        <f>IF($AA$14,$Z$14*($Q$43-1)/(1+BW47*($Q$43-1)),0)</f>
        <v>1.4572436769797782E-2</v>
      </c>
      <c r="BY43" s="114">
        <f>IF(BX43=0,0,-1*BX43^2/$Z$14)</f>
        <v>-2.123559134097544E-3</v>
      </c>
      <c r="BZ43" s="61">
        <f>IF($AA$14,$Z$14*($Q$43-1)/(1+BY47*($Q$43-1)),0)</f>
        <v>1.4572436769797782E-2</v>
      </c>
      <c r="CA43" s="114">
        <f>IF(BZ43=0,0,-1*BZ43^2/$Z$14)</f>
        <v>-2.123559134097544E-3</v>
      </c>
      <c r="CB43" s="61">
        <f>IF($AA$14,$Z$14*($Q$43-1)/(1+CA47*($Q$43-1)),0)</f>
        <v>1.4572436769797782E-2</v>
      </c>
      <c r="CC43" s="114">
        <f>IF(CB43=0,0,-1*CB43^2/$Z$14)</f>
        <v>-2.123559134097544E-3</v>
      </c>
      <c r="CD43" s="61">
        <f>IF($AA$14,$Z$14*($Q$43-1)/(1+CC47*($Q$43-1)),0)</f>
        <v>1.4572436769797782E-2</v>
      </c>
      <c r="CE43" s="114">
        <f>IF(CD43=0,0,-1*CD43^2/$Z$14)</f>
        <v>-2.123559134097544E-3</v>
      </c>
      <c r="CF43" s="61">
        <f>IF($AA$14,$Z$14*($Q$43-1)/(1+CE47*($Q$43-1)),0)</f>
        <v>1.4572436769797782E-2</v>
      </c>
      <c r="CG43" s="114">
        <f>IF(CF43=0,0,-1*CF43^2/$Z$14)</f>
        <v>-2.123559134097544E-3</v>
      </c>
      <c r="CH43" s="61">
        <f>IF($AA$14,$Z$14*($Q$43-1)/(1+CG47*($Q$43-1)),0)</f>
        <v>1.4572436769797782E-2</v>
      </c>
      <c r="CI43" s="114">
        <f>IF(CH43=0,0,-1*CH43^2/$Z$14)</f>
        <v>-2.123559134097544E-3</v>
      </c>
      <c r="CJ43" s="61">
        <f>IF($AA$14,$Z$14*($Q$43-1)/(1+CI47*($Q$43-1)),0)</f>
        <v>1.4572436769797782E-2</v>
      </c>
      <c r="CK43" s="114">
        <f>IF(CJ43=0,0,-1*CJ43^2/$Z$14)</f>
        <v>-2.123559134097544E-3</v>
      </c>
      <c r="CL43" s="61">
        <f>IF($AA$14,$Z$14*($Q$43-1)/(1+CK47*($Q$43-1)),0)</f>
        <v>1.4572436769797782E-2</v>
      </c>
      <c r="CM43" s="114">
        <f>IF(CL43=0,0,-1*CL43^2/$Z$14)</f>
        <v>-2.123559134097544E-3</v>
      </c>
      <c r="CN43" s="61">
        <f>IF($AA$14,$Z$14*($Q$43-1)/(1+CM47*($Q$43-1)),0)</f>
        <v>1.4572436769797782E-2</v>
      </c>
      <c r="CO43" s="114">
        <f>IF(CN43=0,0,-1*CN43^2/$Z$14)</f>
        <v>-2.123559134097544E-3</v>
      </c>
      <c r="CP43" s="61">
        <f>IF($AA$14,$Z$14*($Q$43-1)/(1+CO47*($Q$43-1)),0)</f>
        <v>1.4572436769797782E-2</v>
      </c>
      <c r="CQ43" s="114">
        <f>IF(CP43=0,0,-1*CP43^2/$Z$14)</f>
        <v>-2.123559134097544E-3</v>
      </c>
      <c r="CR43" s="61">
        <f>IF($AA$14,$Z$14*($Q$43-1)/(1+CQ47*($Q$43-1)),0)</f>
        <v>1.4572436769797782E-2</v>
      </c>
      <c r="CS43" s="114">
        <f>IF(CR43=0,0,-1*CR43^2/$Z$14)</f>
        <v>-2.123559134097544E-3</v>
      </c>
      <c r="CT43" s="61">
        <f>IF($AA$14,$Z$14*($Q$43-1)/(1+CS47*($Q$43-1)),0)</f>
        <v>1.4572436769797782E-2</v>
      </c>
      <c r="CU43" s="114">
        <f>IF(CT43=0,0,-1*CT43^2/$Z$14)</f>
        <v>-2.123559134097544E-3</v>
      </c>
      <c r="CV43" s="61">
        <f>IF($AA$14,$Z$14*($Q$43-1)/(1+CU47*($Q$43-1)),0)</f>
        <v>1.4572436769797782E-2</v>
      </c>
      <c r="CW43" s="114">
        <f>IF(CV43=0,0,-1*CV43^2/$Z$14)</f>
        <v>-2.123559134097544E-3</v>
      </c>
      <c r="CX43" s="61">
        <f>IF($AA$14,$Z$14*($Q$43-1)/(1+CW47*($Q$43-1)),0)</f>
        <v>1.4572436769797782E-2</v>
      </c>
      <c r="CY43" s="114">
        <f>IF(CX43=0,0,-1*CX43^2/$Z$14)</f>
        <v>-2.123559134097544E-3</v>
      </c>
      <c r="CZ43" s="61">
        <f>IF($AA$14,$Z$14*($Q$43-1)/(1+CY47*($Q$43-1)),0)</f>
        <v>1.4572436769797782E-2</v>
      </c>
      <c r="DA43" s="114">
        <f>IF(CZ43=0,0,-1*CZ43^2/$Z$14)</f>
        <v>-2.123559134097544E-3</v>
      </c>
      <c r="DB43" s="61">
        <f>IF($AA$14,$Z$14*($Q$43-1)/(1+DA47*($Q$43-1)),0)</f>
        <v>1.4572436769797782E-2</v>
      </c>
      <c r="DC43" s="114">
        <f>IF(DB43=0,0,-1*DB43^2/$Z$14)</f>
        <v>-2.123559134097544E-3</v>
      </c>
      <c r="DD43" s="61">
        <f>IF($AA$14,$Z$14*($Q$43-1)/(1+DC47*($Q$43-1)),0)</f>
        <v>1.4572436769797782E-2</v>
      </c>
      <c r="DE43" s="114">
        <f>IF(DD43=0,0,-1*DD43^2/$Z$14)</f>
        <v>-2.123559134097544E-3</v>
      </c>
      <c r="DF43" s="61">
        <f>IF($AA$14,$Z$14*($Q$43-1)/(1+DE47*($Q$43-1)),0)</f>
        <v>1.4572436769797782E-2</v>
      </c>
      <c r="DG43" s="114">
        <f>IF(DF43=0,0,-1*DF43^2/$Z$14)</f>
        <v>-2.123559134097544E-3</v>
      </c>
      <c r="DH43" s="61">
        <f>IF($AA$14,$Z$14*($Q$43-1)/(1+DG47*($Q$43-1)),0)</f>
        <v>1.4572436769797782E-2</v>
      </c>
      <c r="DI43" s="114">
        <f>IF(DH43=0,0,-1*DH43^2/$Z$14)</f>
        <v>-2.123559134097544E-3</v>
      </c>
      <c r="DJ43" s="61">
        <f>IF($AA$14,$Z$14*($Q$43-1)/(1+DI47*($Q$43-1)),0)</f>
        <v>1.4572436769797782E-2</v>
      </c>
      <c r="DK43" s="114">
        <f>IF(DJ43=0,0,-1*DJ43^2/$Z$14)</f>
        <v>-2.123559134097544E-3</v>
      </c>
      <c r="DL43" s="61">
        <f>IF($AA$14,$Z$14*($Q$43-1)/(1+DK47*($Q$43-1)),0)</f>
        <v>1.4572436769797782E-2</v>
      </c>
      <c r="DM43" s="154">
        <f>IF(DL43=0,0,-1*DL43^2/$Z$14)</f>
        <v>-2.123559134097544E-3</v>
      </c>
    </row>
    <row r="44" spans="2:117" x14ac:dyDescent="0.25">
      <c r="I44" s="113"/>
      <c r="J44" s="114"/>
      <c r="K44" s="113"/>
      <c r="L44" s="44"/>
      <c r="M44" s="44"/>
      <c r="N44" s="153">
        <f t="shared" si="6"/>
        <v>0.11889986326256288</v>
      </c>
      <c r="O44" s="169">
        <f t="shared" si="8"/>
        <v>4.2317597272784994E-2</v>
      </c>
      <c r="P44" s="78">
        <v>9</v>
      </c>
      <c r="Q44" s="60">
        <f t="shared" si="7"/>
        <v>0.3559095537337697</v>
      </c>
      <c r="R44" s="61">
        <f t="shared" si="10"/>
        <v>-8.9976570403202866E-2</v>
      </c>
      <c r="S44" s="114">
        <f t="shared" si="9"/>
        <v>-8.0957832215225206E-2</v>
      </c>
      <c r="T44" s="61">
        <f>IF($AA$15,$Z$15*(Q44-1)/(1+S47*(Q44-1)),0)</f>
        <v>-7.5943960473555644E-2</v>
      </c>
      <c r="U44" s="114">
        <f>IF(T44=0,0,-1*T44^2/$Z$15)</f>
        <v>-5.7674851324089824E-2</v>
      </c>
      <c r="V44" s="61">
        <f>IF($AA$15,$Z$15*($Q$44-1)/(1+U47*($Q$44-1)),0)</f>
        <v>-7.6569857974582017E-2</v>
      </c>
      <c r="W44" s="114">
        <f>IF(V44=0,0,-1*V44^2/$Z$15)</f>
        <v>-5.8629431502476612E-2</v>
      </c>
      <c r="X44" s="61">
        <f>IF($AA$15,$Z$15*($Q$44-1)/(1+W47*($Q$44-1)),0)</f>
        <v>-7.6582261578757582E-2</v>
      </c>
      <c r="Y44" s="114">
        <f>IF(X44=0,0,-1*X44^2/$Z$15)</f>
        <v>-5.8648427885172501E-2</v>
      </c>
      <c r="Z44" s="61">
        <f>IF($AA$15,$Z$15*($Q$44-1)/(1+Y47*($Q$44-1)),0)</f>
        <v>-7.6582265989777326E-2</v>
      </c>
      <c r="AA44" s="114">
        <f>IF(Z44=0,0,-1*Z44^2/$Z$15)</f>
        <v>-5.8648434641290048E-2</v>
      </c>
      <c r="AB44" s="61">
        <f>IF($AA$15,$Z$15*($Q$44-1)/(1+AA47*($Q$44-1)),0)</f>
        <v>-7.6582265989777881E-2</v>
      </c>
      <c r="AC44" s="114">
        <f>IF(AB44=0,0,-1*AB44^2/$Z$15)</f>
        <v>-5.8648434641290895E-2</v>
      </c>
      <c r="AD44" s="61">
        <f>IF($AA$15,$Z$15*($Q$44-1)/(1+AC47*($Q$44-1)),0)</f>
        <v>-7.6582265989777881E-2</v>
      </c>
      <c r="AE44" s="114">
        <f>IF(AD44=0,0,-1*AD44^2/$Z$15)</f>
        <v>-5.8648434641290895E-2</v>
      </c>
      <c r="AF44" s="61">
        <f>IF($AA$15,$Z$15*($Q$44-1)/(1+AE47*($Q$44-1)),0)</f>
        <v>-7.6582265989777881E-2</v>
      </c>
      <c r="AG44" s="114">
        <f>IF(AF44=0,0,-1*AF44^2/$Z$15)</f>
        <v>-5.8648434641290895E-2</v>
      </c>
      <c r="AH44" s="61">
        <f>IF($AA$15,$Z$15*($Q$44-1)/(1+AG47*($Q$44-1)),0)</f>
        <v>-7.6582265989777881E-2</v>
      </c>
      <c r="AI44" s="114">
        <f>IF(AH44=0,0,-1*AH44^2/$Z$15)</f>
        <v>-5.8648434641290895E-2</v>
      </c>
      <c r="AJ44" s="61">
        <f>IF($AA$15,$Z$15*($Q$44-1)/(1+AI47*($Q$44-1)),0)</f>
        <v>-7.6582265989777881E-2</v>
      </c>
      <c r="AK44" s="114">
        <f>IF(AJ44=0,0,-1*AJ44^2/$Z$15)</f>
        <v>-5.8648434641290895E-2</v>
      </c>
      <c r="AL44" s="61">
        <f>IF($AA$15,$Z$15*($Q$44-1)/(1+AK47*($Q$44-1)),0)</f>
        <v>-7.6582265989777881E-2</v>
      </c>
      <c r="AM44" s="114">
        <f>IF(AL44=0,0,-1*AL44^2/$Z$15)</f>
        <v>-5.8648434641290895E-2</v>
      </c>
      <c r="AN44" s="61">
        <f>IF($AA$15,$Z$15*($Q$44-1)/(1+AM47*($Q$44-1)),0)</f>
        <v>-7.6582265989777881E-2</v>
      </c>
      <c r="AO44" s="114">
        <f>IF(AN44=0,0,-1*AN44^2/$Z$15)</f>
        <v>-5.8648434641290895E-2</v>
      </c>
      <c r="AP44" s="61">
        <f>IF($AA$15,$Z$15*($Q$44-1)/(1+AO47*($Q$44-1)),0)</f>
        <v>-7.6582265989777881E-2</v>
      </c>
      <c r="AQ44" s="114">
        <f>IF(AP44=0,0,-1*AP44^2/$Z$15)</f>
        <v>-5.8648434641290895E-2</v>
      </c>
      <c r="AR44" s="61">
        <f>IF($AA$15,$Z$15*($Q$44-1)/(1+AQ47*($Q$44-1)),0)</f>
        <v>-7.6582265989777881E-2</v>
      </c>
      <c r="AS44" s="114">
        <f>IF(AR44=0,0,-1*AR44^2/$Z$15)</f>
        <v>-5.8648434641290895E-2</v>
      </c>
      <c r="AT44" s="61">
        <f>IF($AA$15,$Z$15*($Q$44-1)/(1+AS47*($Q$44-1)),0)</f>
        <v>-7.6582265989777881E-2</v>
      </c>
      <c r="AU44" s="114">
        <f>IF(AT44=0,0,-1*AT44^2/$Z$15)</f>
        <v>-5.8648434641290895E-2</v>
      </c>
      <c r="AV44" s="61">
        <f>IF($AA$15,$Z$15*($Q$44-1)/(1+AU47*($Q$44-1)),0)</f>
        <v>-7.6582265989777881E-2</v>
      </c>
      <c r="AW44" s="114">
        <f>IF(AV44=0,0,-1*AV44^2/$Z$15)</f>
        <v>-5.8648434641290895E-2</v>
      </c>
      <c r="AX44" s="61">
        <f>IF($AA$15,$Z$15*($Q$44-1)/(1+AW47*($Q$44-1)),0)</f>
        <v>-7.6582265989777881E-2</v>
      </c>
      <c r="AY44" s="114">
        <f>IF(AX44=0,0,-1*AX44^2/$Z$15)</f>
        <v>-5.8648434641290895E-2</v>
      </c>
      <c r="AZ44" s="61">
        <f>IF($AA$15,$Z$15*($Q$44-1)/(1+AY47*($Q$44-1)),0)</f>
        <v>-7.6582265989777881E-2</v>
      </c>
      <c r="BA44" s="114">
        <f>IF(AZ44=0,0,-1*AZ44^2/$Z$15)</f>
        <v>-5.8648434641290895E-2</v>
      </c>
      <c r="BB44" s="61">
        <f>IF($AA$15,$Z$15*($Q$44-1)/(1+BA47*($Q$44-1)),0)</f>
        <v>-7.6582265989777881E-2</v>
      </c>
      <c r="BC44" s="114">
        <f>IF(BB44=0,0,-1*BB44^2/$Z$15)</f>
        <v>-5.8648434641290895E-2</v>
      </c>
      <c r="BD44" s="61">
        <f>IF($AA$15,$Z$15*($Q$44-1)/(1+BC47*($Q$44-1)),0)</f>
        <v>-7.6582265989777881E-2</v>
      </c>
      <c r="BE44" s="114">
        <f>IF(BD44=0,0,-1*BD44^2/$Z$15)</f>
        <v>-5.8648434641290895E-2</v>
      </c>
      <c r="BF44" s="61">
        <f>IF($AA$15,$Z$15*($Q$44-1)/(1+BE47*($Q$44-1)),0)</f>
        <v>-7.6582265989777881E-2</v>
      </c>
      <c r="BG44" s="114">
        <f>IF(BF44=0,0,-1*BF44^2/$Z$15)</f>
        <v>-5.8648434641290895E-2</v>
      </c>
      <c r="BH44" s="61">
        <f>IF($AA$15,$Z$15*($Q$44-1)/(1+BG47*($Q$44-1)),0)</f>
        <v>-7.6582265989777881E-2</v>
      </c>
      <c r="BI44" s="114">
        <f>IF(BH44=0,0,-1*BH44^2/$Z$15)</f>
        <v>-5.8648434641290895E-2</v>
      </c>
      <c r="BJ44" s="61">
        <f>IF($AA$15,$Z$15*($Q$44-1)/(1+BI47*($Q$44-1)),0)</f>
        <v>-7.6582265989777881E-2</v>
      </c>
      <c r="BK44" s="114">
        <f>IF(BJ44=0,0,-1*BJ44^2/$Z$15)</f>
        <v>-5.8648434641290895E-2</v>
      </c>
      <c r="BL44" s="61">
        <f>IF($AA$15,$Z$15*($Q$44-1)/(1+BK47*($Q$44-1)),0)</f>
        <v>-7.6582265989777881E-2</v>
      </c>
      <c r="BM44" s="114">
        <f>IF(BL44=0,0,-1*BL44^2/$Z$15)</f>
        <v>-5.8648434641290895E-2</v>
      </c>
      <c r="BN44" s="61">
        <f>IF($AA$15,$Z$15*($Q$44-1)/(1+BM47*($Q$44-1)),0)</f>
        <v>-7.6582265989777881E-2</v>
      </c>
      <c r="BO44" s="114">
        <f>IF(BN44=0,0,-1*BN44^2/$Z$15)</f>
        <v>-5.8648434641290895E-2</v>
      </c>
      <c r="BP44" s="61">
        <f>IF($AA$15,$Z$15*($Q$44-1)/(1+BO47*($Q$44-1)),0)</f>
        <v>-7.6582265989777881E-2</v>
      </c>
      <c r="BQ44" s="114">
        <f>IF(BP44=0,0,-1*BP44^2/$Z$15)</f>
        <v>-5.8648434641290895E-2</v>
      </c>
      <c r="BR44" s="61">
        <f>IF($AA$15,$Z$15*($Q$44-1)/(1+BQ47*($Q$44-1)),0)</f>
        <v>-7.6582265989777881E-2</v>
      </c>
      <c r="BS44" s="114">
        <f>IF(BR44=0,0,-1*BR44^2/$Z$15)</f>
        <v>-5.8648434641290895E-2</v>
      </c>
      <c r="BT44" s="61">
        <f>IF($AA$15,$Z$15*($Q$44-1)/(1+BS47*($Q$44-1)),0)</f>
        <v>-7.6582265989777881E-2</v>
      </c>
      <c r="BU44" s="114">
        <f>IF(BT44=0,0,-1*BT44^2/$Z$15)</f>
        <v>-5.8648434641290895E-2</v>
      </c>
      <c r="BV44" s="61">
        <f>IF($AA$15,$Z$15*($Q$44-1)/(1+BU47*($Q$44-1)),0)</f>
        <v>-7.6582265989777881E-2</v>
      </c>
      <c r="BW44" s="114">
        <f>IF(BV44=0,0,-1*BV44^2/$Z$15)</f>
        <v>-5.8648434641290895E-2</v>
      </c>
      <c r="BX44" s="61">
        <f>IF($AA$15,$Z$15*($Q$44-1)/(1+BW47*($Q$44-1)),0)</f>
        <v>-7.6582265989777881E-2</v>
      </c>
      <c r="BY44" s="114">
        <f>IF(BX44=0,0,-1*BX44^2/$Z$15)</f>
        <v>-5.8648434641290895E-2</v>
      </c>
      <c r="BZ44" s="61">
        <f>IF($AA$15,$Z$15*($Q$44-1)/(1+BY47*($Q$44-1)),0)</f>
        <v>-7.6582265989777881E-2</v>
      </c>
      <c r="CA44" s="114">
        <f>IF(BZ44=0,0,-1*BZ44^2/$Z$15)</f>
        <v>-5.8648434641290895E-2</v>
      </c>
      <c r="CB44" s="61">
        <f>IF($AA$15,$Z$15*($Q$44-1)/(1+CA47*($Q$44-1)),0)</f>
        <v>-7.6582265989777881E-2</v>
      </c>
      <c r="CC44" s="114">
        <f>IF(CB44=0,0,-1*CB44^2/$Z$15)</f>
        <v>-5.8648434641290895E-2</v>
      </c>
      <c r="CD44" s="61">
        <f>IF($AA$15,$Z$15*($Q$44-1)/(1+CC47*($Q$44-1)),0)</f>
        <v>-7.6582265989777881E-2</v>
      </c>
      <c r="CE44" s="114">
        <f>IF(CD44=0,0,-1*CD44^2/$Z$15)</f>
        <v>-5.8648434641290895E-2</v>
      </c>
      <c r="CF44" s="61">
        <f>IF($AA$15,$Z$15*($Q$44-1)/(1+CE47*($Q$44-1)),0)</f>
        <v>-7.6582265989777881E-2</v>
      </c>
      <c r="CG44" s="114">
        <f>IF(CF44=0,0,-1*CF44^2/$Z$15)</f>
        <v>-5.8648434641290895E-2</v>
      </c>
      <c r="CH44" s="61">
        <f>IF($AA$15,$Z$15*($Q$44-1)/(1+CG47*($Q$44-1)),0)</f>
        <v>-7.6582265989777881E-2</v>
      </c>
      <c r="CI44" s="114">
        <f>IF(CH44=0,0,-1*CH44^2/$Z$15)</f>
        <v>-5.8648434641290895E-2</v>
      </c>
      <c r="CJ44" s="61">
        <f>IF($AA$15,$Z$15*($Q$44-1)/(1+CI47*($Q$44-1)),0)</f>
        <v>-7.6582265989777881E-2</v>
      </c>
      <c r="CK44" s="114">
        <f>IF(CJ44=0,0,-1*CJ44^2/$Z$15)</f>
        <v>-5.8648434641290895E-2</v>
      </c>
      <c r="CL44" s="61">
        <f>IF($AA$15,$Z$15*($Q$44-1)/(1+CK47*($Q$44-1)),0)</f>
        <v>-7.6582265989777881E-2</v>
      </c>
      <c r="CM44" s="114">
        <f>IF(CL44=0,0,-1*CL44^2/$Z$15)</f>
        <v>-5.8648434641290895E-2</v>
      </c>
      <c r="CN44" s="61">
        <f>IF($AA$15,$Z$15*($Q$44-1)/(1+CM47*($Q$44-1)),0)</f>
        <v>-7.6582265989777881E-2</v>
      </c>
      <c r="CO44" s="114">
        <f>IF(CN44=0,0,-1*CN44^2/$Z$15)</f>
        <v>-5.8648434641290895E-2</v>
      </c>
      <c r="CP44" s="61">
        <f>IF($AA$15,$Z$15*($Q$44-1)/(1+CO47*($Q$44-1)),0)</f>
        <v>-7.6582265989777881E-2</v>
      </c>
      <c r="CQ44" s="114">
        <f>IF(CP44=0,0,-1*CP44^2/$Z$15)</f>
        <v>-5.8648434641290895E-2</v>
      </c>
      <c r="CR44" s="61">
        <f>IF($AA$15,$Z$15*($Q$44-1)/(1+CQ47*($Q$44-1)),0)</f>
        <v>-7.6582265989777881E-2</v>
      </c>
      <c r="CS44" s="114">
        <f>IF(CR44=0,0,-1*CR44^2/$Z$15)</f>
        <v>-5.8648434641290895E-2</v>
      </c>
      <c r="CT44" s="61">
        <f>IF($AA$15,$Z$15*($Q$44-1)/(1+CS47*($Q$44-1)),0)</f>
        <v>-7.6582265989777881E-2</v>
      </c>
      <c r="CU44" s="114">
        <f>IF(CT44=0,0,-1*CT44^2/$Z$15)</f>
        <v>-5.8648434641290895E-2</v>
      </c>
      <c r="CV44" s="61">
        <f>IF($AA$15,$Z$15*($Q$44-1)/(1+CU47*($Q$44-1)),0)</f>
        <v>-7.6582265989777881E-2</v>
      </c>
      <c r="CW44" s="114">
        <f>IF(CV44=0,0,-1*CV44^2/$Z$15)</f>
        <v>-5.8648434641290895E-2</v>
      </c>
      <c r="CX44" s="61">
        <f>IF($AA$15,$Z$15*($Q$44-1)/(1+CW47*($Q$44-1)),0)</f>
        <v>-7.6582265989777881E-2</v>
      </c>
      <c r="CY44" s="114">
        <f>IF(CX44=0,0,-1*CX44^2/$Z$15)</f>
        <v>-5.8648434641290895E-2</v>
      </c>
      <c r="CZ44" s="61">
        <f>IF($AA$15,$Z$15*($Q$44-1)/(1+CY47*($Q$44-1)),0)</f>
        <v>-7.6582265989777881E-2</v>
      </c>
      <c r="DA44" s="114">
        <f>IF(CZ44=0,0,-1*CZ44^2/$Z$15)</f>
        <v>-5.8648434641290895E-2</v>
      </c>
      <c r="DB44" s="61">
        <f>IF($AA$15,$Z$15*($Q$44-1)/(1+DA47*($Q$44-1)),0)</f>
        <v>-7.6582265989777881E-2</v>
      </c>
      <c r="DC44" s="114">
        <f>IF(DB44=0,0,-1*DB44^2/$Z$15)</f>
        <v>-5.8648434641290895E-2</v>
      </c>
      <c r="DD44" s="61">
        <f>IF($AA$15,$Z$15*($Q$44-1)/(1+DC47*($Q$44-1)),0)</f>
        <v>-7.6582265989777881E-2</v>
      </c>
      <c r="DE44" s="114">
        <f>IF(DD44=0,0,-1*DD44^2/$Z$15)</f>
        <v>-5.8648434641290895E-2</v>
      </c>
      <c r="DF44" s="61">
        <f>IF($AA$15,$Z$15*($Q$44-1)/(1+DE47*($Q$44-1)),0)</f>
        <v>-7.6582265989777881E-2</v>
      </c>
      <c r="DG44" s="114">
        <f>IF(DF44=0,0,-1*DF44^2/$Z$15)</f>
        <v>-5.8648434641290895E-2</v>
      </c>
      <c r="DH44" s="61">
        <f>IF($AA$15,$Z$15*($Q$44-1)/(1+DG47*($Q$44-1)),0)</f>
        <v>-7.6582265989777881E-2</v>
      </c>
      <c r="DI44" s="114">
        <f>IF(DH44=0,0,-1*DH44^2/$Z$15)</f>
        <v>-5.8648434641290895E-2</v>
      </c>
      <c r="DJ44" s="61">
        <f>IF($AA$15,$Z$15*($Q$44-1)/(1+DI47*($Q$44-1)),0)</f>
        <v>-7.6582265989777881E-2</v>
      </c>
      <c r="DK44" s="114">
        <f>IF(DJ44=0,0,-1*DJ44^2/$Z$15)</f>
        <v>-5.8648434641290895E-2</v>
      </c>
      <c r="DL44" s="61">
        <f>IF($AA$15,$Z$15*($Q$44-1)/(1+DK47*($Q$44-1)),0)</f>
        <v>-7.6582265989777881E-2</v>
      </c>
      <c r="DM44" s="154">
        <f>IF(DL44=0,0,-1*DL44^2/$Z$15)</f>
        <v>-5.8648434641290895E-2</v>
      </c>
    </row>
    <row r="45" spans="2:117" x14ac:dyDescent="0.25">
      <c r="I45" s="113"/>
      <c r="J45" s="114"/>
      <c r="K45" s="113"/>
      <c r="L45" s="44"/>
      <c r="M45" s="44"/>
      <c r="N45" s="153">
        <f t="shared" si="6"/>
        <v>9.4249795548071197E-2</v>
      </c>
      <c r="O45" s="170">
        <f t="shared" si="8"/>
        <v>0.11754963008737684</v>
      </c>
      <c r="P45" s="78">
        <v>10</v>
      </c>
      <c r="Q45" s="60">
        <f t="shared" si="7"/>
        <v>1.2472136348287546</v>
      </c>
      <c r="R45" s="61">
        <f t="shared" si="10"/>
        <v>2.2290277571312456E-2</v>
      </c>
      <c r="S45" s="114">
        <f t="shared" si="9"/>
        <v>-4.9685647420615519E-3</v>
      </c>
      <c r="T45" s="61">
        <f>IF($AA$16,$Z$16*(Q45-1)/(1+S47*(Q45-1)),0)</f>
        <v>2.3359568980504654E-2</v>
      </c>
      <c r="U45" s="114">
        <f>IF(T45=0,0,-1*T45^2/$Z$16)</f>
        <v>-5.456694629549552E-3</v>
      </c>
      <c r="V45" s="61">
        <f>IF($AA$16,$Z$16*($Q$45-1)/(1+U47*($Q$45-1)),0)</f>
        <v>2.3300983336453997E-2</v>
      </c>
      <c r="W45" s="114">
        <f>IF(V45=0,0,-1*V45^2/$Z$16)</f>
        <v>-5.4293582444570679E-3</v>
      </c>
      <c r="X45" s="61">
        <f>IF($AA$16,$Z$16*($Q$45-1)/(1+W47*($Q$45-1)),0)</f>
        <v>2.3299834947614072E-2</v>
      </c>
      <c r="Y45" s="114">
        <f>IF(X45=0,0,-1*X45^2/$Z$16)</f>
        <v>-5.4288230858605801E-3</v>
      </c>
      <c r="Z45" s="61">
        <f>IF($AA$16,$Z$16*($Q$45-1)/(1+Y47*($Q$45-1)),0)</f>
        <v>2.3299834539305706E-2</v>
      </c>
      <c r="AA45" s="114">
        <f>IF(Z45=0,0,-1*Z45^2/$Z$16)</f>
        <v>-5.428822895590232E-3</v>
      </c>
      <c r="AB45" s="61">
        <f>IF($AA$16,$Z$16*($Q$45-1)/(1+AA47*($Q$45-1)),0)</f>
        <v>2.3299834539305651E-2</v>
      </c>
      <c r="AC45" s="114">
        <f>IF(AB45=0,0,-1*AB45^2/$Z$16)</f>
        <v>-5.428822895590206E-3</v>
      </c>
      <c r="AD45" s="61">
        <f>IF($AA$16,$Z$16*($Q$45-1)/(1+AC47*($Q$45-1)),0)</f>
        <v>2.3299834539305651E-2</v>
      </c>
      <c r="AE45" s="114">
        <f>IF(AD45=0,0,-1*AD45^2/$Z$16)</f>
        <v>-5.428822895590206E-3</v>
      </c>
      <c r="AF45" s="61">
        <f>IF($AA$16,$Z$16*($Q$45-1)/(1+AE47*($Q$45-1)),0)</f>
        <v>2.3299834539305651E-2</v>
      </c>
      <c r="AG45" s="114">
        <f>IF(AF45=0,0,-1*AF45^2/$Z$16)</f>
        <v>-5.428822895590206E-3</v>
      </c>
      <c r="AH45" s="61">
        <f>IF($AA$16,$Z$16*($Q$45-1)/(1+AG47*($Q$45-1)),0)</f>
        <v>2.3299834539305651E-2</v>
      </c>
      <c r="AI45" s="114">
        <f>IF(AH45=0,0,-1*AH45^2/$Z$16)</f>
        <v>-5.428822895590206E-3</v>
      </c>
      <c r="AJ45" s="61">
        <f>IF($AA$16,$Z$16*($Q$45-1)/(1+AI47*($Q$45-1)),0)</f>
        <v>2.3299834539305651E-2</v>
      </c>
      <c r="AK45" s="114">
        <f>IF(AJ45=0,0,-1*AJ45^2/$Z$16)</f>
        <v>-5.428822895590206E-3</v>
      </c>
      <c r="AL45" s="61">
        <f>IF($AA$16,$Z$16*($Q$45-1)/(1+AK47*($Q$45-1)),0)</f>
        <v>2.3299834539305651E-2</v>
      </c>
      <c r="AM45" s="114">
        <f>IF(AL45=0,0,-1*AL45^2/$Z$16)</f>
        <v>-5.428822895590206E-3</v>
      </c>
      <c r="AN45" s="61">
        <f>IF($AA$16,$Z$16*($Q$45-1)/(1+AM47*($Q$45-1)),0)</f>
        <v>2.3299834539305651E-2</v>
      </c>
      <c r="AO45" s="114">
        <f>IF(AN45=0,0,-1*AN45^2/$Z$16)</f>
        <v>-5.428822895590206E-3</v>
      </c>
      <c r="AP45" s="61">
        <f>IF($AA$16,$Z$16*($Q$45-1)/(1+AO47*($Q$45-1)),0)</f>
        <v>2.3299834539305651E-2</v>
      </c>
      <c r="AQ45" s="114">
        <f>IF(AP45=0,0,-1*AP45^2/$Z$16)</f>
        <v>-5.428822895590206E-3</v>
      </c>
      <c r="AR45" s="61">
        <f>IF($AA$16,$Z$16*($Q$45-1)/(1+AQ47*($Q$45-1)),0)</f>
        <v>2.3299834539305651E-2</v>
      </c>
      <c r="AS45" s="114">
        <f>IF(AR45=0,0,-1*AR45^2/$Z$16)</f>
        <v>-5.428822895590206E-3</v>
      </c>
      <c r="AT45" s="61">
        <f>IF($AA$16,$Z$16*($Q$45-1)/(1+AS47*($Q$45-1)),0)</f>
        <v>2.3299834539305651E-2</v>
      </c>
      <c r="AU45" s="114">
        <f>IF(AT45=0,0,-1*AT45^2/$Z$16)</f>
        <v>-5.428822895590206E-3</v>
      </c>
      <c r="AV45" s="61">
        <f>IF($AA$16,$Z$16*($Q$45-1)/(1+AU47*($Q$45-1)),0)</f>
        <v>2.3299834539305651E-2</v>
      </c>
      <c r="AW45" s="114">
        <f>IF(AV45=0,0,-1*AV45^2/$Z$16)</f>
        <v>-5.428822895590206E-3</v>
      </c>
      <c r="AX45" s="61">
        <f>IF($AA$16,$Z$16*($Q$45-1)/(1+AW47*($Q$45-1)),0)</f>
        <v>2.3299834539305651E-2</v>
      </c>
      <c r="AY45" s="114">
        <f>IF(AX45=0,0,-1*AX45^2/$Z$16)</f>
        <v>-5.428822895590206E-3</v>
      </c>
      <c r="AZ45" s="61">
        <f>IF($AA$16,$Z$16*($Q$45-1)/(1+AY47*($Q$45-1)),0)</f>
        <v>2.3299834539305651E-2</v>
      </c>
      <c r="BA45" s="114">
        <f>IF(AZ45=0,0,-1*AZ45^2/$Z$16)</f>
        <v>-5.428822895590206E-3</v>
      </c>
      <c r="BB45" s="61">
        <f>IF($AA$16,$Z$16*($Q$45-1)/(1+BA47*($Q$45-1)),0)</f>
        <v>2.3299834539305651E-2</v>
      </c>
      <c r="BC45" s="114">
        <f>IF(BB45=0,0,-1*BB45^2/$Z$16)</f>
        <v>-5.428822895590206E-3</v>
      </c>
      <c r="BD45" s="61">
        <f>IF($AA$16,$Z$16*($Q$45-1)/(1+BC47*($Q$45-1)),0)</f>
        <v>2.3299834539305651E-2</v>
      </c>
      <c r="BE45" s="114">
        <f>IF(BD45=0,0,-1*BD45^2/$Z$16)</f>
        <v>-5.428822895590206E-3</v>
      </c>
      <c r="BF45" s="61">
        <f>IF($AA$16,$Z$16*($Q$45-1)/(1+BE47*($Q$45-1)),0)</f>
        <v>2.3299834539305651E-2</v>
      </c>
      <c r="BG45" s="114">
        <f>IF(BF45=0,0,-1*BF45^2/$Z$16)</f>
        <v>-5.428822895590206E-3</v>
      </c>
      <c r="BH45" s="61">
        <f>IF($AA$16,$Z$16*($Q$45-1)/(1+BG47*($Q$45-1)),0)</f>
        <v>2.3299834539305651E-2</v>
      </c>
      <c r="BI45" s="114">
        <f>IF(BH45=0,0,-1*BH45^2/$Z$16)</f>
        <v>-5.428822895590206E-3</v>
      </c>
      <c r="BJ45" s="61">
        <f>IF($AA$16,$Z$16*($Q$45-1)/(1+BI47*($Q$45-1)),0)</f>
        <v>2.3299834539305651E-2</v>
      </c>
      <c r="BK45" s="114">
        <f>IF(BJ45=0,0,-1*BJ45^2/$Z$16)</f>
        <v>-5.428822895590206E-3</v>
      </c>
      <c r="BL45" s="61">
        <f>IF($AA$16,$Z$16*($Q$45-1)/(1+BK47*($Q$45-1)),0)</f>
        <v>2.3299834539305651E-2</v>
      </c>
      <c r="BM45" s="114">
        <f>IF(BL45=0,0,-1*BL45^2/$Z$16)</f>
        <v>-5.428822895590206E-3</v>
      </c>
      <c r="BN45" s="61">
        <f>IF($AA$16,$Z$16*($Q$45-1)/(1+BM47*($Q$45-1)),0)</f>
        <v>2.3299834539305651E-2</v>
      </c>
      <c r="BO45" s="114">
        <f>IF(BN45=0,0,-1*BN45^2/$Z$16)</f>
        <v>-5.428822895590206E-3</v>
      </c>
      <c r="BP45" s="61">
        <f>IF($AA$16,$Z$16*($Q$45-1)/(1+BO47*($Q$45-1)),0)</f>
        <v>2.3299834539305651E-2</v>
      </c>
      <c r="BQ45" s="114">
        <f>IF(BP45=0,0,-1*BP45^2/$Z$16)</f>
        <v>-5.428822895590206E-3</v>
      </c>
      <c r="BR45" s="61">
        <f>IF($AA$16,$Z$16*($Q$45-1)/(1+BQ47*($Q$45-1)),0)</f>
        <v>2.3299834539305651E-2</v>
      </c>
      <c r="BS45" s="114">
        <f>IF(BR45=0,0,-1*BR45^2/$Z$16)</f>
        <v>-5.428822895590206E-3</v>
      </c>
      <c r="BT45" s="61">
        <f>IF($AA$16,$Z$16*($Q$45-1)/(1+BS47*($Q$45-1)),0)</f>
        <v>2.3299834539305651E-2</v>
      </c>
      <c r="BU45" s="114">
        <f>IF(BT45=0,0,-1*BT45^2/$Z$16)</f>
        <v>-5.428822895590206E-3</v>
      </c>
      <c r="BV45" s="61">
        <f>IF($AA$16,$Z$16*($Q$45-1)/(1+BU47*($Q$45-1)),0)</f>
        <v>2.3299834539305651E-2</v>
      </c>
      <c r="BW45" s="114">
        <f>IF(BV45=0,0,-1*BV45^2/$Z$16)</f>
        <v>-5.428822895590206E-3</v>
      </c>
      <c r="BX45" s="61">
        <f>IF($AA$16,$Z$16*($Q$45-1)/(1+BW47*($Q$45-1)),0)</f>
        <v>2.3299834539305651E-2</v>
      </c>
      <c r="BY45" s="114">
        <f>IF(BX45=0,0,-1*BX45^2/$Z$16)</f>
        <v>-5.428822895590206E-3</v>
      </c>
      <c r="BZ45" s="61">
        <f>IF($AA$16,$Z$16*($Q$45-1)/(1+BY47*($Q$45-1)),0)</f>
        <v>2.3299834539305651E-2</v>
      </c>
      <c r="CA45" s="114">
        <f>IF(BZ45=0,0,-1*BZ45^2/$Z$16)</f>
        <v>-5.428822895590206E-3</v>
      </c>
      <c r="CB45" s="61">
        <f>IF($AA$16,$Z$16*($Q$45-1)/(1+CA47*($Q$45-1)),0)</f>
        <v>2.3299834539305651E-2</v>
      </c>
      <c r="CC45" s="114">
        <f>IF(CB45=0,0,-1*CB45^2/$Z$16)</f>
        <v>-5.428822895590206E-3</v>
      </c>
      <c r="CD45" s="61">
        <f>IF($AA$16,$Z$16*($Q$45-1)/(1+CC47*($Q$45-1)),0)</f>
        <v>2.3299834539305651E-2</v>
      </c>
      <c r="CE45" s="114">
        <f>IF(CD45=0,0,-1*CD45^2/$Z$16)</f>
        <v>-5.428822895590206E-3</v>
      </c>
      <c r="CF45" s="61">
        <f>IF($AA$16,$Z$16*($Q$45-1)/(1+CE47*($Q$45-1)),0)</f>
        <v>2.3299834539305651E-2</v>
      </c>
      <c r="CG45" s="114">
        <f>IF(CF45=0,0,-1*CF45^2/$Z$16)</f>
        <v>-5.428822895590206E-3</v>
      </c>
      <c r="CH45" s="61">
        <f>IF($AA$16,$Z$16*($Q$45-1)/(1+CG47*($Q$45-1)),0)</f>
        <v>2.3299834539305651E-2</v>
      </c>
      <c r="CI45" s="114">
        <f>IF(CH45=0,0,-1*CH45^2/$Z$16)</f>
        <v>-5.428822895590206E-3</v>
      </c>
      <c r="CJ45" s="61">
        <f>IF($AA$16,$Z$16*($Q$45-1)/(1+CI47*($Q$45-1)),0)</f>
        <v>2.3299834539305651E-2</v>
      </c>
      <c r="CK45" s="114">
        <f>IF(CJ45=0,0,-1*CJ45^2/$Z$16)</f>
        <v>-5.428822895590206E-3</v>
      </c>
      <c r="CL45" s="61">
        <f>IF($AA$16,$Z$16*($Q$45-1)/(1+CK47*($Q$45-1)),0)</f>
        <v>2.3299834539305651E-2</v>
      </c>
      <c r="CM45" s="114">
        <f>IF(CL45=0,0,-1*CL45^2/$Z$16)</f>
        <v>-5.428822895590206E-3</v>
      </c>
      <c r="CN45" s="61">
        <f>IF($AA$16,$Z$16*($Q$45-1)/(1+CM47*($Q$45-1)),0)</f>
        <v>2.3299834539305651E-2</v>
      </c>
      <c r="CO45" s="114">
        <f>IF(CN45=0,0,-1*CN45^2/$Z$16)</f>
        <v>-5.428822895590206E-3</v>
      </c>
      <c r="CP45" s="61">
        <f>IF($AA$16,$Z$16*($Q$45-1)/(1+CO47*($Q$45-1)),0)</f>
        <v>2.3299834539305651E-2</v>
      </c>
      <c r="CQ45" s="114">
        <f>IF(CP45=0,0,-1*CP45^2/$Z$16)</f>
        <v>-5.428822895590206E-3</v>
      </c>
      <c r="CR45" s="61">
        <f>IF($AA$16,$Z$16*($Q$45-1)/(1+CQ47*($Q$45-1)),0)</f>
        <v>2.3299834539305651E-2</v>
      </c>
      <c r="CS45" s="114">
        <f>IF(CR45=0,0,-1*CR45^2/$Z$16)</f>
        <v>-5.428822895590206E-3</v>
      </c>
      <c r="CT45" s="61">
        <f>IF($AA$16,$Z$16*($Q$45-1)/(1+CS47*($Q$45-1)),0)</f>
        <v>2.3299834539305651E-2</v>
      </c>
      <c r="CU45" s="114">
        <f>IF(CT45=0,0,-1*CT45^2/$Z$16)</f>
        <v>-5.428822895590206E-3</v>
      </c>
      <c r="CV45" s="61">
        <f>IF($AA$16,$Z$16*($Q$45-1)/(1+CU47*($Q$45-1)),0)</f>
        <v>2.3299834539305651E-2</v>
      </c>
      <c r="CW45" s="114">
        <f>IF(CV45=0,0,-1*CV45^2/$Z$16)</f>
        <v>-5.428822895590206E-3</v>
      </c>
      <c r="CX45" s="61">
        <f>IF($AA$16,$Z$16*($Q$45-1)/(1+CW47*($Q$45-1)),0)</f>
        <v>2.3299834539305651E-2</v>
      </c>
      <c r="CY45" s="114">
        <f>IF(CX45=0,0,-1*CX45^2/$Z$16)</f>
        <v>-5.428822895590206E-3</v>
      </c>
      <c r="CZ45" s="61">
        <f>IF($AA$16,$Z$16*($Q$45-1)/(1+CY47*($Q$45-1)),0)</f>
        <v>2.3299834539305651E-2</v>
      </c>
      <c r="DA45" s="114">
        <f>IF(CZ45=0,0,-1*CZ45^2/$Z$16)</f>
        <v>-5.428822895590206E-3</v>
      </c>
      <c r="DB45" s="61">
        <f>IF($AA$16,$Z$16*($Q$45-1)/(1+DA47*($Q$45-1)),0)</f>
        <v>2.3299834539305651E-2</v>
      </c>
      <c r="DC45" s="114">
        <f>IF(DB45=0,0,-1*DB45^2/$Z$16)</f>
        <v>-5.428822895590206E-3</v>
      </c>
      <c r="DD45" s="61">
        <f>IF($AA$16,$Z$16*($Q$45-1)/(1+DC47*($Q$45-1)),0)</f>
        <v>2.3299834539305651E-2</v>
      </c>
      <c r="DE45" s="114">
        <f>IF(DD45=0,0,-1*DD45^2/$Z$16)</f>
        <v>-5.428822895590206E-3</v>
      </c>
      <c r="DF45" s="61">
        <f>IF($AA$16,$Z$16*($Q$45-1)/(1+DE47*($Q$45-1)),0)</f>
        <v>2.3299834539305651E-2</v>
      </c>
      <c r="DG45" s="114">
        <f>IF(DF45=0,0,-1*DF45^2/$Z$16)</f>
        <v>-5.428822895590206E-3</v>
      </c>
      <c r="DH45" s="61">
        <f>IF($AA$16,$Z$16*($Q$45-1)/(1+DG47*($Q$45-1)),0)</f>
        <v>2.3299834539305651E-2</v>
      </c>
      <c r="DI45" s="114">
        <f>IF(DH45=0,0,-1*DH45^2/$Z$16)</f>
        <v>-5.428822895590206E-3</v>
      </c>
      <c r="DJ45" s="61">
        <f>IF($AA$16,$Z$16*($Q$45-1)/(1+DI47*($Q$45-1)),0)</f>
        <v>2.3299834539305651E-2</v>
      </c>
      <c r="DK45" s="114">
        <f>IF(DJ45=0,0,-1*DJ45^2/$Z$16)</f>
        <v>-5.428822895590206E-3</v>
      </c>
      <c r="DL45" s="61">
        <f>IF($AA$16,$Z$16*($Q$45-1)/(1+DK47*($Q$45-1)),0)</f>
        <v>2.3299834539305651E-2</v>
      </c>
      <c r="DM45" s="154">
        <f>IF(DL45=0,0,-1*DL45^2/$Z$16)</f>
        <v>-5.428822895590206E-3</v>
      </c>
    </row>
    <row r="46" spans="2:117" x14ac:dyDescent="0.25">
      <c r="I46" s="113"/>
      <c r="J46" s="114"/>
      <c r="K46" s="113"/>
      <c r="L46" s="44"/>
      <c r="M46" s="44"/>
      <c r="N46" s="157">
        <f>SUM(N36:N45)</f>
        <v>1</v>
      </c>
      <c r="O46" s="167">
        <f>SUM(O36:O45)</f>
        <v>1</v>
      </c>
      <c r="P46" s="162"/>
      <c r="Q46" s="60"/>
      <c r="R46" s="61">
        <f t="shared" ref="R46:AW46" si="11">SUM(R36:R45)</f>
        <v>-0.35796395786388507</v>
      </c>
      <c r="S46" s="61">
        <f t="shared" si="11"/>
        <v>-1.7431049063575972</v>
      </c>
      <c r="T46" s="61">
        <f t="shared" si="11"/>
        <v>2.4595241896578614E-2</v>
      </c>
      <c r="U46" s="61">
        <f t="shared" si="11"/>
        <v>-2.2850671345921909</v>
      </c>
      <c r="V46" s="61">
        <f t="shared" si="11"/>
        <v>4.6542377201306759E-4</v>
      </c>
      <c r="W46" s="61">
        <f t="shared" si="11"/>
        <v>-2.2003242848262539</v>
      </c>
      <c r="X46" s="61">
        <f t="shared" si="11"/>
        <v>1.6537150777581888E-7</v>
      </c>
      <c r="Y46" s="61">
        <f t="shared" si="11"/>
        <v>-2.1987613050772845</v>
      </c>
      <c r="Z46" s="61">
        <f t="shared" si="11"/>
        <v>2.0875662309904897E-14</v>
      </c>
      <c r="AA46" s="61">
        <f t="shared" si="11"/>
        <v>-2.1987607500078807</v>
      </c>
      <c r="AB46" s="61">
        <f t="shared" si="11"/>
        <v>0</v>
      </c>
      <c r="AC46" s="61">
        <f t="shared" si="11"/>
        <v>-2.1987607500078106</v>
      </c>
      <c r="AD46" s="61">
        <f t="shared" si="11"/>
        <v>0</v>
      </c>
      <c r="AE46" s="61">
        <f t="shared" si="11"/>
        <v>-2.1987607500078106</v>
      </c>
      <c r="AF46" s="61">
        <f t="shared" si="11"/>
        <v>0</v>
      </c>
      <c r="AG46" s="61">
        <f t="shared" si="11"/>
        <v>-2.1987607500078106</v>
      </c>
      <c r="AH46" s="61">
        <f t="shared" si="11"/>
        <v>0</v>
      </c>
      <c r="AI46" s="61">
        <f t="shared" si="11"/>
        <v>-2.1987607500078106</v>
      </c>
      <c r="AJ46" s="61">
        <f t="shared" si="11"/>
        <v>0</v>
      </c>
      <c r="AK46" s="61">
        <f t="shared" si="11"/>
        <v>-2.1987607500078106</v>
      </c>
      <c r="AL46" s="61">
        <f t="shared" si="11"/>
        <v>0</v>
      </c>
      <c r="AM46" s="61">
        <f t="shared" si="11"/>
        <v>-2.1987607500078106</v>
      </c>
      <c r="AN46" s="61">
        <f t="shared" si="11"/>
        <v>0</v>
      </c>
      <c r="AO46" s="61">
        <f t="shared" si="11"/>
        <v>-2.1987607500078106</v>
      </c>
      <c r="AP46" s="61">
        <f t="shared" si="11"/>
        <v>0</v>
      </c>
      <c r="AQ46" s="61">
        <f t="shared" si="11"/>
        <v>-2.1987607500078106</v>
      </c>
      <c r="AR46" s="61">
        <f t="shared" si="11"/>
        <v>0</v>
      </c>
      <c r="AS46" s="61">
        <f t="shared" si="11"/>
        <v>-2.1987607500078106</v>
      </c>
      <c r="AT46" s="61">
        <f t="shared" si="11"/>
        <v>0</v>
      </c>
      <c r="AU46" s="61">
        <f t="shared" si="11"/>
        <v>-2.1987607500078106</v>
      </c>
      <c r="AV46" s="61">
        <f t="shared" si="11"/>
        <v>0</v>
      </c>
      <c r="AW46" s="61">
        <f t="shared" si="11"/>
        <v>-2.1987607500078106</v>
      </c>
      <c r="AX46" s="61">
        <f t="shared" ref="AX46:CC46" si="12">SUM(AX36:AX45)</f>
        <v>0</v>
      </c>
      <c r="AY46" s="61">
        <f t="shared" si="12"/>
        <v>-2.1987607500078106</v>
      </c>
      <c r="AZ46" s="61">
        <f t="shared" si="12"/>
        <v>0</v>
      </c>
      <c r="BA46" s="61">
        <f t="shared" si="12"/>
        <v>-2.1987607500078106</v>
      </c>
      <c r="BB46" s="61">
        <f t="shared" si="12"/>
        <v>0</v>
      </c>
      <c r="BC46" s="61">
        <f t="shared" si="12"/>
        <v>-2.1987607500078106</v>
      </c>
      <c r="BD46" s="61">
        <f t="shared" si="12"/>
        <v>0</v>
      </c>
      <c r="BE46" s="61">
        <f t="shared" si="12"/>
        <v>-2.1987607500078106</v>
      </c>
      <c r="BF46" s="61">
        <f t="shared" si="12"/>
        <v>0</v>
      </c>
      <c r="BG46" s="61">
        <f t="shared" si="12"/>
        <v>-2.1987607500078106</v>
      </c>
      <c r="BH46" s="61">
        <f t="shared" si="12"/>
        <v>0</v>
      </c>
      <c r="BI46" s="61">
        <f t="shared" si="12"/>
        <v>-2.1987607500078106</v>
      </c>
      <c r="BJ46" s="61">
        <f t="shared" si="12"/>
        <v>0</v>
      </c>
      <c r="BK46" s="61">
        <f t="shared" si="12"/>
        <v>-2.1987607500078106</v>
      </c>
      <c r="BL46" s="61">
        <f t="shared" si="12"/>
        <v>0</v>
      </c>
      <c r="BM46" s="61">
        <f t="shared" si="12"/>
        <v>-2.1987607500078106</v>
      </c>
      <c r="BN46" s="61">
        <f t="shared" si="12"/>
        <v>0</v>
      </c>
      <c r="BO46" s="61">
        <f t="shared" si="12"/>
        <v>-2.1987607500078106</v>
      </c>
      <c r="BP46" s="61">
        <f t="shared" si="12"/>
        <v>0</v>
      </c>
      <c r="BQ46" s="61">
        <f t="shared" si="12"/>
        <v>-2.1987607500078106</v>
      </c>
      <c r="BR46" s="61">
        <f t="shared" si="12"/>
        <v>0</v>
      </c>
      <c r="BS46" s="61">
        <f t="shared" si="12"/>
        <v>-2.1987607500078106</v>
      </c>
      <c r="BT46" s="61">
        <f t="shared" si="12"/>
        <v>0</v>
      </c>
      <c r="BU46" s="61">
        <f t="shared" si="12"/>
        <v>-2.1987607500078106</v>
      </c>
      <c r="BV46" s="61">
        <f t="shared" si="12"/>
        <v>0</v>
      </c>
      <c r="BW46" s="61">
        <f t="shared" si="12"/>
        <v>-2.1987607500078106</v>
      </c>
      <c r="BX46" s="61">
        <f t="shared" si="12"/>
        <v>0</v>
      </c>
      <c r="BY46" s="61">
        <f t="shared" si="12"/>
        <v>-2.1987607500078106</v>
      </c>
      <c r="BZ46" s="61">
        <f t="shared" si="12"/>
        <v>0</v>
      </c>
      <c r="CA46" s="61">
        <f t="shared" si="12"/>
        <v>-2.1987607500078106</v>
      </c>
      <c r="CB46" s="61">
        <f t="shared" si="12"/>
        <v>0</v>
      </c>
      <c r="CC46" s="61">
        <f t="shared" si="12"/>
        <v>-2.1987607500078106</v>
      </c>
      <c r="CD46" s="61">
        <f t="shared" ref="CD46:DI46" si="13">SUM(CD36:CD45)</f>
        <v>0</v>
      </c>
      <c r="CE46" s="61">
        <f t="shared" si="13"/>
        <v>-2.1987607500078106</v>
      </c>
      <c r="CF46" s="61">
        <f t="shared" si="13"/>
        <v>0</v>
      </c>
      <c r="CG46" s="61">
        <f t="shared" si="13"/>
        <v>-2.1987607500078106</v>
      </c>
      <c r="CH46" s="61">
        <f t="shared" si="13"/>
        <v>0</v>
      </c>
      <c r="CI46" s="61">
        <f t="shared" si="13"/>
        <v>-2.1987607500078106</v>
      </c>
      <c r="CJ46" s="61">
        <f t="shared" si="13"/>
        <v>0</v>
      </c>
      <c r="CK46" s="61">
        <f t="shared" si="13"/>
        <v>-2.1987607500078106</v>
      </c>
      <c r="CL46" s="61">
        <f t="shared" si="13"/>
        <v>0</v>
      </c>
      <c r="CM46" s="61">
        <f t="shared" si="13"/>
        <v>-2.1987607500078106</v>
      </c>
      <c r="CN46" s="61">
        <f t="shared" si="13"/>
        <v>0</v>
      </c>
      <c r="CO46" s="61">
        <f t="shared" si="13"/>
        <v>-2.1987607500078106</v>
      </c>
      <c r="CP46" s="61">
        <f t="shared" si="13"/>
        <v>0</v>
      </c>
      <c r="CQ46" s="61">
        <f t="shared" si="13"/>
        <v>-2.1987607500078106</v>
      </c>
      <c r="CR46" s="61">
        <f t="shared" si="13"/>
        <v>0</v>
      </c>
      <c r="CS46" s="61">
        <f t="shared" si="13"/>
        <v>-2.1987607500078106</v>
      </c>
      <c r="CT46" s="61">
        <f t="shared" si="13"/>
        <v>0</v>
      </c>
      <c r="CU46" s="61">
        <f t="shared" si="13"/>
        <v>-2.1987607500078106</v>
      </c>
      <c r="CV46" s="61">
        <f t="shared" si="13"/>
        <v>0</v>
      </c>
      <c r="CW46" s="61">
        <f t="shared" si="13"/>
        <v>-2.1987607500078106</v>
      </c>
      <c r="CX46" s="61">
        <f t="shared" si="13"/>
        <v>0</v>
      </c>
      <c r="CY46" s="61">
        <f t="shared" si="13"/>
        <v>-2.1987607500078106</v>
      </c>
      <c r="CZ46" s="61">
        <f t="shared" si="13"/>
        <v>0</v>
      </c>
      <c r="DA46" s="61">
        <f t="shared" si="13"/>
        <v>-2.1987607500078106</v>
      </c>
      <c r="DB46" s="61">
        <f t="shared" si="13"/>
        <v>0</v>
      </c>
      <c r="DC46" s="61">
        <f t="shared" si="13"/>
        <v>-2.1987607500078106</v>
      </c>
      <c r="DD46" s="61">
        <f t="shared" si="13"/>
        <v>0</v>
      </c>
      <c r="DE46" s="61">
        <f t="shared" si="13"/>
        <v>-2.1987607500078106</v>
      </c>
      <c r="DF46" s="61">
        <f t="shared" si="13"/>
        <v>0</v>
      </c>
      <c r="DG46" s="61">
        <f t="shared" si="13"/>
        <v>-2.1987607500078106</v>
      </c>
      <c r="DH46" s="61">
        <f t="shared" si="13"/>
        <v>0</v>
      </c>
      <c r="DI46" s="61">
        <f t="shared" si="13"/>
        <v>-2.1987607500078106</v>
      </c>
      <c r="DJ46" s="61">
        <f t="shared" ref="DJ46:DM46" si="14">SUM(DJ36:DJ45)</f>
        <v>0</v>
      </c>
      <c r="DK46" s="61">
        <f t="shared" si="14"/>
        <v>-2.1987607500078106</v>
      </c>
      <c r="DL46" s="61">
        <f t="shared" si="14"/>
        <v>0</v>
      </c>
      <c r="DM46" s="155">
        <f t="shared" si="14"/>
        <v>-2.1987607500078106</v>
      </c>
    </row>
    <row r="47" spans="2:117" x14ac:dyDescent="0.25">
      <c r="I47" s="113"/>
      <c r="J47" s="114"/>
      <c r="K47" s="113"/>
      <c r="L47" s="44"/>
      <c r="M47" s="44"/>
      <c r="N47" s="54" t="s">
        <v>624</v>
      </c>
      <c r="O47" s="55"/>
      <c r="P47" s="163" t="b">
        <f>IF(P48,IF(ABS(DM47-DK47)&lt;0.001,TRUE,FALSE),FALSE)</f>
        <v>1</v>
      </c>
      <c r="Q47" s="55"/>
      <c r="R47" s="55" t="s">
        <v>623</v>
      </c>
      <c r="S47" s="164">
        <f>R33-R46/S46</f>
        <v>0.23581657711961038</v>
      </c>
      <c r="T47" s="165">
        <f>ABS(U47-S47)</f>
        <v>1.0763465774920461E-2</v>
      </c>
      <c r="U47" s="164">
        <f>S47-T46/U46</f>
        <v>0.24658004289453084</v>
      </c>
      <c r="V47" s="165">
        <f>ABS(W47-U47)</f>
        <v>2.1152508074501197E-4</v>
      </c>
      <c r="W47" s="164">
        <f>U47-V46/W46</f>
        <v>0.24679156797527585</v>
      </c>
      <c r="X47" s="165">
        <f>ABS(Y47-W47)</f>
        <v>7.5211214339843124E-8</v>
      </c>
      <c r="Y47" s="164">
        <f>W47-X46/Y46</f>
        <v>0.24679164318649019</v>
      </c>
      <c r="Z47" s="165">
        <f>ABS(AA47-Y47)</f>
        <v>9.4924068605450884E-15</v>
      </c>
      <c r="AA47" s="164">
        <f>Y47-Z46/AA46</f>
        <v>0.24679164318649968</v>
      </c>
      <c r="AB47" s="165">
        <f>ABS(AC47-AA47)</f>
        <v>0</v>
      </c>
      <c r="AC47" s="164">
        <f>AA47-AB46/AC46</f>
        <v>0.24679164318649968</v>
      </c>
      <c r="AD47" s="165">
        <f>ABS(AE47-AC47)</f>
        <v>0</v>
      </c>
      <c r="AE47" s="164">
        <f>AC47-AD46/AE46</f>
        <v>0.24679164318649968</v>
      </c>
      <c r="AF47" s="165">
        <f>ABS(AG47-AE47)</f>
        <v>0</v>
      </c>
      <c r="AG47" s="164">
        <f>AE47-AF46/AG46</f>
        <v>0.24679164318649968</v>
      </c>
      <c r="AH47" s="165">
        <f>ABS(AI47-AG47)</f>
        <v>0</v>
      </c>
      <c r="AI47" s="164">
        <f>AG47-AH46/AI46</f>
        <v>0.24679164318649968</v>
      </c>
      <c r="AJ47" s="165">
        <f>ABS(AK47-AI47)</f>
        <v>0</v>
      </c>
      <c r="AK47" s="164">
        <f>AI47-AJ46/AK46</f>
        <v>0.24679164318649968</v>
      </c>
      <c r="AL47" s="165">
        <f>ABS(AM47-AK47)</f>
        <v>0</v>
      </c>
      <c r="AM47" s="164">
        <f>AK47-AL46/AM46</f>
        <v>0.24679164318649968</v>
      </c>
      <c r="AN47" s="165">
        <f>ABS(AO47-AM47)</f>
        <v>0</v>
      </c>
      <c r="AO47" s="164">
        <f>AM47-AN46/AO46</f>
        <v>0.24679164318649968</v>
      </c>
      <c r="AP47" s="165">
        <f>ABS(AQ47-AO47)</f>
        <v>0</v>
      </c>
      <c r="AQ47" s="164">
        <f>AO47-AP46/AQ46</f>
        <v>0.24679164318649968</v>
      </c>
      <c r="AR47" s="165">
        <f>ABS(AS47-AQ47)</f>
        <v>0</v>
      </c>
      <c r="AS47" s="164">
        <f>AQ47-AR46/AS46</f>
        <v>0.24679164318649968</v>
      </c>
      <c r="AT47" s="165">
        <f>ABS(AU47-AS47)</f>
        <v>0</v>
      </c>
      <c r="AU47" s="164">
        <f>AS47-AT46/AU46</f>
        <v>0.24679164318649968</v>
      </c>
      <c r="AV47" s="165">
        <f>ABS(AW47-AU47)</f>
        <v>0</v>
      </c>
      <c r="AW47" s="164">
        <f>AU47-AV46/AW46</f>
        <v>0.24679164318649968</v>
      </c>
      <c r="AX47" s="165">
        <f>ABS(AY47-AW47)</f>
        <v>0</v>
      </c>
      <c r="AY47" s="164">
        <f>AW47-AX46/AY46</f>
        <v>0.24679164318649968</v>
      </c>
      <c r="AZ47" s="165">
        <f>ABS(BA47-AY47)</f>
        <v>0</v>
      </c>
      <c r="BA47" s="164">
        <f>AY47-AZ46/BA46</f>
        <v>0.24679164318649968</v>
      </c>
      <c r="BB47" s="165">
        <f>ABS(BC47-BA47)</f>
        <v>0</v>
      </c>
      <c r="BC47" s="164">
        <f>BA47-BB46/BC46</f>
        <v>0.24679164318649968</v>
      </c>
      <c r="BD47" s="165">
        <f>ABS(BE47-BC47)</f>
        <v>0</v>
      </c>
      <c r="BE47" s="164">
        <f>BC47-BD46/BE46</f>
        <v>0.24679164318649968</v>
      </c>
      <c r="BF47" s="165">
        <f>ABS(BG47-BE47)</f>
        <v>0</v>
      </c>
      <c r="BG47" s="164">
        <f>BE47-BF46/BG46</f>
        <v>0.24679164318649968</v>
      </c>
      <c r="BH47" s="165">
        <f>ABS(BI47-BG47)</f>
        <v>0</v>
      </c>
      <c r="BI47" s="164">
        <f>BG47-BH46/BI46</f>
        <v>0.24679164318649968</v>
      </c>
      <c r="BJ47" s="165">
        <f>ABS(BK47-BI47)</f>
        <v>0</v>
      </c>
      <c r="BK47" s="164">
        <f>BI47-BJ46/BK46</f>
        <v>0.24679164318649968</v>
      </c>
      <c r="BL47" s="165">
        <f>ABS(BM47-BK47)</f>
        <v>0</v>
      </c>
      <c r="BM47" s="164">
        <f>BK47-BL46/BM46</f>
        <v>0.24679164318649968</v>
      </c>
      <c r="BN47" s="165">
        <f>ABS(BO47-BM47)</f>
        <v>0</v>
      </c>
      <c r="BO47" s="164">
        <f>BM47-BN46/BO46</f>
        <v>0.24679164318649968</v>
      </c>
      <c r="BP47" s="165">
        <f>ABS(BQ47-BO47)</f>
        <v>0</v>
      </c>
      <c r="BQ47" s="164">
        <f>BO47-BP46/BQ46</f>
        <v>0.24679164318649968</v>
      </c>
      <c r="BR47" s="165">
        <f>ABS(BS47-BQ47)</f>
        <v>0</v>
      </c>
      <c r="BS47" s="164">
        <f>BQ47-BR46/BS46</f>
        <v>0.24679164318649968</v>
      </c>
      <c r="BT47" s="165">
        <f>ABS(BU47-BS47)</f>
        <v>0</v>
      </c>
      <c r="BU47" s="164">
        <f>BS47-BT46/BU46</f>
        <v>0.24679164318649968</v>
      </c>
      <c r="BV47" s="165">
        <f>ABS(BW47-BU47)</f>
        <v>0</v>
      </c>
      <c r="BW47" s="164">
        <f>BU47-BV46/BW46</f>
        <v>0.24679164318649968</v>
      </c>
      <c r="BX47" s="165">
        <f>ABS(BY47-BW47)</f>
        <v>0</v>
      </c>
      <c r="BY47" s="164">
        <f>BW47-BX46/BY46</f>
        <v>0.24679164318649968</v>
      </c>
      <c r="BZ47" s="165">
        <f>ABS(CA47-BY47)</f>
        <v>0</v>
      </c>
      <c r="CA47" s="164">
        <f>BY47-BZ46/CA46</f>
        <v>0.24679164318649968</v>
      </c>
      <c r="CB47" s="165">
        <f>ABS(CC47-CA47)</f>
        <v>0</v>
      </c>
      <c r="CC47" s="164">
        <f>CA47-CB46/CC46</f>
        <v>0.24679164318649968</v>
      </c>
      <c r="CD47" s="165">
        <f>ABS(CE47-CC47)</f>
        <v>0</v>
      </c>
      <c r="CE47" s="164">
        <f>CC47-CD46/CE46</f>
        <v>0.24679164318649968</v>
      </c>
      <c r="CF47" s="165">
        <f>ABS(CG47-CE47)</f>
        <v>0</v>
      </c>
      <c r="CG47" s="164">
        <f>CE47-CF46/CG46</f>
        <v>0.24679164318649968</v>
      </c>
      <c r="CH47" s="165">
        <f>ABS(CI47-CG47)</f>
        <v>0</v>
      </c>
      <c r="CI47" s="164">
        <f>CG47-CH46/CI46</f>
        <v>0.24679164318649968</v>
      </c>
      <c r="CJ47" s="165">
        <f>ABS(CK47-CI47)</f>
        <v>0</v>
      </c>
      <c r="CK47" s="164">
        <f>CI47-CJ46/CK46</f>
        <v>0.24679164318649968</v>
      </c>
      <c r="CL47" s="165">
        <f>ABS(CM47-CK47)</f>
        <v>0</v>
      </c>
      <c r="CM47" s="164">
        <f>CK47-CL46/CM46</f>
        <v>0.24679164318649968</v>
      </c>
      <c r="CN47" s="165">
        <f>ABS(CO47-CM47)</f>
        <v>0</v>
      </c>
      <c r="CO47" s="164">
        <f>CM47-CN46/CO46</f>
        <v>0.24679164318649968</v>
      </c>
      <c r="CP47" s="165">
        <f>ABS(CQ47-CO47)</f>
        <v>0</v>
      </c>
      <c r="CQ47" s="164">
        <f>CO47-CP46/CQ46</f>
        <v>0.24679164318649968</v>
      </c>
      <c r="CR47" s="165">
        <f>ABS(CS47-CQ47)</f>
        <v>0</v>
      </c>
      <c r="CS47" s="164">
        <f>CQ47-CR46/CS46</f>
        <v>0.24679164318649968</v>
      </c>
      <c r="CT47" s="165">
        <f>ABS(CU47-CS47)</f>
        <v>0</v>
      </c>
      <c r="CU47" s="164">
        <f>CS47-CT46/CU46</f>
        <v>0.24679164318649968</v>
      </c>
      <c r="CV47" s="165">
        <f>ABS(CW47-CU47)</f>
        <v>0</v>
      </c>
      <c r="CW47" s="164">
        <f>CU47-CV46/CW46</f>
        <v>0.24679164318649968</v>
      </c>
      <c r="CX47" s="165">
        <f>ABS(CY47-CW47)</f>
        <v>0</v>
      </c>
      <c r="CY47" s="164">
        <f>CW47-CX46/CY46</f>
        <v>0.24679164318649968</v>
      </c>
      <c r="CZ47" s="165">
        <f>ABS(DA47-CY47)</f>
        <v>0</v>
      </c>
      <c r="DA47" s="164">
        <f>CY47-CZ46/DA46</f>
        <v>0.24679164318649968</v>
      </c>
      <c r="DB47" s="165">
        <f>ABS(DC47-DA47)</f>
        <v>0</v>
      </c>
      <c r="DC47" s="164">
        <f>DA47-DB46/DC46</f>
        <v>0.24679164318649968</v>
      </c>
      <c r="DD47" s="165">
        <f>ABS(DE47-DC47)</f>
        <v>0</v>
      </c>
      <c r="DE47" s="164">
        <f>DC47-DD46/DE46</f>
        <v>0.24679164318649968</v>
      </c>
      <c r="DF47" s="165">
        <f>ABS(DG47-DE47)</f>
        <v>0</v>
      </c>
      <c r="DG47" s="164">
        <f>DE47-DF46/DG46</f>
        <v>0.24679164318649968</v>
      </c>
      <c r="DH47" s="165">
        <f>ABS(DI47-DG47)</f>
        <v>0</v>
      </c>
      <c r="DI47" s="164">
        <f>DG47-DH46/DI46</f>
        <v>0.24679164318649968</v>
      </c>
      <c r="DJ47" s="165">
        <f>ABS(DK47-DI47)</f>
        <v>0</v>
      </c>
      <c r="DK47" s="164">
        <f>DI47-DJ46/DK46</f>
        <v>0.24679164318649968</v>
      </c>
      <c r="DL47" s="165">
        <f>ABS(DM47-DK47)</f>
        <v>0</v>
      </c>
      <c r="DM47" s="166">
        <f>DK47-DL46/DM46</f>
        <v>0.24679164318649968</v>
      </c>
    </row>
    <row r="48" spans="2:117" x14ac:dyDescent="0.25">
      <c r="I48" s="113"/>
      <c r="J48" s="114"/>
      <c r="K48" s="113"/>
      <c r="L48" s="44"/>
      <c r="M48" s="44"/>
      <c r="N48" s="70" t="s">
        <v>625</v>
      </c>
      <c r="O48" s="73"/>
      <c r="P48" s="156" t="b">
        <f>IF(ISNUMBER(O34),TRUE,FALSE)</f>
        <v>1</v>
      </c>
      <c r="Q48" s="73"/>
      <c r="R48" s="73"/>
      <c r="S48" s="73"/>
      <c r="T48" s="73"/>
      <c r="U48" s="73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  <c r="CD48" s="73"/>
      <c r="CE48" s="73"/>
      <c r="CF48" s="73"/>
      <c r="CG48" s="73"/>
      <c r="CH48" s="73"/>
      <c r="CI48" s="73"/>
      <c r="CJ48" s="73"/>
      <c r="CK48" s="73"/>
      <c r="CL48" s="73"/>
      <c r="CM48" s="73"/>
      <c r="CN48" s="73"/>
      <c r="CO48" s="73"/>
      <c r="CP48" s="73"/>
      <c r="CQ48" s="73"/>
      <c r="CR48" s="73"/>
      <c r="CS48" s="73"/>
      <c r="CT48" s="73"/>
      <c r="CU48" s="73"/>
      <c r="CV48" s="73"/>
      <c r="CW48" s="73"/>
      <c r="CX48" s="73"/>
      <c r="CY48" s="73"/>
      <c r="CZ48" s="73"/>
      <c r="DA48" s="73"/>
      <c r="DB48" s="73"/>
      <c r="DC48" s="73"/>
      <c r="DD48" s="73"/>
      <c r="DE48" s="73"/>
      <c r="DF48" s="73"/>
      <c r="DG48" s="73"/>
      <c r="DH48" s="73"/>
      <c r="DI48" s="73"/>
      <c r="DJ48" s="73"/>
      <c r="DK48" s="73"/>
      <c r="DL48" s="73"/>
      <c r="DM48" s="80"/>
    </row>
    <row r="49" spans="9:58" x14ac:dyDescent="0.25">
      <c r="I49" s="115"/>
      <c r="J49" s="114"/>
      <c r="K49" s="113"/>
      <c r="L49" s="44"/>
      <c r="M49" s="112"/>
      <c r="T49" s="51"/>
      <c r="V49" s="47"/>
      <c r="W49" s="47"/>
      <c r="AW49" t="s">
        <v>576</v>
      </c>
    </row>
    <row r="50" spans="9:58" x14ac:dyDescent="0.25">
      <c r="I50" s="115"/>
      <c r="J50" s="114"/>
      <c r="K50" s="113"/>
      <c r="L50" s="44"/>
      <c r="M50" s="44"/>
      <c r="N50" s="54" t="s">
        <v>626</v>
      </c>
      <c r="O50" s="58"/>
      <c r="P50" s="171"/>
      <c r="Q50" s="57" t="s">
        <v>545</v>
      </c>
      <c r="R50" s="56" t="s">
        <v>562</v>
      </c>
      <c r="S50" s="56" t="s">
        <v>563</v>
      </c>
      <c r="T50" s="57" t="s">
        <v>564</v>
      </c>
      <c r="U50" s="57" t="s">
        <v>565</v>
      </c>
      <c r="V50" s="54">
        <v>1</v>
      </c>
      <c r="W50" s="55">
        <v>2</v>
      </c>
      <c r="X50" s="55">
        <v>3</v>
      </c>
      <c r="Y50" s="55">
        <v>4</v>
      </c>
      <c r="Z50" s="55">
        <v>5</v>
      </c>
      <c r="AA50" s="55">
        <v>6</v>
      </c>
      <c r="AB50" s="55">
        <v>7</v>
      </c>
      <c r="AC50" s="55">
        <v>8</v>
      </c>
      <c r="AD50" s="55">
        <v>9</v>
      </c>
      <c r="AE50" s="58">
        <v>10</v>
      </c>
      <c r="AF50" s="83" t="s">
        <v>569</v>
      </c>
      <c r="AG50" s="54"/>
      <c r="AH50" s="55"/>
      <c r="AI50" s="55"/>
      <c r="AJ50" s="55"/>
      <c r="AK50" s="55"/>
      <c r="AL50" s="55"/>
      <c r="AM50" s="55"/>
      <c r="AN50" s="55"/>
      <c r="AO50" s="55"/>
      <c r="AP50" s="55"/>
      <c r="AQ50" s="55"/>
      <c r="AR50" s="58"/>
      <c r="AS50" s="55"/>
      <c r="AT50" s="55">
        <v>1</v>
      </c>
      <c r="AU50" s="55">
        <v>2</v>
      </c>
      <c r="AV50" s="55">
        <v>3</v>
      </c>
      <c r="AW50" s="55">
        <v>4</v>
      </c>
      <c r="AX50" s="55">
        <v>5</v>
      </c>
      <c r="AY50" s="55">
        <v>6</v>
      </c>
      <c r="AZ50" s="55">
        <v>7</v>
      </c>
      <c r="BA50" s="55">
        <v>8</v>
      </c>
      <c r="BB50" s="55">
        <v>9</v>
      </c>
      <c r="BC50" s="55">
        <v>10</v>
      </c>
      <c r="BD50" s="55" t="s">
        <v>565</v>
      </c>
      <c r="BE50" s="55" t="s">
        <v>577</v>
      </c>
      <c r="BF50" s="58" t="s">
        <v>578</v>
      </c>
    </row>
    <row r="51" spans="9:58" x14ac:dyDescent="0.25">
      <c r="I51" s="110"/>
      <c r="J51" s="111"/>
      <c r="K51" s="44"/>
      <c r="L51" s="44"/>
      <c r="M51" s="44"/>
      <c r="N51" s="82"/>
      <c r="O51" s="172"/>
      <c r="P51" s="78">
        <v>1</v>
      </c>
      <c r="Q51" s="61">
        <f>N36/N46</f>
        <v>4.4189490916703142E-2</v>
      </c>
      <c r="R51" s="62">
        <f t="shared" ref="R51:R60" si="15">IF(AA7,0.37464 + 1.54226*W7 - 0.26992*W7^2,0)</f>
        <v>0.38696080511999997</v>
      </c>
      <c r="S51" s="62">
        <f>IF(AA7,(1+R51*(1-($AE$9/V7)^0.5))^2,0)</f>
        <v>0.82275984711357997</v>
      </c>
      <c r="T51" s="60">
        <f t="shared" ref="T51:T60" si="16">IF(AA7,0.45724*S51*$T$3^2*V7^2/(U7*100000),0)</f>
        <v>0.20538076799119476</v>
      </c>
      <c r="U51" s="63">
        <f t="shared" ref="U51:U60" si="17">IF(AA7,0.0778*$T$3*V7/(U7*100000),0)</f>
        <v>2.6801839285763202E-5</v>
      </c>
      <c r="V51" s="153">
        <f>SQRT($T$51*VLOOKUP(V50,$P$51:$T$60,5))*(1-Q20)*$Q$51*VLOOKUP(V50,$P$51:$Q$60,2)</f>
        <v>4.0104930691864274E-4</v>
      </c>
      <c r="W51" s="61">
        <f t="shared" ref="W51:AE51" si="18">SQRT($T$51*VLOOKUP(W50,$P$51:$T$60,5))*(1-R20)*$Q$51*VLOOKUP(W50,$P$51:$Q$60,2)</f>
        <v>1.6742983672310334E-3</v>
      </c>
      <c r="X51" s="61">
        <f t="shared" si="18"/>
        <v>2.6727134291023753E-3</v>
      </c>
      <c r="Y51" s="61">
        <f t="shared" si="18"/>
        <v>3.5298586581719907E-3</v>
      </c>
      <c r="Z51" s="61">
        <f t="shared" si="18"/>
        <v>3.3477379313297897E-3</v>
      </c>
      <c r="AA51" s="61">
        <f t="shared" si="18"/>
        <v>4.3006552784791144E-3</v>
      </c>
      <c r="AB51" s="61">
        <f t="shared" si="18"/>
        <v>1.2034258538944552E-4</v>
      </c>
      <c r="AC51" s="61">
        <f t="shared" si="18"/>
        <v>1.1183242874648303E-3</v>
      </c>
      <c r="AD51" s="61">
        <f t="shared" si="18"/>
        <v>1.6224397130878429E-3</v>
      </c>
      <c r="AE51" s="155">
        <f t="shared" si="18"/>
        <v>1.29428491573187E-3</v>
      </c>
      <c r="AF51" s="84">
        <f>U51*Q51</f>
        <v>1.1843596336691705E-6</v>
      </c>
      <c r="AG51" s="59" t="s">
        <v>69</v>
      </c>
      <c r="AH51" s="61">
        <f>$AE$10*AE61*100000/($T$3*$AE$9)^2</f>
        <v>0.86481777534687432</v>
      </c>
      <c r="AI51" s="65" t="s">
        <v>583</v>
      </c>
      <c r="AJ51" s="66" t="s">
        <v>573</v>
      </c>
      <c r="AK51" s="61">
        <f>(AH58+SQRT(AH60))^(1/3)+(AH58-SQRT(AH60))^(1/3)-AH54/3</f>
        <v>0.16473287356318456</v>
      </c>
      <c r="AL51" s="63">
        <f>AK51^3+AH54*AK51^2+AH55*AK51+AH56</f>
        <v>0</v>
      </c>
      <c r="AM51" s="65" t="s">
        <v>573</v>
      </c>
      <c r="AN51" s="61">
        <f>IF(AH60&gt;=0,AK51,AK58)</f>
        <v>0.16473287356318456</v>
      </c>
      <c r="AO51" s="61">
        <f>IF(AN51&lt;AN52,AN52,AN51)</f>
        <v>0.16473287356318456</v>
      </c>
      <c r="AP51" s="61">
        <f>AO51</f>
        <v>0.16473287356318456</v>
      </c>
      <c r="AQ51" s="67">
        <f>IF(AP51&lt;AP52,AP52,AP51)</f>
        <v>0.16473287356318456</v>
      </c>
      <c r="AR51" s="81"/>
      <c r="AS51" s="64">
        <v>1</v>
      </c>
      <c r="AT51" s="61">
        <f>SQRT($T$51*VLOOKUP(AT50,$P$51:$T$60,5))*(1-Q20)*$AE$10*100000/($T$3*$AE$9)^2</f>
        <v>0.17285455942322242</v>
      </c>
      <c r="AU51" s="61">
        <f t="shared" ref="AU51:BC51" si="19">SQRT($T$51*VLOOKUP(AU50,$P$51:$T$60,5))*(1-R20)*$AE$10*100000/($T$3*$AE$9)^2</f>
        <v>0.30026309625954128</v>
      </c>
      <c r="AV51" s="61">
        <f t="shared" si="19"/>
        <v>0.40456072125336984</v>
      </c>
      <c r="AW51" s="61">
        <f t="shared" si="19"/>
        <v>0.51340446309686472</v>
      </c>
      <c r="AX51" s="61">
        <f t="shared" si="19"/>
        <v>0.48988871698647518</v>
      </c>
      <c r="AY51" s="61">
        <f t="shared" si="19"/>
        <v>0.6193398067128052</v>
      </c>
      <c r="AZ51" s="61">
        <f t="shared" si="19"/>
        <v>0.10980579574590071</v>
      </c>
      <c r="BA51" s="61">
        <f t="shared" si="19"/>
        <v>0.22094102911417804</v>
      </c>
      <c r="BB51" s="61">
        <f t="shared" si="19"/>
        <v>0.25988982740234201</v>
      </c>
      <c r="BC51" s="61">
        <f t="shared" si="19"/>
        <v>0.26154808262274137</v>
      </c>
      <c r="BD51" s="61">
        <f>U51*$AE$10*100000/($T$3*$AE$9)</f>
        <v>5.4980683411787988E-2</v>
      </c>
      <c r="BE51" s="61">
        <f>SUMPRODUCT($Q$51:$Q$60,AT51:AT60)</f>
        <v>0.38247463539386634</v>
      </c>
      <c r="BF51" s="68">
        <f t="shared" ref="BF51:BF60" si="20">IF(AA7,EXP((BD51/$AH$52)*($AQ$56-1)-LN($AQ$56-$AH$52)-$AH$51*(2*BE51/$AH$51-BD51/$AH$52)*LN(($AQ$56+2.41421536*$AH$52)/($AQ$56-0.41421536*$AH$52))/($AH$52*2.82842713)      ),1)</f>
        <v>3.0211763208483853</v>
      </c>
    </row>
    <row r="52" spans="9:58" x14ac:dyDescent="0.25">
      <c r="I52" s="110"/>
      <c r="J52" s="111"/>
      <c r="K52" s="44"/>
      <c r="L52" s="44"/>
      <c r="M52" s="44"/>
      <c r="N52" s="82"/>
      <c r="O52" s="172"/>
      <c r="P52" s="78">
        <v>2</v>
      </c>
      <c r="Q52" s="61">
        <f>N37/N46</f>
        <v>0.10620206535967594</v>
      </c>
      <c r="R52" s="62">
        <f t="shared" si="15"/>
        <v>0.52318916832000006</v>
      </c>
      <c r="S52" s="62">
        <f t="shared" ref="S52:S60" si="21">IF(AA8,(1+R52*(1-($AE$9/V8)^0.5))^2,0)</f>
        <v>1.0213129509137033</v>
      </c>
      <c r="T52" s="60">
        <f t="shared" si="16"/>
        <v>0.61651920715502562</v>
      </c>
      <c r="U52" s="63">
        <f t="shared" si="17"/>
        <v>4.0450095352021398E-5</v>
      </c>
      <c r="V52" s="153">
        <f>SQRT($T$52*VLOOKUP(V50,$P$51:$T$60,5))*(1-Q21)*$Q$52*VLOOKUP(V50,$P$51:$Q$60,2)</f>
        <v>1.6742983672310334E-3</v>
      </c>
      <c r="W52" s="61">
        <f t="shared" ref="W52:AE52" si="22">SQRT($T$52*VLOOKUP(W50,$P$51:$T$60,5))*(1-R21)*$Q$52*VLOOKUP(W50,$P$51:$Q$60,2)</f>
        <v>6.9536453454978825E-3</v>
      </c>
      <c r="X52" s="61">
        <f t="shared" si="22"/>
        <v>1.1274696946361844E-2</v>
      </c>
      <c r="Y52" s="61">
        <f t="shared" si="22"/>
        <v>1.3466291193910825E-2</v>
      </c>
      <c r="Z52" s="61">
        <f t="shared" si="22"/>
        <v>1.4401960972159449E-2</v>
      </c>
      <c r="AA52" s="61">
        <f t="shared" si="22"/>
        <v>1.8186397327139864E-2</v>
      </c>
      <c r="AB52" s="61">
        <f t="shared" si="22"/>
        <v>4.9055205577771079E-4</v>
      </c>
      <c r="AC52" s="61">
        <f t="shared" si="22"/>
        <v>4.4500112642251845E-3</v>
      </c>
      <c r="AD52" s="61">
        <f t="shared" si="22"/>
        <v>6.760949766386329E-3</v>
      </c>
      <c r="AE52" s="155">
        <f t="shared" si="22"/>
        <v>5.4587589771912014E-3</v>
      </c>
      <c r="AF52" s="84">
        <f t="shared" ref="AF52:AF60" si="23">U52*Q52</f>
        <v>4.2958836703805008E-6</v>
      </c>
      <c r="AG52" s="59" t="s">
        <v>65</v>
      </c>
      <c r="AH52" s="61">
        <f>AF61*$AE$10*100000/($T$3*$AE$9)</f>
        <v>0.10888526367311709</v>
      </c>
      <c r="AI52" s="61"/>
      <c r="AJ52" s="66" t="s">
        <v>574</v>
      </c>
      <c r="AK52" s="66" t="e">
        <f>1/0</f>
        <v>#DIV/0!</v>
      </c>
      <c r="AL52" s="61"/>
      <c r="AM52" s="65" t="s">
        <v>574</v>
      </c>
      <c r="AN52" s="66">
        <f>IF(AH60&gt;=0,0,AK59)</f>
        <v>0</v>
      </c>
      <c r="AO52" s="61">
        <f>IF(AN51&lt;AN52,AN51,AN52)</f>
        <v>0</v>
      </c>
      <c r="AP52" s="61">
        <f>IF(AO52&lt;AO53,AO53,AO52)</f>
        <v>0</v>
      </c>
      <c r="AQ52" s="67">
        <f>IF(AP51&lt;AP52,AP51,AP52)</f>
        <v>0</v>
      </c>
      <c r="AR52" s="81"/>
      <c r="AS52" s="64">
        <v>2</v>
      </c>
      <c r="AT52" s="61">
        <f>SQRT($T$52*VLOOKUP(AT50,$P$51:$T$60,5))*(1-Q21)*$AE$10*100000/($T$3*$AE$9)^2</f>
        <v>0.30026309625954128</v>
      </c>
      <c r="AU52" s="61">
        <f t="shared" ref="AU52:BC52" si="24">SQRT($T$52*VLOOKUP(AU50,$P$51:$T$60,5))*(1-R21)*$AE$10*100000/($T$3*$AE$9)^2</f>
        <v>0.51888089119086955</v>
      </c>
      <c r="AV52" s="61">
        <f t="shared" si="24"/>
        <v>0.71010444623442681</v>
      </c>
      <c r="AW52" s="61">
        <f t="shared" si="24"/>
        <v>0.81496012708129595</v>
      </c>
      <c r="AX52" s="61">
        <f t="shared" si="24"/>
        <v>0.87690722672826349</v>
      </c>
      <c r="AY52" s="61">
        <f t="shared" si="24"/>
        <v>1.0897504877763533</v>
      </c>
      <c r="AZ52" s="61">
        <f t="shared" si="24"/>
        <v>0.18624175769820975</v>
      </c>
      <c r="BA52" s="61">
        <f t="shared" si="24"/>
        <v>0.36581015844669135</v>
      </c>
      <c r="BB52" s="61">
        <f t="shared" si="24"/>
        <v>0.45062414416469443</v>
      </c>
      <c r="BC52" s="61">
        <f t="shared" si="24"/>
        <v>0.45898828993683422</v>
      </c>
      <c r="BD52" s="61">
        <f t="shared" ref="BD52:BD60" si="25">U52*$AE$10*100000/($T$3*$AE$9)</f>
        <v>8.2978405430088234E-2</v>
      </c>
      <c r="BE52" s="61">
        <f>SUMPRODUCT($Q$51:$Q$60,AU51:AU60)</f>
        <v>0.65868974251640444</v>
      </c>
      <c r="BF52" s="68">
        <f t="shared" si="20"/>
        <v>0.62234509397728488</v>
      </c>
    </row>
    <row r="53" spans="9:58" x14ac:dyDescent="0.25">
      <c r="I53" s="110"/>
      <c r="J53" s="111"/>
      <c r="K53" s="44"/>
      <c r="L53" s="44"/>
      <c r="M53" s="44"/>
      <c r="N53" s="82"/>
      <c r="O53" s="172"/>
      <c r="P53" s="78">
        <v>3</v>
      </c>
      <c r="Q53" s="61">
        <f>N38/N46</f>
        <v>0.12582610370745675</v>
      </c>
      <c r="R53" s="62">
        <f t="shared" si="15"/>
        <v>0.60282728831999999</v>
      </c>
      <c r="S53" s="62">
        <f t="shared" si="21"/>
        <v>1.1365673049004716</v>
      </c>
      <c r="T53" s="60">
        <f t="shared" si="16"/>
        <v>1.1572087115149978</v>
      </c>
      <c r="U53" s="63">
        <f t="shared" si="17"/>
        <v>5.6344358553886541E-5</v>
      </c>
      <c r="V53" s="153">
        <f>SQRT($T$53*VLOOKUP(V50,$P$51:$T$60,5))*(1-Q22)*$Q$53*VLOOKUP(V50,$P$51:$Q$60,2)</f>
        <v>2.6727134291023749E-3</v>
      </c>
      <c r="W53" s="61">
        <f t="shared" ref="W53:AE53" si="26">SQRT($T$53*VLOOKUP(W50,$P$51:$T$60,5))*(1-R22)*$Q$53*VLOOKUP(W50,$P$51:$Q$60,2)</f>
        <v>1.1274696946361844E-2</v>
      </c>
      <c r="X53" s="61">
        <f t="shared" si="26"/>
        <v>1.8321169453144551E-2</v>
      </c>
      <c r="Y53" s="61">
        <f t="shared" si="26"/>
        <v>2.40998509477885E-2</v>
      </c>
      <c r="Z53" s="61">
        <f t="shared" si="26"/>
        <v>2.3402714931119704E-2</v>
      </c>
      <c r="AA53" s="61">
        <f t="shared" si="26"/>
        <v>2.8957729247619125E-2</v>
      </c>
      <c r="AB53" s="61">
        <f t="shared" si="26"/>
        <v>7.6796998781802797E-4</v>
      </c>
      <c r="AC53" s="61">
        <f t="shared" si="26"/>
        <v>7.2906511509779042E-3</v>
      </c>
      <c r="AD53" s="61">
        <f t="shared" si="26"/>
        <v>1.0920458508237665E-2</v>
      </c>
      <c r="AE53" s="155">
        <f t="shared" si="26"/>
        <v>8.9401904476141911E-3</v>
      </c>
      <c r="AF53" s="84">
        <f t="shared" si="23"/>
        <v>7.0895911027314561E-6</v>
      </c>
      <c r="AG53" s="82"/>
      <c r="AH53" s="65"/>
      <c r="AI53" s="61"/>
      <c r="AJ53" s="66" t="s">
        <v>575</v>
      </c>
      <c r="AK53" s="66" t="e">
        <f>1/0</f>
        <v>#DIV/0!</v>
      </c>
      <c r="AL53" s="61"/>
      <c r="AM53" s="65" t="s">
        <v>575</v>
      </c>
      <c r="AN53" s="66">
        <f>IF(AH60&gt;=0,0,AK60)</f>
        <v>0</v>
      </c>
      <c r="AO53" s="61">
        <f>AN53</f>
        <v>0</v>
      </c>
      <c r="AP53" s="61">
        <f>IF(AO52&lt;AO53,AO52,AO53)</f>
        <v>0</v>
      </c>
      <c r="AQ53" s="67">
        <f>AP53</f>
        <v>0</v>
      </c>
      <c r="AR53" s="81"/>
      <c r="AS53" s="64">
        <v>3</v>
      </c>
      <c r="AT53" s="61">
        <f>SQRT($T$53*VLOOKUP(AT50,$P$51:$T$60,5))*(1-Q22)*$AE$10*100000/($T$3*$AE$9)^2</f>
        <v>0.40456072125336984</v>
      </c>
      <c r="AU53" s="61">
        <f t="shared" ref="AU53:BC53" si="27">SQRT($T$53*VLOOKUP(AU50,$P$51:$T$60,5))*(1-R22)*$AE$10*100000/($T$3*$AE$9)^2</f>
        <v>0.71010444623442681</v>
      </c>
      <c r="AV53" s="61">
        <f t="shared" si="27"/>
        <v>0.97394125042036861</v>
      </c>
      <c r="AW53" s="61">
        <f t="shared" si="27"/>
        <v>1.2310194937304078</v>
      </c>
      <c r="AX53" s="61">
        <f t="shared" si="27"/>
        <v>1.2027087654488966</v>
      </c>
      <c r="AY53" s="61">
        <f t="shared" si="27"/>
        <v>1.4645598172115348</v>
      </c>
      <c r="AZ53" s="61">
        <f t="shared" si="27"/>
        <v>0.24609252596662323</v>
      </c>
      <c r="BA53" s="61">
        <f t="shared" si="27"/>
        <v>0.5058516648386594</v>
      </c>
      <c r="BB53" s="61">
        <f t="shared" si="27"/>
        <v>0.61434147396392302</v>
      </c>
      <c r="BC53" s="61">
        <f t="shared" si="27"/>
        <v>0.63447815071969182</v>
      </c>
      <c r="BD53" s="61">
        <f t="shared" si="25"/>
        <v>0.11558353539329831</v>
      </c>
      <c r="BE53" s="61">
        <f>SUMPRODUCT($Q$51:$Q$60,AV51:AV60)</f>
        <v>0.91401654699212187</v>
      </c>
      <c r="BF53" s="68">
        <f t="shared" si="20"/>
        <v>0.17112392799391438</v>
      </c>
    </row>
    <row r="54" spans="9:58" x14ac:dyDescent="0.25">
      <c r="I54" s="110"/>
      <c r="J54" s="111"/>
      <c r="K54" s="44"/>
      <c r="L54" s="44"/>
      <c r="M54" s="44"/>
      <c r="N54" s="82"/>
      <c r="O54" s="172"/>
      <c r="P54" s="78">
        <v>4</v>
      </c>
      <c r="Q54" s="61">
        <f>N39/N46</f>
        <v>0.13094826353873562</v>
      </c>
      <c r="R54" s="62">
        <f t="shared" si="15"/>
        <v>0.66224192991999997</v>
      </c>
      <c r="S54" s="62">
        <f t="shared" si="21"/>
        <v>1.2373573107041389</v>
      </c>
      <c r="T54" s="60">
        <f t="shared" si="16"/>
        <v>1.8610031899036727</v>
      </c>
      <c r="U54" s="63">
        <f t="shared" si="17"/>
        <v>7.2386827522842332E-5</v>
      </c>
      <c r="V54" s="153">
        <f>SQRT($T$54*VLOOKUP(V50,$P$51:$T$60,5))*(1-Q23)*$Q$54*VLOOKUP(V50,$P$51:$Q$60,2)</f>
        <v>3.5298586581719903E-3</v>
      </c>
      <c r="W54" s="61">
        <f t="shared" ref="W54:AE54" si="28">SQRT($T$54*VLOOKUP(W50,$P$51:$T$60,5))*(1-R23)*$Q$54*VLOOKUP(W50,$P$51:$Q$60,2)</f>
        <v>1.3466291193910825E-2</v>
      </c>
      <c r="X54" s="61">
        <f t="shared" si="28"/>
        <v>2.4099850947788496E-2</v>
      </c>
      <c r="Y54" s="61">
        <f>SQRT($T$54*VLOOKUP(Y50,$P$51:$T$60,5))*(1-T23)*$Q$54*VLOOKUP(Y50,$P$51:$Q$60,2)</f>
        <v>3.1911454912717171E-2</v>
      </c>
      <c r="Z54" s="61">
        <f t="shared" si="28"/>
        <v>3.0659303057192389E-2</v>
      </c>
      <c r="AA54" s="61">
        <f t="shared" si="28"/>
        <v>3.6360133846850315E-2</v>
      </c>
      <c r="AB54" s="61">
        <f t="shared" si="28"/>
        <v>1.0193014132625934E-3</v>
      </c>
      <c r="AC54" s="61">
        <f t="shared" si="28"/>
        <v>9.5208844688981428E-3</v>
      </c>
      <c r="AD54" s="61">
        <f t="shared" si="28"/>
        <v>1.5799651658090073E-2</v>
      </c>
      <c r="AE54" s="155">
        <f t="shared" si="28"/>
        <v>1.0711089681878149E-2</v>
      </c>
      <c r="AF54" s="84">
        <f t="shared" si="23"/>
        <v>9.4789293671941589E-6</v>
      </c>
      <c r="AG54" s="59" t="s">
        <v>570</v>
      </c>
      <c r="AH54" s="60">
        <f>AH52-1</f>
        <v>-0.89111473632688287</v>
      </c>
      <c r="AI54" s="61"/>
      <c r="AJ54" s="66"/>
      <c r="AK54" s="61"/>
      <c r="AL54" s="61"/>
      <c r="AM54" s="50"/>
      <c r="AN54" s="65"/>
      <c r="AO54" s="65"/>
      <c r="AP54" s="65"/>
      <c r="AQ54" s="65"/>
      <c r="AR54" s="81"/>
      <c r="AS54" s="64">
        <v>4</v>
      </c>
      <c r="AT54" s="61">
        <f>SQRT($T$54*VLOOKUP(AT50,$P$51:$T$60,5))*(1-Q23)*$AE$10*100000/($T$3*$AE$9)^2</f>
        <v>0.51340446309686472</v>
      </c>
      <c r="AU54" s="61">
        <f t="shared" ref="AU54:BC54" si="29">SQRT($T$54*VLOOKUP(AU50,$P$51:$T$60,5))*(1-R23)*$AE$10*100000/($T$3*$AE$9)^2</f>
        <v>0.81496012708129595</v>
      </c>
      <c r="AV54" s="61">
        <f t="shared" si="29"/>
        <v>1.2310194937304078</v>
      </c>
      <c r="AW54" s="61">
        <f t="shared" si="29"/>
        <v>1.5662756041977712</v>
      </c>
      <c r="AX54" s="61">
        <f t="shared" si="29"/>
        <v>1.5140057228805464</v>
      </c>
      <c r="AY54" s="61">
        <f t="shared" si="29"/>
        <v>1.7670103332762346</v>
      </c>
      <c r="AZ54" s="61">
        <f t="shared" si="29"/>
        <v>0.31385410045742984</v>
      </c>
      <c r="BA54" s="61">
        <f t="shared" si="29"/>
        <v>0.63475358950766303</v>
      </c>
      <c r="BB54" s="61">
        <f t="shared" si="29"/>
        <v>0.85405822408954379</v>
      </c>
      <c r="BC54" s="61">
        <f t="shared" si="29"/>
        <v>0.73042320347167777</v>
      </c>
      <c r="BD54" s="61">
        <f t="shared" si="25"/>
        <v>0.14849269129567372</v>
      </c>
      <c r="BE54" s="61">
        <f>SUMPRODUCT($Q$51:$Q$60,AW51:AW60)</f>
        <v>1.1381132739482811</v>
      </c>
      <c r="BF54" s="68">
        <f t="shared" si="20"/>
        <v>6.1391622394253734E-2</v>
      </c>
    </row>
    <row r="55" spans="9:58" x14ac:dyDescent="0.25">
      <c r="I55" s="110"/>
      <c r="J55" s="111"/>
      <c r="K55" s="44"/>
      <c r="L55" s="44"/>
      <c r="M55" s="44"/>
      <c r="N55" s="82"/>
      <c r="O55" s="172"/>
      <c r="P55" s="78">
        <v>5</v>
      </c>
      <c r="Q55" s="61">
        <f>N40/N46</f>
        <v>0.13015356965223202</v>
      </c>
      <c r="R55" s="62">
        <f t="shared" si="15"/>
        <v>0.63771671807999997</v>
      </c>
      <c r="S55" s="62">
        <f t="shared" si="21"/>
        <v>1.2039015792663792</v>
      </c>
      <c r="T55" s="60">
        <f t="shared" si="16"/>
        <v>1.7374744139532872</v>
      </c>
      <c r="U55" s="63">
        <f t="shared" si="17"/>
        <v>7.2370512680483611E-5</v>
      </c>
      <c r="V55" s="153">
        <f>SQRT($T$55*VLOOKUP(V50,$P$51:$T$60,5))*(1-Q24)*$Q$55*VLOOKUP(V50,$P$51:$Q$60,2)</f>
        <v>3.3477379313297897E-3</v>
      </c>
      <c r="W55" s="61">
        <f t="shared" ref="W55:AE55" si="30">SQRT($T$55*VLOOKUP(W50,$P$51:$T$60,5))*(1-R24)*$Q$55*VLOOKUP(W50,$P$51:$Q$60,2)</f>
        <v>1.4401960972159449E-2</v>
      </c>
      <c r="X55" s="61">
        <f t="shared" si="30"/>
        <v>2.34027149311197E-2</v>
      </c>
      <c r="Y55" s="61">
        <f t="shared" si="30"/>
        <v>3.0659303057192392E-2</v>
      </c>
      <c r="Z55" s="61">
        <f t="shared" si="30"/>
        <v>2.9432732640571651E-2</v>
      </c>
      <c r="AA55" s="61">
        <f t="shared" si="30"/>
        <v>3.7709995167243424E-2</v>
      </c>
      <c r="AB55" s="61">
        <f t="shared" si="30"/>
        <v>9.5412210785327282E-4</v>
      </c>
      <c r="AC55" s="61">
        <f t="shared" si="30"/>
        <v>9.2839578704532275E-3</v>
      </c>
      <c r="AD55" s="61">
        <f t="shared" si="30"/>
        <v>1.4454400347765583E-2</v>
      </c>
      <c r="AE55" s="155">
        <f t="shared" si="30"/>
        <v>1.1331449492740394E-2</v>
      </c>
      <c r="AF55" s="84">
        <f t="shared" si="23"/>
        <v>9.4192805629270633E-6</v>
      </c>
      <c r="AG55" s="59" t="s">
        <v>571</v>
      </c>
      <c r="AH55" s="60">
        <f>AH51-3*AH52*AH52-2*AH52</f>
        <v>0.61147924606514747</v>
      </c>
      <c r="AI55" s="61" t="s">
        <v>584</v>
      </c>
      <c r="AJ55" s="66" t="s">
        <v>585</v>
      </c>
      <c r="AK55" s="61">
        <f>AH58^2/AH59^3</f>
        <v>-0.37598704339292632</v>
      </c>
      <c r="AL55" s="61"/>
      <c r="AM55" s="50"/>
      <c r="AN55" s="65"/>
      <c r="AO55" s="65"/>
      <c r="AP55" s="65"/>
      <c r="AQ55" s="65"/>
      <c r="AR55" s="81"/>
      <c r="AS55" s="64">
        <v>5</v>
      </c>
      <c r="AT55" s="61">
        <f>SQRT($T$55*VLOOKUP(AT50,$P$51:$T$60,5))*(1-Q24)*$AE$10*100000/($T$3*$AE$9)^2</f>
        <v>0.48988871698647518</v>
      </c>
      <c r="AU55" s="61">
        <f t="shared" ref="AU55:BC55" si="31">SQRT($T$55*VLOOKUP(AU50,$P$51:$T$60,5))*(1-R24)*$AE$10*100000/($T$3*$AE$9)^2</f>
        <v>0.87690722672826349</v>
      </c>
      <c r="AV55" s="61">
        <f t="shared" si="31"/>
        <v>1.2027087654488966</v>
      </c>
      <c r="AW55" s="61">
        <f t="shared" si="31"/>
        <v>1.5140057228805464</v>
      </c>
      <c r="AX55" s="61">
        <f t="shared" si="31"/>
        <v>1.4623101143817565</v>
      </c>
      <c r="AY55" s="61">
        <f t="shared" si="31"/>
        <v>1.843799754052732</v>
      </c>
      <c r="AZ55" s="61">
        <f t="shared" si="31"/>
        <v>0.29557847192719849</v>
      </c>
      <c r="BA55" s="61">
        <f t="shared" si="31"/>
        <v>0.62273703022439031</v>
      </c>
      <c r="BB55" s="61">
        <f t="shared" si="31"/>
        <v>0.786110697756916</v>
      </c>
      <c r="BC55" s="61">
        <f t="shared" si="31"/>
        <v>0.77744564086254764</v>
      </c>
      <c r="BD55" s="61">
        <f t="shared" si="25"/>
        <v>0.14845922339919562</v>
      </c>
      <c r="BE55" s="61">
        <f>SUMPRODUCT($Q$51:$Q$60,AX51:AX60)</f>
        <v>1.1314864566403269</v>
      </c>
      <c r="BF55" s="68">
        <f t="shared" si="20"/>
        <v>6.4796273597842013E-2</v>
      </c>
    </row>
    <row r="56" spans="9:58" x14ac:dyDescent="0.25">
      <c r="I56" s="110"/>
      <c r="J56" s="111"/>
      <c r="K56" s="44"/>
      <c r="L56" s="44"/>
      <c r="M56" s="44"/>
      <c r="N56" s="82"/>
      <c r="O56" s="172"/>
      <c r="P56" s="78">
        <v>6</v>
      </c>
      <c r="Q56" s="61">
        <f>N41/N46</f>
        <v>0.13225366203924313</v>
      </c>
      <c r="R56" s="62">
        <f t="shared" si="15"/>
        <v>0.74474203007999995</v>
      </c>
      <c r="S56" s="62">
        <f t="shared" si="21"/>
        <v>1.337082693586414</v>
      </c>
      <c r="T56" s="60">
        <f t="shared" si="16"/>
        <v>2.7622752713556515</v>
      </c>
      <c r="U56" s="63">
        <f t="shared" si="17"/>
        <v>9.0028789326291502E-5</v>
      </c>
      <c r="V56" s="153">
        <f>SQRT($T$56*VLOOKUP(V50,$P$51:$T$60,5))*(1-Q25)*$Q$56*VLOOKUP(V50,$P$51:$Q$60,2)</f>
        <v>4.3006552784791144E-3</v>
      </c>
      <c r="W56" s="61">
        <f t="shared" ref="W56:AE56" si="32">SQRT($T$56*VLOOKUP(W50,$P$51:$T$60,5))*(1-R25)*$Q$56*VLOOKUP(W50,$P$51:$Q$60,2)</f>
        <v>1.8186397327139864E-2</v>
      </c>
      <c r="X56" s="61">
        <f t="shared" si="32"/>
        <v>2.8957729247619125E-2</v>
      </c>
      <c r="Y56" s="61">
        <f t="shared" si="32"/>
        <v>3.6360133846850308E-2</v>
      </c>
      <c r="Z56" s="61">
        <f>SQRT($T$56*VLOOKUP(Z50,$P$51:$T$60,5))*(1-U25)*$Q$56*VLOOKUP(Z50,$P$51:$Q$60,2)</f>
        <v>3.7709995167243431E-2</v>
      </c>
      <c r="AA56" s="61">
        <f t="shared" si="32"/>
        <v>4.831504274099583E-2</v>
      </c>
      <c r="AB56" s="61">
        <f t="shared" si="32"/>
        <v>1.3496397946469521E-3</v>
      </c>
      <c r="AC56" s="61">
        <f t="shared" si="32"/>
        <v>1.1865115131383563E-2</v>
      </c>
      <c r="AD56" s="61">
        <f t="shared" si="32"/>
        <v>1.8216082493462078E-2</v>
      </c>
      <c r="AE56" s="155">
        <f t="shared" si="32"/>
        <v>1.4518152657700489E-2</v>
      </c>
      <c r="AF56" s="84">
        <f t="shared" si="23"/>
        <v>1.1906637077361576E-5</v>
      </c>
      <c r="AG56" s="59" t="s">
        <v>572</v>
      </c>
      <c r="AH56" s="60">
        <f>-1*AH51*AH52+AH52^2+AH52^3</f>
        <v>-8.1018967096321365E-2</v>
      </c>
      <c r="AI56" s="61"/>
      <c r="AJ56" s="66" t="s">
        <v>586</v>
      </c>
      <c r="AK56" s="61" t="e">
        <f>SQRT(1-AK55)/SQRT(AK55)*AH58/ABS(AH58)</f>
        <v>#NUM!</v>
      </c>
      <c r="AL56" s="61"/>
      <c r="AM56" s="50"/>
      <c r="AN56" s="65"/>
      <c r="AO56" s="65"/>
      <c r="AP56" s="65" t="s">
        <v>579</v>
      </c>
      <c r="AQ56" s="61">
        <f>IF(AH60&gt;=0,AQ51,AQ53)</f>
        <v>0.16473287356318456</v>
      </c>
      <c r="AR56" s="81"/>
      <c r="AS56" s="64">
        <v>6</v>
      </c>
      <c r="AT56" s="61">
        <f>SQRT($T$56*VLOOKUP(AT50,$P$51:$T$60,5))*(1-Q25)*$AE$10*100000/($T$3*$AE$9)^2</f>
        <v>0.6193398067128052</v>
      </c>
      <c r="AU56" s="61">
        <f t="shared" ref="AU56:BC56" si="33">SQRT($T$56*VLOOKUP(AU50,$P$51:$T$60,5))*(1-R25)*$AE$10*100000/($T$3*$AE$9)^2</f>
        <v>1.0897504877763533</v>
      </c>
      <c r="AV56" s="61">
        <f t="shared" si="33"/>
        <v>1.4645598172115348</v>
      </c>
      <c r="AW56" s="61">
        <f t="shared" si="33"/>
        <v>1.7670103332762346</v>
      </c>
      <c r="AX56" s="61">
        <f t="shared" si="33"/>
        <v>1.843799754052732</v>
      </c>
      <c r="AY56" s="61">
        <f>SQRT($T$56*VLOOKUP(AY50,$P$51:$T$60,5))*(1-V25)*$AE$10*100000/($T$3*$AE$9)^2</f>
        <v>2.3248129788681759</v>
      </c>
      <c r="AZ56" s="61">
        <f t="shared" si="33"/>
        <v>0.41146707872436017</v>
      </c>
      <c r="BA56" s="61">
        <f t="shared" si="33"/>
        <v>0.78323459979183085</v>
      </c>
      <c r="BB56" s="61">
        <f t="shared" si="33"/>
        <v>0.97496042832585705</v>
      </c>
      <c r="BC56" s="61">
        <f t="shared" si="33"/>
        <v>0.9802668170819413</v>
      </c>
      <c r="BD56" s="61">
        <f t="shared" si="25"/>
        <v>0.18468301041282212</v>
      </c>
      <c r="BE56" s="61">
        <f>SUMPRODUCT($Q$51:$Q$60,AY51:AY60)</f>
        <v>1.3986190569767609</v>
      </c>
      <c r="BF56" s="68">
        <f t="shared" si="20"/>
        <v>1.7700591103986113E-2</v>
      </c>
    </row>
    <row r="57" spans="9:58" x14ac:dyDescent="0.25">
      <c r="I57" s="110"/>
      <c r="J57" s="111"/>
      <c r="K57" s="44"/>
      <c r="L57" s="44"/>
      <c r="M57" s="44"/>
      <c r="N57" s="82"/>
      <c r="O57" s="172"/>
      <c r="P57" s="78">
        <v>7</v>
      </c>
      <c r="Q57" s="61">
        <f>N42/N46</f>
        <v>2.0873541590969096E-2</v>
      </c>
      <c r="R57" s="62">
        <f t="shared" si="15"/>
        <v>0.43589852799999995</v>
      </c>
      <c r="S57" s="62">
        <f t="shared" si="21"/>
        <v>0.59527831477769899</v>
      </c>
      <c r="T57" s="60">
        <f t="shared" si="16"/>
        <v>8.8285770130011154E-2</v>
      </c>
      <c r="U57" s="63">
        <f t="shared" si="17"/>
        <v>2.4049835108454766E-5</v>
      </c>
      <c r="V57" s="153">
        <f>SQRT($T$57*VLOOKUP(V50,$P$51:$T$60,5))*(1-Q26)*$Q$57*VLOOKUP(V50,$P$51:$Q$60,2)</f>
        <v>1.203425853894455E-4</v>
      </c>
      <c r="W57" s="61">
        <f t="shared" ref="W57:AE57" si="34">SQRT($T$57*VLOOKUP(W50,$P$51:$T$60,5))*(1-R26)*$Q$57*VLOOKUP(W50,$P$51:$Q$60,2)</f>
        <v>4.9055205577771069E-4</v>
      </c>
      <c r="X57" s="61">
        <f t="shared" si="34"/>
        <v>7.6796998781802797E-4</v>
      </c>
      <c r="Y57" s="61">
        <f t="shared" si="34"/>
        <v>1.0193014132625932E-3</v>
      </c>
      <c r="Z57" s="61">
        <f t="shared" si="34"/>
        <v>9.5412210785327282E-4</v>
      </c>
      <c r="AA57" s="61">
        <f t="shared" si="34"/>
        <v>1.3496397946469519E-3</v>
      </c>
      <c r="AB57" s="61">
        <f t="shared" si="34"/>
        <v>3.8466528392174552E-5</v>
      </c>
      <c r="AC57" s="61">
        <f t="shared" si="34"/>
        <v>3.8788023096904788E-4</v>
      </c>
      <c r="AD57" s="61">
        <f t="shared" si="34"/>
        <v>4.5162068103887798E-4</v>
      </c>
      <c r="AE57" s="155">
        <f t="shared" si="34"/>
        <v>3.7458284902465959E-4</v>
      </c>
      <c r="AF57" s="84">
        <f t="shared" si="23"/>
        <v>5.0200523339227933E-7</v>
      </c>
      <c r="AG57" s="82"/>
      <c r="AH57" s="65"/>
      <c r="AI57" s="61"/>
      <c r="AJ57" s="66" t="s">
        <v>587</v>
      </c>
      <c r="AK57" s="61" t="e">
        <f>IF(ATAN(AK56)&lt;0,ATAN(AK56)+PI(),ATAN(AK56))</f>
        <v>#NUM!</v>
      </c>
      <c r="AL57" s="61"/>
      <c r="AM57" s="50"/>
      <c r="AN57" s="65"/>
      <c r="AO57" s="65"/>
      <c r="AP57" s="65"/>
      <c r="AQ57" s="65"/>
      <c r="AR57" s="81"/>
      <c r="AS57" s="64">
        <v>7</v>
      </c>
      <c r="AT57" s="61">
        <f>SQRT($T$57*VLOOKUP(AT50,$P$51:$T$60,5))*(1-Q26)*$AE$10*100000/($T$3*$AE$9)^2</f>
        <v>0.10980579574590071</v>
      </c>
      <c r="AU57" s="61">
        <f t="shared" ref="AU57:BC57" si="35">SQRT($T$57*VLOOKUP(AU50,$P$51:$T$60,5))*(1-R26)*$AE$10*100000/($T$3*$AE$9)^2</f>
        <v>0.18624175769820975</v>
      </c>
      <c r="AV57" s="61">
        <f t="shared" si="35"/>
        <v>0.24609252596662323</v>
      </c>
      <c r="AW57" s="61">
        <f t="shared" si="35"/>
        <v>0.31385410045742984</v>
      </c>
      <c r="AX57" s="61">
        <f t="shared" si="35"/>
        <v>0.29557847192719849</v>
      </c>
      <c r="AY57" s="61">
        <f t="shared" si="35"/>
        <v>0.41146707872436017</v>
      </c>
      <c r="AZ57" s="61">
        <f t="shared" si="35"/>
        <v>7.4303928495472529E-2</v>
      </c>
      <c r="BA57" s="61">
        <f t="shared" si="35"/>
        <v>0.16222923413991425</v>
      </c>
      <c r="BB57" s="61">
        <f t="shared" si="35"/>
        <v>0.15315013733113431</v>
      </c>
      <c r="BC57" s="61">
        <f t="shared" si="35"/>
        <v>0.16024791816007217</v>
      </c>
      <c r="BD57" s="61">
        <f t="shared" si="25"/>
        <v>4.9335284646156045E-2</v>
      </c>
      <c r="BE57" s="61">
        <f>SUMPRODUCT($Q$51:$Q$60,AZ51:AZ60)</f>
        <v>0.24008699534386069</v>
      </c>
      <c r="BF57" s="68">
        <f t="shared" si="20"/>
        <v>8.5108197164415191</v>
      </c>
    </row>
    <row r="58" spans="9:58" x14ac:dyDescent="0.25">
      <c r="I58" s="110"/>
      <c r="J58" s="111"/>
      <c r="K58" s="44"/>
      <c r="L58" s="44"/>
      <c r="M58" s="44"/>
      <c r="N58" s="82"/>
      <c r="O58" s="172"/>
      <c r="P58" s="78">
        <v>8</v>
      </c>
      <c r="Q58" s="61">
        <f>N43/N46</f>
        <v>9.6403644384350257E-2</v>
      </c>
      <c r="R58" s="62">
        <f t="shared" si="15"/>
        <v>0.70798379999999994</v>
      </c>
      <c r="S58" s="62">
        <f t="shared" si="21"/>
        <v>1.0261236638912961</v>
      </c>
      <c r="T58" s="60">
        <f t="shared" si="16"/>
        <v>0.40689606345068535</v>
      </c>
      <c r="U58" s="63">
        <f t="shared" si="17"/>
        <v>2.667628727291953E-5</v>
      </c>
      <c r="V58" s="153">
        <f>SQRT($T$58*VLOOKUP(V50,$P$51:$T$60,5))*(1-Q27)*$Q$58*VLOOKUP(V50,$P$51:$Q$60,2)</f>
        <v>1.1183242874648303E-3</v>
      </c>
      <c r="W58" s="61">
        <f t="shared" ref="W58:AE58" si="36">SQRT($T$58*VLOOKUP(W50,$P$51:$T$60,5))*(1-R27)*$Q$58*VLOOKUP(W50,$P$51:$Q$60,2)</f>
        <v>4.4500112642251845E-3</v>
      </c>
      <c r="X58" s="61">
        <f t="shared" si="36"/>
        <v>7.2906511509779033E-3</v>
      </c>
      <c r="Y58" s="61">
        <f t="shared" si="36"/>
        <v>9.5208844688981428E-3</v>
      </c>
      <c r="Z58" s="61">
        <f t="shared" si="36"/>
        <v>9.2839578704532275E-3</v>
      </c>
      <c r="AA58" s="61">
        <f t="shared" si="36"/>
        <v>1.1865115131383561E-2</v>
      </c>
      <c r="AB58" s="61">
        <f t="shared" si="36"/>
        <v>3.8788023096904793E-4</v>
      </c>
      <c r="AC58" s="61">
        <f t="shared" si="36"/>
        <v>3.7815547475614007E-3</v>
      </c>
      <c r="AD58" s="61">
        <f t="shared" si="36"/>
        <v>4.909132281600094E-3</v>
      </c>
      <c r="AE58" s="155">
        <f t="shared" si="36"/>
        <v>3.8374723155714489E-3</v>
      </c>
      <c r="AF58" s="84">
        <f t="shared" si="23"/>
        <v>2.571691311753303E-6</v>
      </c>
      <c r="AG58" s="59" t="s">
        <v>582</v>
      </c>
      <c r="AH58" s="61">
        <f>AH54*AH55/6-AH56/2-AH54^3/27</f>
        <v>-2.4098682559631494E-2</v>
      </c>
      <c r="AI58" s="61"/>
      <c r="AJ58" s="66" t="s">
        <v>573</v>
      </c>
      <c r="AK58" s="61" t="e">
        <f>2*SQRT(AH59)*COS(AK57/3)-AH54/3</f>
        <v>#NUM!</v>
      </c>
      <c r="AL58" s="69" t="e">
        <f>AK58^3+AH54*AK58^2+AH55*AK58+AH56</f>
        <v>#NUM!</v>
      </c>
      <c r="AM58" s="50"/>
      <c r="AN58" s="65"/>
      <c r="AO58" s="65"/>
      <c r="AP58" s="65"/>
      <c r="AQ58" s="65"/>
      <c r="AR58" s="81"/>
      <c r="AS58" s="64">
        <v>8</v>
      </c>
      <c r="AT58" s="61">
        <f>SQRT($T$58*VLOOKUP(AT50,$P$51:$T$60,5))*(1-Q27)*$AE$10*100000/($T$3*$AE$9)^2</f>
        <v>0.22094102911417804</v>
      </c>
      <c r="AU58" s="61">
        <f t="shared" ref="AU58:BC58" si="37">SQRT($T$58*VLOOKUP(AU50,$P$51:$T$60,5))*(1-R27)*$AE$10*100000/($T$3*$AE$9)^2</f>
        <v>0.36581015844669135</v>
      </c>
      <c r="AV58" s="61">
        <f t="shared" si="37"/>
        <v>0.5058516648386594</v>
      </c>
      <c r="AW58" s="61">
        <f t="shared" si="37"/>
        <v>0.63475358950766303</v>
      </c>
      <c r="AX58" s="61">
        <f t="shared" si="37"/>
        <v>0.62273703022439031</v>
      </c>
      <c r="AY58" s="61">
        <f t="shared" si="37"/>
        <v>0.78323459979183085</v>
      </c>
      <c r="AZ58" s="61">
        <f t="shared" si="37"/>
        <v>0.16222923413991425</v>
      </c>
      <c r="BA58" s="61">
        <f t="shared" si="37"/>
        <v>0.34245582225998478</v>
      </c>
      <c r="BB58" s="61">
        <f t="shared" si="37"/>
        <v>0.36045494973019987</v>
      </c>
      <c r="BC58" s="61">
        <f t="shared" si="37"/>
        <v>0.35546140455005992</v>
      </c>
      <c r="BD58" s="61">
        <f t="shared" si="25"/>
        <v>5.4723128868748194E-2</v>
      </c>
      <c r="BE58" s="61">
        <f>SUMPRODUCT($Q$51:$Q$60,BA51:BA60)</f>
        <v>0.49277987872588913</v>
      </c>
      <c r="BF58" s="68">
        <f t="shared" si="20"/>
        <v>1.2052777493308975</v>
      </c>
    </row>
    <row r="59" spans="9:58" x14ac:dyDescent="0.25">
      <c r="I59" s="44"/>
      <c r="J59" s="44"/>
      <c r="K59" s="44"/>
      <c r="L59" s="44"/>
      <c r="M59" s="44"/>
      <c r="N59" s="82"/>
      <c r="O59" s="172"/>
      <c r="P59" s="78">
        <v>9</v>
      </c>
      <c r="Q59" s="61">
        <f>N44/N46</f>
        <v>0.11889986326256288</v>
      </c>
      <c r="R59" s="62">
        <f t="shared" si="15"/>
        <v>0.52616679999999993</v>
      </c>
      <c r="S59" s="62">
        <f t="shared" si="21"/>
        <v>1.1232444426676449</v>
      </c>
      <c r="T59" s="60">
        <f t="shared" si="16"/>
        <v>0.55333190025206214</v>
      </c>
      <c r="U59" s="63">
        <f t="shared" si="17"/>
        <v>2.7012862326017008E-5</v>
      </c>
      <c r="V59" s="153">
        <f>SQRT($T$59*VLOOKUP(V50,$P$51:$T$60,5))*(1-Q28)*$Q$59*VLOOKUP(V50,$P$51:$Q$60,2)</f>
        <v>1.6224397130878429E-3</v>
      </c>
      <c r="W59" s="61">
        <f t="shared" ref="W59:AE59" si="38">SQRT($T$59*VLOOKUP(W50,$P$51:$T$60,5))*(1-R28)*$Q$59*VLOOKUP(W50,$P$51:$Q$60,2)</f>
        <v>6.760949766386329E-3</v>
      </c>
      <c r="X59" s="61">
        <f t="shared" si="38"/>
        <v>1.0920458508237665E-2</v>
      </c>
      <c r="Y59" s="61">
        <f t="shared" si="38"/>
        <v>1.5799651658090073E-2</v>
      </c>
      <c r="Z59" s="61">
        <f t="shared" si="38"/>
        <v>1.4454400347765581E-2</v>
      </c>
      <c r="AA59" s="61">
        <f t="shared" si="38"/>
        <v>1.8216082493462075E-2</v>
      </c>
      <c r="AB59" s="61">
        <f t="shared" si="38"/>
        <v>4.5162068103887798E-4</v>
      </c>
      <c r="AC59" s="61">
        <f t="shared" si="38"/>
        <v>4.9091322816000949E-3</v>
      </c>
      <c r="AD59" s="61">
        <f t="shared" si="38"/>
        <v>7.8225512813427898E-3</v>
      </c>
      <c r="AE59" s="155">
        <f t="shared" si="38"/>
        <v>5.8417690582966463E-3</v>
      </c>
      <c r="AF59" s="84">
        <f t="shared" si="23"/>
        <v>3.2118256368938583E-6</v>
      </c>
      <c r="AG59" s="59" t="s">
        <v>558</v>
      </c>
      <c r="AH59" s="61">
        <f>AH54^2/9-AH55/3</f>
        <v>-0.11559469609961251</v>
      </c>
      <c r="AI59" s="61"/>
      <c r="AJ59" s="66" t="s">
        <v>574</v>
      </c>
      <c r="AK59" s="61" t="e">
        <f>2*SQRT(AH59)*COS((AK57+2*PI())/3)-AH54/3</f>
        <v>#NUM!</v>
      </c>
      <c r="AL59" s="69" t="e">
        <f>AK59^3+AK59^2*AH54+AK59*AH55+AH56</f>
        <v>#NUM!</v>
      </c>
      <c r="AM59" s="50"/>
      <c r="AN59" s="65"/>
      <c r="AO59" s="50"/>
      <c r="AP59" s="65"/>
      <c r="AQ59" s="65"/>
      <c r="AR59" s="81"/>
      <c r="AS59" s="64">
        <v>9</v>
      </c>
      <c r="AT59" s="61">
        <f>SQRT($T$59*VLOOKUP(AT50,$P$51:$T$60,5))*(1-Q28)*$AE$10*100000/($T$3*$AE$9)^2</f>
        <v>0.25988982740234201</v>
      </c>
      <c r="AU59" s="61">
        <f t="shared" ref="AU59:BC59" si="39">SQRT($T$59*VLOOKUP(AU50,$P$51:$T$60,5))*(1-R28)*$AE$10*100000/($T$3*$AE$9)^2</f>
        <v>0.45062414416469443</v>
      </c>
      <c r="AV59" s="61">
        <f t="shared" si="39"/>
        <v>0.61434147396392302</v>
      </c>
      <c r="AW59" s="61">
        <f t="shared" si="39"/>
        <v>0.85405822408954379</v>
      </c>
      <c r="AX59" s="61">
        <f t="shared" si="39"/>
        <v>0.786110697756916</v>
      </c>
      <c r="AY59" s="61">
        <f t="shared" si="39"/>
        <v>0.97496042832585705</v>
      </c>
      <c r="AZ59" s="61">
        <f t="shared" si="39"/>
        <v>0.15315013733113431</v>
      </c>
      <c r="BA59" s="61">
        <f t="shared" si="39"/>
        <v>0.36045494973019987</v>
      </c>
      <c r="BB59" s="61">
        <f t="shared" si="39"/>
        <v>0.46570057541602561</v>
      </c>
      <c r="BC59" s="61">
        <f t="shared" si="39"/>
        <v>0.43873641087351273</v>
      </c>
      <c r="BD59" s="61">
        <f t="shared" si="25"/>
        <v>5.5413571276127595E-2</v>
      </c>
      <c r="BE59" s="61">
        <f>SUMPRODUCT($Q$51:$Q$60,BB51:BB60)</f>
        <v>0.6144049581573563</v>
      </c>
      <c r="BF59" s="68">
        <f t="shared" si="20"/>
        <v>0.44843357580629428</v>
      </c>
    </row>
    <row r="60" spans="9:58" x14ac:dyDescent="0.25">
      <c r="I60" s="44"/>
      <c r="J60" s="44"/>
      <c r="K60" s="44"/>
      <c r="L60" s="44"/>
      <c r="M60" s="44"/>
      <c r="N60" s="82"/>
      <c r="O60" s="172"/>
      <c r="P60" s="78">
        <v>10</v>
      </c>
      <c r="Q60" s="61">
        <f>N45/N46</f>
        <v>9.4249795548071197E-2</v>
      </c>
      <c r="R60" s="62">
        <f t="shared" si="15"/>
        <v>0.50378192799999999</v>
      </c>
      <c r="S60" s="62">
        <f t="shared" si="21"/>
        <v>0.98109209111161322</v>
      </c>
      <c r="T60" s="60">
        <f t="shared" si="16"/>
        <v>0.49111083497890951</v>
      </c>
      <c r="U60" s="63">
        <f t="shared" si="17"/>
        <v>3.6274869511845316E-5</v>
      </c>
      <c r="V60" s="153">
        <f>SQRT($T$60*VLOOKUP(V50,$P$51:$T$60,5))*(1-Q29)*$Q$60*VLOOKUP(V50,$P$51:$Q$60,2)</f>
        <v>1.29428491573187E-3</v>
      </c>
      <c r="W60" s="61">
        <f t="shared" ref="W60:AD60" si="40">SQRT($T$60*VLOOKUP(W50,$P$51:$T$60,5))*(1-R29)*$Q$60*VLOOKUP(W50,$P$51:$Q$60,2)</f>
        <v>5.4587589771912014E-3</v>
      </c>
      <c r="X60" s="61">
        <f t="shared" si="40"/>
        <v>8.9401904476141911E-3</v>
      </c>
      <c r="Y60" s="61">
        <f>SQRT($T$60*VLOOKUP(Y50,$P$51:$T$60,5))*(1-T29)*$Q$60*VLOOKUP(Y50,$P$51:$Q$60,2)</f>
        <v>1.0711089681878151E-2</v>
      </c>
      <c r="Z60" s="61">
        <f t="shared" si="40"/>
        <v>1.1331449492740394E-2</v>
      </c>
      <c r="AA60" s="61">
        <f t="shared" si="40"/>
        <v>1.4518152657700487E-2</v>
      </c>
      <c r="AB60" s="61">
        <f t="shared" si="40"/>
        <v>3.7458284902465959E-4</v>
      </c>
      <c r="AC60" s="61">
        <f t="shared" si="40"/>
        <v>3.8374723155714489E-3</v>
      </c>
      <c r="AD60" s="61">
        <f t="shared" si="40"/>
        <v>5.8417690582966472E-3</v>
      </c>
      <c r="AE60" s="155">
        <f>SQRT($T$60*VLOOKUP(AE50,$P$51:$T$60,5))*(1-Z29)*$Q$60*VLOOKUP(AE50,$P$51:$Q$60,2)</f>
        <v>4.3625493145522855E-3</v>
      </c>
      <c r="AF60" s="84">
        <f t="shared" si="23"/>
        <v>3.4188990350243823E-6</v>
      </c>
      <c r="AG60" s="59" t="s">
        <v>72</v>
      </c>
      <c r="AH60" s="63">
        <f>AH58^2-AH59^3</f>
        <v>2.1253382930748466E-3</v>
      </c>
      <c r="AI60" s="61"/>
      <c r="AJ60" s="66" t="s">
        <v>575</v>
      </c>
      <c r="AK60" s="61" t="e">
        <f>2*SQRT(AH59)*COS((AK57+4*PI())/3)-AH54/3</f>
        <v>#NUM!</v>
      </c>
      <c r="AL60" s="69" t="e">
        <f>AK60^3+AK60^2*AH54+AH55*AK60+AH56</f>
        <v>#NUM!</v>
      </c>
      <c r="AM60" s="50"/>
      <c r="AN60" s="65"/>
      <c r="AO60" s="50"/>
      <c r="AP60" s="65"/>
      <c r="AQ60" s="65"/>
      <c r="AR60" s="81"/>
      <c r="AS60" s="64">
        <v>10</v>
      </c>
      <c r="AT60" s="61">
        <f>SQRT($T$60*VLOOKUP(AT50,$P$51:$T$60,5))*(1-Q29)*$AE$10*100000/($T$3*$AE$9)^2</f>
        <v>0.26154808262274137</v>
      </c>
      <c r="AU60" s="61">
        <f t="shared" ref="AU60:BC60" si="41">SQRT($T$60*VLOOKUP(AU50,$P$51:$T$60,5))*(1-R29)*$AE$10*100000/($T$3*$AE$9)^2</f>
        <v>0.45898828993683422</v>
      </c>
      <c r="AV60" s="61">
        <f t="shared" si="41"/>
        <v>0.63447815071969182</v>
      </c>
      <c r="AW60" s="61">
        <f t="shared" si="41"/>
        <v>0.73042320347167777</v>
      </c>
      <c r="AX60" s="61">
        <f t="shared" si="41"/>
        <v>0.77744564086254764</v>
      </c>
      <c r="AY60" s="61">
        <f t="shared" si="41"/>
        <v>0.9802668170819413</v>
      </c>
      <c r="AZ60" s="61">
        <f t="shared" si="41"/>
        <v>0.16024791816007217</v>
      </c>
      <c r="BA60" s="61">
        <f t="shared" si="41"/>
        <v>0.35546140455005992</v>
      </c>
      <c r="BB60" s="61">
        <f t="shared" si="41"/>
        <v>0.43873641087351273</v>
      </c>
      <c r="BC60" s="61">
        <f t="shared" si="41"/>
        <v>0.41333347731901454</v>
      </c>
      <c r="BD60" s="61">
        <f t="shared" si="25"/>
        <v>7.4413442121268769E-2</v>
      </c>
      <c r="BE60" s="61">
        <f>SUMPRODUCT($Q$51:$Q$60,BC51:BC60)</f>
        <v>0.59535095784043668</v>
      </c>
      <c r="BF60" s="68">
        <f t="shared" si="20"/>
        <v>0.84706535446962761</v>
      </c>
    </row>
    <row r="61" spans="9:58" x14ac:dyDescent="0.25">
      <c r="I61" s="44"/>
      <c r="J61" s="44"/>
      <c r="K61" s="44"/>
      <c r="L61" s="44"/>
      <c r="M61" s="44"/>
      <c r="N61" s="173"/>
      <c r="O61" s="80"/>
      <c r="P61" s="93"/>
      <c r="Q61" s="72">
        <f>SUM(Q51:Q60)</f>
        <v>1</v>
      </c>
      <c r="R61" s="73"/>
      <c r="S61" s="73"/>
      <c r="T61" s="73"/>
      <c r="U61" s="73"/>
      <c r="V61" s="70"/>
      <c r="W61" s="73"/>
      <c r="X61" s="73"/>
      <c r="Y61" s="73"/>
      <c r="Z61" s="73"/>
      <c r="AA61" s="73"/>
      <c r="AB61" s="73"/>
      <c r="AC61" s="73"/>
      <c r="AD61" s="73"/>
      <c r="AE61" s="88">
        <f>SUM(V51:AE60)</f>
        <v>1.0275513672641683</v>
      </c>
      <c r="AF61" s="85">
        <f>SUM(AF51:AF60)</f>
        <v>5.3079102631327757E-5</v>
      </c>
      <c r="AG61" s="70"/>
      <c r="AH61" s="73"/>
      <c r="AI61" s="74"/>
      <c r="AJ61" s="75"/>
      <c r="AK61" s="74"/>
      <c r="AL61" s="74"/>
      <c r="AM61" s="76"/>
      <c r="AN61" s="73"/>
      <c r="AO61" s="76"/>
      <c r="AP61" s="73"/>
      <c r="AQ61" s="73"/>
      <c r="AR61" s="80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7"/>
    </row>
    <row r="62" spans="9:58" x14ac:dyDescent="0.25">
      <c r="N62" s="82" t="s">
        <v>590</v>
      </c>
      <c r="O62" s="81"/>
      <c r="P62" s="171"/>
      <c r="Q62" s="57" t="s">
        <v>560</v>
      </c>
      <c r="R62" s="55"/>
      <c r="S62" s="55"/>
      <c r="T62" s="55"/>
      <c r="U62" s="56"/>
      <c r="V62" s="54">
        <v>1</v>
      </c>
      <c r="W62" s="55">
        <v>2</v>
      </c>
      <c r="X62" s="55">
        <v>3</v>
      </c>
      <c r="Y62" s="55">
        <v>4</v>
      </c>
      <c r="Z62" s="55">
        <v>5</v>
      </c>
      <c r="AA62" s="55">
        <v>6</v>
      </c>
      <c r="AB62" s="55">
        <v>7</v>
      </c>
      <c r="AC62" s="55">
        <v>8</v>
      </c>
      <c r="AD62" s="55">
        <v>9</v>
      </c>
      <c r="AE62" s="58">
        <v>10</v>
      </c>
      <c r="AF62" s="83"/>
      <c r="AG62" s="54"/>
      <c r="AH62" s="55"/>
      <c r="AI62" s="55"/>
      <c r="AJ62" s="55"/>
      <c r="AK62" s="55"/>
      <c r="AL62" s="55"/>
      <c r="AM62" s="55"/>
      <c r="AN62" s="55"/>
      <c r="AO62" s="55"/>
      <c r="AP62" s="55"/>
      <c r="AQ62" s="55"/>
      <c r="AR62" s="58"/>
      <c r="AS62" s="54"/>
      <c r="AT62" s="55" t="s">
        <v>565</v>
      </c>
      <c r="AU62" s="55" t="s">
        <v>577</v>
      </c>
      <c r="AV62" s="58" t="s">
        <v>590</v>
      </c>
      <c r="AW62" s="55"/>
      <c r="AX62" s="55"/>
      <c r="AY62" s="55"/>
      <c r="AZ62" s="55"/>
      <c r="BA62" s="55"/>
      <c r="BB62" s="55"/>
      <c r="BC62" s="55"/>
    </row>
    <row r="63" spans="9:58" x14ac:dyDescent="0.25">
      <c r="N63" s="82"/>
      <c r="O63" s="81"/>
      <c r="P63" s="78">
        <v>1</v>
      </c>
      <c r="Q63" s="61">
        <f>O36/O46</f>
        <v>0.27033373292866231</v>
      </c>
      <c r="R63" s="60"/>
      <c r="S63" s="60"/>
      <c r="T63" s="61"/>
      <c r="U63" s="62"/>
      <c r="V63" s="153">
        <f>SQRT($T$51*VLOOKUP(V62,$P$51:$T$60,5))*(1-Q20)*$Q$63*VLOOKUP(V62,$P$63:$Q$72,2)</f>
        <v>1.5009293716993033E-2</v>
      </c>
      <c r="W63" s="61">
        <f t="shared" ref="W63:AE63" si="42">SQRT($T$51*VLOOKUP(W62,$P$51:$T$60,5))*(1-R20)*$Q$63*VLOOKUP(W62,$P$63:$Q$72,2)</f>
        <v>7.8189460638700171E-3</v>
      </c>
      <c r="X63" s="61">
        <f t="shared" si="42"/>
        <v>2.7520877212900046E-3</v>
      </c>
      <c r="Y63" s="61">
        <f t="shared" si="42"/>
        <v>9.1455168343884544E-4</v>
      </c>
      <c r="Z63" s="61">
        <f t="shared" si="42"/>
        <v>1.2543083665131211E-3</v>
      </c>
      <c r="AA63" s="61">
        <f t="shared" si="42"/>
        <v>3.1069237582113609E-4</v>
      </c>
      <c r="AB63" s="61">
        <f t="shared" si="42"/>
        <v>1.2044466307936262E-2</v>
      </c>
      <c r="AC63" s="61">
        <f t="shared" si="42"/>
        <v>7.8756232556060884E-3</v>
      </c>
      <c r="AD63" s="61">
        <f t="shared" si="42"/>
        <v>3.5325592702920511E-3</v>
      </c>
      <c r="AE63" s="155">
        <f t="shared" si="42"/>
        <v>9.8753383147723185E-3</v>
      </c>
      <c r="AF63" s="84">
        <f>U51*Q63</f>
        <v>7.2454412634744388E-6</v>
      </c>
      <c r="AG63" s="59" t="s">
        <v>69</v>
      </c>
      <c r="AH63" s="61">
        <f>$AE$10*AE73*100000/($T$3*$AE$9)^2</f>
        <v>0.21447106992852238</v>
      </c>
      <c r="AI63" s="65" t="s">
        <v>583</v>
      </c>
      <c r="AJ63" s="66" t="s">
        <v>573</v>
      </c>
      <c r="AK63" s="61">
        <f>(AH70+SQRT(AH72))^(1/3)+(AH70-SQRT(AH72))^(1/3)-AH66/3</f>
        <v>0.85518765870072988</v>
      </c>
      <c r="AL63" s="63">
        <f>AK63^3+AH66*AK63^2+AH67*AK63+AH68</f>
        <v>0</v>
      </c>
      <c r="AM63" s="65" t="s">
        <v>573</v>
      </c>
      <c r="AN63" s="61">
        <f>IF(AH72&gt;=0,AK63,AK70)</f>
        <v>0.85518765870072988</v>
      </c>
      <c r="AO63" s="61">
        <f>IF(AN63&lt;AN64,AN64,AN63)</f>
        <v>0.85518765870072988</v>
      </c>
      <c r="AP63" s="61">
        <f>AO63</f>
        <v>0.85518765870072988</v>
      </c>
      <c r="AQ63" s="67">
        <f>IF(AP63&lt;AP64,AP64,AP63)</f>
        <v>0.85518765870072988</v>
      </c>
      <c r="AR63" s="81"/>
      <c r="AS63" s="59">
        <v>1</v>
      </c>
      <c r="AT63" s="61">
        <f>BD51</f>
        <v>5.4980683411787988E-2</v>
      </c>
      <c r="AU63" s="61">
        <f>SUMPRODUCT(Q63:Q72,$AT$51:$AT$60)</f>
        <v>0.19111878183915562</v>
      </c>
      <c r="AV63" s="68">
        <f t="shared" ref="AV63:AV72" si="43">IF(AA7,EXP((AT63/$AH$64)*($AQ$68-1)-LN($AQ$68-$AH$64)-$AH$63*(2*AU63/$AH$63-AT63/$AH$64)*LN(($AQ$68+2.41421536*$AH$64)/($AQ$68-0.41421536*$AH$64))/($AH$64*2.82842713)      ),1)</f>
        <v>0.89853340052578579</v>
      </c>
      <c r="AW63" s="61"/>
      <c r="AX63" s="61"/>
      <c r="AY63" s="61"/>
      <c r="AZ63" s="61"/>
      <c r="BA63" s="61"/>
      <c r="BB63" s="61"/>
      <c r="BC63" s="61"/>
    </row>
    <row r="64" spans="9:58" x14ac:dyDescent="0.25">
      <c r="N64" s="82"/>
      <c r="O64" s="81"/>
      <c r="P64" s="78">
        <v>2</v>
      </c>
      <c r="Q64" s="61">
        <f>O37/O46</f>
        <v>8.107128994282338E-2</v>
      </c>
      <c r="R64" s="60"/>
      <c r="S64" s="60"/>
      <c r="T64" s="61"/>
      <c r="U64" s="62"/>
      <c r="V64" s="153">
        <f>SQRT($T$52*VLOOKUP(V62,$P$51:$T$60,5))*(1-Q21)*$Q$64*VLOOKUP(V62,$P$63:$Q$72,2)</f>
        <v>7.8189460638700171E-3</v>
      </c>
      <c r="W64" s="61">
        <f t="shared" ref="W64:AE64" si="44">SQRT($T$52*VLOOKUP(W62,$P$51:$T$60,5))*(1-R21)*$Q$64*VLOOKUP(W62,$P$63:$Q$72,2)</f>
        <v>4.0521058137350015E-3</v>
      </c>
      <c r="X64" s="61">
        <f t="shared" si="44"/>
        <v>1.4486638788742397E-3</v>
      </c>
      <c r="Y64" s="61">
        <f t="shared" si="44"/>
        <v>4.3536330006545504E-4</v>
      </c>
      <c r="Z64" s="61">
        <f t="shared" si="44"/>
        <v>6.7332908268615357E-4</v>
      </c>
      <c r="AA64" s="61">
        <f t="shared" si="44"/>
        <v>1.6394399572450778E-4</v>
      </c>
      <c r="AB64" s="61">
        <f t="shared" si="44"/>
        <v>6.1264120197476787E-3</v>
      </c>
      <c r="AC64" s="61">
        <f t="shared" si="44"/>
        <v>3.9104898544943725E-3</v>
      </c>
      <c r="AD64" s="61">
        <f t="shared" si="44"/>
        <v>1.8368829186354216E-3</v>
      </c>
      <c r="AE64" s="155">
        <f t="shared" si="44"/>
        <v>5.1971935361744296E-3</v>
      </c>
      <c r="AF64" s="84">
        <f t="shared" ref="AF64:AF72" si="45">U52*Q64</f>
        <v>3.2793414084985792E-6</v>
      </c>
      <c r="AG64" s="59" t="s">
        <v>65</v>
      </c>
      <c r="AH64" s="61">
        <f>AF73*$AE$10*100000/($T$3*$AE$9)</f>
        <v>6.0346480540383815E-2</v>
      </c>
      <c r="AI64" s="61"/>
      <c r="AJ64" s="66" t="s">
        <v>574</v>
      </c>
      <c r="AK64" s="66" t="e">
        <f>1/0</f>
        <v>#DIV/0!</v>
      </c>
      <c r="AL64" s="61"/>
      <c r="AM64" s="65" t="s">
        <v>574</v>
      </c>
      <c r="AN64" s="66">
        <f>IF(AH72&gt;=0,0,AK71)</f>
        <v>0</v>
      </c>
      <c r="AO64" s="61">
        <f>IF(AN63&lt;AN64,AN63,AN64)</f>
        <v>0</v>
      </c>
      <c r="AP64" s="61">
        <f>IF(AO64&lt;AO65,AO65,AO64)</f>
        <v>0</v>
      </c>
      <c r="AQ64" s="67">
        <f>IF(AP63&lt;AP64,AP63,AP64)</f>
        <v>0</v>
      </c>
      <c r="AR64" s="81"/>
      <c r="AS64" s="59">
        <v>2</v>
      </c>
      <c r="AT64" s="61">
        <f t="shared" ref="AT64:AT72" si="46">BD52</f>
        <v>8.2978405430088234E-2</v>
      </c>
      <c r="AU64" s="61">
        <f>SUMPRODUCT(Q63:Q72,$AU$51:$AU$60)</f>
        <v>0.32870822890759549</v>
      </c>
      <c r="AV64" s="68">
        <f t="shared" si="43"/>
        <v>0.69307391174500499</v>
      </c>
      <c r="AW64" s="61"/>
      <c r="AX64" s="61"/>
      <c r="AY64" s="61"/>
      <c r="AZ64" s="61"/>
      <c r="BA64" s="61"/>
      <c r="BB64" s="61"/>
      <c r="BC64" s="61"/>
    </row>
    <row r="65" spans="14:117" x14ac:dyDescent="0.25">
      <c r="N65" s="82"/>
      <c r="O65" s="81"/>
      <c r="P65" s="78">
        <v>3</v>
      </c>
      <c r="Q65" s="61">
        <f>O38/O46</f>
        <v>2.1178704087283829E-2</v>
      </c>
      <c r="R65" s="60"/>
      <c r="S65" s="60"/>
      <c r="T65" s="61"/>
      <c r="U65" s="62"/>
      <c r="V65" s="153">
        <f>SQRT($T$53*VLOOKUP(V62,$P$51:$T$60,5))*(1-Q22)*$Q$65*VLOOKUP(V62,$P$63:$Q$72,2)</f>
        <v>2.7520877212900046E-3</v>
      </c>
      <c r="W65" s="61">
        <f t="shared" ref="W65:AE65" si="47">SQRT($T$53*VLOOKUP(W62,$P$51:$T$60,5))*(1-R22)*$Q$65*VLOOKUP(W62,$P$63:$Q$72,2)</f>
        <v>1.4486638788742397E-3</v>
      </c>
      <c r="X65" s="61">
        <f t="shared" si="47"/>
        <v>5.1905151032954086E-4</v>
      </c>
      <c r="Y65" s="61">
        <f t="shared" si="47"/>
        <v>1.7179585646537128E-4</v>
      </c>
      <c r="Z65" s="61">
        <f t="shared" si="47"/>
        <v>2.412495429239234E-4</v>
      </c>
      <c r="AA65" s="61">
        <f t="shared" si="47"/>
        <v>5.7558286567361942E-5</v>
      </c>
      <c r="AB65" s="61">
        <f t="shared" si="47"/>
        <v>2.1147540359943403E-3</v>
      </c>
      <c r="AC65" s="61">
        <f t="shared" si="47"/>
        <v>1.4126380003933441E-3</v>
      </c>
      <c r="AD65" s="61">
        <f t="shared" si="47"/>
        <v>6.5419791083047465E-4</v>
      </c>
      <c r="AE65" s="155">
        <f t="shared" si="47"/>
        <v>1.8767924781581109E-3</v>
      </c>
      <c r="AF65" s="84">
        <f t="shared" si="45"/>
        <v>1.1933004968005825E-6</v>
      </c>
      <c r="AG65" s="82"/>
      <c r="AH65" s="65"/>
      <c r="AI65" s="61"/>
      <c r="AJ65" s="66" t="s">
        <v>575</v>
      </c>
      <c r="AK65" s="66" t="e">
        <f>1/0</f>
        <v>#DIV/0!</v>
      </c>
      <c r="AL65" s="61"/>
      <c r="AM65" s="65" t="s">
        <v>575</v>
      </c>
      <c r="AN65" s="66">
        <f>IF(AH72&gt;=0,0,AK72)</f>
        <v>0</v>
      </c>
      <c r="AO65" s="61">
        <f>AN65</f>
        <v>0</v>
      </c>
      <c r="AP65" s="61">
        <f>IF(AO64&lt;AO65,AO64,AO65)</f>
        <v>0</v>
      </c>
      <c r="AQ65" s="67">
        <f>AP65</f>
        <v>0</v>
      </c>
      <c r="AR65" s="81"/>
      <c r="AS65" s="59">
        <v>3</v>
      </c>
      <c r="AT65" s="61">
        <f t="shared" si="46"/>
        <v>0.11558353539329831</v>
      </c>
      <c r="AU65" s="61">
        <f>SUMPRODUCT(Q63:Q72,$AV$51:$AV$60)</f>
        <v>0.44702052344266474</v>
      </c>
      <c r="AV65" s="68">
        <f t="shared" si="43"/>
        <v>0.56150717336136691</v>
      </c>
      <c r="AW65" s="61"/>
      <c r="AX65" s="61"/>
      <c r="AY65" s="61"/>
      <c r="AZ65" s="61"/>
      <c r="BA65" s="61"/>
      <c r="BB65" s="61"/>
      <c r="BC65" s="61"/>
    </row>
    <row r="66" spans="14:117" x14ac:dyDescent="0.25">
      <c r="N66" s="82"/>
      <c r="O66" s="81"/>
      <c r="P66" s="78">
        <v>4</v>
      </c>
      <c r="Q66" s="61">
        <f>O39/O46</f>
        <v>5.5458668483901507E-3</v>
      </c>
      <c r="R66" s="60"/>
      <c r="S66" s="60"/>
      <c r="T66" s="61"/>
      <c r="U66" s="62"/>
      <c r="V66" s="153">
        <f>SQRT($T$54*VLOOKUP(V62,$P$51:$T$60,5))*(1-Q23)*$Q$66*VLOOKUP(V62,$P$63:$Q$72,2)</f>
        <v>9.1455168343884555E-4</v>
      </c>
      <c r="W66" s="61">
        <f t="shared" ref="W66:AE66" si="48">SQRT($T$54*VLOOKUP(W62,$P$51:$T$60,5))*(1-R23)*$Q$66*VLOOKUP(W62,$P$63:$Q$72,2)</f>
        <v>4.3536330006545509E-4</v>
      </c>
      <c r="X66" s="61">
        <f t="shared" si="48"/>
        <v>1.7179585646537126E-4</v>
      </c>
      <c r="Y66" s="61">
        <f t="shared" si="48"/>
        <v>5.7238203475951701E-5</v>
      </c>
      <c r="Z66" s="61">
        <f t="shared" si="48"/>
        <v>7.9524984985532678E-5</v>
      </c>
      <c r="AA66" s="61">
        <f t="shared" si="48"/>
        <v>1.818485690387709E-5</v>
      </c>
      <c r="AB66" s="61">
        <f t="shared" si="48"/>
        <v>7.0625136701048263E-4</v>
      </c>
      <c r="AC66" s="61">
        <f t="shared" si="48"/>
        <v>4.6417625735638654E-4</v>
      </c>
      <c r="AD66" s="61">
        <f t="shared" si="48"/>
        <v>2.3815343642440362E-4</v>
      </c>
      <c r="AE66" s="155">
        <f t="shared" si="48"/>
        <v>5.6577558214770322E-4</v>
      </c>
      <c r="AF66" s="84">
        <f t="shared" si="45"/>
        <v>4.0144770701906701E-7</v>
      </c>
      <c r="AG66" s="59" t="s">
        <v>570</v>
      </c>
      <c r="AH66" s="60">
        <f>AH64-1</f>
        <v>-0.93965351945961617</v>
      </c>
      <c r="AI66" s="61"/>
      <c r="AJ66" s="66"/>
      <c r="AK66" s="61"/>
      <c r="AL66" s="61"/>
      <c r="AM66" s="50"/>
      <c r="AN66" s="65"/>
      <c r="AO66" s="65"/>
      <c r="AP66" s="65"/>
      <c r="AQ66" s="65"/>
      <c r="AR66" s="81"/>
      <c r="AS66" s="59">
        <v>4</v>
      </c>
      <c r="AT66" s="61">
        <f t="shared" si="46"/>
        <v>0.14849269129567372</v>
      </c>
      <c r="AU66" s="61">
        <f>SUMPRODUCT(Q63:Q72,$AW$51:$AW$60)</f>
        <v>0.55407085699977121</v>
      </c>
      <c r="AV66" s="68">
        <f t="shared" si="43"/>
        <v>0.46649165206177357</v>
      </c>
      <c r="AW66" s="61"/>
      <c r="AX66" s="61"/>
      <c r="AY66" s="61"/>
      <c r="AZ66" s="61"/>
      <c r="BA66" s="61"/>
      <c r="BB66" s="61"/>
      <c r="BC66" s="61"/>
    </row>
    <row r="67" spans="14:117" x14ac:dyDescent="0.25">
      <c r="N67" s="82"/>
      <c r="O67" s="81"/>
      <c r="P67" s="78">
        <v>5</v>
      </c>
      <c r="Q67" s="61">
        <f>O40/O46</f>
        <v>7.9712734330482527E-3</v>
      </c>
      <c r="R67" s="60"/>
      <c r="S67" s="60"/>
      <c r="T67" s="61"/>
      <c r="U67" s="62"/>
      <c r="V67" s="153">
        <f>SQRT($T$55*VLOOKUP(V62,$P$51:$T$60,5))*(1-Q24)*$Q$67*VLOOKUP(V62,$P$63:$Q$72,2)</f>
        <v>1.2543083665131208E-3</v>
      </c>
      <c r="W67" s="61">
        <f t="shared" ref="W67:AE67" si="49">SQRT($T$55*VLOOKUP(W62,$P$51:$T$60,5))*(1-R24)*$Q$67*VLOOKUP(W62,$P$63:$Q$72,2)</f>
        <v>6.7332908268615357E-4</v>
      </c>
      <c r="X67" s="61">
        <f t="shared" si="49"/>
        <v>2.4124954292392342E-4</v>
      </c>
      <c r="Y67" s="61">
        <f t="shared" si="49"/>
        <v>7.9524984985532678E-5</v>
      </c>
      <c r="Z67" s="61">
        <f t="shared" si="49"/>
        <v>1.1040120948281619E-4</v>
      </c>
      <c r="AA67" s="61">
        <f t="shared" si="49"/>
        <v>2.7273622171255004E-5</v>
      </c>
      <c r="AB67" s="61">
        <f t="shared" si="49"/>
        <v>9.5601028025177543E-4</v>
      </c>
      <c r="AC67" s="61">
        <f t="shared" si="49"/>
        <v>6.5454681904209325E-4</v>
      </c>
      <c r="AD67" s="61">
        <f t="shared" si="49"/>
        <v>3.1507311614031126E-4</v>
      </c>
      <c r="AE67" s="155">
        <f t="shared" si="49"/>
        <v>8.6556151879278037E-4</v>
      </c>
      <c r="AF67" s="84">
        <f t="shared" si="45"/>
        <v>5.7688514506602065E-7</v>
      </c>
      <c r="AG67" s="59" t="s">
        <v>571</v>
      </c>
      <c r="AH67" s="60">
        <f>AH63-3*AH64*AH64-2*AH64</f>
        <v>8.2853015706921995E-2</v>
      </c>
      <c r="AI67" s="61" t="s">
        <v>584</v>
      </c>
      <c r="AJ67" s="66" t="s">
        <v>585</v>
      </c>
      <c r="AK67" s="61">
        <f>AH70^2/AH71^3</f>
        <v>1.4190962436613443</v>
      </c>
      <c r="AL67" s="61"/>
      <c r="AM67" s="50"/>
      <c r="AN67" s="65"/>
      <c r="AO67" s="65"/>
      <c r="AP67" s="65"/>
      <c r="AQ67" s="65"/>
      <c r="AR67" s="81"/>
      <c r="AS67" s="59">
        <v>5</v>
      </c>
      <c r="AT67" s="61">
        <f t="shared" si="46"/>
        <v>0.14845922339919562</v>
      </c>
      <c r="AU67" s="61">
        <f>SUMPRODUCT(Q63:Q72,$AX$51:$AX$60)</f>
        <v>0.54663179684830454</v>
      </c>
      <c r="AV67" s="68">
        <f t="shared" si="43"/>
        <v>0.47413317017617618</v>
      </c>
      <c r="AW67" s="61"/>
      <c r="AX67" s="61"/>
      <c r="AY67" s="61"/>
      <c r="AZ67" s="61"/>
      <c r="BA67" s="61"/>
      <c r="BB67" s="61"/>
      <c r="BC67" s="61"/>
    </row>
    <row r="68" spans="14:117" x14ac:dyDescent="0.25">
      <c r="N68" s="82"/>
      <c r="O68" s="81"/>
      <c r="P68" s="78">
        <v>6</v>
      </c>
      <c r="Q68" s="61">
        <f>O41/O46</f>
        <v>1.5617892400125188E-3</v>
      </c>
      <c r="R68" s="60"/>
      <c r="S68" s="60"/>
      <c r="T68" s="61"/>
      <c r="U68" s="62"/>
      <c r="V68" s="153">
        <f>SQRT($T$56*VLOOKUP(V62,$P$51:$T$60,5))*(1-Q25)*$Q$68*VLOOKUP(V62,$P$63:$Q$72,2)</f>
        <v>3.1069237582113609E-4</v>
      </c>
      <c r="W68" s="61">
        <f t="shared" ref="W68:AE68" si="50">SQRT($T$56*VLOOKUP(W62,$P$51:$T$60,5))*(1-R25)*$Q$68*VLOOKUP(W62,$P$63:$Q$72,2)</f>
        <v>1.6394399572450778E-4</v>
      </c>
      <c r="X68" s="61">
        <f t="shared" si="50"/>
        <v>5.7558286567361942E-5</v>
      </c>
      <c r="Y68" s="61">
        <f t="shared" si="50"/>
        <v>1.818485690387709E-5</v>
      </c>
      <c r="Z68" s="61">
        <f t="shared" si="50"/>
        <v>2.7273622171255001E-5</v>
      </c>
      <c r="AA68" s="61">
        <f t="shared" si="50"/>
        <v>6.7377021485996659E-6</v>
      </c>
      <c r="AB68" s="61">
        <f t="shared" si="50"/>
        <v>2.6074715333139259E-4</v>
      </c>
      <c r="AC68" s="61">
        <f t="shared" si="50"/>
        <v>1.6129563310746759E-4</v>
      </c>
      <c r="AD68" s="61">
        <f t="shared" si="50"/>
        <v>7.6561309062515368E-5</v>
      </c>
      <c r="AE68" s="155">
        <f t="shared" si="50"/>
        <v>2.1382915948222771E-4</v>
      </c>
      <c r="AF68" s="84">
        <f t="shared" si="45"/>
        <v>1.4060599446115596E-7</v>
      </c>
      <c r="AG68" s="59" t="s">
        <v>572</v>
      </c>
      <c r="AH68" s="60">
        <f>-1*AH63*AH64+AH64^2+AH64^3</f>
        <v>-9.0811128940975674E-3</v>
      </c>
      <c r="AI68" s="61"/>
      <c r="AJ68" s="66" t="s">
        <v>586</v>
      </c>
      <c r="AK68" s="61" t="e">
        <f>SQRT(1-AK67)/SQRT(AK67)*AH70/ABS(AH70)</f>
        <v>#NUM!</v>
      </c>
      <c r="AL68" s="61"/>
      <c r="AM68" s="50"/>
      <c r="AN68" s="65"/>
      <c r="AO68" s="65"/>
      <c r="AP68" s="65" t="s">
        <v>589</v>
      </c>
      <c r="AQ68" s="61">
        <f>AQ63</f>
        <v>0.85518765870072988</v>
      </c>
      <c r="AR68" s="81"/>
      <c r="AS68" s="59">
        <v>6</v>
      </c>
      <c r="AT68" s="61">
        <f t="shared" si="46"/>
        <v>0.18468301041282212</v>
      </c>
      <c r="AU68" s="61">
        <f>SUMPRODUCT(Q63:Q72,$AY$51:$AY$60)</f>
        <v>0.69884314655798507</v>
      </c>
      <c r="AV68" s="68">
        <f t="shared" si="43"/>
        <v>0.3585656784338358</v>
      </c>
      <c r="AW68" s="61"/>
      <c r="AX68" s="61"/>
      <c r="AY68" s="61"/>
      <c r="AZ68" s="61"/>
      <c r="BA68" s="61"/>
      <c r="BB68" s="61"/>
      <c r="BC68" s="61"/>
    </row>
    <row r="69" spans="14:117" x14ac:dyDescent="0.25">
      <c r="N69" s="82"/>
      <c r="O69" s="81"/>
      <c r="P69" s="78">
        <v>7</v>
      </c>
      <c r="Q69" s="61">
        <f>O42/O46</f>
        <v>0.34149403500546971</v>
      </c>
      <c r="R69" s="60"/>
      <c r="S69" s="60"/>
      <c r="T69" s="61"/>
      <c r="U69" s="62"/>
      <c r="V69" s="153">
        <f>SQRT($T$57*VLOOKUP(V62,$P$51:$T$60,5))*(1-Q26)*$Q$69*VLOOKUP(V62,$P$63:$Q$72,2)</f>
        <v>1.2044466307936263E-2</v>
      </c>
      <c r="W69" s="61">
        <f t="shared" ref="W69:AE69" si="51">SQRT($T$57*VLOOKUP(W62,$P$51:$T$60,5))*(1-R26)*$Q$69*VLOOKUP(W62,$P$63:$Q$72,2)</f>
        <v>6.1264120197476778E-3</v>
      </c>
      <c r="X69" s="61">
        <f t="shared" si="51"/>
        <v>2.1147540359943403E-3</v>
      </c>
      <c r="Y69" s="61">
        <f t="shared" si="51"/>
        <v>7.0625136701048274E-4</v>
      </c>
      <c r="Z69" s="61">
        <f t="shared" si="51"/>
        <v>9.5601028025177554E-4</v>
      </c>
      <c r="AA69" s="61">
        <f t="shared" si="51"/>
        <v>2.6074715333139259E-4</v>
      </c>
      <c r="AB69" s="61">
        <f t="shared" si="51"/>
        <v>1.0295725474401165E-2</v>
      </c>
      <c r="AC69" s="61">
        <f t="shared" si="51"/>
        <v>7.30500569365535E-3</v>
      </c>
      <c r="AD69" s="61">
        <f t="shared" si="51"/>
        <v>2.629665131753943E-3</v>
      </c>
      <c r="AE69" s="155">
        <f t="shared" si="51"/>
        <v>7.6432087135167156E-3</v>
      </c>
      <c r="AF69" s="84">
        <f t="shared" si="45"/>
        <v>8.2128752324024259E-6</v>
      </c>
      <c r="AG69" s="82"/>
      <c r="AH69" s="65"/>
      <c r="AI69" s="61"/>
      <c r="AJ69" s="66" t="s">
        <v>587</v>
      </c>
      <c r="AK69" s="61" t="e">
        <f>IF(ATAN(AK68)&lt;0,ATAN(AK68)+PI(),ATAN(AK68))</f>
        <v>#NUM!</v>
      </c>
      <c r="AL69" s="61"/>
      <c r="AM69" s="50"/>
      <c r="AN69" s="65"/>
      <c r="AO69" s="65"/>
      <c r="AP69" s="65"/>
      <c r="AQ69" s="65"/>
      <c r="AR69" s="81"/>
      <c r="AS69" s="59">
        <v>7</v>
      </c>
      <c r="AT69" s="61">
        <f t="shared" si="46"/>
        <v>4.9335284646156045E-2</v>
      </c>
      <c r="AU69" s="61">
        <f>SUMPRODUCT(Q63:Q72,$AZ$51:$AZ$60)</f>
        <v>0.12343028806032963</v>
      </c>
      <c r="AV69" s="68">
        <f t="shared" si="43"/>
        <v>1.0334208916297292</v>
      </c>
      <c r="AW69" s="61"/>
      <c r="AX69" s="61"/>
      <c r="AY69" s="61"/>
      <c r="AZ69" s="61"/>
      <c r="BA69" s="61"/>
      <c r="BB69" s="61"/>
      <c r="BC69" s="61"/>
    </row>
    <row r="70" spans="14:117" x14ac:dyDescent="0.25">
      <c r="N70" s="82"/>
      <c r="O70" s="81"/>
      <c r="P70" s="78">
        <v>8</v>
      </c>
      <c r="Q70" s="61">
        <f>O43/O46</f>
        <v>0.11097608115414805</v>
      </c>
      <c r="R70" s="60"/>
      <c r="S70" s="60"/>
      <c r="T70" s="61"/>
      <c r="U70" s="62"/>
      <c r="V70" s="153">
        <f>SQRT($T$58*VLOOKUP(V62,$P$51:$T$60,5))*(1-Q27)*$Q$70*VLOOKUP(V62,$P$63:$Q$72,2)</f>
        <v>7.8756232556060884E-3</v>
      </c>
      <c r="W70" s="61">
        <f t="shared" ref="W70:AE70" si="52">SQRT($T$58*VLOOKUP(W62,$P$51:$T$60,5))*(1-R27)*$Q$70*VLOOKUP(W62,$P$63:$Q$72,2)</f>
        <v>3.9104898544943725E-3</v>
      </c>
      <c r="X70" s="61">
        <f t="shared" si="52"/>
        <v>1.4126380003933441E-3</v>
      </c>
      <c r="Y70" s="61">
        <f t="shared" si="52"/>
        <v>4.6417625735638654E-4</v>
      </c>
      <c r="Z70" s="61">
        <f t="shared" si="52"/>
        <v>6.5454681904209325E-4</v>
      </c>
      <c r="AA70" s="61">
        <f t="shared" si="52"/>
        <v>1.6129563310746759E-4</v>
      </c>
      <c r="AB70" s="61">
        <f t="shared" si="52"/>
        <v>7.30500569365535E-3</v>
      </c>
      <c r="AC70" s="61">
        <f t="shared" si="52"/>
        <v>5.0112060190689676E-3</v>
      </c>
      <c r="AD70" s="61">
        <f t="shared" si="52"/>
        <v>2.011316023300774E-3</v>
      </c>
      <c r="AE70" s="155">
        <f t="shared" si="52"/>
        <v>5.5096249683750298E-3</v>
      </c>
      <c r="AF70" s="84">
        <f t="shared" si="45"/>
        <v>2.9604298212908844E-6</v>
      </c>
      <c r="AG70" s="59" t="s">
        <v>582</v>
      </c>
      <c r="AH70" s="61">
        <f>AH66*AH67/6-AH68/2-AH66^3/27</f>
        <v>2.2293401363665019E-2</v>
      </c>
      <c r="AI70" s="61"/>
      <c r="AJ70" s="66" t="s">
        <v>573</v>
      </c>
      <c r="AK70" s="61" t="e">
        <f>2*SQRT(AH71)*COS(AK69/3)-AH66/3</f>
        <v>#NUM!</v>
      </c>
      <c r="AL70" s="69" t="e">
        <f>AK70^3+AH66*AK70^2+AH67*AK70+AH68</f>
        <v>#NUM!</v>
      </c>
      <c r="AM70" s="50"/>
      <c r="AN70" s="65"/>
      <c r="AO70" s="65"/>
      <c r="AP70" s="65"/>
      <c r="AQ70" s="65"/>
      <c r="AR70" s="81"/>
      <c r="AS70" s="59">
        <v>8</v>
      </c>
      <c r="AT70" s="61">
        <f t="shared" si="46"/>
        <v>5.4723128868748194E-2</v>
      </c>
      <c r="AU70" s="61">
        <f>SUMPRODUCT(Q63:Q72,$BA$51:$BA$60)</f>
        <v>0.2602479756007709</v>
      </c>
      <c r="AV70" s="68">
        <f t="shared" si="43"/>
        <v>0.77195435507333898</v>
      </c>
      <c r="AW70" s="61"/>
      <c r="AX70" s="61"/>
      <c r="AY70" s="61"/>
      <c r="AZ70" s="61"/>
      <c r="BA70" s="61"/>
      <c r="BB70" s="61"/>
      <c r="BC70" s="61"/>
      <c r="BD70" s="65"/>
      <c r="BE70" s="65"/>
      <c r="BF70" s="65"/>
      <c r="BG70" s="65"/>
    </row>
    <row r="71" spans="14:117" x14ac:dyDescent="0.25">
      <c r="N71" s="82"/>
      <c r="O71" s="81"/>
      <c r="P71" s="78">
        <v>9</v>
      </c>
      <c r="Q71" s="61">
        <f>O44/O46</f>
        <v>4.2317597272784994E-2</v>
      </c>
      <c r="R71" s="60"/>
      <c r="S71" s="60"/>
      <c r="T71" s="61"/>
      <c r="U71" s="62"/>
      <c r="V71" s="153">
        <f>SQRT($T$59*VLOOKUP(V62,$P$51:$T$60,5))*(1-Q28)*$Q$71*VLOOKUP(V62,$P$63:$Q$72,2)</f>
        <v>3.5325592702920511E-3</v>
      </c>
      <c r="W71" s="61">
        <f t="shared" ref="W71:AE71" si="53">SQRT($T$59*VLOOKUP(W62,$P$51:$T$60,5))*(1-R28)*$Q$71*VLOOKUP(W62,$P$63:$Q$72,2)</f>
        <v>1.8368829186354216E-3</v>
      </c>
      <c r="X71" s="61">
        <f t="shared" si="53"/>
        <v>6.5419791083047465E-4</v>
      </c>
      <c r="Y71" s="61">
        <f t="shared" si="53"/>
        <v>2.381534364244036E-4</v>
      </c>
      <c r="Z71" s="61">
        <f t="shared" si="53"/>
        <v>3.1507311614031131E-4</v>
      </c>
      <c r="AA71" s="61">
        <f t="shared" si="53"/>
        <v>7.6561309062515368E-5</v>
      </c>
      <c r="AB71" s="61">
        <f t="shared" si="53"/>
        <v>2.629665131753943E-3</v>
      </c>
      <c r="AC71" s="61">
        <f t="shared" si="53"/>
        <v>2.0113160233007736E-3</v>
      </c>
      <c r="AD71" s="61">
        <f t="shared" si="53"/>
        <v>9.9089516854912831E-4</v>
      </c>
      <c r="AE71" s="155">
        <f t="shared" si="53"/>
        <v>2.5931335259578767E-3</v>
      </c>
      <c r="AF71" s="84">
        <f t="shared" si="45"/>
        <v>1.1431194290975739E-6</v>
      </c>
      <c r="AG71" s="59" t="s">
        <v>558</v>
      </c>
      <c r="AH71" s="61">
        <f>AH66^2/9-AH67/3</f>
        <v>7.0487743279119691E-2</v>
      </c>
      <c r="AI71" s="61"/>
      <c r="AJ71" s="66" t="s">
        <v>574</v>
      </c>
      <c r="AK71" s="61" t="e">
        <f>2*SQRT(AH71)*COS((AK69+2*PI())/3)-AH66/3</f>
        <v>#NUM!</v>
      </c>
      <c r="AL71" s="69" t="e">
        <f>AK71^3+AK71^2*AH66+AK71*AH67+AH68</f>
        <v>#NUM!</v>
      </c>
      <c r="AM71" s="50"/>
      <c r="AN71" s="65"/>
      <c r="AO71" s="50"/>
      <c r="AP71" s="65"/>
      <c r="AQ71" s="65"/>
      <c r="AR71" s="81"/>
      <c r="AS71" s="59">
        <v>9</v>
      </c>
      <c r="AT71" s="61">
        <f t="shared" si="46"/>
        <v>5.5413571276127595E-2</v>
      </c>
      <c r="AU71" s="61">
        <f>SUMPRODUCT(Q63:Q72,$BB$51:$BB$60)</f>
        <v>0.29590847165946471</v>
      </c>
      <c r="AV71" s="68">
        <f t="shared" si="43"/>
        <v>0.71467559095424238</v>
      </c>
      <c r="AW71" s="61"/>
      <c r="AX71" s="61"/>
      <c r="AY71" s="61"/>
      <c r="AZ71" s="61"/>
      <c r="BA71" s="61"/>
      <c r="BB71" s="61"/>
      <c r="BC71" s="61"/>
      <c r="BD71" s="65"/>
      <c r="BE71" s="65"/>
      <c r="BF71" s="65"/>
      <c r="BG71" s="65"/>
    </row>
    <row r="72" spans="14:117" x14ac:dyDescent="0.25">
      <c r="N72" s="82"/>
      <c r="O72" s="81"/>
      <c r="P72" s="78">
        <v>10</v>
      </c>
      <c r="Q72" s="61">
        <f>O45/O46</f>
        <v>0.11754963008737684</v>
      </c>
      <c r="R72" s="60"/>
      <c r="S72" s="60"/>
      <c r="T72" s="61"/>
      <c r="U72" s="62"/>
      <c r="V72" s="153">
        <f>SQRT($T$60*VLOOKUP(V62,$P$51:$T$60,5))*(1-Q29)*$Q$72*VLOOKUP(V62,$P$63:$Q$72,2)</f>
        <v>9.8753383147723185E-3</v>
      </c>
      <c r="W72" s="61">
        <f t="shared" ref="W72:AE72" si="54">SQRT($T$60*VLOOKUP(W62,$P$51:$T$60,5))*(1-R29)*$Q$72*VLOOKUP(W62,$P$63:$Q$72,2)</f>
        <v>5.1971935361744296E-3</v>
      </c>
      <c r="X72" s="61">
        <f t="shared" si="54"/>
        <v>1.8767924781581109E-3</v>
      </c>
      <c r="Y72" s="61">
        <f t="shared" si="54"/>
        <v>5.6577558214770322E-4</v>
      </c>
      <c r="Z72" s="61">
        <f t="shared" si="54"/>
        <v>8.6556151879278048E-4</v>
      </c>
      <c r="AA72" s="61">
        <f t="shared" si="54"/>
        <v>2.1382915948222768E-4</v>
      </c>
      <c r="AB72" s="61">
        <f t="shared" si="54"/>
        <v>7.6432087135167165E-3</v>
      </c>
      <c r="AC72" s="61">
        <f t="shared" si="54"/>
        <v>5.5096249683750298E-3</v>
      </c>
      <c r="AD72" s="61">
        <f t="shared" si="54"/>
        <v>2.5931335259578767E-3</v>
      </c>
      <c r="AE72" s="155">
        <f t="shared" si="54"/>
        <v>6.7861280354132017E-3</v>
      </c>
      <c r="AF72" s="84">
        <f t="shared" si="45"/>
        <v>4.2640974925852813E-6</v>
      </c>
      <c r="AG72" s="59" t="s">
        <v>72</v>
      </c>
      <c r="AH72" s="63">
        <f>AH70^2-AH71^3</f>
        <v>1.4677584449111449E-4</v>
      </c>
      <c r="AI72" s="61"/>
      <c r="AJ72" s="66" t="s">
        <v>575</v>
      </c>
      <c r="AK72" s="61" t="e">
        <f>2*SQRT(AH71)*COS((AK69+4*PI())/3)-AH66/3</f>
        <v>#NUM!</v>
      </c>
      <c r="AL72" s="69" t="e">
        <f>AK72^3+AK72^2*AH66+AH67*AK72+AH68</f>
        <v>#NUM!</v>
      </c>
      <c r="AM72" s="50"/>
      <c r="AN72" s="65"/>
      <c r="AO72" s="50"/>
      <c r="AP72" s="65"/>
      <c r="AQ72" s="65"/>
      <c r="AR72" s="81"/>
      <c r="AS72" s="59">
        <v>10</v>
      </c>
      <c r="AT72" s="61">
        <f t="shared" si="46"/>
        <v>7.4413442121268769E-2</v>
      </c>
      <c r="AU72" s="61">
        <f>SUMPRODUCT(Q63:Q72,$BC$51:$BC$60)</f>
        <v>0.29445738899090029</v>
      </c>
      <c r="AV72" s="68">
        <f t="shared" si="43"/>
        <v>0.73758719364818515</v>
      </c>
      <c r="AW72" s="61"/>
      <c r="AX72" s="61"/>
      <c r="AY72" s="61"/>
      <c r="AZ72" s="61"/>
      <c r="BA72" s="61"/>
      <c r="BB72" s="61"/>
      <c r="BC72" s="61"/>
      <c r="BD72" s="65"/>
      <c r="BE72" s="65"/>
      <c r="BF72" s="65"/>
      <c r="BG72" s="65"/>
    </row>
    <row r="73" spans="14:117" x14ac:dyDescent="0.25">
      <c r="N73" s="70"/>
      <c r="O73" s="80"/>
      <c r="P73" s="79"/>
      <c r="Q73" s="71"/>
      <c r="R73" s="71"/>
      <c r="S73" s="71"/>
      <c r="T73" s="72"/>
      <c r="U73" s="73"/>
      <c r="V73" s="70"/>
      <c r="W73" s="73"/>
      <c r="X73" s="73"/>
      <c r="Y73" s="73"/>
      <c r="Z73" s="73"/>
      <c r="AA73" s="73"/>
      <c r="AB73" s="73"/>
      <c r="AC73" s="73"/>
      <c r="AD73" s="73"/>
      <c r="AE73" s="88">
        <f>SUM(V63:AE72)</f>
        <v>0.25482829727368728</v>
      </c>
      <c r="AF73" s="85">
        <f>SUM(AF63:AF72)</f>
        <v>2.9417543990696008E-5</v>
      </c>
      <c r="AG73" s="70"/>
      <c r="AH73" s="73"/>
      <c r="AI73" s="74"/>
      <c r="AJ73" s="75"/>
      <c r="AK73" s="74"/>
      <c r="AL73" s="74"/>
      <c r="AM73" s="76"/>
      <c r="AN73" s="73"/>
      <c r="AO73" s="76"/>
      <c r="AP73" s="73"/>
      <c r="AQ73" s="73"/>
      <c r="AR73" s="80"/>
      <c r="AS73" s="70"/>
      <c r="AT73" s="73"/>
      <c r="AU73" s="73"/>
      <c r="AV73" s="80"/>
      <c r="AW73" s="65"/>
      <c r="AX73" s="65"/>
      <c r="AY73" s="65"/>
      <c r="AZ73" s="65"/>
      <c r="BA73" s="65"/>
      <c r="BB73" s="65"/>
      <c r="BC73" s="65"/>
      <c r="BD73" s="65"/>
      <c r="BE73" s="65"/>
      <c r="BF73" s="61"/>
      <c r="BG73" s="65"/>
    </row>
    <row r="74" spans="14:117" x14ac:dyDescent="0.25">
      <c r="N74" s="92">
        <f>N34+1</f>
        <v>1</v>
      </c>
      <c r="O74" s="157">
        <f>DM87</f>
        <v>0.24166723816653726</v>
      </c>
      <c r="P74" s="158"/>
      <c r="Q74" s="55"/>
      <c r="R74" s="55"/>
      <c r="S74" s="57">
        <v>1</v>
      </c>
      <c r="T74" s="55"/>
      <c r="U74" s="57">
        <f>S74+1</f>
        <v>2</v>
      </c>
      <c r="V74" s="55"/>
      <c r="W74" s="57">
        <f>U74+1</f>
        <v>3</v>
      </c>
      <c r="X74" s="55"/>
      <c r="Y74" s="57">
        <f>W74+1</f>
        <v>4</v>
      </c>
      <c r="Z74" s="55"/>
      <c r="AA74" s="57">
        <f>Y74+1</f>
        <v>5</v>
      </c>
      <c r="AB74" s="55"/>
      <c r="AC74" s="57">
        <f>AA74+1</f>
        <v>6</v>
      </c>
      <c r="AD74" s="55"/>
      <c r="AE74" s="57">
        <f>AC74+1</f>
        <v>7</v>
      </c>
      <c r="AF74" s="55"/>
      <c r="AG74" s="57">
        <f>AE74+1</f>
        <v>8</v>
      </c>
      <c r="AH74" s="55"/>
      <c r="AI74" s="57">
        <f>AG74+1</f>
        <v>9</v>
      </c>
      <c r="AJ74" s="55"/>
      <c r="AK74" s="57">
        <f>AI74+1</f>
        <v>10</v>
      </c>
      <c r="AL74" s="55"/>
      <c r="AM74" s="57">
        <f>AK74+1</f>
        <v>11</v>
      </c>
      <c r="AN74" s="55"/>
      <c r="AO74" s="57">
        <f>AM74+1</f>
        <v>12</v>
      </c>
      <c r="AP74" s="55"/>
      <c r="AQ74" s="57">
        <f>AO74+1</f>
        <v>13</v>
      </c>
      <c r="AR74" s="55"/>
      <c r="AS74" s="57">
        <f>AQ74+1</f>
        <v>14</v>
      </c>
      <c r="AT74" s="55"/>
      <c r="AU74" s="57">
        <f>AS74+1</f>
        <v>15</v>
      </c>
      <c r="AV74" s="55"/>
      <c r="AW74" s="57">
        <f>AU74+1</f>
        <v>16</v>
      </c>
      <c r="AX74" s="55"/>
      <c r="AY74" s="57">
        <f>AW74+1</f>
        <v>17</v>
      </c>
      <c r="AZ74" s="55"/>
      <c r="BA74" s="57">
        <f>AY74+1</f>
        <v>18</v>
      </c>
      <c r="BB74" s="55"/>
      <c r="BC74" s="57">
        <f>BA74+1</f>
        <v>19</v>
      </c>
      <c r="BD74" s="55"/>
      <c r="BE74" s="57">
        <f>BC74+1</f>
        <v>20</v>
      </c>
      <c r="BF74" s="55"/>
      <c r="BG74" s="57">
        <f>BE74+1</f>
        <v>21</v>
      </c>
      <c r="BH74" s="55"/>
      <c r="BI74" s="57">
        <f>BG74+1</f>
        <v>22</v>
      </c>
      <c r="BJ74" s="55"/>
      <c r="BK74" s="57">
        <f>BI74+1</f>
        <v>23</v>
      </c>
      <c r="BL74" s="55"/>
      <c r="BM74" s="57">
        <f>BK74+1</f>
        <v>24</v>
      </c>
      <c r="BN74" s="55"/>
      <c r="BO74" s="57">
        <f>BM74+1</f>
        <v>25</v>
      </c>
      <c r="BP74" s="55"/>
      <c r="BQ74" s="57">
        <f>BO74+1</f>
        <v>26</v>
      </c>
      <c r="BR74" s="55"/>
      <c r="BS74" s="57">
        <f>BQ74+1</f>
        <v>27</v>
      </c>
      <c r="BT74" s="55"/>
      <c r="BU74" s="57">
        <f>BS74+1</f>
        <v>28</v>
      </c>
      <c r="BV74" s="55"/>
      <c r="BW74" s="57">
        <f>BU74+1</f>
        <v>29</v>
      </c>
      <c r="BX74" s="55"/>
      <c r="BY74" s="57">
        <f>BW74+1</f>
        <v>30</v>
      </c>
      <c r="BZ74" s="55"/>
      <c r="CA74" s="57">
        <f>BY74+1</f>
        <v>31</v>
      </c>
      <c r="CB74" s="55"/>
      <c r="CC74" s="57">
        <f>CA74+1</f>
        <v>32</v>
      </c>
      <c r="CD74" s="55"/>
      <c r="CE74" s="57">
        <f>CC74+1</f>
        <v>33</v>
      </c>
      <c r="CF74" s="55"/>
      <c r="CG74" s="57">
        <f>CE74+1</f>
        <v>34</v>
      </c>
      <c r="CH74" s="55"/>
      <c r="CI74" s="57">
        <f>CG74+1</f>
        <v>35</v>
      </c>
      <c r="CJ74" s="55"/>
      <c r="CK74" s="57">
        <f>CI74+1</f>
        <v>36</v>
      </c>
      <c r="CL74" s="55"/>
      <c r="CM74" s="57">
        <f>CK74+1</f>
        <v>37</v>
      </c>
      <c r="CN74" s="55"/>
      <c r="CO74" s="57">
        <f>CM74+1</f>
        <v>38</v>
      </c>
      <c r="CP74" s="55"/>
      <c r="CQ74" s="57">
        <f>CO74+1</f>
        <v>39</v>
      </c>
      <c r="CR74" s="55"/>
      <c r="CS74" s="57">
        <f>CQ74+1</f>
        <v>40</v>
      </c>
      <c r="CT74" s="55"/>
      <c r="CU74" s="57">
        <f>CS74+1</f>
        <v>41</v>
      </c>
      <c r="CV74" s="55"/>
      <c r="CW74" s="57">
        <f>CU74+1</f>
        <v>42</v>
      </c>
      <c r="CX74" s="55"/>
      <c r="CY74" s="57">
        <f>CW74+1</f>
        <v>43</v>
      </c>
      <c r="CZ74" s="55"/>
      <c r="DA74" s="57">
        <f>CY74+1</f>
        <v>44</v>
      </c>
      <c r="DB74" s="55"/>
      <c r="DC74" s="57">
        <f>DA74+1</f>
        <v>45</v>
      </c>
      <c r="DD74" s="55"/>
      <c r="DE74" s="57">
        <f>DC74+1</f>
        <v>46</v>
      </c>
      <c r="DF74" s="55"/>
      <c r="DG74" s="57">
        <f>DE74+1</f>
        <v>47</v>
      </c>
      <c r="DH74" s="55"/>
      <c r="DI74" s="57">
        <f>DG74+1</f>
        <v>48</v>
      </c>
      <c r="DJ74" s="55"/>
      <c r="DK74" s="57">
        <f>DI74+1</f>
        <v>49</v>
      </c>
      <c r="DL74" s="55"/>
      <c r="DM74" s="90">
        <f>DK74+1</f>
        <v>50</v>
      </c>
    </row>
    <row r="75" spans="14:117" x14ac:dyDescent="0.25">
      <c r="N75" s="159" t="s">
        <v>545</v>
      </c>
      <c r="O75" s="168" t="s">
        <v>560</v>
      </c>
      <c r="P75" s="79"/>
      <c r="Q75" s="73" t="s">
        <v>580</v>
      </c>
      <c r="R75" s="160" t="s">
        <v>621</v>
      </c>
      <c r="S75" s="160" t="s">
        <v>622</v>
      </c>
      <c r="T75" s="160" t="s">
        <v>621</v>
      </c>
      <c r="U75" s="160" t="s">
        <v>622</v>
      </c>
      <c r="V75" s="160" t="s">
        <v>621</v>
      </c>
      <c r="W75" s="160" t="s">
        <v>622</v>
      </c>
      <c r="X75" s="160" t="s">
        <v>621</v>
      </c>
      <c r="Y75" s="160" t="s">
        <v>622</v>
      </c>
      <c r="Z75" s="160" t="s">
        <v>621</v>
      </c>
      <c r="AA75" s="160" t="s">
        <v>622</v>
      </c>
      <c r="AB75" s="160" t="s">
        <v>621</v>
      </c>
      <c r="AC75" s="160" t="s">
        <v>622</v>
      </c>
      <c r="AD75" s="160" t="s">
        <v>621</v>
      </c>
      <c r="AE75" s="160" t="s">
        <v>622</v>
      </c>
      <c r="AF75" s="160" t="s">
        <v>621</v>
      </c>
      <c r="AG75" s="160" t="s">
        <v>622</v>
      </c>
      <c r="AH75" s="160" t="s">
        <v>621</v>
      </c>
      <c r="AI75" s="160" t="s">
        <v>622</v>
      </c>
      <c r="AJ75" s="160" t="s">
        <v>621</v>
      </c>
      <c r="AK75" s="160" t="s">
        <v>622</v>
      </c>
      <c r="AL75" s="160" t="s">
        <v>621</v>
      </c>
      <c r="AM75" s="160" t="s">
        <v>622</v>
      </c>
      <c r="AN75" s="160" t="s">
        <v>621</v>
      </c>
      <c r="AO75" s="160" t="s">
        <v>622</v>
      </c>
      <c r="AP75" s="160" t="s">
        <v>621</v>
      </c>
      <c r="AQ75" s="160" t="s">
        <v>622</v>
      </c>
      <c r="AR75" s="160" t="s">
        <v>621</v>
      </c>
      <c r="AS75" s="160" t="s">
        <v>622</v>
      </c>
      <c r="AT75" s="160" t="s">
        <v>621</v>
      </c>
      <c r="AU75" s="160" t="s">
        <v>622</v>
      </c>
      <c r="AV75" s="160" t="s">
        <v>621</v>
      </c>
      <c r="AW75" s="160" t="s">
        <v>622</v>
      </c>
      <c r="AX75" s="160" t="s">
        <v>621</v>
      </c>
      <c r="AY75" s="160" t="s">
        <v>622</v>
      </c>
      <c r="AZ75" s="160" t="s">
        <v>621</v>
      </c>
      <c r="BA75" s="160" t="s">
        <v>622</v>
      </c>
      <c r="BB75" s="160" t="s">
        <v>621</v>
      </c>
      <c r="BC75" s="160" t="s">
        <v>622</v>
      </c>
      <c r="BD75" s="160" t="s">
        <v>621</v>
      </c>
      <c r="BE75" s="160" t="s">
        <v>622</v>
      </c>
      <c r="BF75" s="160" t="s">
        <v>621</v>
      </c>
      <c r="BG75" s="160" t="s">
        <v>622</v>
      </c>
      <c r="BH75" s="160" t="s">
        <v>621</v>
      </c>
      <c r="BI75" s="160" t="s">
        <v>622</v>
      </c>
      <c r="BJ75" s="160" t="s">
        <v>621</v>
      </c>
      <c r="BK75" s="160" t="s">
        <v>622</v>
      </c>
      <c r="BL75" s="160" t="s">
        <v>621</v>
      </c>
      <c r="BM75" s="160" t="s">
        <v>622</v>
      </c>
      <c r="BN75" s="160" t="s">
        <v>621</v>
      </c>
      <c r="BO75" s="160" t="s">
        <v>622</v>
      </c>
      <c r="BP75" s="160" t="s">
        <v>621</v>
      </c>
      <c r="BQ75" s="160" t="s">
        <v>622</v>
      </c>
      <c r="BR75" s="160" t="s">
        <v>621</v>
      </c>
      <c r="BS75" s="160" t="s">
        <v>622</v>
      </c>
      <c r="BT75" s="160" t="s">
        <v>621</v>
      </c>
      <c r="BU75" s="160" t="s">
        <v>622</v>
      </c>
      <c r="BV75" s="160" t="s">
        <v>621</v>
      </c>
      <c r="BW75" s="160" t="s">
        <v>622</v>
      </c>
      <c r="BX75" s="160" t="s">
        <v>621</v>
      </c>
      <c r="BY75" s="160" t="s">
        <v>622</v>
      </c>
      <c r="BZ75" s="160" t="s">
        <v>621</v>
      </c>
      <c r="CA75" s="160" t="s">
        <v>622</v>
      </c>
      <c r="CB75" s="160" t="s">
        <v>621</v>
      </c>
      <c r="CC75" s="160" t="s">
        <v>622</v>
      </c>
      <c r="CD75" s="160" t="s">
        <v>621</v>
      </c>
      <c r="CE75" s="160" t="s">
        <v>622</v>
      </c>
      <c r="CF75" s="160" t="s">
        <v>621</v>
      </c>
      <c r="CG75" s="160" t="s">
        <v>622</v>
      </c>
      <c r="CH75" s="160" t="s">
        <v>621</v>
      </c>
      <c r="CI75" s="160" t="s">
        <v>622</v>
      </c>
      <c r="CJ75" s="160" t="s">
        <v>621</v>
      </c>
      <c r="CK75" s="160" t="s">
        <v>622</v>
      </c>
      <c r="CL75" s="160" t="s">
        <v>621</v>
      </c>
      <c r="CM75" s="160" t="s">
        <v>622</v>
      </c>
      <c r="CN75" s="160" t="s">
        <v>621</v>
      </c>
      <c r="CO75" s="160" t="s">
        <v>622</v>
      </c>
      <c r="CP75" s="160" t="s">
        <v>621</v>
      </c>
      <c r="CQ75" s="160" t="s">
        <v>622</v>
      </c>
      <c r="CR75" s="160" t="s">
        <v>621</v>
      </c>
      <c r="CS75" s="160" t="s">
        <v>622</v>
      </c>
      <c r="CT75" s="160" t="s">
        <v>621</v>
      </c>
      <c r="CU75" s="160" t="s">
        <v>622</v>
      </c>
      <c r="CV75" s="160" t="s">
        <v>621</v>
      </c>
      <c r="CW75" s="160" t="s">
        <v>622</v>
      </c>
      <c r="CX75" s="160" t="s">
        <v>621</v>
      </c>
      <c r="CY75" s="160" t="s">
        <v>622</v>
      </c>
      <c r="CZ75" s="160" t="s">
        <v>621</v>
      </c>
      <c r="DA75" s="160" t="s">
        <v>622</v>
      </c>
      <c r="DB75" s="160" t="s">
        <v>621</v>
      </c>
      <c r="DC75" s="160" t="s">
        <v>622</v>
      </c>
      <c r="DD75" s="160" t="s">
        <v>621</v>
      </c>
      <c r="DE75" s="160" t="s">
        <v>622</v>
      </c>
      <c r="DF75" s="160" t="s">
        <v>621</v>
      </c>
      <c r="DG75" s="160" t="s">
        <v>622</v>
      </c>
      <c r="DH75" s="160" t="s">
        <v>621</v>
      </c>
      <c r="DI75" s="160" t="s">
        <v>622</v>
      </c>
      <c r="DJ75" s="160" t="s">
        <v>621</v>
      </c>
      <c r="DK75" s="160" t="s">
        <v>622</v>
      </c>
      <c r="DL75" s="160" t="s">
        <v>621</v>
      </c>
      <c r="DM75" s="161" t="s">
        <v>622</v>
      </c>
    </row>
    <row r="76" spans="14:117" x14ac:dyDescent="0.25">
      <c r="N76" s="153">
        <f>$Z$7/(O74*(Q76-1)+1)</f>
        <v>6.3657751723019421E-2</v>
      </c>
      <c r="O76" s="169">
        <f>N76*Q76</f>
        <v>0.21403911310530366</v>
      </c>
      <c r="P76" s="78">
        <v>1</v>
      </c>
      <c r="Q76" s="61">
        <f>IF($AA$7,BF51/AV63,0)</f>
        <v>3.3623416993519815</v>
      </c>
      <c r="R76" s="61">
        <f>IF($AA$7,$Z$7*($Q76-1)/(1+O34*($Q76-1)),0)</f>
        <v>0.14923136211637134</v>
      </c>
      <c r="S76" s="114">
        <f>IF(R76=0,0,-1*R76^2/$Z$7)</f>
        <v>-0.22269999439107549</v>
      </c>
      <c r="T76" s="61">
        <f>IF($AA$7,$Z$7*($Q76-1)/(1+S87*($Q76-1)),0)</f>
        <v>0.15038811173335118</v>
      </c>
      <c r="U76" s="114">
        <f>IF(T76=0,0,-1*T76^2/$Z$7)</f>
        <v>-0.22616584150722918</v>
      </c>
      <c r="V76" s="61">
        <f>IF($AA$7,$Z$7*($Q76-1)/(1+U87*($Q76-1)),0)</f>
        <v>0.15038136161706214</v>
      </c>
      <c r="W76" s="114">
        <f>IF(V76=0,0,-1*V76^2/$Z$7)</f>
        <v>-0.22614553921801608</v>
      </c>
      <c r="X76" s="61">
        <f>IF($AA$7,$Z$7*($Q76-1)/(1+W87*($Q76-1)),0)</f>
        <v>0.1503813613822842</v>
      </c>
      <c r="Y76" s="114">
        <f>IF(X76=0,0,-1*X76^2/$Z$7)</f>
        <v>-0.22614553851189156</v>
      </c>
      <c r="Z76" s="61">
        <f>IF($AA$7,$Z$7*($Q76-1)/(1+Y87*($Q76-1)),0)</f>
        <v>0.15038136138228422</v>
      </c>
      <c r="AA76" s="114">
        <f>IF(Z76=0,0,-1*Z76^2/$Z$7)</f>
        <v>-0.22614553851189162</v>
      </c>
      <c r="AB76" s="61">
        <f>IF($AA$7,$Z$7*($Q76-1)/(1+AA87*($Q76-1)),0)</f>
        <v>0.15038136138228422</v>
      </c>
      <c r="AC76" s="114">
        <f>IF(AB76=0,0,-1*AB76^2/$Z$7)</f>
        <v>-0.22614553851189162</v>
      </c>
      <c r="AD76" s="61">
        <f>IF($AA$7,$Z$7*($Q76-1)/(1+AC87*($Q76-1)),0)</f>
        <v>0.15038136138228422</v>
      </c>
      <c r="AE76" s="114">
        <f>IF(AD76=0,0,-1*AD76^2/$Z$7)</f>
        <v>-0.22614553851189162</v>
      </c>
      <c r="AF76" s="61">
        <f>IF($AA$7,$Z$7*($Q76-1)/(1+AE87*($Q76-1)),0)</f>
        <v>0.15038136138228422</v>
      </c>
      <c r="AG76" s="114">
        <f>IF(AF76=0,0,-1*AF76^2/$Z$7)</f>
        <v>-0.22614553851189162</v>
      </c>
      <c r="AH76" s="61">
        <f>IF($AA$7,$Z$7*($Q76-1)/(1+AG87*($Q76-1)),0)</f>
        <v>0.15038136138228422</v>
      </c>
      <c r="AI76" s="114">
        <f>IF(AH76=0,0,-1*AH76^2/$Z$7)</f>
        <v>-0.22614553851189162</v>
      </c>
      <c r="AJ76" s="61">
        <f>IF($AA$7,$Z$7*($Q76-1)/(1+AI87*($Q76-1)),0)</f>
        <v>0.15038136138228422</v>
      </c>
      <c r="AK76" s="114">
        <f>IF(AJ76=0,0,-1*AJ76^2/$Z$7)</f>
        <v>-0.22614553851189162</v>
      </c>
      <c r="AL76" s="61">
        <f>IF($AA$7,$Z$7*($Q76-1)/(1+AK87*($Q76-1)),0)</f>
        <v>0.15038136138228422</v>
      </c>
      <c r="AM76" s="114">
        <f>IF(AL76=0,0,-1*AL76^2/$Z$7)</f>
        <v>-0.22614553851189162</v>
      </c>
      <c r="AN76" s="61">
        <f>IF($AA$7,$Z$7*($Q76-1)/(1+AM87*($Q76-1)),0)</f>
        <v>0.15038136138228422</v>
      </c>
      <c r="AO76" s="114">
        <f>IF(AN76=0,0,-1*AN76^2/$Z$7)</f>
        <v>-0.22614553851189162</v>
      </c>
      <c r="AP76" s="61">
        <f>IF($AA$7,$Z$7*($Q76-1)/(1+AO87*($Q76-1)),0)</f>
        <v>0.15038136138228422</v>
      </c>
      <c r="AQ76" s="114">
        <f>IF(AP76=0,0,-1*AP76^2/$Z$7)</f>
        <v>-0.22614553851189162</v>
      </c>
      <c r="AR76" s="61">
        <f>IF($AA$7,$Z$7*($Q76-1)/(1+AQ87*($Q76-1)),0)</f>
        <v>0.15038136138228422</v>
      </c>
      <c r="AS76" s="114">
        <f>IF(AR76=0,0,-1*AR76^2/$Z$7)</f>
        <v>-0.22614553851189162</v>
      </c>
      <c r="AT76" s="61">
        <f>IF($AA$7,$Z$7*($Q76-1)/(1+AS87*($Q76-1)),0)</f>
        <v>0.15038136138228422</v>
      </c>
      <c r="AU76" s="114">
        <f>IF(AT76=0,0,-1*AT76^2/$Z$7)</f>
        <v>-0.22614553851189162</v>
      </c>
      <c r="AV76" s="61">
        <f>IF($AA$7,$Z$7*($Q76-1)/(1+AU87*($Q76-1)),0)</f>
        <v>0.15038136138228422</v>
      </c>
      <c r="AW76" s="114">
        <f>IF(AV76=0,0,-1*AV76^2/$Z$7)</f>
        <v>-0.22614553851189162</v>
      </c>
      <c r="AX76" s="61">
        <f>IF($AA$7,$Z$7*($Q76-1)/(1+AW87*($Q76-1)),0)</f>
        <v>0.15038136138228422</v>
      </c>
      <c r="AY76" s="114">
        <f>IF(AX76=0,0,-1*AX76^2/$Z$7)</f>
        <v>-0.22614553851189162</v>
      </c>
      <c r="AZ76" s="61">
        <f>IF($AA$7,$Z$7*($Q76-1)/(1+AY87*($Q76-1)),0)</f>
        <v>0.15038136138228422</v>
      </c>
      <c r="BA76" s="114">
        <f>IF(AZ76=0,0,-1*AZ76^2/$Z$7)</f>
        <v>-0.22614553851189162</v>
      </c>
      <c r="BB76" s="61">
        <f>IF($AA$7,$Z$7*($Q76-1)/(1+BA87*($Q76-1)),0)</f>
        <v>0.15038136138228422</v>
      </c>
      <c r="BC76" s="114">
        <f>IF(BB76=0,0,-1*BB76^2/$Z$7)</f>
        <v>-0.22614553851189162</v>
      </c>
      <c r="BD76" s="61">
        <f>IF($AA$7,$Z$7*($Q76-1)/(1+BC87*($Q76-1)),0)</f>
        <v>0.15038136138228422</v>
      </c>
      <c r="BE76" s="114">
        <f>IF(BD76=0,0,-1*BD76^2/$Z$7)</f>
        <v>-0.22614553851189162</v>
      </c>
      <c r="BF76" s="61">
        <f>IF($AA$7,$Z$7*($Q76-1)/(1+BE87*($Q76-1)),0)</f>
        <v>0.15038136138228422</v>
      </c>
      <c r="BG76" s="114">
        <f>IF(BF76=0,0,-1*BF76^2/$Z$7)</f>
        <v>-0.22614553851189162</v>
      </c>
      <c r="BH76" s="61">
        <f>IF($AA$7,$Z$7*($Q76-1)/(1+BG87*($Q76-1)),0)</f>
        <v>0.15038136138228422</v>
      </c>
      <c r="BI76" s="114">
        <f>IF(BH76=0,0,-1*BH76^2/$Z$7)</f>
        <v>-0.22614553851189162</v>
      </c>
      <c r="BJ76" s="61">
        <f>IF($AA$7,$Z$7*($Q76-1)/(1+BI87*($Q76-1)),0)</f>
        <v>0.15038136138228422</v>
      </c>
      <c r="BK76" s="114">
        <f>IF(BJ76=0,0,-1*BJ76^2/$Z$7)</f>
        <v>-0.22614553851189162</v>
      </c>
      <c r="BL76" s="61">
        <f>IF($AA$7,$Z$7*($Q76-1)/(1+BK87*($Q76-1)),0)</f>
        <v>0.15038136138228422</v>
      </c>
      <c r="BM76" s="114">
        <f>IF(BL76=0,0,-1*BL76^2/$Z$7)</f>
        <v>-0.22614553851189162</v>
      </c>
      <c r="BN76" s="61">
        <f>IF($AA$7,$Z$7*($Q76-1)/(1+BM87*($Q76-1)),0)</f>
        <v>0.15038136138228422</v>
      </c>
      <c r="BO76" s="114">
        <f>IF(BN76=0,0,-1*BN76^2/$Z$7)</f>
        <v>-0.22614553851189162</v>
      </c>
      <c r="BP76" s="61">
        <f>IF($AA$7,$Z$7*($Q76-1)/(1+BO87*($Q76-1)),0)</f>
        <v>0.15038136138228422</v>
      </c>
      <c r="BQ76" s="114">
        <f>IF(BP76=0,0,-1*BP76^2/$Z$7)</f>
        <v>-0.22614553851189162</v>
      </c>
      <c r="BR76" s="61">
        <f>IF($AA$7,$Z$7*($Q76-1)/(1+BQ87*($Q76-1)),0)</f>
        <v>0.15038136138228422</v>
      </c>
      <c r="BS76" s="114">
        <f>IF(BR76=0,0,-1*BR76^2/$Z$7)</f>
        <v>-0.22614553851189162</v>
      </c>
      <c r="BT76" s="61">
        <f>IF($AA$7,$Z$7*($Q76-1)/(1+BS87*($Q76-1)),0)</f>
        <v>0.15038136138228422</v>
      </c>
      <c r="BU76" s="114">
        <f>IF(BT76=0,0,-1*BT76^2/$Z$7)</f>
        <v>-0.22614553851189162</v>
      </c>
      <c r="BV76" s="61">
        <f>IF($AA$7,$Z$7*($Q76-1)/(1+BU87*($Q76-1)),0)</f>
        <v>0.15038136138228422</v>
      </c>
      <c r="BW76" s="114">
        <f>IF(BV76=0,0,-1*BV76^2/$Z$7)</f>
        <v>-0.22614553851189162</v>
      </c>
      <c r="BX76" s="61">
        <f>IF($AA$7,$Z$7*($Q76-1)/(1+BW87*($Q76-1)),0)</f>
        <v>0.15038136138228422</v>
      </c>
      <c r="BY76" s="114">
        <f>IF(BX76=0,0,-1*BX76^2/$Z$7)</f>
        <v>-0.22614553851189162</v>
      </c>
      <c r="BZ76" s="61">
        <f>IF($AA$7,$Z$7*($Q76-1)/(1+BY87*($Q76-1)),0)</f>
        <v>0.15038136138228422</v>
      </c>
      <c r="CA76" s="114">
        <f>IF(BZ76=0,0,-1*BZ76^2/$Z$7)</f>
        <v>-0.22614553851189162</v>
      </c>
      <c r="CB76" s="61">
        <f>IF($AA$7,$Z$7*($Q76-1)/(1+CA87*($Q76-1)),0)</f>
        <v>0.15038136138228422</v>
      </c>
      <c r="CC76" s="114">
        <f>IF(CB76=0,0,-1*CB76^2/$Z$7)</f>
        <v>-0.22614553851189162</v>
      </c>
      <c r="CD76" s="61">
        <f>IF($AA$7,$Z$7*($Q76-1)/(1+CC87*($Q76-1)),0)</f>
        <v>0.15038136138228422</v>
      </c>
      <c r="CE76" s="114">
        <f>IF(CD76=0,0,-1*CD76^2/$Z$7)</f>
        <v>-0.22614553851189162</v>
      </c>
      <c r="CF76" s="61">
        <f>IF($AA$7,$Z$7*($Q76-1)/(1+CE87*($Q76-1)),0)</f>
        <v>0.15038136138228422</v>
      </c>
      <c r="CG76" s="114">
        <f>IF(CF76=0,0,-1*CF76^2/$Z$7)</f>
        <v>-0.22614553851189162</v>
      </c>
      <c r="CH76" s="61">
        <f>IF($AA$7,$Z$7*($Q76-1)/(1+CG87*($Q76-1)),0)</f>
        <v>0.15038136138228422</v>
      </c>
      <c r="CI76" s="114">
        <f>IF(CH76=0,0,-1*CH76^2/$Z$7)</f>
        <v>-0.22614553851189162</v>
      </c>
      <c r="CJ76" s="61">
        <f>IF($AA$7,$Z$7*($Q76-1)/(1+CI87*($Q76-1)),0)</f>
        <v>0.15038136138228422</v>
      </c>
      <c r="CK76" s="114">
        <f>IF(CJ76=0,0,-1*CJ76^2/$Z$7)</f>
        <v>-0.22614553851189162</v>
      </c>
      <c r="CL76" s="61">
        <f>IF($AA$7,$Z$7*($Q76-1)/(1+CK87*($Q76-1)),0)</f>
        <v>0.15038136138228422</v>
      </c>
      <c r="CM76" s="114">
        <f>IF(CL76=0,0,-1*CL76^2/$Z$7)</f>
        <v>-0.22614553851189162</v>
      </c>
      <c r="CN76" s="61">
        <f>IF($AA$7,$Z$7*($Q76-1)/(1+CM87*($Q76-1)),0)</f>
        <v>0.15038136138228422</v>
      </c>
      <c r="CO76" s="114">
        <f>IF(CN76=0,0,-1*CN76^2/$Z$7)</f>
        <v>-0.22614553851189162</v>
      </c>
      <c r="CP76" s="61">
        <f>IF($AA$7,$Z$7*($Q76-1)/(1+CO87*($Q76-1)),0)</f>
        <v>0.15038136138228422</v>
      </c>
      <c r="CQ76" s="114">
        <f>IF(CP76=0,0,-1*CP76^2/$Z$7)</f>
        <v>-0.22614553851189162</v>
      </c>
      <c r="CR76" s="61">
        <f>IF($AA$7,$Z$7*($Q76-1)/(1+CQ87*($Q76-1)),0)</f>
        <v>0.15038136138228422</v>
      </c>
      <c r="CS76" s="114">
        <f>IF(CR76=0,0,-1*CR76^2/$Z$7)</f>
        <v>-0.22614553851189162</v>
      </c>
      <c r="CT76" s="61">
        <f>IF($AA$7,$Z$7*($Q76-1)/(1+CS87*($Q76-1)),0)</f>
        <v>0.15038136138228422</v>
      </c>
      <c r="CU76" s="114">
        <f>IF(CT76=0,0,-1*CT76^2/$Z$7)</f>
        <v>-0.22614553851189162</v>
      </c>
      <c r="CV76" s="61">
        <f>IF($AA$7,$Z$7*($Q76-1)/(1+CU87*($Q76-1)),0)</f>
        <v>0.15038136138228422</v>
      </c>
      <c r="CW76" s="114">
        <f>IF(CV76=0,0,-1*CV76^2/$Z$7)</f>
        <v>-0.22614553851189162</v>
      </c>
      <c r="CX76" s="61">
        <f>IF($AA$7,$Z$7*($Q76-1)/(1+CW87*($Q76-1)),0)</f>
        <v>0.15038136138228422</v>
      </c>
      <c r="CY76" s="114">
        <f>IF(CX76=0,0,-1*CX76^2/$Z$7)</f>
        <v>-0.22614553851189162</v>
      </c>
      <c r="CZ76" s="61">
        <f>IF($AA$7,$Z$7*($Q76-1)/(1+CY87*($Q76-1)),0)</f>
        <v>0.15038136138228422</v>
      </c>
      <c r="DA76" s="114">
        <f>IF(CZ76=0,0,-1*CZ76^2/$Z$7)</f>
        <v>-0.22614553851189162</v>
      </c>
      <c r="DB76" s="61">
        <f>IF($AA$7,$Z$7*($Q76-1)/(1+DA87*($Q76-1)),0)</f>
        <v>0.15038136138228422</v>
      </c>
      <c r="DC76" s="114">
        <f>IF(DB76=0,0,-1*DB76^2/$Z$7)</f>
        <v>-0.22614553851189162</v>
      </c>
      <c r="DD76" s="61">
        <f>IF($AA$7,$Z$7*($Q76-1)/(1+DC87*($Q76-1)),0)</f>
        <v>0.15038136138228422</v>
      </c>
      <c r="DE76" s="114">
        <f>IF(DD76=0,0,-1*DD76^2/$Z$7)</f>
        <v>-0.22614553851189162</v>
      </c>
      <c r="DF76" s="61">
        <f>IF($AA$7,$Z$7*($Q76-1)/(1+DE87*($Q76-1)),0)</f>
        <v>0.15038136138228422</v>
      </c>
      <c r="DG76" s="114">
        <f>IF(DF76=0,0,-1*DF76^2/$Z$7)</f>
        <v>-0.22614553851189162</v>
      </c>
      <c r="DH76" s="61">
        <f>IF($AA$7,$Z$7*($Q76-1)/(1+DG87*($Q76-1)),0)</f>
        <v>0.15038136138228422</v>
      </c>
      <c r="DI76" s="114">
        <f>IF(DH76=0,0,-1*DH76^2/$Z$7)</f>
        <v>-0.22614553851189162</v>
      </c>
      <c r="DJ76" s="61">
        <f>IF($AA$7,$Z$7*($Q76-1)/(1+DI87*($Q76-1)),0)</f>
        <v>0.15038136138228422</v>
      </c>
      <c r="DK76" s="114">
        <f>IF(DJ76=0,0,-1*DJ76^2/$Z$7)</f>
        <v>-0.22614553851189162</v>
      </c>
      <c r="DL76" s="61">
        <f>IF($AA$7,$Z$7*($Q76-1)/(1+DK87*($Q76-1)),0)</f>
        <v>0.15038136138228422</v>
      </c>
      <c r="DM76" s="154">
        <f>IF(DL76=0,0,-1*DL76^2/$Z$7)</f>
        <v>-0.22614553851189162</v>
      </c>
    </row>
    <row r="77" spans="14:117" x14ac:dyDescent="0.25">
      <c r="N77" s="153">
        <f>$Z$8/(O74*(Q77-1)+1)</f>
        <v>0.10252859713294114</v>
      </c>
      <c r="O77" s="169">
        <f t="shared" ref="O77:O85" si="55">N77*Q77</f>
        <v>9.2065461326346493E-2</v>
      </c>
      <c r="P77" s="78">
        <v>2</v>
      </c>
      <c r="Q77" s="61">
        <f>IF($AA$8,BF52/AV64,0)</f>
        <v>0.89794909811330115</v>
      </c>
      <c r="R77" s="61">
        <f>IF($AA$8,$Z$8*($Q77-1)/(1+O34*($Q77-1)),0)</f>
        <v>-1.04687488718627E-2</v>
      </c>
      <c r="S77" s="114">
        <f>IF(R77=0,0,-1*R77^2/$Z$8)</f>
        <v>-1.0959470294212654E-3</v>
      </c>
      <c r="T77" s="61">
        <f>IF($AA$8,$Z$8*($Q77-1)/(1+S87*($Q77-1)),0)</f>
        <v>-1.0463103129667519E-2</v>
      </c>
      <c r="U77" s="114">
        <f>IF(T77=0,0,-1*T77^2/$Z$8)</f>
        <v>-1.0947652710205824E-3</v>
      </c>
      <c r="V77" s="61">
        <f>IF($AA$8,$Z$8*($Q77-1)/(1+U87*($Q77-1)),0)</f>
        <v>-1.0463135805458088E-2</v>
      </c>
      <c r="W77" s="114">
        <f>IF(V77=0,0,-1*V77^2/$Z$8)</f>
        <v>-1.0947721088345906E-3</v>
      </c>
      <c r="X77" s="61">
        <f>IF($AA$8,$Z$8*($Q77-1)/(1+W87*($Q77-1)),0)</f>
        <v>-1.0463135806594649E-2</v>
      </c>
      <c r="Y77" s="114">
        <f>IF(X77=0,0,-1*X77^2/$Z$8)</f>
        <v>-1.0947721090724305E-3</v>
      </c>
      <c r="Z77" s="61">
        <f>IF($AA$8,$Z$8*($Q77-1)/(1+Y87*($Q77-1)),0)</f>
        <v>-1.0463135806594649E-2</v>
      </c>
      <c r="AA77" s="114">
        <f>IF(Z77=0,0,-1*Z77^2/$Z$8)</f>
        <v>-1.0947721090724305E-3</v>
      </c>
      <c r="AB77" s="61">
        <f>IF($AA$8,$Z$8*($Q77-1)/(1+AA87*($Q77-1)),0)</f>
        <v>-1.0463135806594649E-2</v>
      </c>
      <c r="AC77" s="114">
        <f>IF(AB77=0,0,-1*AB77^2/$Z$8)</f>
        <v>-1.0947721090724305E-3</v>
      </c>
      <c r="AD77" s="61">
        <f>IF($AA$8,$Z$8*($Q77-1)/(1+AC87*($Q77-1)),0)</f>
        <v>-1.0463135806594649E-2</v>
      </c>
      <c r="AE77" s="114">
        <f>IF(AD77=0,0,-1*AD77^2/$Z$8)</f>
        <v>-1.0947721090724305E-3</v>
      </c>
      <c r="AF77" s="61">
        <f>IF($AA$8,$Z$8*($Q77-1)/(1+AE87*($Q77-1)),0)</f>
        <v>-1.0463135806594649E-2</v>
      </c>
      <c r="AG77" s="114">
        <f>IF(AF77=0,0,-1*AF77^2/$Z$8)</f>
        <v>-1.0947721090724305E-3</v>
      </c>
      <c r="AH77" s="61">
        <f>IF($AA$8,$Z$8*($Q77-1)/(1+AG87*($Q77-1)),0)</f>
        <v>-1.0463135806594649E-2</v>
      </c>
      <c r="AI77" s="114">
        <f>IF(AH77=0,0,-1*AH77^2/$Z$8)</f>
        <v>-1.0947721090724305E-3</v>
      </c>
      <c r="AJ77" s="61">
        <f>IF($AA$8,$Z$8*($Q77-1)/(1+AI87*($Q77-1)),0)</f>
        <v>-1.0463135806594649E-2</v>
      </c>
      <c r="AK77" s="114">
        <f>IF(AJ77=0,0,-1*AJ77^2/$Z$8)</f>
        <v>-1.0947721090724305E-3</v>
      </c>
      <c r="AL77" s="61">
        <f>IF($AA$8,$Z$8*($Q77-1)/(1+AK87*($Q77-1)),0)</f>
        <v>-1.0463135806594649E-2</v>
      </c>
      <c r="AM77" s="114">
        <f>IF(AL77=0,0,-1*AL77^2/$Z$8)</f>
        <v>-1.0947721090724305E-3</v>
      </c>
      <c r="AN77" s="61">
        <f>IF($AA$8,$Z$8*($Q77-1)/(1+AM87*($Q77-1)),0)</f>
        <v>-1.0463135806594649E-2</v>
      </c>
      <c r="AO77" s="114">
        <f>IF(AN77=0,0,-1*AN77^2/$Z$8)</f>
        <v>-1.0947721090724305E-3</v>
      </c>
      <c r="AP77" s="61">
        <f>IF($AA$8,$Z$8*($Q77-1)/(1+AO87*($Q77-1)),0)</f>
        <v>-1.0463135806594649E-2</v>
      </c>
      <c r="AQ77" s="114">
        <f>IF(AP77=0,0,-1*AP77^2/$Z$8)</f>
        <v>-1.0947721090724305E-3</v>
      </c>
      <c r="AR77" s="61">
        <f>IF($AA$8,$Z$8*($Q77-1)/(1+AQ87*($Q77-1)),0)</f>
        <v>-1.0463135806594649E-2</v>
      </c>
      <c r="AS77" s="114">
        <f>IF(AR77=0,0,-1*AR77^2/$Z$8)</f>
        <v>-1.0947721090724305E-3</v>
      </c>
      <c r="AT77" s="61">
        <f>IF($AA$8,$Z$8*($Q77-1)/(1+AS87*($Q77-1)),0)</f>
        <v>-1.0463135806594649E-2</v>
      </c>
      <c r="AU77" s="114">
        <f>IF(AT77=0,0,-1*AT77^2/$Z$8)</f>
        <v>-1.0947721090724305E-3</v>
      </c>
      <c r="AV77" s="61">
        <f>IF($AA$8,$Z$8*($Q77-1)/(1+AU87*($Q77-1)),0)</f>
        <v>-1.0463135806594649E-2</v>
      </c>
      <c r="AW77" s="114">
        <f>IF(AV77=0,0,-1*AV77^2/$Z$8)</f>
        <v>-1.0947721090724305E-3</v>
      </c>
      <c r="AX77" s="61">
        <f>IF($AA$8,$Z$8*($Q77-1)/(1+AW87*($Q77-1)),0)</f>
        <v>-1.0463135806594649E-2</v>
      </c>
      <c r="AY77" s="114">
        <f>IF(AX77=0,0,-1*AX77^2/$Z$8)</f>
        <v>-1.0947721090724305E-3</v>
      </c>
      <c r="AZ77" s="61">
        <f>IF($AA$8,$Z$8*($Q77-1)/(1+AY87*($Q77-1)),0)</f>
        <v>-1.0463135806594649E-2</v>
      </c>
      <c r="BA77" s="114">
        <f>IF(AZ77=0,0,-1*AZ77^2/$Z$8)</f>
        <v>-1.0947721090724305E-3</v>
      </c>
      <c r="BB77" s="61">
        <f>IF($AA$8,$Z$8*($Q77-1)/(1+BA87*($Q77-1)),0)</f>
        <v>-1.0463135806594649E-2</v>
      </c>
      <c r="BC77" s="114">
        <f>IF(BB77=0,0,-1*BB77^2/$Z$8)</f>
        <v>-1.0947721090724305E-3</v>
      </c>
      <c r="BD77" s="61">
        <f>IF($AA$8,$Z$8*($Q77-1)/(1+BC87*($Q77-1)),0)</f>
        <v>-1.0463135806594649E-2</v>
      </c>
      <c r="BE77" s="114">
        <f>IF(BD77=0,0,-1*BD77^2/$Z$8)</f>
        <v>-1.0947721090724305E-3</v>
      </c>
      <c r="BF77" s="61">
        <f>IF($AA$8,$Z$8*($Q77-1)/(1+BE87*($Q77-1)),0)</f>
        <v>-1.0463135806594649E-2</v>
      </c>
      <c r="BG77" s="114">
        <f>IF(BF77=0,0,-1*BF77^2/$Z$8)</f>
        <v>-1.0947721090724305E-3</v>
      </c>
      <c r="BH77" s="61">
        <f>IF($AA$8,$Z$8*($Q77-1)/(1+BG87*($Q77-1)),0)</f>
        <v>-1.0463135806594649E-2</v>
      </c>
      <c r="BI77" s="114">
        <f>IF(BH77=0,0,-1*BH77^2/$Z$8)</f>
        <v>-1.0947721090724305E-3</v>
      </c>
      <c r="BJ77" s="61">
        <f>IF($AA$8,$Z$8*($Q77-1)/(1+BI87*($Q77-1)),0)</f>
        <v>-1.0463135806594649E-2</v>
      </c>
      <c r="BK77" s="114">
        <f>IF(BJ77=0,0,-1*BJ77^2/$Z$8)</f>
        <v>-1.0947721090724305E-3</v>
      </c>
      <c r="BL77" s="61">
        <f>IF($AA$8,$Z$8*($Q77-1)/(1+BK87*($Q77-1)),0)</f>
        <v>-1.0463135806594649E-2</v>
      </c>
      <c r="BM77" s="114">
        <f>IF(BL77=0,0,-1*BL77^2/$Z$8)</f>
        <v>-1.0947721090724305E-3</v>
      </c>
      <c r="BN77" s="61">
        <f>IF($AA$8,$Z$8*($Q77-1)/(1+BM87*($Q77-1)),0)</f>
        <v>-1.0463135806594649E-2</v>
      </c>
      <c r="BO77" s="114">
        <f>IF(BN77=0,0,-1*BN77^2/$Z$8)</f>
        <v>-1.0947721090724305E-3</v>
      </c>
      <c r="BP77" s="61">
        <f>IF($AA$8,$Z$8*($Q77-1)/(1+BO87*($Q77-1)),0)</f>
        <v>-1.0463135806594649E-2</v>
      </c>
      <c r="BQ77" s="114">
        <f>IF(BP77=0,0,-1*BP77^2/$Z$8)</f>
        <v>-1.0947721090724305E-3</v>
      </c>
      <c r="BR77" s="61">
        <f>IF($AA$8,$Z$8*($Q77-1)/(1+BQ87*($Q77-1)),0)</f>
        <v>-1.0463135806594649E-2</v>
      </c>
      <c r="BS77" s="114">
        <f>IF(BR77=0,0,-1*BR77^2/$Z$8)</f>
        <v>-1.0947721090724305E-3</v>
      </c>
      <c r="BT77" s="61">
        <f>IF($AA$8,$Z$8*($Q77-1)/(1+BS87*($Q77-1)),0)</f>
        <v>-1.0463135806594649E-2</v>
      </c>
      <c r="BU77" s="114">
        <f>IF(BT77=0,0,-1*BT77^2/$Z$8)</f>
        <v>-1.0947721090724305E-3</v>
      </c>
      <c r="BV77" s="61">
        <f>IF($AA$8,$Z$8*($Q77-1)/(1+BU87*($Q77-1)),0)</f>
        <v>-1.0463135806594649E-2</v>
      </c>
      <c r="BW77" s="114">
        <f>IF(BV77=0,0,-1*BV77^2/$Z$8)</f>
        <v>-1.0947721090724305E-3</v>
      </c>
      <c r="BX77" s="61">
        <f>IF($AA$8,$Z$8*($Q77-1)/(1+BW87*($Q77-1)),0)</f>
        <v>-1.0463135806594649E-2</v>
      </c>
      <c r="BY77" s="114">
        <f>IF(BX77=0,0,-1*BX77^2/$Z$8)</f>
        <v>-1.0947721090724305E-3</v>
      </c>
      <c r="BZ77" s="61">
        <f>IF($AA$8,$Z$8*($Q77-1)/(1+BY87*($Q77-1)),0)</f>
        <v>-1.0463135806594649E-2</v>
      </c>
      <c r="CA77" s="114">
        <f>IF(BZ77=0,0,-1*BZ77^2/$Z$8)</f>
        <v>-1.0947721090724305E-3</v>
      </c>
      <c r="CB77" s="61">
        <f>IF($AA$8,$Z$8*($Q77-1)/(1+CA87*($Q77-1)),0)</f>
        <v>-1.0463135806594649E-2</v>
      </c>
      <c r="CC77" s="114">
        <f>IF(CB77=0,0,-1*CB77^2/$Z$8)</f>
        <v>-1.0947721090724305E-3</v>
      </c>
      <c r="CD77" s="61">
        <f>IF($AA$8,$Z$8*($Q77-1)/(1+CC87*($Q77-1)),0)</f>
        <v>-1.0463135806594649E-2</v>
      </c>
      <c r="CE77" s="114">
        <f>IF(CD77=0,0,-1*CD77^2/$Z$8)</f>
        <v>-1.0947721090724305E-3</v>
      </c>
      <c r="CF77" s="61">
        <f>IF($AA$8,$Z$8*($Q77-1)/(1+CE87*($Q77-1)),0)</f>
        <v>-1.0463135806594649E-2</v>
      </c>
      <c r="CG77" s="114">
        <f>IF(CF77=0,0,-1*CF77^2/$Z$8)</f>
        <v>-1.0947721090724305E-3</v>
      </c>
      <c r="CH77" s="61">
        <f>IF($AA$8,$Z$8*($Q77-1)/(1+CG87*($Q77-1)),0)</f>
        <v>-1.0463135806594649E-2</v>
      </c>
      <c r="CI77" s="114">
        <f>IF(CH77=0,0,-1*CH77^2/$Z$8)</f>
        <v>-1.0947721090724305E-3</v>
      </c>
      <c r="CJ77" s="61">
        <f>IF($AA$8,$Z$8*($Q77-1)/(1+CI87*($Q77-1)),0)</f>
        <v>-1.0463135806594649E-2</v>
      </c>
      <c r="CK77" s="114">
        <f>IF(CJ77=0,0,-1*CJ77^2/$Z$8)</f>
        <v>-1.0947721090724305E-3</v>
      </c>
      <c r="CL77" s="61">
        <f>IF($AA$8,$Z$8*($Q77-1)/(1+CK87*($Q77-1)),0)</f>
        <v>-1.0463135806594649E-2</v>
      </c>
      <c r="CM77" s="114">
        <f>IF(CL77=0,0,-1*CL77^2/$Z$8)</f>
        <v>-1.0947721090724305E-3</v>
      </c>
      <c r="CN77" s="61">
        <f>IF($AA$8,$Z$8*($Q77-1)/(1+CM87*($Q77-1)),0)</f>
        <v>-1.0463135806594649E-2</v>
      </c>
      <c r="CO77" s="114">
        <f>IF(CN77=0,0,-1*CN77^2/$Z$8)</f>
        <v>-1.0947721090724305E-3</v>
      </c>
      <c r="CP77" s="61">
        <f>IF($AA$8,$Z$8*($Q77-1)/(1+CO87*($Q77-1)),0)</f>
        <v>-1.0463135806594649E-2</v>
      </c>
      <c r="CQ77" s="114">
        <f>IF(CP77=0,0,-1*CP77^2/$Z$8)</f>
        <v>-1.0947721090724305E-3</v>
      </c>
      <c r="CR77" s="61">
        <f>IF($AA$8,$Z$8*($Q77-1)/(1+CQ87*($Q77-1)),0)</f>
        <v>-1.0463135806594649E-2</v>
      </c>
      <c r="CS77" s="114">
        <f>IF(CR77=0,0,-1*CR77^2/$Z$8)</f>
        <v>-1.0947721090724305E-3</v>
      </c>
      <c r="CT77" s="61">
        <f>IF($AA$8,$Z$8*($Q77-1)/(1+CS87*($Q77-1)),0)</f>
        <v>-1.0463135806594649E-2</v>
      </c>
      <c r="CU77" s="114">
        <f>IF(CT77=0,0,-1*CT77^2/$Z$8)</f>
        <v>-1.0947721090724305E-3</v>
      </c>
      <c r="CV77" s="61">
        <f>IF($AA$8,$Z$8*($Q77-1)/(1+CU87*($Q77-1)),0)</f>
        <v>-1.0463135806594649E-2</v>
      </c>
      <c r="CW77" s="114">
        <f>IF(CV77=0,0,-1*CV77^2/$Z$8)</f>
        <v>-1.0947721090724305E-3</v>
      </c>
      <c r="CX77" s="61">
        <f>IF($AA$8,$Z$8*($Q77-1)/(1+CW87*($Q77-1)),0)</f>
        <v>-1.0463135806594649E-2</v>
      </c>
      <c r="CY77" s="114">
        <f>IF(CX77=0,0,-1*CX77^2/$Z$8)</f>
        <v>-1.0947721090724305E-3</v>
      </c>
      <c r="CZ77" s="61">
        <f>IF($AA$8,$Z$8*($Q77-1)/(1+CY87*($Q77-1)),0)</f>
        <v>-1.0463135806594649E-2</v>
      </c>
      <c r="DA77" s="114">
        <f>IF(CZ77=0,0,-1*CZ77^2/$Z$8)</f>
        <v>-1.0947721090724305E-3</v>
      </c>
      <c r="DB77" s="61">
        <f>IF($AA$8,$Z$8*($Q77-1)/(1+DA87*($Q77-1)),0)</f>
        <v>-1.0463135806594649E-2</v>
      </c>
      <c r="DC77" s="114">
        <f>IF(DB77=0,0,-1*DB77^2/$Z$8)</f>
        <v>-1.0947721090724305E-3</v>
      </c>
      <c r="DD77" s="61">
        <f>IF($AA$8,$Z$8*($Q77-1)/(1+DC87*($Q77-1)),0)</f>
        <v>-1.0463135806594649E-2</v>
      </c>
      <c r="DE77" s="114">
        <f>IF(DD77=0,0,-1*DD77^2/$Z$8)</f>
        <v>-1.0947721090724305E-3</v>
      </c>
      <c r="DF77" s="61">
        <f>IF($AA$8,$Z$8*($Q77-1)/(1+DE87*($Q77-1)),0)</f>
        <v>-1.0463135806594649E-2</v>
      </c>
      <c r="DG77" s="114">
        <f>IF(DF77=0,0,-1*DF77^2/$Z$8)</f>
        <v>-1.0947721090724305E-3</v>
      </c>
      <c r="DH77" s="61">
        <f>IF($AA$8,$Z$8*($Q77-1)/(1+DG87*($Q77-1)),0)</f>
        <v>-1.0463135806594649E-2</v>
      </c>
      <c r="DI77" s="114">
        <f>IF(DH77=0,0,-1*DH77^2/$Z$8)</f>
        <v>-1.0947721090724305E-3</v>
      </c>
      <c r="DJ77" s="61">
        <f>IF($AA$8,$Z$8*($Q77-1)/(1+DI87*($Q77-1)),0)</f>
        <v>-1.0463135806594649E-2</v>
      </c>
      <c r="DK77" s="114">
        <f>IF(DJ77=0,0,-1*DJ77^2/$Z$8)</f>
        <v>-1.0947721090724305E-3</v>
      </c>
      <c r="DL77" s="61">
        <f>IF($AA$8,$Z$8*($Q77-1)/(1+DK87*($Q77-1)),0)</f>
        <v>-1.0463135806594649E-2</v>
      </c>
      <c r="DM77" s="154">
        <f>IF(DL77=0,0,-1*DL77^2/$Z$8)</f>
        <v>-1.0947721090724305E-3</v>
      </c>
    </row>
    <row r="78" spans="14:117" x14ac:dyDescent="0.25">
      <c r="N78" s="153">
        <f>$Z$9/(O74*(Q78-1)+1)</f>
        <v>0.1201947867475113</v>
      </c>
      <c r="O78" s="169">
        <f t="shared" si="55"/>
        <v>3.66303495456647E-2</v>
      </c>
      <c r="P78" s="78">
        <v>3</v>
      </c>
      <c r="Q78" s="61">
        <f>IF($AA$9,BF53/AV65,0)</f>
        <v>0.3047582223562883</v>
      </c>
      <c r="R78" s="61">
        <f>IF($AA$9,$Z$9*($Q78-1)/(1+O34*($Q78-1)),0)</f>
        <v>-8.3923814098134458E-2</v>
      </c>
      <c r="S78" s="114">
        <f>IF(R78=0,0,-1*R78^2/$Z$9)</f>
        <v>-7.0432065727782309E-2</v>
      </c>
      <c r="T78" s="61">
        <f>IF($AA$9,$Z$9*($Q78-1)/(1+S87*($Q78-1)),0)</f>
        <v>-8.3562352946163806E-2</v>
      </c>
      <c r="U78" s="114">
        <f>IF(T78=0,0,-1*T78^2/$Z$9)</f>
        <v>-6.9826668298992506E-2</v>
      </c>
      <c r="V78" s="61">
        <f>IF($AA$9,$Z$9*($Q78-1)/(1+U87*($Q78-1)),0)</f>
        <v>-8.3564437129350896E-2</v>
      </c>
      <c r="W78" s="114">
        <f>IF(V78=0,0,-1*V78^2/$Z$9)</f>
        <v>-6.983015152745238E-2</v>
      </c>
      <c r="X78" s="61">
        <f>IF($AA$9,$Z$9*($Q78-1)/(1+W87*($Q78-1)),0)</f>
        <v>-8.3564437201846614E-2</v>
      </c>
      <c r="Y78" s="114">
        <f>IF(X78=0,0,-1*X78^2/$Z$9)</f>
        <v>-6.9830151648613656E-2</v>
      </c>
      <c r="Z78" s="61">
        <f>IF($AA$9,$Z$9*($Q78-1)/(1+Y87*($Q78-1)),0)</f>
        <v>-8.35644372018466E-2</v>
      </c>
      <c r="AA78" s="114">
        <f>IF(Z78=0,0,-1*Z78^2/$Z$9)</f>
        <v>-6.9830151648613628E-2</v>
      </c>
      <c r="AB78" s="61">
        <f>IF($AA$9,$Z$9*($Q78-1)/(1+AA87*($Q78-1)),0)</f>
        <v>-8.35644372018466E-2</v>
      </c>
      <c r="AC78" s="114">
        <f>IF(AB78=0,0,-1*AB78^2/$Z$9)</f>
        <v>-6.9830151648613628E-2</v>
      </c>
      <c r="AD78" s="61">
        <f>IF($AA$9,$Z$9*($Q78-1)/(1+AC87*($Q78-1)),0)</f>
        <v>-8.35644372018466E-2</v>
      </c>
      <c r="AE78" s="114">
        <f>IF(AD78=0,0,-1*AD78^2/$Z$9)</f>
        <v>-6.9830151648613628E-2</v>
      </c>
      <c r="AF78" s="61">
        <f>IF($AA$9,$Z$9*($Q78-1)/(1+AE87*($Q78-1)),0)</f>
        <v>-8.35644372018466E-2</v>
      </c>
      <c r="AG78" s="114">
        <f>IF(AF78=0,0,-1*AF78^2/$Z$9)</f>
        <v>-6.9830151648613628E-2</v>
      </c>
      <c r="AH78" s="61">
        <f>IF($AA$9,$Z$9*($Q78-1)/(1+AG87*($Q78-1)),0)</f>
        <v>-8.35644372018466E-2</v>
      </c>
      <c r="AI78" s="114">
        <f>IF(AH78=0,0,-1*AH78^2/$Z$9)</f>
        <v>-6.9830151648613628E-2</v>
      </c>
      <c r="AJ78" s="61">
        <f>IF($AA$9,$Z$9*($Q78-1)/(1+AI87*($Q78-1)),0)</f>
        <v>-8.35644372018466E-2</v>
      </c>
      <c r="AK78" s="114">
        <f>IF(AJ78=0,0,-1*AJ78^2/$Z$9)</f>
        <v>-6.9830151648613628E-2</v>
      </c>
      <c r="AL78" s="61">
        <f>IF($AA$9,$Z$9*($Q78-1)/(1+AK87*($Q78-1)),0)</f>
        <v>-8.35644372018466E-2</v>
      </c>
      <c r="AM78" s="114">
        <f>IF(AL78=0,0,-1*AL78^2/$Z$9)</f>
        <v>-6.9830151648613628E-2</v>
      </c>
      <c r="AN78" s="61">
        <f>IF($AA$9,$Z$9*($Q78-1)/(1+AM87*($Q78-1)),0)</f>
        <v>-8.35644372018466E-2</v>
      </c>
      <c r="AO78" s="114">
        <f>IF(AN78=0,0,-1*AN78^2/$Z$9)</f>
        <v>-6.9830151648613628E-2</v>
      </c>
      <c r="AP78" s="61">
        <f>IF($AA$9,$Z$9*($Q78-1)/(1+AO87*($Q78-1)),0)</f>
        <v>-8.35644372018466E-2</v>
      </c>
      <c r="AQ78" s="114">
        <f>IF(AP78=0,0,-1*AP78^2/$Z$9)</f>
        <v>-6.9830151648613628E-2</v>
      </c>
      <c r="AR78" s="61">
        <f>IF($AA$9,$Z$9*($Q78-1)/(1+AQ87*($Q78-1)),0)</f>
        <v>-8.35644372018466E-2</v>
      </c>
      <c r="AS78" s="114">
        <f>IF(AR78=0,0,-1*AR78^2/$Z$9)</f>
        <v>-6.9830151648613628E-2</v>
      </c>
      <c r="AT78" s="61">
        <f>IF($AA$9,$Z$9*($Q78-1)/(1+AS87*($Q78-1)),0)</f>
        <v>-8.35644372018466E-2</v>
      </c>
      <c r="AU78" s="114">
        <f>IF(AT78=0,0,-1*AT78^2/$Z$9)</f>
        <v>-6.9830151648613628E-2</v>
      </c>
      <c r="AV78" s="61">
        <f>IF($AA$9,$Z$9*($Q78-1)/(1+AU87*($Q78-1)),0)</f>
        <v>-8.35644372018466E-2</v>
      </c>
      <c r="AW78" s="114">
        <f>IF(AV78=0,0,-1*AV78^2/$Z$9)</f>
        <v>-6.9830151648613628E-2</v>
      </c>
      <c r="AX78" s="61">
        <f>IF($AA$9,$Z$9*($Q78-1)/(1+AW87*($Q78-1)),0)</f>
        <v>-8.35644372018466E-2</v>
      </c>
      <c r="AY78" s="114">
        <f>IF(AX78=0,0,-1*AX78^2/$Z$9)</f>
        <v>-6.9830151648613628E-2</v>
      </c>
      <c r="AZ78" s="61">
        <f>IF($AA$9,$Z$9*($Q78-1)/(1+AY87*($Q78-1)),0)</f>
        <v>-8.35644372018466E-2</v>
      </c>
      <c r="BA78" s="114">
        <f>IF(AZ78=0,0,-1*AZ78^2/$Z$9)</f>
        <v>-6.9830151648613628E-2</v>
      </c>
      <c r="BB78" s="61">
        <f>IF($AA$9,$Z$9*($Q78-1)/(1+BA87*($Q78-1)),0)</f>
        <v>-8.35644372018466E-2</v>
      </c>
      <c r="BC78" s="114">
        <f>IF(BB78=0,0,-1*BB78^2/$Z$9)</f>
        <v>-6.9830151648613628E-2</v>
      </c>
      <c r="BD78" s="61">
        <f>IF($AA$9,$Z$9*($Q78-1)/(1+BC87*($Q78-1)),0)</f>
        <v>-8.35644372018466E-2</v>
      </c>
      <c r="BE78" s="114">
        <f>IF(BD78=0,0,-1*BD78^2/$Z$9)</f>
        <v>-6.9830151648613628E-2</v>
      </c>
      <c r="BF78" s="61">
        <f>IF($AA$9,$Z$9*($Q78-1)/(1+BE87*($Q78-1)),0)</f>
        <v>-8.35644372018466E-2</v>
      </c>
      <c r="BG78" s="114">
        <f>IF(BF78=0,0,-1*BF78^2/$Z$9)</f>
        <v>-6.9830151648613628E-2</v>
      </c>
      <c r="BH78" s="61">
        <f>IF($AA$9,$Z$9*($Q78-1)/(1+BG87*($Q78-1)),0)</f>
        <v>-8.35644372018466E-2</v>
      </c>
      <c r="BI78" s="114">
        <f>IF(BH78=0,0,-1*BH78^2/$Z$9)</f>
        <v>-6.9830151648613628E-2</v>
      </c>
      <c r="BJ78" s="61">
        <f>IF($AA$9,$Z$9*($Q78-1)/(1+BI87*($Q78-1)),0)</f>
        <v>-8.35644372018466E-2</v>
      </c>
      <c r="BK78" s="114">
        <f>IF(BJ78=0,0,-1*BJ78^2/$Z$9)</f>
        <v>-6.9830151648613628E-2</v>
      </c>
      <c r="BL78" s="61">
        <f>IF($AA$9,$Z$9*($Q78-1)/(1+BK87*($Q78-1)),0)</f>
        <v>-8.35644372018466E-2</v>
      </c>
      <c r="BM78" s="114">
        <f>IF(BL78=0,0,-1*BL78^2/$Z$9)</f>
        <v>-6.9830151648613628E-2</v>
      </c>
      <c r="BN78" s="61">
        <f>IF($AA$9,$Z$9*($Q78-1)/(1+BM87*($Q78-1)),0)</f>
        <v>-8.35644372018466E-2</v>
      </c>
      <c r="BO78" s="114">
        <f>IF(BN78=0,0,-1*BN78^2/$Z$9)</f>
        <v>-6.9830151648613628E-2</v>
      </c>
      <c r="BP78" s="61">
        <f>IF($AA$9,$Z$9*($Q78-1)/(1+BO87*($Q78-1)),0)</f>
        <v>-8.35644372018466E-2</v>
      </c>
      <c r="BQ78" s="114">
        <f>IF(BP78=0,0,-1*BP78^2/$Z$9)</f>
        <v>-6.9830151648613628E-2</v>
      </c>
      <c r="BR78" s="61">
        <f>IF($AA$9,$Z$9*($Q78-1)/(1+BQ87*($Q78-1)),0)</f>
        <v>-8.35644372018466E-2</v>
      </c>
      <c r="BS78" s="114">
        <f>IF(BR78=0,0,-1*BR78^2/$Z$9)</f>
        <v>-6.9830151648613628E-2</v>
      </c>
      <c r="BT78" s="61">
        <f>IF($AA$9,$Z$9*($Q78-1)/(1+BS87*($Q78-1)),0)</f>
        <v>-8.35644372018466E-2</v>
      </c>
      <c r="BU78" s="114">
        <f>IF(BT78=0,0,-1*BT78^2/$Z$9)</f>
        <v>-6.9830151648613628E-2</v>
      </c>
      <c r="BV78" s="61">
        <f>IF($AA$9,$Z$9*($Q78-1)/(1+BU87*($Q78-1)),0)</f>
        <v>-8.35644372018466E-2</v>
      </c>
      <c r="BW78" s="114">
        <f>IF(BV78=0,0,-1*BV78^2/$Z$9)</f>
        <v>-6.9830151648613628E-2</v>
      </c>
      <c r="BX78" s="61">
        <f>IF($AA$9,$Z$9*($Q78-1)/(1+BW87*($Q78-1)),0)</f>
        <v>-8.35644372018466E-2</v>
      </c>
      <c r="BY78" s="114">
        <f>IF(BX78=0,0,-1*BX78^2/$Z$9)</f>
        <v>-6.9830151648613628E-2</v>
      </c>
      <c r="BZ78" s="61">
        <f>IF($AA$9,$Z$9*($Q78-1)/(1+BY87*($Q78-1)),0)</f>
        <v>-8.35644372018466E-2</v>
      </c>
      <c r="CA78" s="114">
        <f>IF(BZ78=0,0,-1*BZ78^2/$Z$9)</f>
        <v>-6.9830151648613628E-2</v>
      </c>
      <c r="CB78" s="61">
        <f>IF($AA$9,$Z$9*($Q78-1)/(1+CA87*($Q78-1)),0)</f>
        <v>-8.35644372018466E-2</v>
      </c>
      <c r="CC78" s="114">
        <f>IF(CB78=0,0,-1*CB78^2/$Z$9)</f>
        <v>-6.9830151648613628E-2</v>
      </c>
      <c r="CD78" s="61">
        <f>IF($AA$9,$Z$9*($Q78-1)/(1+CC87*($Q78-1)),0)</f>
        <v>-8.35644372018466E-2</v>
      </c>
      <c r="CE78" s="114">
        <f>IF(CD78=0,0,-1*CD78^2/$Z$9)</f>
        <v>-6.9830151648613628E-2</v>
      </c>
      <c r="CF78" s="61">
        <f>IF($AA$9,$Z$9*($Q78-1)/(1+CE87*($Q78-1)),0)</f>
        <v>-8.35644372018466E-2</v>
      </c>
      <c r="CG78" s="114">
        <f>IF(CF78=0,0,-1*CF78^2/$Z$9)</f>
        <v>-6.9830151648613628E-2</v>
      </c>
      <c r="CH78" s="61">
        <f>IF($AA$9,$Z$9*($Q78-1)/(1+CG87*($Q78-1)),0)</f>
        <v>-8.35644372018466E-2</v>
      </c>
      <c r="CI78" s="114">
        <f>IF(CH78=0,0,-1*CH78^2/$Z$9)</f>
        <v>-6.9830151648613628E-2</v>
      </c>
      <c r="CJ78" s="61">
        <f>IF($AA$9,$Z$9*($Q78-1)/(1+CI87*($Q78-1)),0)</f>
        <v>-8.35644372018466E-2</v>
      </c>
      <c r="CK78" s="114">
        <f>IF(CJ78=0,0,-1*CJ78^2/$Z$9)</f>
        <v>-6.9830151648613628E-2</v>
      </c>
      <c r="CL78" s="61">
        <f>IF($AA$9,$Z$9*($Q78-1)/(1+CK87*($Q78-1)),0)</f>
        <v>-8.35644372018466E-2</v>
      </c>
      <c r="CM78" s="114">
        <f>IF(CL78=0,0,-1*CL78^2/$Z$9)</f>
        <v>-6.9830151648613628E-2</v>
      </c>
      <c r="CN78" s="61">
        <f>IF($AA$9,$Z$9*($Q78-1)/(1+CM87*($Q78-1)),0)</f>
        <v>-8.35644372018466E-2</v>
      </c>
      <c r="CO78" s="114">
        <f>IF(CN78=0,0,-1*CN78^2/$Z$9)</f>
        <v>-6.9830151648613628E-2</v>
      </c>
      <c r="CP78" s="61">
        <f>IF($AA$9,$Z$9*($Q78-1)/(1+CO87*($Q78-1)),0)</f>
        <v>-8.35644372018466E-2</v>
      </c>
      <c r="CQ78" s="114">
        <f>IF(CP78=0,0,-1*CP78^2/$Z$9)</f>
        <v>-6.9830151648613628E-2</v>
      </c>
      <c r="CR78" s="61">
        <f>IF($AA$9,$Z$9*($Q78-1)/(1+CQ87*($Q78-1)),0)</f>
        <v>-8.35644372018466E-2</v>
      </c>
      <c r="CS78" s="114">
        <f>IF(CR78=0,0,-1*CR78^2/$Z$9)</f>
        <v>-6.9830151648613628E-2</v>
      </c>
      <c r="CT78" s="61">
        <f>IF($AA$9,$Z$9*($Q78-1)/(1+CS87*($Q78-1)),0)</f>
        <v>-8.35644372018466E-2</v>
      </c>
      <c r="CU78" s="114">
        <f>IF(CT78=0,0,-1*CT78^2/$Z$9)</f>
        <v>-6.9830151648613628E-2</v>
      </c>
      <c r="CV78" s="61">
        <f>IF($AA$9,$Z$9*($Q78-1)/(1+CU87*($Q78-1)),0)</f>
        <v>-8.35644372018466E-2</v>
      </c>
      <c r="CW78" s="114">
        <f>IF(CV78=0,0,-1*CV78^2/$Z$9)</f>
        <v>-6.9830151648613628E-2</v>
      </c>
      <c r="CX78" s="61">
        <f>IF($AA$9,$Z$9*($Q78-1)/(1+CW87*($Q78-1)),0)</f>
        <v>-8.35644372018466E-2</v>
      </c>
      <c r="CY78" s="114">
        <f>IF(CX78=0,0,-1*CX78^2/$Z$9)</f>
        <v>-6.9830151648613628E-2</v>
      </c>
      <c r="CZ78" s="61">
        <f>IF($AA$9,$Z$9*($Q78-1)/(1+CY87*($Q78-1)),0)</f>
        <v>-8.35644372018466E-2</v>
      </c>
      <c r="DA78" s="114">
        <f>IF(CZ78=0,0,-1*CZ78^2/$Z$9)</f>
        <v>-6.9830151648613628E-2</v>
      </c>
      <c r="DB78" s="61">
        <f>IF($AA$9,$Z$9*($Q78-1)/(1+DA87*($Q78-1)),0)</f>
        <v>-8.35644372018466E-2</v>
      </c>
      <c r="DC78" s="114">
        <f>IF(DB78=0,0,-1*DB78^2/$Z$9)</f>
        <v>-6.9830151648613628E-2</v>
      </c>
      <c r="DD78" s="61">
        <f>IF($AA$9,$Z$9*($Q78-1)/(1+DC87*($Q78-1)),0)</f>
        <v>-8.35644372018466E-2</v>
      </c>
      <c r="DE78" s="114">
        <f>IF(DD78=0,0,-1*DD78^2/$Z$9)</f>
        <v>-6.9830151648613628E-2</v>
      </c>
      <c r="DF78" s="61">
        <f>IF($AA$9,$Z$9*($Q78-1)/(1+DE87*($Q78-1)),0)</f>
        <v>-8.35644372018466E-2</v>
      </c>
      <c r="DG78" s="114">
        <f>IF(DF78=0,0,-1*DF78^2/$Z$9)</f>
        <v>-6.9830151648613628E-2</v>
      </c>
      <c r="DH78" s="61">
        <f>IF($AA$9,$Z$9*($Q78-1)/(1+DG87*($Q78-1)),0)</f>
        <v>-8.35644372018466E-2</v>
      </c>
      <c r="DI78" s="114">
        <f>IF(DH78=0,0,-1*DH78^2/$Z$9)</f>
        <v>-6.9830151648613628E-2</v>
      </c>
      <c r="DJ78" s="61">
        <f>IF($AA$9,$Z$9*($Q78-1)/(1+DI87*($Q78-1)),0)</f>
        <v>-8.35644372018466E-2</v>
      </c>
      <c r="DK78" s="114">
        <f>IF(DJ78=0,0,-1*DJ78^2/$Z$9)</f>
        <v>-6.9830151648613628E-2</v>
      </c>
      <c r="DL78" s="61">
        <f>IF($AA$9,$Z$9*($Q78-1)/(1+DK87*($Q78-1)),0)</f>
        <v>-8.35644372018466E-2</v>
      </c>
      <c r="DM78" s="154">
        <f>IF(DL78=0,0,-1*DL78^2/$Z$9)</f>
        <v>-6.9830151648613628E-2</v>
      </c>
    </row>
    <row r="79" spans="14:117" x14ac:dyDescent="0.25">
      <c r="N79" s="153">
        <f>$Z$10/(O74*(Q79-1)+1)</f>
        <v>0.12656035394790421</v>
      </c>
      <c r="O79" s="169">
        <f t="shared" si="55"/>
        <v>1.6655700965521145E-2</v>
      </c>
      <c r="P79" s="78">
        <v>4</v>
      </c>
      <c r="Q79" s="61">
        <f>IF($AA$10,BF54/AV66,0)</f>
        <v>0.13160283173968601</v>
      </c>
      <c r="R79" s="61">
        <f>IF($AA$10,$Z$10*($Q79-1)/(1+O34*($Q79-1)),0)</f>
        <v>-0.11052713734962202</v>
      </c>
      <c r="S79" s="114">
        <f>IF(R79=0,0,-1*R79^2/$Z$10)</f>
        <v>-0.12216248090702211</v>
      </c>
      <c r="T79" s="61">
        <f>IF($AA$10,$Z$10*($Q79-1)/(1+S87*($Q79-1)),0)</f>
        <v>-0.10990104772102767</v>
      </c>
      <c r="U79" s="114">
        <f>IF(T79=0,0,-1*T79^2/$Z$10)</f>
        <v>-0.12078240290179601</v>
      </c>
      <c r="V79" s="61">
        <f>IF($AA$10,$Z$10*($Q79-1)/(1+U87*($Q79-1)),0)</f>
        <v>-0.10990465285698195</v>
      </c>
      <c r="W79" s="114">
        <f>IF(V79=0,0,-1*V79^2/$Z$10)</f>
        <v>-0.1207903271961371</v>
      </c>
      <c r="X79" s="61">
        <f>IF($AA$10,$Z$10*($Q79-1)/(1+W87*($Q79-1)),0)</f>
        <v>-0.10990465298238307</v>
      </c>
      <c r="Y79" s="114">
        <f>IF(X79=0,0,-1*X79^2/$Z$10)</f>
        <v>-0.12079032747178042</v>
      </c>
      <c r="Z79" s="61">
        <f>IF($AA$10,$Z$10*($Q79-1)/(1+Y87*($Q79-1)),0)</f>
        <v>-0.10990465298238307</v>
      </c>
      <c r="AA79" s="114">
        <f>IF(Z79=0,0,-1*Z79^2/$Z$10)</f>
        <v>-0.12079032747178042</v>
      </c>
      <c r="AB79" s="61">
        <f>IF($AA$10,$Z$10*($Q79-1)/(1+AA87*($Q79-1)),0)</f>
        <v>-0.10990465298238307</v>
      </c>
      <c r="AC79" s="114">
        <f>IF(AB79=0,0,-1*AB79^2/$Z$10)</f>
        <v>-0.12079032747178042</v>
      </c>
      <c r="AD79" s="61">
        <f>IF($AA$10,$Z$10*($Q79-1)/(1+AC87*($Q79-1)),0)</f>
        <v>-0.10990465298238307</v>
      </c>
      <c r="AE79" s="114">
        <f>IF(AD79=0,0,-1*AD79^2/$Z$10)</f>
        <v>-0.12079032747178042</v>
      </c>
      <c r="AF79" s="61">
        <f>IF($AA$10,$Z$10*($Q79-1)/(1+AE87*($Q79-1)),0)</f>
        <v>-0.10990465298238307</v>
      </c>
      <c r="AG79" s="114">
        <f>IF(AF79=0,0,-1*AF79^2/$Z$10)</f>
        <v>-0.12079032747178042</v>
      </c>
      <c r="AH79" s="61">
        <f>IF($AA$10,$Z$10*($Q79-1)/(1+AG87*($Q79-1)),0)</f>
        <v>-0.10990465298238307</v>
      </c>
      <c r="AI79" s="114">
        <f>IF(AH79=0,0,-1*AH79^2/$Z$10)</f>
        <v>-0.12079032747178042</v>
      </c>
      <c r="AJ79" s="61">
        <f>IF($AA$10,$Z$10*($Q79-1)/(1+AI87*($Q79-1)),0)</f>
        <v>-0.10990465298238307</v>
      </c>
      <c r="AK79" s="114">
        <f>IF(AJ79=0,0,-1*AJ79^2/$Z$10)</f>
        <v>-0.12079032747178042</v>
      </c>
      <c r="AL79" s="61">
        <f>IF($AA$10,$Z$10*($Q79-1)/(1+AK87*($Q79-1)),0)</f>
        <v>-0.10990465298238307</v>
      </c>
      <c r="AM79" s="114">
        <f>IF(AL79=0,0,-1*AL79^2/$Z$10)</f>
        <v>-0.12079032747178042</v>
      </c>
      <c r="AN79" s="61">
        <f>IF($AA$10,$Z$10*($Q79-1)/(1+AM87*($Q79-1)),0)</f>
        <v>-0.10990465298238307</v>
      </c>
      <c r="AO79" s="114">
        <f>IF(AN79=0,0,-1*AN79^2/$Z$10)</f>
        <v>-0.12079032747178042</v>
      </c>
      <c r="AP79" s="61">
        <f>IF($AA$10,$Z$10*($Q79-1)/(1+AO87*($Q79-1)),0)</f>
        <v>-0.10990465298238307</v>
      </c>
      <c r="AQ79" s="114">
        <f>IF(AP79=0,0,-1*AP79^2/$Z$10)</f>
        <v>-0.12079032747178042</v>
      </c>
      <c r="AR79" s="61">
        <f>IF($AA$10,$Z$10*($Q79-1)/(1+AQ87*($Q79-1)),0)</f>
        <v>-0.10990465298238307</v>
      </c>
      <c r="AS79" s="114">
        <f>IF(AR79=0,0,-1*AR79^2/$Z$10)</f>
        <v>-0.12079032747178042</v>
      </c>
      <c r="AT79" s="61">
        <f>IF($AA$10,$Z$10*($Q79-1)/(1+AS87*($Q79-1)),0)</f>
        <v>-0.10990465298238307</v>
      </c>
      <c r="AU79" s="114">
        <f>IF(AT79=0,0,-1*AT79^2/$Z$10)</f>
        <v>-0.12079032747178042</v>
      </c>
      <c r="AV79" s="61">
        <f>IF($AA$10,$Z$10*($Q79-1)/(1+AU87*($Q79-1)),0)</f>
        <v>-0.10990465298238307</v>
      </c>
      <c r="AW79" s="114">
        <f>IF(AV79=0,0,-1*AV79^2/$Z$10)</f>
        <v>-0.12079032747178042</v>
      </c>
      <c r="AX79" s="61">
        <f>IF($AA$10,$Z$10*($Q79-1)/(1+AW87*($Q79-1)),0)</f>
        <v>-0.10990465298238307</v>
      </c>
      <c r="AY79" s="114">
        <f>IF(AX79=0,0,-1*AX79^2/$Z$10)</f>
        <v>-0.12079032747178042</v>
      </c>
      <c r="AZ79" s="61">
        <f>IF($AA$10,$Z$10*($Q79-1)/(1+AY87*($Q79-1)),0)</f>
        <v>-0.10990465298238307</v>
      </c>
      <c r="BA79" s="114">
        <f>IF(AZ79=0,0,-1*AZ79^2/$Z$10)</f>
        <v>-0.12079032747178042</v>
      </c>
      <c r="BB79" s="61">
        <f>IF($AA$10,$Z$10*($Q79-1)/(1+BA87*($Q79-1)),0)</f>
        <v>-0.10990465298238307</v>
      </c>
      <c r="BC79" s="114">
        <f>IF(BB79=0,0,-1*BB79^2/$Z$10)</f>
        <v>-0.12079032747178042</v>
      </c>
      <c r="BD79" s="61">
        <f>IF($AA$10,$Z$10*($Q79-1)/(1+BC87*($Q79-1)),0)</f>
        <v>-0.10990465298238307</v>
      </c>
      <c r="BE79" s="114">
        <f>IF(BD79=0,0,-1*BD79^2/$Z$10)</f>
        <v>-0.12079032747178042</v>
      </c>
      <c r="BF79" s="61">
        <f>IF($AA$10,$Z$10*($Q79-1)/(1+BE87*($Q79-1)),0)</f>
        <v>-0.10990465298238307</v>
      </c>
      <c r="BG79" s="114">
        <f>IF(BF79=0,0,-1*BF79^2/$Z$10)</f>
        <v>-0.12079032747178042</v>
      </c>
      <c r="BH79" s="61">
        <f>IF($AA$10,$Z$10*($Q79-1)/(1+BG87*($Q79-1)),0)</f>
        <v>-0.10990465298238307</v>
      </c>
      <c r="BI79" s="114">
        <f>IF(BH79=0,0,-1*BH79^2/$Z$10)</f>
        <v>-0.12079032747178042</v>
      </c>
      <c r="BJ79" s="61">
        <f>IF($AA$10,$Z$10*($Q79-1)/(1+BI87*($Q79-1)),0)</f>
        <v>-0.10990465298238307</v>
      </c>
      <c r="BK79" s="114">
        <f>IF(BJ79=0,0,-1*BJ79^2/$Z$10)</f>
        <v>-0.12079032747178042</v>
      </c>
      <c r="BL79" s="61">
        <f>IF($AA$10,$Z$10*($Q79-1)/(1+BK87*($Q79-1)),0)</f>
        <v>-0.10990465298238307</v>
      </c>
      <c r="BM79" s="114">
        <f>IF(BL79=0,0,-1*BL79^2/$Z$10)</f>
        <v>-0.12079032747178042</v>
      </c>
      <c r="BN79" s="61">
        <f>IF($AA$10,$Z$10*($Q79-1)/(1+BM87*($Q79-1)),0)</f>
        <v>-0.10990465298238307</v>
      </c>
      <c r="BO79" s="114">
        <f>IF(BN79=0,0,-1*BN79^2/$Z$10)</f>
        <v>-0.12079032747178042</v>
      </c>
      <c r="BP79" s="61">
        <f>IF($AA$10,$Z$10*($Q79-1)/(1+BO87*($Q79-1)),0)</f>
        <v>-0.10990465298238307</v>
      </c>
      <c r="BQ79" s="114">
        <f>IF(BP79=0,0,-1*BP79^2/$Z$10)</f>
        <v>-0.12079032747178042</v>
      </c>
      <c r="BR79" s="61">
        <f>IF($AA$10,$Z$10*($Q79-1)/(1+BQ87*($Q79-1)),0)</f>
        <v>-0.10990465298238307</v>
      </c>
      <c r="BS79" s="114">
        <f>IF(BR79=0,0,-1*BR79^2/$Z$10)</f>
        <v>-0.12079032747178042</v>
      </c>
      <c r="BT79" s="61">
        <f>IF($AA$10,$Z$10*($Q79-1)/(1+BS87*($Q79-1)),0)</f>
        <v>-0.10990465298238307</v>
      </c>
      <c r="BU79" s="114">
        <f>IF(BT79=0,0,-1*BT79^2/$Z$10)</f>
        <v>-0.12079032747178042</v>
      </c>
      <c r="BV79" s="61">
        <f>IF($AA$10,$Z$10*($Q79-1)/(1+BU87*($Q79-1)),0)</f>
        <v>-0.10990465298238307</v>
      </c>
      <c r="BW79" s="114">
        <f>IF(BV79=0,0,-1*BV79^2/$Z$10)</f>
        <v>-0.12079032747178042</v>
      </c>
      <c r="BX79" s="61">
        <f>IF($AA$10,$Z$10*($Q79-1)/(1+BW87*($Q79-1)),0)</f>
        <v>-0.10990465298238307</v>
      </c>
      <c r="BY79" s="114">
        <f>IF(BX79=0,0,-1*BX79^2/$Z$10)</f>
        <v>-0.12079032747178042</v>
      </c>
      <c r="BZ79" s="61">
        <f>IF($AA$10,$Z$10*($Q79-1)/(1+BY87*($Q79-1)),0)</f>
        <v>-0.10990465298238307</v>
      </c>
      <c r="CA79" s="114">
        <f>IF(BZ79=0,0,-1*BZ79^2/$Z$10)</f>
        <v>-0.12079032747178042</v>
      </c>
      <c r="CB79" s="61">
        <f>IF($AA$10,$Z$10*($Q79-1)/(1+CA87*($Q79-1)),0)</f>
        <v>-0.10990465298238307</v>
      </c>
      <c r="CC79" s="114">
        <f>IF(CB79=0,0,-1*CB79^2/$Z$10)</f>
        <v>-0.12079032747178042</v>
      </c>
      <c r="CD79" s="61">
        <f>IF($AA$10,$Z$10*($Q79-1)/(1+CC87*($Q79-1)),0)</f>
        <v>-0.10990465298238307</v>
      </c>
      <c r="CE79" s="114">
        <f>IF(CD79=0,0,-1*CD79^2/$Z$10)</f>
        <v>-0.12079032747178042</v>
      </c>
      <c r="CF79" s="61">
        <f>IF($AA$10,$Z$10*($Q79-1)/(1+CE87*($Q79-1)),0)</f>
        <v>-0.10990465298238307</v>
      </c>
      <c r="CG79" s="114">
        <f>IF(CF79=0,0,-1*CF79^2/$Z$10)</f>
        <v>-0.12079032747178042</v>
      </c>
      <c r="CH79" s="61">
        <f>IF($AA$10,$Z$10*($Q79-1)/(1+CG87*($Q79-1)),0)</f>
        <v>-0.10990465298238307</v>
      </c>
      <c r="CI79" s="114">
        <f>IF(CH79=0,0,-1*CH79^2/$Z$10)</f>
        <v>-0.12079032747178042</v>
      </c>
      <c r="CJ79" s="61">
        <f>IF($AA$10,$Z$10*($Q79-1)/(1+CI87*($Q79-1)),0)</f>
        <v>-0.10990465298238307</v>
      </c>
      <c r="CK79" s="114">
        <f>IF(CJ79=0,0,-1*CJ79^2/$Z$10)</f>
        <v>-0.12079032747178042</v>
      </c>
      <c r="CL79" s="61">
        <f>IF($AA$10,$Z$10*($Q79-1)/(1+CK87*($Q79-1)),0)</f>
        <v>-0.10990465298238307</v>
      </c>
      <c r="CM79" s="114">
        <f>IF(CL79=0,0,-1*CL79^2/$Z$10)</f>
        <v>-0.12079032747178042</v>
      </c>
      <c r="CN79" s="61">
        <f>IF($AA$10,$Z$10*($Q79-1)/(1+CM87*($Q79-1)),0)</f>
        <v>-0.10990465298238307</v>
      </c>
      <c r="CO79" s="114">
        <f>IF(CN79=0,0,-1*CN79^2/$Z$10)</f>
        <v>-0.12079032747178042</v>
      </c>
      <c r="CP79" s="61">
        <f>IF($AA$10,$Z$10*($Q79-1)/(1+CO87*($Q79-1)),0)</f>
        <v>-0.10990465298238307</v>
      </c>
      <c r="CQ79" s="114">
        <f>IF(CP79=0,0,-1*CP79^2/$Z$10)</f>
        <v>-0.12079032747178042</v>
      </c>
      <c r="CR79" s="61">
        <f>IF($AA$10,$Z$10*($Q79-1)/(1+CQ87*($Q79-1)),0)</f>
        <v>-0.10990465298238307</v>
      </c>
      <c r="CS79" s="114">
        <f>IF(CR79=0,0,-1*CR79^2/$Z$10)</f>
        <v>-0.12079032747178042</v>
      </c>
      <c r="CT79" s="61">
        <f>IF($AA$10,$Z$10*($Q79-1)/(1+CS87*($Q79-1)),0)</f>
        <v>-0.10990465298238307</v>
      </c>
      <c r="CU79" s="114">
        <f>IF(CT79=0,0,-1*CT79^2/$Z$10)</f>
        <v>-0.12079032747178042</v>
      </c>
      <c r="CV79" s="61">
        <f>IF($AA$10,$Z$10*($Q79-1)/(1+CU87*($Q79-1)),0)</f>
        <v>-0.10990465298238307</v>
      </c>
      <c r="CW79" s="114">
        <f>IF(CV79=0,0,-1*CV79^2/$Z$10)</f>
        <v>-0.12079032747178042</v>
      </c>
      <c r="CX79" s="61">
        <f>IF($AA$10,$Z$10*($Q79-1)/(1+CW87*($Q79-1)),0)</f>
        <v>-0.10990465298238307</v>
      </c>
      <c r="CY79" s="114">
        <f>IF(CX79=0,0,-1*CX79^2/$Z$10)</f>
        <v>-0.12079032747178042</v>
      </c>
      <c r="CZ79" s="61">
        <f>IF($AA$10,$Z$10*($Q79-1)/(1+CY87*($Q79-1)),0)</f>
        <v>-0.10990465298238307</v>
      </c>
      <c r="DA79" s="114">
        <f>IF(CZ79=0,0,-1*CZ79^2/$Z$10)</f>
        <v>-0.12079032747178042</v>
      </c>
      <c r="DB79" s="61">
        <f>IF($AA$10,$Z$10*($Q79-1)/(1+DA87*($Q79-1)),0)</f>
        <v>-0.10990465298238307</v>
      </c>
      <c r="DC79" s="114">
        <f>IF(DB79=0,0,-1*DB79^2/$Z$10)</f>
        <v>-0.12079032747178042</v>
      </c>
      <c r="DD79" s="61">
        <f>IF($AA$10,$Z$10*($Q79-1)/(1+DC87*($Q79-1)),0)</f>
        <v>-0.10990465298238307</v>
      </c>
      <c r="DE79" s="114">
        <f>IF(DD79=0,0,-1*DD79^2/$Z$10)</f>
        <v>-0.12079032747178042</v>
      </c>
      <c r="DF79" s="61">
        <f>IF($AA$10,$Z$10*($Q79-1)/(1+DE87*($Q79-1)),0)</f>
        <v>-0.10990465298238307</v>
      </c>
      <c r="DG79" s="114">
        <f>IF(DF79=0,0,-1*DF79^2/$Z$10)</f>
        <v>-0.12079032747178042</v>
      </c>
      <c r="DH79" s="61">
        <f>IF($AA$10,$Z$10*($Q79-1)/(1+DG87*($Q79-1)),0)</f>
        <v>-0.10990465298238307</v>
      </c>
      <c r="DI79" s="114">
        <f>IF(DH79=0,0,-1*DH79^2/$Z$10)</f>
        <v>-0.12079032747178042</v>
      </c>
      <c r="DJ79" s="61">
        <f>IF($AA$10,$Z$10*($Q79-1)/(1+DI87*($Q79-1)),0)</f>
        <v>-0.10990465298238307</v>
      </c>
      <c r="DK79" s="114">
        <f>IF(DJ79=0,0,-1*DJ79^2/$Z$10)</f>
        <v>-0.12079032747178042</v>
      </c>
      <c r="DL79" s="61">
        <f>IF($AA$10,$Z$10*($Q79-1)/(1+DK87*($Q79-1)),0)</f>
        <v>-0.10990465298238307</v>
      </c>
      <c r="DM79" s="154">
        <f>IF(DL79=0,0,-1*DL79^2/$Z$10)</f>
        <v>-0.12079032747178042</v>
      </c>
    </row>
    <row r="80" spans="14:117" x14ac:dyDescent="0.25">
      <c r="N80" s="153">
        <f>$Z$11/(O74*(Q80-1)+1)</f>
        <v>0.12636479732902944</v>
      </c>
      <c r="O80" s="169">
        <f t="shared" si="55"/>
        <v>1.7269342235273693E-2</v>
      </c>
      <c r="P80" s="78">
        <v>5</v>
      </c>
      <c r="Q80" s="61">
        <f>IF($AA$11,BF55/AV67,0)</f>
        <v>0.13666260382872036</v>
      </c>
      <c r="R80" s="61">
        <f>IF($AA$11,$Z$11*($Q80-1)/(1+O34*($Q80-1)),0)</f>
        <v>-0.10970878126497398</v>
      </c>
      <c r="S80" s="114">
        <f>IF(R80=0,0,-1*R80^2/$Z$11)</f>
        <v>-0.12036016686645905</v>
      </c>
      <c r="T80" s="61">
        <f>IF($AA$11,$Z$11*($Q80-1)/(1+S87*($Q80-1)),0)</f>
        <v>-0.10909190272520794</v>
      </c>
      <c r="U80" s="114">
        <f>IF(T80=0,0,-1*T80^2/$Z$11)</f>
        <v>-0.11901043240206231</v>
      </c>
      <c r="V80" s="61">
        <f>IF($AA$11,$Z$11*($Q80-1)/(1+U87*($Q80-1)),0)</f>
        <v>-0.10909545497019442</v>
      </c>
      <c r="W80" s="114">
        <f>IF(V80=0,0,-1*V80^2/$Z$11)</f>
        <v>-0.11901818295153718</v>
      </c>
      <c r="X80" s="61">
        <f>IF($AA$11,$Z$11*($Q80-1)/(1+W87*($Q80-1)),0)</f>
        <v>-0.10909545509375575</v>
      </c>
      <c r="Y80" s="114">
        <f>IF(X80=0,0,-1*X80^2/$Z$11)</f>
        <v>-0.11901818322113678</v>
      </c>
      <c r="Z80" s="61">
        <f>IF($AA$11,$Z$11*($Q80-1)/(1+Y87*($Q80-1)),0)</f>
        <v>-0.10909545509375575</v>
      </c>
      <c r="AA80" s="114">
        <f>IF(Z80=0,0,-1*Z80^2/$Z$11)</f>
        <v>-0.11901818322113678</v>
      </c>
      <c r="AB80" s="61">
        <f>IF($AA$11,$Z$11*($Q80-1)/(1+AA87*($Q80-1)),0)</f>
        <v>-0.10909545509375575</v>
      </c>
      <c r="AC80" s="114">
        <f>IF(AB80=0,0,-1*AB80^2/$Z$11)</f>
        <v>-0.11901818322113678</v>
      </c>
      <c r="AD80" s="61">
        <f>IF($AA$11,$Z$11*($Q80-1)/(1+AC87*($Q80-1)),0)</f>
        <v>-0.10909545509375575</v>
      </c>
      <c r="AE80" s="114">
        <f>IF(AD80=0,0,-1*AD80^2/$Z$11)</f>
        <v>-0.11901818322113678</v>
      </c>
      <c r="AF80" s="61">
        <f>IF($AA$11,$Z$11*($Q80-1)/(1+AE87*($Q80-1)),0)</f>
        <v>-0.10909545509375575</v>
      </c>
      <c r="AG80" s="114">
        <f>IF(AF80=0,0,-1*AF80^2/$Z$11)</f>
        <v>-0.11901818322113678</v>
      </c>
      <c r="AH80" s="61">
        <f>IF($AA$11,$Z$11*($Q80-1)/(1+AG87*($Q80-1)),0)</f>
        <v>-0.10909545509375575</v>
      </c>
      <c r="AI80" s="114">
        <f>IF(AH80=0,0,-1*AH80^2/$Z$11)</f>
        <v>-0.11901818322113678</v>
      </c>
      <c r="AJ80" s="61">
        <f>IF($AA$11,$Z$11*($Q80-1)/(1+AI87*($Q80-1)),0)</f>
        <v>-0.10909545509375575</v>
      </c>
      <c r="AK80" s="114">
        <f>IF(AJ80=0,0,-1*AJ80^2/$Z$11)</f>
        <v>-0.11901818322113678</v>
      </c>
      <c r="AL80" s="61">
        <f>IF($AA$11,$Z$11*($Q80-1)/(1+AK87*($Q80-1)),0)</f>
        <v>-0.10909545509375575</v>
      </c>
      <c r="AM80" s="114">
        <f>IF(AL80=0,0,-1*AL80^2/$Z$11)</f>
        <v>-0.11901818322113678</v>
      </c>
      <c r="AN80" s="61">
        <f>IF($AA$11,$Z$11*($Q80-1)/(1+AM87*($Q80-1)),0)</f>
        <v>-0.10909545509375575</v>
      </c>
      <c r="AO80" s="114">
        <f>IF(AN80=0,0,-1*AN80^2/$Z$11)</f>
        <v>-0.11901818322113678</v>
      </c>
      <c r="AP80" s="61">
        <f>IF($AA$11,$Z$11*($Q80-1)/(1+AO87*($Q80-1)),0)</f>
        <v>-0.10909545509375575</v>
      </c>
      <c r="AQ80" s="114">
        <f>IF(AP80=0,0,-1*AP80^2/$Z$11)</f>
        <v>-0.11901818322113678</v>
      </c>
      <c r="AR80" s="61">
        <f>IF($AA$11,$Z$11*($Q80-1)/(1+AQ87*($Q80-1)),0)</f>
        <v>-0.10909545509375575</v>
      </c>
      <c r="AS80" s="114">
        <f>IF(AR80=0,0,-1*AR80^2/$Z$11)</f>
        <v>-0.11901818322113678</v>
      </c>
      <c r="AT80" s="61">
        <f>IF($AA$11,$Z$11*($Q80-1)/(1+AS87*($Q80-1)),0)</f>
        <v>-0.10909545509375575</v>
      </c>
      <c r="AU80" s="114">
        <f>IF(AT80=0,0,-1*AT80^2/$Z$11)</f>
        <v>-0.11901818322113678</v>
      </c>
      <c r="AV80" s="61">
        <f>IF($AA$11,$Z$11*($Q80-1)/(1+AU87*($Q80-1)),0)</f>
        <v>-0.10909545509375575</v>
      </c>
      <c r="AW80" s="114">
        <f>IF(AV80=0,0,-1*AV80^2/$Z$11)</f>
        <v>-0.11901818322113678</v>
      </c>
      <c r="AX80" s="61">
        <f>IF($AA$11,$Z$11*($Q80-1)/(1+AW87*($Q80-1)),0)</f>
        <v>-0.10909545509375575</v>
      </c>
      <c r="AY80" s="114">
        <f>IF(AX80=0,0,-1*AX80^2/$Z$11)</f>
        <v>-0.11901818322113678</v>
      </c>
      <c r="AZ80" s="61">
        <f>IF($AA$11,$Z$11*($Q80-1)/(1+AY87*($Q80-1)),0)</f>
        <v>-0.10909545509375575</v>
      </c>
      <c r="BA80" s="114">
        <f>IF(AZ80=0,0,-1*AZ80^2/$Z$11)</f>
        <v>-0.11901818322113678</v>
      </c>
      <c r="BB80" s="61">
        <f>IF($AA$11,$Z$11*($Q80-1)/(1+BA87*($Q80-1)),0)</f>
        <v>-0.10909545509375575</v>
      </c>
      <c r="BC80" s="114">
        <f>IF(BB80=0,0,-1*BB80^2/$Z$11)</f>
        <v>-0.11901818322113678</v>
      </c>
      <c r="BD80" s="61">
        <f>IF($AA$11,$Z$11*($Q80-1)/(1+BC87*($Q80-1)),0)</f>
        <v>-0.10909545509375575</v>
      </c>
      <c r="BE80" s="114">
        <f>IF(BD80=0,0,-1*BD80^2/$Z$11)</f>
        <v>-0.11901818322113678</v>
      </c>
      <c r="BF80" s="61">
        <f>IF($AA$11,$Z$11*($Q80-1)/(1+BE87*($Q80-1)),0)</f>
        <v>-0.10909545509375575</v>
      </c>
      <c r="BG80" s="114">
        <f>IF(BF80=0,0,-1*BF80^2/$Z$11)</f>
        <v>-0.11901818322113678</v>
      </c>
      <c r="BH80" s="61">
        <f>IF($AA$11,$Z$11*($Q80-1)/(1+BG87*($Q80-1)),0)</f>
        <v>-0.10909545509375575</v>
      </c>
      <c r="BI80" s="114">
        <f>IF(BH80=0,0,-1*BH80^2/$Z$11)</f>
        <v>-0.11901818322113678</v>
      </c>
      <c r="BJ80" s="61">
        <f>IF($AA$11,$Z$11*($Q80-1)/(1+BI87*($Q80-1)),0)</f>
        <v>-0.10909545509375575</v>
      </c>
      <c r="BK80" s="114">
        <f>IF(BJ80=0,0,-1*BJ80^2/$Z$11)</f>
        <v>-0.11901818322113678</v>
      </c>
      <c r="BL80" s="61">
        <f>IF($AA$11,$Z$11*($Q80-1)/(1+BK87*($Q80-1)),0)</f>
        <v>-0.10909545509375575</v>
      </c>
      <c r="BM80" s="114">
        <f>IF(BL80=0,0,-1*BL80^2/$Z$11)</f>
        <v>-0.11901818322113678</v>
      </c>
      <c r="BN80" s="61">
        <f>IF($AA$11,$Z$11*($Q80-1)/(1+BM87*($Q80-1)),0)</f>
        <v>-0.10909545509375575</v>
      </c>
      <c r="BO80" s="114">
        <f>IF(BN80=0,0,-1*BN80^2/$Z$11)</f>
        <v>-0.11901818322113678</v>
      </c>
      <c r="BP80" s="61">
        <f>IF($AA$11,$Z$11*($Q80-1)/(1+BO87*($Q80-1)),0)</f>
        <v>-0.10909545509375575</v>
      </c>
      <c r="BQ80" s="114">
        <f>IF(BP80=0,0,-1*BP80^2/$Z$11)</f>
        <v>-0.11901818322113678</v>
      </c>
      <c r="BR80" s="61">
        <f>IF($AA$11,$Z$11*($Q80-1)/(1+BQ87*($Q80-1)),0)</f>
        <v>-0.10909545509375575</v>
      </c>
      <c r="BS80" s="114">
        <f>IF(BR80=0,0,-1*BR80^2/$Z$11)</f>
        <v>-0.11901818322113678</v>
      </c>
      <c r="BT80" s="61">
        <f>IF($AA$11,$Z$11*($Q80-1)/(1+BS87*($Q80-1)),0)</f>
        <v>-0.10909545509375575</v>
      </c>
      <c r="BU80" s="114">
        <f>IF(BT80=0,0,-1*BT80^2/$Z$11)</f>
        <v>-0.11901818322113678</v>
      </c>
      <c r="BV80" s="61">
        <f>IF($AA$11,$Z$11*($Q80-1)/(1+BU87*($Q80-1)),0)</f>
        <v>-0.10909545509375575</v>
      </c>
      <c r="BW80" s="114">
        <f>IF(BV80=0,0,-1*BV80^2/$Z$11)</f>
        <v>-0.11901818322113678</v>
      </c>
      <c r="BX80" s="61">
        <f>IF($AA$11,$Z$11*($Q80-1)/(1+BW87*($Q80-1)),0)</f>
        <v>-0.10909545509375575</v>
      </c>
      <c r="BY80" s="114">
        <f>IF(BX80=0,0,-1*BX80^2/$Z$11)</f>
        <v>-0.11901818322113678</v>
      </c>
      <c r="BZ80" s="61">
        <f>IF($AA$11,$Z$11*($Q80-1)/(1+BY87*($Q80-1)),0)</f>
        <v>-0.10909545509375575</v>
      </c>
      <c r="CA80" s="114">
        <f>IF(BZ80=0,0,-1*BZ80^2/$Z$11)</f>
        <v>-0.11901818322113678</v>
      </c>
      <c r="CB80" s="61">
        <f>IF($AA$11,$Z$11*($Q80-1)/(1+CA87*($Q80-1)),0)</f>
        <v>-0.10909545509375575</v>
      </c>
      <c r="CC80" s="114">
        <f>IF(CB80=0,0,-1*CB80^2/$Z$11)</f>
        <v>-0.11901818322113678</v>
      </c>
      <c r="CD80" s="61">
        <f>IF($AA$11,$Z$11*($Q80-1)/(1+CC87*($Q80-1)),0)</f>
        <v>-0.10909545509375575</v>
      </c>
      <c r="CE80" s="114">
        <f>IF(CD80=0,0,-1*CD80^2/$Z$11)</f>
        <v>-0.11901818322113678</v>
      </c>
      <c r="CF80" s="61">
        <f>IF($AA$11,$Z$11*($Q80-1)/(1+CE87*($Q80-1)),0)</f>
        <v>-0.10909545509375575</v>
      </c>
      <c r="CG80" s="114">
        <f>IF(CF80=0,0,-1*CF80^2/$Z$11)</f>
        <v>-0.11901818322113678</v>
      </c>
      <c r="CH80" s="61">
        <f>IF($AA$11,$Z$11*($Q80-1)/(1+CG87*($Q80-1)),0)</f>
        <v>-0.10909545509375575</v>
      </c>
      <c r="CI80" s="114">
        <f>IF(CH80=0,0,-1*CH80^2/$Z$11)</f>
        <v>-0.11901818322113678</v>
      </c>
      <c r="CJ80" s="61">
        <f>IF($AA$11,$Z$11*($Q80-1)/(1+CI87*($Q80-1)),0)</f>
        <v>-0.10909545509375575</v>
      </c>
      <c r="CK80" s="114">
        <f>IF(CJ80=0,0,-1*CJ80^2/$Z$11)</f>
        <v>-0.11901818322113678</v>
      </c>
      <c r="CL80" s="61">
        <f>IF($AA$11,$Z$11*($Q80-1)/(1+CK87*($Q80-1)),0)</f>
        <v>-0.10909545509375575</v>
      </c>
      <c r="CM80" s="114">
        <f>IF(CL80=0,0,-1*CL80^2/$Z$11)</f>
        <v>-0.11901818322113678</v>
      </c>
      <c r="CN80" s="61">
        <f>IF($AA$11,$Z$11*($Q80-1)/(1+CM87*($Q80-1)),0)</f>
        <v>-0.10909545509375575</v>
      </c>
      <c r="CO80" s="114">
        <f>IF(CN80=0,0,-1*CN80^2/$Z$11)</f>
        <v>-0.11901818322113678</v>
      </c>
      <c r="CP80" s="61">
        <f>IF($AA$11,$Z$11*($Q80-1)/(1+CO87*($Q80-1)),0)</f>
        <v>-0.10909545509375575</v>
      </c>
      <c r="CQ80" s="114">
        <f>IF(CP80=0,0,-1*CP80^2/$Z$11)</f>
        <v>-0.11901818322113678</v>
      </c>
      <c r="CR80" s="61">
        <f>IF($AA$11,$Z$11*($Q80-1)/(1+CQ87*($Q80-1)),0)</f>
        <v>-0.10909545509375575</v>
      </c>
      <c r="CS80" s="114">
        <f>IF(CR80=0,0,-1*CR80^2/$Z$11)</f>
        <v>-0.11901818322113678</v>
      </c>
      <c r="CT80" s="61">
        <f>IF($AA$11,$Z$11*($Q80-1)/(1+CS87*($Q80-1)),0)</f>
        <v>-0.10909545509375575</v>
      </c>
      <c r="CU80" s="114">
        <f>IF(CT80=0,0,-1*CT80^2/$Z$11)</f>
        <v>-0.11901818322113678</v>
      </c>
      <c r="CV80" s="61">
        <f>IF($AA$11,$Z$11*($Q80-1)/(1+CU87*($Q80-1)),0)</f>
        <v>-0.10909545509375575</v>
      </c>
      <c r="CW80" s="114">
        <f>IF(CV80=0,0,-1*CV80^2/$Z$11)</f>
        <v>-0.11901818322113678</v>
      </c>
      <c r="CX80" s="61">
        <f>IF($AA$11,$Z$11*($Q80-1)/(1+CW87*($Q80-1)),0)</f>
        <v>-0.10909545509375575</v>
      </c>
      <c r="CY80" s="114">
        <f>IF(CX80=0,0,-1*CX80^2/$Z$11)</f>
        <v>-0.11901818322113678</v>
      </c>
      <c r="CZ80" s="61">
        <f>IF($AA$11,$Z$11*($Q80-1)/(1+CY87*($Q80-1)),0)</f>
        <v>-0.10909545509375575</v>
      </c>
      <c r="DA80" s="114">
        <f>IF(CZ80=0,0,-1*CZ80^2/$Z$11)</f>
        <v>-0.11901818322113678</v>
      </c>
      <c r="DB80" s="61">
        <f>IF($AA$11,$Z$11*($Q80-1)/(1+DA87*($Q80-1)),0)</f>
        <v>-0.10909545509375575</v>
      </c>
      <c r="DC80" s="114">
        <f>IF(DB80=0,0,-1*DB80^2/$Z$11)</f>
        <v>-0.11901818322113678</v>
      </c>
      <c r="DD80" s="61">
        <f>IF($AA$11,$Z$11*($Q80-1)/(1+DC87*($Q80-1)),0)</f>
        <v>-0.10909545509375575</v>
      </c>
      <c r="DE80" s="114">
        <f>IF(DD80=0,0,-1*DD80^2/$Z$11)</f>
        <v>-0.11901818322113678</v>
      </c>
      <c r="DF80" s="61">
        <f>IF($AA$11,$Z$11*($Q80-1)/(1+DE87*($Q80-1)),0)</f>
        <v>-0.10909545509375575</v>
      </c>
      <c r="DG80" s="114">
        <f>IF(DF80=0,0,-1*DF80^2/$Z$11)</f>
        <v>-0.11901818322113678</v>
      </c>
      <c r="DH80" s="61">
        <f>IF($AA$11,$Z$11*($Q80-1)/(1+DG87*($Q80-1)),0)</f>
        <v>-0.10909545509375575</v>
      </c>
      <c r="DI80" s="114">
        <f>IF(DH80=0,0,-1*DH80^2/$Z$11)</f>
        <v>-0.11901818322113678</v>
      </c>
      <c r="DJ80" s="61">
        <f>IF($AA$11,$Z$11*($Q80-1)/(1+DI87*($Q80-1)),0)</f>
        <v>-0.10909545509375575</v>
      </c>
      <c r="DK80" s="114">
        <f>IF(DJ80=0,0,-1*DJ80^2/$Z$11)</f>
        <v>-0.11901818322113678</v>
      </c>
      <c r="DL80" s="61">
        <f>IF($AA$11,$Z$11*($Q80-1)/(1+DK87*($Q80-1)),0)</f>
        <v>-0.10909545509375575</v>
      </c>
      <c r="DM80" s="154">
        <f>IF(DL80=0,0,-1*DL80^2/$Z$11)</f>
        <v>-0.11901818322113678</v>
      </c>
    </row>
    <row r="81" spans="14:117" x14ac:dyDescent="0.25">
      <c r="N81" s="153">
        <f>$Z$12/(O74*(Q81-1)+1)</f>
        <v>0.12982584364273811</v>
      </c>
      <c r="O81" s="169">
        <f t="shared" si="55"/>
        <v>6.4088514636633821E-3</v>
      </c>
      <c r="P81" s="78">
        <v>6</v>
      </c>
      <c r="Q81" s="61">
        <f>IF($AA$12,BF56/AV68,0)</f>
        <v>4.9364989926810043E-2</v>
      </c>
      <c r="R81" s="61">
        <f>IF($AA$12,$Z$12*($Q81-1)/(1+O34*($Q81-1)),0)</f>
        <v>-0.12420249677827035</v>
      </c>
      <c r="S81" s="114">
        <f>IF(R81=0,0,-1*R81^2/$Z$12)</f>
        <v>-0.15426260205956255</v>
      </c>
      <c r="T81" s="61">
        <f>IF($AA$12,$Z$12*($Q81-1)/(1+S87*($Q81-1)),0)</f>
        <v>-0.12341244593488465</v>
      </c>
      <c r="U81" s="114">
        <f>IF(T81=0,0,-1*T81^2/$Z$12)</f>
        <v>-0.15230631811630826</v>
      </c>
      <c r="V81" s="61">
        <f>IF($AA$12,$Z$12*($Q81-1)/(1+U87*($Q81-1)),0)</f>
        <v>-0.12341699202094297</v>
      </c>
      <c r="W81" s="114">
        <f>IF(V81=0,0,-1*V81^2/$Z$12)</f>
        <v>-0.15231753919497501</v>
      </c>
      <c r="X81" s="61">
        <f>IF($AA$12,$Z$12*($Q81-1)/(1+W87*($Q81-1)),0)</f>
        <v>-0.12341699217907476</v>
      </c>
      <c r="Y81" s="114">
        <f>IF(X81=0,0,-1*X81^2/$Z$12)</f>
        <v>-0.15231753958529798</v>
      </c>
      <c r="Z81" s="61">
        <f>IF($AA$12,$Z$12*($Q81-1)/(1+Y87*($Q81-1)),0)</f>
        <v>-0.12341699217907473</v>
      </c>
      <c r="AA81" s="114">
        <f>IF(Z81=0,0,-1*Z81^2/$Z$12)</f>
        <v>-0.15231753958529792</v>
      </c>
      <c r="AB81" s="61">
        <f>IF($AA$12,$Z$12*($Q81-1)/(1+AA87*($Q81-1)),0)</f>
        <v>-0.12341699217907473</v>
      </c>
      <c r="AC81" s="114">
        <f>IF(AB81=0,0,-1*AB81^2/$Z$12)</f>
        <v>-0.15231753958529792</v>
      </c>
      <c r="AD81" s="61">
        <f>IF($AA$12,$Z$12*($Q81-1)/(1+AC87*($Q81-1)),0)</f>
        <v>-0.12341699217907473</v>
      </c>
      <c r="AE81" s="114">
        <f>IF(AD81=0,0,-1*AD81^2/$Z$12)</f>
        <v>-0.15231753958529792</v>
      </c>
      <c r="AF81" s="61">
        <f>IF($AA$12,$Z$12*($Q81-1)/(1+AE87*($Q81-1)),0)</f>
        <v>-0.12341699217907473</v>
      </c>
      <c r="AG81" s="114">
        <f>IF(AF81=0,0,-1*AF81^2/$Z$12)</f>
        <v>-0.15231753958529792</v>
      </c>
      <c r="AH81" s="61">
        <f>IF($AA$12,$Z$12*($Q81-1)/(1+AG87*($Q81-1)),0)</f>
        <v>-0.12341699217907473</v>
      </c>
      <c r="AI81" s="114">
        <f>IF(AH81=0,0,-1*AH81^2/$Z$12)</f>
        <v>-0.15231753958529792</v>
      </c>
      <c r="AJ81" s="61">
        <f>IF($AA$12,$Z$12*($Q81-1)/(1+AI87*($Q81-1)),0)</f>
        <v>-0.12341699217907473</v>
      </c>
      <c r="AK81" s="114">
        <f>IF(AJ81=0,0,-1*AJ81^2/$Z$12)</f>
        <v>-0.15231753958529792</v>
      </c>
      <c r="AL81" s="61">
        <f>IF($AA$12,$Z$12*($Q81-1)/(1+AK87*($Q81-1)),0)</f>
        <v>-0.12341699217907473</v>
      </c>
      <c r="AM81" s="114">
        <f>IF(AL81=0,0,-1*AL81^2/$Z$12)</f>
        <v>-0.15231753958529792</v>
      </c>
      <c r="AN81" s="61">
        <f>IF($AA$12,$Z$12*($Q81-1)/(1+AM87*($Q81-1)),0)</f>
        <v>-0.12341699217907473</v>
      </c>
      <c r="AO81" s="114">
        <f>IF(AN81=0,0,-1*AN81^2/$Z$12)</f>
        <v>-0.15231753958529792</v>
      </c>
      <c r="AP81" s="61">
        <f>IF($AA$12,$Z$12*($Q81-1)/(1+AO87*($Q81-1)),0)</f>
        <v>-0.12341699217907473</v>
      </c>
      <c r="AQ81" s="114">
        <f>IF(AP81=0,0,-1*AP81^2/$Z$12)</f>
        <v>-0.15231753958529792</v>
      </c>
      <c r="AR81" s="61">
        <f>IF($AA$12,$Z$12*($Q81-1)/(1+AQ87*($Q81-1)),0)</f>
        <v>-0.12341699217907473</v>
      </c>
      <c r="AS81" s="114">
        <f>IF(AR81=0,0,-1*AR81^2/$Z$12)</f>
        <v>-0.15231753958529792</v>
      </c>
      <c r="AT81" s="61">
        <f>IF($AA$12,$Z$12*($Q81-1)/(1+AS87*($Q81-1)),0)</f>
        <v>-0.12341699217907473</v>
      </c>
      <c r="AU81" s="114">
        <f>IF(AT81=0,0,-1*AT81^2/$Z$12)</f>
        <v>-0.15231753958529792</v>
      </c>
      <c r="AV81" s="61">
        <f>IF($AA$12,$Z$12*($Q81-1)/(1+AU87*($Q81-1)),0)</f>
        <v>-0.12341699217907473</v>
      </c>
      <c r="AW81" s="114">
        <f>IF(AV81=0,0,-1*AV81^2/$Z$12)</f>
        <v>-0.15231753958529792</v>
      </c>
      <c r="AX81" s="61">
        <f>IF($AA$12,$Z$12*($Q81-1)/(1+AW87*($Q81-1)),0)</f>
        <v>-0.12341699217907473</v>
      </c>
      <c r="AY81" s="114">
        <f>IF(AX81=0,0,-1*AX81^2/$Z$12)</f>
        <v>-0.15231753958529792</v>
      </c>
      <c r="AZ81" s="61">
        <f>IF($AA$12,$Z$12*($Q81-1)/(1+AY87*($Q81-1)),0)</f>
        <v>-0.12341699217907473</v>
      </c>
      <c r="BA81" s="114">
        <f>IF(AZ81=0,0,-1*AZ81^2/$Z$12)</f>
        <v>-0.15231753958529792</v>
      </c>
      <c r="BB81" s="61">
        <f>IF($AA$12,$Z$12*($Q81-1)/(1+BA87*($Q81-1)),0)</f>
        <v>-0.12341699217907473</v>
      </c>
      <c r="BC81" s="114">
        <f>IF(BB81=0,0,-1*BB81^2/$Z$12)</f>
        <v>-0.15231753958529792</v>
      </c>
      <c r="BD81" s="61">
        <f>IF($AA$12,$Z$12*($Q81-1)/(1+BC87*($Q81-1)),0)</f>
        <v>-0.12341699217907473</v>
      </c>
      <c r="BE81" s="114">
        <f>IF(BD81=0,0,-1*BD81^2/$Z$12)</f>
        <v>-0.15231753958529792</v>
      </c>
      <c r="BF81" s="61">
        <f>IF($AA$12,$Z$12*($Q81-1)/(1+BE87*($Q81-1)),0)</f>
        <v>-0.12341699217907473</v>
      </c>
      <c r="BG81" s="114">
        <f>IF(BF81=0,0,-1*BF81^2/$Z$12)</f>
        <v>-0.15231753958529792</v>
      </c>
      <c r="BH81" s="61">
        <f>IF($AA$12,$Z$12*($Q81-1)/(1+BG87*($Q81-1)),0)</f>
        <v>-0.12341699217907473</v>
      </c>
      <c r="BI81" s="114">
        <f>IF(BH81=0,0,-1*BH81^2/$Z$12)</f>
        <v>-0.15231753958529792</v>
      </c>
      <c r="BJ81" s="61">
        <f>IF($AA$12,$Z$12*($Q81-1)/(1+BI87*($Q81-1)),0)</f>
        <v>-0.12341699217907473</v>
      </c>
      <c r="BK81" s="114">
        <f>IF(BJ81=0,0,-1*BJ81^2/$Z$12)</f>
        <v>-0.15231753958529792</v>
      </c>
      <c r="BL81" s="61">
        <f>IF($AA$12,$Z$12*($Q81-1)/(1+BK87*($Q81-1)),0)</f>
        <v>-0.12341699217907473</v>
      </c>
      <c r="BM81" s="114">
        <f>IF(BL81=0,0,-1*BL81^2/$Z$12)</f>
        <v>-0.15231753958529792</v>
      </c>
      <c r="BN81" s="61">
        <f>IF($AA$12,$Z$12*($Q81-1)/(1+BM87*($Q81-1)),0)</f>
        <v>-0.12341699217907473</v>
      </c>
      <c r="BO81" s="114">
        <f>IF(BN81=0,0,-1*BN81^2/$Z$12)</f>
        <v>-0.15231753958529792</v>
      </c>
      <c r="BP81" s="61">
        <f>IF($AA$12,$Z$12*($Q81-1)/(1+BO87*($Q81-1)),0)</f>
        <v>-0.12341699217907473</v>
      </c>
      <c r="BQ81" s="114">
        <f>IF(BP81=0,0,-1*BP81^2/$Z$12)</f>
        <v>-0.15231753958529792</v>
      </c>
      <c r="BR81" s="61">
        <f>IF($AA$12,$Z$12*($Q81-1)/(1+BQ87*($Q81-1)),0)</f>
        <v>-0.12341699217907473</v>
      </c>
      <c r="BS81" s="114">
        <f>IF(BR81=0,0,-1*BR81^2/$Z$12)</f>
        <v>-0.15231753958529792</v>
      </c>
      <c r="BT81" s="61">
        <f>IF($AA$12,$Z$12*($Q81-1)/(1+BS87*($Q81-1)),0)</f>
        <v>-0.12341699217907473</v>
      </c>
      <c r="BU81" s="114">
        <f>IF(BT81=0,0,-1*BT81^2/$Z$12)</f>
        <v>-0.15231753958529792</v>
      </c>
      <c r="BV81" s="61">
        <f>IF($AA$12,$Z$12*($Q81-1)/(1+BU87*($Q81-1)),0)</f>
        <v>-0.12341699217907473</v>
      </c>
      <c r="BW81" s="114">
        <f>IF(BV81=0,0,-1*BV81^2/$Z$12)</f>
        <v>-0.15231753958529792</v>
      </c>
      <c r="BX81" s="61">
        <f>IF($AA$12,$Z$12*($Q81-1)/(1+BW87*($Q81-1)),0)</f>
        <v>-0.12341699217907473</v>
      </c>
      <c r="BY81" s="114">
        <f>IF(BX81=0,0,-1*BX81^2/$Z$12)</f>
        <v>-0.15231753958529792</v>
      </c>
      <c r="BZ81" s="61">
        <f>IF($AA$12,$Z$12*($Q81-1)/(1+BY87*($Q81-1)),0)</f>
        <v>-0.12341699217907473</v>
      </c>
      <c r="CA81" s="114">
        <f>IF(BZ81=0,0,-1*BZ81^2/$Z$12)</f>
        <v>-0.15231753958529792</v>
      </c>
      <c r="CB81" s="61">
        <f>IF($AA$12,$Z$12*($Q81-1)/(1+CA87*($Q81-1)),0)</f>
        <v>-0.12341699217907473</v>
      </c>
      <c r="CC81" s="114">
        <f>IF(CB81=0,0,-1*CB81^2/$Z$12)</f>
        <v>-0.15231753958529792</v>
      </c>
      <c r="CD81" s="61">
        <f>IF($AA$12,$Z$12*($Q81-1)/(1+CC87*($Q81-1)),0)</f>
        <v>-0.12341699217907473</v>
      </c>
      <c r="CE81" s="114">
        <f>IF(CD81=0,0,-1*CD81^2/$Z$12)</f>
        <v>-0.15231753958529792</v>
      </c>
      <c r="CF81" s="61">
        <f>IF($AA$12,$Z$12*($Q81-1)/(1+CE87*($Q81-1)),0)</f>
        <v>-0.12341699217907473</v>
      </c>
      <c r="CG81" s="114">
        <f>IF(CF81=0,0,-1*CF81^2/$Z$12)</f>
        <v>-0.15231753958529792</v>
      </c>
      <c r="CH81" s="61">
        <f>IF($AA$12,$Z$12*($Q81-1)/(1+CG87*($Q81-1)),0)</f>
        <v>-0.12341699217907473</v>
      </c>
      <c r="CI81" s="114">
        <f>IF(CH81=0,0,-1*CH81^2/$Z$12)</f>
        <v>-0.15231753958529792</v>
      </c>
      <c r="CJ81" s="61">
        <f>IF($AA$12,$Z$12*($Q81-1)/(1+CI87*($Q81-1)),0)</f>
        <v>-0.12341699217907473</v>
      </c>
      <c r="CK81" s="114">
        <f>IF(CJ81=0,0,-1*CJ81^2/$Z$12)</f>
        <v>-0.15231753958529792</v>
      </c>
      <c r="CL81" s="61">
        <f>IF($AA$12,$Z$12*($Q81-1)/(1+CK87*($Q81-1)),0)</f>
        <v>-0.12341699217907473</v>
      </c>
      <c r="CM81" s="114">
        <f>IF(CL81=0,0,-1*CL81^2/$Z$12)</f>
        <v>-0.15231753958529792</v>
      </c>
      <c r="CN81" s="61">
        <f>IF($AA$12,$Z$12*($Q81-1)/(1+CM87*($Q81-1)),0)</f>
        <v>-0.12341699217907473</v>
      </c>
      <c r="CO81" s="114">
        <f>IF(CN81=0,0,-1*CN81^2/$Z$12)</f>
        <v>-0.15231753958529792</v>
      </c>
      <c r="CP81" s="61">
        <f>IF($AA$12,$Z$12*($Q81-1)/(1+CO87*($Q81-1)),0)</f>
        <v>-0.12341699217907473</v>
      </c>
      <c r="CQ81" s="114">
        <f>IF(CP81=0,0,-1*CP81^2/$Z$12)</f>
        <v>-0.15231753958529792</v>
      </c>
      <c r="CR81" s="61">
        <f>IF($AA$12,$Z$12*($Q81-1)/(1+CQ87*($Q81-1)),0)</f>
        <v>-0.12341699217907473</v>
      </c>
      <c r="CS81" s="114">
        <f>IF(CR81=0,0,-1*CR81^2/$Z$12)</f>
        <v>-0.15231753958529792</v>
      </c>
      <c r="CT81" s="61">
        <f>IF($AA$12,$Z$12*($Q81-1)/(1+CS87*($Q81-1)),0)</f>
        <v>-0.12341699217907473</v>
      </c>
      <c r="CU81" s="114">
        <f>IF(CT81=0,0,-1*CT81^2/$Z$12)</f>
        <v>-0.15231753958529792</v>
      </c>
      <c r="CV81" s="61">
        <f>IF($AA$12,$Z$12*($Q81-1)/(1+CU87*($Q81-1)),0)</f>
        <v>-0.12341699217907473</v>
      </c>
      <c r="CW81" s="114">
        <f>IF(CV81=0,0,-1*CV81^2/$Z$12)</f>
        <v>-0.15231753958529792</v>
      </c>
      <c r="CX81" s="61">
        <f>IF($AA$12,$Z$12*($Q81-1)/(1+CW87*($Q81-1)),0)</f>
        <v>-0.12341699217907473</v>
      </c>
      <c r="CY81" s="114">
        <f>IF(CX81=0,0,-1*CX81^2/$Z$12)</f>
        <v>-0.15231753958529792</v>
      </c>
      <c r="CZ81" s="61">
        <f>IF($AA$12,$Z$12*($Q81-1)/(1+CY87*($Q81-1)),0)</f>
        <v>-0.12341699217907473</v>
      </c>
      <c r="DA81" s="114">
        <f>IF(CZ81=0,0,-1*CZ81^2/$Z$12)</f>
        <v>-0.15231753958529792</v>
      </c>
      <c r="DB81" s="61">
        <f>IF($AA$12,$Z$12*($Q81-1)/(1+DA87*($Q81-1)),0)</f>
        <v>-0.12341699217907473</v>
      </c>
      <c r="DC81" s="114">
        <f>IF(DB81=0,0,-1*DB81^2/$Z$12)</f>
        <v>-0.15231753958529792</v>
      </c>
      <c r="DD81" s="61">
        <f>IF($AA$12,$Z$12*($Q81-1)/(1+DC87*($Q81-1)),0)</f>
        <v>-0.12341699217907473</v>
      </c>
      <c r="DE81" s="114">
        <f>IF(DD81=0,0,-1*DD81^2/$Z$12)</f>
        <v>-0.15231753958529792</v>
      </c>
      <c r="DF81" s="61">
        <f>IF($AA$12,$Z$12*($Q81-1)/(1+DE87*($Q81-1)),0)</f>
        <v>-0.12341699217907473</v>
      </c>
      <c r="DG81" s="114">
        <f>IF(DF81=0,0,-1*DF81^2/$Z$12)</f>
        <v>-0.15231753958529792</v>
      </c>
      <c r="DH81" s="61">
        <f>IF($AA$12,$Z$12*($Q81-1)/(1+DG87*($Q81-1)),0)</f>
        <v>-0.12341699217907473</v>
      </c>
      <c r="DI81" s="114">
        <f>IF(DH81=0,0,-1*DH81^2/$Z$12)</f>
        <v>-0.15231753958529792</v>
      </c>
      <c r="DJ81" s="61">
        <f>IF($AA$12,$Z$12*($Q81-1)/(1+DI87*($Q81-1)),0)</f>
        <v>-0.12341699217907473</v>
      </c>
      <c r="DK81" s="114">
        <f>IF(DJ81=0,0,-1*DJ81^2/$Z$12)</f>
        <v>-0.15231753958529792</v>
      </c>
      <c r="DL81" s="61">
        <f>IF($AA$12,$Z$12*($Q81-1)/(1+DK87*($Q81-1)),0)</f>
        <v>-0.12341699217907473</v>
      </c>
      <c r="DM81" s="154">
        <f>IF(DL81=0,0,-1*DL81^2/$Z$12)</f>
        <v>-0.15231753958529792</v>
      </c>
    </row>
    <row r="82" spans="14:117" x14ac:dyDescent="0.25">
      <c r="N82" s="153">
        <f>$Z$13/(O74*(Q82-1)+1)</f>
        <v>3.638212550791374E-2</v>
      </c>
      <c r="O82" s="169">
        <f t="shared" si="55"/>
        <v>0.29962788018586489</v>
      </c>
      <c r="P82" s="78">
        <v>7</v>
      </c>
      <c r="Q82" s="61">
        <f>IF($AA$13,BF57/AV69,0)</f>
        <v>8.2355793127229653</v>
      </c>
      <c r="R82" s="61">
        <f>IF($AA$13,$Z$13*($Q82-1)/(1+O34*($Q82-1)),0)</f>
        <v>0.25974189401697073</v>
      </c>
      <c r="S82" s="114">
        <f>IF(R82=0,0,-1*R82^2/$Z$13)</f>
        <v>-0.67465851507523245</v>
      </c>
      <c r="T82" s="61">
        <f>IF($AA$13,$Z$13*($Q82-1)/(1+S87*($Q82-1)),0)</f>
        <v>0.2632664406397961</v>
      </c>
      <c r="U82" s="114">
        <f>IF(T82=0,0,-1*T82^2/$Z$13)</f>
        <v>-0.69309218767147274</v>
      </c>
      <c r="V82" s="61">
        <f>IF($AA$13,$Z$13*($Q82-1)/(1+U87*($Q82-1)),0)</f>
        <v>0.26324575539738687</v>
      </c>
      <c r="W82" s="114">
        <f>IF(V82=0,0,-1*V82^2/$Z$13)</f>
        <v>-0.69298327734740839</v>
      </c>
      <c r="X82" s="61">
        <f>IF($AA$13,$Z$13*($Q82-1)/(1+W87*($Q82-1)),0)</f>
        <v>0.26324575467795119</v>
      </c>
      <c r="Y82" s="114">
        <f>IF(X82=0,0,-1*X82^2/$Z$13)</f>
        <v>-0.69298327355964051</v>
      </c>
      <c r="Z82" s="61">
        <f>IF($AA$13,$Z$13*($Q82-1)/(1+Y87*($Q82-1)),0)</f>
        <v>0.26324575467795119</v>
      </c>
      <c r="AA82" s="114">
        <f>IF(Z82=0,0,-1*Z82^2/$Z$13)</f>
        <v>-0.69298327355964051</v>
      </c>
      <c r="AB82" s="61">
        <f>IF($AA$13,$Z$13*($Q82-1)/(1+AA87*($Q82-1)),0)</f>
        <v>0.26324575467795119</v>
      </c>
      <c r="AC82" s="114">
        <f>IF(AB82=0,0,-1*AB82^2/$Z$13)</f>
        <v>-0.69298327355964051</v>
      </c>
      <c r="AD82" s="61">
        <f>IF($AA$13,$Z$13*($Q82-1)/(1+AC87*($Q82-1)),0)</f>
        <v>0.26324575467795119</v>
      </c>
      <c r="AE82" s="114">
        <f>IF(AD82=0,0,-1*AD82^2/$Z$13)</f>
        <v>-0.69298327355964051</v>
      </c>
      <c r="AF82" s="61">
        <f>IF($AA$13,$Z$13*($Q82-1)/(1+AE87*($Q82-1)),0)</f>
        <v>0.26324575467795119</v>
      </c>
      <c r="AG82" s="114">
        <f>IF(AF82=0,0,-1*AF82^2/$Z$13)</f>
        <v>-0.69298327355964051</v>
      </c>
      <c r="AH82" s="61">
        <f>IF($AA$13,$Z$13*($Q82-1)/(1+AG87*($Q82-1)),0)</f>
        <v>0.26324575467795119</v>
      </c>
      <c r="AI82" s="114">
        <f>IF(AH82=0,0,-1*AH82^2/$Z$13)</f>
        <v>-0.69298327355964051</v>
      </c>
      <c r="AJ82" s="61">
        <f>IF($AA$13,$Z$13*($Q82-1)/(1+AI87*($Q82-1)),0)</f>
        <v>0.26324575467795119</v>
      </c>
      <c r="AK82" s="114">
        <f>IF(AJ82=0,0,-1*AJ82^2/$Z$13)</f>
        <v>-0.69298327355964051</v>
      </c>
      <c r="AL82" s="61">
        <f>IF($AA$13,$Z$13*($Q82-1)/(1+AK87*($Q82-1)),0)</f>
        <v>0.26324575467795119</v>
      </c>
      <c r="AM82" s="114">
        <f>IF(AL82=0,0,-1*AL82^2/$Z$13)</f>
        <v>-0.69298327355964051</v>
      </c>
      <c r="AN82" s="61">
        <f>IF($AA$13,$Z$13*($Q82-1)/(1+AM87*($Q82-1)),0)</f>
        <v>0.26324575467795119</v>
      </c>
      <c r="AO82" s="114">
        <f>IF(AN82=0,0,-1*AN82^2/$Z$13)</f>
        <v>-0.69298327355964051</v>
      </c>
      <c r="AP82" s="61">
        <f>IF($AA$13,$Z$13*($Q82-1)/(1+AO87*($Q82-1)),0)</f>
        <v>0.26324575467795119</v>
      </c>
      <c r="AQ82" s="114">
        <f>IF(AP82=0,0,-1*AP82^2/$Z$13)</f>
        <v>-0.69298327355964051</v>
      </c>
      <c r="AR82" s="61">
        <f>IF($AA$13,$Z$13*($Q82-1)/(1+AQ87*($Q82-1)),0)</f>
        <v>0.26324575467795119</v>
      </c>
      <c r="AS82" s="114">
        <f>IF(AR82=0,0,-1*AR82^2/$Z$13)</f>
        <v>-0.69298327355964051</v>
      </c>
      <c r="AT82" s="61">
        <f>IF($AA$13,$Z$13*($Q82-1)/(1+AS87*($Q82-1)),0)</f>
        <v>0.26324575467795119</v>
      </c>
      <c r="AU82" s="114">
        <f>IF(AT82=0,0,-1*AT82^2/$Z$13)</f>
        <v>-0.69298327355964051</v>
      </c>
      <c r="AV82" s="61">
        <f>IF($AA$13,$Z$13*($Q82-1)/(1+AU87*($Q82-1)),0)</f>
        <v>0.26324575467795119</v>
      </c>
      <c r="AW82" s="114">
        <f>IF(AV82=0,0,-1*AV82^2/$Z$13)</f>
        <v>-0.69298327355964051</v>
      </c>
      <c r="AX82" s="61">
        <f>IF($AA$13,$Z$13*($Q82-1)/(1+AW87*($Q82-1)),0)</f>
        <v>0.26324575467795119</v>
      </c>
      <c r="AY82" s="114">
        <f>IF(AX82=0,0,-1*AX82^2/$Z$13)</f>
        <v>-0.69298327355964051</v>
      </c>
      <c r="AZ82" s="61">
        <f>IF($AA$13,$Z$13*($Q82-1)/(1+AY87*($Q82-1)),0)</f>
        <v>0.26324575467795119</v>
      </c>
      <c r="BA82" s="114">
        <f>IF(AZ82=0,0,-1*AZ82^2/$Z$13)</f>
        <v>-0.69298327355964051</v>
      </c>
      <c r="BB82" s="61">
        <f>IF($AA$13,$Z$13*($Q82-1)/(1+BA87*($Q82-1)),0)</f>
        <v>0.26324575467795119</v>
      </c>
      <c r="BC82" s="114">
        <f>IF(BB82=0,0,-1*BB82^2/$Z$13)</f>
        <v>-0.69298327355964051</v>
      </c>
      <c r="BD82" s="61">
        <f>IF($AA$13,$Z$13*($Q82-1)/(1+BC87*($Q82-1)),0)</f>
        <v>0.26324575467795119</v>
      </c>
      <c r="BE82" s="114">
        <f>IF(BD82=0,0,-1*BD82^2/$Z$13)</f>
        <v>-0.69298327355964051</v>
      </c>
      <c r="BF82" s="61">
        <f>IF($AA$13,$Z$13*($Q82-1)/(1+BE87*($Q82-1)),0)</f>
        <v>0.26324575467795119</v>
      </c>
      <c r="BG82" s="114">
        <f>IF(BF82=0,0,-1*BF82^2/$Z$13)</f>
        <v>-0.69298327355964051</v>
      </c>
      <c r="BH82" s="61">
        <f>IF($AA$13,$Z$13*($Q82-1)/(1+BG87*($Q82-1)),0)</f>
        <v>0.26324575467795119</v>
      </c>
      <c r="BI82" s="114">
        <f>IF(BH82=0,0,-1*BH82^2/$Z$13)</f>
        <v>-0.69298327355964051</v>
      </c>
      <c r="BJ82" s="61">
        <f>IF($AA$13,$Z$13*($Q82-1)/(1+BI87*($Q82-1)),0)</f>
        <v>0.26324575467795119</v>
      </c>
      <c r="BK82" s="114">
        <f>IF(BJ82=0,0,-1*BJ82^2/$Z$13)</f>
        <v>-0.69298327355964051</v>
      </c>
      <c r="BL82" s="61">
        <f>IF($AA$13,$Z$13*($Q82-1)/(1+BK87*($Q82-1)),0)</f>
        <v>0.26324575467795119</v>
      </c>
      <c r="BM82" s="114">
        <f>IF(BL82=0,0,-1*BL82^2/$Z$13)</f>
        <v>-0.69298327355964051</v>
      </c>
      <c r="BN82" s="61">
        <f>IF($AA$13,$Z$13*($Q82-1)/(1+BM87*($Q82-1)),0)</f>
        <v>0.26324575467795119</v>
      </c>
      <c r="BO82" s="114">
        <f>IF(BN82=0,0,-1*BN82^2/$Z$13)</f>
        <v>-0.69298327355964051</v>
      </c>
      <c r="BP82" s="61">
        <f>IF($AA$13,$Z$13*($Q82-1)/(1+BO87*($Q82-1)),0)</f>
        <v>0.26324575467795119</v>
      </c>
      <c r="BQ82" s="114">
        <f>IF(BP82=0,0,-1*BP82^2/$Z$13)</f>
        <v>-0.69298327355964051</v>
      </c>
      <c r="BR82" s="61">
        <f>IF($AA$13,$Z$13*($Q82-1)/(1+BQ87*($Q82-1)),0)</f>
        <v>0.26324575467795119</v>
      </c>
      <c r="BS82" s="114">
        <f>IF(BR82=0,0,-1*BR82^2/$Z$13)</f>
        <v>-0.69298327355964051</v>
      </c>
      <c r="BT82" s="61">
        <f>IF($AA$13,$Z$13*($Q82-1)/(1+BS87*($Q82-1)),0)</f>
        <v>0.26324575467795119</v>
      </c>
      <c r="BU82" s="114">
        <f>IF(BT82=0,0,-1*BT82^2/$Z$13)</f>
        <v>-0.69298327355964051</v>
      </c>
      <c r="BV82" s="61">
        <f>IF($AA$13,$Z$13*($Q82-1)/(1+BU87*($Q82-1)),0)</f>
        <v>0.26324575467795119</v>
      </c>
      <c r="BW82" s="114">
        <f>IF(BV82=0,0,-1*BV82^2/$Z$13)</f>
        <v>-0.69298327355964051</v>
      </c>
      <c r="BX82" s="61">
        <f>IF($AA$13,$Z$13*($Q82-1)/(1+BW87*($Q82-1)),0)</f>
        <v>0.26324575467795119</v>
      </c>
      <c r="BY82" s="114">
        <f>IF(BX82=0,0,-1*BX82^2/$Z$13)</f>
        <v>-0.69298327355964051</v>
      </c>
      <c r="BZ82" s="61">
        <f>IF($AA$13,$Z$13*($Q82-1)/(1+BY87*($Q82-1)),0)</f>
        <v>0.26324575467795119</v>
      </c>
      <c r="CA82" s="114">
        <f>IF(BZ82=0,0,-1*BZ82^2/$Z$13)</f>
        <v>-0.69298327355964051</v>
      </c>
      <c r="CB82" s="61">
        <f>IF($AA$13,$Z$13*($Q82-1)/(1+CA87*($Q82-1)),0)</f>
        <v>0.26324575467795119</v>
      </c>
      <c r="CC82" s="114">
        <f>IF(CB82=0,0,-1*CB82^2/$Z$13)</f>
        <v>-0.69298327355964051</v>
      </c>
      <c r="CD82" s="61">
        <f>IF($AA$13,$Z$13*($Q82-1)/(1+CC87*($Q82-1)),0)</f>
        <v>0.26324575467795119</v>
      </c>
      <c r="CE82" s="114">
        <f>IF(CD82=0,0,-1*CD82^2/$Z$13)</f>
        <v>-0.69298327355964051</v>
      </c>
      <c r="CF82" s="61">
        <f>IF($AA$13,$Z$13*($Q82-1)/(1+CE87*($Q82-1)),0)</f>
        <v>0.26324575467795119</v>
      </c>
      <c r="CG82" s="114">
        <f>IF(CF82=0,0,-1*CF82^2/$Z$13)</f>
        <v>-0.69298327355964051</v>
      </c>
      <c r="CH82" s="61">
        <f>IF($AA$13,$Z$13*($Q82-1)/(1+CG87*($Q82-1)),0)</f>
        <v>0.26324575467795119</v>
      </c>
      <c r="CI82" s="114">
        <f>IF(CH82=0,0,-1*CH82^2/$Z$13)</f>
        <v>-0.69298327355964051</v>
      </c>
      <c r="CJ82" s="61">
        <f>IF($AA$13,$Z$13*($Q82-1)/(1+CI87*($Q82-1)),0)</f>
        <v>0.26324575467795119</v>
      </c>
      <c r="CK82" s="114">
        <f>IF(CJ82=0,0,-1*CJ82^2/$Z$13)</f>
        <v>-0.69298327355964051</v>
      </c>
      <c r="CL82" s="61">
        <f>IF($AA$13,$Z$13*($Q82-1)/(1+CK87*($Q82-1)),0)</f>
        <v>0.26324575467795119</v>
      </c>
      <c r="CM82" s="114">
        <f>IF(CL82=0,0,-1*CL82^2/$Z$13)</f>
        <v>-0.69298327355964051</v>
      </c>
      <c r="CN82" s="61">
        <f>IF($AA$13,$Z$13*($Q82-1)/(1+CM87*($Q82-1)),0)</f>
        <v>0.26324575467795119</v>
      </c>
      <c r="CO82" s="114">
        <f>IF(CN82=0,0,-1*CN82^2/$Z$13)</f>
        <v>-0.69298327355964051</v>
      </c>
      <c r="CP82" s="61">
        <f>IF($AA$13,$Z$13*($Q82-1)/(1+CO87*($Q82-1)),0)</f>
        <v>0.26324575467795119</v>
      </c>
      <c r="CQ82" s="114">
        <f>IF(CP82=0,0,-1*CP82^2/$Z$13)</f>
        <v>-0.69298327355964051</v>
      </c>
      <c r="CR82" s="61">
        <f>IF($AA$13,$Z$13*($Q82-1)/(1+CQ87*($Q82-1)),0)</f>
        <v>0.26324575467795119</v>
      </c>
      <c r="CS82" s="114">
        <f>IF(CR82=0,0,-1*CR82^2/$Z$13)</f>
        <v>-0.69298327355964051</v>
      </c>
      <c r="CT82" s="61">
        <f>IF($AA$13,$Z$13*($Q82-1)/(1+CS87*($Q82-1)),0)</f>
        <v>0.26324575467795119</v>
      </c>
      <c r="CU82" s="114">
        <f>IF(CT82=0,0,-1*CT82^2/$Z$13)</f>
        <v>-0.69298327355964051</v>
      </c>
      <c r="CV82" s="61">
        <f>IF($AA$13,$Z$13*($Q82-1)/(1+CU87*($Q82-1)),0)</f>
        <v>0.26324575467795119</v>
      </c>
      <c r="CW82" s="114">
        <f>IF(CV82=0,0,-1*CV82^2/$Z$13)</f>
        <v>-0.69298327355964051</v>
      </c>
      <c r="CX82" s="61">
        <f>IF($AA$13,$Z$13*($Q82-1)/(1+CW87*($Q82-1)),0)</f>
        <v>0.26324575467795119</v>
      </c>
      <c r="CY82" s="114">
        <f>IF(CX82=0,0,-1*CX82^2/$Z$13)</f>
        <v>-0.69298327355964051</v>
      </c>
      <c r="CZ82" s="61">
        <f>IF($AA$13,$Z$13*($Q82-1)/(1+CY87*($Q82-1)),0)</f>
        <v>0.26324575467795119</v>
      </c>
      <c r="DA82" s="114">
        <f>IF(CZ82=0,0,-1*CZ82^2/$Z$13)</f>
        <v>-0.69298327355964051</v>
      </c>
      <c r="DB82" s="61">
        <f>IF($AA$13,$Z$13*($Q82-1)/(1+DA87*($Q82-1)),0)</f>
        <v>0.26324575467795119</v>
      </c>
      <c r="DC82" s="114">
        <f>IF(DB82=0,0,-1*DB82^2/$Z$13)</f>
        <v>-0.69298327355964051</v>
      </c>
      <c r="DD82" s="61">
        <f>IF($AA$13,$Z$13*($Q82-1)/(1+DC87*($Q82-1)),0)</f>
        <v>0.26324575467795119</v>
      </c>
      <c r="DE82" s="114">
        <f>IF(DD82=0,0,-1*DD82^2/$Z$13)</f>
        <v>-0.69298327355964051</v>
      </c>
      <c r="DF82" s="61">
        <f>IF($AA$13,$Z$13*($Q82-1)/(1+DE87*($Q82-1)),0)</f>
        <v>0.26324575467795119</v>
      </c>
      <c r="DG82" s="114">
        <f>IF(DF82=0,0,-1*DF82^2/$Z$13)</f>
        <v>-0.69298327355964051</v>
      </c>
      <c r="DH82" s="61">
        <f>IF($AA$13,$Z$13*($Q82-1)/(1+DG87*($Q82-1)),0)</f>
        <v>0.26324575467795119</v>
      </c>
      <c r="DI82" s="114">
        <f>IF(DH82=0,0,-1*DH82^2/$Z$13)</f>
        <v>-0.69298327355964051</v>
      </c>
      <c r="DJ82" s="61">
        <f>IF($AA$13,$Z$13*($Q82-1)/(1+DI87*($Q82-1)),0)</f>
        <v>0.26324575467795119</v>
      </c>
      <c r="DK82" s="114">
        <f>IF(DJ82=0,0,-1*DJ82^2/$Z$13)</f>
        <v>-0.69298327355964051</v>
      </c>
      <c r="DL82" s="61">
        <f>IF($AA$13,$Z$13*($Q82-1)/(1+DK87*($Q82-1)),0)</f>
        <v>0.26324575467795119</v>
      </c>
      <c r="DM82" s="154">
        <f>IF(DL82=0,0,-1*DL82^2/$Z$13)</f>
        <v>-0.69298327355964051</v>
      </c>
    </row>
    <row r="83" spans="14:117" x14ac:dyDescent="0.25">
      <c r="N83" s="153">
        <f>$Z$14/(O74*(Q83-1)+1)</f>
        <v>8.8054850788821248E-2</v>
      </c>
      <c r="O83" s="169">
        <f t="shared" si="55"/>
        <v>0.13748293753240839</v>
      </c>
      <c r="P83" s="78">
        <v>8</v>
      </c>
      <c r="Q83" s="61">
        <f>IF($AA$14,BF58/AV70,0)</f>
        <v>1.561332922613528</v>
      </c>
      <c r="R83" s="61">
        <f>IF($AA$14,$Z$14*($Q83-1)/(1+O34*($Q83-1)),0)</f>
        <v>4.930320687972925E-2</v>
      </c>
      <c r="S83" s="114">
        <f>IF(R83=0,0,-1*R83^2/$Z$14)</f>
        <v>-2.4308062086253815E-2</v>
      </c>
      <c r="T83" s="61">
        <f>IF($AA$14,$Z$14*($Q83-1)/(1+S87*($Q83-1)),0)</f>
        <v>4.9428815987561145E-2</v>
      </c>
      <c r="U83" s="114">
        <f>IF(T83=0,0,-1*T83^2/$Z$14)</f>
        <v>-2.4432078499321802E-2</v>
      </c>
      <c r="V83" s="61">
        <f>IF($AA$14,$Z$14*($Q83-1)/(1+U87*($Q83-1)),0)</f>
        <v>4.9428086768951107E-2</v>
      </c>
      <c r="W83" s="114">
        <f>IF(V83=0,0,-1*V83^2/$Z$14)</f>
        <v>-2.4431357616389593E-2</v>
      </c>
      <c r="X83" s="61">
        <f>IF($AA$14,$Z$14*($Q83-1)/(1+W87*($Q83-1)),0)</f>
        <v>4.9428086743587153E-2</v>
      </c>
      <c r="Y83" s="114">
        <f>IF(X83=0,0,-1*X83^2/$Z$14)</f>
        <v>-2.4431357591315761E-2</v>
      </c>
      <c r="Z83" s="61">
        <f>IF($AA$14,$Z$14*($Q83-1)/(1+Y87*($Q83-1)),0)</f>
        <v>4.9428086743587153E-2</v>
      </c>
      <c r="AA83" s="114">
        <f>IF(Z83=0,0,-1*Z83^2/$Z$14)</f>
        <v>-2.4431357591315761E-2</v>
      </c>
      <c r="AB83" s="61">
        <f>IF($AA$14,$Z$14*($Q83-1)/(1+AA87*($Q83-1)),0)</f>
        <v>4.9428086743587153E-2</v>
      </c>
      <c r="AC83" s="114">
        <f>IF(AB83=0,0,-1*AB83^2/$Z$14)</f>
        <v>-2.4431357591315761E-2</v>
      </c>
      <c r="AD83" s="61">
        <f>IF($AA$14,$Z$14*($Q83-1)/(1+AC87*($Q83-1)),0)</f>
        <v>4.9428086743587153E-2</v>
      </c>
      <c r="AE83" s="114">
        <f>IF(AD83=0,0,-1*AD83^2/$Z$14)</f>
        <v>-2.4431357591315761E-2</v>
      </c>
      <c r="AF83" s="61">
        <f>IF($AA$14,$Z$14*($Q83-1)/(1+AE87*($Q83-1)),0)</f>
        <v>4.9428086743587153E-2</v>
      </c>
      <c r="AG83" s="114">
        <f>IF(AF83=0,0,-1*AF83^2/$Z$14)</f>
        <v>-2.4431357591315761E-2</v>
      </c>
      <c r="AH83" s="61">
        <f>IF($AA$14,$Z$14*($Q83-1)/(1+AG87*($Q83-1)),0)</f>
        <v>4.9428086743587153E-2</v>
      </c>
      <c r="AI83" s="114">
        <f>IF(AH83=0,0,-1*AH83^2/$Z$14)</f>
        <v>-2.4431357591315761E-2</v>
      </c>
      <c r="AJ83" s="61">
        <f>IF($AA$14,$Z$14*($Q83-1)/(1+AI87*($Q83-1)),0)</f>
        <v>4.9428086743587153E-2</v>
      </c>
      <c r="AK83" s="114">
        <f>IF(AJ83=0,0,-1*AJ83^2/$Z$14)</f>
        <v>-2.4431357591315761E-2</v>
      </c>
      <c r="AL83" s="61">
        <f>IF($AA$14,$Z$14*($Q83-1)/(1+AK87*($Q83-1)),0)</f>
        <v>4.9428086743587153E-2</v>
      </c>
      <c r="AM83" s="114">
        <f>IF(AL83=0,0,-1*AL83^2/$Z$14)</f>
        <v>-2.4431357591315761E-2</v>
      </c>
      <c r="AN83" s="61">
        <f>IF($AA$14,$Z$14*($Q83-1)/(1+AM87*($Q83-1)),0)</f>
        <v>4.9428086743587153E-2</v>
      </c>
      <c r="AO83" s="114">
        <f>IF(AN83=0,0,-1*AN83^2/$Z$14)</f>
        <v>-2.4431357591315761E-2</v>
      </c>
      <c r="AP83" s="61">
        <f>IF($AA$14,$Z$14*($Q83-1)/(1+AO87*($Q83-1)),0)</f>
        <v>4.9428086743587153E-2</v>
      </c>
      <c r="AQ83" s="114">
        <f>IF(AP83=0,0,-1*AP83^2/$Z$14)</f>
        <v>-2.4431357591315761E-2</v>
      </c>
      <c r="AR83" s="61">
        <f>IF($AA$14,$Z$14*($Q83-1)/(1+AQ87*($Q83-1)),0)</f>
        <v>4.9428086743587153E-2</v>
      </c>
      <c r="AS83" s="114">
        <f>IF(AR83=0,0,-1*AR83^2/$Z$14)</f>
        <v>-2.4431357591315761E-2</v>
      </c>
      <c r="AT83" s="61">
        <f>IF($AA$14,$Z$14*($Q83-1)/(1+AS87*($Q83-1)),0)</f>
        <v>4.9428086743587153E-2</v>
      </c>
      <c r="AU83" s="114">
        <f>IF(AT83=0,0,-1*AT83^2/$Z$14)</f>
        <v>-2.4431357591315761E-2</v>
      </c>
      <c r="AV83" s="61">
        <f>IF($AA$14,$Z$14*($Q83-1)/(1+AU87*($Q83-1)),0)</f>
        <v>4.9428086743587153E-2</v>
      </c>
      <c r="AW83" s="114">
        <f>IF(AV83=0,0,-1*AV83^2/$Z$14)</f>
        <v>-2.4431357591315761E-2</v>
      </c>
      <c r="AX83" s="61">
        <f>IF($AA$14,$Z$14*($Q83-1)/(1+AW87*($Q83-1)),0)</f>
        <v>4.9428086743587153E-2</v>
      </c>
      <c r="AY83" s="114">
        <f>IF(AX83=0,0,-1*AX83^2/$Z$14)</f>
        <v>-2.4431357591315761E-2</v>
      </c>
      <c r="AZ83" s="61">
        <f>IF($AA$14,$Z$14*($Q83-1)/(1+AY87*($Q83-1)),0)</f>
        <v>4.9428086743587153E-2</v>
      </c>
      <c r="BA83" s="114">
        <f>IF(AZ83=0,0,-1*AZ83^2/$Z$14)</f>
        <v>-2.4431357591315761E-2</v>
      </c>
      <c r="BB83" s="61">
        <f>IF($AA$14,$Z$14*($Q83-1)/(1+BA87*($Q83-1)),0)</f>
        <v>4.9428086743587153E-2</v>
      </c>
      <c r="BC83" s="114">
        <f>IF(BB83=0,0,-1*BB83^2/$Z$14)</f>
        <v>-2.4431357591315761E-2</v>
      </c>
      <c r="BD83" s="61">
        <f>IF($AA$14,$Z$14*($Q83-1)/(1+BC87*($Q83-1)),0)</f>
        <v>4.9428086743587153E-2</v>
      </c>
      <c r="BE83" s="114">
        <f>IF(BD83=0,0,-1*BD83^2/$Z$14)</f>
        <v>-2.4431357591315761E-2</v>
      </c>
      <c r="BF83" s="61">
        <f>IF($AA$14,$Z$14*($Q83-1)/(1+BE87*($Q83-1)),0)</f>
        <v>4.9428086743587153E-2</v>
      </c>
      <c r="BG83" s="114">
        <f>IF(BF83=0,0,-1*BF83^2/$Z$14)</f>
        <v>-2.4431357591315761E-2</v>
      </c>
      <c r="BH83" s="61">
        <f>IF($AA$14,$Z$14*($Q83-1)/(1+BG87*($Q83-1)),0)</f>
        <v>4.9428086743587153E-2</v>
      </c>
      <c r="BI83" s="114">
        <f>IF(BH83=0,0,-1*BH83^2/$Z$14)</f>
        <v>-2.4431357591315761E-2</v>
      </c>
      <c r="BJ83" s="61">
        <f>IF($AA$14,$Z$14*($Q83-1)/(1+BI87*($Q83-1)),0)</f>
        <v>4.9428086743587153E-2</v>
      </c>
      <c r="BK83" s="114">
        <f>IF(BJ83=0,0,-1*BJ83^2/$Z$14)</f>
        <v>-2.4431357591315761E-2</v>
      </c>
      <c r="BL83" s="61">
        <f>IF($AA$14,$Z$14*($Q83-1)/(1+BK87*($Q83-1)),0)</f>
        <v>4.9428086743587153E-2</v>
      </c>
      <c r="BM83" s="114">
        <f>IF(BL83=0,0,-1*BL83^2/$Z$14)</f>
        <v>-2.4431357591315761E-2</v>
      </c>
      <c r="BN83" s="61">
        <f>IF($AA$14,$Z$14*($Q83-1)/(1+BM87*($Q83-1)),0)</f>
        <v>4.9428086743587153E-2</v>
      </c>
      <c r="BO83" s="114">
        <f>IF(BN83=0,0,-1*BN83^2/$Z$14)</f>
        <v>-2.4431357591315761E-2</v>
      </c>
      <c r="BP83" s="61">
        <f>IF($AA$14,$Z$14*($Q83-1)/(1+BO87*($Q83-1)),0)</f>
        <v>4.9428086743587153E-2</v>
      </c>
      <c r="BQ83" s="114">
        <f>IF(BP83=0,0,-1*BP83^2/$Z$14)</f>
        <v>-2.4431357591315761E-2</v>
      </c>
      <c r="BR83" s="61">
        <f>IF($AA$14,$Z$14*($Q83-1)/(1+BQ87*($Q83-1)),0)</f>
        <v>4.9428086743587153E-2</v>
      </c>
      <c r="BS83" s="114">
        <f>IF(BR83=0,0,-1*BR83^2/$Z$14)</f>
        <v>-2.4431357591315761E-2</v>
      </c>
      <c r="BT83" s="61">
        <f>IF($AA$14,$Z$14*($Q83-1)/(1+BS87*($Q83-1)),0)</f>
        <v>4.9428086743587153E-2</v>
      </c>
      <c r="BU83" s="114">
        <f>IF(BT83=0,0,-1*BT83^2/$Z$14)</f>
        <v>-2.4431357591315761E-2</v>
      </c>
      <c r="BV83" s="61">
        <f>IF($AA$14,$Z$14*($Q83-1)/(1+BU87*($Q83-1)),0)</f>
        <v>4.9428086743587153E-2</v>
      </c>
      <c r="BW83" s="114">
        <f>IF(BV83=0,0,-1*BV83^2/$Z$14)</f>
        <v>-2.4431357591315761E-2</v>
      </c>
      <c r="BX83" s="61">
        <f>IF($AA$14,$Z$14*($Q83-1)/(1+BW87*($Q83-1)),0)</f>
        <v>4.9428086743587153E-2</v>
      </c>
      <c r="BY83" s="114">
        <f>IF(BX83=0,0,-1*BX83^2/$Z$14)</f>
        <v>-2.4431357591315761E-2</v>
      </c>
      <c r="BZ83" s="61">
        <f>IF($AA$14,$Z$14*($Q83-1)/(1+BY87*($Q83-1)),0)</f>
        <v>4.9428086743587153E-2</v>
      </c>
      <c r="CA83" s="114">
        <f>IF(BZ83=0,0,-1*BZ83^2/$Z$14)</f>
        <v>-2.4431357591315761E-2</v>
      </c>
      <c r="CB83" s="61">
        <f>IF($AA$14,$Z$14*($Q83-1)/(1+CA87*($Q83-1)),0)</f>
        <v>4.9428086743587153E-2</v>
      </c>
      <c r="CC83" s="114">
        <f>IF(CB83=0,0,-1*CB83^2/$Z$14)</f>
        <v>-2.4431357591315761E-2</v>
      </c>
      <c r="CD83" s="61">
        <f>IF($AA$14,$Z$14*($Q83-1)/(1+CC87*($Q83-1)),0)</f>
        <v>4.9428086743587153E-2</v>
      </c>
      <c r="CE83" s="114">
        <f>IF(CD83=0,0,-1*CD83^2/$Z$14)</f>
        <v>-2.4431357591315761E-2</v>
      </c>
      <c r="CF83" s="61">
        <f>IF($AA$14,$Z$14*($Q83-1)/(1+CE87*($Q83-1)),0)</f>
        <v>4.9428086743587153E-2</v>
      </c>
      <c r="CG83" s="114">
        <f>IF(CF83=0,0,-1*CF83^2/$Z$14)</f>
        <v>-2.4431357591315761E-2</v>
      </c>
      <c r="CH83" s="61">
        <f>IF($AA$14,$Z$14*($Q83-1)/(1+CG87*($Q83-1)),0)</f>
        <v>4.9428086743587153E-2</v>
      </c>
      <c r="CI83" s="114">
        <f>IF(CH83=0,0,-1*CH83^2/$Z$14)</f>
        <v>-2.4431357591315761E-2</v>
      </c>
      <c r="CJ83" s="61">
        <f>IF($AA$14,$Z$14*($Q83-1)/(1+CI87*($Q83-1)),0)</f>
        <v>4.9428086743587153E-2</v>
      </c>
      <c r="CK83" s="114">
        <f>IF(CJ83=0,0,-1*CJ83^2/$Z$14)</f>
        <v>-2.4431357591315761E-2</v>
      </c>
      <c r="CL83" s="61">
        <f>IF($AA$14,$Z$14*($Q83-1)/(1+CK87*($Q83-1)),0)</f>
        <v>4.9428086743587153E-2</v>
      </c>
      <c r="CM83" s="114">
        <f>IF(CL83=0,0,-1*CL83^2/$Z$14)</f>
        <v>-2.4431357591315761E-2</v>
      </c>
      <c r="CN83" s="61">
        <f>IF($AA$14,$Z$14*($Q83-1)/(1+CM87*($Q83-1)),0)</f>
        <v>4.9428086743587153E-2</v>
      </c>
      <c r="CO83" s="114">
        <f>IF(CN83=0,0,-1*CN83^2/$Z$14)</f>
        <v>-2.4431357591315761E-2</v>
      </c>
      <c r="CP83" s="61">
        <f>IF($AA$14,$Z$14*($Q83-1)/(1+CO87*($Q83-1)),0)</f>
        <v>4.9428086743587153E-2</v>
      </c>
      <c r="CQ83" s="114">
        <f>IF(CP83=0,0,-1*CP83^2/$Z$14)</f>
        <v>-2.4431357591315761E-2</v>
      </c>
      <c r="CR83" s="61">
        <f>IF($AA$14,$Z$14*($Q83-1)/(1+CQ87*($Q83-1)),0)</f>
        <v>4.9428086743587153E-2</v>
      </c>
      <c r="CS83" s="114">
        <f>IF(CR83=0,0,-1*CR83^2/$Z$14)</f>
        <v>-2.4431357591315761E-2</v>
      </c>
      <c r="CT83" s="61">
        <f>IF($AA$14,$Z$14*($Q83-1)/(1+CS87*($Q83-1)),0)</f>
        <v>4.9428086743587153E-2</v>
      </c>
      <c r="CU83" s="114">
        <f>IF(CT83=0,0,-1*CT83^2/$Z$14)</f>
        <v>-2.4431357591315761E-2</v>
      </c>
      <c r="CV83" s="61">
        <f>IF($AA$14,$Z$14*($Q83-1)/(1+CU87*($Q83-1)),0)</f>
        <v>4.9428086743587153E-2</v>
      </c>
      <c r="CW83" s="114">
        <f>IF(CV83=0,0,-1*CV83^2/$Z$14)</f>
        <v>-2.4431357591315761E-2</v>
      </c>
      <c r="CX83" s="61">
        <f>IF($AA$14,$Z$14*($Q83-1)/(1+CW87*($Q83-1)),0)</f>
        <v>4.9428086743587153E-2</v>
      </c>
      <c r="CY83" s="114">
        <f>IF(CX83=0,0,-1*CX83^2/$Z$14)</f>
        <v>-2.4431357591315761E-2</v>
      </c>
      <c r="CZ83" s="61">
        <f>IF($AA$14,$Z$14*($Q83-1)/(1+CY87*($Q83-1)),0)</f>
        <v>4.9428086743587153E-2</v>
      </c>
      <c r="DA83" s="114">
        <f>IF(CZ83=0,0,-1*CZ83^2/$Z$14)</f>
        <v>-2.4431357591315761E-2</v>
      </c>
      <c r="DB83" s="61">
        <f>IF($AA$14,$Z$14*($Q83-1)/(1+DA87*($Q83-1)),0)</f>
        <v>4.9428086743587153E-2</v>
      </c>
      <c r="DC83" s="114">
        <f>IF(DB83=0,0,-1*DB83^2/$Z$14)</f>
        <v>-2.4431357591315761E-2</v>
      </c>
      <c r="DD83" s="61">
        <f>IF($AA$14,$Z$14*($Q83-1)/(1+DC87*($Q83-1)),0)</f>
        <v>4.9428086743587153E-2</v>
      </c>
      <c r="DE83" s="114">
        <f>IF(DD83=0,0,-1*DD83^2/$Z$14)</f>
        <v>-2.4431357591315761E-2</v>
      </c>
      <c r="DF83" s="61">
        <f>IF($AA$14,$Z$14*($Q83-1)/(1+DE87*($Q83-1)),0)</f>
        <v>4.9428086743587153E-2</v>
      </c>
      <c r="DG83" s="114">
        <f>IF(DF83=0,0,-1*DF83^2/$Z$14)</f>
        <v>-2.4431357591315761E-2</v>
      </c>
      <c r="DH83" s="61">
        <f>IF($AA$14,$Z$14*($Q83-1)/(1+DG87*($Q83-1)),0)</f>
        <v>4.9428086743587153E-2</v>
      </c>
      <c r="DI83" s="114">
        <f>IF(DH83=0,0,-1*DH83^2/$Z$14)</f>
        <v>-2.4431357591315761E-2</v>
      </c>
      <c r="DJ83" s="61">
        <f>IF($AA$14,$Z$14*($Q83-1)/(1+DI87*($Q83-1)),0)</f>
        <v>4.9428086743587153E-2</v>
      </c>
      <c r="DK83" s="114">
        <f>IF(DJ83=0,0,-1*DJ83^2/$Z$14)</f>
        <v>-2.4431357591315761E-2</v>
      </c>
      <c r="DL83" s="61">
        <f>IF($AA$14,$Z$14*($Q83-1)/(1+DK87*($Q83-1)),0)</f>
        <v>4.9428086743587153E-2</v>
      </c>
      <c r="DM83" s="154">
        <f>IF(DL83=0,0,-1*DL83^2/$Z$14)</f>
        <v>-2.4431357591315761E-2</v>
      </c>
    </row>
    <row r="84" spans="14:117" x14ac:dyDescent="0.25">
      <c r="N84" s="153">
        <f>$Z$15/(O74*(Q84-1)+1)</f>
        <v>0.10989368697194472</v>
      </c>
      <c r="O84" s="169">
        <f t="shared" si="55"/>
        <v>6.8954389419635206E-2</v>
      </c>
      <c r="P84" s="78">
        <v>9</v>
      </c>
      <c r="Q84" s="61">
        <f>IF($AA$15,BF59/AV71,0)</f>
        <v>0.62746451884209598</v>
      </c>
      <c r="R84" s="61">
        <f>IF($AA$15,$Z$15*($Q84-1)/(1+O34*($Q84-1)),0)</f>
        <v>-4.1025364476503796E-2</v>
      </c>
      <c r="S84" s="114">
        <f>IF(R84=0,0,-1*R84^2/$Z$15)</f>
        <v>-1.6830805304299794E-2</v>
      </c>
      <c r="T84" s="61">
        <f>IF($AA$15,$Z$15*($Q84-1)/(1+S87*($Q84-1)),0)</f>
        <v>-4.0938797294003966E-2</v>
      </c>
      <c r="U84" s="114">
        <f>IF(T84=0,0,-1*T84^2/$Z$15)</f>
        <v>-1.6759851238795462E-2</v>
      </c>
      <c r="V84" s="61">
        <f>IF($AA$15,$Z$15*($Q84-1)/(1+U87*($Q84-1)),0)</f>
        <v>-4.0939297534909484E-2</v>
      </c>
      <c r="W84" s="114">
        <f>IF(V84=0,0,-1*V84^2/$Z$15)</f>
        <v>-1.6760260826518457E-2</v>
      </c>
      <c r="X84" s="61">
        <f>IF($AA$15,$Z$15*($Q84-1)/(1+W87*($Q84-1)),0)</f>
        <v>-4.0939297552309517E-2</v>
      </c>
      <c r="Y84" s="114">
        <f>IF(X84=0,0,-1*X84^2/$Z$15)</f>
        <v>-1.6760260840765359E-2</v>
      </c>
      <c r="Z84" s="61">
        <f>IF($AA$15,$Z$15*($Q84-1)/(1+Y87*($Q84-1)),0)</f>
        <v>-4.0939297552309517E-2</v>
      </c>
      <c r="AA84" s="114">
        <f>IF(Z84=0,0,-1*Z84^2/$Z$15)</f>
        <v>-1.6760260840765359E-2</v>
      </c>
      <c r="AB84" s="61">
        <f>IF($AA$15,$Z$15*($Q84-1)/(1+AA87*($Q84-1)),0)</f>
        <v>-4.0939297552309517E-2</v>
      </c>
      <c r="AC84" s="114">
        <f>IF(AB84=0,0,-1*AB84^2/$Z$15)</f>
        <v>-1.6760260840765359E-2</v>
      </c>
      <c r="AD84" s="61">
        <f>IF($AA$15,$Z$15*($Q84-1)/(1+AC87*($Q84-1)),0)</f>
        <v>-4.0939297552309517E-2</v>
      </c>
      <c r="AE84" s="114">
        <f>IF(AD84=0,0,-1*AD84^2/$Z$15)</f>
        <v>-1.6760260840765359E-2</v>
      </c>
      <c r="AF84" s="61">
        <f>IF($AA$15,$Z$15*($Q84-1)/(1+AE87*($Q84-1)),0)</f>
        <v>-4.0939297552309517E-2</v>
      </c>
      <c r="AG84" s="114">
        <f>IF(AF84=0,0,-1*AF84^2/$Z$15)</f>
        <v>-1.6760260840765359E-2</v>
      </c>
      <c r="AH84" s="61">
        <f>IF($AA$15,$Z$15*($Q84-1)/(1+AG87*($Q84-1)),0)</f>
        <v>-4.0939297552309517E-2</v>
      </c>
      <c r="AI84" s="114">
        <f>IF(AH84=0,0,-1*AH84^2/$Z$15)</f>
        <v>-1.6760260840765359E-2</v>
      </c>
      <c r="AJ84" s="61">
        <f>IF($AA$15,$Z$15*($Q84-1)/(1+AI87*($Q84-1)),0)</f>
        <v>-4.0939297552309517E-2</v>
      </c>
      <c r="AK84" s="114">
        <f>IF(AJ84=0,0,-1*AJ84^2/$Z$15)</f>
        <v>-1.6760260840765359E-2</v>
      </c>
      <c r="AL84" s="61">
        <f>IF($AA$15,$Z$15*($Q84-1)/(1+AK87*($Q84-1)),0)</f>
        <v>-4.0939297552309517E-2</v>
      </c>
      <c r="AM84" s="114">
        <f>IF(AL84=0,0,-1*AL84^2/$Z$15)</f>
        <v>-1.6760260840765359E-2</v>
      </c>
      <c r="AN84" s="61">
        <f>IF($AA$15,$Z$15*($Q84-1)/(1+AM87*($Q84-1)),0)</f>
        <v>-4.0939297552309517E-2</v>
      </c>
      <c r="AO84" s="114">
        <f>IF(AN84=0,0,-1*AN84^2/$Z$15)</f>
        <v>-1.6760260840765359E-2</v>
      </c>
      <c r="AP84" s="61">
        <f>IF($AA$15,$Z$15*($Q84-1)/(1+AO87*($Q84-1)),0)</f>
        <v>-4.0939297552309517E-2</v>
      </c>
      <c r="AQ84" s="114">
        <f>IF(AP84=0,0,-1*AP84^2/$Z$15)</f>
        <v>-1.6760260840765359E-2</v>
      </c>
      <c r="AR84" s="61">
        <f>IF($AA$15,$Z$15*($Q84-1)/(1+AQ87*($Q84-1)),0)</f>
        <v>-4.0939297552309517E-2</v>
      </c>
      <c r="AS84" s="114">
        <f>IF(AR84=0,0,-1*AR84^2/$Z$15)</f>
        <v>-1.6760260840765359E-2</v>
      </c>
      <c r="AT84" s="61">
        <f>IF($AA$15,$Z$15*($Q84-1)/(1+AS87*($Q84-1)),0)</f>
        <v>-4.0939297552309517E-2</v>
      </c>
      <c r="AU84" s="114">
        <f>IF(AT84=0,0,-1*AT84^2/$Z$15)</f>
        <v>-1.6760260840765359E-2</v>
      </c>
      <c r="AV84" s="61">
        <f>IF($AA$15,$Z$15*($Q84-1)/(1+AU87*($Q84-1)),0)</f>
        <v>-4.0939297552309517E-2</v>
      </c>
      <c r="AW84" s="114">
        <f>IF(AV84=0,0,-1*AV84^2/$Z$15)</f>
        <v>-1.6760260840765359E-2</v>
      </c>
      <c r="AX84" s="61">
        <f>IF($AA$15,$Z$15*($Q84-1)/(1+AW87*($Q84-1)),0)</f>
        <v>-4.0939297552309517E-2</v>
      </c>
      <c r="AY84" s="114">
        <f>IF(AX84=0,0,-1*AX84^2/$Z$15)</f>
        <v>-1.6760260840765359E-2</v>
      </c>
      <c r="AZ84" s="61">
        <f>IF($AA$15,$Z$15*($Q84-1)/(1+AY87*($Q84-1)),0)</f>
        <v>-4.0939297552309517E-2</v>
      </c>
      <c r="BA84" s="114">
        <f>IF(AZ84=0,0,-1*AZ84^2/$Z$15)</f>
        <v>-1.6760260840765359E-2</v>
      </c>
      <c r="BB84" s="61">
        <f>IF($AA$15,$Z$15*($Q84-1)/(1+BA87*($Q84-1)),0)</f>
        <v>-4.0939297552309517E-2</v>
      </c>
      <c r="BC84" s="114">
        <f>IF(BB84=0,0,-1*BB84^2/$Z$15)</f>
        <v>-1.6760260840765359E-2</v>
      </c>
      <c r="BD84" s="61">
        <f>IF($AA$15,$Z$15*($Q84-1)/(1+BC87*($Q84-1)),0)</f>
        <v>-4.0939297552309517E-2</v>
      </c>
      <c r="BE84" s="114">
        <f>IF(BD84=0,0,-1*BD84^2/$Z$15)</f>
        <v>-1.6760260840765359E-2</v>
      </c>
      <c r="BF84" s="61">
        <f>IF($AA$15,$Z$15*($Q84-1)/(1+BE87*($Q84-1)),0)</f>
        <v>-4.0939297552309517E-2</v>
      </c>
      <c r="BG84" s="114">
        <f>IF(BF84=0,0,-1*BF84^2/$Z$15)</f>
        <v>-1.6760260840765359E-2</v>
      </c>
      <c r="BH84" s="61">
        <f>IF($AA$15,$Z$15*($Q84-1)/(1+BG87*($Q84-1)),0)</f>
        <v>-4.0939297552309517E-2</v>
      </c>
      <c r="BI84" s="114">
        <f>IF(BH84=0,0,-1*BH84^2/$Z$15)</f>
        <v>-1.6760260840765359E-2</v>
      </c>
      <c r="BJ84" s="61">
        <f>IF($AA$15,$Z$15*($Q84-1)/(1+BI87*($Q84-1)),0)</f>
        <v>-4.0939297552309517E-2</v>
      </c>
      <c r="BK84" s="114">
        <f>IF(BJ84=0,0,-1*BJ84^2/$Z$15)</f>
        <v>-1.6760260840765359E-2</v>
      </c>
      <c r="BL84" s="61">
        <f>IF($AA$15,$Z$15*($Q84-1)/(1+BK87*($Q84-1)),0)</f>
        <v>-4.0939297552309517E-2</v>
      </c>
      <c r="BM84" s="114">
        <f>IF(BL84=0,0,-1*BL84^2/$Z$15)</f>
        <v>-1.6760260840765359E-2</v>
      </c>
      <c r="BN84" s="61">
        <f>IF($AA$15,$Z$15*($Q84-1)/(1+BM87*($Q84-1)),0)</f>
        <v>-4.0939297552309517E-2</v>
      </c>
      <c r="BO84" s="114">
        <f>IF(BN84=0,0,-1*BN84^2/$Z$15)</f>
        <v>-1.6760260840765359E-2</v>
      </c>
      <c r="BP84" s="61">
        <f>IF($AA$15,$Z$15*($Q84-1)/(1+BO87*($Q84-1)),0)</f>
        <v>-4.0939297552309517E-2</v>
      </c>
      <c r="BQ84" s="114">
        <f>IF(BP84=0,0,-1*BP84^2/$Z$15)</f>
        <v>-1.6760260840765359E-2</v>
      </c>
      <c r="BR84" s="61">
        <f>IF($AA$15,$Z$15*($Q84-1)/(1+BQ87*($Q84-1)),0)</f>
        <v>-4.0939297552309517E-2</v>
      </c>
      <c r="BS84" s="114">
        <f>IF(BR84=0,0,-1*BR84^2/$Z$15)</f>
        <v>-1.6760260840765359E-2</v>
      </c>
      <c r="BT84" s="61">
        <f>IF($AA$15,$Z$15*($Q84-1)/(1+BS87*($Q84-1)),0)</f>
        <v>-4.0939297552309517E-2</v>
      </c>
      <c r="BU84" s="114">
        <f>IF(BT84=0,0,-1*BT84^2/$Z$15)</f>
        <v>-1.6760260840765359E-2</v>
      </c>
      <c r="BV84" s="61">
        <f>IF($AA$15,$Z$15*($Q84-1)/(1+BU87*($Q84-1)),0)</f>
        <v>-4.0939297552309517E-2</v>
      </c>
      <c r="BW84" s="114">
        <f>IF(BV84=0,0,-1*BV84^2/$Z$15)</f>
        <v>-1.6760260840765359E-2</v>
      </c>
      <c r="BX84" s="61">
        <f>IF($AA$15,$Z$15*($Q84-1)/(1+BW87*($Q84-1)),0)</f>
        <v>-4.0939297552309517E-2</v>
      </c>
      <c r="BY84" s="114">
        <f>IF(BX84=0,0,-1*BX84^2/$Z$15)</f>
        <v>-1.6760260840765359E-2</v>
      </c>
      <c r="BZ84" s="61">
        <f>IF($AA$15,$Z$15*($Q84-1)/(1+BY87*($Q84-1)),0)</f>
        <v>-4.0939297552309517E-2</v>
      </c>
      <c r="CA84" s="114">
        <f>IF(BZ84=0,0,-1*BZ84^2/$Z$15)</f>
        <v>-1.6760260840765359E-2</v>
      </c>
      <c r="CB84" s="61">
        <f>IF($AA$15,$Z$15*($Q84-1)/(1+CA87*($Q84-1)),0)</f>
        <v>-4.0939297552309517E-2</v>
      </c>
      <c r="CC84" s="114">
        <f>IF(CB84=0,0,-1*CB84^2/$Z$15)</f>
        <v>-1.6760260840765359E-2</v>
      </c>
      <c r="CD84" s="61">
        <f>IF($AA$15,$Z$15*($Q84-1)/(1+CC87*($Q84-1)),0)</f>
        <v>-4.0939297552309517E-2</v>
      </c>
      <c r="CE84" s="114">
        <f>IF(CD84=0,0,-1*CD84^2/$Z$15)</f>
        <v>-1.6760260840765359E-2</v>
      </c>
      <c r="CF84" s="61">
        <f>IF($AA$15,$Z$15*($Q84-1)/(1+CE87*($Q84-1)),0)</f>
        <v>-4.0939297552309517E-2</v>
      </c>
      <c r="CG84" s="114">
        <f>IF(CF84=0,0,-1*CF84^2/$Z$15)</f>
        <v>-1.6760260840765359E-2</v>
      </c>
      <c r="CH84" s="61">
        <f>IF($AA$15,$Z$15*($Q84-1)/(1+CG87*($Q84-1)),0)</f>
        <v>-4.0939297552309517E-2</v>
      </c>
      <c r="CI84" s="114">
        <f>IF(CH84=0,0,-1*CH84^2/$Z$15)</f>
        <v>-1.6760260840765359E-2</v>
      </c>
      <c r="CJ84" s="61">
        <f>IF($AA$15,$Z$15*($Q84-1)/(1+CI87*($Q84-1)),0)</f>
        <v>-4.0939297552309517E-2</v>
      </c>
      <c r="CK84" s="114">
        <f>IF(CJ84=0,0,-1*CJ84^2/$Z$15)</f>
        <v>-1.6760260840765359E-2</v>
      </c>
      <c r="CL84" s="61">
        <f>IF($AA$15,$Z$15*($Q84-1)/(1+CK87*($Q84-1)),0)</f>
        <v>-4.0939297552309517E-2</v>
      </c>
      <c r="CM84" s="114">
        <f>IF(CL84=0,0,-1*CL84^2/$Z$15)</f>
        <v>-1.6760260840765359E-2</v>
      </c>
      <c r="CN84" s="61">
        <f>IF($AA$15,$Z$15*($Q84-1)/(1+CM87*($Q84-1)),0)</f>
        <v>-4.0939297552309517E-2</v>
      </c>
      <c r="CO84" s="114">
        <f>IF(CN84=0,0,-1*CN84^2/$Z$15)</f>
        <v>-1.6760260840765359E-2</v>
      </c>
      <c r="CP84" s="61">
        <f>IF($AA$15,$Z$15*($Q84-1)/(1+CO87*($Q84-1)),0)</f>
        <v>-4.0939297552309517E-2</v>
      </c>
      <c r="CQ84" s="114">
        <f>IF(CP84=0,0,-1*CP84^2/$Z$15)</f>
        <v>-1.6760260840765359E-2</v>
      </c>
      <c r="CR84" s="61">
        <f>IF($AA$15,$Z$15*($Q84-1)/(1+CQ87*($Q84-1)),0)</f>
        <v>-4.0939297552309517E-2</v>
      </c>
      <c r="CS84" s="114">
        <f>IF(CR84=0,0,-1*CR84^2/$Z$15)</f>
        <v>-1.6760260840765359E-2</v>
      </c>
      <c r="CT84" s="61">
        <f>IF($AA$15,$Z$15*($Q84-1)/(1+CS87*($Q84-1)),0)</f>
        <v>-4.0939297552309517E-2</v>
      </c>
      <c r="CU84" s="114">
        <f>IF(CT84=0,0,-1*CT84^2/$Z$15)</f>
        <v>-1.6760260840765359E-2</v>
      </c>
      <c r="CV84" s="61">
        <f>IF($AA$15,$Z$15*($Q84-1)/(1+CU87*($Q84-1)),0)</f>
        <v>-4.0939297552309517E-2</v>
      </c>
      <c r="CW84" s="114">
        <f>IF(CV84=0,0,-1*CV84^2/$Z$15)</f>
        <v>-1.6760260840765359E-2</v>
      </c>
      <c r="CX84" s="61">
        <f>IF($AA$15,$Z$15*($Q84-1)/(1+CW87*($Q84-1)),0)</f>
        <v>-4.0939297552309517E-2</v>
      </c>
      <c r="CY84" s="114">
        <f>IF(CX84=0,0,-1*CX84^2/$Z$15)</f>
        <v>-1.6760260840765359E-2</v>
      </c>
      <c r="CZ84" s="61">
        <f>IF($AA$15,$Z$15*($Q84-1)/(1+CY87*($Q84-1)),0)</f>
        <v>-4.0939297552309517E-2</v>
      </c>
      <c r="DA84" s="114">
        <f>IF(CZ84=0,0,-1*CZ84^2/$Z$15)</f>
        <v>-1.6760260840765359E-2</v>
      </c>
      <c r="DB84" s="61">
        <f>IF($AA$15,$Z$15*($Q84-1)/(1+DA87*($Q84-1)),0)</f>
        <v>-4.0939297552309517E-2</v>
      </c>
      <c r="DC84" s="114">
        <f>IF(DB84=0,0,-1*DB84^2/$Z$15)</f>
        <v>-1.6760260840765359E-2</v>
      </c>
      <c r="DD84" s="61">
        <f>IF($AA$15,$Z$15*($Q84-1)/(1+DC87*($Q84-1)),0)</f>
        <v>-4.0939297552309517E-2</v>
      </c>
      <c r="DE84" s="114">
        <f>IF(DD84=0,0,-1*DD84^2/$Z$15)</f>
        <v>-1.6760260840765359E-2</v>
      </c>
      <c r="DF84" s="61">
        <f>IF($AA$15,$Z$15*($Q84-1)/(1+DE87*($Q84-1)),0)</f>
        <v>-4.0939297552309517E-2</v>
      </c>
      <c r="DG84" s="114">
        <f>IF(DF84=0,0,-1*DF84^2/$Z$15)</f>
        <v>-1.6760260840765359E-2</v>
      </c>
      <c r="DH84" s="61">
        <f>IF($AA$15,$Z$15*($Q84-1)/(1+DG87*($Q84-1)),0)</f>
        <v>-4.0939297552309517E-2</v>
      </c>
      <c r="DI84" s="114">
        <f>IF(DH84=0,0,-1*DH84^2/$Z$15)</f>
        <v>-1.6760260840765359E-2</v>
      </c>
      <c r="DJ84" s="61">
        <f>IF($AA$15,$Z$15*($Q84-1)/(1+DI87*($Q84-1)),0)</f>
        <v>-4.0939297552309517E-2</v>
      </c>
      <c r="DK84" s="114">
        <f>IF(DJ84=0,0,-1*DJ84^2/$Z$15)</f>
        <v>-1.6760260840765359E-2</v>
      </c>
      <c r="DL84" s="61">
        <f>IF($AA$15,$Z$15*($Q84-1)/(1+DK87*($Q84-1)),0)</f>
        <v>-4.0939297552309517E-2</v>
      </c>
      <c r="DM84" s="154">
        <f>IF(DL84=0,0,-1*DL84^2/$Z$15)</f>
        <v>-1.6760260840765359E-2</v>
      </c>
    </row>
    <row r="85" spans="14:117" x14ac:dyDescent="0.25">
      <c r="N85" s="153">
        <f>$Z$16/(O74*(Q85-1)+1)</f>
        <v>9.6537206208176685E-2</v>
      </c>
      <c r="O85" s="170">
        <f t="shared" si="55"/>
        <v>0.11086597422031845</v>
      </c>
      <c r="P85" s="78">
        <v>10</v>
      </c>
      <c r="Q85" s="61">
        <f>IF($AA$16,BF60/AV72,0)</f>
        <v>1.1484274154489476</v>
      </c>
      <c r="R85" s="61">
        <f>IF($AA$16,$Z$16*($Q85-1)/(1+O34*($Q85-1)),0)</f>
        <v>1.4318254631686345E-2</v>
      </c>
      <c r="S85" s="114">
        <f>IF(R85=0,0,-1*R85^2/$Z$16)</f>
        <v>-2.0501241569780746E-3</v>
      </c>
      <c r="T85" s="61">
        <f>IF($AA$16,$Z$16*($Q85-1)/(1+S87*($Q85-1)),0)</f>
        <v>1.4328829294913761E-2</v>
      </c>
      <c r="U85" s="114">
        <f>IF(T85=0,0,-1*T85^2/$Z$16)</f>
        <v>-2.0531534896277878E-3</v>
      </c>
      <c r="V85" s="61">
        <f>IF($AA$16,$Z$16*($Q85-1)/(1+U87*($Q85-1)),0)</f>
        <v>1.4328768014273267E-2</v>
      </c>
      <c r="W85" s="114">
        <f>IF(V85=0,0,-1*V85^2/$Z$16)</f>
        <v>-2.0531359280686065E-3</v>
      </c>
      <c r="X85" s="61">
        <f>IF($AA$16,$Z$16*($Q85-1)/(1+W87*($Q85-1)),0)</f>
        <v>1.432876801214176E-2</v>
      </c>
      <c r="Y85" s="114">
        <f>IF(X85=0,0,-1*X85^2/$Z$16)</f>
        <v>-2.0531359274577692E-3</v>
      </c>
      <c r="Z85" s="61">
        <f>IF($AA$16,$Z$16*($Q85-1)/(1+Y87*($Q85-1)),0)</f>
        <v>1.432876801214176E-2</v>
      </c>
      <c r="AA85" s="114">
        <f>IF(Z85=0,0,-1*Z85^2/$Z$16)</f>
        <v>-2.0531359274577692E-3</v>
      </c>
      <c r="AB85" s="61">
        <f>IF($AA$16,$Z$16*($Q85-1)/(1+AA87*($Q85-1)),0)</f>
        <v>1.432876801214176E-2</v>
      </c>
      <c r="AC85" s="114">
        <f>IF(AB85=0,0,-1*AB85^2/$Z$16)</f>
        <v>-2.0531359274577692E-3</v>
      </c>
      <c r="AD85" s="61">
        <f>IF($AA$16,$Z$16*($Q85-1)/(1+AC87*($Q85-1)),0)</f>
        <v>1.432876801214176E-2</v>
      </c>
      <c r="AE85" s="114">
        <f>IF(AD85=0,0,-1*AD85^2/$Z$16)</f>
        <v>-2.0531359274577692E-3</v>
      </c>
      <c r="AF85" s="61">
        <f>IF($AA$16,$Z$16*($Q85-1)/(1+AE87*($Q85-1)),0)</f>
        <v>1.432876801214176E-2</v>
      </c>
      <c r="AG85" s="114">
        <f>IF(AF85=0,0,-1*AF85^2/$Z$16)</f>
        <v>-2.0531359274577692E-3</v>
      </c>
      <c r="AH85" s="61">
        <f>IF($AA$16,$Z$16*($Q85-1)/(1+AG87*($Q85-1)),0)</f>
        <v>1.432876801214176E-2</v>
      </c>
      <c r="AI85" s="114">
        <f>IF(AH85=0,0,-1*AH85^2/$Z$16)</f>
        <v>-2.0531359274577692E-3</v>
      </c>
      <c r="AJ85" s="61">
        <f>IF($AA$16,$Z$16*($Q85-1)/(1+AI87*($Q85-1)),0)</f>
        <v>1.432876801214176E-2</v>
      </c>
      <c r="AK85" s="114">
        <f>IF(AJ85=0,0,-1*AJ85^2/$Z$16)</f>
        <v>-2.0531359274577692E-3</v>
      </c>
      <c r="AL85" s="61">
        <f>IF($AA$16,$Z$16*($Q85-1)/(1+AK87*($Q85-1)),0)</f>
        <v>1.432876801214176E-2</v>
      </c>
      <c r="AM85" s="114">
        <f>IF(AL85=0,0,-1*AL85^2/$Z$16)</f>
        <v>-2.0531359274577692E-3</v>
      </c>
      <c r="AN85" s="61">
        <f>IF($AA$16,$Z$16*($Q85-1)/(1+AM87*($Q85-1)),0)</f>
        <v>1.432876801214176E-2</v>
      </c>
      <c r="AO85" s="114">
        <f>IF(AN85=0,0,-1*AN85^2/$Z$16)</f>
        <v>-2.0531359274577692E-3</v>
      </c>
      <c r="AP85" s="61">
        <f>IF($AA$16,$Z$16*($Q85-1)/(1+AO87*($Q85-1)),0)</f>
        <v>1.432876801214176E-2</v>
      </c>
      <c r="AQ85" s="114">
        <f>IF(AP85=0,0,-1*AP85^2/$Z$16)</f>
        <v>-2.0531359274577692E-3</v>
      </c>
      <c r="AR85" s="61">
        <f>IF($AA$16,$Z$16*($Q85-1)/(1+AQ87*($Q85-1)),0)</f>
        <v>1.432876801214176E-2</v>
      </c>
      <c r="AS85" s="114">
        <f>IF(AR85=0,0,-1*AR85^2/$Z$16)</f>
        <v>-2.0531359274577692E-3</v>
      </c>
      <c r="AT85" s="61">
        <f>IF($AA$16,$Z$16*($Q85-1)/(1+AS87*($Q85-1)),0)</f>
        <v>1.432876801214176E-2</v>
      </c>
      <c r="AU85" s="114">
        <f>IF(AT85=0,0,-1*AT85^2/$Z$16)</f>
        <v>-2.0531359274577692E-3</v>
      </c>
      <c r="AV85" s="61">
        <f>IF($AA$16,$Z$16*($Q85-1)/(1+AU87*($Q85-1)),0)</f>
        <v>1.432876801214176E-2</v>
      </c>
      <c r="AW85" s="114">
        <f>IF(AV85=0,0,-1*AV85^2/$Z$16)</f>
        <v>-2.0531359274577692E-3</v>
      </c>
      <c r="AX85" s="61">
        <f>IF($AA$16,$Z$16*($Q85-1)/(1+AW87*($Q85-1)),0)</f>
        <v>1.432876801214176E-2</v>
      </c>
      <c r="AY85" s="114">
        <f>IF(AX85=0,0,-1*AX85^2/$Z$16)</f>
        <v>-2.0531359274577692E-3</v>
      </c>
      <c r="AZ85" s="61">
        <f>IF($AA$16,$Z$16*($Q85-1)/(1+AY87*($Q85-1)),0)</f>
        <v>1.432876801214176E-2</v>
      </c>
      <c r="BA85" s="114">
        <f>IF(AZ85=0,0,-1*AZ85^2/$Z$16)</f>
        <v>-2.0531359274577692E-3</v>
      </c>
      <c r="BB85" s="61">
        <f>IF($AA$16,$Z$16*($Q85-1)/(1+BA87*($Q85-1)),0)</f>
        <v>1.432876801214176E-2</v>
      </c>
      <c r="BC85" s="114">
        <f>IF(BB85=0,0,-1*BB85^2/$Z$16)</f>
        <v>-2.0531359274577692E-3</v>
      </c>
      <c r="BD85" s="61">
        <f>IF($AA$16,$Z$16*($Q85-1)/(1+BC87*($Q85-1)),0)</f>
        <v>1.432876801214176E-2</v>
      </c>
      <c r="BE85" s="114">
        <f>IF(BD85=0,0,-1*BD85^2/$Z$16)</f>
        <v>-2.0531359274577692E-3</v>
      </c>
      <c r="BF85" s="61">
        <f>IF($AA$16,$Z$16*($Q85-1)/(1+BE87*($Q85-1)),0)</f>
        <v>1.432876801214176E-2</v>
      </c>
      <c r="BG85" s="114">
        <f>IF(BF85=0,0,-1*BF85^2/$Z$16)</f>
        <v>-2.0531359274577692E-3</v>
      </c>
      <c r="BH85" s="61">
        <f>IF($AA$16,$Z$16*($Q85-1)/(1+BG87*($Q85-1)),0)</f>
        <v>1.432876801214176E-2</v>
      </c>
      <c r="BI85" s="114">
        <f>IF(BH85=0,0,-1*BH85^2/$Z$16)</f>
        <v>-2.0531359274577692E-3</v>
      </c>
      <c r="BJ85" s="61">
        <f>IF($AA$16,$Z$16*($Q85-1)/(1+BI87*($Q85-1)),0)</f>
        <v>1.432876801214176E-2</v>
      </c>
      <c r="BK85" s="114">
        <f>IF(BJ85=0,0,-1*BJ85^2/$Z$16)</f>
        <v>-2.0531359274577692E-3</v>
      </c>
      <c r="BL85" s="61">
        <f>IF($AA$16,$Z$16*($Q85-1)/(1+BK87*($Q85-1)),0)</f>
        <v>1.432876801214176E-2</v>
      </c>
      <c r="BM85" s="114">
        <f>IF(BL85=0,0,-1*BL85^2/$Z$16)</f>
        <v>-2.0531359274577692E-3</v>
      </c>
      <c r="BN85" s="61">
        <f>IF($AA$16,$Z$16*($Q85-1)/(1+BM87*($Q85-1)),0)</f>
        <v>1.432876801214176E-2</v>
      </c>
      <c r="BO85" s="114">
        <f>IF(BN85=0,0,-1*BN85^2/$Z$16)</f>
        <v>-2.0531359274577692E-3</v>
      </c>
      <c r="BP85" s="61">
        <f>IF($AA$16,$Z$16*($Q85-1)/(1+BO87*($Q85-1)),0)</f>
        <v>1.432876801214176E-2</v>
      </c>
      <c r="BQ85" s="114">
        <f>IF(BP85=0,0,-1*BP85^2/$Z$16)</f>
        <v>-2.0531359274577692E-3</v>
      </c>
      <c r="BR85" s="61">
        <f>IF($AA$16,$Z$16*($Q85-1)/(1+BQ87*($Q85-1)),0)</f>
        <v>1.432876801214176E-2</v>
      </c>
      <c r="BS85" s="114">
        <f>IF(BR85=0,0,-1*BR85^2/$Z$16)</f>
        <v>-2.0531359274577692E-3</v>
      </c>
      <c r="BT85" s="61">
        <f>IF($AA$16,$Z$16*($Q85-1)/(1+BS87*($Q85-1)),0)</f>
        <v>1.432876801214176E-2</v>
      </c>
      <c r="BU85" s="114">
        <f>IF(BT85=0,0,-1*BT85^2/$Z$16)</f>
        <v>-2.0531359274577692E-3</v>
      </c>
      <c r="BV85" s="61">
        <f>IF($AA$16,$Z$16*($Q85-1)/(1+BU87*($Q85-1)),0)</f>
        <v>1.432876801214176E-2</v>
      </c>
      <c r="BW85" s="114">
        <f>IF(BV85=0,0,-1*BV85^2/$Z$16)</f>
        <v>-2.0531359274577692E-3</v>
      </c>
      <c r="BX85" s="61">
        <f>IF($AA$16,$Z$16*($Q85-1)/(1+BW87*($Q85-1)),0)</f>
        <v>1.432876801214176E-2</v>
      </c>
      <c r="BY85" s="114">
        <f>IF(BX85=0,0,-1*BX85^2/$Z$16)</f>
        <v>-2.0531359274577692E-3</v>
      </c>
      <c r="BZ85" s="61">
        <f>IF($AA$16,$Z$16*($Q85-1)/(1+BY87*($Q85-1)),0)</f>
        <v>1.432876801214176E-2</v>
      </c>
      <c r="CA85" s="114">
        <f>IF(BZ85=0,0,-1*BZ85^2/$Z$16)</f>
        <v>-2.0531359274577692E-3</v>
      </c>
      <c r="CB85" s="61">
        <f>IF($AA$16,$Z$16*($Q85-1)/(1+CA87*($Q85-1)),0)</f>
        <v>1.432876801214176E-2</v>
      </c>
      <c r="CC85" s="114">
        <f>IF(CB85=0,0,-1*CB85^2/$Z$16)</f>
        <v>-2.0531359274577692E-3</v>
      </c>
      <c r="CD85" s="61">
        <f>IF($AA$16,$Z$16*($Q85-1)/(1+CC87*($Q85-1)),0)</f>
        <v>1.432876801214176E-2</v>
      </c>
      <c r="CE85" s="114">
        <f>IF(CD85=0,0,-1*CD85^2/$Z$16)</f>
        <v>-2.0531359274577692E-3</v>
      </c>
      <c r="CF85" s="61">
        <f>IF($AA$16,$Z$16*($Q85-1)/(1+CE87*($Q85-1)),0)</f>
        <v>1.432876801214176E-2</v>
      </c>
      <c r="CG85" s="114">
        <f>IF(CF85=0,0,-1*CF85^2/$Z$16)</f>
        <v>-2.0531359274577692E-3</v>
      </c>
      <c r="CH85" s="61">
        <f>IF($AA$16,$Z$16*($Q85-1)/(1+CG87*($Q85-1)),0)</f>
        <v>1.432876801214176E-2</v>
      </c>
      <c r="CI85" s="114">
        <f>IF(CH85=0,0,-1*CH85^2/$Z$16)</f>
        <v>-2.0531359274577692E-3</v>
      </c>
      <c r="CJ85" s="61">
        <f>IF($AA$16,$Z$16*($Q85-1)/(1+CI87*($Q85-1)),0)</f>
        <v>1.432876801214176E-2</v>
      </c>
      <c r="CK85" s="114">
        <f>IF(CJ85=0,0,-1*CJ85^2/$Z$16)</f>
        <v>-2.0531359274577692E-3</v>
      </c>
      <c r="CL85" s="61">
        <f>IF($AA$16,$Z$16*($Q85-1)/(1+CK87*($Q85-1)),0)</f>
        <v>1.432876801214176E-2</v>
      </c>
      <c r="CM85" s="114">
        <f>IF(CL85=0,0,-1*CL85^2/$Z$16)</f>
        <v>-2.0531359274577692E-3</v>
      </c>
      <c r="CN85" s="61">
        <f>IF($AA$16,$Z$16*($Q85-1)/(1+CM87*($Q85-1)),0)</f>
        <v>1.432876801214176E-2</v>
      </c>
      <c r="CO85" s="114">
        <f>IF(CN85=0,0,-1*CN85^2/$Z$16)</f>
        <v>-2.0531359274577692E-3</v>
      </c>
      <c r="CP85" s="61">
        <f>IF($AA$16,$Z$16*($Q85-1)/(1+CO87*($Q85-1)),0)</f>
        <v>1.432876801214176E-2</v>
      </c>
      <c r="CQ85" s="114">
        <f>IF(CP85=0,0,-1*CP85^2/$Z$16)</f>
        <v>-2.0531359274577692E-3</v>
      </c>
      <c r="CR85" s="61">
        <f>IF($AA$16,$Z$16*($Q85-1)/(1+CQ87*($Q85-1)),0)</f>
        <v>1.432876801214176E-2</v>
      </c>
      <c r="CS85" s="114">
        <f>IF(CR85=0,0,-1*CR85^2/$Z$16)</f>
        <v>-2.0531359274577692E-3</v>
      </c>
      <c r="CT85" s="61">
        <f>IF($AA$16,$Z$16*($Q85-1)/(1+CS87*($Q85-1)),0)</f>
        <v>1.432876801214176E-2</v>
      </c>
      <c r="CU85" s="114">
        <f>IF(CT85=0,0,-1*CT85^2/$Z$16)</f>
        <v>-2.0531359274577692E-3</v>
      </c>
      <c r="CV85" s="61">
        <f>IF($AA$16,$Z$16*($Q85-1)/(1+CU87*($Q85-1)),0)</f>
        <v>1.432876801214176E-2</v>
      </c>
      <c r="CW85" s="114">
        <f>IF(CV85=0,0,-1*CV85^2/$Z$16)</f>
        <v>-2.0531359274577692E-3</v>
      </c>
      <c r="CX85" s="61">
        <f>IF($AA$16,$Z$16*($Q85-1)/(1+CW87*($Q85-1)),0)</f>
        <v>1.432876801214176E-2</v>
      </c>
      <c r="CY85" s="114">
        <f>IF(CX85=0,0,-1*CX85^2/$Z$16)</f>
        <v>-2.0531359274577692E-3</v>
      </c>
      <c r="CZ85" s="61">
        <f>IF($AA$16,$Z$16*($Q85-1)/(1+CY87*($Q85-1)),0)</f>
        <v>1.432876801214176E-2</v>
      </c>
      <c r="DA85" s="114">
        <f>IF(CZ85=0,0,-1*CZ85^2/$Z$16)</f>
        <v>-2.0531359274577692E-3</v>
      </c>
      <c r="DB85" s="61">
        <f>IF($AA$16,$Z$16*($Q85-1)/(1+DA87*($Q85-1)),0)</f>
        <v>1.432876801214176E-2</v>
      </c>
      <c r="DC85" s="114">
        <f>IF(DB85=0,0,-1*DB85^2/$Z$16)</f>
        <v>-2.0531359274577692E-3</v>
      </c>
      <c r="DD85" s="61">
        <f>IF($AA$16,$Z$16*($Q85-1)/(1+DC87*($Q85-1)),0)</f>
        <v>1.432876801214176E-2</v>
      </c>
      <c r="DE85" s="114">
        <f>IF(DD85=0,0,-1*DD85^2/$Z$16)</f>
        <v>-2.0531359274577692E-3</v>
      </c>
      <c r="DF85" s="61">
        <f>IF($AA$16,$Z$16*($Q85-1)/(1+DE87*($Q85-1)),0)</f>
        <v>1.432876801214176E-2</v>
      </c>
      <c r="DG85" s="114">
        <f>IF(DF85=0,0,-1*DF85^2/$Z$16)</f>
        <v>-2.0531359274577692E-3</v>
      </c>
      <c r="DH85" s="61">
        <f>IF($AA$16,$Z$16*($Q85-1)/(1+DG87*($Q85-1)),0)</f>
        <v>1.432876801214176E-2</v>
      </c>
      <c r="DI85" s="114">
        <f>IF(DH85=0,0,-1*DH85^2/$Z$16)</f>
        <v>-2.0531359274577692E-3</v>
      </c>
      <c r="DJ85" s="61">
        <f>IF($AA$16,$Z$16*($Q85-1)/(1+DI87*($Q85-1)),0)</f>
        <v>1.432876801214176E-2</v>
      </c>
      <c r="DK85" s="114">
        <f>IF(DJ85=0,0,-1*DJ85^2/$Z$16)</f>
        <v>-2.0531359274577692E-3</v>
      </c>
      <c r="DL85" s="61">
        <f>IF($AA$16,$Z$16*($Q85-1)/(1+DK87*($Q85-1)),0)</f>
        <v>1.432876801214176E-2</v>
      </c>
      <c r="DM85" s="154">
        <f>IF(DL85=0,0,-1*DL85^2/$Z$16)</f>
        <v>-2.0531359274577692E-3</v>
      </c>
    </row>
    <row r="86" spans="14:117" x14ac:dyDescent="0.25">
      <c r="N86" s="157">
        <f>SUM(N76:N85)</f>
        <v>1</v>
      </c>
      <c r="O86" s="167">
        <f>SUM(O76:O85)</f>
        <v>0.99999999999999989</v>
      </c>
      <c r="P86" s="162"/>
      <c r="Q86" s="61"/>
      <c r="R86" s="61">
        <f t="shared" ref="R86:W86" si="56">SUM(R76:R85)</f>
        <v>-7.2616251946096347E-3</v>
      </c>
      <c r="S86" s="61">
        <f t="shared" si="56"/>
        <v>-1.4088607636040871</v>
      </c>
      <c r="T86" s="61">
        <f t="shared" si="56"/>
        <v>4.2547904666616343E-5</v>
      </c>
      <c r="U86" s="61">
        <f t="shared" si="56"/>
        <v>-1.4255236993966265</v>
      </c>
      <c r="V86" s="61">
        <f t="shared" si="56"/>
        <v>1.4798356203632457E-9</v>
      </c>
      <c r="W86" s="61">
        <f t="shared" si="56"/>
        <v>-1.4254245439153377</v>
      </c>
      <c r="X86" s="61">
        <f t="shared" ref="X86:CI86" si="57">SUM(X76:X85)</f>
        <v>-3.9898639947466563E-17</v>
      </c>
      <c r="Y86" s="61">
        <f t="shared" si="57"/>
        <v>-1.4254245404669721</v>
      </c>
      <c r="Z86" s="61">
        <f t="shared" si="57"/>
        <v>1.5612511283791264E-17</v>
      </c>
      <c r="AA86" s="61">
        <f t="shared" si="57"/>
        <v>-1.4254245404669721</v>
      </c>
      <c r="AB86" s="61">
        <f t="shared" si="57"/>
        <v>1.5612511283791264E-17</v>
      </c>
      <c r="AC86" s="61">
        <f t="shared" si="57"/>
        <v>-1.4254245404669721</v>
      </c>
      <c r="AD86" s="61">
        <f t="shared" si="57"/>
        <v>1.5612511283791264E-17</v>
      </c>
      <c r="AE86" s="61">
        <f t="shared" si="57"/>
        <v>-1.4254245404669721</v>
      </c>
      <c r="AF86" s="61">
        <f t="shared" si="57"/>
        <v>1.5612511283791264E-17</v>
      </c>
      <c r="AG86" s="61">
        <f t="shared" si="57"/>
        <v>-1.4254245404669721</v>
      </c>
      <c r="AH86" s="61">
        <f t="shared" si="57"/>
        <v>1.5612511283791264E-17</v>
      </c>
      <c r="AI86" s="61">
        <f t="shared" si="57"/>
        <v>-1.4254245404669721</v>
      </c>
      <c r="AJ86" s="61">
        <f t="shared" si="57"/>
        <v>1.5612511283791264E-17</v>
      </c>
      <c r="AK86" s="61">
        <f t="shared" si="57"/>
        <v>-1.4254245404669721</v>
      </c>
      <c r="AL86" s="61">
        <f t="shared" si="57"/>
        <v>1.5612511283791264E-17</v>
      </c>
      <c r="AM86" s="61">
        <f t="shared" si="57"/>
        <v>-1.4254245404669721</v>
      </c>
      <c r="AN86" s="61">
        <f t="shared" si="57"/>
        <v>1.5612511283791264E-17</v>
      </c>
      <c r="AO86" s="61">
        <f t="shared" si="57"/>
        <v>-1.4254245404669721</v>
      </c>
      <c r="AP86" s="61">
        <f t="shared" si="57"/>
        <v>1.5612511283791264E-17</v>
      </c>
      <c r="AQ86" s="61">
        <f t="shared" si="57"/>
        <v>-1.4254245404669721</v>
      </c>
      <c r="AR86" s="61">
        <f t="shared" si="57"/>
        <v>1.5612511283791264E-17</v>
      </c>
      <c r="AS86" s="61">
        <f t="shared" si="57"/>
        <v>-1.4254245404669721</v>
      </c>
      <c r="AT86" s="61">
        <f t="shared" si="57"/>
        <v>1.5612511283791264E-17</v>
      </c>
      <c r="AU86" s="61">
        <f t="shared" si="57"/>
        <v>-1.4254245404669721</v>
      </c>
      <c r="AV86" s="61">
        <f t="shared" si="57"/>
        <v>1.5612511283791264E-17</v>
      </c>
      <c r="AW86" s="61">
        <f t="shared" si="57"/>
        <v>-1.4254245404669721</v>
      </c>
      <c r="AX86" s="61">
        <f t="shared" si="57"/>
        <v>1.5612511283791264E-17</v>
      </c>
      <c r="AY86" s="61">
        <f t="shared" si="57"/>
        <v>-1.4254245404669721</v>
      </c>
      <c r="AZ86" s="61">
        <f t="shared" si="57"/>
        <v>1.5612511283791264E-17</v>
      </c>
      <c r="BA86" s="61">
        <f t="shared" si="57"/>
        <v>-1.4254245404669721</v>
      </c>
      <c r="BB86" s="61">
        <f t="shared" si="57"/>
        <v>1.5612511283791264E-17</v>
      </c>
      <c r="BC86" s="61">
        <f t="shared" si="57"/>
        <v>-1.4254245404669721</v>
      </c>
      <c r="BD86" s="61">
        <f t="shared" si="57"/>
        <v>1.5612511283791264E-17</v>
      </c>
      <c r="BE86" s="61">
        <f t="shared" si="57"/>
        <v>-1.4254245404669721</v>
      </c>
      <c r="BF86" s="61">
        <f t="shared" si="57"/>
        <v>1.5612511283791264E-17</v>
      </c>
      <c r="BG86" s="61">
        <f t="shared" si="57"/>
        <v>-1.4254245404669721</v>
      </c>
      <c r="BH86" s="61">
        <f t="shared" si="57"/>
        <v>1.5612511283791264E-17</v>
      </c>
      <c r="BI86" s="61">
        <f t="shared" si="57"/>
        <v>-1.4254245404669721</v>
      </c>
      <c r="BJ86" s="61">
        <f t="shared" si="57"/>
        <v>1.5612511283791264E-17</v>
      </c>
      <c r="BK86" s="61">
        <f t="shared" si="57"/>
        <v>-1.4254245404669721</v>
      </c>
      <c r="BL86" s="61">
        <f t="shared" si="57"/>
        <v>1.5612511283791264E-17</v>
      </c>
      <c r="BM86" s="61">
        <f t="shared" si="57"/>
        <v>-1.4254245404669721</v>
      </c>
      <c r="BN86" s="61">
        <f t="shared" si="57"/>
        <v>1.5612511283791264E-17</v>
      </c>
      <c r="BO86" s="61">
        <f t="shared" si="57"/>
        <v>-1.4254245404669721</v>
      </c>
      <c r="BP86" s="61">
        <f t="shared" si="57"/>
        <v>1.5612511283791264E-17</v>
      </c>
      <c r="BQ86" s="61">
        <f t="shared" si="57"/>
        <v>-1.4254245404669721</v>
      </c>
      <c r="BR86" s="61">
        <f t="shared" si="57"/>
        <v>1.5612511283791264E-17</v>
      </c>
      <c r="BS86" s="61">
        <f t="shared" si="57"/>
        <v>-1.4254245404669721</v>
      </c>
      <c r="BT86" s="61">
        <f t="shared" si="57"/>
        <v>1.5612511283791264E-17</v>
      </c>
      <c r="BU86" s="61">
        <f t="shared" si="57"/>
        <v>-1.4254245404669721</v>
      </c>
      <c r="BV86" s="61">
        <f t="shared" si="57"/>
        <v>1.5612511283791264E-17</v>
      </c>
      <c r="BW86" s="61">
        <f t="shared" si="57"/>
        <v>-1.4254245404669721</v>
      </c>
      <c r="BX86" s="61">
        <f t="shared" si="57"/>
        <v>1.5612511283791264E-17</v>
      </c>
      <c r="BY86" s="61">
        <f t="shared" si="57"/>
        <v>-1.4254245404669721</v>
      </c>
      <c r="BZ86" s="61">
        <f t="shared" si="57"/>
        <v>1.5612511283791264E-17</v>
      </c>
      <c r="CA86" s="61">
        <f t="shared" si="57"/>
        <v>-1.4254245404669721</v>
      </c>
      <c r="CB86" s="61">
        <f t="shared" si="57"/>
        <v>1.5612511283791264E-17</v>
      </c>
      <c r="CC86" s="61">
        <f t="shared" si="57"/>
        <v>-1.4254245404669721</v>
      </c>
      <c r="CD86" s="61">
        <f t="shared" si="57"/>
        <v>1.5612511283791264E-17</v>
      </c>
      <c r="CE86" s="61">
        <f t="shared" si="57"/>
        <v>-1.4254245404669721</v>
      </c>
      <c r="CF86" s="61">
        <f t="shared" si="57"/>
        <v>1.5612511283791264E-17</v>
      </c>
      <c r="CG86" s="61">
        <f t="shared" si="57"/>
        <v>-1.4254245404669721</v>
      </c>
      <c r="CH86" s="61">
        <f t="shared" si="57"/>
        <v>1.5612511283791264E-17</v>
      </c>
      <c r="CI86" s="61">
        <f t="shared" si="57"/>
        <v>-1.4254245404669721</v>
      </c>
      <c r="CJ86" s="61">
        <f t="shared" ref="CJ86:DM86" si="58">SUM(CJ76:CJ85)</f>
        <v>1.5612511283791264E-17</v>
      </c>
      <c r="CK86" s="61">
        <f t="shared" si="58"/>
        <v>-1.4254245404669721</v>
      </c>
      <c r="CL86" s="61">
        <f t="shared" si="58"/>
        <v>1.5612511283791264E-17</v>
      </c>
      <c r="CM86" s="61">
        <f t="shared" si="58"/>
        <v>-1.4254245404669721</v>
      </c>
      <c r="CN86" s="61">
        <f t="shared" si="58"/>
        <v>1.5612511283791264E-17</v>
      </c>
      <c r="CO86" s="61">
        <f t="shared" si="58"/>
        <v>-1.4254245404669721</v>
      </c>
      <c r="CP86" s="61">
        <f t="shared" si="58"/>
        <v>1.5612511283791264E-17</v>
      </c>
      <c r="CQ86" s="61">
        <f t="shared" si="58"/>
        <v>-1.4254245404669721</v>
      </c>
      <c r="CR86" s="61">
        <f t="shared" si="58"/>
        <v>1.5612511283791264E-17</v>
      </c>
      <c r="CS86" s="61">
        <f t="shared" si="58"/>
        <v>-1.4254245404669721</v>
      </c>
      <c r="CT86" s="61">
        <f t="shared" si="58"/>
        <v>1.5612511283791264E-17</v>
      </c>
      <c r="CU86" s="61">
        <f t="shared" si="58"/>
        <v>-1.4254245404669721</v>
      </c>
      <c r="CV86" s="61">
        <f t="shared" si="58"/>
        <v>1.5612511283791264E-17</v>
      </c>
      <c r="CW86" s="61">
        <f t="shared" si="58"/>
        <v>-1.4254245404669721</v>
      </c>
      <c r="CX86" s="61">
        <f t="shared" si="58"/>
        <v>1.5612511283791264E-17</v>
      </c>
      <c r="CY86" s="61">
        <f t="shared" si="58"/>
        <v>-1.4254245404669721</v>
      </c>
      <c r="CZ86" s="61">
        <f t="shared" si="58"/>
        <v>1.5612511283791264E-17</v>
      </c>
      <c r="DA86" s="61">
        <f t="shared" si="58"/>
        <v>-1.4254245404669721</v>
      </c>
      <c r="DB86" s="61">
        <f t="shared" si="58"/>
        <v>1.5612511283791264E-17</v>
      </c>
      <c r="DC86" s="61">
        <f t="shared" si="58"/>
        <v>-1.4254245404669721</v>
      </c>
      <c r="DD86" s="61">
        <f t="shared" si="58"/>
        <v>1.5612511283791264E-17</v>
      </c>
      <c r="DE86" s="61">
        <f t="shared" si="58"/>
        <v>-1.4254245404669721</v>
      </c>
      <c r="DF86" s="61">
        <f t="shared" si="58"/>
        <v>1.5612511283791264E-17</v>
      </c>
      <c r="DG86" s="61">
        <f t="shared" si="58"/>
        <v>-1.4254245404669721</v>
      </c>
      <c r="DH86" s="61">
        <f t="shared" si="58"/>
        <v>1.5612511283791264E-17</v>
      </c>
      <c r="DI86" s="61">
        <f t="shared" si="58"/>
        <v>-1.4254245404669721</v>
      </c>
      <c r="DJ86" s="61">
        <f t="shared" si="58"/>
        <v>1.5612511283791264E-17</v>
      </c>
      <c r="DK86" s="61">
        <f t="shared" si="58"/>
        <v>-1.4254245404669721</v>
      </c>
      <c r="DL86" s="61">
        <f t="shared" si="58"/>
        <v>1.5612511283791264E-17</v>
      </c>
      <c r="DM86" s="155">
        <f t="shared" si="58"/>
        <v>-1.4254245404669721</v>
      </c>
    </row>
    <row r="87" spans="14:117" x14ac:dyDescent="0.25">
      <c r="N87" s="54" t="s">
        <v>624</v>
      </c>
      <c r="O87" s="55"/>
      <c r="P87" s="174" t="b">
        <f>IF(P88,IF(AND((ABS(DM87-DK87)&lt;0.001),(O74&gt;=0),(O74&lt;=1)),TRUE,FALSE),FALSE)</f>
        <v>1</v>
      </c>
      <c r="Q87" s="54"/>
      <c r="R87" s="55" t="s">
        <v>623</v>
      </c>
      <c r="S87" s="166">
        <f>$O$34-R86/S86</f>
        <v>0.24163738991875075</v>
      </c>
      <c r="T87" s="165">
        <f>ABS(U87-S87)</f>
        <v>2.9847209614713988E-5</v>
      </c>
      <c r="U87" s="164">
        <f>S87-T86/U86</f>
        <v>0.24166723712836546</v>
      </c>
      <c r="V87" s="165">
        <f>ABS(W87-U87)</f>
        <v>1.0381718262841844E-9</v>
      </c>
      <c r="W87" s="164">
        <f>U87-V86/W86</f>
        <v>0.24166723816653729</v>
      </c>
      <c r="X87" s="165">
        <f>ABS(Y87-W87)</f>
        <v>2.7755575615628914E-17</v>
      </c>
      <c r="Y87" s="164">
        <f>W87-X86/Y86</f>
        <v>0.24166723816653726</v>
      </c>
      <c r="Z87" s="165">
        <f>ABS(AA87-Y87)</f>
        <v>0</v>
      </c>
      <c r="AA87" s="164">
        <f>Y87-Z86/AA86</f>
        <v>0.24166723816653726</v>
      </c>
      <c r="AB87" s="165">
        <f>ABS(AC87-AA87)</f>
        <v>0</v>
      </c>
      <c r="AC87" s="164">
        <f>AA87-AB86/AC86</f>
        <v>0.24166723816653726</v>
      </c>
      <c r="AD87" s="165">
        <f>ABS(AE87-AC87)</f>
        <v>0</v>
      </c>
      <c r="AE87" s="164">
        <f>AC87-AD86/AE86</f>
        <v>0.24166723816653726</v>
      </c>
      <c r="AF87" s="165">
        <f>ABS(AG87-AE87)</f>
        <v>0</v>
      </c>
      <c r="AG87" s="164">
        <f>AE87-AF86/AG86</f>
        <v>0.24166723816653726</v>
      </c>
      <c r="AH87" s="165">
        <f>ABS(AI87-AG87)</f>
        <v>0</v>
      </c>
      <c r="AI87" s="164">
        <f>AG87-AH86/AI86</f>
        <v>0.24166723816653726</v>
      </c>
      <c r="AJ87" s="165">
        <f>ABS(AK87-AI87)</f>
        <v>0</v>
      </c>
      <c r="AK87" s="164">
        <f>AI87-AJ86/AK86</f>
        <v>0.24166723816653726</v>
      </c>
      <c r="AL87" s="165">
        <f>ABS(AM87-AK87)</f>
        <v>0</v>
      </c>
      <c r="AM87" s="164">
        <f>AK87-AL86/AM86</f>
        <v>0.24166723816653726</v>
      </c>
      <c r="AN87" s="165">
        <f>ABS(AO87-AM87)</f>
        <v>0</v>
      </c>
      <c r="AO87" s="164">
        <f>AM87-AN86/AO86</f>
        <v>0.24166723816653726</v>
      </c>
      <c r="AP87" s="165">
        <f>ABS(AQ87-AO87)</f>
        <v>0</v>
      </c>
      <c r="AQ87" s="164">
        <f>AO87-AP86/AQ86</f>
        <v>0.24166723816653726</v>
      </c>
      <c r="AR87" s="165">
        <f>ABS(AS87-AQ87)</f>
        <v>0</v>
      </c>
      <c r="AS87" s="164">
        <f>AQ87-AR86/AS86</f>
        <v>0.24166723816653726</v>
      </c>
      <c r="AT87" s="165">
        <f>ABS(AU87-AS87)</f>
        <v>0</v>
      </c>
      <c r="AU87" s="164">
        <f>AS87-AT86/AU86</f>
        <v>0.24166723816653726</v>
      </c>
      <c r="AV87" s="165">
        <f>ABS(AW87-AU87)</f>
        <v>0</v>
      </c>
      <c r="AW87" s="164">
        <f>AU87-AV86/AW86</f>
        <v>0.24166723816653726</v>
      </c>
      <c r="AX87" s="165">
        <f>ABS(AY87-AW87)</f>
        <v>0</v>
      </c>
      <c r="AY87" s="164">
        <f>AW87-AX86/AY86</f>
        <v>0.24166723816653726</v>
      </c>
      <c r="AZ87" s="165">
        <f>ABS(BA87-AY87)</f>
        <v>0</v>
      </c>
      <c r="BA87" s="164">
        <f>AY87-AZ86/BA86</f>
        <v>0.24166723816653726</v>
      </c>
      <c r="BB87" s="165">
        <f>ABS(BC87-BA87)</f>
        <v>0</v>
      </c>
      <c r="BC87" s="164">
        <f>BA87-BB86/BC86</f>
        <v>0.24166723816653726</v>
      </c>
      <c r="BD87" s="165">
        <f>ABS(BE87-BC87)</f>
        <v>0</v>
      </c>
      <c r="BE87" s="164">
        <f>BC87-BD86/BE86</f>
        <v>0.24166723816653726</v>
      </c>
      <c r="BF87" s="165">
        <f>ABS(BG87-BE87)</f>
        <v>0</v>
      </c>
      <c r="BG87" s="164">
        <f>BE87-BF86/BG86</f>
        <v>0.24166723816653726</v>
      </c>
      <c r="BH87" s="165">
        <f>ABS(BI87-BG87)</f>
        <v>0</v>
      </c>
      <c r="BI87" s="164">
        <f>BG87-BH86/BI86</f>
        <v>0.24166723816653726</v>
      </c>
      <c r="BJ87" s="165">
        <f>ABS(BK87-BI87)</f>
        <v>0</v>
      </c>
      <c r="BK87" s="164">
        <f>BI87-BJ86/BK86</f>
        <v>0.24166723816653726</v>
      </c>
      <c r="BL87" s="165">
        <f>ABS(BM87-BK87)</f>
        <v>0</v>
      </c>
      <c r="BM87" s="164">
        <f>BK87-BL86/BM86</f>
        <v>0.24166723816653726</v>
      </c>
      <c r="BN87" s="165">
        <f>ABS(BO87-BM87)</f>
        <v>0</v>
      </c>
      <c r="BO87" s="164">
        <f>BM87-BN86/BO86</f>
        <v>0.24166723816653726</v>
      </c>
      <c r="BP87" s="165">
        <f>ABS(BQ87-BO87)</f>
        <v>0</v>
      </c>
      <c r="BQ87" s="164">
        <f>BO87-BP86/BQ86</f>
        <v>0.24166723816653726</v>
      </c>
      <c r="BR87" s="165">
        <f>ABS(BS87-BQ87)</f>
        <v>0</v>
      </c>
      <c r="BS87" s="164">
        <f>BQ87-BR86/BS86</f>
        <v>0.24166723816653726</v>
      </c>
      <c r="BT87" s="165">
        <f>ABS(BU87-BS87)</f>
        <v>0</v>
      </c>
      <c r="BU87" s="164">
        <f>BS87-BT86/BU86</f>
        <v>0.24166723816653726</v>
      </c>
      <c r="BV87" s="165">
        <f>ABS(BW87-BU87)</f>
        <v>0</v>
      </c>
      <c r="BW87" s="164">
        <f>BU87-BV86/BW86</f>
        <v>0.24166723816653726</v>
      </c>
      <c r="BX87" s="165">
        <f>ABS(BY87-BW87)</f>
        <v>0</v>
      </c>
      <c r="BY87" s="164">
        <f>BW87-BX86/BY86</f>
        <v>0.24166723816653726</v>
      </c>
      <c r="BZ87" s="165">
        <f>ABS(CA87-BY87)</f>
        <v>0</v>
      </c>
      <c r="CA87" s="164">
        <f>BY87-BZ86/CA86</f>
        <v>0.24166723816653726</v>
      </c>
      <c r="CB87" s="165">
        <f>ABS(CC87-CA87)</f>
        <v>0</v>
      </c>
      <c r="CC87" s="164">
        <f>CA87-CB86/CC86</f>
        <v>0.24166723816653726</v>
      </c>
      <c r="CD87" s="165">
        <f>ABS(CE87-CC87)</f>
        <v>0</v>
      </c>
      <c r="CE87" s="164">
        <f>CC87-CD86/CE86</f>
        <v>0.24166723816653726</v>
      </c>
      <c r="CF87" s="165">
        <f>ABS(CG87-CE87)</f>
        <v>0</v>
      </c>
      <c r="CG87" s="164">
        <f>CE87-CF86/CG86</f>
        <v>0.24166723816653726</v>
      </c>
      <c r="CH87" s="165">
        <f>ABS(CI87-CG87)</f>
        <v>0</v>
      </c>
      <c r="CI87" s="164">
        <f>CG87-CH86/CI86</f>
        <v>0.24166723816653726</v>
      </c>
      <c r="CJ87" s="165">
        <f>ABS(CK87-CI87)</f>
        <v>0</v>
      </c>
      <c r="CK87" s="164">
        <f>CI87-CJ86/CK86</f>
        <v>0.24166723816653726</v>
      </c>
      <c r="CL87" s="165">
        <f>ABS(CM87-CK87)</f>
        <v>0</v>
      </c>
      <c r="CM87" s="164">
        <f>CK87-CL86/CM86</f>
        <v>0.24166723816653726</v>
      </c>
      <c r="CN87" s="165">
        <f>ABS(CO87-CM87)</f>
        <v>0</v>
      </c>
      <c r="CO87" s="164">
        <f>CM87-CN86/CO86</f>
        <v>0.24166723816653726</v>
      </c>
      <c r="CP87" s="165">
        <f>ABS(CQ87-CO87)</f>
        <v>0</v>
      </c>
      <c r="CQ87" s="164">
        <f>CO87-CP86/CQ86</f>
        <v>0.24166723816653726</v>
      </c>
      <c r="CR87" s="165">
        <f>ABS(CS87-CQ87)</f>
        <v>0</v>
      </c>
      <c r="CS87" s="164">
        <f>CQ87-CR86/CS86</f>
        <v>0.24166723816653726</v>
      </c>
      <c r="CT87" s="165">
        <f>ABS(CU87-CS87)</f>
        <v>0</v>
      </c>
      <c r="CU87" s="164">
        <f>CS87-CT86/CU86</f>
        <v>0.24166723816653726</v>
      </c>
      <c r="CV87" s="165">
        <f>ABS(CW87-CU87)</f>
        <v>0</v>
      </c>
      <c r="CW87" s="164">
        <f>CU87-CV86/CW86</f>
        <v>0.24166723816653726</v>
      </c>
      <c r="CX87" s="165">
        <f>ABS(CY87-CW87)</f>
        <v>0</v>
      </c>
      <c r="CY87" s="164">
        <f>CW87-CX86/CY86</f>
        <v>0.24166723816653726</v>
      </c>
      <c r="CZ87" s="165">
        <f>ABS(DA87-CY87)</f>
        <v>0</v>
      </c>
      <c r="DA87" s="164">
        <f>CY87-CZ86/DA86</f>
        <v>0.24166723816653726</v>
      </c>
      <c r="DB87" s="165">
        <f>ABS(DC87-DA87)</f>
        <v>0</v>
      </c>
      <c r="DC87" s="164">
        <f>DA87-DB86/DC86</f>
        <v>0.24166723816653726</v>
      </c>
      <c r="DD87" s="165">
        <f>ABS(DE87-DC87)</f>
        <v>0</v>
      </c>
      <c r="DE87" s="164">
        <f>DC87-DD86/DE86</f>
        <v>0.24166723816653726</v>
      </c>
      <c r="DF87" s="165">
        <f>ABS(DG87-DE87)</f>
        <v>0</v>
      </c>
      <c r="DG87" s="164">
        <f>DE87-DF86/DG86</f>
        <v>0.24166723816653726</v>
      </c>
      <c r="DH87" s="165">
        <f>ABS(DI87-DG87)</f>
        <v>0</v>
      </c>
      <c r="DI87" s="164">
        <f>DG87-DH86/DI86</f>
        <v>0.24166723816653726</v>
      </c>
      <c r="DJ87" s="165">
        <f>ABS(DK87-DI87)</f>
        <v>0</v>
      </c>
      <c r="DK87" s="164">
        <f>DI87-DJ86/DK86</f>
        <v>0.24166723816653726</v>
      </c>
      <c r="DL87" s="165">
        <f>ABS(DM87-DK87)</f>
        <v>0</v>
      </c>
      <c r="DM87" s="166">
        <f>DK87-DL86/DM86</f>
        <v>0.24166723816653726</v>
      </c>
    </row>
    <row r="88" spans="14:117" x14ac:dyDescent="0.25">
      <c r="N88" s="70" t="s">
        <v>625</v>
      </c>
      <c r="O88" s="73"/>
      <c r="P88" s="175" t="b">
        <f>IF(ISNUMBER(O74),TRUE,FALSE)</f>
        <v>1</v>
      </c>
      <c r="Q88" s="70"/>
      <c r="R88" s="73"/>
      <c r="S88" s="80"/>
      <c r="T88" s="73"/>
      <c r="U88" s="73"/>
      <c r="V88" s="73"/>
      <c r="W88" s="73"/>
      <c r="X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O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  <c r="CD88" s="73"/>
      <c r="CE88" s="73"/>
      <c r="CF88" s="73"/>
      <c r="CG88" s="73"/>
      <c r="CH88" s="73"/>
      <c r="CI88" s="73"/>
      <c r="CJ88" s="73"/>
      <c r="CK88" s="73"/>
      <c r="CL88" s="73"/>
      <c r="CM88" s="73"/>
      <c r="CN88" s="73"/>
      <c r="CO88" s="73"/>
      <c r="CP88" s="73"/>
      <c r="CQ88" s="73"/>
      <c r="CR88" s="73"/>
      <c r="CS88" s="73"/>
      <c r="CT88" s="73"/>
      <c r="CU88" s="73"/>
      <c r="CV88" s="73"/>
      <c r="CW88" s="73"/>
      <c r="CX88" s="73"/>
      <c r="CY88" s="73"/>
      <c r="CZ88" s="73"/>
      <c r="DA88" s="73"/>
      <c r="DB88" s="73"/>
      <c r="DC88" s="73"/>
      <c r="DD88" s="73"/>
      <c r="DE88" s="73"/>
      <c r="DF88" s="73"/>
      <c r="DG88" s="73"/>
      <c r="DH88" s="73"/>
      <c r="DI88" s="73"/>
      <c r="DJ88" s="73"/>
      <c r="DK88" s="73"/>
      <c r="DL88" s="73"/>
      <c r="DM88" s="80"/>
    </row>
    <row r="89" spans="14:117" x14ac:dyDescent="0.25">
      <c r="N89" s="176" t="s">
        <v>628</v>
      </c>
      <c r="O89" s="177"/>
      <c r="P89" s="178">
        <f>ABS(SUM(Q76:Q85)-SUM(Q36:Q45))</f>
        <v>9.8236325462151619</v>
      </c>
      <c r="T89" s="51"/>
      <c r="V89" s="47"/>
      <c r="W89" s="47"/>
      <c r="AW89" t="s">
        <v>576</v>
      </c>
    </row>
    <row r="90" spans="14:117" x14ac:dyDescent="0.25">
      <c r="N90" s="54" t="s">
        <v>626</v>
      </c>
      <c r="O90" s="58"/>
      <c r="P90" s="171"/>
      <c r="Q90" s="57" t="s">
        <v>545</v>
      </c>
      <c r="R90" s="56"/>
      <c r="S90" s="56"/>
      <c r="T90" s="57"/>
      <c r="U90" s="57"/>
      <c r="V90" s="54">
        <v>1</v>
      </c>
      <c r="W90" s="55">
        <v>2</v>
      </c>
      <c r="X90" s="55">
        <v>3</v>
      </c>
      <c r="Y90" s="55">
        <v>4</v>
      </c>
      <c r="Z90" s="55">
        <v>5</v>
      </c>
      <c r="AA90" s="55">
        <v>6</v>
      </c>
      <c r="AB90" s="55">
        <v>7</v>
      </c>
      <c r="AC90" s="55">
        <v>8</v>
      </c>
      <c r="AD90" s="55">
        <v>9</v>
      </c>
      <c r="AE90" s="58">
        <v>10</v>
      </c>
      <c r="AF90" s="83" t="s">
        <v>569</v>
      </c>
      <c r="AG90" s="54"/>
      <c r="AH90" s="55"/>
      <c r="AI90" s="55"/>
      <c r="AJ90" s="55"/>
      <c r="AK90" s="55"/>
      <c r="AL90" s="55"/>
      <c r="AM90" s="55"/>
      <c r="AN90" s="55"/>
      <c r="AO90" s="55"/>
      <c r="AP90" s="55"/>
      <c r="AQ90" s="55"/>
      <c r="AR90" s="58"/>
      <c r="AS90" s="54"/>
      <c r="AT90" s="55" t="s">
        <v>565</v>
      </c>
      <c r="AU90" s="55" t="s">
        <v>577</v>
      </c>
      <c r="AV90" s="58" t="s">
        <v>578</v>
      </c>
    </row>
    <row r="91" spans="14:117" x14ac:dyDescent="0.25">
      <c r="N91" s="82"/>
      <c r="O91" s="172"/>
      <c r="P91" s="78">
        <v>1</v>
      </c>
      <c r="Q91" s="61">
        <f>N76/N86</f>
        <v>6.3657751723019421E-2</v>
      </c>
      <c r="R91" s="62"/>
      <c r="S91" s="62"/>
      <c r="T91" s="60"/>
      <c r="U91" s="63"/>
      <c r="V91" s="153">
        <f>SQRT($T$51*VLOOKUP(V90,$P$51:$T$60,5))*(1-$Q$20)*Q91*VLOOKUP(V90,P91:Q100,2)</f>
        <v>8.3226640735065019E-4</v>
      </c>
      <c r="W91" s="61">
        <f>SQRT($T$51*VLOOKUP(W90,$P$51:$T$60,5))*(1-$R$20)*Q91*VLOOKUP(W90,P91:Q100,2)</f>
        <v>2.328505155334345E-3</v>
      </c>
      <c r="X91" s="61">
        <f>SQRT($T$51*VLOOKUP(X90,$P$51:$T$60,5))*(1-$S$20)*Q91*VLOOKUP(X90,P91:Q100,2)</f>
        <v>3.6778971152067919E-3</v>
      </c>
      <c r="Y91" s="61">
        <f>SQRT($T$51*VLOOKUP(Y90,$P$51:$T$60,5))*(1-$T$20)*Q91*VLOOKUP(Y90,P91:Q100,2)</f>
        <v>4.9145929183229756E-3</v>
      </c>
      <c r="Z91" s="61">
        <f>SQRT($T$51*VLOOKUP(Z90,$P$51:$T$60,5))*(1-$U$20)*Q91*VLOOKUP(Z90,P91:Q100,2)</f>
        <v>4.6822410933475321E-3</v>
      </c>
      <c r="AA91" s="61">
        <f>SQRT($T$51*VLOOKUP(AA90,$P$51:$T$60,5))*(1-$V$20)*Q91*VLOOKUP(AA90,P91:Q100,2)</f>
        <v>6.0816353651967827E-3</v>
      </c>
      <c r="AB91" s="61">
        <f>SQRT($T$51*VLOOKUP(AB90,$P$51:$T$60,5))*(1-$W$20)*Q91*VLOOKUP(AB90,P91:Q100,2)</f>
        <v>3.0216458467815653E-4</v>
      </c>
      <c r="AC91" s="61">
        <f>SQRT($T$51*VLOOKUP(AC90,$P$51:$T$60,5))*(1-$X$20)*Q91*VLOOKUP(AC90,P91:Q100,2)</f>
        <v>1.4714987181233313E-3</v>
      </c>
      <c r="AD91" s="61">
        <f>SQRT($T$51*VLOOKUP(AD90,$P$51:$T$60,5))*(1-$Y$20)*Q91*VLOOKUP(AD90,P91:Q100,2)</f>
        <v>2.1601915111491322E-3</v>
      </c>
      <c r="AE91" s="155">
        <f>SQRT($T$51*VLOOKUP(AE90,$P$51:$T$60,5))*(1-$Z$20)*Q91*VLOOKUP(AE90,P91:Q100,2)</f>
        <v>1.9097499038112054E-3</v>
      </c>
      <c r="AF91" s="84">
        <f>$U$51*Q91</f>
        <v>1.7061448309733822E-6</v>
      </c>
      <c r="AG91" s="59" t="s">
        <v>69</v>
      </c>
      <c r="AH91" s="61">
        <f>$AE$10*AE101*100000/($T$3*$AE$9)^2</f>
        <v>0.83045577878791055</v>
      </c>
      <c r="AI91" s="65" t="s">
        <v>583</v>
      </c>
      <c r="AJ91" s="66" t="s">
        <v>573</v>
      </c>
      <c r="AK91" s="61">
        <f>(AH98+SQRT(AH100))^(1/3)+(AH98-SQRT(AH100))^(1/3)-AH94/3</f>
        <v>0.16573488667624747</v>
      </c>
      <c r="AL91" s="63">
        <f>AK91^3+AH94*AK91^2+AH95*AK91+AH96</f>
        <v>0</v>
      </c>
      <c r="AM91" s="65" t="s">
        <v>573</v>
      </c>
      <c r="AN91" s="61">
        <f>IF(AH100&gt;=0,AK91,AK98)</f>
        <v>0.16573488667624747</v>
      </c>
      <c r="AO91" s="61">
        <f>IF(AN91&lt;AN92,AN92,AN91)</f>
        <v>0.16573488667624747</v>
      </c>
      <c r="AP91" s="61">
        <f>AO91</f>
        <v>0.16573488667624747</v>
      </c>
      <c r="AQ91" s="67">
        <f>IF(AP91&lt;AP92,AP92,AP91)</f>
        <v>0.16573488667624747</v>
      </c>
      <c r="AR91" s="81"/>
      <c r="AS91" s="59">
        <v>1</v>
      </c>
      <c r="AT91" s="61">
        <f>AT63</f>
        <v>5.4980683411787988E-2</v>
      </c>
      <c r="AU91" s="61">
        <f>SUMPRODUCT(Q91:Q100,$AT$51:$AT$60)</f>
        <v>0.37496209830682681</v>
      </c>
      <c r="AV91" s="68">
        <f>IF($AA$7,EXP((AT91/AH92)*(AQ96-1)-LN(AQ96-AH92)-AH91*(2*AU91/AH91-AT91/AH92)*LN((AQ96+2.41421536*AH92)/(AQ96-0.41421536*AH92))/(AH92*2.82842713)      ),1)</f>
        <v>2.9234198731931329</v>
      </c>
    </row>
    <row r="92" spans="14:117" x14ac:dyDescent="0.25">
      <c r="N92" s="82"/>
      <c r="O92" s="172"/>
      <c r="P92" s="78">
        <v>2</v>
      </c>
      <c r="Q92" s="61">
        <f>N77/N86</f>
        <v>0.10252859713294114</v>
      </c>
      <c r="R92" s="62"/>
      <c r="S92" s="62"/>
      <c r="T92" s="60"/>
      <c r="U92" s="63"/>
      <c r="V92" s="153">
        <f>SQRT($T$52*VLOOKUP(V90,$P$51:$T$60,5))*(1-$Q$21)*Q92*VLOOKUP(V90,P91:Q100,2)</f>
        <v>2.328505155334345E-3</v>
      </c>
      <c r="W92" s="61">
        <f>SQRT($T$52*VLOOKUP(W90,$P$51:$T$60,5))*(1-$R$21)*Q92*VLOOKUP(W90,P91:Q100,2)</f>
        <v>6.4809197141136327E-3</v>
      </c>
      <c r="X92" s="61">
        <f>SQRT($T$52*VLOOKUP(X90,$P$51:$T$60,5))*(1-$S$21)*Q92*VLOOKUP(X90,P91:Q100,2)</f>
        <v>1.039756902862822E-2</v>
      </c>
      <c r="Y92" s="61">
        <f>SQRT($T$52*VLOOKUP(Y90,$P$51:$T$60,5))*(1-$T$21)*Q92*VLOOKUP(Y90,P91:Q100,2)</f>
        <v>1.2564869742218709E-2</v>
      </c>
      <c r="Z92" s="61">
        <f>SQRT($T$52*VLOOKUP(Z90,$P$51:$T$60,5))*(1-$U$21)*Q92*VLOOKUP(Z90,P91:Q100,2)</f>
        <v>1.3499065462752698E-2</v>
      </c>
      <c r="AA92" s="61">
        <f>SQRT($T$52*VLOOKUP(AA90,$P$51:$T$60,5))*(1-$V$21)*Q92*VLOOKUP(AA90,P91:Q100,2)</f>
        <v>1.7235035195331511E-2</v>
      </c>
      <c r="AB92" s="61">
        <f>SQRT($T$52*VLOOKUP(AB90,$P$51:$T$60,5))*(1-$W$21)*Q92*VLOOKUP(AB90,P91:Q100,2)</f>
        <v>8.2544678156984299E-4</v>
      </c>
      <c r="AC92" s="61">
        <f>SQRT($T$52*VLOOKUP(AC90,$P$51:$T$60,5))*(1-$X$21)*Q92*VLOOKUP(AC90,P91:Q100,2)</f>
        <v>3.924036118223403E-3</v>
      </c>
      <c r="AD92" s="61">
        <f>SQRT($T$52*VLOOKUP(AD90,$P$51:$T$60,5))*(1-$Y$21)*Q92*VLOOKUP(AD90,P91:Q100,2)</f>
        <v>6.0326919692024195E-3</v>
      </c>
      <c r="AE92" s="155">
        <f>SQRT($T$52*VLOOKUP(AE90,$P$51:$T$60,5))*(1-$Z$21)*Q92*VLOOKUP(AE90,P91:Q100,2)</f>
        <v>5.3978434005176245E-3</v>
      </c>
      <c r="AF92" s="84">
        <f>$U$52*Q92</f>
        <v>4.1472915303364572E-6</v>
      </c>
      <c r="AG92" s="59" t="s">
        <v>65</v>
      </c>
      <c r="AH92" s="61">
        <f>AF101*$AE$10*100000/($T$3*$AE$9)</f>
        <v>0.10731690638997046</v>
      </c>
      <c r="AI92" s="61"/>
      <c r="AJ92" s="66" t="s">
        <v>574</v>
      </c>
      <c r="AK92" s="66" t="e">
        <f>1/0</f>
        <v>#DIV/0!</v>
      </c>
      <c r="AL92" s="61"/>
      <c r="AM92" s="65" t="s">
        <v>574</v>
      </c>
      <c r="AN92" s="66">
        <f>IF(AH100&gt;=0,0,AK99)</f>
        <v>0</v>
      </c>
      <c r="AO92" s="61">
        <f>IF(AN91&lt;AN92,AN91,AN92)</f>
        <v>0</v>
      </c>
      <c r="AP92" s="61">
        <f>IF(AO92&lt;AO93,AO93,AO92)</f>
        <v>0</v>
      </c>
      <c r="AQ92" s="67">
        <f>IF(AP91&lt;AP92,AP91,AP92)</f>
        <v>0</v>
      </c>
      <c r="AR92" s="81"/>
      <c r="AS92" s="59">
        <v>2</v>
      </c>
      <c r="AT92" s="61">
        <f t="shared" ref="AT92:AT100" si="59">AT64</f>
        <v>8.2978405430088234E-2</v>
      </c>
      <c r="AU92" s="61">
        <f>SUMPRODUCT(Q91:Q100,$AU$51:$AU$60)</f>
        <v>0.6459121042801933</v>
      </c>
      <c r="AV92" s="68">
        <f>IF($AA$8,EXP((AT92/AH92)*(AQ96-1)-LN(AQ96-AH92)-AH91*(2*AU92/AH91-AT92/AH92)*LN((AQ96+2.41421536*AH92)/(AQ96-0.41421536*AH92))/(AH92*2.82842713)      ),1)</f>
        <v>0.61380331832711232</v>
      </c>
    </row>
    <row r="93" spans="14:117" x14ac:dyDescent="0.25">
      <c r="N93" s="82"/>
      <c r="O93" s="172"/>
      <c r="P93" s="78">
        <v>3</v>
      </c>
      <c r="Q93" s="61">
        <f>N78/N86</f>
        <v>0.1201947867475113</v>
      </c>
      <c r="R93" s="62"/>
      <c r="S93" s="62"/>
      <c r="T93" s="60"/>
      <c r="U93" s="63"/>
      <c r="V93" s="153">
        <f>SQRT($T$53*VLOOKUP(V90,$P$51:$T$60,5))*(1-$Q$22)*Q93*VLOOKUP(V90,P91:Q100,2)</f>
        <v>3.6778971152067919E-3</v>
      </c>
      <c r="W93" s="61">
        <f>SQRT($T$53*VLOOKUP(W90,$P$51:$T$60,5))*(1-$R$22)*Q93*VLOOKUP(W90,P91:Q100,2)</f>
        <v>1.0397569028628222E-2</v>
      </c>
      <c r="X93" s="61">
        <f>SQRT($T$53*VLOOKUP(X90,$P$51:$T$60,5))*(1-$S$22)*Q93*VLOOKUP(X90,P91:Q100,2)</f>
        <v>1.6717947493552428E-2</v>
      </c>
      <c r="Y93" s="61">
        <f>SQRT($T$53*VLOOKUP(Y90,$P$51:$T$60,5))*(1-$T$22)*Q93*VLOOKUP(Y90,P91:Q100,2)</f>
        <v>2.2249854546281818E-2</v>
      </c>
      <c r="Z93" s="61">
        <f>SQRT($T$53*VLOOKUP(Z90,$P$51:$T$60,5))*(1-$U$22)*Q93*VLOOKUP(Z90,P91:Q100,2)</f>
        <v>2.1704568017587765E-2</v>
      </c>
      <c r="AA93" s="61">
        <f>SQRT($T$53*VLOOKUP(AA90,$P$51:$T$60,5))*(1-$V$22)*Q93*VLOOKUP(AA90,P91:Q100,2)</f>
        <v>2.7153938685701831E-2</v>
      </c>
      <c r="AB93" s="61">
        <f>SQRT($T$53*VLOOKUP(AB90,$P$51:$T$60,5))*(1-$W$22)*Q93*VLOOKUP(AB90,P91:Q100,2)</f>
        <v>1.2786481570029376E-3</v>
      </c>
      <c r="AC93" s="61">
        <f>SQRT($T$53*VLOOKUP(AC90,$P$51:$T$60,5))*(1-$X$22)*Q93*VLOOKUP(AC90,P91:Q100,2)</f>
        <v>6.3612290621232514E-3</v>
      </c>
      <c r="AD93" s="61">
        <f>SQRT($T$53*VLOOKUP(AD90,$P$51:$T$60,5))*(1-$Y$22)*Q93*VLOOKUP(AD90,P91:Q100,2)</f>
        <v>9.6415563757116518E-3</v>
      </c>
      <c r="AE93" s="155">
        <f>SQRT($T$53*VLOOKUP(AE90,$P$51:$T$60,5))*(1-$Z$22)*Q93*VLOOKUP(AE90,P91:Q100,2)</f>
        <v>8.7473390944853222E-3</v>
      </c>
      <c r="AF93" s="84">
        <f>$U$53*Q93</f>
        <v>6.7722981608097072E-6</v>
      </c>
      <c r="AG93" s="82"/>
      <c r="AH93" s="65"/>
      <c r="AI93" s="61"/>
      <c r="AJ93" s="66" t="s">
        <v>575</v>
      </c>
      <c r="AK93" s="66" t="e">
        <f>1/0</f>
        <v>#DIV/0!</v>
      </c>
      <c r="AL93" s="61"/>
      <c r="AM93" s="65" t="s">
        <v>575</v>
      </c>
      <c r="AN93" s="66">
        <f>IF(AH100&gt;=0,0,AK100)</f>
        <v>0</v>
      </c>
      <c r="AO93" s="61">
        <f>AN93</f>
        <v>0</v>
      </c>
      <c r="AP93" s="61">
        <f>IF(AO92&lt;AO93,AO92,AO93)</f>
        <v>0</v>
      </c>
      <c r="AQ93" s="67">
        <f>AP93</f>
        <v>0</v>
      </c>
      <c r="AR93" s="81"/>
      <c r="AS93" s="59">
        <v>3</v>
      </c>
      <c r="AT93" s="61">
        <f t="shared" si="59"/>
        <v>0.11558353539329831</v>
      </c>
      <c r="AU93" s="61">
        <f>SUMPRODUCT(Q91:Q100,$AV$51:$AV$60)</f>
        <v>0.8957971853486284</v>
      </c>
      <c r="AV93" s="68">
        <f>IF($AA$9,EXP((AT93/AH92)*(AQ96-1)-LN(AQ96-AH92)-AH91*(2*AU93/AH91-AT93/AH92)*LN((AQ96+2.41421536*AH92)/(AQ96-0.41421536*AH92))/(AH92*2.82842713)      ),1)</f>
        <v>0.17144308702981734</v>
      </c>
    </row>
    <row r="94" spans="14:117" x14ac:dyDescent="0.25">
      <c r="N94" s="82"/>
      <c r="O94" s="172"/>
      <c r="P94" s="78">
        <v>4</v>
      </c>
      <c r="Q94" s="61">
        <f>N79/N86</f>
        <v>0.12656035394790421</v>
      </c>
      <c r="R94" s="62"/>
      <c r="S94" s="62"/>
      <c r="T94" s="60"/>
      <c r="U94" s="63"/>
      <c r="V94" s="153">
        <f>SQRT($T$54*VLOOKUP(V90,$P$51:$T$60,5))*(1-$Q$23)*Q94*VLOOKUP(V90,P91:Q100,2)</f>
        <v>4.9145929183229756E-3</v>
      </c>
      <c r="W94" s="61">
        <f>SQRT($T$54*VLOOKUP(W90,$P$51:$T$60,5))*(1-$R$23)*Q94*VLOOKUP(W90,P91:Q100,2)</f>
        <v>1.2564869742218711E-2</v>
      </c>
      <c r="X94" s="61">
        <f>SQRT($T$54*VLOOKUP(X90,$P$51:$T$60,5))*(1-$S$23)*Q94*VLOOKUP(X90,P91:Q100,2)</f>
        <v>2.2249854546281821E-2</v>
      </c>
      <c r="Y94" s="61">
        <f>SQRT($T$54*VLOOKUP(Y90,$P$51:$T$60,5))*(1-$T$23)*Q94*VLOOKUP(Y90,P91:Q100,2)</f>
        <v>2.9808661753586433E-2</v>
      </c>
      <c r="Z94" s="61">
        <f>SQRT($T$54*VLOOKUP(Z90,$P$51:$T$60,5))*(1-$U$23)*Q94*VLOOKUP(Z90,P91:Q100,2)</f>
        <v>2.8769362380561984E-2</v>
      </c>
      <c r="AA94" s="61">
        <f>SQRT($T$54*VLOOKUP(AA90,$P$51:$T$60,5))*(1-$V$23)*Q94*VLOOKUP(AA90,P91:Q100,2)</f>
        <v>3.4496644835517419E-2</v>
      </c>
      <c r="AB94" s="61">
        <f>SQRT($T$54*VLOOKUP(AB90,$P$51:$T$60,5))*(1-$W$23)*Q94*VLOOKUP(AB90,P91:Q100,2)</f>
        <v>1.717087748272012E-3</v>
      </c>
      <c r="AC94" s="61">
        <f>SQRT($T$54*VLOOKUP(AC90,$P$51:$T$60,5))*(1-$X$23)*Q94*VLOOKUP(AC90,P91:Q100,2)</f>
        <v>8.4049486737580829E-3</v>
      </c>
      <c r="AD94" s="61">
        <f>SQRT($T$54*VLOOKUP(AD90,$P$51:$T$60,5))*(1-$Y$23)*Q94*VLOOKUP(AD90,P91:Q100,2)</f>
        <v>1.4113568587831634E-2</v>
      </c>
      <c r="AE94" s="155">
        <f>SQRT($T$54*VLOOKUP(AE90,$P$51:$T$60,5))*(1-$Z$23)*Q94*VLOOKUP(AE90,P91:Q100,2)</f>
        <v>1.0603418482427105E-2</v>
      </c>
      <c r="AF94" s="84">
        <f>$U$54*Q94</f>
        <v>9.1613025124568206E-6</v>
      </c>
      <c r="AG94" s="59" t="s">
        <v>570</v>
      </c>
      <c r="AH94" s="60">
        <f>AH92-1</f>
        <v>-0.89268309361002951</v>
      </c>
      <c r="AI94" s="61"/>
      <c r="AJ94" s="66"/>
      <c r="AK94" s="61"/>
      <c r="AL94" s="61"/>
      <c r="AM94" s="50"/>
      <c r="AN94" s="65"/>
      <c r="AO94" s="65"/>
      <c r="AP94" s="65"/>
      <c r="AQ94" s="65"/>
      <c r="AR94" s="81"/>
      <c r="AS94" s="59">
        <v>4</v>
      </c>
      <c r="AT94" s="61">
        <f t="shared" si="59"/>
        <v>0.14849269129567372</v>
      </c>
      <c r="AU94" s="61">
        <f>SUMPRODUCT(Q91:Q100,$AW$51:$AW$60)</f>
        <v>1.1148304807747214</v>
      </c>
      <c r="AV94" s="68">
        <f>IF($AA$10,EXP((AT94/AH92)*(AQ96-1)-LN(AQ96-AH92)-AH91*(2*AU94/AH91-AT94/AH92)*LN((AQ96+2.41421536*AH92)/(AQ96-0.41421536*AH92))/(AH92*2.82842713)      ),1)</f>
        <v>6.2240301807561516E-2</v>
      </c>
    </row>
    <row r="95" spans="14:117" x14ac:dyDescent="0.25">
      <c r="N95" s="82"/>
      <c r="O95" s="172"/>
      <c r="P95" s="78">
        <v>5</v>
      </c>
      <c r="Q95" s="61">
        <f>N80/N86</f>
        <v>0.12636479732902944</v>
      </c>
      <c r="R95" s="62"/>
      <c r="S95" s="62"/>
      <c r="T95" s="60"/>
      <c r="U95" s="63"/>
      <c r="V95" s="153">
        <f>SQRT($T$55*VLOOKUP(V90,$P$51:$T$60,5))*(1-$Q$24)*Q95*VLOOKUP(V90,P91:Q100,2)</f>
        <v>4.6822410933475321E-3</v>
      </c>
      <c r="W95" s="61">
        <f>SQRT($T$55*VLOOKUP(W90,$P$51:$T$60,5))*(1-$R$24)*Q95*VLOOKUP(W90,P91:Q100,2)</f>
        <v>1.3499065462752698E-2</v>
      </c>
      <c r="X95" s="61">
        <f>SQRT($T$55*VLOOKUP(X90,$P$51:$T$60,5))*(1-$S$24)*Q95*VLOOKUP(X90,P91:Q100,2)</f>
        <v>2.1704568017587769E-2</v>
      </c>
      <c r="Y95" s="61">
        <f>SQRT($T$55*VLOOKUP(Y90,$P$51:$T$60,5))*(1-$T$24)*Q95*VLOOKUP(Y90,P91:Q100,2)</f>
        <v>2.8769362380561984E-2</v>
      </c>
      <c r="Z95" s="61">
        <f>SQRT($T$55*VLOOKUP(Z90,$P$51:$T$60,5))*(1-$U$24)*Q95*VLOOKUP(Z90,P91:Q100,2)</f>
        <v>2.774409917238127E-2</v>
      </c>
      <c r="AA95" s="61">
        <f>SQRT($T$55*VLOOKUP(AA90,$P$51:$T$60,5))*(1-$V$24)*Q95*VLOOKUP(AA90,P91:Q100,2)</f>
        <v>3.5940154960738206E-2</v>
      </c>
      <c r="AB95" s="61">
        <f>SQRT($T$55*VLOOKUP(AB90,$P$51:$T$60,5))*(1-$W$24)*Q95*VLOOKUP(AB90,P91:Q100,2)</f>
        <v>1.6146035628093226E-3</v>
      </c>
      <c r="AC95" s="61">
        <f>SQRT($T$55*VLOOKUP(AC90,$P$51:$T$60,5))*(1-$X$24)*Q95*VLOOKUP(AC90,P91:Q100,2)</f>
        <v>8.2330928994164537E-3</v>
      </c>
      <c r="AD95" s="61">
        <f>SQRT($T$55*VLOOKUP(AD90,$P$51:$T$60,5))*(1-$Y$24)*Q95*VLOOKUP(AD90,P91:Q100,2)</f>
        <v>1.2970642516083535E-2</v>
      </c>
      <c r="AE95" s="155">
        <f>SQRT($T$55*VLOOKUP(AE90,$P$51:$T$60,5))*(1-$Z$24)*Q95*VLOOKUP(AE90,P91:Q100,2)</f>
        <v>1.1268595720110514E-2</v>
      </c>
      <c r="AF95" s="84">
        <f>$U$55*Q95</f>
        <v>9.1450851674672674E-6</v>
      </c>
      <c r="AG95" s="59" t="s">
        <v>571</v>
      </c>
      <c r="AH95" s="60">
        <f>AH91-3*AH92*AH92-2*AH92</f>
        <v>0.58127121081662847</v>
      </c>
      <c r="AI95" s="61" t="s">
        <v>584</v>
      </c>
      <c r="AJ95" s="66" t="s">
        <v>585</v>
      </c>
      <c r="AK95" s="61">
        <f>AH98^2/AH99^3</f>
        <v>-0.41367683289104218</v>
      </c>
      <c r="AL95" s="61"/>
      <c r="AM95" s="50"/>
      <c r="AN95" s="65"/>
      <c r="AO95" s="65"/>
      <c r="AP95" s="65"/>
      <c r="AQ95" s="65"/>
      <c r="AR95" s="81"/>
      <c r="AS95" s="59">
        <v>5</v>
      </c>
      <c r="AT95" s="61">
        <f t="shared" si="59"/>
        <v>0.14845922339919562</v>
      </c>
      <c r="AU95" s="61">
        <f>SUMPRODUCT(Q91:Q100,$AX$51:$AX$60)</f>
        <v>1.1084529080860035</v>
      </c>
      <c r="AV95" s="68">
        <f>IF($AA$11,EXP((AT95/AH92)*(AQ96-1)-LN(AQ96-AH92)-AH91*(2*AU95/AH91-AT95/AH92)*LN((AQ96+2.41421536*AH92)/(AQ96-0.41421536*AH92))/(AH92*2.82842713)      ),1)</f>
        <v>6.555367459349086E-2</v>
      </c>
    </row>
    <row r="96" spans="14:117" x14ac:dyDescent="0.25">
      <c r="N96" s="82"/>
      <c r="O96" s="172"/>
      <c r="P96" s="78">
        <v>6</v>
      </c>
      <c r="Q96" s="61">
        <f>N81/N86</f>
        <v>0.12982584364273811</v>
      </c>
      <c r="R96" s="62"/>
      <c r="S96" s="62"/>
      <c r="T96" s="60"/>
      <c r="U96" s="63"/>
      <c r="V96" s="153">
        <f>SQRT($T$56*VLOOKUP(V90,$P$51:$T$60,5))*(1-$Q$25)*Q96*VLOOKUP(V90,P91:Q100,2)</f>
        <v>6.0816353651967836E-3</v>
      </c>
      <c r="W96" s="61">
        <f>SQRT($T$56*VLOOKUP(W90,$P$51:$T$60,5))*(1-$R$25)*Q96*VLOOKUP(W90,P91:Q100,2)</f>
        <v>1.7235035195331511E-2</v>
      </c>
      <c r="X96" s="61">
        <f>SQRT($T$56*VLOOKUP(X90,$P$51:$T$60,5))*(1-$S$25)*Q96*VLOOKUP(X90,P91:Q100,2)</f>
        <v>2.7153938685701828E-2</v>
      </c>
      <c r="Y96" s="61">
        <f>SQRT($T$56*VLOOKUP(Y90,$P$51:$T$60,5))*(1-$T$25)*Q96*VLOOKUP(Y90,P91:Q100,2)</f>
        <v>3.4496644835517426E-2</v>
      </c>
      <c r="Z96" s="61">
        <f>SQRT($T$56*VLOOKUP(Z90,$P$51:$T$60,5))*(1-$U$25)*Q96*VLOOKUP(Z90,P91:Q100,2)</f>
        <v>3.5940154960738206E-2</v>
      </c>
      <c r="AA96" s="61">
        <f>SQRT($T$56*VLOOKUP(AA90,$P$51:$T$60,5))*(1-$V$25)*Q96*VLOOKUP(AA90,P91:Q100,2)</f>
        <v>4.6557458239182364E-2</v>
      </c>
      <c r="AB96" s="61">
        <f>SQRT($T$56*VLOOKUP(AB90,$P$51:$T$60,5))*(1-$W$25)*Q96*VLOOKUP(AB90,P91:Q100,2)</f>
        <v>2.3092090368774017E-3</v>
      </c>
      <c r="AC96" s="61">
        <f>SQRT($T$56*VLOOKUP(AC90,$P$51:$T$60,5))*(1-$X$25)*Q96*VLOOKUP(AC90,P91:Q100,2)</f>
        <v>1.0638618546983784E-2</v>
      </c>
      <c r="AD96" s="61">
        <f>SQRT($T$56*VLOOKUP(AD90,$P$51:$T$60,5))*(1-$Y$25)*Q96*VLOOKUP(AD90,P91:Q100,2)</f>
        <v>1.652722047663184E-2</v>
      </c>
      <c r="AE96" s="155">
        <f>SQRT($T$56*VLOOKUP(AE90,$P$51:$T$60,5))*(1-$Z$25)*Q96*VLOOKUP(AE90,P91:Q100,2)</f>
        <v>1.4597521218993053E-2</v>
      </c>
      <c r="AF96" s="84">
        <f>$U$56*Q96</f>
        <v>1.1688063526420131E-5</v>
      </c>
      <c r="AG96" s="59" t="s">
        <v>572</v>
      </c>
      <c r="AH96" s="60">
        <f>-1*AH91*AH92+AH92^2+AH92^3</f>
        <v>-7.6369066622554549E-2</v>
      </c>
      <c r="AI96" s="61"/>
      <c r="AJ96" s="66" t="s">
        <v>586</v>
      </c>
      <c r="AK96" s="61" t="e">
        <f>SQRT(1-AK95)/SQRT(AK95)*AH98/ABS(AH98)</f>
        <v>#NUM!</v>
      </c>
      <c r="AL96" s="61"/>
      <c r="AM96" s="50"/>
      <c r="AN96" s="65"/>
      <c r="AO96" s="65"/>
      <c r="AP96" s="65" t="s">
        <v>579</v>
      </c>
      <c r="AQ96" s="61">
        <f>IF(AH100&gt;=0,AQ91,AQ93)</f>
        <v>0.16573488667624747</v>
      </c>
      <c r="AR96" s="81"/>
      <c r="AS96" s="59">
        <v>6</v>
      </c>
      <c r="AT96" s="61">
        <f t="shared" si="59"/>
        <v>0.18468301041282212</v>
      </c>
      <c r="AU96" s="61">
        <f>SUMPRODUCT(Q91:Q100,$AY$51:$AY$60)</f>
        <v>1.3713463337296325</v>
      </c>
      <c r="AV96" s="68">
        <f>IF($AA$12,EXP((AT96/AH92)*(AQ96-1)-LN(AQ96-AH92)-AH91*(2*AU96/AH91-AT96/AH92)*LN((AQ96+2.41421536*AH92)/(AQ96-0.41421536*AH92))/(AH92*2.82842713)      ),1)</f>
        <v>1.7948667547207739E-2</v>
      </c>
    </row>
    <row r="97" spans="14:58" x14ac:dyDescent="0.25">
      <c r="N97" s="82"/>
      <c r="O97" s="172"/>
      <c r="P97" s="78">
        <v>7</v>
      </c>
      <c r="Q97" s="61">
        <f>N82/N86</f>
        <v>3.638212550791374E-2</v>
      </c>
      <c r="R97" s="62"/>
      <c r="S97" s="62"/>
      <c r="T97" s="60"/>
      <c r="U97" s="63"/>
      <c r="V97" s="153">
        <f>SQRT($T$57*VLOOKUP(V90,$P$51:$T$60,5))*(1-$Q$26)*Q97*VLOOKUP(V90,P91:Q100,2)</f>
        <v>3.0216458467815659E-4</v>
      </c>
      <c r="W97" s="61">
        <f>SQRT($T$57*VLOOKUP(W90,$P$51:$T$60,5))*(1-$R$26)*Q97*VLOOKUP(W90,P91:Q100,2)</f>
        <v>8.2544678156984299E-4</v>
      </c>
      <c r="X97" s="61">
        <f>SQRT($T$57*VLOOKUP(X90,$P$51:$T$60,5))*(1-$S$26)*Q97*VLOOKUP(X90,P91:Q100,2)</f>
        <v>1.2786481570029374E-3</v>
      </c>
      <c r="Y97" s="61">
        <f>SQRT($T$57*VLOOKUP(Y90,$P$51:$T$60,5))*(1-$T$26)*Q97*VLOOKUP(Y90,P91:Q100,2)</f>
        <v>1.717087748272012E-3</v>
      </c>
      <c r="Z97" s="61">
        <f>SQRT($T$57*VLOOKUP(Z90,$P$51:$T$60,5))*(1-$U$26)*Q97*VLOOKUP(Z90,P91:Q100,2)</f>
        <v>1.6146035628093226E-3</v>
      </c>
      <c r="AA97" s="61">
        <f>SQRT($T$57*VLOOKUP(AA90,$P$51:$T$60,5))*(1-$V$26)*Q97*VLOOKUP(AA90,P91:Q100,2)</f>
        <v>2.3092090368774022E-3</v>
      </c>
      <c r="AB97" s="61">
        <f>SQRT($T$57*VLOOKUP(AB90,$P$51:$T$60,5))*(1-$W$26)*Q97*VLOOKUP(AB90,P91:Q100,2)</f>
        <v>1.168602591903346E-4</v>
      </c>
      <c r="AC97" s="61">
        <f>SQRT($T$57*VLOOKUP(AC90,$P$51:$T$60,5))*(1-$X$26)*Q97*VLOOKUP(AC90,P91:Q100,2)</f>
        <v>6.1751769259946372E-4</v>
      </c>
      <c r="AD97" s="61">
        <f>SQRT($T$57*VLOOKUP(AD90,$P$51:$T$60,5))*(1-$Y$26)*Q97*VLOOKUP(AD90,P91:Q100,2)</f>
        <v>7.275404370915454E-4</v>
      </c>
      <c r="AE97" s="155">
        <f>SQRT($T$57*VLOOKUP(AE90,$P$51:$T$60,5))*(1-$Z$26)*Q97*VLOOKUP(AE90,P91:Q100,2)</f>
        <v>6.6873510822227278E-4</v>
      </c>
      <c r="AF97" s="84">
        <f>$U$57*Q97</f>
        <v>8.7498411936043155E-7</v>
      </c>
      <c r="AG97" s="82"/>
      <c r="AH97" s="65"/>
      <c r="AI97" s="61"/>
      <c r="AJ97" s="66" t="s">
        <v>587</v>
      </c>
      <c r="AK97" s="61" t="e">
        <f>IF(ATAN(AK96)&lt;0,ATAN(AK96)+PI(),ATAN(AK96))</f>
        <v>#NUM!</v>
      </c>
      <c r="AL97" s="61"/>
      <c r="AM97" s="50"/>
      <c r="AN97" s="65"/>
      <c r="AO97" s="65"/>
      <c r="AP97" s="65"/>
      <c r="AQ97" s="65"/>
      <c r="AR97" s="81"/>
      <c r="AS97" s="59">
        <v>7</v>
      </c>
      <c r="AT97" s="61">
        <f t="shared" si="59"/>
        <v>4.9335284646156045E-2</v>
      </c>
      <c r="AU97" s="61">
        <f>SUMPRODUCT(Q91:Q100,$AZ$51:$AZ$60)</f>
        <v>0.23544392070428358</v>
      </c>
      <c r="AV97" s="68">
        <f>IF($AA$13,EXP((AT97/AH92)*(AQ96-1)-LN(AQ96-AH92)-AH91*(2*AU97/AH91-AT97/AH92)*LN((AQ96+2.41421536*AH92)/(AQ96-0.41421536*AH92))/(AH92*2.82842713)      ),1)</f>
        <v>8.0734832132237973</v>
      </c>
    </row>
    <row r="98" spans="14:58" x14ac:dyDescent="0.25">
      <c r="N98" s="82"/>
      <c r="O98" s="172"/>
      <c r="P98" s="78">
        <v>8</v>
      </c>
      <c r="Q98" s="61">
        <f>N83/N86</f>
        <v>8.8054850788821248E-2</v>
      </c>
      <c r="R98" s="62"/>
      <c r="S98" s="62"/>
      <c r="T98" s="60"/>
      <c r="U98" s="63"/>
      <c r="V98" s="153">
        <f>SQRT($T$58*VLOOKUP(V90,$P$51:$T$60,5))*(1-$Q$27)*Q98*VLOOKUP(V90,P91:Q100,2)</f>
        <v>1.4714987181233313E-3</v>
      </c>
      <c r="W98" s="61">
        <f>SQRT($T$58*VLOOKUP(W90,$P$51:$T$60,5))*(1-$R$27)*Q98*VLOOKUP(W90,P91:Q100,2)</f>
        <v>3.9240361182234038E-3</v>
      </c>
      <c r="X98" s="61">
        <f>SQRT($T$58*VLOOKUP(X90,$P$51:$T$60,5))*(1-$S$27)*Q98*VLOOKUP(X90,P91:Q100,2)</f>
        <v>6.3612290621232505E-3</v>
      </c>
      <c r="Y98" s="61">
        <f>SQRT($T$58*VLOOKUP(Y90,$P$51:$T$60,5))*(1-$T$27)*Q98*VLOOKUP(Y90,P91:Q100,2)</f>
        <v>8.4049486737580829E-3</v>
      </c>
      <c r="Z98" s="61">
        <f>SQRT($T$58*VLOOKUP(Z90,$P$51:$T$60,5))*(1-$U$27)*Q98*VLOOKUP(Z90,P91:Q100,2)</f>
        <v>8.2330928994164537E-3</v>
      </c>
      <c r="AA98" s="61">
        <f>SQRT($T$58*VLOOKUP(AA90,$P$51:$T$60,5))*(1-$V$27)*Q98*VLOOKUP(AA90,P91:Q100,2)</f>
        <v>1.0638618546983784E-2</v>
      </c>
      <c r="AB98" s="61">
        <f>SQRT($T$58*VLOOKUP(AB90,$P$51:$T$60,5))*(1-$W$27)*Q98*VLOOKUP(AB90,P91:Q100,2)</f>
        <v>6.1751769259946372E-4</v>
      </c>
      <c r="AC98" s="61">
        <f>SQRT($T$58*VLOOKUP(AC90,$P$51:$T$60,5))*(1-$X$27)*Q98*VLOOKUP(AC90,P91:Q100,2)</f>
        <v>3.1549324078818217E-3</v>
      </c>
      <c r="AD98" s="61">
        <f>SQRT($T$58*VLOOKUP(AD90,$P$51:$T$60,5))*(1-$Y$27)*Q98*VLOOKUP(AD90,P91:Q100,2)</f>
        <v>4.1443455337050079E-3</v>
      </c>
      <c r="AE98" s="155">
        <f>SQRT($T$58*VLOOKUP(AE90,$P$51:$T$60,5))*(1-$Z$27)*Q98*VLOOKUP(AE90,P91:Q100,2)</f>
        <v>3.5902062468723028E-3</v>
      </c>
      <c r="AF98" s="84">
        <f>$U$58*Q98</f>
        <v>2.3489764954166604E-6</v>
      </c>
      <c r="AG98" s="59" t="s">
        <v>582</v>
      </c>
      <c r="AH98" s="61">
        <f>AH94*AH95/6-AH96/2-AH94^3/27</f>
        <v>-2.1950479509987696E-2</v>
      </c>
      <c r="AI98" s="61"/>
      <c r="AJ98" s="66" t="s">
        <v>573</v>
      </c>
      <c r="AK98" s="61" t="e">
        <f>2*SQRT(AH99)*COS(AK97/3)-AH94/3</f>
        <v>#NUM!</v>
      </c>
      <c r="AL98" s="69" t="e">
        <f>AK98^3+AH94*AK98^2+AH95*AK98+AH96</f>
        <v>#NUM!</v>
      </c>
      <c r="AM98" s="50"/>
      <c r="AN98" s="65"/>
      <c r="AO98" s="65"/>
      <c r="AP98" s="65"/>
      <c r="AQ98" s="65"/>
      <c r="AR98" s="81"/>
      <c r="AS98" s="59">
        <v>8</v>
      </c>
      <c r="AT98" s="61">
        <f t="shared" si="59"/>
        <v>5.4723128868748194E-2</v>
      </c>
      <c r="AU98" s="61">
        <f>SUMPRODUCT(Q91:Q100,$BA$51:$BA$60)</f>
        <v>0.48306622979162223</v>
      </c>
      <c r="AV98" s="68">
        <f>IF($AA$14,EXP((AT98/AH92)*(AQ96-1)-LN(AQ96-AH92)-AH91*(2*AU98/AH91-AT98/AH92)*LN((AQ96+2.41421536*AH92)/(AQ96-0.41421536*AH92))/(AH92*2.82842713)      ),1)</f>
        <v>1.1896192907250549</v>
      </c>
    </row>
    <row r="99" spans="14:58" x14ac:dyDescent="0.25">
      <c r="N99" s="82"/>
      <c r="O99" s="172"/>
      <c r="P99" s="78">
        <v>9</v>
      </c>
      <c r="Q99" s="61">
        <f>N84/N86</f>
        <v>0.10989368697194472</v>
      </c>
      <c r="R99" s="62"/>
      <c r="S99" s="62"/>
      <c r="T99" s="60"/>
      <c r="U99" s="63"/>
      <c r="V99" s="153">
        <f>SQRT($T$59*VLOOKUP(V90,$P$51:$T$60,5))*(1-$Q$28)*Q99*VLOOKUP(V90,P91:Q100,2)</f>
        <v>2.1601915111491327E-3</v>
      </c>
      <c r="W99" s="61">
        <f>SQRT($T$59*VLOOKUP(W90,$P$51:$T$60,5))*(1-$R$28)*Q99*VLOOKUP(W90,P91:Q100,2)</f>
        <v>6.0326919692024195E-3</v>
      </c>
      <c r="X99" s="61">
        <f>SQRT($T$59*VLOOKUP(X90,$P$51:$T$60,5))*(1-$S$28)*Q99*VLOOKUP(X90,P91:Q100,2)</f>
        <v>9.6415563757116518E-3</v>
      </c>
      <c r="Y99" s="61">
        <f>SQRT($T$59*VLOOKUP(Y90,$P$51:$T$60,5))*(1-$T$28)*Q99*VLOOKUP(Y90,P91:Q100,2)</f>
        <v>1.4113568587831634E-2</v>
      </c>
      <c r="Z99" s="61">
        <f>SQRT($T$59*VLOOKUP(Z90,$P$51:$T$60,5))*(1-$U$28)*Q99*VLOOKUP(Z90,P91:Q100,2)</f>
        <v>1.2970642516083535E-2</v>
      </c>
      <c r="AA99" s="61">
        <f>SQRT($T$59*VLOOKUP(AA90,$P$51:$T$60,5))*(1-$V$28)*Q99*VLOOKUP(AA90,P91:Q100,2)</f>
        <v>1.652722047663184E-2</v>
      </c>
      <c r="AB99" s="61">
        <f>SQRT($T$59*VLOOKUP(AB90,$P$51:$T$60,5))*(1-$W$28)*Q99*VLOOKUP(AB90,P91:Q100,2)</f>
        <v>7.2754043709154529E-4</v>
      </c>
      <c r="AC99" s="61">
        <f>SQRT($T$59*VLOOKUP(AC90,$P$51:$T$60,5))*(1-$X$28)*Q99*VLOOKUP(AC90,P91:Q100,2)</f>
        <v>4.1443455337050088E-3</v>
      </c>
      <c r="AD99" s="61">
        <f>SQRT($T$59*VLOOKUP(AD90,$P$51:$T$60,5))*(1-$Y$28)*Q99*VLOOKUP(AD90,P91:Q100,2)</f>
        <v>6.682380441297802E-3</v>
      </c>
      <c r="AE99" s="155">
        <f>SQRT($T$59*VLOOKUP(AE90,$P$51:$T$60,5))*(1-$Z$28)*Q99*VLOOKUP(AE90,P91:Q100,2)</f>
        <v>5.530317721996433E-3</v>
      </c>
      <c r="AF99" s="84">
        <f>$U$59*Q99</f>
        <v>2.9685430366715517E-6</v>
      </c>
      <c r="AG99" s="59" t="s">
        <v>558</v>
      </c>
      <c r="AH99" s="61">
        <f>AH94^2/9-AH95/3</f>
        <v>-0.10521450298141252</v>
      </c>
      <c r="AI99" s="61"/>
      <c r="AJ99" s="66" t="s">
        <v>574</v>
      </c>
      <c r="AK99" s="61" t="e">
        <f>2*SQRT(AH99)*COS((AK97+2*PI())/3)-AH94/3</f>
        <v>#NUM!</v>
      </c>
      <c r="AL99" s="69" t="e">
        <f>AK99^3+AK99^2*AH94+AK99*AH95+AH96</f>
        <v>#NUM!</v>
      </c>
      <c r="AM99" s="50"/>
      <c r="AN99" s="65"/>
      <c r="AO99" s="50"/>
      <c r="AP99" s="65"/>
      <c r="AQ99" s="65"/>
      <c r="AR99" s="81"/>
      <c r="AS99" s="59">
        <v>9</v>
      </c>
      <c r="AT99" s="61">
        <f t="shared" si="59"/>
        <v>5.5413571276127595E-2</v>
      </c>
      <c r="AU99" s="61">
        <f>SUMPRODUCT(Q91:Q100,$BB$51:$BB$60)</f>
        <v>0.60143187111309115</v>
      </c>
      <c r="AV99" s="68">
        <f>IF($AA$15,EXP((AT99/AH92)*(AQ96-1)-LN(AQ96-AH92)-AH91*(2*AU99/AH91-AT99/AH92)*LN((AQ96+2.41421536*AH92)/(AQ96-0.41421536*AH92))/(AH92*2.82842713)      ),1)</f>
        <v>0.45506419468356601</v>
      </c>
    </row>
    <row r="100" spans="14:58" x14ac:dyDescent="0.25">
      <c r="N100" s="82"/>
      <c r="O100" s="172"/>
      <c r="P100" s="78">
        <v>10</v>
      </c>
      <c r="Q100" s="61">
        <f>N85/N86</f>
        <v>9.6537206208176685E-2</v>
      </c>
      <c r="R100" s="62"/>
      <c r="S100" s="62"/>
      <c r="T100" s="60"/>
      <c r="U100" s="63"/>
      <c r="V100" s="153">
        <f>SQRT($T$60*VLOOKUP(V90,$P$51:$T$60,5))*(1-$Q$29)*Q100*VLOOKUP(V90,P91:Q100,2)</f>
        <v>1.9097499038112056E-3</v>
      </c>
      <c r="W100" s="61">
        <f>SQRT($T$60*VLOOKUP(W90,$P$51:$T$60,5))*(1-$R$29)*Q100*VLOOKUP(W90,P91:Q100,2)</f>
        <v>5.3978434005176237E-3</v>
      </c>
      <c r="X100" s="61">
        <f>SQRT($T$60*VLOOKUP(X90,$P$51:$T$60,5))*(1-$S$29)*Q100*VLOOKUP(X90,P91:Q100,2)</f>
        <v>8.7473390944853222E-3</v>
      </c>
      <c r="Y100" s="61">
        <f>SQRT($T$60*VLOOKUP(Y90,$P$51:$T$60,5))*(1-$T$29)*Q100*VLOOKUP(Y90,P91:Q100,2)</f>
        <v>1.0603418482427105E-2</v>
      </c>
      <c r="Z100" s="61">
        <f>SQRT($T$60*VLOOKUP(Z90,$P$51:$T$60,5))*(1-$U$29)*Q100*VLOOKUP(Z90,P91:Q100,2)</f>
        <v>1.1268595720110512E-2</v>
      </c>
      <c r="AA100" s="61">
        <f>SQRT($T$60*VLOOKUP(AA90,$P$51:$T$60,5))*(1-$V$29)*Q100*VLOOKUP(AA90,P91:Q100,2)</f>
        <v>1.4597521218993055E-2</v>
      </c>
      <c r="AB100" s="61">
        <f>SQRT($T$60*VLOOKUP(AB90,$P$51:$T$60,5))*(1-$W$29)*Q100*VLOOKUP(AB90,P91:Q100,2)</f>
        <v>6.6873510822227278E-4</v>
      </c>
      <c r="AC100" s="61">
        <f>SQRT($T$60*VLOOKUP(AC90,$P$51:$T$60,5))*(1-$X$29)*Q100*VLOOKUP(AC90,P91:Q100,2)</f>
        <v>3.5902062468723028E-3</v>
      </c>
      <c r="AD100" s="61">
        <f>SQRT($T$60*VLOOKUP(AD90,$P$51:$T$60,5))*(1-$Y$29)*Q100*VLOOKUP(AD90,P91:Q100,2)</f>
        <v>5.530317721996433E-3</v>
      </c>
      <c r="AE100" s="155">
        <f>SQRT($T$60*VLOOKUP(AE90,$P$51:$T$60,5))*(1-$Z$29)*Q100*VLOOKUP(AE90,P91:Q100,2)</f>
        <v>4.5768741206670873E-3</v>
      </c>
      <c r="AF100" s="84">
        <f>$U$60*Q100</f>
        <v>3.5018745582397126E-6</v>
      </c>
      <c r="AG100" s="59" t="s">
        <v>72</v>
      </c>
      <c r="AH100" s="63">
        <f>AH98^2-AH99^3</f>
        <v>1.646557740329865E-3</v>
      </c>
      <c r="AI100" s="61"/>
      <c r="AJ100" s="66" t="s">
        <v>575</v>
      </c>
      <c r="AK100" s="61" t="e">
        <f>2*SQRT(AH99)*COS((AK97+4*PI())/3)-AH94/3</f>
        <v>#NUM!</v>
      </c>
      <c r="AL100" s="69" t="e">
        <f>AK100^3+AK100^2*AH94+AH95*AK100+AH96</f>
        <v>#NUM!</v>
      </c>
      <c r="AM100" s="50"/>
      <c r="AN100" s="65"/>
      <c r="AO100" s="50"/>
      <c r="AP100" s="65"/>
      <c r="AQ100" s="65"/>
      <c r="AR100" s="81"/>
      <c r="AS100" s="59">
        <v>10</v>
      </c>
      <c r="AT100" s="61">
        <f t="shared" si="59"/>
        <v>7.4413442121268769E-2</v>
      </c>
      <c r="AU100" s="61">
        <f>SUMPRODUCT(Q91:Q100,$BC$51:$BC$60)</f>
        <v>0.58316498266646444</v>
      </c>
      <c r="AV100" s="68">
        <f>IF($AA$16,EXP((AT100/AH92)*(AQ96-1)-LN(AQ96-AH92)-AH91*(2*AU100/AH91-AT100/AH92)*LN((AQ96+2.41421536*AH92)/(AQ96-0.41421536*AH92))/(AH92*2.82842713)      ),1)</f>
        <v>0.83782091521925051</v>
      </c>
      <c r="AW100" s="65"/>
      <c r="AX100" s="65"/>
      <c r="AY100" s="65"/>
      <c r="AZ100" s="65"/>
      <c r="BA100" s="65"/>
      <c r="BB100" s="65"/>
      <c r="BC100" s="65"/>
      <c r="BD100" s="65"/>
    </row>
    <row r="101" spans="14:58" x14ac:dyDescent="0.25">
      <c r="N101" s="173"/>
      <c r="O101" s="80"/>
      <c r="P101" s="93"/>
      <c r="Q101" s="72">
        <f>SUM(Q91:Q100)</f>
        <v>1</v>
      </c>
      <c r="R101" s="73"/>
      <c r="S101" s="73"/>
      <c r="T101" s="73"/>
      <c r="U101" s="73"/>
      <c r="V101" s="70"/>
      <c r="W101" s="73"/>
      <c r="X101" s="73"/>
      <c r="Y101" s="73"/>
      <c r="Z101" s="73"/>
      <c r="AA101" s="73"/>
      <c r="AB101" s="73"/>
      <c r="AC101" s="73"/>
      <c r="AD101" s="73"/>
      <c r="AE101" s="88">
        <f>SUM(V91:AE100)</f>
        <v>0.9867234407892207</v>
      </c>
      <c r="AF101" s="85">
        <f>SUM(AF91:AF100)</f>
        <v>5.2314563938152111E-5</v>
      </c>
      <c r="AG101" s="70"/>
      <c r="AH101" s="73"/>
      <c r="AI101" s="74"/>
      <c r="AJ101" s="75"/>
      <c r="AK101" s="74"/>
      <c r="AL101" s="74"/>
      <c r="AM101" s="76"/>
      <c r="AN101" s="73"/>
      <c r="AO101" s="76"/>
      <c r="AP101" s="73"/>
      <c r="AQ101" s="73"/>
      <c r="AR101" s="80"/>
      <c r="AS101" s="70"/>
      <c r="AT101" s="73"/>
      <c r="AU101" s="73"/>
      <c r="AV101" s="77"/>
      <c r="AW101" s="65"/>
      <c r="AX101" s="65"/>
      <c r="AY101" s="65"/>
      <c r="AZ101" s="65"/>
      <c r="BA101" s="65"/>
      <c r="BB101" s="65"/>
      <c r="BC101" s="65"/>
      <c r="BD101" s="65"/>
    </row>
    <row r="102" spans="14:58" x14ac:dyDescent="0.25">
      <c r="N102" s="82" t="s">
        <v>590</v>
      </c>
      <c r="O102" s="81"/>
      <c r="P102" s="171"/>
      <c r="Q102" s="57" t="s">
        <v>560</v>
      </c>
      <c r="R102" s="55"/>
      <c r="S102" s="55"/>
      <c r="T102" s="55"/>
      <c r="U102" s="56"/>
      <c r="V102" s="54">
        <v>1</v>
      </c>
      <c r="W102" s="55">
        <v>2</v>
      </c>
      <c r="X102" s="55">
        <v>3</v>
      </c>
      <c r="Y102" s="55">
        <v>4</v>
      </c>
      <c r="Z102" s="55">
        <v>5</v>
      </c>
      <c r="AA102" s="55">
        <v>6</v>
      </c>
      <c r="AB102" s="55">
        <v>7</v>
      </c>
      <c r="AC102" s="55">
        <v>8</v>
      </c>
      <c r="AD102" s="55">
        <v>9</v>
      </c>
      <c r="AE102" s="58">
        <v>10</v>
      </c>
      <c r="AF102" s="83"/>
      <c r="AG102" s="54"/>
      <c r="AH102" s="55"/>
      <c r="AI102" s="55"/>
      <c r="AJ102" s="55"/>
      <c r="AK102" s="55"/>
      <c r="AL102" s="55"/>
      <c r="AM102" s="55"/>
      <c r="AN102" s="55"/>
      <c r="AO102" s="55"/>
      <c r="AP102" s="55"/>
      <c r="AQ102" s="55"/>
      <c r="AR102" s="58"/>
      <c r="AS102" s="54"/>
      <c r="AT102" s="55" t="s">
        <v>565</v>
      </c>
      <c r="AU102" s="55" t="s">
        <v>577</v>
      </c>
      <c r="AV102" s="58" t="s">
        <v>590</v>
      </c>
      <c r="AW102" s="65"/>
      <c r="AX102" s="65"/>
      <c r="AY102" s="65"/>
      <c r="AZ102" s="65"/>
      <c r="BA102" s="65"/>
      <c r="BB102" s="65"/>
      <c r="BC102" s="65"/>
      <c r="BD102" s="65"/>
    </row>
    <row r="103" spans="14:58" x14ac:dyDescent="0.25">
      <c r="N103" s="82"/>
      <c r="O103" s="81"/>
      <c r="P103" s="78">
        <v>1</v>
      </c>
      <c r="Q103" s="61">
        <f>O76/O86</f>
        <v>0.21403911310530369</v>
      </c>
      <c r="R103" s="60"/>
      <c r="S103" s="60"/>
      <c r="T103" s="61"/>
      <c r="U103" s="62"/>
      <c r="V103" s="153">
        <f>SQRT($T$51*VLOOKUP(V102,$P$51:$T$60,5))*(1-$Q$20)*Q103*VLOOKUP(V102,P103:Q112,2)</f>
        <v>9.4090561231947225E-3</v>
      </c>
      <c r="W103" s="61">
        <f>SQRT($T$51*VLOOKUP(W102,$P$51:$T$60,5))*(1-$R$20)*Q103*VLOOKUP(W102,P103:Q112,2)</f>
        <v>7.0302500003037597E-3</v>
      </c>
      <c r="X103" s="61">
        <f>SQRT($T$51*VLOOKUP(X102,$P$51:$T$60,5))*(1-$S$20)*Q103*VLOOKUP(X102,P103:Q112,2)</f>
        <v>3.7687458788983551E-3</v>
      </c>
      <c r="Y103" s="61">
        <f>SQRT($T$51*VLOOKUP(Y102,$P$51:$T$60,5))*(1-$T$20)*Q103*VLOOKUP(Y102,P103:Q112,2)</f>
        <v>2.1746763499253426E-3</v>
      </c>
      <c r="Z103" s="61">
        <f>SQRT($T$51*VLOOKUP(Z102,$P$51:$T$60,5))*(1-$U$20)*Q103*VLOOKUP(Z102,P103:Q112,2)</f>
        <v>2.1515196157386586E-3</v>
      </c>
      <c r="AA103" s="61">
        <f>SQRT($T$51*VLOOKUP(AA102,$P$51:$T$60,5))*(1-$V$20)*Q103*VLOOKUP(AA102,P103:Q112,2)</f>
        <v>1.0094417829709581E-3</v>
      </c>
      <c r="AB103" s="61">
        <f>SQRT($T$51*VLOOKUP(AB102,$P$51:$T$60,5))*(1-$W$20)*Q103*VLOOKUP(AB102,P103:Q112,2)</f>
        <v>8.3671886725597295E-3</v>
      </c>
      <c r="AC103" s="61">
        <f>SQRT($T$51*VLOOKUP(AC102,$P$51:$T$60,5))*(1-$X$20)*Q103*VLOOKUP(AC102,P103:Q112,2)</f>
        <v>7.7249780173194787E-3</v>
      </c>
      <c r="AD103" s="61">
        <f>SQRT($T$51*VLOOKUP(AD102,$P$51:$T$60,5))*(1-$Y$20)*Q103*VLOOKUP(AD102,P103:Q112,2)</f>
        <v>4.557464292453078E-3</v>
      </c>
      <c r="AE103" s="155">
        <f>SQRT($T$51*VLOOKUP(AE102,$P$51:$T$60,5))*(1-$Z$20)*Q103*VLOOKUP(AE102,P103:Q112,2)</f>
        <v>7.3743185676273275E-3</v>
      </c>
      <c r="AF103" s="84">
        <f>$U$51*Q103</f>
        <v>5.7366419103156418E-6</v>
      </c>
      <c r="AG103" s="59" t="s">
        <v>69</v>
      </c>
      <c r="AH103" s="61">
        <f>$AE$10*AE113*100000/($T$3*$AE$9)^2</f>
        <v>0.2609677784977571</v>
      </c>
      <c r="AI103" s="65" t="s">
        <v>583</v>
      </c>
      <c r="AJ103" s="66" t="s">
        <v>573</v>
      </c>
      <c r="AK103" s="61">
        <f>(AH110+SQRT(AH112))^(1/3)+(AH110-SQRT(AH112))^(1/3)-AH106/3</f>
        <v>0.80575177215121485</v>
      </c>
      <c r="AL103" s="63">
        <f>AK103^3+AH106*AK103^2+AH107*AK103+AH108</f>
        <v>7.1123662515049091E-17</v>
      </c>
      <c r="AM103" s="65" t="s">
        <v>573</v>
      </c>
      <c r="AN103" s="61">
        <f>IF(AH112&gt;=0,AK103,AK110)</f>
        <v>0.80575177215121485</v>
      </c>
      <c r="AO103" s="61">
        <f>IF(AN103&lt;AN104,AN104,AN103)</f>
        <v>0.80575177215121485</v>
      </c>
      <c r="AP103" s="61">
        <f>AO103</f>
        <v>0.80575177215121485</v>
      </c>
      <c r="AQ103" s="67">
        <f>IF(AP103&lt;AP104,AP104,AP103)</f>
        <v>0.80575177215121485</v>
      </c>
      <c r="AR103" s="81"/>
      <c r="AS103" s="59">
        <v>1</v>
      </c>
      <c r="AT103" s="61">
        <f>AT91</f>
        <v>5.4980683411787988E-2</v>
      </c>
      <c r="AU103" s="61">
        <f>SUMPRODUCT(Q103:Q112,$AT$51:$AT$60)</f>
        <v>0.21063494851867012</v>
      </c>
      <c r="AV103" s="68">
        <f>IF($AA$7,EXP((AT103/AH104)*(AQ108-1)-LN(AQ108-AH104)-AH103*(2*AU103/AH103-AT103/AH104)*LN((AQ108+2.41421536*AH104)/(AQ108-0.41421536*AH104))/(AH104*2.82842713)      ),1)</f>
        <v>0.90890776659153949</v>
      </c>
      <c r="AW103" s="61"/>
      <c r="AX103" s="61"/>
      <c r="AY103" s="61"/>
      <c r="AZ103" s="61"/>
      <c r="BA103" s="61"/>
      <c r="BB103" s="61"/>
      <c r="BC103" s="61"/>
      <c r="BD103" s="65"/>
    </row>
    <row r="104" spans="14:58" x14ac:dyDescent="0.25">
      <c r="N104" s="82"/>
      <c r="O104" s="81"/>
      <c r="P104" s="78">
        <v>2</v>
      </c>
      <c r="Q104" s="61">
        <f>O77/O86</f>
        <v>9.2065461326346507E-2</v>
      </c>
      <c r="R104" s="60"/>
      <c r="S104" s="60"/>
      <c r="T104" s="61"/>
      <c r="U104" s="62"/>
      <c r="V104" s="153">
        <f>SQRT($T$52*VLOOKUP(V102,$P$51:$T$60,5))*(1-$Q$21)*Q104*VLOOKUP(V102,P103:Q112,2)</f>
        <v>7.0302500003037588E-3</v>
      </c>
      <c r="W104" s="61">
        <f>SQRT($T$52*VLOOKUP(W102,$P$51:$T$60,5))*(1-$R$21)*Q104*VLOOKUP(W102,P103:Q112,2)</f>
        <v>5.2256471136225453E-3</v>
      </c>
      <c r="X104" s="61">
        <f>SQRT($T$52*VLOOKUP(X102,$P$51:$T$60,5))*(1-$S$21)*Q104*VLOOKUP(X102,P103:Q112,2)</f>
        <v>2.8453714042030449E-3</v>
      </c>
      <c r="Y104" s="61">
        <f>SQRT($T$52*VLOOKUP(Y102,$P$51:$T$60,5))*(1-$T$21)*Q104*VLOOKUP(Y102,P103:Q112,2)</f>
        <v>1.4848238798307071E-3</v>
      </c>
      <c r="Z104" s="61">
        <f>SQRT($T$52*VLOOKUP(Z102,$P$51:$T$60,5))*(1-$U$21)*Q104*VLOOKUP(Z102,P103:Q112,2)</f>
        <v>1.6565521522958562E-3</v>
      </c>
      <c r="AA104" s="61">
        <f>SQRT($T$52*VLOOKUP(AA102,$P$51:$T$60,5))*(1-$V$21)*Q104*VLOOKUP(AA102,P103:Q112,2)</f>
        <v>7.6398168254880724E-4</v>
      </c>
      <c r="AB104" s="61">
        <f>SQRT($T$52*VLOOKUP(AB102,$P$51:$T$60,5))*(1-$W$21)*Q104*VLOOKUP(AB102,P103:Q112,2)</f>
        <v>6.10428709669228E-3</v>
      </c>
      <c r="AC104" s="61">
        <f>SQRT($T$52*VLOOKUP(AC102,$P$51:$T$60,5))*(1-$X$21)*Q104*VLOOKUP(AC102,P103:Q112,2)</f>
        <v>5.5014887873018623E-3</v>
      </c>
      <c r="AD104" s="61">
        <f>SQRT($T$52*VLOOKUP(AD102,$P$51:$T$60,5))*(1-$Y$21)*Q104*VLOOKUP(AD102,P103:Q112,2)</f>
        <v>3.3990068681527424E-3</v>
      </c>
      <c r="AE104" s="155">
        <f>SQRT($T$52*VLOOKUP(AE102,$P$51:$T$60,5))*(1-$Z$21)*Q104*VLOOKUP(AE102,P103:Q112,2)</f>
        <v>5.5664146058270556E-3</v>
      </c>
      <c r="AF104" s="84">
        <f>$U$52*Q104</f>
        <v>3.7240566892785548E-6</v>
      </c>
      <c r="AG104" s="59" t="s">
        <v>65</v>
      </c>
      <c r="AH104" s="61">
        <f>AF113*$AE$10*100000/($T$3*$AE$9)</f>
        <v>6.4238627168358903E-2</v>
      </c>
      <c r="AI104" s="61"/>
      <c r="AJ104" s="66" t="s">
        <v>574</v>
      </c>
      <c r="AK104" s="66" t="e">
        <f>1/0</f>
        <v>#DIV/0!</v>
      </c>
      <c r="AL104" s="61"/>
      <c r="AM104" s="65" t="s">
        <v>574</v>
      </c>
      <c r="AN104" s="66">
        <f>IF(AH112&gt;=0,0,AK111)</f>
        <v>0</v>
      </c>
      <c r="AO104" s="61">
        <f>IF(AN103&lt;AN104,AN103,AN104)</f>
        <v>0</v>
      </c>
      <c r="AP104" s="61">
        <f>IF(AO104&lt;AO105,AO105,AO104)</f>
        <v>0</v>
      </c>
      <c r="AQ104" s="67">
        <f>IF(AP103&lt;AP104,AP103,AP104)</f>
        <v>0</v>
      </c>
      <c r="AR104" s="81"/>
      <c r="AS104" s="59">
        <v>2</v>
      </c>
      <c r="AT104" s="61">
        <f t="shared" ref="AT104:AT112" si="60">AT92</f>
        <v>8.2978405430088234E-2</v>
      </c>
      <c r="AU104" s="61">
        <f>SUMPRODUCT(Q103:Q112,$AU$51:$AU$60)</f>
        <v>0.36180639657495156</v>
      </c>
      <c r="AV104" s="68">
        <f>IF($AA$8,EXP((AT104/AH104)*(AQ108-1)-LN(AQ108-AH104)-AH103*(2*AU104/AH103-AT104/AH104)*LN((AQ108+2.41421536*AH104)/(AQ108-0.41421536*AH104))/(AH104*2.82842713)      ),1)</f>
        <v>0.67182767032412216</v>
      </c>
      <c r="AW104" s="61"/>
      <c r="AX104" s="61"/>
      <c r="AY104" s="61"/>
      <c r="AZ104" s="61"/>
      <c r="BA104" s="61"/>
      <c r="BB104" s="61"/>
      <c r="BC104" s="61"/>
      <c r="BD104" s="65"/>
    </row>
    <row r="105" spans="14:58" x14ac:dyDescent="0.25">
      <c r="N105" s="82"/>
      <c r="O105" s="81"/>
      <c r="P105" s="78">
        <v>3</v>
      </c>
      <c r="Q105" s="61">
        <f>O78/O86</f>
        <v>3.6630349545664707E-2</v>
      </c>
      <c r="R105" s="60"/>
      <c r="S105" s="60"/>
      <c r="T105" s="61"/>
      <c r="U105" s="62"/>
      <c r="V105" s="153">
        <f>SQRT($T$53*VLOOKUP(V102,$P$51:$T$60,5))*(1-$Q$22)*Q105*VLOOKUP(V102,P103:Q112,2)</f>
        <v>3.7687458788983551E-3</v>
      </c>
      <c r="W105" s="61">
        <f>SQRT($T$53*VLOOKUP(W102,$P$51:$T$60,5))*(1-$R$22)*Q105*VLOOKUP(W102,P103:Q112,2)</f>
        <v>2.8453714042030449E-3</v>
      </c>
      <c r="X105" s="61">
        <f>SQRT($T$53*VLOOKUP(X102,$P$51:$T$60,5))*(1-$S$22)*Q105*VLOOKUP(X102,P103:Q112,2)</f>
        <v>1.5527224070280867E-3</v>
      </c>
      <c r="Y105" s="61">
        <f>SQRT($T$53*VLOOKUP(Y102,$P$51:$T$60,5))*(1-$T$22)*Q105*VLOOKUP(Y102,P103:Q112,2)</f>
        <v>8.923759188225707E-4</v>
      </c>
      <c r="Z105" s="61">
        <f>SQRT($T$53*VLOOKUP(Z102,$P$51:$T$60,5))*(1-$U$22)*Q105*VLOOKUP(Z102,P103:Q112,2)</f>
        <v>9.0397468646065664E-4</v>
      </c>
      <c r="AA105" s="61">
        <f>SQRT($T$53*VLOOKUP(AA102,$P$51:$T$60,5))*(1-$V$22)*Q105*VLOOKUP(AA102,P103:Q112,2)</f>
        <v>4.0851435066854136E-4</v>
      </c>
      <c r="AB105" s="61">
        <f>SQRT($T$53*VLOOKUP(AB102,$P$51:$T$60,5))*(1-$W$22)*Q105*VLOOKUP(AB102,P103:Q112,2)</f>
        <v>3.2092285172612167E-3</v>
      </c>
      <c r="AC105" s="61">
        <f>SQRT($T$53*VLOOKUP(AC102,$P$51:$T$60,5))*(1-$X$22)*Q105*VLOOKUP(AC102,P103:Q112,2)</f>
        <v>3.0268575560306035E-3</v>
      </c>
      <c r="AD105" s="61">
        <f>SQRT($T$53*VLOOKUP(AD102,$P$51:$T$60,5))*(1-$Y$22)*Q105*VLOOKUP(AD102,P103:Q112,2)</f>
        <v>1.8437063417530608E-3</v>
      </c>
      <c r="AE105" s="155">
        <f>SQRT($T$53*VLOOKUP(AE102,$P$51:$T$60,5))*(1-$Z$22)*Q105*VLOOKUP(AE102,P103:Q112,2)</f>
        <v>3.0615048068284296E-3</v>
      </c>
      <c r="AF105" s="84">
        <f>$U$53*Q105</f>
        <v>2.0639135487551272E-6</v>
      </c>
      <c r="AG105" s="82"/>
      <c r="AH105" s="65"/>
      <c r="AI105" s="61"/>
      <c r="AJ105" s="66" t="s">
        <v>575</v>
      </c>
      <c r="AK105" s="66" t="e">
        <f>1/0</f>
        <v>#DIV/0!</v>
      </c>
      <c r="AL105" s="61"/>
      <c r="AM105" s="65" t="s">
        <v>575</v>
      </c>
      <c r="AN105" s="66">
        <f>IF(AH112&gt;=0,0,AK112)</f>
        <v>0</v>
      </c>
      <c r="AO105" s="61">
        <f>AN105</f>
        <v>0</v>
      </c>
      <c r="AP105" s="61">
        <f>IF(AO104&lt;AO105,AO104,AO105)</f>
        <v>0</v>
      </c>
      <c r="AQ105" s="67">
        <f>AP105</f>
        <v>0</v>
      </c>
      <c r="AR105" s="81"/>
      <c r="AS105" s="59">
        <v>3</v>
      </c>
      <c r="AT105" s="61">
        <f t="shared" si="60"/>
        <v>0.11558353539329831</v>
      </c>
      <c r="AU105" s="61">
        <f>SUMPRODUCT(Q103:Q112,$AV$51:$AV$60)</f>
        <v>0.49428908228100377</v>
      </c>
      <c r="AV105" s="68">
        <f>IF($AA$9,EXP((AT105/AH104)*(AQ108-1)-LN(AQ108-AH104)-AH103*(2*AU105/AH103-AT105/AH104)*LN((AQ108+2.41421536*AH104)/(AQ108-0.41421536*AH104))/(AH104*2.82842713)      ),1)</f>
        <v>0.52245648102962206</v>
      </c>
      <c r="AW105" s="61"/>
      <c r="AX105" s="61"/>
      <c r="AY105" s="61"/>
      <c r="AZ105" s="61"/>
      <c r="BA105" s="61"/>
      <c r="BB105" s="61"/>
      <c r="BC105" s="61"/>
    </row>
    <row r="106" spans="14:58" x14ac:dyDescent="0.25">
      <c r="N106" s="82"/>
      <c r="O106" s="81"/>
      <c r="P106" s="78">
        <v>4</v>
      </c>
      <c r="Q106" s="61">
        <f>O79/O86</f>
        <v>1.6655700965521148E-2</v>
      </c>
      <c r="R106" s="60"/>
      <c r="S106" s="60"/>
      <c r="T106" s="61"/>
      <c r="U106" s="62"/>
      <c r="V106" s="153">
        <f>SQRT($T$54*VLOOKUP(V102,$P$51:$T$60,5))*(1-$Q$23)*Q106*VLOOKUP(V102,P103:Q112,2)</f>
        <v>2.1746763499253421E-3</v>
      </c>
      <c r="W106" s="61">
        <f>SQRT($T$54*VLOOKUP(W102,$P$51:$T$60,5))*(1-$R$23)*Q106*VLOOKUP(W102,P103:Q112,2)</f>
        <v>1.4848238798307069E-3</v>
      </c>
      <c r="X106" s="61">
        <f>SQRT($T$54*VLOOKUP(X102,$P$51:$T$60,5))*(1-$S$23)*Q106*VLOOKUP(X102,P103:Q112,2)</f>
        <v>8.9237591882257081E-4</v>
      </c>
      <c r="Y106" s="61">
        <f>SQRT($T$54*VLOOKUP(Y102,$P$51:$T$60,5))*(1-$T$23)*Q106*VLOOKUP(Y102,P103:Q112,2)</f>
        <v>5.1626531414772912E-4</v>
      </c>
      <c r="Z106" s="61">
        <f>SQRT($T$54*VLOOKUP(Z102,$P$51:$T$60,5))*(1-$U$23)*Q106*VLOOKUP(Z102,P103:Q112,2)</f>
        <v>5.1742232364154544E-4</v>
      </c>
      <c r="AA106" s="61">
        <f>SQRT($T$54*VLOOKUP(AA102,$P$51:$T$60,5))*(1-$V$23)*Q106*VLOOKUP(AA102,P103:Q112,2)</f>
        <v>2.2410995291015322E-4</v>
      </c>
      <c r="AB106" s="61">
        <f>SQRT($T$54*VLOOKUP(AB102,$P$51:$T$60,5))*(1-$W$23)*Q106*VLOOKUP(AB102,P103:Q112,2)</f>
        <v>1.8610235878865394E-3</v>
      </c>
      <c r="AC106" s="61">
        <f>SQRT($T$54*VLOOKUP(AC102,$P$51:$T$60,5))*(1-$X$23)*Q106*VLOOKUP(AC102,P103:Q112,2)</f>
        <v>1.7270138376636224E-3</v>
      </c>
      <c r="AD106" s="61">
        <f>SQRT($T$54*VLOOKUP(AD102,$P$51:$T$60,5))*(1-$Y$23)*Q106*VLOOKUP(AD102,P103:Q112,2)</f>
        <v>1.1654435568581231E-3</v>
      </c>
      <c r="AE106" s="155">
        <f>SQRT($T$54*VLOOKUP(AE102,$P$51:$T$60,5))*(1-$Z$23)*Q106*VLOOKUP(AE102,P103:Q112,2)</f>
        <v>1.6025614359434224E-3</v>
      </c>
      <c r="AF106" s="84">
        <f>$U$54*Q106</f>
        <v>1.2056533530632179E-6</v>
      </c>
      <c r="AG106" s="59" t="s">
        <v>570</v>
      </c>
      <c r="AH106" s="60">
        <f>AH104-1</f>
        <v>-0.93576137283164107</v>
      </c>
      <c r="AI106" s="61"/>
      <c r="AJ106" s="66"/>
      <c r="AK106" s="61"/>
      <c r="AL106" s="61"/>
      <c r="AM106" s="50"/>
      <c r="AN106" s="65"/>
      <c r="AO106" s="65"/>
      <c r="AP106" s="65"/>
      <c r="AQ106" s="65"/>
      <c r="AR106" s="81"/>
      <c r="AS106" s="59">
        <v>4</v>
      </c>
      <c r="AT106" s="61">
        <f t="shared" si="60"/>
        <v>0.14849269129567372</v>
      </c>
      <c r="AU106" s="61">
        <f>SUMPRODUCT(Q103:Q112,$AW$51:$AW$60)</f>
        <v>0.61474616850855002</v>
      </c>
      <c r="AV106" s="68">
        <f>IF($AA$10,EXP((AT106/AH104)*(AQ108-1)-LN(AQ108-AH104)-AH103*(2*AU106/AH103-AT106/AH104)*LN((AQ108+2.41421536*AH104)/(AQ108-0.41421536*AH104))/(AH104*2.82842713)      ),1)</f>
        <v>0.41793820770446011</v>
      </c>
      <c r="AW106" s="61"/>
      <c r="AX106" s="61"/>
      <c r="AY106" s="61"/>
      <c r="AZ106" s="61"/>
      <c r="BA106" s="61"/>
      <c r="BB106" s="61"/>
      <c r="BC106" s="61"/>
    </row>
    <row r="107" spans="14:58" x14ac:dyDescent="0.25">
      <c r="N107" s="82"/>
      <c r="O107" s="81"/>
      <c r="P107" s="78">
        <v>5</v>
      </c>
      <c r="Q107" s="61">
        <f>O80/O86</f>
        <v>1.7269342235273696E-2</v>
      </c>
      <c r="R107" s="60"/>
      <c r="S107" s="60"/>
      <c r="T107" s="61"/>
      <c r="U107" s="62"/>
      <c r="V107" s="153">
        <f>SQRT($T$55*VLOOKUP(V102,$P$51:$T$60,5))*(1-$Q$24)*Q107*VLOOKUP(V102,P103:Q112,2)</f>
        <v>2.1515196157386586E-3</v>
      </c>
      <c r="W107" s="61">
        <f>SQRT($T$55*VLOOKUP(W102,$P$51:$T$60,5))*(1-$R$24)*Q107*VLOOKUP(W102,P103:Q112,2)</f>
        <v>1.6565521522958564E-3</v>
      </c>
      <c r="X107" s="61">
        <f>SQRT($T$55*VLOOKUP(X102,$P$51:$T$60,5))*(1-$S$24)*Q107*VLOOKUP(X102,P103:Q112,2)</f>
        <v>9.0397468646065675E-4</v>
      </c>
      <c r="Y107" s="61">
        <f>SQRT($T$55*VLOOKUP(Y102,$P$51:$T$60,5))*(1-$T$24)*Q107*VLOOKUP(Y102,P103:Q112,2)</f>
        <v>5.1742232364154544E-4</v>
      </c>
      <c r="Z107" s="61">
        <f>SQRT($T$55*VLOOKUP(Z102,$P$51:$T$60,5))*(1-$U$24)*Q107*VLOOKUP(Z102,P103:Q112,2)</f>
        <v>5.1816730937142793E-4</v>
      </c>
      <c r="AA107" s="61">
        <f>SQRT($T$55*VLOOKUP(AA102,$P$51:$T$60,5))*(1-$V$24)*Q107*VLOOKUP(AA102,P103:Q112,2)</f>
        <v>2.4246479474494413E-4</v>
      </c>
      <c r="AB107" s="61">
        <f>SQRT($T$55*VLOOKUP(AB102,$P$51:$T$60,5))*(1-$W$24)*Q107*VLOOKUP(AB102,P103:Q112,2)</f>
        <v>1.8172293879986355E-3</v>
      </c>
      <c r="AC107" s="61">
        <f>SQRT($T$55*VLOOKUP(AC102,$P$51:$T$60,5))*(1-$X$24)*Q107*VLOOKUP(AC102,P103:Q112,2)</f>
        <v>1.7567429703493295E-3</v>
      </c>
      <c r="AD107" s="61">
        <f>SQRT($T$55*VLOOKUP(AD102,$P$51:$T$60,5))*(1-$Y$24)*Q107*VLOOKUP(AD102,P103:Q112,2)</f>
        <v>1.1122447227224824E-3</v>
      </c>
      <c r="AE107" s="155">
        <f>SQRT($T$55*VLOOKUP(AE102,$P$51:$T$60,5))*(1-$Z$24)*Q107*VLOOKUP(AE102,P103:Q112,2)</f>
        <v>1.7685732041534787E-3</v>
      </c>
      <c r="AF107" s="84">
        <f>$U$55*Q107</f>
        <v>1.2497911512214863E-6</v>
      </c>
      <c r="AG107" s="59" t="s">
        <v>571</v>
      </c>
      <c r="AH107" s="60">
        <f>AH103-3*AH104*AH104-2*AH104</f>
        <v>0.12011072049961302</v>
      </c>
      <c r="AI107" s="61" t="s">
        <v>584</v>
      </c>
      <c r="AJ107" s="66" t="s">
        <v>585</v>
      </c>
      <c r="AK107" s="61">
        <f>AH110^2/AH111^3</f>
        <v>1.6882430156324435</v>
      </c>
      <c r="AL107" s="61"/>
      <c r="AM107" s="50"/>
      <c r="AN107" s="65"/>
      <c r="AO107" s="65"/>
      <c r="AP107" s="65"/>
      <c r="AQ107" s="65"/>
      <c r="AR107" s="81"/>
      <c r="AS107" s="59">
        <v>5</v>
      </c>
      <c r="AT107" s="61">
        <f t="shared" si="60"/>
        <v>0.14845922339919562</v>
      </c>
      <c r="AU107" s="61">
        <f>SUMPRODUCT(Q103:Q112,$AX$51:$AX$60)</f>
        <v>0.60650777526068156</v>
      </c>
      <c r="AV107" s="68">
        <f>IF($AA$11,EXP((AT107/AH104)*(AQ108-1)-LN(AQ108-AH104)-AH103*(2*AU107/AH103-AT107/AH104)*LN((AQ108+2.41421536*AH104)/(AQ108-0.41421536*AH104))/(AH104*2.82842713)      ),1)</f>
        <v>0.42593480871087569</v>
      </c>
      <c r="AW107" s="61"/>
      <c r="AX107" s="61"/>
      <c r="AY107" s="61"/>
      <c r="AZ107" s="61"/>
      <c r="BA107" s="61"/>
      <c r="BB107" s="61"/>
      <c r="BC107" s="61"/>
    </row>
    <row r="108" spans="14:58" x14ac:dyDescent="0.25">
      <c r="N108" s="82"/>
      <c r="O108" s="81"/>
      <c r="P108" s="78">
        <v>6</v>
      </c>
      <c r="Q108" s="61">
        <f>O81/O86</f>
        <v>6.408851463663383E-3</v>
      </c>
      <c r="R108" s="60"/>
      <c r="S108" s="60"/>
      <c r="T108" s="61"/>
      <c r="U108" s="62"/>
      <c r="V108" s="153">
        <f>SQRT($T$56*VLOOKUP(V102,$P$51:$T$60,5))*(1-$Q$25)*Q108*VLOOKUP(V102,P103:Q112,2)</f>
        <v>1.0094417829709581E-3</v>
      </c>
      <c r="W108" s="61">
        <f>SQRT($T$56*VLOOKUP(W102,$P$51:$T$60,5))*(1-$R$25)*Q108*VLOOKUP(W102,P103:Q112,2)</f>
        <v>7.6398168254880724E-4</v>
      </c>
      <c r="X108" s="61">
        <f>SQRT($T$56*VLOOKUP(X102,$P$51:$T$60,5))*(1-$S$25)*Q108*VLOOKUP(X102,P103:Q112,2)</f>
        <v>4.0851435066854131E-4</v>
      </c>
      <c r="Y108" s="61">
        <f>SQRT($T$56*VLOOKUP(Y102,$P$51:$T$60,5))*(1-$T$25)*Q108*VLOOKUP(Y102,P103:Q112,2)</f>
        <v>2.2410995291015322E-4</v>
      </c>
      <c r="Z108" s="61">
        <f>SQRT($T$56*VLOOKUP(Z102,$P$51:$T$60,5))*(1-$U$25)*Q108*VLOOKUP(Z102,P103:Q112,2)</f>
        <v>2.4246479474494413E-4</v>
      </c>
      <c r="AA108" s="61">
        <f>SQRT($T$56*VLOOKUP(AA102,$P$51:$T$60,5))*(1-$V$25)*Q108*VLOOKUP(AA102,P103:Q112,2)</f>
        <v>1.1345597382826631E-4</v>
      </c>
      <c r="AB108" s="61">
        <f>SQRT($T$56*VLOOKUP(AB102,$P$51:$T$60,5))*(1-$W$25)*Q108*VLOOKUP(AB102,P103:Q112,2)</f>
        <v>9.3880729397461207E-4</v>
      </c>
      <c r="AC108" s="61">
        <f>SQRT($T$56*VLOOKUP(AC102,$P$51:$T$60,5))*(1-$X$25)*Q108*VLOOKUP(AC102,P103:Q112,2)</f>
        <v>8.1997348198494544E-4</v>
      </c>
      <c r="AD108" s="61">
        <f>SQRT($T$56*VLOOKUP(AD102,$P$51:$T$60,5))*(1-$Y$25)*Q108*VLOOKUP(AD102,P103:Q112,2)</f>
        <v>5.1192701252486354E-4</v>
      </c>
      <c r="AE108" s="155">
        <f>SQRT($T$56*VLOOKUP(AE102,$P$51:$T$60,5))*(1-$Z$25)*Q108*VLOOKUP(AE102,P103:Q112,2)</f>
        <v>8.2756424649147635E-4</v>
      </c>
      <c r="AF108" s="84">
        <f>$U$56*Q108</f>
        <v>5.7698113824564561E-7</v>
      </c>
      <c r="AG108" s="59" t="s">
        <v>572</v>
      </c>
      <c r="AH108" s="60">
        <f>-1*AH103*AH104+AH104^2+AH104^3</f>
        <v>-1.2372523408122253E-2</v>
      </c>
      <c r="AI108" s="61"/>
      <c r="AJ108" s="66" t="s">
        <v>586</v>
      </c>
      <c r="AK108" s="61" t="e">
        <f>SQRT(1-AK107)/SQRT(AK107)*AH110/ABS(AH110)</f>
        <v>#NUM!</v>
      </c>
      <c r="AL108" s="61"/>
      <c r="AM108" s="50"/>
      <c r="AN108" s="65"/>
      <c r="AO108" s="65"/>
      <c r="AP108" s="65" t="s">
        <v>589</v>
      </c>
      <c r="AQ108" s="61">
        <f>AQ103</f>
        <v>0.80575177215121485</v>
      </c>
      <c r="AR108" s="81"/>
      <c r="AS108" s="59">
        <v>6</v>
      </c>
      <c r="AT108" s="61">
        <f t="shared" si="60"/>
        <v>0.18468301041282212</v>
      </c>
      <c r="AU108" s="61">
        <f>SUMPRODUCT(Q103:Q112,$AY$51:$AY$60)</f>
        <v>0.76958448694080872</v>
      </c>
      <c r="AV108" s="68">
        <f>IF($AA$12,EXP((AT108/AH104)*(AQ108-1)-LN(AQ108-AH104)-AH103*(2*AU108/AH103-AT108/AH104)*LN((AQ108+2.41421536*AH104)/(AQ108-0.41421536*AH104))/(AH104*2.82842713)      ),1)</f>
        <v>0.31052174911290392</v>
      </c>
      <c r="AW108" s="61"/>
      <c r="AX108" s="61"/>
      <c r="AY108" s="61"/>
      <c r="AZ108" s="61"/>
      <c r="BA108" s="61"/>
      <c r="BB108" s="61"/>
      <c r="BC108" s="61"/>
    </row>
    <row r="109" spans="14:58" x14ac:dyDescent="0.25">
      <c r="N109" s="82"/>
      <c r="O109" s="81"/>
      <c r="P109" s="78">
        <v>7</v>
      </c>
      <c r="Q109" s="61">
        <f>O82/O86</f>
        <v>0.29962788018586495</v>
      </c>
      <c r="R109" s="60"/>
      <c r="S109" s="60"/>
      <c r="T109" s="61"/>
      <c r="U109" s="62"/>
      <c r="V109" s="153">
        <f>SQRT($T$57*VLOOKUP(V102,$P$51:$T$60,5))*(1-$Q$26)*Q109*VLOOKUP(V102,P103:Q112,2)</f>
        <v>8.3671886725597295E-3</v>
      </c>
      <c r="W109" s="61">
        <f>SQRT($T$57*VLOOKUP(W102,$P$51:$T$60,5))*(1-$R$26)*Q109*VLOOKUP(W102,P103:Q112,2)</f>
        <v>6.10428709669228E-3</v>
      </c>
      <c r="X109" s="61">
        <f>SQRT($T$57*VLOOKUP(X102,$P$51:$T$60,5))*(1-$S$26)*Q109*VLOOKUP(X102,P103:Q112,2)</f>
        <v>3.2092285172612167E-3</v>
      </c>
      <c r="Y109" s="61">
        <f>SQRT($T$57*VLOOKUP(Y102,$P$51:$T$60,5))*(1-$T$26)*Q109*VLOOKUP(Y102,P103:Q112,2)</f>
        <v>1.8610235878865396E-3</v>
      </c>
      <c r="Z109" s="61">
        <f>SQRT($T$57*VLOOKUP(Z102,$P$51:$T$60,5))*(1-$U$26)*Q109*VLOOKUP(Z102,P103:Q112,2)</f>
        <v>1.8172293879986355E-3</v>
      </c>
      <c r="AA109" s="61">
        <f>SQRT($T$57*VLOOKUP(AA102,$P$51:$T$60,5))*(1-$V$26)*Q109*VLOOKUP(AA102,P103:Q112,2)</f>
        <v>9.3880729397461196E-4</v>
      </c>
      <c r="AB109" s="61">
        <f>SQRT($T$57*VLOOKUP(AB102,$P$51:$T$60,5))*(1-$W$26)*Q109*VLOOKUP(AB102,P103:Q112,2)</f>
        <v>7.9260198062873002E-3</v>
      </c>
      <c r="AC109" s="61">
        <f>SQRT($T$57*VLOOKUP(AC102,$P$51:$T$60,5))*(1-$X$26)*Q109*VLOOKUP(AC102,P103:Q112,2)</f>
        <v>7.9403395901662972E-3</v>
      </c>
      <c r="AD109" s="61">
        <f>SQRT($T$57*VLOOKUP(AD102,$P$51:$T$60,5))*(1-$Y$26)*Q109*VLOOKUP(AD102,P103:Q112,2)</f>
        <v>3.7595898074265183E-3</v>
      </c>
      <c r="AE109" s="155">
        <f>SQRT($T$57*VLOOKUP(AE102,$P$51:$T$60,5))*(1-$Z$26)*Q109*VLOOKUP(AE102,P103:Q112,2)</f>
        <v>6.324873291195081E-3</v>
      </c>
      <c r="AF109" s="84">
        <f>$U$57*Q109</f>
        <v>7.2060011123658927E-6</v>
      </c>
      <c r="AG109" s="82"/>
      <c r="AH109" s="65"/>
      <c r="AI109" s="61"/>
      <c r="AJ109" s="66" t="s">
        <v>587</v>
      </c>
      <c r="AK109" s="61" t="e">
        <f>IF(ATAN(AK108)&lt;0,ATAN(AK108)+PI(),ATAN(AK108))</f>
        <v>#NUM!</v>
      </c>
      <c r="AL109" s="61"/>
      <c r="AM109" s="50"/>
      <c r="AN109" s="65"/>
      <c r="AO109" s="65"/>
      <c r="AP109" s="65"/>
      <c r="AQ109" s="65"/>
      <c r="AR109" s="81"/>
      <c r="AS109" s="59">
        <v>7</v>
      </c>
      <c r="AT109" s="61">
        <f t="shared" si="60"/>
        <v>4.9335284646156045E-2</v>
      </c>
      <c r="AU109" s="61">
        <f>SUMPRODUCT(Q103:Q112,$AZ$51:$AZ$60)</f>
        <v>0.1355262569661313</v>
      </c>
      <c r="AV109" s="68">
        <f>IF($AA$13,EXP((AT109/AH104)*(AQ108-1)-LN(AQ108-AH104)-AH103*(2*AU109/AH103-AT109/AH104)*LN((AQ108+2.41421536*AH104)/(AQ108-0.41421536*AH104))/(AH104*2.82842713)      ),1)</f>
        <v>1.0707921454060882</v>
      </c>
      <c r="AW109" s="61"/>
      <c r="AX109" s="61"/>
      <c r="AY109" s="61"/>
      <c r="AZ109" s="61"/>
      <c r="BA109" s="61"/>
      <c r="BB109" s="61"/>
      <c r="BC109" s="61"/>
    </row>
    <row r="110" spans="14:58" x14ac:dyDescent="0.25">
      <c r="N110" s="82"/>
      <c r="O110" s="81"/>
      <c r="P110" s="78">
        <v>8</v>
      </c>
      <c r="Q110" s="61">
        <f>O83/O86</f>
        <v>0.13748293753240842</v>
      </c>
      <c r="R110" s="60"/>
      <c r="S110" s="60"/>
      <c r="T110" s="61"/>
      <c r="U110" s="62"/>
      <c r="V110" s="153">
        <f>SQRT($T$58*VLOOKUP(V102,$P$51:$T$60,5))*(1-$Q$27)*Q110*VLOOKUP(V102,P103:Q112,2)</f>
        <v>7.7249780173194787E-3</v>
      </c>
      <c r="W110" s="61">
        <f>SQRT($T$58*VLOOKUP(W102,$P$51:$T$60,5))*(1-$R$27)*Q110*VLOOKUP(W102,P103:Q112,2)</f>
        <v>5.5014887873018623E-3</v>
      </c>
      <c r="X110" s="61">
        <f>SQRT($T$58*VLOOKUP(X102,$P$51:$T$60,5))*(1-$S$27)*Q110*VLOOKUP(X102,P103:Q112,2)</f>
        <v>3.0268575560306035E-3</v>
      </c>
      <c r="Y110" s="61">
        <f>SQRT($T$58*VLOOKUP(Y102,$P$51:$T$60,5))*(1-$T$27)*Q110*VLOOKUP(Y102,P103:Q112,2)</f>
        <v>1.7270138376636222E-3</v>
      </c>
      <c r="Z110" s="61">
        <f>SQRT($T$58*VLOOKUP(Z102,$P$51:$T$60,5))*(1-$U$27)*Q110*VLOOKUP(Z102,P103:Q112,2)</f>
        <v>1.7567429703493293E-3</v>
      </c>
      <c r="AA110" s="61">
        <f>SQRT($T$58*VLOOKUP(AA102,$P$51:$T$60,5))*(1-$V$27)*Q110*VLOOKUP(AA102,P103:Q112,2)</f>
        <v>8.1997348198494554E-4</v>
      </c>
      <c r="AB110" s="61">
        <f>SQRT($T$58*VLOOKUP(AB102,$P$51:$T$60,5))*(1-$W$27)*Q110*VLOOKUP(AB102,P103:Q112,2)</f>
        <v>7.9403395901662972E-3</v>
      </c>
      <c r="AC110" s="61">
        <f>SQRT($T$58*VLOOKUP(AC102,$P$51:$T$60,5))*(1-$X$27)*Q110*VLOOKUP(AC102,P103:Q112,2)</f>
        <v>7.6909695890769398E-3</v>
      </c>
      <c r="AD110" s="61">
        <f>SQRT($T$58*VLOOKUP(AD102,$P$51:$T$60,5))*(1-$Y$27)*Q110*VLOOKUP(AD102,P103:Q112,2)</f>
        <v>4.060136622559319E-3</v>
      </c>
      <c r="AE110" s="155">
        <f>SQRT($T$58*VLOOKUP(AE102,$P$51:$T$60,5))*(1-$Z$27)*Q110*VLOOKUP(AE102,P103:Q112,2)</f>
        <v>6.4375181600039109E-3</v>
      </c>
      <c r="AF110" s="84">
        <f>$U$58*Q110</f>
        <v>3.6675343367393777E-6</v>
      </c>
      <c r="AG110" s="59" t="s">
        <v>582</v>
      </c>
      <c r="AH110" s="61">
        <f>AH106*AH107/6-AH108/2-AH106^3/27</f>
        <v>1.7801871251459479E-2</v>
      </c>
      <c r="AI110" s="61"/>
      <c r="AJ110" s="66" t="s">
        <v>573</v>
      </c>
      <c r="AK110" s="61" t="e">
        <f>2*SQRT(AH111)*COS(AK109/3)-AH106/3</f>
        <v>#NUM!</v>
      </c>
      <c r="AL110" s="69" t="e">
        <f>AK110^3+AH106*AK110^2+AH107*AK110+AH108</f>
        <v>#NUM!</v>
      </c>
      <c r="AM110" s="50"/>
      <c r="AN110" s="65"/>
      <c r="AO110" s="65"/>
      <c r="AP110" s="65"/>
      <c r="AQ110" s="65"/>
      <c r="AR110" s="81"/>
      <c r="AS110" s="59">
        <v>8</v>
      </c>
      <c r="AT110" s="61">
        <f t="shared" si="60"/>
        <v>5.4723128868748194E-2</v>
      </c>
      <c r="AU110" s="61">
        <f>SUMPRODUCT(Q103:Q112,$BA$51:$BA$60)</f>
        <v>0.28579794513314255</v>
      </c>
      <c r="AV110" s="68">
        <f>IF($AA$14,EXP((AT110/AH104)*(AQ108-1)-LN(AQ108-AH104)-AH103*(2*AU110/AH103-AT110/AH104)*LN((AQ108+2.41421536*AH104)/(AQ108-0.41421536*AH104))/(AH104*2.82842713)      ),1)</f>
        <v>0.76386612613944993</v>
      </c>
      <c r="AW110" s="61"/>
      <c r="AX110" s="61"/>
      <c r="AY110" s="61"/>
      <c r="AZ110" s="61"/>
      <c r="BA110" s="61"/>
      <c r="BB110" s="61"/>
      <c r="BC110" s="61"/>
      <c r="BD110" s="65"/>
      <c r="BE110" s="65"/>
      <c r="BF110" s="65"/>
    </row>
    <row r="111" spans="14:58" x14ac:dyDescent="0.25">
      <c r="N111" s="82"/>
      <c r="O111" s="81"/>
      <c r="P111" s="78">
        <v>9</v>
      </c>
      <c r="Q111" s="61">
        <f>O84/O86</f>
        <v>6.895438941963522E-2</v>
      </c>
      <c r="R111" s="60"/>
      <c r="S111" s="60"/>
      <c r="T111" s="61"/>
      <c r="U111" s="62"/>
      <c r="V111" s="153">
        <f>SQRT($T$59*VLOOKUP(V102,$P$51:$T$60,5))*(1-$Q$28)*Q111*VLOOKUP(V102,P103:Q112,2)</f>
        <v>4.5574642924530772E-3</v>
      </c>
      <c r="W111" s="61">
        <f>SQRT($T$59*VLOOKUP(W102,$P$51:$T$60,5))*(1-$R$28)*Q111*VLOOKUP(W102,P103:Q112,2)</f>
        <v>3.399006868152742E-3</v>
      </c>
      <c r="X111" s="61">
        <f>SQRT($T$59*VLOOKUP(X102,$P$51:$T$60,5))*(1-$S$28)*Q111*VLOOKUP(X102,P103:Q112,2)</f>
        <v>1.8437063417530608E-3</v>
      </c>
      <c r="Y111" s="61">
        <f>SQRT($T$59*VLOOKUP(Y102,$P$51:$T$60,5))*(1-$T$28)*Q111*VLOOKUP(Y102,P103:Q112,2)</f>
        <v>1.1654435568581231E-3</v>
      </c>
      <c r="Z111" s="61">
        <f>SQRT($T$59*VLOOKUP(Z102,$P$51:$T$60,5))*(1-$U$28)*Q111*VLOOKUP(Z102,P103:Q112,2)</f>
        <v>1.1122447227224824E-3</v>
      </c>
      <c r="AA111" s="61">
        <f>SQRT($T$59*VLOOKUP(AA102,$P$51:$T$60,5))*(1-$V$28)*Q111*VLOOKUP(AA102,P103:Q112,2)</f>
        <v>5.1192701252486354E-4</v>
      </c>
      <c r="AB111" s="61">
        <f>SQRT($T$59*VLOOKUP(AB102,$P$51:$T$60,5))*(1-$W$28)*Q111*VLOOKUP(AB102,P103:Q112,2)</f>
        <v>3.7595898074265183E-3</v>
      </c>
      <c r="AC111" s="61">
        <f>SQRT($T$59*VLOOKUP(AC102,$P$51:$T$60,5))*(1-$X$28)*Q111*VLOOKUP(AC102,P103:Q112,2)</f>
        <v>4.060136622559319E-3</v>
      </c>
      <c r="AD111" s="61">
        <f>SQRT($T$59*VLOOKUP(AD102,$P$51:$T$60,5))*(1-$Y$28)*Q111*VLOOKUP(AD102,P103:Q112,2)</f>
        <v>2.6309315133138077E-3</v>
      </c>
      <c r="AE111" s="155">
        <f>SQRT($T$59*VLOOKUP(AE102,$P$51:$T$60,5))*(1-$Z$28)*Q111*VLOOKUP(AE102,P103:Q112,2)</f>
        <v>3.9851328794606317E-3</v>
      </c>
      <c r="AF111" s="84">
        <f>$U$59*Q111</f>
        <v>1.8626554281671701E-6</v>
      </c>
      <c r="AG111" s="59" t="s">
        <v>558</v>
      </c>
      <c r="AH111" s="61">
        <f>AH106^2/9-AH107/3</f>
        <v>5.725746504276872E-2</v>
      </c>
      <c r="AI111" s="61"/>
      <c r="AJ111" s="66" t="s">
        <v>574</v>
      </c>
      <c r="AK111" s="61" t="e">
        <f>2*SQRT(AH111)*COS((AK109+2*PI())/3)-AH106/3</f>
        <v>#NUM!</v>
      </c>
      <c r="AL111" s="69" t="e">
        <f>AK111^3+AK111^2*AH106+AK111*AH107+AH108</f>
        <v>#NUM!</v>
      </c>
      <c r="AM111" s="50"/>
      <c r="AN111" s="65"/>
      <c r="AO111" s="50"/>
      <c r="AP111" s="65"/>
      <c r="AQ111" s="65"/>
      <c r="AR111" s="81"/>
      <c r="AS111" s="59">
        <v>9</v>
      </c>
      <c r="AT111" s="61">
        <f t="shared" si="60"/>
        <v>5.5413571276127595E-2</v>
      </c>
      <c r="AU111" s="61">
        <f>SUMPRODUCT(Q103:Q112,$BB$51:$BB$60)</f>
        <v>0.32986347522465037</v>
      </c>
      <c r="AV111" s="68">
        <f>IF($AA$15,EXP((AT111/AH104)*(AQ108-1)-LN(AQ108-AH104)-AH103*(2*AU111/AH103-AT111/AH104)*LN((AQ108+2.41421536*AH104)/(AQ108-0.41421536*AH104))/(AH104*2.82842713)      ),1)</f>
        <v>0.69081265507213774</v>
      </c>
      <c r="AW111" s="61"/>
      <c r="AX111" s="61"/>
      <c r="AY111" s="61"/>
      <c r="AZ111" s="61"/>
      <c r="BA111" s="61"/>
      <c r="BB111" s="61"/>
      <c r="BC111" s="61"/>
      <c r="BD111" s="65"/>
      <c r="BE111" s="65"/>
      <c r="BF111" s="65"/>
    </row>
    <row r="112" spans="14:58" x14ac:dyDescent="0.25">
      <c r="N112" s="82"/>
      <c r="O112" s="81"/>
      <c r="P112" s="78">
        <v>10</v>
      </c>
      <c r="Q112" s="61">
        <f>O85/O86</f>
        <v>0.11086597422031846</v>
      </c>
      <c r="R112" s="60"/>
      <c r="S112" s="60"/>
      <c r="T112" s="61"/>
      <c r="U112" s="62"/>
      <c r="V112" s="153">
        <f>SQRT($T$60*VLOOKUP(V102,$P$51:$T$60,5))*(1-$Q$29)*Q112*VLOOKUP(V102,P103:Q112,2)</f>
        <v>7.3743185676273283E-3</v>
      </c>
      <c r="W112" s="61">
        <f>SQRT($T$60*VLOOKUP(W102,$P$51:$T$60,5))*(1-$R$29)*Q112*VLOOKUP(W102,P103:Q112,2)</f>
        <v>5.5664146058270556E-3</v>
      </c>
      <c r="X112" s="61">
        <f>SQRT($T$60*VLOOKUP(X102,$P$51:$T$60,5))*(1-$S$29)*Q112*VLOOKUP(X102,P103:Q112,2)</f>
        <v>3.0615048068284292E-3</v>
      </c>
      <c r="Y112" s="61">
        <f>SQRT($T$60*VLOOKUP(Y102,$P$51:$T$60,5))*(1-$T$29)*Q112*VLOOKUP(Y102,P103:Q112,2)</f>
        <v>1.6025614359434222E-3</v>
      </c>
      <c r="Z112" s="61">
        <f>SQRT($T$60*VLOOKUP(Z102,$P$51:$T$60,5))*(1-$U$29)*Q112*VLOOKUP(Z102,P103:Q112,2)</f>
        <v>1.7685732041534787E-3</v>
      </c>
      <c r="AA112" s="61">
        <f>SQRT($T$60*VLOOKUP(AA102,$P$51:$T$60,5))*(1-$V$29)*Q112*VLOOKUP(AA102,P103:Q112,2)</f>
        <v>8.2756424649147635E-4</v>
      </c>
      <c r="AB112" s="61">
        <f>SQRT($T$60*VLOOKUP(AB102,$P$51:$T$60,5))*(1-$W$29)*Q112*VLOOKUP(AB102,P103:Q112,2)</f>
        <v>6.324873291195081E-3</v>
      </c>
      <c r="AC112" s="61">
        <f>SQRT($T$60*VLOOKUP(AC102,$P$51:$T$60,5))*(1-$X$29)*Q112*VLOOKUP(AC102,P103:Q112,2)</f>
        <v>6.4375181600039109E-3</v>
      </c>
      <c r="AD112" s="61">
        <f>SQRT($T$60*VLOOKUP(AD102,$P$51:$T$60,5))*(1-$Y$29)*Q112*VLOOKUP(AD102,P103:Q112,2)</f>
        <v>3.9851328794606317E-3</v>
      </c>
      <c r="AE112" s="155">
        <f>SQRT($T$60*VLOOKUP(AE102,$P$51:$T$60,5))*(1-$Z$29)*Q112*VLOOKUP(AE102,P103:Q112,2)</f>
        <v>6.0363730437645678E-3</v>
      </c>
      <c r="AF112" s="84">
        <f>$U$60*Q112</f>
        <v>4.0216487481456591E-6</v>
      </c>
      <c r="AG112" s="59" t="s">
        <v>72</v>
      </c>
      <c r="AH112" s="63">
        <f>AH110^2-AH111^3</f>
        <v>1.2919275592431572E-4</v>
      </c>
      <c r="AI112" s="61"/>
      <c r="AJ112" s="66" t="s">
        <v>575</v>
      </c>
      <c r="AK112" s="61" t="e">
        <f>2*SQRT(AH111)*COS((AK109+4*PI())/3)-AH106/3</f>
        <v>#NUM!</v>
      </c>
      <c r="AL112" s="69" t="e">
        <f>AK112^3+AK112^2*AH106+AH107*AK112+AH108</f>
        <v>#NUM!</v>
      </c>
      <c r="AM112" s="50"/>
      <c r="AN112" s="65"/>
      <c r="AO112" s="50"/>
      <c r="AP112" s="65"/>
      <c r="AQ112" s="65"/>
      <c r="AR112" s="81"/>
      <c r="AS112" s="59">
        <v>10</v>
      </c>
      <c r="AT112" s="61">
        <f t="shared" si="60"/>
        <v>7.4413442121268769E-2</v>
      </c>
      <c r="AU112" s="61">
        <f>SUMPRODUCT(Q103:Q112,$BC$51:$BC$60)</f>
        <v>0.32631575652568273</v>
      </c>
      <c r="AV112" s="68">
        <f>IF($AA$16,EXP((AT112/AH104)*(AQ108-1)-LN(AQ108-AH104)-AH103*(2*AU112/AH103-AT112/AH104)*LN((AQ108+2.41421536*AH104)/(AQ108-0.41421536*AH104))/(AH104*2.82842713)      ),1)</f>
        <v>0.718846069155338</v>
      </c>
      <c r="AW112" s="61"/>
      <c r="AX112" s="61"/>
      <c r="AY112" s="61"/>
      <c r="AZ112" s="61"/>
      <c r="BA112" s="61"/>
      <c r="BB112" s="61"/>
      <c r="BC112" s="61"/>
      <c r="BD112" s="65"/>
      <c r="BE112" s="65"/>
      <c r="BF112" s="65"/>
    </row>
    <row r="113" spans="14:117" x14ac:dyDescent="0.25">
      <c r="N113" s="70"/>
      <c r="O113" s="80"/>
      <c r="P113" s="79"/>
      <c r="Q113" s="71"/>
      <c r="R113" s="71"/>
      <c r="S113" s="71"/>
      <c r="T113" s="72"/>
      <c r="U113" s="73"/>
      <c r="V113" s="70"/>
      <c r="W113" s="73"/>
      <c r="X113" s="73"/>
      <c r="Y113" s="73"/>
      <c r="Z113" s="73"/>
      <c r="AA113" s="73"/>
      <c r="AB113" s="73"/>
      <c r="AC113" s="73"/>
      <c r="AD113" s="73"/>
      <c r="AE113" s="88">
        <f>SUM(V103:AE112)</f>
        <v>0.31007433617990343</v>
      </c>
      <c r="AF113" s="85">
        <f>SUM(AF103:AF112)</f>
        <v>3.1314877416297772E-5</v>
      </c>
      <c r="AG113" s="70"/>
      <c r="AH113" s="73"/>
      <c r="AI113" s="74"/>
      <c r="AJ113" s="75"/>
      <c r="AK113" s="74"/>
      <c r="AL113" s="74"/>
      <c r="AM113" s="76"/>
      <c r="AN113" s="73"/>
      <c r="AO113" s="76"/>
      <c r="AP113" s="73"/>
      <c r="AQ113" s="73"/>
      <c r="AR113" s="80"/>
      <c r="AS113" s="70"/>
      <c r="AT113" s="73"/>
      <c r="AU113" s="73"/>
      <c r="AV113" s="80"/>
      <c r="AW113" s="65"/>
      <c r="AX113" s="65"/>
      <c r="AY113" s="65"/>
      <c r="AZ113" s="65"/>
      <c r="BA113" s="65"/>
      <c r="BB113" s="65"/>
      <c r="BC113" s="65"/>
      <c r="BD113" s="65"/>
      <c r="BE113" s="65"/>
      <c r="BF113" s="61"/>
    </row>
    <row r="114" spans="14:117" x14ac:dyDescent="0.25">
      <c r="N114" s="92">
        <f>N74+1</f>
        <v>2</v>
      </c>
      <c r="O114" s="157">
        <f>DM127</f>
        <v>0.24247676486586439</v>
      </c>
      <c r="P114" s="158"/>
      <c r="Q114" s="55"/>
      <c r="R114" s="55"/>
      <c r="S114" s="57">
        <v>1</v>
      </c>
      <c r="T114" s="55"/>
      <c r="U114" s="57">
        <f>S114+1</f>
        <v>2</v>
      </c>
      <c r="V114" s="55"/>
      <c r="W114" s="57">
        <f>U114+1</f>
        <v>3</v>
      </c>
      <c r="X114" s="55"/>
      <c r="Y114" s="57">
        <f>W114+1</f>
        <v>4</v>
      </c>
      <c r="Z114" s="55"/>
      <c r="AA114" s="57">
        <f>Y114+1</f>
        <v>5</v>
      </c>
      <c r="AB114" s="55"/>
      <c r="AC114" s="57">
        <f>AA114+1</f>
        <v>6</v>
      </c>
      <c r="AD114" s="55"/>
      <c r="AE114" s="57">
        <f>AC114+1</f>
        <v>7</v>
      </c>
      <c r="AF114" s="55"/>
      <c r="AG114" s="57">
        <f>AE114+1</f>
        <v>8</v>
      </c>
      <c r="AH114" s="55"/>
      <c r="AI114" s="57">
        <f>AG114+1</f>
        <v>9</v>
      </c>
      <c r="AJ114" s="55"/>
      <c r="AK114" s="57">
        <f>AI114+1</f>
        <v>10</v>
      </c>
      <c r="AL114" s="55"/>
      <c r="AM114" s="57">
        <f>AK114+1</f>
        <v>11</v>
      </c>
      <c r="AN114" s="55"/>
      <c r="AO114" s="57">
        <f>AM114+1</f>
        <v>12</v>
      </c>
      <c r="AP114" s="55"/>
      <c r="AQ114" s="57">
        <f>AO114+1</f>
        <v>13</v>
      </c>
      <c r="AR114" s="55"/>
      <c r="AS114" s="57">
        <f>AQ114+1</f>
        <v>14</v>
      </c>
      <c r="AT114" s="55"/>
      <c r="AU114" s="57">
        <f>AS114+1</f>
        <v>15</v>
      </c>
      <c r="AV114" s="55"/>
      <c r="AW114" s="57">
        <f>AU114+1</f>
        <v>16</v>
      </c>
      <c r="AX114" s="55"/>
      <c r="AY114" s="57">
        <f>AW114+1</f>
        <v>17</v>
      </c>
      <c r="AZ114" s="55"/>
      <c r="BA114" s="57">
        <f>AY114+1</f>
        <v>18</v>
      </c>
      <c r="BB114" s="55"/>
      <c r="BC114" s="57">
        <f>BA114+1</f>
        <v>19</v>
      </c>
      <c r="BD114" s="55"/>
      <c r="BE114" s="57">
        <f>BC114+1</f>
        <v>20</v>
      </c>
      <c r="BF114" s="55"/>
      <c r="BG114" s="57">
        <f>BE114+1</f>
        <v>21</v>
      </c>
      <c r="BH114" s="55"/>
      <c r="BI114" s="57">
        <f>BG114+1</f>
        <v>22</v>
      </c>
      <c r="BJ114" s="55"/>
      <c r="BK114" s="57">
        <f>BI114+1</f>
        <v>23</v>
      </c>
      <c r="BL114" s="55"/>
      <c r="BM114" s="57">
        <f>BK114+1</f>
        <v>24</v>
      </c>
      <c r="BN114" s="55"/>
      <c r="BO114" s="57">
        <f>BM114+1</f>
        <v>25</v>
      </c>
      <c r="BP114" s="55"/>
      <c r="BQ114" s="57">
        <f>BO114+1</f>
        <v>26</v>
      </c>
      <c r="BR114" s="55"/>
      <c r="BS114" s="57">
        <f>BQ114+1</f>
        <v>27</v>
      </c>
      <c r="BT114" s="55"/>
      <c r="BU114" s="57">
        <f>BS114+1</f>
        <v>28</v>
      </c>
      <c r="BV114" s="55"/>
      <c r="BW114" s="57">
        <f>BU114+1</f>
        <v>29</v>
      </c>
      <c r="BX114" s="55"/>
      <c r="BY114" s="57">
        <f>BW114+1</f>
        <v>30</v>
      </c>
      <c r="BZ114" s="55"/>
      <c r="CA114" s="57">
        <f>BY114+1</f>
        <v>31</v>
      </c>
      <c r="CB114" s="55"/>
      <c r="CC114" s="57">
        <f>CA114+1</f>
        <v>32</v>
      </c>
      <c r="CD114" s="55"/>
      <c r="CE114" s="57">
        <f>CC114+1</f>
        <v>33</v>
      </c>
      <c r="CF114" s="55"/>
      <c r="CG114" s="57">
        <f>CE114+1</f>
        <v>34</v>
      </c>
      <c r="CH114" s="55"/>
      <c r="CI114" s="57">
        <f>CG114+1</f>
        <v>35</v>
      </c>
      <c r="CJ114" s="55"/>
      <c r="CK114" s="57">
        <f>CI114+1</f>
        <v>36</v>
      </c>
      <c r="CL114" s="55"/>
      <c r="CM114" s="57">
        <f>CK114+1</f>
        <v>37</v>
      </c>
      <c r="CN114" s="55"/>
      <c r="CO114" s="57">
        <f>CM114+1</f>
        <v>38</v>
      </c>
      <c r="CP114" s="55"/>
      <c r="CQ114" s="57">
        <f>CO114+1</f>
        <v>39</v>
      </c>
      <c r="CR114" s="55"/>
      <c r="CS114" s="57">
        <f>CQ114+1</f>
        <v>40</v>
      </c>
      <c r="CT114" s="55"/>
      <c r="CU114" s="57">
        <f>CS114+1</f>
        <v>41</v>
      </c>
      <c r="CV114" s="55"/>
      <c r="CW114" s="57">
        <f>CU114+1</f>
        <v>42</v>
      </c>
      <c r="CX114" s="55"/>
      <c r="CY114" s="57">
        <f>CW114+1</f>
        <v>43</v>
      </c>
      <c r="CZ114" s="55"/>
      <c r="DA114" s="57">
        <f>CY114+1</f>
        <v>44</v>
      </c>
      <c r="DB114" s="55"/>
      <c r="DC114" s="57">
        <f>DA114+1</f>
        <v>45</v>
      </c>
      <c r="DD114" s="55"/>
      <c r="DE114" s="57">
        <f>DC114+1</f>
        <v>46</v>
      </c>
      <c r="DF114" s="55"/>
      <c r="DG114" s="57">
        <f>DE114+1</f>
        <v>47</v>
      </c>
      <c r="DH114" s="55"/>
      <c r="DI114" s="57">
        <f>DG114+1</f>
        <v>48</v>
      </c>
      <c r="DJ114" s="55"/>
      <c r="DK114" s="57">
        <f>DI114+1</f>
        <v>49</v>
      </c>
      <c r="DL114" s="55"/>
      <c r="DM114" s="90">
        <f>DK114+1</f>
        <v>50</v>
      </c>
    </row>
    <row r="115" spans="14:117" x14ac:dyDescent="0.25">
      <c r="N115" s="159" t="s">
        <v>545</v>
      </c>
      <c r="O115" s="168" t="s">
        <v>560</v>
      </c>
      <c r="P115" s="79"/>
      <c r="Q115" s="73" t="s">
        <v>580</v>
      </c>
      <c r="R115" s="160" t="s">
        <v>621</v>
      </c>
      <c r="S115" s="160" t="s">
        <v>622</v>
      </c>
      <c r="T115" s="160" t="s">
        <v>621</v>
      </c>
      <c r="U115" s="160" t="s">
        <v>622</v>
      </c>
      <c r="V115" s="160" t="s">
        <v>621</v>
      </c>
      <c r="W115" s="160" t="s">
        <v>622</v>
      </c>
      <c r="X115" s="160" t="s">
        <v>621</v>
      </c>
      <c r="Y115" s="160" t="s">
        <v>622</v>
      </c>
      <c r="Z115" s="160" t="s">
        <v>621</v>
      </c>
      <c r="AA115" s="160" t="s">
        <v>622</v>
      </c>
      <c r="AB115" s="160" t="s">
        <v>621</v>
      </c>
      <c r="AC115" s="160" t="s">
        <v>622</v>
      </c>
      <c r="AD115" s="160" t="s">
        <v>621</v>
      </c>
      <c r="AE115" s="160" t="s">
        <v>622</v>
      </c>
      <c r="AF115" s="160" t="s">
        <v>621</v>
      </c>
      <c r="AG115" s="160" t="s">
        <v>622</v>
      </c>
      <c r="AH115" s="160" t="s">
        <v>621</v>
      </c>
      <c r="AI115" s="160" t="s">
        <v>622</v>
      </c>
      <c r="AJ115" s="160" t="s">
        <v>621</v>
      </c>
      <c r="AK115" s="160" t="s">
        <v>622</v>
      </c>
      <c r="AL115" s="160" t="s">
        <v>621</v>
      </c>
      <c r="AM115" s="160" t="s">
        <v>622</v>
      </c>
      <c r="AN115" s="160" t="s">
        <v>621</v>
      </c>
      <c r="AO115" s="160" t="s">
        <v>622</v>
      </c>
      <c r="AP115" s="160" t="s">
        <v>621</v>
      </c>
      <c r="AQ115" s="160" t="s">
        <v>622</v>
      </c>
      <c r="AR115" s="160" t="s">
        <v>621</v>
      </c>
      <c r="AS115" s="160" t="s">
        <v>622</v>
      </c>
      <c r="AT115" s="160" t="s">
        <v>621</v>
      </c>
      <c r="AU115" s="160" t="s">
        <v>622</v>
      </c>
      <c r="AV115" s="160" t="s">
        <v>621</v>
      </c>
      <c r="AW115" s="160" t="s">
        <v>622</v>
      </c>
      <c r="AX115" s="160" t="s">
        <v>621</v>
      </c>
      <c r="AY115" s="160" t="s">
        <v>622</v>
      </c>
      <c r="AZ115" s="160" t="s">
        <v>621</v>
      </c>
      <c r="BA115" s="160" t="s">
        <v>622</v>
      </c>
      <c r="BB115" s="160" t="s">
        <v>621</v>
      </c>
      <c r="BC115" s="160" t="s">
        <v>622</v>
      </c>
      <c r="BD115" s="160" t="s">
        <v>621</v>
      </c>
      <c r="BE115" s="160" t="s">
        <v>622</v>
      </c>
      <c r="BF115" s="160" t="s">
        <v>621</v>
      </c>
      <c r="BG115" s="160" t="s">
        <v>622</v>
      </c>
      <c r="BH115" s="160" t="s">
        <v>621</v>
      </c>
      <c r="BI115" s="160" t="s">
        <v>622</v>
      </c>
      <c r="BJ115" s="160" t="s">
        <v>621</v>
      </c>
      <c r="BK115" s="160" t="s">
        <v>622</v>
      </c>
      <c r="BL115" s="160" t="s">
        <v>621</v>
      </c>
      <c r="BM115" s="160" t="s">
        <v>622</v>
      </c>
      <c r="BN115" s="160" t="s">
        <v>621</v>
      </c>
      <c r="BO115" s="160" t="s">
        <v>622</v>
      </c>
      <c r="BP115" s="160" t="s">
        <v>621</v>
      </c>
      <c r="BQ115" s="160" t="s">
        <v>622</v>
      </c>
      <c r="BR115" s="160" t="s">
        <v>621</v>
      </c>
      <c r="BS115" s="160" t="s">
        <v>622</v>
      </c>
      <c r="BT115" s="160" t="s">
        <v>621</v>
      </c>
      <c r="BU115" s="160" t="s">
        <v>622</v>
      </c>
      <c r="BV115" s="160" t="s">
        <v>621</v>
      </c>
      <c r="BW115" s="160" t="s">
        <v>622</v>
      </c>
      <c r="BX115" s="160" t="s">
        <v>621</v>
      </c>
      <c r="BY115" s="160" t="s">
        <v>622</v>
      </c>
      <c r="BZ115" s="160" t="s">
        <v>621</v>
      </c>
      <c r="CA115" s="160" t="s">
        <v>622</v>
      </c>
      <c r="CB115" s="160" t="s">
        <v>621</v>
      </c>
      <c r="CC115" s="160" t="s">
        <v>622</v>
      </c>
      <c r="CD115" s="160" t="s">
        <v>621</v>
      </c>
      <c r="CE115" s="160" t="s">
        <v>622</v>
      </c>
      <c r="CF115" s="160" t="s">
        <v>621</v>
      </c>
      <c r="CG115" s="160" t="s">
        <v>622</v>
      </c>
      <c r="CH115" s="160" t="s">
        <v>621</v>
      </c>
      <c r="CI115" s="160" t="s">
        <v>622</v>
      </c>
      <c r="CJ115" s="160" t="s">
        <v>621</v>
      </c>
      <c r="CK115" s="160" t="s">
        <v>622</v>
      </c>
      <c r="CL115" s="160" t="s">
        <v>621</v>
      </c>
      <c r="CM115" s="160" t="s">
        <v>622</v>
      </c>
      <c r="CN115" s="160" t="s">
        <v>621</v>
      </c>
      <c r="CO115" s="160" t="s">
        <v>622</v>
      </c>
      <c r="CP115" s="160" t="s">
        <v>621</v>
      </c>
      <c r="CQ115" s="160" t="s">
        <v>622</v>
      </c>
      <c r="CR115" s="160" t="s">
        <v>621</v>
      </c>
      <c r="CS115" s="160" t="s">
        <v>622</v>
      </c>
      <c r="CT115" s="160" t="s">
        <v>621</v>
      </c>
      <c r="CU115" s="160" t="s">
        <v>622</v>
      </c>
      <c r="CV115" s="160" t="s">
        <v>621</v>
      </c>
      <c r="CW115" s="160" t="s">
        <v>622</v>
      </c>
      <c r="CX115" s="160" t="s">
        <v>621</v>
      </c>
      <c r="CY115" s="160" t="s">
        <v>622</v>
      </c>
      <c r="CZ115" s="160" t="s">
        <v>621</v>
      </c>
      <c r="DA115" s="160" t="s">
        <v>622</v>
      </c>
      <c r="DB115" s="160" t="s">
        <v>621</v>
      </c>
      <c r="DC115" s="160" t="s">
        <v>622</v>
      </c>
      <c r="DD115" s="160" t="s">
        <v>621</v>
      </c>
      <c r="DE115" s="160" t="s">
        <v>622</v>
      </c>
      <c r="DF115" s="160" t="s">
        <v>621</v>
      </c>
      <c r="DG115" s="160" t="s">
        <v>622</v>
      </c>
      <c r="DH115" s="160" t="s">
        <v>621</v>
      </c>
      <c r="DI115" s="160" t="s">
        <v>622</v>
      </c>
      <c r="DJ115" s="160" t="s">
        <v>621</v>
      </c>
      <c r="DK115" s="160" t="s">
        <v>622</v>
      </c>
      <c r="DL115" s="160" t="s">
        <v>621</v>
      </c>
      <c r="DM115" s="161" t="s">
        <v>622</v>
      </c>
    </row>
    <row r="116" spans="14:117" x14ac:dyDescent="0.25">
      <c r="N116" s="153">
        <f>$Z$7/(O114*(Q116-1)+1)</f>
        <v>6.5043701232947573E-2</v>
      </c>
      <c r="O116" s="169">
        <f>N116*Q116</f>
        <v>0.20920719989390132</v>
      </c>
      <c r="P116" s="78">
        <v>1</v>
      </c>
      <c r="Q116" s="61">
        <f>IF($AA$7,AV91/AV103,0)</f>
        <v>3.2164098279808289</v>
      </c>
      <c r="R116" s="61">
        <f>IF($AA$7,$Z$7*($Q116-1)/(1+O74*($Q116-1)),0)</f>
        <v>0.1443319400987722</v>
      </c>
      <c r="S116" s="114">
        <f>IF(R116=0,0,-1*R116^2/$Z$7)</f>
        <v>-0.20831708932675566</v>
      </c>
      <c r="T116" s="61">
        <f>IF($AA$7,$Z$7*($Q116-1)/(1+S127*($Q116-1)),0)</f>
        <v>0.14310644428486394</v>
      </c>
      <c r="U116" s="114">
        <f>IF(T116=0,0,-1*T116^2/$Z$7)</f>
        <v>-0.20479454395856864</v>
      </c>
      <c r="V116" s="61">
        <f>IF($AA$7,$Z$7*($Q116-1)/(1+U127*($Q116-1)),0)</f>
        <v>0.14416928445994984</v>
      </c>
      <c r="W116" s="114">
        <f>IF(V116=0,0,-1*V116^2/$Z$7)</f>
        <v>-0.20784782581693934</v>
      </c>
      <c r="X116" s="61">
        <f>IF($AA$7,$Z$7*($Q116-1)/(1+W127*($Q116-1)),0)</f>
        <v>0.14416349883608418</v>
      </c>
      <c r="Y116" s="114">
        <f>IF(X116=0,0,-1*X116^2/$Z$7)</f>
        <v>-0.20783114396661642</v>
      </c>
      <c r="Z116" s="61">
        <f>IF($AA$7,$Z$7*($Q116-1)/(1+Y127*($Q116-1)),0)</f>
        <v>0.14416349866095371</v>
      </c>
      <c r="AA116" s="114">
        <f>IF(Z116=0,0,-1*Z116^2/$Z$7)</f>
        <v>-0.20783114346166801</v>
      </c>
      <c r="AB116" s="61">
        <f>IF($AA$7,$Z$7*($Q116-1)/(1+AA127*($Q116-1)),0)</f>
        <v>0.14416349866095374</v>
      </c>
      <c r="AC116" s="114">
        <f>IF(AB116=0,0,-1*AB116^2/$Z$7)</f>
        <v>-0.20783114346166809</v>
      </c>
      <c r="AD116" s="61">
        <f>IF($AA$7,$Z$7*($Q116-1)/(1+AC127*($Q116-1)),0)</f>
        <v>0.14416349866095374</v>
      </c>
      <c r="AE116" s="114">
        <f>IF(AD116=0,0,-1*AD116^2/$Z$7)</f>
        <v>-0.20783114346166809</v>
      </c>
      <c r="AF116" s="61">
        <f>IF($AA$7,$Z$7*($Q116-1)/(1+AE127*($Q116-1)),0)</f>
        <v>0.14416349866095374</v>
      </c>
      <c r="AG116" s="114">
        <f>IF(AF116=0,0,-1*AF116^2/$Z$7)</f>
        <v>-0.20783114346166809</v>
      </c>
      <c r="AH116" s="61">
        <f>IF($AA$7,$Z$7*($Q116-1)/(1+AG127*($Q116-1)),0)</f>
        <v>0.14416349866095374</v>
      </c>
      <c r="AI116" s="114">
        <f>IF(AH116=0,0,-1*AH116^2/$Z$7)</f>
        <v>-0.20783114346166809</v>
      </c>
      <c r="AJ116" s="61">
        <f>IF($AA$7,$Z$7*($Q116-1)/(1+AI127*($Q116-1)),0)</f>
        <v>0.14416349866095374</v>
      </c>
      <c r="AK116" s="114">
        <f>IF(AJ116=0,0,-1*AJ116^2/$Z$7)</f>
        <v>-0.20783114346166809</v>
      </c>
      <c r="AL116" s="61">
        <f>IF($AA$7,$Z$7*($Q116-1)/(1+AK127*($Q116-1)),0)</f>
        <v>0.14416349866095374</v>
      </c>
      <c r="AM116" s="114">
        <f>IF(AL116=0,0,-1*AL116^2/$Z$7)</f>
        <v>-0.20783114346166809</v>
      </c>
      <c r="AN116" s="61">
        <f>IF($AA$7,$Z$7*($Q116-1)/(1+AM127*($Q116-1)),0)</f>
        <v>0.14416349866095374</v>
      </c>
      <c r="AO116" s="114">
        <f>IF(AN116=0,0,-1*AN116^2/$Z$7)</f>
        <v>-0.20783114346166809</v>
      </c>
      <c r="AP116" s="61">
        <f>IF($AA$7,$Z$7*($Q116-1)/(1+AO127*($Q116-1)),0)</f>
        <v>0.14416349866095374</v>
      </c>
      <c r="AQ116" s="114">
        <f>IF(AP116=0,0,-1*AP116^2/$Z$7)</f>
        <v>-0.20783114346166809</v>
      </c>
      <c r="AR116" s="61">
        <f>IF($AA$7,$Z$7*($Q116-1)/(1+AQ127*($Q116-1)),0)</f>
        <v>0.14416349866095374</v>
      </c>
      <c r="AS116" s="114">
        <f>IF(AR116=0,0,-1*AR116^2/$Z$7)</f>
        <v>-0.20783114346166809</v>
      </c>
      <c r="AT116" s="61">
        <f>IF($AA$7,$Z$7*($Q116-1)/(1+AS127*($Q116-1)),0)</f>
        <v>0.14416349866095374</v>
      </c>
      <c r="AU116" s="114">
        <f>IF(AT116=0,0,-1*AT116^2/$Z$7)</f>
        <v>-0.20783114346166809</v>
      </c>
      <c r="AV116" s="61">
        <f>IF($AA$7,$Z$7*($Q116-1)/(1+AU127*($Q116-1)),0)</f>
        <v>0.14416349866095374</v>
      </c>
      <c r="AW116" s="114">
        <f>IF(AV116=0,0,-1*AV116^2/$Z$7)</f>
        <v>-0.20783114346166809</v>
      </c>
      <c r="AX116" s="61">
        <f>IF($AA$7,$Z$7*($Q116-1)/(1+AW127*($Q116-1)),0)</f>
        <v>0.14416349866095374</v>
      </c>
      <c r="AY116" s="114">
        <f>IF(AX116=0,0,-1*AX116^2/$Z$7)</f>
        <v>-0.20783114346166809</v>
      </c>
      <c r="AZ116" s="61">
        <f>IF($AA$7,$Z$7*($Q116-1)/(1+AY127*($Q116-1)),0)</f>
        <v>0.14416349866095374</v>
      </c>
      <c r="BA116" s="114">
        <f>IF(AZ116=0,0,-1*AZ116^2/$Z$7)</f>
        <v>-0.20783114346166809</v>
      </c>
      <c r="BB116" s="61">
        <f>IF($AA$7,$Z$7*($Q116-1)/(1+BA127*($Q116-1)),0)</f>
        <v>0.14416349866095374</v>
      </c>
      <c r="BC116" s="114">
        <f>IF(BB116=0,0,-1*BB116^2/$Z$7)</f>
        <v>-0.20783114346166809</v>
      </c>
      <c r="BD116" s="61">
        <f>IF($AA$7,$Z$7*($Q116-1)/(1+BC127*($Q116-1)),0)</f>
        <v>0.14416349866095374</v>
      </c>
      <c r="BE116" s="114">
        <f>IF(BD116=0,0,-1*BD116^2/$Z$7)</f>
        <v>-0.20783114346166809</v>
      </c>
      <c r="BF116" s="61">
        <f>IF($AA$7,$Z$7*($Q116-1)/(1+BE127*($Q116-1)),0)</f>
        <v>0.14416349866095374</v>
      </c>
      <c r="BG116" s="114">
        <f>IF(BF116=0,0,-1*BF116^2/$Z$7)</f>
        <v>-0.20783114346166809</v>
      </c>
      <c r="BH116" s="61">
        <f>IF($AA$7,$Z$7*($Q116-1)/(1+BG127*($Q116-1)),0)</f>
        <v>0.14416349866095374</v>
      </c>
      <c r="BI116" s="114">
        <f>IF(BH116=0,0,-1*BH116^2/$Z$7)</f>
        <v>-0.20783114346166809</v>
      </c>
      <c r="BJ116" s="61">
        <f>IF($AA$7,$Z$7*($Q116-1)/(1+BI127*($Q116-1)),0)</f>
        <v>0.14416349866095374</v>
      </c>
      <c r="BK116" s="114">
        <f>IF(BJ116=0,0,-1*BJ116^2/$Z$7)</f>
        <v>-0.20783114346166809</v>
      </c>
      <c r="BL116" s="61">
        <f>IF($AA$7,$Z$7*($Q116-1)/(1+BK127*($Q116-1)),0)</f>
        <v>0.14416349866095374</v>
      </c>
      <c r="BM116" s="114">
        <f>IF(BL116=0,0,-1*BL116^2/$Z$7)</f>
        <v>-0.20783114346166809</v>
      </c>
      <c r="BN116" s="61">
        <f>IF($AA$7,$Z$7*($Q116-1)/(1+BM127*($Q116-1)),0)</f>
        <v>0.14416349866095374</v>
      </c>
      <c r="BO116" s="114">
        <f>IF(BN116=0,0,-1*BN116^2/$Z$7)</f>
        <v>-0.20783114346166809</v>
      </c>
      <c r="BP116" s="61">
        <f>IF($AA$7,$Z$7*($Q116-1)/(1+BO127*($Q116-1)),0)</f>
        <v>0.14416349866095374</v>
      </c>
      <c r="BQ116" s="114">
        <f>IF(BP116=0,0,-1*BP116^2/$Z$7)</f>
        <v>-0.20783114346166809</v>
      </c>
      <c r="BR116" s="61">
        <f>IF($AA$7,$Z$7*($Q116-1)/(1+BQ127*($Q116-1)),0)</f>
        <v>0.14416349866095374</v>
      </c>
      <c r="BS116" s="114">
        <f>IF(BR116=0,0,-1*BR116^2/$Z$7)</f>
        <v>-0.20783114346166809</v>
      </c>
      <c r="BT116" s="61">
        <f>IF($AA$7,$Z$7*($Q116-1)/(1+BS127*($Q116-1)),0)</f>
        <v>0.14416349866095374</v>
      </c>
      <c r="BU116" s="114">
        <f>IF(BT116=0,0,-1*BT116^2/$Z$7)</f>
        <v>-0.20783114346166809</v>
      </c>
      <c r="BV116" s="61">
        <f>IF($AA$7,$Z$7*($Q116-1)/(1+BU127*($Q116-1)),0)</f>
        <v>0.14416349866095374</v>
      </c>
      <c r="BW116" s="114">
        <f>IF(BV116=0,0,-1*BV116^2/$Z$7)</f>
        <v>-0.20783114346166809</v>
      </c>
      <c r="BX116" s="61">
        <f>IF($AA$7,$Z$7*($Q116-1)/(1+BW127*($Q116-1)),0)</f>
        <v>0.14416349866095374</v>
      </c>
      <c r="BY116" s="114">
        <f>IF(BX116=0,0,-1*BX116^2/$Z$7)</f>
        <v>-0.20783114346166809</v>
      </c>
      <c r="BZ116" s="61">
        <f>IF($AA$7,$Z$7*($Q116-1)/(1+BY127*($Q116-1)),0)</f>
        <v>0.14416349866095374</v>
      </c>
      <c r="CA116" s="114">
        <f>IF(BZ116=0,0,-1*BZ116^2/$Z$7)</f>
        <v>-0.20783114346166809</v>
      </c>
      <c r="CB116" s="61">
        <f>IF($AA$7,$Z$7*($Q116-1)/(1+CA127*($Q116-1)),0)</f>
        <v>0.14416349866095374</v>
      </c>
      <c r="CC116" s="114">
        <f>IF(CB116=0,0,-1*CB116^2/$Z$7)</f>
        <v>-0.20783114346166809</v>
      </c>
      <c r="CD116" s="61">
        <f>IF($AA$7,$Z$7*($Q116-1)/(1+CC127*($Q116-1)),0)</f>
        <v>0.14416349866095374</v>
      </c>
      <c r="CE116" s="114">
        <f>IF(CD116=0,0,-1*CD116^2/$Z$7)</f>
        <v>-0.20783114346166809</v>
      </c>
      <c r="CF116" s="61">
        <f>IF($AA$7,$Z$7*($Q116-1)/(1+CE127*($Q116-1)),0)</f>
        <v>0.14416349866095374</v>
      </c>
      <c r="CG116" s="114">
        <f>IF(CF116=0,0,-1*CF116^2/$Z$7)</f>
        <v>-0.20783114346166809</v>
      </c>
      <c r="CH116" s="61">
        <f>IF($AA$7,$Z$7*($Q116-1)/(1+CG127*($Q116-1)),0)</f>
        <v>0.14416349866095374</v>
      </c>
      <c r="CI116" s="114">
        <f>IF(CH116=0,0,-1*CH116^2/$Z$7)</f>
        <v>-0.20783114346166809</v>
      </c>
      <c r="CJ116" s="61">
        <f>IF($AA$7,$Z$7*($Q116-1)/(1+CI127*($Q116-1)),0)</f>
        <v>0.14416349866095374</v>
      </c>
      <c r="CK116" s="114">
        <f>IF(CJ116=0,0,-1*CJ116^2/$Z$7)</f>
        <v>-0.20783114346166809</v>
      </c>
      <c r="CL116" s="61">
        <f>IF($AA$7,$Z$7*($Q116-1)/(1+CK127*($Q116-1)),0)</f>
        <v>0.14416349866095374</v>
      </c>
      <c r="CM116" s="114">
        <f>IF(CL116=0,0,-1*CL116^2/$Z$7)</f>
        <v>-0.20783114346166809</v>
      </c>
      <c r="CN116" s="61">
        <f>IF($AA$7,$Z$7*($Q116-1)/(1+CM127*($Q116-1)),0)</f>
        <v>0.14416349866095374</v>
      </c>
      <c r="CO116" s="114">
        <f>IF(CN116=0,0,-1*CN116^2/$Z$7)</f>
        <v>-0.20783114346166809</v>
      </c>
      <c r="CP116" s="61">
        <f>IF($AA$7,$Z$7*($Q116-1)/(1+CO127*($Q116-1)),0)</f>
        <v>0.14416349866095374</v>
      </c>
      <c r="CQ116" s="114">
        <f>IF(CP116=0,0,-1*CP116^2/$Z$7)</f>
        <v>-0.20783114346166809</v>
      </c>
      <c r="CR116" s="61">
        <f>IF($AA$7,$Z$7*($Q116-1)/(1+CQ127*($Q116-1)),0)</f>
        <v>0.14416349866095374</v>
      </c>
      <c r="CS116" s="114">
        <f>IF(CR116=0,0,-1*CR116^2/$Z$7)</f>
        <v>-0.20783114346166809</v>
      </c>
      <c r="CT116" s="61">
        <f>IF($AA$7,$Z$7*($Q116-1)/(1+CS127*($Q116-1)),0)</f>
        <v>0.14416349866095374</v>
      </c>
      <c r="CU116" s="114">
        <f>IF(CT116=0,0,-1*CT116^2/$Z$7)</f>
        <v>-0.20783114346166809</v>
      </c>
      <c r="CV116" s="61">
        <f>IF($AA$7,$Z$7*($Q116-1)/(1+CU127*($Q116-1)),0)</f>
        <v>0.14416349866095374</v>
      </c>
      <c r="CW116" s="114">
        <f>IF(CV116=0,0,-1*CV116^2/$Z$7)</f>
        <v>-0.20783114346166809</v>
      </c>
      <c r="CX116" s="61">
        <f>IF($AA$7,$Z$7*($Q116-1)/(1+CW127*($Q116-1)),0)</f>
        <v>0.14416349866095374</v>
      </c>
      <c r="CY116" s="114">
        <f>IF(CX116=0,0,-1*CX116^2/$Z$7)</f>
        <v>-0.20783114346166809</v>
      </c>
      <c r="CZ116" s="61">
        <f>IF($AA$7,$Z$7*($Q116-1)/(1+CY127*($Q116-1)),0)</f>
        <v>0.14416349866095374</v>
      </c>
      <c r="DA116" s="114">
        <f>IF(CZ116=0,0,-1*CZ116^2/$Z$7)</f>
        <v>-0.20783114346166809</v>
      </c>
      <c r="DB116" s="61">
        <f>IF($AA$7,$Z$7*($Q116-1)/(1+DA127*($Q116-1)),0)</f>
        <v>0.14416349866095374</v>
      </c>
      <c r="DC116" s="114">
        <f>IF(DB116=0,0,-1*DB116^2/$Z$7)</f>
        <v>-0.20783114346166809</v>
      </c>
      <c r="DD116" s="61">
        <f>IF($AA$7,$Z$7*($Q116-1)/(1+DC127*($Q116-1)),0)</f>
        <v>0.14416349866095374</v>
      </c>
      <c r="DE116" s="114">
        <f>IF(DD116=0,0,-1*DD116^2/$Z$7)</f>
        <v>-0.20783114346166809</v>
      </c>
      <c r="DF116" s="61">
        <f>IF($AA$7,$Z$7*($Q116-1)/(1+DE127*($Q116-1)),0)</f>
        <v>0.14416349866095374</v>
      </c>
      <c r="DG116" s="114">
        <f>IF(DF116=0,0,-1*DF116^2/$Z$7)</f>
        <v>-0.20783114346166809</v>
      </c>
      <c r="DH116" s="61">
        <f>IF($AA$7,$Z$7*($Q116-1)/(1+DG127*($Q116-1)),0)</f>
        <v>0.14416349866095374</v>
      </c>
      <c r="DI116" s="114">
        <f>IF(DH116=0,0,-1*DH116^2/$Z$7)</f>
        <v>-0.20783114346166809</v>
      </c>
      <c r="DJ116" s="61">
        <f>IF($AA$7,$Z$7*($Q116-1)/(1+DI127*($Q116-1)),0)</f>
        <v>0.14416349866095374</v>
      </c>
      <c r="DK116" s="114">
        <f>IF(DJ116=0,0,-1*DJ116^2/$Z$7)</f>
        <v>-0.20783114346166809</v>
      </c>
      <c r="DL116" s="61">
        <f>IF($AA$7,$Z$7*($Q116-1)/(1+DK127*($Q116-1)),0)</f>
        <v>0.14416349866095374</v>
      </c>
      <c r="DM116" s="154">
        <f>IF(DL116=0,0,-1*DL116^2/$Z$7)</f>
        <v>-0.20783114346166809</v>
      </c>
    </row>
    <row r="117" spans="14:117" x14ac:dyDescent="0.25">
      <c r="N117" s="153">
        <f>$Z$8/(O114*(Q117-1)+1)</f>
        <v>0.10213901689298814</v>
      </c>
      <c r="O117" s="169">
        <f t="shared" ref="O117:O125" si="61">N117*Q117</f>
        <v>9.3317483439374918E-2</v>
      </c>
      <c r="P117" s="78">
        <v>2</v>
      </c>
      <c r="Q117" s="61">
        <f>IF($AA$8,AV92/AV104,0)</f>
        <v>0.91363208965624165</v>
      </c>
      <c r="R117" s="61">
        <f>IF($AA$8,$Z$8*($Q117-1)/(1+O74*($Q117-1)),0)</f>
        <v>-8.8209035293527506E-3</v>
      </c>
      <c r="S117" s="114">
        <f>IF(R117=0,0,-1*R117^2/$Z$8)</f>
        <v>-7.7808339074147807E-4</v>
      </c>
      <c r="T117" s="61">
        <f>IF($AA$8,$Z$8*($Q117-1)/(1+S127*($Q117-1)),0)</f>
        <v>-8.8255224839116977E-3</v>
      </c>
      <c r="U117" s="114">
        <f>IF(T117=0,0,-1*T117^2/$Z$8)</f>
        <v>-7.7889847114030893E-4</v>
      </c>
      <c r="V117" s="61">
        <f>IF($AA$8,$Z$8*($Q117-1)/(1+U127*($Q117-1)),0)</f>
        <v>-8.8215117904241729E-3</v>
      </c>
      <c r="W117" s="114">
        <f>IF(V117=0,0,-1*V117^2/$Z$8)</f>
        <v>-7.7819070268592692E-4</v>
      </c>
      <c r="X117" s="61">
        <f>IF($AA$8,$Z$8*($Q117-1)/(1+W127*($Q117-1)),0)</f>
        <v>-8.8215334529574679E-3</v>
      </c>
      <c r="Y117" s="114">
        <f>IF(X117=0,0,-1*X117^2/$Z$8)</f>
        <v>-7.7819452461647706E-4</v>
      </c>
      <c r="Z117" s="61">
        <f>IF($AA$8,$Z$8*($Q117-1)/(1+Y127*($Q117-1)),0)</f>
        <v>-8.8215334536132194E-3</v>
      </c>
      <c r="AA117" s="114">
        <f>IF(Z117=0,0,-1*Z117^2/$Z$8)</f>
        <v>-7.7819452473217173E-4</v>
      </c>
      <c r="AB117" s="61">
        <f>IF($AA$8,$Z$8*($Q117-1)/(1+AA127*($Q117-1)),0)</f>
        <v>-8.8215334536132194E-3</v>
      </c>
      <c r="AC117" s="114">
        <f>IF(AB117=0,0,-1*AB117^2/$Z$8)</f>
        <v>-7.7819452473217173E-4</v>
      </c>
      <c r="AD117" s="61">
        <f>IF($AA$8,$Z$8*($Q117-1)/(1+AC127*($Q117-1)),0)</f>
        <v>-8.8215334536132194E-3</v>
      </c>
      <c r="AE117" s="114">
        <f>IF(AD117=0,0,-1*AD117^2/$Z$8)</f>
        <v>-7.7819452473217173E-4</v>
      </c>
      <c r="AF117" s="61">
        <f>IF($AA$8,$Z$8*($Q117-1)/(1+AE127*($Q117-1)),0)</f>
        <v>-8.8215334536132194E-3</v>
      </c>
      <c r="AG117" s="114">
        <f>IF(AF117=0,0,-1*AF117^2/$Z$8)</f>
        <v>-7.7819452473217173E-4</v>
      </c>
      <c r="AH117" s="61">
        <f>IF($AA$8,$Z$8*($Q117-1)/(1+AG127*($Q117-1)),0)</f>
        <v>-8.8215334536132194E-3</v>
      </c>
      <c r="AI117" s="114">
        <f>IF(AH117=0,0,-1*AH117^2/$Z$8)</f>
        <v>-7.7819452473217173E-4</v>
      </c>
      <c r="AJ117" s="61">
        <f>IF($AA$8,$Z$8*($Q117-1)/(1+AI127*($Q117-1)),0)</f>
        <v>-8.8215334536132194E-3</v>
      </c>
      <c r="AK117" s="114">
        <f>IF(AJ117=0,0,-1*AJ117^2/$Z$8)</f>
        <v>-7.7819452473217173E-4</v>
      </c>
      <c r="AL117" s="61">
        <f>IF($AA$8,$Z$8*($Q117-1)/(1+AK127*($Q117-1)),0)</f>
        <v>-8.8215334536132194E-3</v>
      </c>
      <c r="AM117" s="114">
        <f>IF(AL117=0,0,-1*AL117^2/$Z$8)</f>
        <v>-7.7819452473217173E-4</v>
      </c>
      <c r="AN117" s="61">
        <f>IF($AA$8,$Z$8*($Q117-1)/(1+AM127*($Q117-1)),0)</f>
        <v>-8.8215334536132194E-3</v>
      </c>
      <c r="AO117" s="114">
        <f>IF(AN117=0,0,-1*AN117^2/$Z$8)</f>
        <v>-7.7819452473217173E-4</v>
      </c>
      <c r="AP117" s="61">
        <f>IF($AA$8,$Z$8*($Q117-1)/(1+AO127*($Q117-1)),0)</f>
        <v>-8.8215334536132194E-3</v>
      </c>
      <c r="AQ117" s="114">
        <f>IF(AP117=0,0,-1*AP117^2/$Z$8)</f>
        <v>-7.7819452473217173E-4</v>
      </c>
      <c r="AR117" s="61">
        <f>IF($AA$8,$Z$8*($Q117-1)/(1+AQ127*($Q117-1)),0)</f>
        <v>-8.8215334536132194E-3</v>
      </c>
      <c r="AS117" s="114">
        <f>IF(AR117=0,0,-1*AR117^2/$Z$8)</f>
        <v>-7.7819452473217173E-4</v>
      </c>
      <c r="AT117" s="61">
        <f>IF($AA$8,$Z$8*($Q117-1)/(1+AS127*($Q117-1)),0)</f>
        <v>-8.8215334536132194E-3</v>
      </c>
      <c r="AU117" s="114">
        <f>IF(AT117=0,0,-1*AT117^2/$Z$8)</f>
        <v>-7.7819452473217173E-4</v>
      </c>
      <c r="AV117" s="61">
        <f>IF($AA$8,$Z$8*($Q117-1)/(1+AU127*($Q117-1)),0)</f>
        <v>-8.8215334536132194E-3</v>
      </c>
      <c r="AW117" s="114">
        <f>IF(AV117=0,0,-1*AV117^2/$Z$8)</f>
        <v>-7.7819452473217173E-4</v>
      </c>
      <c r="AX117" s="61">
        <f>IF($AA$8,$Z$8*($Q117-1)/(1+AW127*($Q117-1)),0)</f>
        <v>-8.8215334536132194E-3</v>
      </c>
      <c r="AY117" s="114">
        <f>IF(AX117=0,0,-1*AX117^2/$Z$8)</f>
        <v>-7.7819452473217173E-4</v>
      </c>
      <c r="AZ117" s="61">
        <f>IF($AA$8,$Z$8*($Q117-1)/(1+AY127*($Q117-1)),0)</f>
        <v>-8.8215334536132194E-3</v>
      </c>
      <c r="BA117" s="114">
        <f>IF(AZ117=0,0,-1*AZ117^2/$Z$8)</f>
        <v>-7.7819452473217173E-4</v>
      </c>
      <c r="BB117" s="61">
        <f>IF($AA$8,$Z$8*($Q117-1)/(1+BA127*($Q117-1)),0)</f>
        <v>-8.8215334536132194E-3</v>
      </c>
      <c r="BC117" s="114">
        <f>IF(BB117=0,0,-1*BB117^2/$Z$8)</f>
        <v>-7.7819452473217173E-4</v>
      </c>
      <c r="BD117" s="61">
        <f>IF($AA$8,$Z$8*($Q117-1)/(1+BC127*($Q117-1)),0)</f>
        <v>-8.8215334536132194E-3</v>
      </c>
      <c r="BE117" s="114">
        <f>IF(BD117=0,0,-1*BD117^2/$Z$8)</f>
        <v>-7.7819452473217173E-4</v>
      </c>
      <c r="BF117" s="61">
        <f>IF($AA$8,$Z$8*($Q117-1)/(1+BE127*($Q117-1)),0)</f>
        <v>-8.8215334536132194E-3</v>
      </c>
      <c r="BG117" s="114">
        <f>IF(BF117=0,0,-1*BF117^2/$Z$8)</f>
        <v>-7.7819452473217173E-4</v>
      </c>
      <c r="BH117" s="61">
        <f>IF($AA$8,$Z$8*($Q117-1)/(1+BG127*($Q117-1)),0)</f>
        <v>-8.8215334536132194E-3</v>
      </c>
      <c r="BI117" s="114">
        <f>IF(BH117=0,0,-1*BH117^2/$Z$8)</f>
        <v>-7.7819452473217173E-4</v>
      </c>
      <c r="BJ117" s="61">
        <f>IF($AA$8,$Z$8*($Q117-1)/(1+BI127*($Q117-1)),0)</f>
        <v>-8.8215334536132194E-3</v>
      </c>
      <c r="BK117" s="114">
        <f>IF(BJ117=0,0,-1*BJ117^2/$Z$8)</f>
        <v>-7.7819452473217173E-4</v>
      </c>
      <c r="BL117" s="61">
        <f>IF($AA$8,$Z$8*($Q117-1)/(1+BK127*($Q117-1)),0)</f>
        <v>-8.8215334536132194E-3</v>
      </c>
      <c r="BM117" s="114">
        <f>IF(BL117=0,0,-1*BL117^2/$Z$8)</f>
        <v>-7.7819452473217173E-4</v>
      </c>
      <c r="BN117" s="61">
        <f>IF($AA$8,$Z$8*($Q117-1)/(1+BM127*($Q117-1)),0)</f>
        <v>-8.8215334536132194E-3</v>
      </c>
      <c r="BO117" s="114">
        <f>IF(BN117=0,0,-1*BN117^2/$Z$8)</f>
        <v>-7.7819452473217173E-4</v>
      </c>
      <c r="BP117" s="61">
        <f>IF($AA$8,$Z$8*($Q117-1)/(1+BO127*($Q117-1)),0)</f>
        <v>-8.8215334536132194E-3</v>
      </c>
      <c r="BQ117" s="114">
        <f>IF(BP117=0,0,-1*BP117^2/$Z$8)</f>
        <v>-7.7819452473217173E-4</v>
      </c>
      <c r="BR117" s="61">
        <f>IF($AA$8,$Z$8*($Q117-1)/(1+BQ127*($Q117-1)),0)</f>
        <v>-8.8215334536132194E-3</v>
      </c>
      <c r="BS117" s="114">
        <f>IF(BR117=0,0,-1*BR117^2/$Z$8)</f>
        <v>-7.7819452473217173E-4</v>
      </c>
      <c r="BT117" s="61">
        <f>IF($AA$8,$Z$8*($Q117-1)/(1+BS127*($Q117-1)),0)</f>
        <v>-8.8215334536132194E-3</v>
      </c>
      <c r="BU117" s="114">
        <f>IF(BT117=0,0,-1*BT117^2/$Z$8)</f>
        <v>-7.7819452473217173E-4</v>
      </c>
      <c r="BV117" s="61">
        <f>IF($AA$8,$Z$8*($Q117-1)/(1+BU127*($Q117-1)),0)</f>
        <v>-8.8215334536132194E-3</v>
      </c>
      <c r="BW117" s="114">
        <f>IF(BV117=0,0,-1*BV117^2/$Z$8)</f>
        <v>-7.7819452473217173E-4</v>
      </c>
      <c r="BX117" s="61">
        <f>IF($AA$8,$Z$8*($Q117-1)/(1+BW127*($Q117-1)),0)</f>
        <v>-8.8215334536132194E-3</v>
      </c>
      <c r="BY117" s="114">
        <f>IF(BX117=0,0,-1*BX117^2/$Z$8)</f>
        <v>-7.7819452473217173E-4</v>
      </c>
      <c r="BZ117" s="61">
        <f>IF($AA$8,$Z$8*($Q117-1)/(1+BY127*($Q117-1)),0)</f>
        <v>-8.8215334536132194E-3</v>
      </c>
      <c r="CA117" s="114">
        <f>IF(BZ117=0,0,-1*BZ117^2/$Z$8)</f>
        <v>-7.7819452473217173E-4</v>
      </c>
      <c r="CB117" s="61">
        <f>IF($AA$8,$Z$8*($Q117-1)/(1+CA127*($Q117-1)),0)</f>
        <v>-8.8215334536132194E-3</v>
      </c>
      <c r="CC117" s="114">
        <f>IF(CB117=0,0,-1*CB117^2/$Z$8)</f>
        <v>-7.7819452473217173E-4</v>
      </c>
      <c r="CD117" s="61">
        <f>IF($AA$8,$Z$8*($Q117-1)/(1+CC127*($Q117-1)),0)</f>
        <v>-8.8215334536132194E-3</v>
      </c>
      <c r="CE117" s="114">
        <f>IF(CD117=0,0,-1*CD117^2/$Z$8)</f>
        <v>-7.7819452473217173E-4</v>
      </c>
      <c r="CF117" s="61">
        <f>IF($AA$8,$Z$8*($Q117-1)/(1+CE127*($Q117-1)),0)</f>
        <v>-8.8215334536132194E-3</v>
      </c>
      <c r="CG117" s="114">
        <f>IF(CF117=0,0,-1*CF117^2/$Z$8)</f>
        <v>-7.7819452473217173E-4</v>
      </c>
      <c r="CH117" s="61">
        <f>IF($AA$8,$Z$8*($Q117-1)/(1+CG127*($Q117-1)),0)</f>
        <v>-8.8215334536132194E-3</v>
      </c>
      <c r="CI117" s="114">
        <f>IF(CH117=0,0,-1*CH117^2/$Z$8)</f>
        <v>-7.7819452473217173E-4</v>
      </c>
      <c r="CJ117" s="61">
        <f>IF($AA$8,$Z$8*($Q117-1)/(1+CI127*($Q117-1)),0)</f>
        <v>-8.8215334536132194E-3</v>
      </c>
      <c r="CK117" s="114">
        <f>IF(CJ117=0,0,-1*CJ117^2/$Z$8)</f>
        <v>-7.7819452473217173E-4</v>
      </c>
      <c r="CL117" s="61">
        <f>IF($AA$8,$Z$8*($Q117-1)/(1+CK127*($Q117-1)),0)</f>
        <v>-8.8215334536132194E-3</v>
      </c>
      <c r="CM117" s="114">
        <f>IF(CL117=0,0,-1*CL117^2/$Z$8)</f>
        <v>-7.7819452473217173E-4</v>
      </c>
      <c r="CN117" s="61">
        <f>IF($AA$8,$Z$8*($Q117-1)/(1+CM127*($Q117-1)),0)</f>
        <v>-8.8215334536132194E-3</v>
      </c>
      <c r="CO117" s="114">
        <f>IF(CN117=0,0,-1*CN117^2/$Z$8)</f>
        <v>-7.7819452473217173E-4</v>
      </c>
      <c r="CP117" s="61">
        <f>IF($AA$8,$Z$8*($Q117-1)/(1+CO127*($Q117-1)),0)</f>
        <v>-8.8215334536132194E-3</v>
      </c>
      <c r="CQ117" s="114">
        <f>IF(CP117=0,0,-1*CP117^2/$Z$8)</f>
        <v>-7.7819452473217173E-4</v>
      </c>
      <c r="CR117" s="61">
        <f>IF($AA$8,$Z$8*($Q117-1)/(1+CQ127*($Q117-1)),0)</f>
        <v>-8.8215334536132194E-3</v>
      </c>
      <c r="CS117" s="114">
        <f>IF(CR117=0,0,-1*CR117^2/$Z$8)</f>
        <v>-7.7819452473217173E-4</v>
      </c>
      <c r="CT117" s="61">
        <f>IF($AA$8,$Z$8*($Q117-1)/(1+CS127*($Q117-1)),0)</f>
        <v>-8.8215334536132194E-3</v>
      </c>
      <c r="CU117" s="114">
        <f>IF(CT117=0,0,-1*CT117^2/$Z$8)</f>
        <v>-7.7819452473217173E-4</v>
      </c>
      <c r="CV117" s="61">
        <f>IF($AA$8,$Z$8*($Q117-1)/(1+CU127*($Q117-1)),0)</f>
        <v>-8.8215334536132194E-3</v>
      </c>
      <c r="CW117" s="114">
        <f>IF(CV117=0,0,-1*CV117^2/$Z$8)</f>
        <v>-7.7819452473217173E-4</v>
      </c>
      <c r="CX117" s="61">
        <f>IF($AA$8,$Z$8*($Q117-1)/(1+CW127*($Q117-1)),0)</f>
        <v>-8.8215334536132194E-3</v>
      </c>
      <c r="CY117" s="114">
        <f>IF(CX117=0,0,-1*CX117^2/$Z$8)</f>
        <v>-7.7819452473217173E-4</v>
      </c>
      <c r="CZ117" s="61">
        <f>IF($AA$8,$Z$8*($Q117-1)/(1+CY127*($Q117-1)),0)</f>
        <v>-8.8215334536132194E-3</v>
      </c>
      <c r="DA117" s="114">
        <f>IF(CZ117=0,0,-1*CZ117^2/$Z$8)</f>
        <v>-7.7819452473217173E-4</v>
      </c>
      <c r="DB117" s="61">
        <f>IF($AA$8,$Z$8*($Q117-1)/(1+DA127*($Q117-1)),0)</f>
        <v>-8.8215334536132194E-3</v>
      </c>
      <c r="DC117" s="114">
        <f>IF(DB117=0,0,-1*DB117^2/$Z$8)</f>
        <v>-7.7819452473217173E-4</v>
      </c>
      <c r="DD117" s="61">
        <f>IF($AA$8,$Z$8*($Q117-1)/(1+DC127*($Q117-1)),0)</f>
        <v>-8.8215334536132194E-3</v>
      </c>
      <c r="DE117" s="114">
        <f>IF(DD117=0,0,-1*DD117^2/$Z$8)</f>
        <v>-7.7819452473217173E-4</v>
      </c>
      <c r="DF117" s="61">
        <f>IF($AA$8,$Z$8*($Q117-1)/(1+DE127*($Q117-1)),0)</f>
        <v>-8.8215334536132194E-3</v>
      </c>
      <c r="DG117" s="114">
        <f>IF(DF117=0,0,-1*DF117^2/$Z$8)</f>
        <v>-7.7819452473217173E-4</v>
      </c>
      <c r="DH117" s="61">
        <f>IF($AA$8,$Z$8*($Q117-1)/(1+DG127*($Q117-1)),0)</f>
        <v>-8.8215334536132194E-3</v>
      </c>
      <c r="DI117" s="114">
        <f>IF(DH117=0,0,-1*DH117^2/$Z$8)</f>
        <v>-7.7819452473217173E-4</v>
      </c>
      <c r="DJ117" s="61">
        <f>IF($AA$8,$Z$8*($Q117-1)/(1+DI127*($Q117-1)),0)</f>
        <v>-8.8215334536132194E-3</v>
      </c>
      <c r="DK117" s="114">
        <f>IF(DJ117=0,0,-1*DJ117^2/$Z$8)</f>
        <v>-7.7819452473217173E-4</v>
      </c>
      <c r="DL117" s="61">
        <f>IF($AA$8,$Z$8*($Q117-1)/(1+DK127*($Q117-1)),0)</f>
        <v>-8.8215334536132194E-3</v>
      </c>
      <c r="DM117" s="154">
        <f>IF(DL117=0,0,-1*DL117^2/$Z$8)</f>
        <v>-7.7819452473217173E-4</v>
      </c>
    </row>
    <row r="118" spans="14:117" x14ac:dyDescent="0.25">
      <c r="N118" s="153">
        <f>$Z$9/(O114*(Q118-1)+1)</f>
        <v>0.11946125106029327</v>
      </c>
      <c r="O118" s="169">
        <f t="shared" si="61"/>
        <v>3.9200979231530493E-2</v>
      </c>
      <c r="P118" s="78">
        <v>3</v>
      </c>
      <c r="Q118" s="61">
        <f>IF($AA$9,AV93/AV105,0)</f>
        <v>0.32814807214554759</v>
      </c>
      <c r="R118" s="61">
        <f>IF($AA$9,$Z$9*($Q118-1)/(1+O74*($Q118-1)),0)</f>
        <v>-8.0208158316055322E-2</v>
      </c>
      <c r="S118" s="114">
        <f>IF(R118=0,0,-1*R118^2/$Z$9)</f>
        <v>-6.4333486604533946E-2</v>
      </c>
      <c r="T118" s="61">
        <f>IF($AA$9,$Z$9*($Q118-1)/(1+S127*($Q118-1)),0)</f>
        <v>-8.059168800508934E-2</v>
      </c>
      <c r="U118" s="114">
        <f>IF(T118=0,0,-1*T118^2/$Z$9)</f>
        <v>-6.4950201755096609E-2</v>
      </c>
      <c r="V118" s="61">
        <f>IF($AA$9,$Z$9*($Q118-1)/(1+U127*($Q118-1)),0)</f>
        <v>-8.0258478636589428E-2</v>
      </c>
      <c r="W118" s="114">
        <f>IF(V118=0,0,-1*V118^2/$Z$9)</f>
        <v>-6.4414233930598808E-2</v>
      </c>
      <c r="X118" s="61">
        <f>IF($AA$9,$Z$9*($Q118-1)/(1+W127*($Q118-1)),0)</f>
        <v>-8.0260271774481237E-2</v>
      </c>
      <c r="Y118" s="114">
        <f>IF(X118=0,0,-1*X118^2/$Z$9)</f>
        <v>-6.44171122531359E-2</v>
      </c>
      <c r="Z118" s="61">
        <f>IF($AA$9,$Z$9*($Q118-1)/(1+Y127*($Q118-1)),0)</f>
        <v>-8.0260271828762775E-2</v>
      </c>
      <c r="AA118" s="114">
        <f>IF(Z118=0,0,-1*Z118^2/$Z$9)</f>
        <v>-6.4417112340268909E-2</v>
      </c>
      <c r="AB118" s="61">
        <f>IF($AA$9,$Z$9*($Q118-1)/(1+AA127*($Q118-1)),0)</f>
        <v>-8.0260271828762775E-2</v>
      </c>
      <c r="AC118" s="114">
        <f>IF(AB118=0,0,-1*AB118^2/$Z$9)</f>
        <v>-6.4417112340268909E-2</v>
      </c>
      <c r="AD118" s="61">
        <f>IF($AA$9,$Z$9*($Q118-1)/(1+AC127*($Q118-1)),0)</f>
        <v>-8.0260271828762775E-2</v>
      </c>
      <c r="AE118" s="114">
        <f>IF(AD118=0,0,-1*AD118^2/$Z$9)</f>
        <v>-6.4417112340268909E-2</v>
      </c>
      <c r="AF118" s="61">
        <f>IF($AA$9,$Z$9*($Q118-1)/(1+AE127*($Q118-1)),0)</f>
        <v>-8.0260271828762775E-2</v>
      </c>
      <c r="AG118" s="114">
        <f>IF(AF118=0,0,-1*AF118^2/$Z$9)</f>
        <v>-6.4417112340268909E-2</v>
      </c>
      <c r="AH118" s="61">
        <f>IF($AA$9,$Z$9*($Q118-1)/(1+AG127*($Q118-1)),0)</f>
        <v>-8.0260271828762775E-2</v>
      </c>
      <c r="AI118" s="114">
        <f>IF(AH118=0,0,-1*AH118^2/$Z$9)</f>
        <v>-6.4417112340268909E-2</v>
      </c>
      <c r="AJ118" s="61">
        <f>IF($AA$9,$Z$9*($Q118-1)/(1+AI127*($Q118-1)),0)</f>
        <v>-8.0260271828762775E-2</v>
      </c>
      <c r="AK118" s="114">
        <f>IF(AJ118=0,0,-1*AJ118^2/$Z$9)</f>
        <v>-6.4417112340268909E-2</v>
      </c>
      <c r="AL118" s="61">
        <f>IF($AA$9,$Z$9*($Q118-1)/(1+AK127*($Q118-1)),0)</f>
        <v>-8.0260271828762775E-2</v>
      </c>
      <c r="AM118" s="114">
        <f>IF(AL118=0,0,-1*AL118^2/$Z$9)</f>
        <v>-6.4417112340268909E-2</v>
      </c>
      <c r="AN118" s="61">
        <f>IF($AA$9,$Z$9*($Q118-1)/(1+AM127*($Q118-1)),0)</f>
        <v>-8.0260271828762775E-2</v>
      </c>
      <c r="AO118" s="114">
        <f>IF(AN118=0,0,-1*AN118^2/$Z$9)</f>
        <v>-6.4417112340268909E-2</v>
      </c>
      <c r="AP118" s="61">
        <f>IF($AA$9,$Z$9*($Q118-1)/(1+AO127*($Q118-1)),0)</f>
        <v>-8.0260271828762775E-2</v>
      </c>
      <c r="AQ118" s="114">
        <f>IF(AP118=0,0,-1*AP118^2/$Z$9)</f>
        <v>-6.4417112340268909E-2</v>
      </c>
      <c r="AR118" s="61">
        <f>IF($AA$9,$Z$9*($Q118-1)/(1+AQ127*($Q118-1)),0)</f>
        <v>-8.0260271828762775E-2</v>
      </c>
      <c r="AS118" s="114">
        <f>IF(AR118=0,0,-1*AR118^2/$Z$9)</f>
        <v>-6.4417112340268909E-2</v>
      </c>
      <c r="AT118" s="61">
        <f>IF($AA$9,$Z$9*($Q118-1)/(1+AS127*($Q118-1)),0)</f>
        <v>-8.0260271828762775E-2</v>
      </c>
      <c r="AU118" s="114">
        <f>IF(AT118=0,0,-1*AT118^2/$Z$9)</f>
        <v>-6.4417112340268909E-2</v>
      </c>
      <c r="AV118" s="61">
        <f>IF($AA$9,$Z$9*($Q118-1)/(1+AU127*($Q118-1)),0)</f>
        <v>-8.0260271828762775E-2</v>
      </c>
      <c r="AW118" s="114">
        <f>IF(AV118=0,0,-1*AV118^2/$Z$9)</f>
        <v>-6.4417112340268909E-2</v>
      </c>
      <c r="AX118" s="61">
        <f>IF($AA$9,$Z$9*($Q118-1)/(1+AW127*($Q118-1)),0)</f>
        <v>-8.0260271828762775E-2</v>
      </c>
      <c r="AY118" s="114">
        <f>IF(AX118=0,0,-1*AX118^2/$Z$9)</f>
        <v>-6.4417112340268909E-2</v>
      </c>
      <c r="AZ118" s="61">
        <f>IF($AA$9,$Z$9*($Q118-1)/(1+AY127*($Q118-1)),0)</f>
        <v>-8.0260271828762775E-2</v>
      </c>
      <c r="BA118" s="114">
        <f>IF(AZ118=0,0,-1*AZ118^2/$Z$9)</f>
        <v>-6.4417112340268909E-2</v>
      </c>
      <c r="BB118" s="61">
        <f>IF($AA$9,$Z$9*($Q118-1)/(1+BA127*($Q118-1)),0)</f>
        <v>-8.0260271828762775E-2</v>
      </c>
      <c r="BC118" s="114">
        <f>IF(BB118=0,0,-1*BB118^2/$Z$9)</f>
        <v>-6.4417112340268909E-2</v>
      </c>
      <c r="BD118" s="61">
        <f>IF($AA$9,$Z$9*($Q118-1)/(1+BC127*($Q118-1)),0)</f>
        <v>-8.0260271828762775E-2</v>
      </c>
      <c r="BE118" s="114">
        <f>IF(BD118=0,0,-1*BD118^2/$Z$9)</f>
        <v>-6.4417112340268909E-2</v>
      </c>
      <c r="BF118" s="61">
        <f>IF($AA$9,$Z$9*($Q118-1)/(1+BE127*($Q118-1)),0)</f>
        <v>-8.0260271828762775E-2</v>
      </c>
      <c r="BG118" s="114">
        <f>IF(BF118=0,0,-1*BF118^2/$Z$9)</f>
        <v>-6.4417112340268909E-2</v>
      </c>
      <c r="BH118" s="61">
        <f>IF($AA$9,$Z$9*($Q118-1)/(1+BG127*($Q118-1)),0)</f>
        <v>-8.0260271828762775E-2</v>
      </c>
      <c r="BI118" s="114">
        <f>IF(BH118=0,0,-1*BH118^2/$Z$9)</f>
        <v>-6.4417112340268909E-2</v>
      </c>
      <c r="BJ118" s="61">
        <f>IF($AA$9,$Z$9*($Q118-1)/(1+BI127*($Q118-1)),0)</f>
        <v>-8.0260271828762775E-2</v>
      </c>
      <c r="BK118" s="114">
        <f>IF(BJ118=0,0,-1*BJ118^2/$Z$9)</f>
        <v>-6.4417112340268909E-2</v>
      </c>
      <c r="BL118" s="61">
        <f>IF($AA$9,$Z$9*($Q118-1)/(1+BK127*($Q118-1)),0)</f>
        <v>-8.0260271828762775E-2</v>
      </c>
      <c r="BM118" s="114">
        <f>IF(BL118=0,0,-1*BL118^2/$Z$9)</f>
        <v>-6.4417112340268909E-2</v>
      </c>
      <c r="BN118" s="61">
        <f>IF($AA$9,$Z$9*($Q118-1)/(1+BM127*($Q118-1)),0)</f>
        <v>-8.0260271828762775E-2</v>
      </c>
      <c r="BO118" s="114">
        <f>IF(BN118=0,0,-1*BN118^2/$Z$9)</f>
        <v>-6.4417112340268909E-2</v>
      </c>
      <c r="BP118" s="61">
        <f>IF($AA$9,$Z$9*($Q118-1)/(1+BO127*($Q118-1)),0)</f>
        <v>-8.0260271828762775E-2</v>
      </c>
      <c r="BQ118" s="114">
        <f>IF(BP118=0,0,-1*BP118^2/$Z$9)</f>
        <v>-6.4417112340268909E-2</v>
      </c>
      <c r="BR118" s="61">
        <f>IF($AA$9,$Z$9*($Q118-1)/(1+BQ127*($Q118-1)),0)</f>
        <v>-8.0260271828762775E-2</v>
      </c>
      <c r="BS118" s="114">
        <f>IF(BR118=0,0,-1*BR118^2/$Z$9)</f>
        <v>-6.4417112340268909E-2</v>
      </c>
      <c r="BT118" s="61">
        <f>IF($AA$9,$Z$9*($Q118-1)/(1+BS127*($Q118-1)),0)</f>
        <v>-8.0260271828762775E-2</v>
      </c>
      <c r="BU118" s="114">
        <f>IF(BT118=0,0,-1*BT118^2/$Z$9)</f>
        <v>-6.4417112340268909E-2</v>
      </c>
      <c r="BV118" s="61">
        <f>IF($AA$9,$Z$9*($Q118-1)/(1+BU127*($Q118-1)),0)</f>
        <v>-8.0260271828762775E-2</v>
      </c>
      <c r="BW118" s="114">
        <f>IF(BV118=0,0,-1*BV118^2/$Z$9)</f>
        <v>-6.4417112340268909E-2</v>
      </c>
      <c r="BX118" s="61">
        <f>IF($AA$9,$Z$9*($Q118-1)/(1+BW127*($Q118-1)),0)</f>
        <v>-8.0260271828762775E-2</v>
      </c>
      <c r="BY118" s="114">
        <f>IF(BX118=0,0,-1*BX118^2/$Z$9)</f>
        <v>-6.4417112340268909E-2</v>
      </c>
      <c r="BZ118" s="61">
        <f>IF($AA$9,$Z$9*($Q118-1)/(1+BY127*($Q118-1)),0)</f>
        <v>-8.0260271828762775E-2</v>
      </c>
      <c r="CA118" s="114">
        <f>IF(BZ118=0,0,-1*BZ118^2/$Z$9)</f>
        <v>-6.4417112340268909E-2</v>
      </c>
      <c r="CB118" s="61">
        <f>IF($AA$9,$Z$9*($Q118-1)/(1+CA127*($Q118-1)),0)</f>
        <v>-8.0260271828762775E-2</v>
      </c>
      <c r="CC118" s="114">
        <f>IF(CB118=0,0,-1*CB118^2/$Z$9)</f>
        <v>-6.4417112340268909E-2</v>
      </c>
      <c r="CD118" s="61">
        <f>IF($AA$9,$Z$9*($Q118-1)/(1+CC127*($Q118-1)),0)</f>
        <v>-8.0260271828762775E-2</v>
      </c>
      <c r="CE118" s="114">
        <f>IF(CD118=0,0,-1*CD118^2/$Z$9)</f>
        <v>-6.4417112340268909E-2</v>
      </c>
      <c r="CF118" s="61">
        <f>IF($AA$9,$Z$9*($Q118-1)/(1+CE127*($Q118-1)),0)</f>
        <v>-8.0260271828762775E-2</v>
      </c>
      <c r="CG118" s="114">
        <f>IF(CF118=0,0,-1*CF118^2/$Z$9)</f>
        <v>-6.4417112340268909E-2</v>
      </c>
      <c r="CH118" s="61">
        <f>IF($AA$9,$Z$9*($Q118-1)/(1+CG127*($Q118-1)),0)</f>
        <v>-8.0260271828762775E-2</v>
      </c>
      <c r="CI118" s="114">
        <f>IF(CH118=0,0,-1*CH118^2/$Z$9)</f>
        <v>-6.4417112340268909E-2</v>
      </c>
      <c r="CJ118" s="61">
        <f>IF($AA$9,$Z$9*($Q118-1)/(1+CI127*($Q118-1)),0)</f>
        <v>-8.0260271828762775E-2</v>
      </c>
      <c r="CK118" s="114">
        <f>IF(CJ118=0,0,-1*CJ118^2/$Z$9)</f>
        <v>-6.4417112340268909E-2</v>
      </c>
      <c r="CL118" s="61">
        <f>IF($AA$9,$Z$9*($Q118-1)/(1+CK127*($Q118-1)),0)</f>
        <v>-8.0260271828762775E-2</v>
      </c>
      <c r="CM118" s="114">
        <f>IF(CL118=0,0,-1*CL118^2/$Z$9)</f>
        <v>-6.4417112340268909E-2</v>
      </c>
      <c r="CN118" s="61">
        <f>IF($AA$9,$Z$9*($Q118-1)/(1+CM127*($Q118-1)),0)</f>
        <v>-8.0260271828762775E-2</v>
      </c>
      <c r="CO118" s="114">
        <f>IF(CN118=0,0,-1*CN118^2/$Z$9)</f>
        <v>-6.4417112340268909E-2</v>
      </c>
      <c r="CP118" s="61">
        <f>IF($AA$9,$Z$9*($Q118-1)/(1+CO127*($Q118-1)),0)</f>
        <v>-8.0260271828762775E-2</v>
      </c>
      <c r="CQ118" s="114">
        <f>IF(CP118=0,0,-1*CP118^2/$Z$9)</f>
        <v>-6.4417112340268909E-2</v>
      </c>
      <c r="CR118" s="61">
        <f>IF($AA$9,$Z$9*($Q118-1)/(1+CQ127*($Q118-1)),0)</f>
        <v>-8.0260271828762775E-2</v>
      </c>
      <c r="CS118" s="114">
        <f>IF(CR118=0,0,-1*CR118^2/$Z$9)</f>
        <v>-6.4417112340268909E-2</v>
      </c>
      <c r="CT118" s="61">
        <f>IF($AA$9,$Z$9*($Q118-1)/(1+CS127*($Q118-1)),0)</f>
        <v>-8.0260271828762775E-2</v>
      </c>
      <c r="CU118" s="114">
        <f>IF(CT118=0,0,-1*CT118^2/$Z$9)</f>
        <v>-6.4417112340268909E-2</v>
      </c>
      <c r="CV118" s="61">
        <f>IF($AA$9,$Z$9*($Q118-1)/(1+CU127*($Q118-1)),0)</f>
        <v>-8.0260271828762775E-2</v>
      </c>
      <c r="CW118" s="114">
        <f>IF(CV118=0,0,-1*CV118^2/$Z$9)</f>
        <v>-6.4417112340268909E-2</v>
      </c>
      <c r="CX118" s="61">
        <f>IF($AA$9,$Z$9*($Q118-1)/(1+CW127*($Q118-1)),0)</f>
        <v>-8.0260271828762775E-2</v>
      </c>
      <c r="CY118" s="114">
        <f>IF(CX118=0,0,-1*CX118^2/$Z$9)</f>
        <v>-6.4417112340268909E-2</v>
      </c>
      <c r="CZ118" s="61">
        <f>IF($AA$9,$Z$9*($Q118-1)/(1+CY127*($Q118-1)),0)</f>
        <v>-8.0260271828762775E-2</v>
      </c>
      <c r="DA118" s="114">
        <f>IF(CZ118=0,0,-1*CZ118^2/$Z$9)</f>
        <v>-6.4417112340268909E-2</v>
      </c>
      <c r="DB118" s="61">
        <f>IF($AA$9,$Z$9*($Q118-1)/(1+DA127*($Q118-1)),0)</f>
        <v>-8.0260271828762775E-2</v>
      </c>
      <c r="DC118" s="114">
        <f>IF(DB118=0,0,-1*DB118^2/$Z$9)</f>
        <v>-6.4417112340268909E-2</v>
      </c>
      <c r="DD118" s="61">
        <f>IF($AA$9,$Z$9*($Q118-1)/(1+DC127*($Q118-1)),0)</f>
        <v>-8.0260271828762775E-2</v>
      </c>
      <c r="DE118" s="114">
        <f>IF(DD118=0,0,-1*DD118^2/$Z$9)</f>
        <v>-6.4417112340268909E-2</v>
      </c>
      <c r="DF118" s="61">
        <f>IF($AA$9,$Z$9*($Q118-1)/(1+DE127*($Q118-1)),0)</f>
        <v>-8.0260271828762775E-2</v>
      </c>
      <c r="DG118" s="114">
        <f>IF(DF118=0,0,-1*DF118^2/$Z$9)</f>
        <v>-6.4417112340268909E-2</v>
      </c>
      <c r="DH118" s="61">
        <f>IF($AA$9,$Z$9*($Q118-1)/(1+DG127*($Q118-1)),0)</f>
        <v>-8.0260271828762775E-2</v>
      </c>
      <c r="DI118" s="114">
        <f>IF(DH118=0,0,-1*DH118^2/$Z$9)</f>
        <v>-6.4417112340268909E-2</v>
      </c>
      <c r="DJ118" s="61">
        <f>IF($AA$9,$Z$9*($Q118-1)/(1+DI127*($Q118-1)),0)</f>
        <v>-8.0260271828762775E-2</v>
      </c>
      <c r="DK118" s="114">
        <f>IF(DJ118=0,0,-1*DJ118^2/$Z$9)</f>
        <v>-6.4417112340268909E-2</v>
      </c>
      <c r="DL118" s="61">
        <f>IF($AA$9,$Z$9*($Q118-1)/(1+DK127*($Q118-1)),0)</f>
        <v>-8.0260271828762775E-2</v>
      </c>
      <c r="DM118" s="154">
        <f>IF(DL118=0,0,-1*DL118^2/$Z$9)</f>
        <v>-6.4417112340268909E-2</v>
      </c>
    </row>
    <row r="119" spans="14:117" x14ac:dyDescent="0.25">
      <c r="N119" s="153">
        <f>$Z$10/(O114*(Q119-1)+1)</f>
        <v>0.12600275788944454</v>
      </c>
      <c r="O119" s="169">
        <f t="shared" si="61"/>
        <v>1.8764615282960258E-2</v>
      </c>
      <c r="P119" s="78">
        <v>4</v>
      </c>
      <c r="Q119" s="61">
        <f>IF($AA$10,AV94/AV106,0)</f>
        <v>0.14892225850663068</v>
      </c>
      <c r="R119" s="61">
        <f>IF($AA$10,$Z$10*($Q119-1)/(1+O74*($Q119-1)),0)</f>
        <v>-0.1071451276286846</v>
      </c>
      <c r="S119" s="114">
        <f>IF(R119=0,0,-1*R119^2/$Z$10)</f>
        <v>-0.11480078374567111</v>
      </c>
      <c r="T119" s="61">
        <f>IF($AA$10,$Z$10*($Q119-1)/(1+S127*($Q119-1)),0)</f>
        <v>-0.10783062332700236</v>
      </c>
      <c r="U119" s="114">
        <f>IF(T119=0,0,-1*T119^2/$Z$10)</f>
        <v>-0.11627443327089865</v>
      </c>
      <c r="V119" s="61">
        <f>IF($AA$10,$Z$10*($Q119-1)/(1+U127*($Q119-1)),0)</f>
        <v>-0.10723494134693366</v>
      </c>
      <c r="W119" s="114">
        <f>IF(V119=0,0,-1*V119^2/$Z$10)</f>
        <v>-0.11499332645680303</v>
      </c>
      <c r="X119" s="61">
        <f>IF($AA$10,$Z$10*($Q119-1)/(1+W127*($Q119-1)),0)</f>
        <v>-0.10723814250957854</v>
      </c>
      <c r="Y119" s="114">
        <f>IF(X119=0,0,-1*X119^2/$Z$10)</f>
        <v>-0.11500019208904676</v>
      </c>
      <c r="Z119" s="61">
        <f>IF($AA$10,$Z$10*($Q119-1)/(1+Y127*($Q119-1)),0)</f>
        <v>-0.10723814260648427</v>
      </c>
      <c r="AA119" s="114">
        <f>IF(Z119=0,0,-1*Z119^2/$Z$10)</f>
        <v>-0.11500019229688657</v>
      </c>
      <c r="AB119" s="61">
        <f>IF($AA$10,$Z$10*($Q119-1)/(1+AA127*($Q119-1)),0)</f>
        <v>-0.10723814260648427</v>
      </c>
      <c r="AC119" s="114">
        <f>IF(AB119=0,0,-1*AB119^2/$Z$10)</f>
        <v>-0.11500019229688657</v>
      </c>
      <c r="AD119" s="61">
        <f>IF($AA$10,$Z$10*($Q119-1)/(1+AC127*($Q119-1)),0)</f>
        <v>-0.10723814260648427</v>
      </c>
      <c r="AE119" s="114">
        <f>IF(AD119=0,0,-1*AD119^2/$Z$10)</f>
        <v>-0.11500019229688657</v>
      </c>
      <c r="AF119" s="61">
        <f>IF($AA$10,$Z$10*($Q119-1)/(1+AE127*($Q119-1)),0)</f>
        <v>-0.10723814260648427</v>
      </c>
      <c r="AG119" s="114">
        <f>IF(AF119=0,0,-1*AF119^2/$Z$10)</f>
        <v>-0.11500019229688657</v>
      </c>
      <c r="AH119" s="61">
        <f>IF($AA$10,$Z$10*($Q119-1)/(1+AG127*($Q119-1)),0)</f>
        <v>-0.10723814260648427</v>
      </c>
      <c r="AI119" s="114">
        <f>IF(AH119=0,0,-1*AH119^2/$Z$10)</f>
        <v>-0.11500019229688657</v>
      </c>
      <c r="AJ119" s="61">
        <f>IF($AA$10,$Z$10*($Q119-1)/(1+AI127*($Q119-1)),0)</f>
        <v>-0.10723814260648427</v>
      </c>
      <c r="AK119" s="114">
        <f>IF(AJ119=0,0,-1*AJ119^2/$Z$10)</f>
        <v>-0.11500019229688657</v>
      </c>
      <c r="AL119" s="61">
        <f>IF($AA$10,$Z$10*($Q119-1)/(1+AK127*($Q119-1)),0)</f>
        <v>-0.10723814260648427</v>
      </c>
      <c r="AM119" s="114">
        <f>IF(AL119=0,0,-1*AL119^2/$Z$10)</f>
        <v>-0.11500019229688657</v>
      </c>
      <c r="AN119" s="61">
        <f>IF($AA$10,$Z$10*($Q119-1)/(1+AM127*($Q119-1)),0)</f>
        <v>-0.10723814260648427</v>
      </c>
      <c r="AO119" s="114">
        <f>IF(AN119=0,0,-1*AN119^2/$Z$10)</f>
        <v>-0.11500019229688657</v>
      </c>
      <c r="AP119" s="61">
        <f>IF($AA$10,$Z$10*($Q119-1)/(1+AO127*($Q119-1)),0)</f>
        <v>-0.10723814260648427</v>
      </c>
      <c r="AQ119" s="114">
        <f>IF(AP119=0,0,-1*AP119^2/$Z$10)</f>
        <v>-0.11500019229688657</v>
      </c>
      <c r="AR119" s="61">
        <f>IF($AA$10,$Z$10*($Q119-1)/(1+AQ127*($Q119-1)),0)</f>
        <v>-0.10723814260648427</v>
      </c>
      <c r="AS119" s="114">
        <f>IF(AR119=0,0,-1*AR119^2/$Z$10)</f>
        <v>-0.11500019229688657</v>
      </c>
      <c r="AT119" s="61">
        <f>IF($AA$10,$Z$10*($Q119-1)/(1+AS127*($Q119-1)),0)</f>
        <v>-0.10723814260648427</v>
      </c>
      <c r="AU119" s="114">
        <f>IF(AT119=0,0,-1*AT119^2/$Z$10)</f>
        <v>-0.11500019229688657</v>
      </c>
      <c r="AV119" s="61">
        <f>IF($AA$10,$Z$10*($Q119-1)/(1+AU127*($Q119-1)),0)</f>
        <v>-0.10723814260648427</v>
      </c>
      <c r="AW119" s="114">
        <f>IF(AV119=0,0,-1*AV119^2/$Z$10)</f>
        <v>-0.11500019229688657</v>
      </c>
      <c r="AX119" s="61">
        <f>IF($AA$10,$Z$10*($Q119-1)/(1+AW127*($Q119-1)),0)</f>
        <v>-0.10723814260648427</v>
      </c>
      <c r="AY119" s="114">
        <f>IF(AX119=0,0,-1*AX119^2/$Z$10)</f>
        <v>-0.11500019229688657</v>
      </c>
      <c r="AZ119" s="61">
        <f>IF($AA$10,$Z$10*($Q119-1)/(1+AY127*($Q119-1)),0)</f>
        <v>-0.10723814260648427</v>
      </c>
      <c r="BA119" s="114">
        <f>IF(AZ119=0,0,-1*AZ119^2/$Z$10)</f>
        <v>-0.11500019229688657</v>
      </c>
      <c r="BB119" s="61">
        <f>IF($AA$10,$Z$10*($Q119-1)/(1+BA127*($Q119-1)),0)</f>
        <v>-0.10723814260648427</v>
      </c>
      <c r="BC119" s="114">
        <f>IF(BB119=0,0,-1*BB119^2/$Z$10)</f>
        <v>-0.11500019229688657</v>
      </c>
      <c r="BD119" s="61">
        <f>IF($AA$10,$Z$10*($Q119-1)/(1+BC127*($Q119-1)),0)</f>
        <v>-0.10723814260648427</v>
      </c>
      <c r="BE119" s="114">
        <f>IF(BD119=0,0,-1*BD119^2/$Z$10)</f>
        <v>-0.11500019229688657</v>
      </c>
      <c r="BF119" s="61">
        <f>IF($AA$10,$Z$10*($Q119-1)/(1+BE127*($Q119-1)),0)</f>
        <v>-0.10723814260648427</v>
      </c>
      <c r="BG119" s="114">
        <f>IF(BF119=0,0,-1*BF119^2/$Z$10)</f>
        <v>-0.11500019229688657</v>
      </c>
      <c r="BH119" s="61">
        <f>IF($AA$10,$Z$10*($Q119-1)/(1+BG127*($Q119-1)),0)</f>
        <v>-0.10723814260648427</v>
      </c>
      <c r="BI119" s="114">
        <f>IF(BH119=0,0,-1*BH119^2/$Z$10)</f>
        <v>-0.11500019229688657</v>
      </c>
      <c r="BJ119" s="61">
        <f>IF($AA$10,$Z$10*($Q119-1)/(1+BI127*($Q119-1)),0)</f>
        <v>-0.10723814260648427</v>
      </c>
      <c r="BK119" s="114">
        <f>IF(BJ119=0,0,-1*BJ119^2/$Z$10)</f>
        <v>-0.11500019229688657</v>
      </c>
      <c r="BL119" s="61">
        <f>IF($AA$10,$Z$10*($Q119-1)/(1+BK127*($Q119-1)),0)</f>
        <v>-0.10723814260648427</v>
      </c>
      <c r="BM119" s="114">
        <f>IF(BL119=0,0,-1*BL119^2/$Z$10)</f>
        <v>-0.11500019229688657</v>
      </c>
      <c r="BN119" s="61">
        <f>IF($AA$10,$Z$10*($Q119-1)/(1+BM127*($Q119-1)),0)</f>
        <v>-0.10723814260648427</v>
      </c>
      <c r="BO119" s="114">
        <f>IF(BN119=0,0,-1*BN119^2/$Z$10)</f>
        <v>-0.11500019229688657</v>
      </c>
      <c r="BP119" s="61">
        <f>IF($AA$10,$Z$10*($Q119-1)/(1+BO127*($Q119-1)),0)</f>
        <v>-0.10723814260648427</v>
      </c>
      <c r="BQ119" s="114">
        <f>IF(BP119=0,0,-1*BP119^2/$Z$10)</f>
        <v>-0.11500019229688657</v>
      </c>
      <c r="BR119" s="61">
        <f>IF($AA$10,$Z$10*($Q119-1)/(1+BQ127*($Q119-1)),0)</f>
        <v>-0.10723814260648427</v>
      </c>
      <c r="BS119" s="114">
        <f>IF(BR119=0,0,-1*BR119^2/$Z$10)</f>
        <v>-0.11500019229688657</v>
      </c>
      <c r="BT119" s="61">
        <f>IF($AA$10,$Z$10*($Q119-1)/(1+BS127*($Q119-1)),0)</f>
        <v>-0.10723814260648427</v>
      </c>
      <c r="BU119" s="114">
        <f>IF(BT119=0,0,-1*BT119^2/$Z$10)</f>
        <v>-0.11500019229688657</v>
      </c>
      <c r="BV119" s="61">
        <f>IF($AA$10,$Z$10*($Q119-1)/(1+BU127*($Q119-1)),0)</f>
        <v>-0.10723814260648427</v>
      </c>
      <c r="BW119" s="114">
        <f>IF(BV119=0,0,-1*BV119^2/$Z$10)</f>
        <v>-0.11500019229688657</v>
      </c>
      <c r="BX119" s="61">
        <f>IF($AA$10,$Z$10*($Q119-1)/(1+BW127*($Q119-1)),0)</f>
        <v>-0.10723814260648427</v>
      </c>
      <c r="BY119" s="114">
        <f>IF(BX119=0,0,-1*BX119^2/$Z$10)</f>
        <v>-0.11500019229688657</v>
      </c>
      <c r="BZ119" s="61">
        <f>IF($AA$10,$Z$10*($Q119-1)/(1+BY127*($Q119-1)),0)</f>
        <v>-0.10723814260648427</v>
      </c>
      <c r="CA119" s="114">
        <f>IF(BZ119=0,0,-1*BZ119^2/$Z$10)</f>
        <v>-0.11500019229688657</v>
      </c>
      <c r="CB119" s="61">
        <f>IF($AA$10,$Z$10*($Q119-1)/(1+CA127*($Q119-1)),0)</f>
        <v>-0.10723814260648427</v>
      </c>
      <c r="CC119" s="114">
        <f>IF(CB119=0,0,-1*CB119^2/$Z$10)</f>
        <v>-0.11500019229688657</v>
      </c>
      <c r="CD119" s="61">
        <f>IF($AA$10,$Z$10*($Q119-1)/(1+CC127*($Q119-1)),0)</f>
        <v>-0.10723814260648427</v>
      </c>
      <c r="CE119" s="114">
        <f>IF(CD119=0,0,-1*CD119^2/$Z$10)</f>
        <v>-0.11500019229688657</v>
      </c>
      <c r="CF119" s="61">
        <f>IF($AA$10,$Z$10*($Q119-1)/(1+CE127*($Q119-1)),0)</f>
        <v>-0.10723814260648427</v>
      </c>
      <c r="CG119" s="114">
        <f>IF(CF119=0,0,-1*CF119^2/$Z$10)</f>
        <v>-0.11500019229688657</v>
      </c>
      <c r="CH119" s="61">
        <f>IF($AA$10,$Z$10*($Q119-1)/(1+CG127*($Q119-1)),0)</f>
        <v>-0.10723814260648427</v>
      </c>
      <c r="CI119" s="114">
        <f>IF(CH119=0,0,-1*CH119^2/$Z$10)</f>
        <v>-0.11500019229688657</v>
      </c>
      <c r="CJ119" s="61">
        <f>IF($AA$10,$Z$10*($Q119-1)/(1+CI127*($Q119-1)),0)</f>
        <v>-0.10723814260648427</v>
      </c>
      <c r="CK119" s="114">
        <f>IF(CJ119=0,0,-1*CJ119^2/$Z$10)</f>
        <v>-0.11500019229688657</v>
      </c>
      <c r="CL119" s="61">
        <f>IF($AA$10,$Z$10*($Q119-1)/(1+CK127*($Q119-1)),0)</f>
        <v>-0.10723814260648427</v>
      </c>
      <c r="CM119" s="114">
        <f>IF(CL119=0,0,-1*CL119^2/$Z$10)</f>
        <v>-0.11500019229688657</v>
      </c>
      <c r="CN119" s="61">
        <f>IF($AA$10,$Z$10*($Q119-1)/(1+CM127*($Q119-1)),0)</f>
        <v>-0.10723814260648427</v>
      </c>
      <c r="CO119" s="114">
        <f>IF(CN119=0,0,-1*CN119^2/$Z$10)</f>
        <v>-0.11500019229688657</v>
      </c>
      <c r="CP119" s="61">
        <f>IF($AA$10,$Z$10*($Q119-1)/(1+CO127*($Q119-1)),0)</f>
        <v>-0.10723814260648427</v>
      </c>
      <c r="CQ119" s="114">
        <f>IF(CP119=0,0,-1*CP119^2/$Z$10)</f>
        <v>-0.11500019229688657</v>
      </c>
      <c r="CR119" s="61">
        <f>IF($AA$10,$Z$10*($Q119-1)/(1+CQ127*($Q119-1)),0)</f>
        <v>-0.10723814260648427</v>
      </c>
      <c r="CS119" s="114">
        <f>IF(CR119=0,0,-1*CR119^2/$Z$10)</f>
        <v>-0.11500019229688657</v>
      </c>
      <c r="CT119" s="61">
        <f>IF($AA$10,$Z$10*($Q119-1)/(1+CS127*($Q119-1)),0)</f>
        <v>-0.10723814260648427</v>
      </c>
      <c r="CU119" s="114">
        <f>IF(CT119=0,0,-1*CT119^2/$Z$10)</f>
        <v>-0.11500019229688657</v>
      </c>
      <c r="CV119" s="61">
        <f>IF($AA$10,$Z$10*($Q119-1)/(1+CU127*($Q119-1)),0)</f>
        <v>-0.10723814260648427</v>
      </c>
      <c r="CW119" s="114">
        <f>IF(CV119=0,0,-1*CV119^2/$Z$10)</f>
        <v>-0.11500019229688657</v>
      </c>
      <c r="CX119" s="61">
        <f>IF($AA$10,$Z$10*($Q119-1)/(1+CW127*($Q119-1)),0)</f>
        <v>-0.10723814260648427</v>
      </c>
      <c r="CY119" s="114">
        <f>IF(CX119=0,0,-1*CX119^2/$Z$10)</f>
        <v>-0.11500019229688657</v>
      </c>
      <c r="CZ119" s="61">
        <f>IF($AA$10,$Z$10*($Q119-1)/(1+CY127*($Q119-1)),0)</f>
        <v>-0.10723814260648427</v>
      </c>
      <c r="DA119" s="114">
        <f>IF(CZ119=0,0,-1*CZ119^2/$Z$10)</f>
        <v>-0.11500019229688657</v>
      </c>
      <c r="DB119" s="61">
        <f>IF($AA$10,$Z$10*($Q119-1)/(1+DA127*($Q119-1)),0)</f>
        <v>-0.10723814260648427</v>
      </c>
      <c r="DC119" s="114">
        <f>IF(DB119=0,0,-1*DB119^2/$Z$10)</f>
        <v>-0.11500019229688657</v>
      </c>
      <c r="DD119" s="61">
        <f>IF($AA$10,$Z$10*($Q119-1)/(1+DC127*($Q119-1)),0)</f>
        <v>-0.10723814260648427</v>
      </c>
      <c r="DE119" s="114">
        <f>IF(DD119=0,0,-1*DD119^2/$Z$10)</f>
        <v>-0.11500019229688657</v>
      </c>
      <c r="DF119" s="61">
        <f>IF($AA$10,$Z$10*($Q119-1)/(1+DE127*($Q119-1)),0)</f>
        <v>-0.10723814260648427</v>
      </c>
      <c r="DG119" s="114">
        <f>IF(DF119=0,0,-1*DF119^2/$Z$10)</f>
        <v>-0.11500019229688657</v>
      </c>
      <c r="DH119" s="61">
        <f>IF($AA$10,$Z$10*($Q119-1)/(1+DG127*($Q119-1)),0)</f>
        <v>-0.10723814260648427</v>
      </c>
      <c r="DI119" s="114">
        <f>IF(DH119=0,0,-1*DH119^2/$Z$10)</f>
        <v>-0.11500019229688657</v>
      </c>
      <c r="DJ119" s="61">
        <f>IF($AA$10,$Z$10*($Q119-1)/(1+DI127*($Q119-1)),0)</f>
        <v>-0.10723814260648427</v>
      </c>
      <c r="DK119" s="114">
        <f>IF(DJ119=0,0,-1*DJ119^2/$Z$10)</f>
        <v>-0.11500019229688657</v>
      </c>
      <c r="DL119" s="61">
        <f>IF($AA$10,$Z$10*($Q119-1)/(1+DK127*($Q119-1)),0)</f>
        <v>-0.10723814260648427</v>
      </c>
      <c r="DM119" s="154">
        <f>IF(DL119=0,0,-1*DL119^2/$Z$10)</f>
        <v>-0.11500019229688657</v>
      </c>
    </row>
    <row r="120" spans="14:117" x14ac:dyDescent="0.25">
      <c r="N120" s="153">
        <f>$Z$11/(O114*(Q120-1)+1)</f>
        <v>0.12581121136588444</v>
      </c>
      <c r="O120" s="169">
        <f t="shared" si="61"/>
        <v>1.9363027020621853E-2</v>
      </c>
      <c r="P120" s="78">
        <v>5</v>
      </c>
      <c r="Q120" s="61">
        <f>IF($AA$11,AV95/AV107,0)</f>
        <v>0.15390541757292406</v>
      </c>
      <c r="R120" s="61">
        <f>IF($AA$11,$Z$11*($Q120-1)/(1+O74*($Q120-1)),0)</f>
        <v>-0.10635653410422462</v>
      </c>
      <c r="S120" s="114">
        <f>IF(R120=0,0,-1*R120^2/$Z$11)</f>
        <v>-0.11311712346663093</v>
      </c>
      <c r="T120" s="61">
        <f>IF($AA$11,$Z$11*($Q120-1)/(1+S127*($Q120-1)),0)</f>
        <v>-0.10703194456655606</v>
      </c>
      <c r="U120" s="114">
        <f>IF(T120=0,0,-1*T120^2/$Z$11)</f>
        <v>-0.11455837157698327</v>
      </c>
      <c r="V120" s="61">
        <f>IF($AA$11,$Z$11*($Q120-1)/(1+U127*($Q120-1)),0)</f>
        <v>-0.1064450300747754</v>
      </c>
      <c r="W120" s="114">
        <f>IF(V120=0,0,-1*V120^2/$Z$11)</f>
        <v>-0.1133054442761984</v>
      </c>
      <c r="X120" s="61">
        <f>IF($AA$11,$Z$11*($Q120-1)/(1+W127*($Q120-1)),0)</f>
        <v>-0.10644818424977927</v>
      </c>
      <c r="Y120" s="114">
        <f>IF(X120=0,0,-1*X120^2/$Z$11)</f>
        <v>-0.11331215930074955</v>
      </c>
      <c r="Z120" s="61">
        <f>IF($AA$11,$Z$11*($Q120-1)/(1+Y127*($Q120-1)),0)</f>
        <v>-0.10644818434526258</v>
      </c>
      <c r="AA120" s="114">
        <f>IF(Z120=0,0,-1*Z120^2/$Z$11)</f>
        <v>-0.11331215950403006</v>
      </c>
      <c r="AB120" s="61">
        <f>IF($AA$11,$Z$11*($Q120-1)/(1+AA127*($Q120-1)),0)</f>
        <v>-0.10644818434526258</v>
      </c>
      <c r="AC120" s="114">
        <f>IF(AB120=0,0,-1*AB120^2/$Z$11)</f>
        <v>-0.11331215950403006</v>
      </c>
      <c r="AD120" s="61">
        <f>IF($AA$11,$Z$11*($Q120-1)/(1+AC127*($Q120-1)),0)</f>
        <v>-0.10644818434526258</v>
      </c>
      <c r="AE120" s="114">
        <f>IF(AD120=0,0,-1*AD120^2/$Z$11)</f>
        <v>-0.11331215950403006</v>
      </c>
      <c r="AF120" s="61">
        <f>IF($AA$11,$Z$11*($Q120-1)/(1+AE127*($Q120-1)),0)</f>
        <v>-0.10644818434526258</v>
      </c>
      <c r="AG120" s="114">
        <f>IF(AF120=0,0,-1*AF120^2/$Z$11)</f>
        <v>-0.11331215950403006</v>
      </c>
      <c r="AH120" s="61">
        <f>IF($AA$11,$Z$11*($Q120-1)/(1+AG127*($Q120-1)),0)</f>
        <v>-0.10644818434526258</v>
      </c>
      <c r="AI120" s="114">
        <f>IF(AH120=0,0,-1*AH120^2/$Z$11)</f>
        <v>-0.11331215950403006</v>
      </c>
      <c r="AJ120" s="61">
        <f>IF($AA$11,$Z$11*($Q120-1)/(1+AI127*($Q120-1)),0)</f>
        <v>-0.10644818434526258</v>
      </c>
      <c r="AK120" s="114">
        <f>IF(AJ120=0,0,-1*AJ120^2/$Z$11)</f>
        <v>-0.11331215950403006</v>
      </c>
      <c r="AL120" s="61">
        <f>IF($AA$11,$Z$11*($Q120-1)/(1+AK127*($Q120-1)),0)</f>
        <v>-0.10644818434526258</v>
      </c>
      <c r="AM120" s="114">
        <f>IF(AL120=0,0,-1*AL120^2/$Z$11)</f>
        <v>-0.11331215950403006</v>
      </c>
      <c r="AN120" s="61">
        <f>IF($AA$11,$Z$11*($Q120-1)/(1+AM127*($Q120-1)),0)</f>
        <v>-0.10644818434526258</v>
      </c>
      <c r="AO120" s="114">
        <f>IF(AN120=0,0,-1*AN120^2/$Z$11)</f>
        <v>-0.11331215950403006</v>
      </c>
      <c r="AP120" s="61">
        <f>IF($AA$11,$Z$11*($Q120-1)/(1+AO127*($Q120-1)),0)</f>
        <v>-0.10644818434526258</v>
      </c>
      <c r="AQ120" s="114">
        <f>IF(AP120=0,0,-1*AP120^2/$Z$11)</f>
        <v>-0.11331215950403006</v>
      </c>
      <c r="AR120" s="61">
        <f>IF($AA$11,$Z$11*($Q120-1)/(1+AQ127*($Q120-1)),0)</f>
        <v>-0.10644818434526258</v>
      </c>
      <c r="AS120" s="114">
        <f>IF(AR120=0,0,-1*AR120^2/$Z$11)</f>
        <v>-0.11331215950403006</v>
      </c>
      <c r="AT120" s="61">
        <f>IF($AA$11,$Z$11*($Q120-1)/(1+AS127*($Q120-1)),0)</f>
        <v>-0.10644818434526258</v>
      </c>
      <c r="AU120" s="114">
        <f>IF(AT120=0,0,-1*AT120^2/$Z$11)</f>
        <v>-0.11331215950403006</v>
      </c>
      <c r="AV120" s="61">
        <f>IF($AA$11,$Z$11*($Q120-1)/(1+AU127*($Q120-1)),0)</f>
        <v>-0.10644818434526258</v>
      </c>
      <c r="AW120" s="114">
        <f>IF(AV120=0,0,-1*AV120^2/$Z$11)</f>
        <v>-0.11331215950403006</v>
      </c>
      <c r="AX120" s="61">
        <f>IF($AA$11,$Z$11*($Q120-1)/(1+AW127*($Q120-1)),0)</f>
        <v>-0.10644818434526258</v>
      </c>
      <c r="AY120" s="114">
        <f>IF(AX120=0,0,-1*AX120^2/$Z$11)</f>
        <v>-0.11331215950403006</v>
      </c>
      <c r="AZ120" s="61">
        <f>IF($AA$11,$Z$11*($Q120-1)/(1+AY127*($Q120-1)),0)</f>
        <v>-0.10644818434526258</v>
      </c>
      <c r="BA120" s="114">
        <f>IF(AZ120=0,0,-1*AZ120^2/$Z$11)</f>
        <v>-0.11331215950403006</v>
      </c>
      <c r="BB120" s="61">
        <f>IF($AA$11,$Z$11*($Q120-1)/(1+BA127*($Q120-1)),0)</f>
        <v>-0.10644818434526258</v>
      </c>
      <c r="BC120" s="114">
        <f>IF(BB120=0,0,-1*BB120^2/$Z$11)</f>
        <v>-0.11331215950403006</v>
      </c>
      <c r="BD120" s="61">
        <f>IF($AA$11,$Z$11*($Q120-1)/(1+BC127*($Q120-1)),0)</f>
        <v>-0.10644818434526258</v>
      </c>
      <c r="BE120" s="114">
        <f>IF(BD120=0,0,-1*BD120^2/$Z$11)</f>
        <v>-0.11331215950403006</v>
      </c>
      <c r="BF120" s="61">
        <f>IF($AA$11,$Z$11*($Q120-1)/(1+BE127*($Q120-1)),0)</f>
        <v>-0.10644818434526258</v>
      </c>
      <c r="BG120" s="114">
        <f>IF(BF120=0,0,-1*BF120^2/$Z$11)</f>
        <v>-0.11331215950403006</v>
      </c>
      <c r="BH120" s="61">
        <f>IF($AA$11,$Z$11*($Q120-1)/(1+BG127*($Q120-1)),0)</f>
        <v>-0.10644818434526258</v>
      </c>
      <c r="BI120" s="114">
        <f>IF(BH120=0,0,-1*BH120^2/$Z$11)</f>
        <v>-0.11331215950403006</v>
      </c>
      <c r="BJ120" s="61">
        <f>IF($AA$11,$Z$11*($Q120-1)/(1+BI127*($Q120-1)),0)</f>
        <v>-0.10644818434526258</v>
      </c>
      <c r="BK120" s="114">
        <f>IF(BJ120=0,0,-1*BJ120^2/$Z$11)</f>
        <v>-0.11331215950403006</v>
      </c>
      <c r="BL120" s="61">
        <f>IF($AA$11,$Z$11*($Q120-1)/(1+BK127*($Q120-1)),0)</f>
        <v>-0.10644818434526258</v>
      </c>
      <c r="BM120" s="114">
        <f>IF(BL120=0,0,-1*BL120^2/$Z$11)</f>
        <v>-0.11331215950403006</v>
      </c>
      <c r="BN120" s="61">
        <f>IF($AA$11,$Z$11*($Q120-1)/(1+BM127*($Q120-1)),0)</f>
        <v>-0.10644818434526258</v>
      </c>
      <c r="BO120" s="114">
        <f>IF(BN120=0,0,-1*BN120^2/$Z$11)</f>
        <v>-0.11331215950403006</v>
      </c>
      <c r="BP120" s="61">
        <f>IF($AA$11,$Z$11*($Q120-1)/(1+BO127*($Q120-1)),0)</f>
        <v>-0.10644818434526258</v>
      </c>
      <c r="BQ120" s="114">
        <f>IF(BP120=0,0,-1*BP120^2/$Z$11)</f>
        <v>-0.11331215950403006</v>
      </c>
      <c r="BR120" s="61">
        <f>IF($AA$11,$Z$11*($Q120-1)/(1+BQ127*($Q120-1)),0)</f>
        <v>-0.10644818434526258</v>
      </c>
      <c r="BS120" s="114">
        <f>IF(BR120=0,0,-1*BR120^2/$Z$11)</f>
        <v>-0.11331215950403006</v>
      </c>
      <c r="BT120" s="61">
        <f>IF($AA$11,$Z$11*($Q120-1)/(1+BS127*($Q120-1)),0)</f>
        <v>-0.10644818434526258</v>
      </c>
      <c r="BU120" s="114">
        <f>IF(BT120=0,0,-1*BT120^2/$Z$11)</f>
        <v>-0.11331215950403006</v>
      </c>
      <c r="BV120" s="61">
        <f>IF($AA$11,$Z$11*($Q120-1)/(1+BU127*($Q120-1)),0)</f>
        <v>-0.10644818434526258</v>
      </c>
      <c r="BW120" s="114">
        <f>IF(BV120=0,0,-1*BV120^2/$Z$11)</f>
        <v>-0.11331215950403006</v>
      </c>
      <c r="BX120" s="61">
        <f>IF($AA$11,$Z$11*($Q120-1)/(1+BW127*($Q120-1)),0)</f>
        <v>-0.10644818434526258</v>
      </c>
      <c r="BY120" s="114">
        <f>IF(BX120=0,0,-1*BX120^2/$Z$11)</f>
        <v>-0.11331215950403006</v>
      </c>
      <c r="BZ120" s="61">
        <f>IF($AA$11,$Z$11*($Q120-1)/(1+BY127*($Q120-1)),0)</f>
        <v>-0.10644818434526258</v>
      </c>
      <c r="CA120" s="114">
        <f>IF(BZ120=0,0,-1*BZ120^2/$Z$11)</f>
        <v>-0.11331215950403006</v>
      </c>
      <c r="CB120" s="61">
        <f>IF($AA$11,$Z$11*($Q120-1)/(1+CA127*($Q120-1)),0)</f>
        <v>-0.10644818434526258</v>
      </c>
      <c r="CC120" s="114">
        <f>IF(CB120=0,0,-1*CB120^2/$Z$11)</f>
        <v>-0.11331215950403006</v>
      </c>
      <c r="CD120" s="61">
        <f>IF($AA$11,$Z$11*($Q120-1)/(1+CC127*($Q120-1)),0)</f>
        <v>-0.10644818434526258</v>
      </c>
      <c r="CE120" s="114">
        <f>IF(CD120=0,0,-1*CD120^2/$Z$11)</f>
        <v>-0.11331215950403006</v>
      </c>
      <c r="CF120" s="61">
        <f>IF($AA$11,$Z$11*($Q120-1)/(1+CE127*($Q120-1)),0)</f>
        <v>-0.10644818434526258</v>
      </c>
      <c r="CG120" s="114">
        <f>IF(CF120=0,0,-1*CF120^2/$Z$11)</f>
        <v>-0.11331215950403006</v>
      </c>
      <c r="CH120" s="61">
        <f>IF($AA$11,$Z$11*($Q120-1)/(1+CG127*($Q120-1)),0)</f>
        <v>-0.10644818434526258</v>
      </c>
      <c r="CI120" s="114">
        <f>IF(CH120=0,0,-1*CH120^2/$Z$11)</f>
        <v>-0.11331215950403006</v>
      </c>
      <c r="CJ120" s="61">
        <f>IF($AA$11,$Z$11*($Q120-1)/(1+CI127*($Q120-1)),0)</f>
        <v>-0.10644818434526258</v>
      </c>
      <c r="CK120" s="114">
        <f>IF(CJ120=0,0,-1*CJ120^2/$Z$11)</f>
        <v>-0.11331215950403006</v>
      </c>
      <c r="CL120" s="61">
        <f>IF($AA$11,$Z$11*($Q120-1)/(1+CK127*($Q120-1)),0)</f>
        <v>-0.10644818434526258</v>
      </c>
      <c r="CM120" s="114">
        <f>IF(CL120=0,0,-1*CL120^2/$Z$11)</f>
        <v>-0.11331215950403006</v>
      </c>
      <c r="CN120" s="61">
        <f>IF($AA$11,$Z$11*($Q120-1)/(1+CM127*($Q120-1)),0)</f>
        <v>-0.10644818434526258</v>
      </c>
      <c r="CO120" s="114">
        <f>IF(CN120=0,0,-1*CN120^2/$Z$11)</f>
        <v>-0.11331215950403006</v>
      </c>
      <c r="CP120" s="61">
        <f>IF($AA$11,$Z$11*($Q120-1)/(1+CO127*($Q120-1)),0)</f>
        <v>-0.10644818434526258</v>
      </c>
      <c r="CQ120" s="114">
        <f>IF(CP120=0,0,-1*CP120^2/$Z$11)</f>
        <v>-0.11331215950403006</v>
      </c>
      <c r="CR120" s="61">
        <f>IF($AA$11,$Z$11*($Q120-1)/(1+CQ127*($Q120-1)),0)</f>
        <v>-0.10644818434526258</v>
      </c>
      <c r="CS120" s="114">
        <f>IF(CR120=0,0,-1*CR120^2/$Z$11)</f>
        <v>-0.11331215950403006</v>
      </c>
      <c r="CT120" s="61">
        <f>IF($AA$11,$Z$11*($Q120-1)/(1+CS127*($Q120-1)),0)</f>
        <v>-0.10644818434526258</v>
      </c>
      <c r="CU120" s="114">
        <f>IF(CT120=0,0,-1*CT120^2/$Z$11)</f>
        <v>-0.11331215950403006</v>
      </c>
      <c r="CV120" s="61">
        <f>IF($AA$11,$Z$11*($Q120-1)/(1+CU127*($Q120-1)),0)</f>
        <v>-0.10644818434526258</v>
      </c>
      <c r="CW120" s="114">
        <f>IF(CV120=0,0,-1*CV120^2/$Z$11)</f>
        <v>-0.11331215950403006</v>
      </c>
      <c r="CX120" s="61">
        <f>IF($AA$11,$Z$11*($Q120-1)/(1+CW127*($Q120-1)),0)</f>
        <v>-0.10644818434526258</v>
      </c>
      <c r="CY120" s="114">
        <f>IF(CX120=0,0,-1*CX120^2/$Z$11)</f>
        <v>-0.11331215950403006</v>
      </c>
      <c r="CZ120" s="61">
        <f>IF($AA$11,$Z$11*($Q120-1)/(1+CY127*($Q120-1)),0)</f>
        <v>-0.10644818434526258</v>
      </c>
      <c r="DA120" s="114">
        <f>IF(CZ120=0,0,-1*CZ120^2/$Z$11)</f>
        <v>-0.11331215950403006</v>
      </c>
      <c r="DB120" s="61">
        <f>IF($AA$11,$Z$11*($Q120-1)/(1+DA127*($Q120-1)),0)</f>
        <v>-0.10644818434526258</v>
      </c>
      <c r="DC120" s="114">
        <f>IF(DB120=0,0,-1*DB120^2/$Z$11)</f>
        <v>-0.11331215950403006</v>
      </c>
      <c r="DD120" s="61">
        <f>IF($AA$11,$Z$11*($Q120-1)/(1+DC127*($Q120-1)),0)</f>
        <v>-0.10644818434526258</v>
      </c>
      <c r="DE120" s="114">
        <f>IF(DD120=0,0,-1*DD120^2/$Z$11)</f>
        <v>-0.11331215950403006</v>
      </c>
      <c r="DF120" s="61">
        <f>IF($AA$11,$Z$11*($Q120-1)/(1+DE127*($Q120-1)),0)</f>
        <v>-0.10644818434526258</v>
      </c>
      <c r="DG120" s="114">
        <f>IF(DF120=0,0,-1*DF120^2/$Z$11)</f>
        <v>-0.11331215950403006</v>
      </c>
      <c r="DH120" s="61">
        <f>IF($AA$11,$Z$11*($Q120-1)/(1+DG127*($Q120-1)),0)</f>
        <v>-0.10644818434526258</v>
      </c>
      <c r="DI120" s="114">
        <f>IF(DH120=0,0,-1*DH120^2/$Z$11)</f>
        <v>-0.11331215950403006</v>
      </c>
      <c r="DJ120" s="61">
        <f>IF($AA$11,$Z$11*($Q120-1)/(1+DI127*($Q120-1)),0)</f>
        <v>-0.10644818434526258</v>
      </c>
      <c r="DK120" s="114">
        <f>IF(DJ120=0,0,-1*DJ120^2/$Z$11)</f>
        <v>-0.11331215950403006</v>
      </c>
      <c r="DL120" s="61">
        <f>IF($AA$11,$Z$11*($Q120-1)/(1+DK127*($Q120-1)),0)</f>
        <v>-0.10644818434526258</v>
      </c>
      <c r="DM120" s="154">
        <f>IF(DL120=0,0,-1*DL120^2/$Z$11)</f>
        <v>-0.11331215950403006</v>
      </c>
    </row>
    <row r="121" spans="14:117" x14ac:dyDescent="0.25">
      <c r="N121" s="153">
        <f>$Z$12/(O114*(Q121-1)+1)</f>
        <v>0.12961111119832938</v>
      </c>
      <c r="O121" s="169">
        <f t="shared" si="61"/>
        <v>7.4917352873635325E-3</v>
      </c>
      <c r="P121" s="78">
        <v>6</v>
      </c>
      <c r="Q121" s="61">
        <f>IF($AA$12,AV96/AV108,0)</f>
        <v>5.7801643841319812E-2</v>
      </c>
      <c r="R121" s="61">
        <f>IF($AA$12,$Z$12*($Q121-1)/(1+O74*($Q121-1)),0)</f>
        <v>-0.1219987692753744</v>
      </c>
      <c r="S121" s="114">
        <f>IF(R121=0,0,-1*R121^2/$Z$12)</f>
        <v>-0.14883699704706035</v>
      </c>
      <c r="T121" s="61">
        <f>IF($AA$12,$Z$12*($Q121-1)/(1+S127*($Q121-1)),0)</f>
        <v>-0.12288829014679518</v>
      </c>
      <c r="U121" s="114">
        <f>IF(T121=0,0,-1*T121^2/$Z$12)</f>
        <v>-0.15101531855202918</v>
      </c>
      <c r="V121" s="61">
        <f>IF($AA$12,$Z$12*($Q121-1)/(1+U127*($Q121-1)),0)</f>
        <v>-0.12211522455787226</v>
      </c>
      <c r="W121" s="114">
        <f>IF(V121=0,0,-1*V121^2/$Z$12)</f>
        <v>-0.14912128068819566</v>
      </c>
      <c r="X121" s="61">
        <f>IF($AA$12,$Z$12*($Q121-1)/(1+W127*($Q121-1)),0)</f>
        <v>-0.12211937578529918</v>
      </c>
      <c r="Y121" s="114">
        <f>IF(X121=0,0,-1*X121^2/$Z$12)</f>
        <v>-0.14913141942191113</v>
      </c>
      <c r="Z121" s="61">
        <f>IF($AA$12,$Z$12*($Q121-1)/(1+Y127*($Q121-1)),0)</f>
        <v>-0.12211937591096585</v>
      </c>
      <c r="AA121" s="114">
        <f>IF(Z121=0,0,-1*Z121^2/$Z$12)</f>
        <v>-0.14913141972883784</v>
      </c>
      <c r="AB121" s="61">
        <f>IF($AA$12,$Z$12*($Q121-1)/(1+AA127*($Q121-1)),0)</f>
        <v>-0.12211937591096585</v>
      </c>
      <c r="AC121" s="114">
        <f>IF(AB121=0,0,-1*AB121^2/$Z$12)</f>
        <v>-0.14913141972883784</v>
      </c>
      <c r="AD121" s="61">
        <f>IF($AA$12,$Z$12*($Q121-1)/(1+AC127*($Q121-1)),0)</f>
        <v>-0.12211937591096585</v>
      </c>
      <c r="AE121" s="114">
        <f>IF(AD121=0,0,-1*AD121^2/$Z$12)</f>
        <v>-0.14913141972883784</v>
      </c>
      <c r="AF121" s="61">
        <f>IF($AA$12,$Z$12*($Q121-1)/(1+AE127*($Q121-1)),0)</f>
        <v>-0.12211937591096585</v>
      </c>
      <c r="AG121" s="114">
        <f>IF(AF121=0,0,-1*AF121^2/$Z$12)</f>
        <v>-0.14913141972883784</v>
      </c>
      <c r="AH121" s="61">
        <f>IF($AA$12,$Z$12*($Q121-1)/(1+AG127*($Q121-1)),0)</f>
        <v>-0.12211937591096585</v>
      </c>
      <c r="AI121" s="114">
        <f>IF(AH121=0,0,-1*AH121^2/$Z$12)</f>
        <v>-0.14913141972883784</v>
      </c>
      <c r="AJ121" s="61">
        <f>IF($AA$12,$Z$12*($Q121-1)/(1+AI127*($Q121-1)),0)</f>
        <v>-0.12211937591096585</v>
      </c>
      <c r="AK121" s="114">
        <f>IF(AJ121=0,0,-1*AJ121^2/$Z$12)</f>
        <v>-0.14913141972883784</v>
      </c>
      <c r="AL121" s="61">
        <f>IF($AA$12,$Z$12*($Q121-1)/(1+AK127*($Q121-1)),0)</f>
        <v>-0.12211937591096585</v>
      </c>
      <c r="AM121" s="114">
        <f>IF(AL121=0,0,-1*AL121^2/$Z$12)</f>
        <v>-0.14913141972883784</v>
      </c>
      <c r="AN121" s="61">
        <f>IF($AA$12,$Z$12*($Q121-1)/(1+AM127*($Q121-1)),0)</f>
        <v>-0.12211937591096585</v>
      </c>
      <c r="AO121" s="114">
        <f>IF(AN121=0,0,-1*AN121^2/$Z$12)</f>
        <v>-0.14913141972883784</v>
      </c>
      <c r="AP121" s="61">
        <f>IF($AA$12,$Z$12*($Q121-1)/(1+AO127*($Q121-1)),0)</f>
        <v>-0.12211937591096585</v>
      </c>
      <c r="AQ121" s="114">
        <f>IF(AP121=0,0,-1*AP121^2/$Z$12)</f>
        <v>-0.14913141972883784</v>
      </c>
      <c r="AR121" s="61">
        <f>IF($AA$12,$Z$12*($Q121-1)/(1+AQ127*($Q121-1)),0)</f>
        <v>-0.12211937591096585</v>
      </c>
      <c r="AS121" s="114">
        <f>IF(AR121=0,0,-1*AR121^2/$Z$12)</f>
        <v>-0.14913141972883784</v>
      </c>
      <c r="AT121" s="61">
        <f>IF($AA$12,$Z$12*($Q121-1)/(1+AS127*($Q121-1)),0)</f>
        <v>-0.12211937591096585</v>
      </c>
      <c r="AU121" s="114">
        <f>IF(AT121=0,0,-1*AT121^2/$Z$12)</f>
        <v>-0.14913141972883784</v>
      </c>
      <c r="AV121" s="61">
        <f>IF($AA$12,$Z$12*($Q121-1)/(1+AU127*($Q121-1)),0)</f>
        <v>-0.12211937591096585</v>
      </c>
      <c r="AW121" s="114">
        <f>IF(AV121=0,0,-1*AV121^2/$Z$12)</f>
        <v>-0.14913141972883784</v>
      </c>
      <c r="AX121" s="61">
        <f>IF($AA$12,$Z$12*($Q121-1)/(1+AW127*($Q121-1)),0)</f>
        <v>-0.12211937591096585</v>
      </c>
      <c r="AY121" s="114">
        <f>IF(AX121=0,0,-1*AX121^2/$Z$12)</f>
        <v>-0.14913141972883784</v>
      </c>
      <c r="AZ121" s="61">
        <f>IF($AA$12,$Z$12*($Q121-1)/(1+AY127*($Q121-1)),0)</f>
        <v>-0.12211937591096585</v>
      </c>
      <c r="BA121" s="114">
        <f>IF(AZ121=0,0,-1*AZ121^2/$Z$12)</f>
        <v>-0.14913141972883784</v>
      </c>
      <c r="BB121" s="61">
        <f>IF($AA$12,$Z$12*($Q121-1)/(1+BA127*($Q121-1)),0)</f>
        <v>-0.12211937591096585</v>
      </c>
      <c r="BC121" s="114">
        <f>IF(BB121=0,0,-1*BB121^2/$Z$12)</f>
        <v>-0.14913141972883784</v>
      </c>
      <c r="BD121" s="61">
        <f>IF($AA$12,$Z$12*($Q121-1)/(1+BC127*($Q121-1)),0)</f>
        <v>-0.12211937591096585</v>
      </c>
      <c r="BE121" s="114">
        <f>IF(BD121=0,0,-1*BD121^2/$Z$12)</f>
        <v>-0.14913141972883784</v>
      </c>
      <c r="BF121" s="61">
        <f>IF($AA$12,$Z$12*($Q121-1)/(1+BE127*($Q121-1)),0)</f>
        <v>-0.12211937591096585</v>
      </c>
      <c r="BG121" s="114">
        <f>IF(BF121=0,0,-1*BF121^2/$Z$12)</f>
        <v>-0.14913141972883784</v>
      </c>
      <c r="BH121" s="61">
        <f>IF($AA$12,$Z$12*($Q121-1)/(1+BG127*($Q121-1)),0)</f>
        <v>-0.12211937591096585</v>
      </c>
      <c r="BI121" s="114">
        <f>IF(BH121=0,0,-1*BH121^2/$Z$12)</f>
        <v>-0.14913141972883784</v>
      </c>
      <c r="BJ121" s="61">
        <f>IF($AA$12,$Z$12*($Q121-1)/(1+BI127*($Q121-1)),0)</f>
        <v>-0.12211937591096585</v>
      </c>
      <c r="BK121" s="114">
        <f>IF(BJ121=0,0,-1*BJ121^2/$Z$12)</f>
        <v>-0.14913141972883784</v>
      </c>
      <c r="BL121" s="61">
        <f>IF($AA$12,$Z$12*($Q121-1)/(1+BK127*($Q121-1)),0)</f>
        <v>-0.12211937591096585</v>
      </c>
      <c r="BM121" s="114">
        <f>IF(BL121=0,0,-1*BL121^2/$Z$12)</f>
        <v>-0.14913141972883784</v>
      </c>
      <c r="BN121" s="61">
        <f>IF($AA$12,$Z$12*($Q121-1)/(1+BM127*($Q121-1)),0)</f>
        <v>-0.12211937591096585</v>
      </c>
      <c r="BO121" s="114">
        <f>IF(BN121=0,0,-1*BN121^2/$Z$12)</f>
        <v>-0.14913141972883784</v>
      </c>
      <c r="BP121" s="61">
        <f>IF($AA$12,$Z$12*($Q121-1)/(1+BO127*($Q121-1)),0)</f>
        <v>-0.12211937591096585</v>
      </c>
      <c r="BQ121" s="114">
        <f>IF(BP121=0,0,-1*BP121^2/$Z$12)</f>
        <v>-0.14913141972883784</v>
      </c>
      <c r="BR121" s="61">
        <f>IF($AA$12,$Z$12*($Q121-1)/(1+BQ127*($Q121-1)),0)</f>
        <v>-0.12211937591096585</v>
      </c>
      <c r="BS121" s="114">
        <f>IF(BR121=0,0,-1*BR121^2/$Z$12)</f>
        <v>-0.14913141972883784</v>
      </c>
      <c r="BT121" s="61">
        <f>IF($AA$12,$Z$12*($Q121-1)/(1+BS127*($Q121-1)),0)</f>
        <v>-0.12211937591096585</v>
      </c>
      <c r="BU121" s="114">
        <f>IF(BT121=0,0,-1*BT121^2/$Z$12)</f>
        <v>-0.14913141972883784</v>
      </c>
      <c r="BV121" s="61">
        <f>IF($AA$12,$Z$12*($Q121-1)/(1+BU127*($Q121-1)),0)</f>
        <v>-0.12211937591096585</v>
      </c>
      <c r="BW121" s="114">
        <f>IF(BV121=0,0,-1*BV121^2/$Z$12)</f>
        <v>-0.14913141972883784</v>
      </c>
      <c r="BX121" s="61">
        <f>IF($AA$12,$Z$12*($Q121-1)/(1+BW127*($Q121-1)),0)</f>
        <v>-0.12211937591096585</v>
      </c>
      <c r="BY121" s="114">
        <f>IF(BX121=0,0,-1*BX121^2/$Z$12)</f>
        <v>-0.14913141972883784</v>
      </c>
      <c r="BZ121" s="61">
        <f>IF($AA$12,$Z$12*($Q121-1)/(1+BY127*($Q121-1)),0)</f>
        <v>-0.12211937591096585</v>
      </c>
      <c r="CA121" s="114">
        <f>IF(BZ121=0,0,-1*BZ121^2/$Z$12)</f>
        <v>-0.14913141972883784</v>
      </c>
      <c r="CB121" s="61">
        <f>IF($AA$12,$Z$12*($Q121-1)/(1+CA127*($Q121-1)),0)</f>
        <v>-0.12211937591096585</v>
      </c>
      <c r="CC121" s="114">
        <f>IF(CB121=0,0,-1*CB121^2/$Z$12)</f>
        <v>-0.14913141972883784</v>
      </c>
      <c r="CD121" s="61">
        <f>IF($AA$12,$Z$12*($Q121-1)/(1+CC127*($Q121-1)),0)</f>
        <v>-0.12211937591096585</v>
      </c>
      <c r="CE121" s="114">
        <f>IF(CD121=0,0,-1*CD121^2/$Z$12)</f>
        <v>-0.14913141972883784</v>
      </c>
      <c r="CF121" s="61">
        <f>IF($AA$12,$Z$12*($Q121-1)/(1+CE127*($Q121-1)),0)</f>
        <v>-0.12211937591096585</v>
      </c>
      <c r="CG121" s="114">
        <f>IF(CF121=0,0,-1*CF121^2/$Z$12)</f>
        <v>-0.14913141972883784</v>
      </c>
      <c r="CH121" s="61">
        <f>IF($AA$12,$Z$12*($Q121-1)/(1+CG127*($Q121-1)),0)</f>
        <v>-0.12211937591096585</v>
      </c>
      <c r="CI121" s="114">
        <f>IF(CH121=0,0,-1*CH121^2/$Z$12)</f>
        <v>-0.14913141972883784</v>
      </c>
      <c r="CJ121" s="61">
        <f>IF($AA$12,$Z$12*($Q121-1)/(1+CI127*($Q121-1)),0)</f>
        <v>-0.12211937591096585</v>
      </c>
      <c r="CK121" s="114">
        <f>IF(CJ121=0,0,-1*CJ121^2/$Z$12)</f>
        <v>-0.14913141972883784</v>
      </c>
      <c r="CL121" s="61">
        <f>IF($AA$12,$Z$12*($Q121-1)/(1+CK127*($Q121-1)),0)</f>
        <v>-0.12211937591096585</v>
      </c>
      <c r="CM121" s="114">
        <f>IF(CL121=0,0,-1*CL121^2/$Z$12)</f>
        <v>-0.14913141972883784</v>
      </c>
      <c r="CN121" s="61">
        <f>IF($AA$12,$Z$12*($Q121-1)/(1+CM127*($Q121-1)),0)</f>
        <v>-0.12211937591096585</v>
      </c>
      <c r="CO121" s="114">
        <f>IF(CN121=0,0,-1*CN121^2/$Z$12)</f>
        <v>-0.14913141972883784</v>
      </c>
      <c r="CP121" s="61">
        <f>IF($AA$12,$Z$12*($Q121-1)/(1+CO127*($Q121-1)),0)</f>
        <v>-0.12211937591096585</v>
      </c>
      <c r="CQ121" s="114">
        <f>IF(CP121=0,0,-1*CP121^2/$Z$12)</f>
        <v>-0.14913141972883784</v>
      </c>
      <c r="CR121" s="61">
        <f>IF($AA$12,$Z$12*($Q121-1)/(1+CQ127*($Q121-1)),0)</f>
        <v>-0.12211937591096585</v>
      </c>
      <c r="CS121" s="114">
        <f>IF(CR121=0,0,-1*CR121^2/$Z$12)</f>
        <v>-0.14913141972883784</v>
      </c>
      <c r="CT121" s="61">
        <f>IF($AA$12,$Z$12*($Q121-1)/(1+CS127*($Q121-1)),0)</f>
        <v>-0.12211937591096585</v>
      </c>
      <c r="CU121" s="114">
        <f>IF(CT121=0,0,-1*CT121^2/$Z$12)</f>
        <v>-0.14913141972883784</v>
      </c>
      <c r="CV121" s="61">
        <f>IF($AA$12,$Z$12*($Q121-1)/(1+CU127*($Q121-1)),0)</f>
        <v>-0.12211937591096585</v>
      </c>
      <c r="CW121" s="114">
        <f>IF(CV121=0,0,-1*CV121^2/$Z$12)</f>
        <v>-0.14913141972883784</v>
      </c>
      <c r="CX121" s="61">
        <f>IF($AA$12,$Z$12*($Q121-1)/(1+CW127*($Q121-1)),0)</f>
        <v>-0.12211937591096585</v>
      </c>
      <c r="CY121" s="114">
        <f>IF(CX121=0,0,-1*CX121^2/$Z$12)</f>
        <v>-0.14913141972883784</v>
      </c>
      <c r="CZ121" s="61">
        <f>IF($AA$12,$Z$12*($Q121-1)/(1+CY127*($Q121-1)),0)</f>
        <v>-0.12211937591096585</v>
      </c>
      <c r="DA121" s="114">
        <f>IF(CZ121=0,0,-1*CZ121^2/$Z$12)</f>
        <v>-0.14913141972883784</v>
      </c>
      <c r="DB121" s="61">
        <f>IF($AA$12,$Z$12*($Q121-1)/(1+DA127*($Q121-1)),0)</f>
        <v>-0.12211937591096585</v>
      </c>
      <c r="DC121" s="114">
        <f>IF(DB121=0,0,-1*DB121^2/$Z$12)</f>
        <v>-0.14913141972883784</v>
      </c>
      <c r="DD121" s="61">
        <f>IF($AA$12,$Z$12*($Q121-1)/(1+DC127*($Q121-1)),0)</f>
        <v>-0.12211937591096585</v>
      </c>
      <c r="DE121" s="114">
        <f>IF(DD121=0,0,-1*DD121^2/$Z$12)</f>
        <v>-0.14913141972883784</v>
      </c>
      <c r="DF121" s="61">
        <f>IF($AA$12,$Z$12*($Q121-1)/(1+DE127*($Q121-1)),0)</f>
        <v>-0.12211937591096585</v>
      </c>
      <c r="DG121" s="114">
        <f>IF(DF121=0,0,-1*DF121^2/$Z$12)</f>
        <v>-0.14913141972883784</v>
      </c>
      <c r="DH121" s="61">
        <f>IF($AA$12,$Z$12*($Q121-1)/(1+DG127*($Q121-1)),0)</f>
        <v>-0.12211937591096585</v>
      </c>
      <c r="DI121" s="114">
        <f>IF(DH121=0,0,-1*DH121^2/$Z$12)</f>
        <v>-0.14913141972883784</v>
      </c>
      <c r="DJ121" s="61">
        <f>IF($AA$12,$Z$12*($Q121-1)/(1+DI127*($Q121-1)),0)</f>
        <v>-0.12211937591096585</v>
      </c>
      <c r="DK121" s="114">
        <f>IF(DJ121=0,0,-1*DJ121^2/$Z$12)</f>
        <v>-0.14913141972883784</v>
      </c>
      <c r="DL121" s="61">
        <f>IF($AA$12,$Z$12*($Q121-1)/(1+DK127*($Q121-1)),0)</f>
        <v>-0.12211937591096585</v>
      </c>
      <c r="DM121" s="154">
        <f>IF(DL121=0,0,-1*DL121^2/$Z$12)</f>
        <v>-0.14913141972883784</v>
      </c>
    </row>
    <row r="122" spans="14:117" x14ac:dyDescent="0.25">
      <c r="N122" s="153">
        <f>$Z$13/(O114*(Q122-1)+1)</f>
        <v>3.8673761145833672E-2</v>
      </c>
      <c r="O122" s="169">
        <f t="shared" si="61"/>
        <v>0.29158970089821096</v>
      </c>
      <c r="P122" s="78">
        <v>7</v>
      </c>
      <c r="Q122" s="61">
        <f>IF($AA$13,AV97/AV109,0)</f>
        <v>7.5397295804425255</v>
      </c>
      <c r="R122" s="61">
        <f>IF($AA$13,$Z$13*($Q122-1)/(1+O74*($Q122-1)),0)</f>
        <v>0.25343482780939108</v>
      </c>
      <c r="S122" s="114">
        <f>IF(R122=0,0,-1*R122^2/$Z$13)</f>
        <v>-0.64229211946775699</v>
      </c>
      <c r="T122" s="61">
        <f>IF($AA$13,$Z$13*($Q122-1)/(1+S127*($Q122-1)),0)</f>
        <v>0.24968042400282053</v>
      </c>
      <c r="U122" s="114">
        <f>IF(T122=0,0,-1*T122^2/$Z$13)</f>
        <v>-0.62340314130228236</v>
      </c>
      <c r="V122" s="61">
        <f>IF($AA$13,$Z$13*($Q122-1)/(1+U127*($Q122-1)),0)</f>
        <v>0.25293374788025963</v>
      </c>
      <c r="W122" s="114">
        <f>IF(V122=0,0,-1*V122^2/$Z$13)</f>
        <v>-0.63975480816754748</v>
      </c>
      <c r="X122" s="61">
        <f>IF($AA$13,$Z$13*($Q122-1)/(1+W127*($Q122-1)),0)</f>
        <v>0.25291594029139541</v>
      </c>
      <c r="Y122" s="114">
        <f>IF(X122=0,0,-1*X122^2/$Z$13)</f>
        <v>-0.63966472853480683</v>
      </c>
      <c r="Z122" s="61">
        <f>IF($AA$13,$Z$13*($Q122-1)/(1+Y127*($Q122-1)),0)</f>
        <v>0.25291593975237731</v>
      </c>
      <c r="AA122" s="114">
        <f>IF(Z122=0,0,-1*Z122^2/$Z$13)</f>
        <v>-0.63966472580828138</v>
      </c>
      <c r="AB122" s="61">
        <f>IF($AA$13,$Z$13*($Q122-1)/(1+AA127*($Q122-1)),0)</f>
        <v>0.25291593975237731</v>
      </c>
      <c r="AC122" s="114">
        <f>IF(AB122=0,0,-1*AB122^2/$Z$13)</f>
        <v>-0.63966472580828138</v>
      </c>
      <c r="AD122" s="61">
        <f>IF($AA$13,$Z$13*($Q122-1)/(1+AC127*($Q122-1)),0)</f>
        <v>0.25291593975237731</v>
      </c>
      <c r="AE122" s="114">
        <f>IF(AD122=0,0,-1*AD122^2/$Z$13)</f>
        <v>-0.63966472580828138</v>
      </c>
      <c r="AF122" s="61">
        <f>IF($AA$13,$Z$13*($Q122-1)/(1+AE127*($Q122-1)),0)</f>
        <v>0.25291593975237731</v>
      </c>
      <c r="AG122" s="114">
        <f>IF(AF122=0,0,-1*AF122^2/$Z$13)</f>
        <v>-0.63966472580828138</v>
      </c>
      <c r="AH122" s="61">
        <f>IF($AA$13,$Z$13*($Q122-1)/(1+AG127*($Q122-1)),0)</f>
        <v>0.25291593975237731</v>
      </c>
      <c r="AI122" s="114">
        <f>IF(AH122=0,0,-1*AH122^2/$Z$13)</f>
        <v>-0.63966472580828138</v>
      </c>
      <c r="AJ122" s="61">
        <f>IF($AA$13,$Z$13*($Q122-1)/(1+AI127*($Q122-1)),0)</f>
        <v>0.25291593975237731</v>
      </c>
      <c r="AK122" s="114">
        <f>IF(AJ122=0,0,-1*AJ122^2/$Z$13)</f>
        <v>-0.63966472580828138</v>
      </c>
      <c r="AL122" s="61">
        <f>IF($AA$13,$Z$13*($Q122-1)/(1+AK127*($Q122-1)),0)</f>
        <v>0.25291593975237731</v>
      </c>
      <c r="AM122" s="114">
        <f>IF(AL122=0,0,-1*AL122^2/$Z$13)</f>
        <v>-0.63966472580828138</v>
      </c>
      <c r="AN122" s="61">
        <f>IF($AA$13,$Z$13*($Q122-1)/(1+AM127*($Q122-1)),0)</f>
        <v>0.25291593975237731</v>
      </c>
      <c r="AO122" s="114">
        <f>IF(AN122=0,0,-1*AN122^2/$Z$13)</f>
        <v>-0.63966472580828138</v>
      </c>
      <c r="AP122" s="61">
        <f>IF($AA$13,$Z$13*($Q122-1)/(1+AO127*($Q122-1)),0)</f>
        <v>0.25291593975237731</v>
      </c>
      <c r="AQ122" s="114">
        <f>IF(AP122=0,0,-1*AP122^2/$Z$13)</f>
        <v>-0.63966472580828138</v>
      </c>
      <c r="AR122" s="61">
        <f>IF($AA$13,$Z$13*($Q122-1)/(1+AQ127*($Q122-1)),0)</f>
        <v>0.25291593975237731</v>
      </c>
      <c r="AS122" s="114">
        <f>IF(AR122=0,0,-1*AR122^2/$Z$13)</f>
        <v>-0.63966472580828138</v>
      </c>
      <c r="AT122" s="61">
        <f>IF($AA$13,$Z$13*($Q122-1)/(1+AS127*($Q122-1)),0)</f>
        <v>0.25291593975237731</v>
      </c>
      <c r="AU122" s="114">
        <f>IF(AT122=0,0,-1*AT122^2/$Z$13)</f>
        <v>-0.63966472580828138</v>
      </c>
      <c r="AV122" s="61">
        <f>IF($AA$13,$Z$13*($Q122-1)/(1+AU127*($Q122-1)),0)</f>
        <v>0.25291593975237731</v>
      </c>
      <c r="AW122" s="114">
        <f>IF(AV122=0,0,-1*AV122^2/$Z$13)</f>
        <v>-0.63966472580828138</v>
      </c>
      <c r="AX122" s="61">
        <f>IF($AA$13,$Z$13*($Q122-1)/(1+AW127*($Q122-1)),0)</f>
        <v>0.25291593975237731</v>
      </c>
      <c r="AY122" s="114">
        <f>IF(AX122=0,0,-1*AX122^2/$Z$13)</f>
        <v>-0.63966472580828138</v>
      </c>
      <c r="AZ122" s="61">
        <f>IF($AA$13,$Z$13*($Q122-1)/(1+AY127*($Q122-1)),0)</f>
        <v>0.25291593975237731</v>
      </c>
      <c r="BA122" s="114">
        <f>IF(AZ122=0,0,-1*AZ122^2/$Z$13)</f>
        <v>-0.63966472580828138</v>
      </c>
      <c r="BB122" s="61">
        <f>IF($AA$13,$Z$13*($Q122-1)/(1+BA127*($Q122-1)),0)</f>
        <v>0.25291593975237731</v>
      </c>
      <c r="BC122" s="114">
        <f>IF(BB122=0,0,-1*BB122^2/$Z$13)</f>
        <v>-0.63966472580828138</v>
      </c>
      <c r="BD122" s="61">
        <f>IF($AA$13,$Z$13*($Q122-1)/(1+BC127*($Q122-1)),0)</f>
        <v>0.25291593975237731</v>
      </c>
      <c r="BE122" s="114">
        <f>IF(BD122=0,0,-1*BD122^2/$Z$13)</f>
        <v>-0.63966472580828138</v>
      </c>
      <c r="BF122" s="61">
        <f>IF($AA$13,$Z$13*($Q122-1)/(1+BE127*($Q122-1)),0)</f>
        <v>0.25291593975237731</v>
      </c>
      <c r="BG122" s="114">
        <f>IF(BF122=0,0,-1*BF122^2/$Z$13)</f>
        <v>-0.63966472580828138</v>
      </c>
      <c r="BH122" s="61">
        <f>IF($AA$13,$Z$13*($Q122-1)/(1+BG127*($Q122-1)),0)</f>
        <v>0.25291593975237731</v>
      </c>
      <c r="BI122" s="114">
        <f>IF(BH122=0,0,-1*BH122^2/$Z$13)</f>
        <v>-0.63966472580828138</v>
      </c>
      <c r="BJ122" s="61">
        <f>IF($AA$13,$Z$13*($Q122-1)/(1+BI127*($Q122-1)),0)</f>
        <v>0.25291593975237731</v>
      </c>
      <c r="BK122" s="114">
        <f>IF(BJ122=0,0,-1*BJ122^2/$Z$13)</f>
        <v>-0.63966472580828138</v>
      </c>
      <c r="BL122" s="61">
        <f>IF($AA$13,$Z$13*($Q122-1)/(1+BK127*($Q122-1)),0)</f>
        <v>0.25291593975237731</v>
      </c>
      <c r="BM122" s="114">
        <f>IF(BL122=0,0,-1*BL122^2/$Z$13)</f>
        <v>-0.63966472580828138</v>
      </c>
      <c r="BN122" s="61">
        <f>IF($AA$13,$Z$13*($Q122-1)/(1+BM127*($Q122-1)),0)</f>
        <v>0.25291593975237731</v>
      </c>
      <c r="BO122" s="114">
        <f>IF(BN122=0,0,-1*BN122^2/$Z$13)</f>
        <v>-0.63966472580828138</v>
      </c>
      <c r="BP122" s="61">
        <f>IF($AA$13,$Z$13*($Q122-1)/(1+BO127*($Q122-1)),0)</f>
        <v>0.25291593975237731</v>
      </c>
      <c r="BQ122" s="114">
        <f>IF(BP122=0,0,-1*BP122^2/$Z$13)</f>
        <v>-0.63966472580828138</v>
      </c>
      <c r="BR122" s="61">
        <f>IF($AA$13,$Z$13*($Q122-1)/(1+BQ127*($Q122-1)),0)</f>
        <v>0.25291593975237731</v>
      </c>
      <c r="BS122" s="114">
        <f>IF(BR122=0,0,-1*BR122^2/$Z$13)</f>
        <v>-0.63966472580828138</v>
      </c>
      <c r="BT122" s="61">
        <f>IF($AA$13,$Z$13*($Q122-1)/(1+BS127*($Q122-1)),0)</f>
        <v>0.25291593975237731</v>
      </c>
      <c r="BU122" s="114">
        <f>IF(BT122=0,0,-1*BT122^2/$Z$13)</f>
        <v>-0.63966472580828138</v>
      </c>
      <c r="BV122" s="61">
        <f>IF($AA$13,$Z$13*($Q122-1)/(1+BU127*($Q122-1)),0)</f>
        <v>0.25291593975237731</v>
      </c>
      <c r="BW122" s="114">
        <f>IF(BV122=0,0,-1*BV122^2/$Z$13)</f>
        <v>-0.63966472580828138</v>
      </c>
      <c r="BX122" s="61">
        <f>IF($AA$13,$Z$13*($Q122-1)/(1+BW127*($Q122-1)),0)</f>
        <v>0.25291593975237731</v>
      </c>
      <c r="BY122" s="114">
        <f>IF(BX122=0,0,-1*BX122^2/$Z$13)</f>
        <v>-0.63966472580828138</v>
      </c>
      <c r="BZ122" s="61">
        <f>IF($AA$13,$Z$13*($Q122-1)/(1+BY127*($Q122-1)),0)</f>
        <v>0.25291593975237731</v>
      </c>
      <c r="CA122" s="114">
        <f>IF(BZ122=0,0,-1*BZ122^2/$Z$13)</f>
        <v>-0.63966472580828138</v>
      </c>
      <c r="CB122" s="61">
        <f>IF($AA$13,$Z$13*($Q122-1)/(1+CA127*($Q122-1)),0)</f>
        <v>0.25291593975237731</v>
      </c>
      <c r="CC122" s="114">
        <f>IF(CB122=0,0,-1*CB122^2/$Z$13)</f>
        <v>-0.63966472580828138</v>
      </c>
      <c r="CD122" s="61">
        <f>IF($AA$13,$Z$13*($Q122-1)/(1+CC127*($Q122-1)),0)</f>
        <v>0.25291593975237731</v>
      </c>
      <c r="CE122" s="114">
        <f>IF(CD122=0,0,-1*CD122^2/$Z$13)</f>
        <v>-0.63966472580828138</v>
      </c>
      <c r="CF122" s="61">
        <f>IF($AA$13,$Z$13*($Q122-1)/(1+CE127*($Q122-1)),0)</f>
        <v>0.25291593975237731</v>
      </c>
      <c r="CG122" s="114">
        <f>IF(CF122=0,0,-1*CF122^2/$Z$13)</f>
        <v>-0.63966472580828138</v>
      </c>
      <c r="CH122" s="61">
        <f>IF($AA$13,$Z$13*($Q122-1)/(1+CG127*($Q122-1)),0)</f>
        <v>0.25291593975237731</v>
      </c>
      <c r="CI122" s="114">
        <f>IF(CH122=0,0,-1*CH122^2/$Z$13)</f>
        <v>-0.63966472580828138</v>
      </c>
      <c r="CJ122" s="61">
        <f>IF($AA$13,$Z$13*($Q122-1)/(1+CI127*($Q122-1)),0)</f>
        <v>0.25291593975237731</v>
      </c>
      <c r="CK122" s="114">
        <f>IF(CJ122=0,0,-1*CJ122^2/$Z$13)</f>
        <v>-0.63966472580828138</v>
      </c>
      <c r="CL122" s="61">
        <f>IF($AA$13,$Z$13*($Q122-1)/(1+CK127*($Q122-1)),0)</f>
        <v>0.25291593975237731</v>
      </c>
      <c r="CM122" s="114">
        <f>IF(CL122=0,0,-1*CL122^2/$Z$13)</f>
        <v>-0.63966472580828138</v>
      </c>
      <c r="CN122" s="61">
        <f>IF($AA$13,$Z$13*($Q122-1)/(1+CM127*($Q122-1)),0)</f>
        <v>0.25291593975237731</v>
      </c>
      <c r="CO122" s="114">
        <f>IF(CN122=0,0,-1*CN122^2/$Z$13)</f>
        <v>-0.63966472580828138</v>
      </c>
      <c r="CP122" s="61">
        <f>IF($AA$13,$Z$13*($Q122-1)/(1+CO127*($Q122-1)),0)</f>
        <v>0.25291593975237731</v>
      </c>
      <c r="CQ122" s="114">
        <f>IF(CP122=0,0,-1*CP122^2/$Z$13)</f>
        <v>-0.63966472580828138</v>
      </c>
      <c r="CR122" s="61">
        <f>IF($AA$13,$Z$13*($Q122-1)/(1+CQ127*($Q122-1)),0)</f>
        <v>0.25291593975237731</v>
      </c>
      <c r="CS122" s="114">
        <f>IF(CR122=0,0,-1*CR122^2/$Z$13)</f>
        <v>-0.63966472580828138</v>
      </c>
      <c r="CT122" s="61">
        <f>IF($AA$13,$Z$13*($Q122-1)/(1+CS127*($Q122-1)),0)</f>
        <v>0.25291593975237731</v>
      </c>
      <c r="CU122" s="114">
        <f>IF(CT122=0,0,-1*CT122^2/$Z$13)</f>
        <v>-0.63966472580828138</v>
      </c>
      <c r="CV122" s="61">
        <f>IF($AA$13,$Z$13*($Q122-1)/(1+CU127*($Q122-1)),0)</f>
        <v>0.25291593975237731</v>
      </c>
      <c r="CW122" s="114">
        <f>IF(CV122=0,0,-1*CV122^2/$Z$13)</f>
        <v>-0.63966472580828138</v>
      </c>
      <c r="CX122" s="61">
        <f>IF($AA$13,$Z$13*($Q122-1)/(1+CW127*($Q122-1)),0)</f>
        <v>0.25291593975237731</v>
      </c>
      <c r="CY122" s="114">
        <f>IF(CX122=0,0,-1*CX122^2/$Z$13)</f>
        <v>-0.63966472580828138</v>
      </c>
      <c r="CZ122" s="61">
        <f>IF($AA$13,$Z$13*($Q122-1)/(1+CY127*($Q122-1)),0)</f>
        <v>0.25291593975237731</v>
      </c>
      <c r="DA122" s="114">
        <f>IF(CZ122=0,0,-1*CZ122^2/$Z$13)</f>
        <v>-0.63966472580828138</v>
      </c>
      <c r="DB122" s="61">
        <f>IF($AA$13,$Z$13*($Q122-1)/(1+DA127*($Q122-1)),0)</f>
        <v>0.25291593975237731</v>
      </c>
      <c r="DC122" s="114">
        <f>IF(DB122=0,0,-1*DB122^2/$Z$13)</f>
        <v>-0.63966472580828138</v>
      </c>
      <c r="DD122" s="61">
        <f>IF($AA$13,$Z$13*($Q122-1)/(1+DC127*($Q122-1)),0)</f>
        <v>0.25291593975237731</v>
      </c>
      <c r="DE122" s="114">
        <f>IF(DD122=0,0,-1*DD122^2/$Z$13)</f>
        <v>-0.63966472580828138</v>
      </c>
      <c r="DF122" s="61">
        <f>IF($AA$13,$Z$13*($Q122-1)/(1+DE127*($Q122-1)),0)</f>
        <v>0.25291593975237731</v>
      </c>
      <c r="DG122" s="114">
        <f>IF(DF122=0,0,-1*DF122^2/$Z$13)</f>
        <v>-0.63966472580828138</v>
      </c>
      <c r="DH122" s="61">
        <f>IF($AA$13,$Z$13*($Q122-1)/(1+DG127*($Q122-1)),0)</f>
        <v>0.25291593975237731</v>
      </c>
      <c r="DI122" s="114">
        <f>IF(DH122=0,0,-1*DH122^2/$Z$13)</f>
        <v>-0.63966472580828138</v>
      </c>
      <c r="DJ122" s="61">
        <f>IF($AA$13,$Z$13*($Q122-1)/(1+DI127*($Q122-1)),0)</f>
        <v>0.25291593975237731</v>
      </c>
      <c r="DK122" s="114">
        <f>IF(DJ122=0,0,-1*DJ122^2/$Z$13)</f>
        <v>-0.63966472580828138</v>
      </c>
      <c r="DL122" s="61">
        <f>IF($AA$13,$Z$13*($Q122-1)/(1+DK127*($Q122-1)),0)</f>
        <v>0.25291593975237731</v>
      </c>
      <c r="DM122" s="154">
        <f>IF(DL122=0,0,-1*DL122^2/$Z$13)</f>
        <v>-0.63966472580828138</v>
      </c>
    </row>
    <row r="123" spans="14:117" x14ac:dyDescent="0.25">
      <c r="N123" s="153">
        <f>$Z$14/(O114*(Q123-1)+1)</f>
        <v>8.8094212185186815E-2</v>
      </c>
      <c r="O123" s="169">
        <f t="shared" si="61"/>
        <v>0.13719494899763707</v>
      </c>
      <c r="P123" s="78">
        <v>8</v>
      </c>
      <c r="Q123" s="61">
        <f>IF($AA$14,AV98/AV110,0)</f>
        <v>1.5573662059572468</v>
      </c>
      <c r="R123" s="61">
        <f>IF($AA$14,$Z$14*($Q123-1)/(1+O74*($Q123-1)),0)</f>
        <v>4.9120261309474444E-2</v>
      </c>
      <c r="S123" s="114">
        <f>IF(R123=0,0,-1*R123^2/$Z$14)</f>
        <v>-2.4128000711110518E-2</v>
      </c>
      <c r="T123" s="61">
        <f>IF($AA$14,$Z$14*($Q123-1)/(1+S127*($Q123-1)),0)</f>
        <v>4.8977520663896115E-2</v>
      </c>
      <c r="U123" s="114">
        <f>IF(T123=0,0,-1*T123^2/$Z$14)</f>
        <v>-2.3987975303823711E-2</v>
      </c>
      <c r="V123" s="61">
        <f>IF($AA$14,$Z$14*($Q123-1)/(1+U127*($Q123-1)),0)</f>
        <v>4.9101407958811655E-2</v>
      </c>
      <c r="W123" s="114">
        <f>IF(V123=0,0,-1*V123^2/$Z$14)</f>
        <v>-2.4109482635376524E-2</v>
      </c>
      <c r="X123" s="61">
        <f>IF($AA$14,$Z$14*($Q123-1)/(1+W127*($Q123-1)),0)</f>
        <v>4.9100736832765716E-2</v>
      </c>
      <c r="Y123" s="114">
        <f>IF(X123=0,0,-1*X123^2/$Z$14)</f>
        <v>-2.4108823575205156E-2</v>
      </c>
      <c r="Z123" s="61">
        <f>IF($AA$14,$Z$14*($Q123-1)/(1+Y127*($Q123-1)),0)</f>
        <v>4.9100736812450238E-2</v>
      </c>
      <c r="AA123" s="114">
        <f>IF(Z123=0,0,-1*Z123^2/$Z$14)</f>
        <v>-2.4108823555255055E-2</v>
      </c>
      <c r="AB123" s="61">
        <f>IF($AA$14,$Z$14*($Q123-1)/(1+AA127*($Q123-1)),0)</f>
        <v>4.9100736812450238E-2</v>
      </c>
      <c r="AC123" s="114">
        <f>IF(AB123=0,0,-1*AB123^2/$Z$14)</f>
        <v>-2.4108823555255055E-2</v>
      </c>
      <c r="AD123" s="61">
        <f>IF($AA$14,$Z$14*($Q123-1)/(1+AC127*($Q123-1)),0)</f>
        <v>4.9100736812450238E-2</v>
      </c>
      <c r="AE123" s="114">
        <f>IF(AD123=0,0,-1*AD123^2/$Z$14)</f>
        <v>-2.4108823555255055E-2</v>
      </c>
      <c r="AF123" s="61">
        <f>IF($AA$14,$Z$14*($Q123-1)/(1+AE127*($Q123-1)),0)</f>
        <v>4.9100736812450238E-2</v>
      </c>
      <c r="AG123" s="114">
        <f>IF(AF123=0,0,-1*AF123^2/$Z$14)</f>
        <v>-2.4108823555255055E-2</v>
      </c>
      <c r="AH123" s="61">
        <f>IF($AA$14,$Z$14*($Q123-1)/(1+AG127*($Q123-1)),0)</f>
        <v>4.9100736812450238E-2</v>
      </c>
      <c r="AI123" s="114">
        <f>IF(AH123=0,0,-1*AH123^2/$Z$14)</f>
        <v>-2.4108823555255055E-2</v>
      </c>
      <c r="AJ123" s="61">
        <f>IF($AA$14,$Z$14*($Q123-1)/(1+AI127*($Q123-1)),0)</f>
        <v>4.9100736812450238E-2</v>
      </c>
      <c r="AK123" s="114">
        <f>IF(AJ123=0,0,-1*AJ123^2/$Z$14)</f>
        <v>-2.4108823555255055E-2</v>
      </c>
      <c r="AL123" s="61">
        <f>IF($AA$14,$Z$14*($Q123-1)/(1+AK127*($Q123-1)),0)</f>
        <v>4.9100736812450238E-2</v>
      </c>
      <c r="AM123" s="114">
        <f>IF(AL123=0,0,-1*AL123^2/$Z$14)</f>
        <v>-2.4108823555255055E-2</v>
      </c>
      <c r="AN123" s="61">
        <f>IF($AA$14,$Z$14*($Q123-1)/(1+AM127*($Q123-1)),0)</f>
        <v>4.9100736812450238E-2</v>
      </c>
      <c r="AO123" s="114">
        <f>IF(AN123=0,0,-1*AN123^2/$Z$14)</f>
        <v>-2.4108823555255055E-2</v>
      </c>
      <c r="AP123" s="61">
        <f>IF($AA$14,$Z$14*($Q123-1)/(1+AO127*($Q123-1)),0)</f>
        <v>4.9100736812450238E-2</v>
      </c>
      <c r="AQ123" s="114">
        <f>IF(AP123=0,0,-1*AP123^2/$Z$14)</f>
        <v>-2.4108823555255055E-2</v>
      </c>
      <c r="AR123" s="61">
        <f>IF($AA$14,$Z$14*($Q123-1)/(1+AQ127*($Q123-1)),0)</f>
        <v>4.9100736812450238E-2</v>
      </c>
      <c r="AS123" s="114">
        <f>IF(AR123=0,0,-1*AR123^2/$Z$14)</f>
        <v>-2.4108823555255055E-2</v>
      </c>
      <c r="AT123" s="61">
        <f>IF($AA$14,$Z$14*($Q123-1)/(1+AS127*($Q123-1)),0)</f>
        <v>4.9100736812450238E-2</v>
      </c>
      <c r="AU123" s="114">
        <f>IF(AT123=0,0,-1*AT123^2/$Z$14)</f>
        <v>-2.4108823555255055E-2</v>
      </c>
      <c r="AV123" s="61">
        <f>IF($AA$14,$Z$14*($Q123-1)/(1+AU127*($Q123-1)),0)</f>
        <v>4.9100736812450238E-2</v>
      </c>
      <c r="AW123" s="114">
        <f>IF(AV123=0,0,-1*AV123^2/$Z$14)</f>
        <v>-2.4108823555255055E-2</v>
      </c>
      <c r="AX123" s="61">
        <f>IF($AA$14,$Z$14*($Q123-1)/(1+AW127*($Q123-1)),0)</f>
        <v>4.9100736812450238E-2</v>
      </c>
      <c r="AY123" s="114">
        <f>IF(AX123=0,0,-1*AX123^2/$Z$14)</f>
        <v>-2.4108823555255055E-2</v>
      </c>
      <c r="AZ123" s="61">
        <f>IF($AA$14,$Z$14*($Q123-1)/(1+AY127*($Q123-1)),0)</f>
        <v>4.9100736812450238E-2</v>
      </c>
      <c r="BA123" s="114">
        <f>IF(AZ123=0,0,-1*AZ123^2/$Z$14)</f>
        <v>-2.4108823555255055E-2</v>
      </c>
      <c r="BB123" s="61">
        <f>IF($AA$14,$Z$14*($Q123-1)/(1+BA127*($Q123-1)),0)</f>
        <v>4.9100736812450238E-2</v>
      </c>
      <c r="BC123" s="114">
        <f>IF(BB123=0,0,-1*BB123^2/$Z$14)</f>
        <v>-2.4108823555255055E-2</v>
      </c>
      <c r="BD123" s="61">
        <f>IF($AA$14,$Z$14*($Q123-1)/(1+BC127*($Q123-1)),0)</f>
        <v>4.9100736812450238E-2</v>
      </c>
      <c r="BE123" s="114">
        <f>IF(BD123=0,0,-1*BD123^2/$Z$14)</f>
        <v>-2.4108823555255055E-2</v>
      </c>
      <c r="BF123" s="61">
        <f>IF($AA$14,$Z$14*($Q123-1)/(1+BE127*($Q123-1)),0)</f>
        <v>4.9100736812450238E-2</v>
      </c>
      <c r="BG123" s="114">
        <f>IF(BF123=0,0,-1*BF123^2/$Z$14)</f>
        <v>-2.4108823555255055E-2</v>
      </c>
      <c r="BH123" s="61">
        <f>IF($AA$14,$Z$14*($Q123-1)/(1+BG127*($Q123-1)),0)</f>
        <v>4.9100736812450238E-2</v>
      </c>
      <c r="BI123" s="114">
        <f>IF(BH123=0,0,-1*BH123^2/$Z$14)</f>
        <v>-2.4108823555255055E-2</v>
      </c>
      <c r="BJ123" s="61">
        <f>IF($AA$14,$Z$14*($Q123-1)/(1+BI127*($Q123-1)),0)</f>
        <v>4.9100736812450238E-2</v>
      </c>
      <c r="BK123" s="114">
        <f>IF(BJ123=0,0,-1*BJ123^2/$Z$14)</f>
        <v>-2.4108823555255055E-2</v>
      </c>
      <c r="BL123" s="61">
        <f>IF($AA$14,$Z$14*($Q123-1)/(1+BK127*($Q123-1)),0)</f>
        <v>4.9100736812450238E-2</v>
      </c>
      <c r="BM123" s="114">
        <f>IF(BL123=0,0,-1*BL123^2/$Z$14)</f>
        <v>-2.4108823555255055E-2</v>
      </c>
      <c r="BN123" s="61">
        <f>IF($AA$14,$Z$14*($Q123-1)/(1+BM127*($Q123-1)),0)</f>
        <v>4.9100736812450238E-2</v>
      </c>
      <c r="BO123" s="114">
        <f>IF(BN123=0,0,-1*BN123^2/$Z$14)</f>
        <v>-2.4108823555255055E-2</v>
      </c>
      <c r="BP123" s="61">
        <f>IF($AA$14,$Z$14*($Q123-1)/(1+BO127*($Q123-1)),0)</f>
        <v>4.9100736812450238E-2</v>
      </c>
      <c r="BQ123" s="114">
        <f>IF(BP123=0,0,-1*BP123^2/$Z$14)</f>
        <v>-2.4108823555255055E-2</v>
      </c>
      <c r="BR123" s="61">
        <f>IF($AA$14,$Z$14*($Q123-1)/(1+BQ127*($Q123-1)),0)</f>
        <v>4.9100736812450238E-2</v>
      </c>
      <c r="BS123" s="114">
        <f>IF(BR123=0,0,-1*BR123^2/$Z$14)</f>
        <v>-2.4108823555255055E-2</v>
      </c>
      <c r="BT123" s="61">
        <f>IF($AA$14,$Z$14*($Q123-1)/(1+BS127*($Q123-1)),0)</f>
        <v>4.9100736812450238E-2</v>
      </c>
      <c r="BU123" s="114">
        <f>IF(BT123=0,0,-1*BT123^2/$Z$14)</f>
        <v>-2.4108823555255055E-2</v>
      </c>
      <c r="BV123" s="61">
        <f>IF($AA$14,$Z$14*($Q123-1)/(1+BU127*($Q123-1)),0)</f>
        <v>4.9100736812450238E-2</v>
      </c>
      <c r="BW123" s="114">
        <f>IF(BV123=0,0,-1*BV123^2/$Z$14)</f>
        <v>-2.4108823555255055E-2</v>
      </c>
      <c r="BX123" s="61">
        <f>IF($AA$14,$Z$14*($Q123-1)/(1+BW127*($Q123-1)),0)</f>
        <v>4.9100736812450238E-2</v>
      </c>
      <c r="BY123" s="114">
        <f>IF(BX123=0,0,-1*BX123^2/$Z$14)</f>
        <v>-2.4108823555255055E-2</v>
      </c>
      <c r="BZ123" s="61">
        <f>IF($AA$14,$Z$14*($Q123-1)/(1+BY127*($Q123-1)),0)</f>
        <v>4.9100736812450238E-2</v>
      </c>
      <c r="CA123" s="114">
        <f>IF(BZ123=0,0,-1*BZ123^2/$Z$14)</f>
        <v>-2.4108823555255055E-2</v>
      </c>
      <c r="CB123" s="61">
        <f>IF($AA$14,$Z$14*($Q123-1)/(1+CA127*($Q123-1)),0)</f>
        <v>4.9100736812450238E-2</v>
      </c>
      <c r="CC123" s="114">
        <f>IF(CB123=0,0,-1*CB123^2/$Z$14)</f>
        <v>-2.4108823555255055E-2</v>
      </c>
      <c r="CD123" s="61">
        <f>IF($AA$14,$Z$14*($Q123-1)/(1+CC127*($Q123-1)),0)</f>
        <v>4.9100736812450238E-2</v>
      </c>
      <c r="CE123" s="114">
        <f>IF(CD123=0,0,-1*CD123^2/$Z$14)</f>
        <v>-2.4108823555255055E-2</v>
      </c>
      <c r="CF123" s="61">
        <f>IF($AA$14,$Z$14*($Q123-1)/(1+CE127*($Q123-1)),0)</f>
        <v>4.9100736812450238E-2</v>
      </c>
      <c r="CG123" s="114">
        <f>IF(CF123=0,0,-1*CF123^2/$Z$14)</f>
        <v>-2.4108823555255055E-2</v>
      </c>
      <c r="CH123" s="61">
        <f>IF($AA$14,$Z$14*($Q123-1)/(1+CG127*($Q123-1)),0)</f>
        <v>4.9100736812450238E-2</v>
      </c>
      <c r="CI123" s="114">
        <f>IF(CH123=0,0,-1*CH123^2/$Z$14)</f>
        <v>-2.4108823555255055E-2</v>
      </c>
      <c r="CJ123" s="61">
        <f>IF($AA$14,$Z$14*($Q123-1)/(1+CI127*($Q123-1)),0)</f>
        <v>4.9100736812450238E-2</v>
      </c>
      <c r="CK123" s="114">
        <f>IF(CJ123=0,0,-1*CJ123^2/$Z$14)</f>
        <v>-2.4108823555255055E-2</v>
      </c>
      <c r="CL123" s="61">
        <f>IF($AA$14,$Z$14*($Q123-1)/(1+CK127*($Q123-1)),0)</f>
        <v>4.9100736812450238E-2</v>
      </c>
      <c r="CM123" s="114">
        <f>IF(CL123=0,0,-1*CL123^2/$Z$14)</f>
        <v>-2.4108823555255055E-2</v>
      </c>
      <c r="CN123" s="61">
        <f>IF($AA$14,$Z$14*($Q123-1)/(1+CM127*($Q123-1)),0)</f>
        <v>4.9100736812450238E-2</v>
      </c>
      <c r="CO123" s="114">
        <f>IF(CN123=0,0,-1*CN123^2/$Z$14)</f>
        <v>-2.4108823555255055E-2</v>
      </c>
      <c r="CP123" s="61">
        <f>IF($AA$14,$Z$14*($Q123-1)/(1+CO127*($Q123-1)),0)</f>
        <v>4.9100736812450238E-2</v>
      </c>
      <c r="CQ123" s="114">
        <f>IF(CP123=0,0,-1*CP123^2/$Z$14)</f>
        <v>-2.4108823555255055E-2</v>
      </c>
      <c r="CR123" s="61">
        <f>IF($AA$14,$Z$14*($Q123-1)/(1+CQ127*($Q123-1)),0)</f>
        <v>4.9100736812450238E-2</v>
      </c>
      <c r="CS123" s="114">
        <f>IF(CR123=0,0,-1*CR123^2/$Z$14)</f>
        <v>-2.4108823555255055E-2</v>
      </c>
      <c r="CT123" s="61">
        <f>IF($AA$14,$Z$14*($Q123-1)/(1+CS127*($Q123-1)),0)</f>
        <v>4.9100736812450238E-2</v>
      </c>
      <c r="CU123" s="114">
        <f>IF(CT123=0,0,-1*CT123^2/$Z$14)</f>
        <v>-2.4108823555255055E-2</v>
      </c>
      <c r="CV123" s="61">
        <f>IF($AA$14,$Z$14*($Q123-1)/(1+CU127*($Q123-1)),0)</f>
        <v>4.9100736812450238E-2</v>
      </c>
      <c r="CW123" s="114">
        <f>IF(CV123=0,0,-1*CV123^2/$Z$14)</f>
        <v>-2.4108823555255055E-2</v>
      </c>
      <c r="CX123" s="61">
        <f>IF($AA$14,$Z$14*($Q123-1)/(1+CW127*($Q123-1)),0)</f>
        <v>4.9100736812450238E-2</v>
      </c>
      <c r="CY123" s="114">
        <f>IF(CX123=0,0,-1*CX123^2/$Z$14)</f>
        <v>-2.4108823555255055E-2</v>
      </c>
      <c r="CZ123" s="61">
        <f>IF($AA$14,$Z$14*($Q123-1)/(1+CY127*($Q123-1)),0)</f>
        <v>4.9100736812450238E-2</v>
      </c>
      <c r="DA123" s="114">
        <f>IF(CZ123=0,0,-1*CZ123^2/$Z$14)</f>
        <v>-2.4108823555255055E-2</v>
      </c>
      <c r="DB123" s="61">
        <f>IF($AA$14,$Z$14*($Q123-1)/(1+DA127*($Q123-1)),0)</f>
        <v>4.9100736812450238E-2</v>
      </c>
      <c r="DC123" s="114">
        <f>IF(DB123=0,0,-1*DB123^2/$Z$14)</f>
        <v>-2.4108823555255055E-2</v>
      </c>
      <c r="DD123" s="61">
        <f>IF($AA$14,$Z$14*($Q123-1)/(1+DC127*($Q123-1)),0)</f>
        <v>4.9100736812450238E-2</v>
      </c>
      <c r="DE123" s="114">
        <f>IF(DD123=0,0,-1*DD123^2/$Z$14)</f>
        <v>-2.4108823555255055E-2</v>
      </c>
      <c r="DF123" s="61">
        <f>IF($AA$14,$Z$14*($Q123-1)/(1+DE127*($Q123-1)),0)</f>
        <v>4.9100736812450238E-2</v>
      </c>
      <c r="DG123" s="114">
        <f>IF(DF123=0,0,-1*DF123^2/$Z$14)</f>
        <v>-2.4108823555255055E-2</v>
      </c>
      <c r="DH123" s="61">
        <f>IF($AA$14,$Z$14*($Q123-1)/(1+DG127*($Q123-1)),0)</f>
        <v>4.9100736812450238E-2</v>
      </c>
      <c r="DI123" s="114">
        <f>IF(DH123=0,0,-1*DH123^2/$Z$14)</f>
        <v>-2.4108823555255055E-2</v>
      </c>
      <c r="DJ123" s="61">
        <f>IF($AA$14,$Z$14*($Q123-1)/(1+DI127*($Q123-1)),0)</f>
        <v>4.9100736812450238E-2</v>
      </c>
      <c r="DK123" s="114">
        <f>IF(DJ123=0,0,-1*DJ123^2/$Z$14)</f>
        <v>-2.4108823555255055E-2</v>
      </c>
      <c r="DL123" s="61">
        <f>IF($AA$14,$Z$14*($Q123-1)/(1+DK127*($Q123-1)),0)</f>
        <v>4.9100736812450238E-2</v>
      </c>
      <c r="DM123" s="154">
        <f>IF(DL123=0,0,-1*DL123^2/$Z$14)</f>
        <v>-2.4108823555255055E-2</v>
      </c>
    </row>
    <row r="124" spans="14:117" x14ac:dyDescent="0.25">
      <c r="N124" s="153">
        <f>$Z$15/(O114*(Q124-1)+1)</f>
        <v>0.1090213212949806</v>
      </c>
      <c r="O124" s="169">
        <f t="shared" si="61"/>
        <v>7.1816431581233811E-2</v>
      </c>
      <c r="P124" s="78">
        <v>9</v>
      </c>
      <c r="Q124" s="61">
        <f>IF($AA$15,AV99/AV111,0)</f>
        <v>0.65873749032007267</v>
      </c>
      <c r="R124" s="61">
        <f>IF($AA$15,$Z$15*($Q124-1)/(1+O74*($Q124-1)),0)</f>
        <v>-3.7193687588157581E-2</v>
      </c>
      <c r="S124" s="114">
        <f>IF(R124=0,0,-1*R124^2/$Z$15)</f>
        <v>-1.3833703964054672E-2</v>
      </c>
      <c r="T124" s="61">
        <f>IF($AA$15,$Z$15*($Q124-1)/(1+S127*($Q124-1)),0)</f>
        <v>-3.7275947477621404E-2</v>
      </c>
      <c r="U124" s="114">
        <f>IF(T124=0,0,-1*T124^2/$Z$15)</f>
        <v>-1.3894962603543896E-2</v>
      </c>
      <c r="V124" s="61">
        <f>IF($AA$15,$Z$15*($Q124-1)/(1+U127*($Q124-1)),0)</f>
        <v>-3.7204504385514335E-2</v>
      </c>
      <c r="W124" s="114">
        <f>IF(V124=0,0,-1*V124^2/$Z$15)</f>
        <v>-1.3841751465717554E-2</v>
      </c>
      <c r="X124" s="61">
        <f>IF($AA$15,$Z$15*($Q124-1)/(1+W127*($Q124-1)),0)</f>
        <v>-3.7204889702082689E-2</v>
      </c>
      <c r="Y124" s="114">
        <f>IF(X124=0,0,-1*X124^2/$Z$15)</f>
        <v>-1.3842038177441385E-2</v>
      </c>
      <c r="Z124" s="61">
        <f>IF($AA$15,$Z$15*($Q124-1)/(1+Y127*($Q124-1)),0)</f>
        <v>-3.7204889713746782E-2</v>
      </c>
      <c r="AA124" s="114">
        <f>IF(Z124=0,0,-1*Z124^2/$Z$15)</f>
        <v>-1.3842038186120609E-2</v>
      </c>
      <c r="AB124" s="61">
        <f>IF($AA$15,$Z$15*($Q124-1)/(1+AA127*($Q124-1)),0)</f>
        <v>-3.7204889713746782E-2</v>
      </c>
      <c r="AC124" s="114">
        <f>IF(AB124=0,0,-1*AB124^2/$Z$15)</f>
        <v>-1.3842038186120609E-2</v>
      </c>
      <c r="AD124" s="61">
        <f>IF($AA$15,$Z$15*($Q124-1)/(1+AC127*($Q124-1)),0)</f>
        <v>-3.7204889713746782E-2</v>
      </c>
      <c r="AE124" s="114">
        <f>IF(AD124=0,0,-1*AD124^2/$Z$15)</f>
        <v>-1.3842038186120609E-2</v>
      </c>
      <c r="AF124" s="61">
        <f>IF($AA$15,$Z$15*($Q124-1)/(1+AE127*($Q124-1)),0)</f>
        <v>-3.7204889713746782E-2</v>
      </c>
      <c r="AG124" s="114">
        <f>IF(AF124=0,0,-1*AF124^2/$Z$15)</f>
        <v>-1.3842038186120609E-2</v>
      </c>
      <c r="AH124" s="61">
        <f>IF($AA$15,$Z$15*($Q124-1)/(1+AG127*($Q124-1)),0)</f>
        <v>-3.7204889713746782E-2</v>
      </c>
      <c r="AI124" s="114">
        <f>IF(AH124=0,0,-1*AH124^2/$Z$15)</f>
        <v>-1.3842038186120609E-2</v>
      </c>
      <c r="AJ124" s="61">
        <f>IF($AA$15,$Z$15*($Q124-1)/(1+AI127*($Q124-1)),0)</f>
        <v>-3.7204889713746782E-2</v>
      </c>
      <c r="AK124" s="114">
        <f>IF(AJ124=0,0,-1*AJ124^2/$Z$15)</f>
        <v>-1.3842038186120609E-2</v>
      </c>
      <c r="AL124" s="61">
        <f>IF($AA$15,$Z$15*($Q124-1)/(1+AK127*($Q124-1)),0)</f>
        <v>-3.7204889713746782E-2</v>
      </c>
      <c r="AM124" s="114">
        <f>IF(AL124=0,0,-1*AL124^2/$Z$15)</f>
        <v>-1.3842038186120609E-2</v>
      </c>
      <c r="AN124" s="61">
        <f>IF($AA$15,$Z$15*($Q124-1)/(1+AM127*($Q124-1)),0)</f>
        <v>-3.7204889713746782E-2</v>
      </c>
      <c r="AO124" s="114">
        <f>IF(AN124=0,0,-1*AN124^2/$Z$15)</f>
        <v>-1.3842038186120609E-2</v>
      </c>
      <c r="AP124" s="61">
        <f>IF($AA$15,$Z$15*($Q124-1)/(1+AO127*($Q124-1)),0)</f>
        <v>-3.7204889713746782E-2</v>
      </c>
      <c r="AQ124" s="114">
        <f>IF(AP124=0,0,-1*AP124^2/$Z$15)</f>
        <v>-1.3842038186120609E-2</v>
      </c>
      <c r="AR124" s="61">
        <f>IF($AA$15,$Z$15*($Q124-1)/(1+AQ127*($Q124-1)),0)</f>
        <v>-3.7204889713746782E-2</v>
      </c>
      <c r="AS124" s="114">
        <f>IF(AR124=0,0,-1*AR124^2/$Z$15)</f>
        <v>-1.3842038186120609E-2</v>
      </c>
      <c r="AT124" s="61">
        <f>IF($AA$15,$Z$15*($Q124-1)/(1+AS127*($Q124-1)),0)</f>
        <v>-3.7204889713746782E-2</v>
      </c>
      <c r="AU124" s="114">
        <f>IF(AT124=0,0,-1*AT124^2/$Z$15)</f>
        <v>-1.3842038186120609E-2</v>
      </c>
      <c r="AV124" s="61">
        <f>IF($AA$15,$Z$15*($Q124-1)/(1+AU127*($Q124-1)),0)</f>
        <v>-3.7204889713746782E-2</v>
      </c>
      <c r="AW124" s="114">
        <f>IF(AV124=0,0,-1*AV124^2/$Z$15)</f>
        <v>-1.3842038186120609E-2</v>
      </c>
      <c r="AX124" s="61">
        <f>IF($AA$15,$Z$15*($Q124-1)/(1+AW127*($Q124-1)),0)</f>
        <v>-3.7204889713746782E-2</v>
      </c>
      <c r="AY124" s="114">
        <f>IF(AX124=0,0,-1*AX124^2/$Z$15)</f>
        <v>-1.3842038186120609E-2</v>
      </c>
      <c r="AZ124" s="61">
        <f>IF($AA$15,$Z$15*($Q124-1)/(1+AY127*($Q124-1)),0)</f>
        <v>-3.7204889713746782E-2</v>
      </c>
      <c r="BA124" s="114">
        <f>IF(AZ124=0,0,-1*AZ124^2/$Z$15)</f>
        <v>-1.3842038186120609E-2</v>
      </c>
      <c r="BB124" s="61">
        <f>IF($AA$15,$Z$15*($Q124-1)/(1+BA127*($Q124-1)),0)</f>
        <v>-3.7204889713746782E-2</v>
      </c>
      <c r="BC124" s="114">
        <f>IF(BB124=0,0,-1*BB124^2/$Z$15)</f>
        <v>-1.3842038186120609E-2</v>
      </c>
      <c r="BD124" s="61">
        <f>IF($AA$15,$Z$15*($Q124-1)/(1+BC127*($Q124-1)),0)</f>
        <v>-3.7204889713746782E-2</v>
      </c>
      <c r="BE124" s="114">
        <f>IF(BD124=0,0,-1*BD124^2/$Z$15)</f>
        <v>-1.3842038186120609E-2</v>
      </c>
      <c r="BF124" s="61">
        <f>IF($AA$15,$Z$15*($Q124-1)/(1+BE127*($Q124-1)),0)</f>
        <v>-3.7204889713746782E-2</v>
      </c>
      <c r="BG124" s="114">
        <f>IF(BF124=0,0,-1*BF124^2/$Z$15)</f>
        <v>-1.3842038186120609E-2</v>
      </c>
      <c r="BH124" s="61">
        <f>IF($AA$15,$Z$15*($Q124-1)/(1+BG127*($Q124-1)),0)</f>
        <v>-3.7204889713746782E-2</v>
      </c>
      <c r="BI124" s="114">
        <f>IF(BH124=0,0,-1*BH124^2/$Z$15)</f>
        <v>-1.3842038186120609E-2</v>
      </c>
      <c r="BJ124" s="61">
        <f>IF($AA$15,$Z$15*($Q124-1)/(1+BI127*($Q124-1)),0)</f>
        <v>-3.7204889713746782E-2</v>
      </c>
      <c r="BK124" s="114">
        <f>IF(BJ124=0,0,-1*BJ124^2/$Z$15)</f>
        <v>-1.3842038186120609E-2</v>
      </c>
      <c r="BL124" s="61">
        <f>IF($AA$15,$Z$15*($Q124-1)/(1+BK127*($Q124-1)),0)</f>
        <v>-3.7204889713746782E-2</v>
      </c>
      <c r="BM124" s="114">
        <f>IF(BL124=0,0,-1*BL124^2/$Z$15)</f>
        <v>-1.3842038186120609E-2</v>
      </c>
      <c r="BN124" s="61">
        <f>IF($AA$15,$Z$15*($Q124-1)/(1+BM127*($Q124-1)),0)</f>
        <v>-3.7204889713746782E-2</v>
      </c>
      <c r="BO124" s="114">
        <f>IF(BN124=0,0,-1*BN124^2/$Z$15)</f>
        <v>-1.3842038186120609E-2</v>
      </c>
      <c r="BP124" s="61">
        <f>IF($AA$15,$Z$15*($Q124-1)/(1+BO127*($Q124-1)),0)</f>
        <v>-3.7204889713746782E-2</v>
      </c>
      <c r="BQ124" s="114">
        <f>IF(BP124=0,0,-1*BP124^2/$Z$15)</f>
        <v>-1.3842038186120609E-2</v>
      </c>
      <c r="BR124" s="61">
        <f>IF($AA$15,$Z$15*($Q124-1)/(1+BQ127*($Q124-1)),0)</f>
        <v>-3.7204889713746782E-2</v>
      </c>
      <c r="BS124" s="114">
        <f>IF(BR124=0,0,-1*BR124^2/$Z$15)</f>
        <v>-1.3842038186120609E-2</v>
      </c>
      <c r="BT124" s="61">
        <f>IF($AA$15,$Z$15*($Q124-1)/(1+BS127*($Q124-1)),0)</f>
        <v>-3.7204889713746782E-2</v>
      </c>
      <c r="BU124" s="114">
        <f>IF(BT124=0,0,-1*BT124^2/$Z$15)</f>
        <v>-1.3842038186120609E-2</v>
      </c>
      <c r="BV124" s="61">
        <f>IF($AA$15,$Z$15*($Q124-1)/(1+BU127*($Q124-1)),0)</f>
        <v>-3.7204889713746782E-2</v>
      </c>
      <c r="BW124" s="114">
        <f>IF(BV124=0,0,-1*BV124^2/$Z$15)</f>
        <v>-1.3842038186120609E-2</v>
      </c>
      <c r="BX124" s="61">
        <f>IF($AA$15,$Z$15*($Q124-1)/(1+BW127*($Q124-1)),0)</f>
        <v>-3.7204889713746782E-2</v>
      </c>
      <c r="BY124" s="114">
        <f>IF(BX124=0,0,-1*BX124^2/$Z$15)</f>
        <v>-1.3842038186120609E-2</v>
      </c>
      <c r="BZ124" s="61">
        <f>IF($AA$15,$Z$15*($Q124-1)/(1+BY127*($Q124-1)),0)</f>
        <v>-3.7204889713746782E-2</v>
      </c>
      <c r="CA124" s="114">
        <f>IF(BZ124=0,0,-1*BZ124^2/$Z$15)</f>
        <v>-1.3842038186120609E-2</v>
      </c>
      <c r="CB124" s="61">
        <f>IF($AA$15,$Z$15*($Q124-1)/(1+CA127*($Q124-1)),0)</f>
        <v>-3.7204889713746782E-2</v>
      </c>
      <c r="CC124" s="114">
        <f>IF(CB124=0,0,-1*CB124^2/$Z$15)</f>
        <v>-1.3842038186120609E-2</v>
      </c>
      <c r="CD124" s="61">
        <f>IF($AA$15,$Z$15*($Q124-1)/(1+CC127*($Q124-1)),0)</f>
        <v>-3.7204889713746782E-2</v>
      </c>
      <c r="CE124" s="114">
        <f>IF(CD124=0,0,-1*CD124^2/$Z$15)</f>
        <v>-1.3842038186120609E-2</v>
      </c>
      <c r="CF124" s="61">
        <f>IF($AA$15,$Z$15*($Q124-1)/(1+CE127*($Q124-1)),0)</f>
        <v>-3.7204889713746782E-2</v>
      </c>
      <c r="CG124" s="114">
        <f>IF(CF124=0,0,-1*CF124^2/$Z$15)</f>
        <v>-1.3842038186120609E-2</v>
      </c>
      <c r="CH124" s="61">
        <f>IF($AA$15,$Z$15*($Q124-1)/(1+CG127*($Q124-1)),0)</f>
        <v>-3.7204889713746782E-2</v>
      </c>
      <c r="CI124" s="114">
        <f>IF(CH124=0,0,-1*CH124^2/$Z$15)</f>
        <v>-1.3842038186120609E-2</v>
      </c>
      <c r="CJ124" s="61">
        <f>IF($AA$15,$Z$15*($Q124-1)/(1+CI127*($Q124-1)),0)</f>
        <v>-3.7204889713746782E-2</v>
      </c>
      <c r="CK124" s="114">
        <f>IF(CJ124=0,0,-1*CJ124^2/$Z$15)</f>
        <v>-1.3842038186120609E-2</v>
      </c>
      <c r="CL124" s="61">
        <f>IF($AA$15,$Z$15*($Q124-1)/(1+CK127*($Q124-1)),0)</f>
        <v>-3.7204889713746782E-2</v>
      </c>
      <c r="CM124" s="114">
        <f>IF(CL124=0,0,-1*CL124^2/$Z$15)</f>
        <v>-1.3842038186120609E-2</v>
      </c>
      <c r="CN124" s="61">
        <f>IF($AA$15,$Z$15*($Q124-1)/(1+CM127*($Q124-1)),0)</f>
        <v>-3.7204889713746782E-2</v>
      </c>
      <c r="CO124" s="114">
        <f>IF(CN124=0,0,-1*CN124^2/$Z$15)</f>
        <v>-1.3842038186120609E-2</v>
      </c>
      <c r="CP124" s="61">
        <f>IF($AA$15,$Z$15*($Q124-1)/(1+CO127*($Q124-1)),0)</f>
        <v>-3.7204889713746782E-2</v>
      </c>
      <c r="CQ124" s="114">
        <f>IF(CP124=0,0,-1*CP124^2/$Z$15)</f>
        <v>-1.3842038186120609E-2</v>
      </c>
      <c r="CR124" s="61">
        <f>IF($AA$15,$Z$15*($Q124-1)/(1+CQ127*($Q124-1)),0)</f>
        <v>-3.7204889713746782E-2</v>
      </c>
      <c r="CS124" s="114">
        <f>IF(CR124=0,0,-1*CR124^2/$Z$15)</f>
        <v>-1.3842038186120609E-2</v>
      </c>
      <c r="CT124" s="61">
        <f>IF($AA$15,$Z$15*($Q124-1)/(1+CS127*($Q124-1)),0)</f>
        <v>-3.7204889713746782E-2</v>
      </c>
      <c r="CU124" s="114">
        <f>IF(CT124=0,0,-1*CT124^2/$Z$15)</f>
        <v>-1.3842038186120609E-2</v>
      </c>
      <c r="CV124" s="61">
        <f>IF($AA$15,$Z$15*($Q124-1)/(1+CU127*($Q124-1)),0)</f>
        <v>-3.7204889713746782E-2</v>
      </c>
      <c r="CW124" s="114">
        <f>IF(CV124=0,0,-1*CV124^2/$Z$15)</f>
        <v>-1.3842038186120609E-2</v>
      </c>
      <c r="CX124" s="61">
        <f>IF($AA$15,$Z$15*($Q124-1)/(1+CW127*($Q124-1)),0)</f>
        <v>-3.7204889713746782E-2</v>
      </c>
      <c r="CY124" s="114">
        <f>IF(CX124=0,0,-1*CX124^2/$Z$15)</f>
        <v>-1.3842038186120609E-2</v>
      </c>
      <c r="CZ124" s="61">
        <f>IF($AA$15,$Z$15*($Q124-1)/(1+CY127*($Q124-1)),0)</f>
        <v>-3.7204889713746782E-2</v>
      </c>
      <c r="DA124" s="114">
        <f>IF(CZ124=0,0,-1*CZ124^2/$Z$15)</f>
        <v>-1.3842038186120609E-2</v>
      </c>
      <c r="DB124" s="61">
        <f>IF($AA$15,$Z$15*($Q124-1)/(1+DA127*($Q124-1)),0)</f>
        <v>-3.7204889713746782E-2</v>
      </c>
      <c r="DC124" s="114">
        <f>IF(DB124=0,0,-1*DB124^2/$Z$15)</f>
        <v>-1.3842038186120609E-2</v>
      </c>
      <c r="DD124" s="61">
        <f>IF($AA$15,$Z$15*($Q124-1)/(1+DC127*($Q124-1)),0)</f>
        <v>-3.7204889713746782E-2</v>
      </c>
      <c r="DE124" s="114">
        <f>IF(DD124=0,0,-1*DD124^2/$Z$15)</f>
        <v>-1.3842038186120609E-2</v>
      </c>
      <c r="DF124" s="61">
        <f>IF($AA$15,$Z$15*($Q124-1)/(1+DE127*($Q124-1)),0)</f>
        <v>-3.7204889713746782E-2</v>
      </c>
      <c r="DG124" s="114">
        <f>IF(DF124=0,0,-1*DF124^2/$Z$15)</f>
        <v>-1.3842038186120609E-2</v>
      </c>
      <c r="DH124" s="61">
        <f>IF($AA$15,$Z$15*($Q124-1)/(1+DG127*($Q124-1)),0)</f>
        <v>-3.7204889713746782E-2</v>
      </c>
      <c r="DI124" s="114">
        <f>IF(DH124=0,0,-1*DH124^2/$Z$15)</f>
        <v>-1.3842038186120609E-2</v>
      </c>
      <c r="DJ124" s="61">
        <f>IF($AA$15,$Z$15*($Q124-1)/(1+DI127*($Q124-1)),0)</f>
        <v>-3.7204889713746782E-2</v>
      </c>
      <c r="DK124" s="114">
        <f>IF(DJ124=0,0,-1*DJ124^2/$Z$15)</f>
        <v>-1.3842038186120609E-2</v>
      </c>
      <c r="DL124" s="61">
        <f>IF($AA$15,$Z$15*($Q124-1)/(1+DK127*($Q124-1)),0)</f>
        <v>-3.7204889713746782E-2</v>
      </c>
      <c r="DM124" s="154">
        <f>IF(DL124=0,0,-1*DL124^2/$Z$15)</f>
        <v>-1.3842038186120609E-2</v>
      </c>
    </row>
    <row r="125" spans="14:117" x14ac:dyDescent="0.25">
      <c r="N125" s="153">
        <f>$Z$16/(O114*(Q125-1)+1)</f>
        <v>9.6141655734111639E-2</v>
      </c>
      <c r="O125" s="170">
        <f t="shared" si="61"/>
        <v>0.11205387836716584</v>
      </c>
      <c r="P125" s="78">
        <v>10</v>
      </c>
      <c r="Q125" s="61">
        <f>IF($AA$16,AV100/AV112,0)</f>
        <v>1.1655080985609492</v>
      </c>
      <c r="R125" s="61">
        <f>IF($AA$16,$Z$16*($Q125-1)/(1+O74*($Q125-1)),0)</f>
        <v>1.591427260924333E-2</v>
      </c>
      <c r="S125" s="114">
        <f>IF(R125=0,0,-1*R125^2/$Z$16)</f>
        <v>-2.5326407268131245E-3</v>
      </c>
      <c r="T125" s="61">
        <f>IF($AA$16,$Z$16*($Q125-1)/(1+S127*($Q125-1)),0)</f>
        <v>1.5899260078894927E-2</v>
      </c>
      <c r="U125" s="114">
        <f>IF(T125=0,0,-1*T125^2/$Z$16)</f>
        <v>-2.5278647105634192E-3</v>
      </c>
      <c r="V125" s="61">
        <f>IF($AA$16,$Z$16*($Q125-1)/(1+U127*($Q125-1)),0)</f>
        <v>1.5912293118410924E-2</v>
      </c>
      <c r="W125" s="114">
        <f>IF(V125=0,0,-1*V125^2/$Z$16)</f>
        <v>-2.5320107228622765E-3</v>
      </c>
      <c r="X125" s="61">
        <f>IF($AA$16,$Z$16*($Q125-1)/(1+W127*($Q125-1)),0)</f>
        <v>1.5912222635187788E-2</v>
      </c>
      <c r="Y125" s="114">
        <f>IF(X125=0,0,-1*X125^2/$Z$16)</f>
        <v>-2.5319882919178261E-3</v>
      </c>
      <c r="Z125" s="61">
        <f>IF($AA$16,$Z$16*($Q125-1)/(1+Y127*($Q125-1)),0)</f>
        <v>1.5912222633054193E-2</v>
      </c>
      <c r="AA125" s="114">
        <f>IF(Z125=0,0,-1*Z125^2/$Z$16)</f>
        <v>-2.531988291238821E-3</v>
      </c>
      <c r="AB125" s="61">
        <f>IF($AA$16,$Z$16*($Q125-1)/(1+AA127*($Q125-1)),0)</f>
        <v>1.5912222633054193E-2</v>
      </c>
      <c r="AC125" s="114">
        <f>IF(AB125=0,0,-1*AB125^2/$Z$16)</f>
        <v>-2.531988291238821E-3</v>
      </c>
      <c r="AD125" s="61">
        <f>IF($AA$16,$Z$16*($Q125-1)/(1+AC127*($Q125-1)),0)</f>
        <v>1.5912222633054193E-2</v>
      </c>
      <c r="AE125" s="114">
        <f>IF(AD125=0,0,-1*AD125^2/$Z$16)</f>
        <v>-2.531988291238821E-3</v>
      </c>
      <c r="AF125" s="61">
        <f>IF($AA$16,$Z$16*($Q125-1)/(1+AE127*($Q125-1)),0)</f>
        <v>1.5912222633054193E-2</v>
      </c>
      <c r="AG125" s="114">
        <f>IF(AF125=0,0,-1*AF125^2/$Z$16)</f>
        <v>-2.531988291238821E-3</v>
      </c>
      <c r="AH125" s="61">
        <f>IF($AA$16,$Z$16*($Q125-1)/(1+AG127*($Q125-1)),0)</f>
        <v>1.5912222633054193E-2</v>
      </c>
      <c r="AI125" s="114">
        <f>IF(AH125=0,0,-1*AH125^2/$Z$16)</f>
        <v>-2.531988291238821E-3</v>
      </c>
      <c r="AJ125" s="61">
        <f>IF($AA$16,$Z$16*($Q125-1)/(1+AI127*($Q125-1)),0)</f>
        <v>1.5912222633054193E-2</v>
      </c>
      <c r="AK125" s="114">
        <f>IF(AJ125=0,0,-1*AJ125^2/$Z$16)</f>
        <v>-2.531988291238821E-3</v>
      </c>
      <c r="AL125" s="61">
        <f>IF($AA$16,$Z$16*($Q125-1)/(1+AK127*($Q125-1)),0)</f>
        <v>1.5912222633054193E-2</v>
      </c>
      <c r="AM125" s="114">
        <f>IF(AL125=0,0,-1*AL125^2/$Z$16)</f>
        <v>-2.531988291238821E-3</v>
      </c>
      <c r="AN125" s="61">
        <f>IF($AA$16,$Z$16*($Q125-1)/(1+AM127*($Q125-1)),0)</f>
        <v>1.5912222633054193E-2</v>
      </c>
      <c r="AO125" s="114">
        <f>IF(AN125=0,0,-1*AN125^2/$Z$16)</f>
        <v>-2.531988291238821E-3</v>
      </c>
      <c r="AP125" s="61">
        <f>IF($AA$16,$Z$16*($Q125-1)/(1+AO127*($Q125-1)),0)</f>
        <v>1.5912222633054193E-2</v>
      </c>
      <c r="AQ125" s="114">
        <f>IF(AP125=0,0,-1*AP125^2/$Z$16)</f>
        <v>-2.531988291238821E-3</v>
      </c>
      <c r="AR125" s="61">
        <f>IF($AA$16,$Z$16*($Q125-1)/(1+AQ127*($Q125-1)),0)</f>
        <v>1.5912222633054193E-2</v>
      </c>
      <c r="AS125" s="114">
        <f>IF(AR125=0,0,-1*AR125^2/$Z$16)</f>
        <v>-2.531988291238821E-3</v>
      </c>
      <c r="AT125" s="61">
        <f>IF($AA$16,$Z$16*($Q125-1)/(1+AS127*($Q125-1)),0)</f>
        <v>1.5912222633054193E-2</v>
      </c>
      <c r="AU125" s="114">
        <f>IF(AT125=0,0,-1*AT125^2/$Z$16)</f>
        <v>-2.531988291238821E-3</v>
      </c>
      <c r="AV125" s="61">
        <f>IF($AA$16,$Z$16*($Q125-1)/(1+AU127*($Q125-1)),0)</f>
        <v>1.5912222633054193E-2</v>
      </c>
      <c r="AW125" s="114">
        <f>IF(AV125=0,0,-1*AV125^2/$Z$16)</f>
        <v>-2.531988291238821E-3</v>
      </c>
      <c r="AX125" s="61">
        <f>IF($AA$16,$Z$16*($Q125-1)/(1+AW127*($Q125-1)),0)</f>
        <v>1.5912222633054193E-2</v>
      </c>
      <c r="AY125" s="114">
        <f>IF(AX125=0,0,-1*AX125^2/$Z$16)</f>
        <v>-2.531988291238821E-3</v>
      </c>
      <c r="AZ125" s="61">
        <f>IF($AA$16,$Z$16*($Q125-1)/(1+AY127*($Q125-1)),0)</f>
        <v>1.5912222633054193E-2</v>
      </c>
      <c r="BA125" s="114">
        <f>IF(AZ125=0,0,-1*AZ125^2/$Z$16)</f>
        <v>-2.531988291238821E-3</v>
      </c>
      <c r="BB125" s="61">
        <f>IF($AA$16,$Z$16*($Q125-1)/(1+BA127*($Q125-1)),0)</f>
        <v>1.5912222633054193E-2</v>
      </c>
      <c r="BC125" s="114">
        <f>IF(BB125=0,0,-1*BB125^2/$Z$16)</f>
        <v>-2.531988291238821E-3</v>
      </c>
      <c r="BD125" s="61">
        <f>IF($AA$16,$Z$16*($Q125-1)/(1+BC127*($Q125-1)),0)</f>
        <v>1.5912222633054193E-2</v>
      </c>
      <c r="BE125" s="114">
        <f>IF(BD125=0,0,-1*BD125^2/$Z$16)</f>
        <v>-2.531988291238821E-3</v>
      </c>
      <c r="BF125" s="61">
        <f>IF($AA$16,$Z$16*($Q125-1)/(1+BE127*($Q125-1)),0)</f>
        <v>1.5912222633054193E-2</v>
      </c>
      <c r="BG125" s="114">
        <f>IF(BF125=0,0,-1*BF125^2/$Z$16)</f>
        <v>-2.531988291238821E-3</v>
      </c>
      <c r="BH125" s="61">
        <f>IF($AA$16,$Z$16*($Q125-1)/(1+BG127*($Q125-1)),0)</f>
        <v>1.5912222633054193E-2</v>
      </c>
      <c r="BI125" s="114">
        <f>IF(BH125=0,0,-1*BH125^2/$Z$16)</f>
        <v>-2.531988291238821E-3</v>
      </c>
      <c r="BJ125" s="61">
        <f>IF($AA$16,$Z$16*($Q125-1)/(1+BI127*($Q125-1)),0)</f>
        <v>1.5912222633054193E-2</v>
      </c>
      <c r="BK125" s="114">
        <f>IF(BJ125=0,0,-1*BJ125^2/$Z$16)</f>
        <v>-2.531988291238821E-3</v>
      </c>
      <c r="BL125" s="61">
        <f>IF($AA$16,$Z$16*($Q125-1)/(1+BK127*($Q125-1)),0)</f>
        <v>1.5912222633054193E-2</v>
      </c>
      <c r="BM125" s="114">
        <f>IF(BL125=0,0,-1*BL125^2/$Z$16)</f>
        <v>-2.531988291238821E-3</v>
      </c>
      <c r="BN125" s="61">
        <f>IF($AA$16,$Z$16*($Q125-1)/(1+BM127*($Q125-1)),0)</f>
        <v>1.5912222633054193E-2</v>
      </c>
      <c r="BO125" s="114">
        <f>IF(BN125=0,0,-1*BN125^2/$Z$16)</f>
        <v>-2.531988291238821E-3</v>
      </c>
      <c r="BP125" s="61">
        <f>IF($AA$16,$Z$16*($Q125-1)/(1+BO127*($Q125-1)),0)</f>
        <v>1.5912222633054193E-2</v>
      </c>
      <c r="BQ125" s="114">
        <f>IF(BP125=0,0,-1*BP125^2/$Z$16)</f>
        <v>-2.531988291238821E-3</v>
      </c>
      <c r="BR125" s="61">
        <f>IF($AA$16,$Z$16*($Q125-1)/(1+BQ127*($Q125-1)),0)</f>
        <v>1.5912222633054193E-2</v>
      </c>
      <c r="BS125" s="114">
        <f>IF(BR125=0,0,-1*BR125^2/$Z$16)</f>
        <v>-2.531988291238821E-3</v>
      </c>
      <c r="BT125" s="61">
        <f>IF($AA$16,$Z$16*($Q125-1)/(1+BS127*($Q125-1)),0)</f>
        <v>1.5912222633054193E-2</v>
      </c>
      <c r="BU125" s="114">
        <f>IF(BT125=0,0,-1*BT125^2/$Z$16)</f>
        <v>-2.531988291238821E-3</v>
      </c>
      <c r="BV125" s="61">
        <f>IF($AA$16,$Z$16*($Q125-1)/(1+BU127*($Q125-1)),0)</f>
        <v>1.5912222633054193E-2</v>
      </c>
      <c r="BW125" s="114">
        <f>IF(BV125=0,0,-1*BV125^2/$Z$16)</f>
        <v>-2.531988291238821E-3</v>
      </c>
      <c r="BX125" s="61">
        <f>IF($AA$16,$Z$16*($Q125-1)/(1+BW127*($Q125-1)),0)</f>
        <v>1.5912222633054193E-2</v>
      </c>
      <c r="BY125" s="114">
        <f>IF(BX125=0,0,-1*BX125^2/$Z$16)</f>
        <v>-2.531988291238821E-3</v>
      </c>
      <c r="BZ125" s="61">
        <f>IF($AA$16,$Z$16*($Q125-1)/(1+BY127*($Q125-1)),0)</f>
        <v>1.5912222633054193E-2</v>
      </c>
      <c r="CA125" s="114">
        <f>IF(BZ125=0,0,-1*BZ125^2/$Z$16)</f>
        <v>-2.531988291238821E-3</v>
      </c>
      <c r="CB125" s="61">
        <f>IF($AA$16,$Z$16*($Q125-1)/(1+CA127*($Q125-1)),0)</f>
        <v>1.5912222633054193E-2</v>
      </c>
      <c r="CC125" s="114">
        <f>IF(CB125=0,0,-1*CB125^2/$Z$16)</f>
        <v>-2.531988291238821E-3</v>
      </c>
      <c r="CD125" s="61">
        <f>IF($AA$16,$Z$16*($Q125-1)/(1+CC127*($Q125-1)),0)</f>
        <v>1.5912222633054193E-2</v>
      </c>
      <c r="CE125" s="114">
        <f>IF(CD125=0,0,-1*CD125^2/$Z$16)</f>
        <v>-2.531988291238821E-3</v>
      </c>
      <c r="CF125" s="61">
        <f>IF($AA$16,$Z$16*($Q125-1)/(1+CE127*($Q125-1)),0)</f>
        <v>1.5912222633054193E-2</v>
      </c>
      <c r="CG125" s="114">
        <f>IF(CF125=0,0,-1*CF125^2/$Z$16)</f>
        <v>-2.531988291238821E-3</v>
      </c>
      <c r="CH125" s="61">
        <f>IF($AA$16,$Z$16*($Q125-1)/(1+CG127*($Q125-1)),0)</f>
        <v>1.5912222633054193E-2</v>
      </c>
      <c r="CI125" s="114">
        <f>IF(CH125=0,0,-1*CH125^2/$Z$16)</f>
        <v>-2.531988291238821E-3</v>
      </c>
      <c r="CJ125" s="61">
        <f>IF($AA$16,$Z$16*($Q125-1)/(1+CI127*($Q125-1)),0)</f>
        <v>1.5912222633054193E-2</v>
      </c>
      <c r="CK125" s="114">
        <f>IF(CJ125=0,0,-1*CJ125^2/$Z$16)</f>
        <v>-2.531988291238821E-3</v>
      </c>
      <c r="CL125" s="61">
        <f>IF($AA$16,$Z$16*($Q125-1)/(1+CK127*($Q125-1)),0)</f>
        <v>1.5912222633054193E-2</v>
      </c>
      <c r="CM125" s="114">
        <f>IF(CL125=0,0,-1*CL125^2/$Z$16)</f>
        <v>-2.531988291238821E-3</v>
      </c>
      <c r="CN125" s="61">
        <f>IF($AA$16,$Z$16*($Q125-1)/(1+CM127*($Q125-1)),0)</f>
        <v>1.5912222633054193E-2</v>
      </c>
      <c r="CO125" s="114">
        <f>IF(CN125=0,0,-1*CN125^2/$Z$16)</f>
        <v>-2.531988291238821E-3</v>
      </c>
      <c r="CP125" s="61">
        <f>IF($AA$16,$Z$16*($Q125-1)/(1+CO127*($Q125-1)),0)</f>
        <v>1.5912222633054193E-2</v>
      </c>
      <c r="CQ125" s="114">
        <f>IF(CP125=0,0,-1*CP125^2/$Z$16)</f>
        <v>-2.531988291238821E-3</v>
      </c>
      <c r="CR125" s="61">
        <f>IF($AA$16,$Z$16*($Q125-1)/(1+CQ127*($Q125-1)),0)</f>
        <v>1.5912222633054193E-2</v>
      </c>
      <c r="CS125" s="114">
        <f>IF(CR125=0,0,-1*CR125^2/$Z$16)</f>
        <v>-2.531988291238821E-3</v>
      </c>
      <c r="CT125" s="61">
        <f>IF($AA$16,$Z$16*($Q125-1)/(1+CS127*($Q125-1)),0)</f>
        <v>1.5912222633054193E-2</v>
      </c>
      <c r="CU125" s="114">
        <f>IF(CT125=0,0,-1*CT125^2/$Z$16)</f>
        <v>-2.531988291238821E-3</v>
      </c>
      <c r="CV125" s="61">
        <f>IF($AA$16,$Z$16*($Q125-1)/(1+CU127*($Q125-1)),0)</f>
        <v>1.5912222633054193E-2</v>
      </c>
      <c r="CW125" s="114">
        <f>IF(CV125=0,0,-1*CV125^2/$Z$16)</f>
        <v>-2.531988291238821E-3</v>
      </c>
      <c r="CX125" s="61">
        <f>IF($AA$16,$Z$16*($Q125-1)/(1+CW127*($Q125-1)),0)</f>
        <v>1.5912222633054193E-2</v>
      </c>
      <c r="CY125" s="114">
        <f>IF(CX125=0,0,-1*CX125^2/$Z$16)</f>
        <v>-2.531988291238821E-3</v>
      </c>
      <c r="CZ125" s="61">
        <f>IF($AA$16,$Z$16*($Q125-1)/(1+CY127*($Q125-1)),0)</f>
        <v>1.5912222633054193E-2</v>
      </c>
      <c r="DA125" s="114">
        <f>IF(CZ125=0,0,-1*CZ125^2/$Z$16)</f>
        <v>-2.531988291238821E-3</v>
      </c>
      <c r="DB125" s="61">
        <f>IF($AA$16,$Z$16*($Q125-1)/(1+DA127*($Q125-1)),0)</f>
        <v>1.5912222633054193E-2</v>
      </c>
      <c r="DC125" s="114">
        <f>IF(DB125=0,0,-1*DB125^2/$Z$16)</f>
        <v>-2.531988291238821E-3</v>
      </c>
      <c r="DD125" s="61">
        <f>IF($AA$16,$Z$16*($Q125-1)/(1+DC127*($Q125-1)),0)</f>
        <v>1.5912222633054193E-2</v>
      </c>
      <c r="DE125" s="114">
        <f>IF(DD125=0,0,-1*DD125^2/$Z$16)</f>
        <v>-2.531988291238821E-3</v>
      </c>
      <c r="DF125" s="61">
        <f>IF($AA$16,$Z$16*($Q125-1)/(1+DE127*($Q125-1)),0)</f>
        <v>1.5912222633054193E-2</v>
      </c>
      <c r="DG125" s="114">
        <f>IF(DF125=0,0,-1*DF125^2/$Z$16)</f>
        <v>-2.531988291238821E-3</v>
      </c>
      <c r="DH125" s="61">
        <f>IF($AA$16,$Z$16*($Q125-1)/(1+DG127*($Q125-1)),0)</f>
        <v>1.5912222633054193E-2</v>
      </c>
      <c r="DI125" s="114">
        <f>IF(DH125=0,0,-1*DH125^2/$Z$16)</f>
        <v>-2.531988291238821E-3</v>
      </c>
      <c r="DJ125" s="61">
        <f>IF($AA$16,$Z$16*($Q125-1)/(1+DI127*($Q125-1)),0)</f>
        <v>1.5912222633054193E-2</v>
      </c>
      <c r="DK125" s="114">
        <f>IF(DJ125=0,0,-1*DJ125^2/$Z$16)</f>
        <v>-2.531988291238821E-3</v>
      </c>
      <c r="DL125" s="61">
        <f>IF($AA$16,$Z$16*($Q125-1)/(1+DK127*($Q125-1)),0)</f>
        <v>1.5912222633054193E-2</v>
      </c>
      <c r="DM125" s="154">
        <f>IF(DL125=0,0,-1*DL125^2/$Z$16)</f>
        <v>-2.531988291238821E-3</v>
      </c>
    </row>
    <row r="126" spans="14:117" x14ac:dyDescent="0.25">
      <c r="N126" s="157">
        <f>SUM(N116:N125)</f>
        <v>1.0000000000000002</v>
      </c>
      <c r="O126" s="167">
        <f>SUM(O116:O125)</f>
        <v>1</v>
      </c>
      <c r="P126" s="162"/>
      <c r="Q126" s="61"/>
      <c r="R126" s="61">
        <f t="shared" ref="R126:CC126" si="62">SUM(R116:R125)</f>
        <v>1.0781213850317994E-3</v>
      </c>
      <c r="S126" s="61">
        <f t="shared" si="62"/>
        <v>-1.3329700284511286</v>
      </c>
      <c r="T126" s="61">
        <f t="shared" si="62"/>
        <v>-6.7803669765005466E-3</v>
      </c>
      <c r="U126" s="61">
        <f t="shared" si="62"/>
        <v>-1.31618571150493</v>
      </c>
      <c r="V126" s="61">
        <f t="shared" si="62"/>
        <v>3.7042625322798034E-5</v>
      </c>
      <c r="W126" s="61">
        <f t="shared" si="62"/>
        <v>-1.330698354862925</v>
      </c>
      <c r="X126" s="61">
        <f t="shared" si="62"/>
        <v>1.121254714075981E-9</v>
      </c>
      <c r="Y126" s="61">
        <f t="shared" si="62"/>
        <v>-1.3306178001354474</v>
      </c>
      <c r="Z126" s="61">
        <f t="shared" si="62"/>
        <v>-5.2041704279304213E-17</v>
      </c>
      <c r="AA126" s="61">
        <f t="shared" si="62"/>
        <v>-1.3306177976973197</v>
      </c>
      <c r="AB126" s="61">
        <f t="shared" si="62"/>
        <v>0</v>
      </c>
      <c r="AC126" s="61">
        <f t="shared" si="62"/>
        <v>-1.3306177976973197</v>
      </c>
      <c r="AD126" s="61">
        <f t="shared" si="62"/>
        <v>0</v>
      </c>
      <c r="AE126" s="61">
        <f t="shared" si="62"/>
        <v>-1.3306177976973197</v>
      </c>
      <c r="AF126" s="61">
        <f t="shared" si="62"/>
        <v>0</v>
      </c>
      <c r="AG126" s="61">
        <f t="shared" si="62"/>
        <v>-1.3306177976973197</v>
      </c>
      <c r="AH126" s="61">
        <f t="shared" si="62"/>
        <v>0</v>
      </c>
      <c r="AI126" s="61">
        <f t="shared" si="62"/>
        <v>-1.3306177976973197</v>
      </c>
      <c r="AJ126" s="61">
        <f t="shared" si="62"/>
        <v>0</v>
      </c>
      <c r="AK126" s="61">
        <f t="shared" si="62"/>
        <v>-1.3306177976973197</v>
      </c>
      <c r="AL126" s="61">
        <f t="shared" si="62"/>
        <v>0</v>
      </c>
      <c r="AM126" s="61">
        <f t="shared" si="62"/>
        <v>-1.3306177976973197</v>
      </c>
      <c r="AN126" s="61">
        <f t="shared" si="62"/>
        <v>0</v>
      </c>
      <c r="AO126" s="61">
        <f t="shared" si="62"/>
        <v>-1.3306177976973197</v>
      </c>
      <c r="AP126" s="61">
        <f t="shared" si="62"/>
        <v>0</v>
      </c>
      <c r="AQ126" s="61">
        <f t="shared" si="62"/>
        <v>-1.3306177976973197</v>
      </c>
      <c r="AR126" s="61">
        <f t="shared" si="62"/>
        <v>0</v>
      </c>
      <c r="AS126" s="61">
        <f t="shared" si="62"/>
        <v>-1.3306177976973197</v>
      </c>
      <c r="AT126" s="61">
        <f t="shared" si="62"/>
        <v>0</v>
      </c>
      <c r="AU126" s="61">
        <f t="shared" si="62"/>
        <v>-1.3306177976973197</v>
      </c>
      <c r="AV126" s="61">
        <f t="shared" si="62"/>
        <v>0</v>
      </c>
      <c r="AW126" s="61">
        <f t="shared" si="62"/>
        <v>-1.3306177976973197</v>
      </c>
      <c r="AX126" s="61">
        <f t="shared" si="62"/>
        <v>0</v>
      </c>
      <c r="AY126" s="61">
        <f t="shared" si="62"/>
        <v>-1.3306177976973197</v>
      </c>
      <c r="AZ126" s="61">
        <f t="shared" si="62"/>
        <v>0</v>
      </c>
      <c r="BA126" s="61">
        <f t="shared" si="62"/>
        <v>-1.3306177976973197</v>
      </c>
      <c r="BB126" s="61">
        <f t="shared" si="62"/>
        <v>0</v>
      </c>
      <c r="BC126" s="61">
        <f t="shared" si="62"/>
        <v>-1.3306177976973197</v>
      </c>
      <c r="BD126" s="61">
        <f t="shared" si="62"/>
        <v>0</v>
      </c>
      <c r="BE126" s="61">
        <f t="shared" si="62"/>
        <v>-1.3306177976973197</v>
      </c>
      <c r="BF126" s="61">
        <f t="shared" si="62"/>
        <v>0</v>
      </c>
      <c r="BG126" s="61">
        <f t="shared" si="62"/>
        <v>-1.3306177976973197</v>
      </c>
      <c r="BH126" s="61">
        <f t="shared" si="62"/>
        <v>0</v>
      </c>
      <c r="BI126" s="61">
        <f t="shared" si="62"/>
        <v>-1.3306177976973197</v>
      </c>
      <c r="BJ126" s="61">
        <f t="shared" si="62"/>
        <v>0</v>
      </c>
      <c r="BK126" s="61">
        <f t="shared" si="62"/>
        <v>-1.3306177976973197</v>
      </c>
      <c r="BL126" s="61">
        <f t="shared" si="62"/>
        <v>0</v>
      </c>
      <c r="BM126" s="61">
        <f t="shared" si="62"/>
        <v>-1.3306177976973197</v>
      </c>
      <c r="BN126" s="61">
        <f t="shared" si="62"/>
        <v>0</v>
      </c>
      <c r="BO126" s="61">
        <f t="shared" si="62"/>
        <v>-1.3306177976973197</v>
      </c>
      <c r="BP126" s="61">
        <f t="shared" si="62"/>
        <v>0</v>
      </c>
      <c r="BQ126" s="61">
        <f t="shared" si="62"/>
        <v>-1.3306177976973197</v>
      </c>
      <c r="BR126" s="61">
        <f t="shared" si="62"/>
        <v>0</v>
      </c>
      <c r="BS126" s="61">
        <f t="shared" si="62"/>
        <v>-1.3306177976973197</v>
      </c>
      <c r="BT126" s="61">
        <f t="shared" si="62"/>
        <v>0</v>
      </c>
      <c r="BU126" s="61">
        <f t="shared" si="62"/>
        <v>-1.3306177976973197</v>
      </c>
      <c r="BV126" s="61">
        <f t="shared" si="62"/>
        <v>0</v>
      </c>
      <c r="BW126" s="61">
        <f t="shared" si="62"/>
        <v>-1.3306177976973197</v>
      </c>
      <c r="BX126" s="61">
        <f t="shared" si="62"/>
        <v>0</v>
      </c>
      <c r="BY126" s="61">
        <f t="shared" si="62"/>
        <v>-1.3306177976973197</v>
      </c>
      <c r="BZ126" s="61">
        <f t="shared" si="62"/>
        <v>0</v>
      </c>
      <c r="CA126" s="61">
        <f t="shared" si="62"/>
        <v>-1.3306177976973197</v>
      </c>
      <c r="CB126" s="61">
        <f t="shared" si="62"/>
        <v>0</v>
      </c>
      <c r="CC126" s="61">
        <f t="shared" si="62"/>
        <v>-1.3306177976973197</v>
      </c>
      <c r="CD126" s="61">
        <f t="shared" ref="CD126:DM126" si="63">SUM(CD116:CD125)</f>
        <v>0</v>
      </c>
      <c r="CE126" s="61">
        <f t="shared" si="63"/>
        <v>-1.3306177976973197</v>
      </c>
      <c r="CF126" s="61">
        <f t="shared" si="63"/>
        <v>0</v>
      </c>
      <c r="CG126" s="61">
        <f t="shared" si="63"/>
        <v>-1.3306177976973197</v>
      </c>
      <c r="CH126" s="61">
        <f t="shared" si="63"/>
        <v>0</v>
      </c>
      <c r="CI126" s="61">
        <f t="shared" si="63"/>
        <v>-1.3306177976973197</v>
      </c>
      <c r="CJ126" s="61">
        <f t="shared" si="63"/>
        <v>0</v>
      </c>
      <c r="CK126" s="61">
        <f t="shared" si="63"/>
        <v>-1.3306177976973197</v>
      </c>
      <c r="CL126" s="61">
        <f t="shared" si="63"/>
        <v>0</v>
      </c>
      <c r="CM126" s="61">
        <f t="shared" si="63"/>
        <v>-1.3306177976973197</v>
      </c>
      <c r="CN126" s="61">
        <f t="shared" si="63"/>
        <v>0</v>
      </c>
      <c r="CO126" s="61">
        <f t="shared" si="63"/>
        <v>-1.3306177976973197</v>
      </c>
      <c r="CP126" s="61">
        <f t="shared" si="63"/>
        <v>0</v>
      </c>
      <c r="CQ126" s="61">
        <f t="shared" si="63"/>
        <v>-1.3306177976973197</v>
      </c>
      <c r="CR126" s="61">
        <f t="shared" si="63"/>
        <v>0</v>
      </c>
      <c r="CS126" s="61">
        <f t="shared" si="63"/>
        <v>-1.3306177976973197</v>
      </c>
      <c r="CT126" s="61">
        <f t="shared" si="63"/>
        <v>0</v>
      </c>
      <c r="CU126" s="61">
        <f t="shared" si="63"/>
        <v>-1.3306177976973197</v>
      </c>
      <c r="CV126" s="61">
        <f t="shared" si="63"/>
        <v>0</v>
      </c>
      <c r="CW126" s="61">
        <f t="shared" si="63"/>
        <v>-1.3306177976973197</v>
      </c>
      <c r="CX126" s="61">
        <f t="shared" si="63"/>
        <v>0</v>
      </c>
      <c r="CY126" s="61">
        <f t="shared" si="63"/>
        <v>-1.3306177976973197</v>
      </c>
      <c r="CZ126" s="61">
        <f t="shared" si="63"/>
        <v>0</v>
      </c>
      <c r="DA126" s="61">
        <f t="shared" si="63"/>
        <v>-1.3306177976973197</v>
      </c>
      <c r="DB126" s="61">
        <f t="shared" si="63"/>
        <v>0</v>
      </c>
      <c r="DC126" s="61">
        <f t="shared" si="63"/>
        <v>-1.3306177976973197</v>
      </c>
      <c r="DD126" s="61">
        <f t="shared" si="63"/>
        <v>0</v>
      </c>
      <c r="DE126" s="61">
        <f t="shared" si="63"/>
        <v>-1.3306177976973197</v>
      </c>
      <c r="DF126" s="61">
        <f t="shared" si="63"/>
        <v>0</v>
      </c>
      <c r="DG126" s="61">
        <f t="shared" si="63"/>
        <v>-1.3306177976973197</v>
      </c>
      <c r="DH126" s="61">
        <f t="shared" si="63"/>
        <v>0</v>
      </c>
      <c r="DI126" s="61">
        <f t="shared" si="63"/>
        <v>-1.3306177976973197</v>
      </c>
      <c r="DJ126" s="61">
        <f t="shared" si="63"/>
        <v>0</v>
      </c>
      <c r="DK126" s="61">
        <f t="shared" si="63"/>
        <v>-1.3306177976973197</v>
      </c>
      <c r="DL126" s="61">
        <f t="shared" si="63"/>
        <v>0</v>
      </c>
      <c r="DM126" s="155">
        <f t="shared" si="63"/>
        <v>-1.3306177976973197</v>
      </c>
    </row>
    <row r="127" spans="14:117" x14ac:dyDescent="0.25">
      <c r="N127" s="54" t="s">
        <v>624</v>
      </c>
      <c r="O127" s="55"/>
      <c r="P127" s="174" t="b">
        <f>IF(P128,IF(AND((ABS(DM127-DK127)&lt;0.001),(O114&gt;=0),(O114&lt;=1)),TRUE,FALSE),FALSE)</f>
        <v>1</v>
      </c>
      <c r="Q127" s="54"/>
      <c r="R127" s="55" t="s">
        <v>623</v>
      </c>
      <c r="S127" s="166">
        <f>$O$34-R126/S126</f>
        <v>0.2476004546091275</v>
      </c>
      <c r="T127" s="165">
        <f>ABS(U127-S127)</f>
        <v>5.1515275672973648E-3</v>
      </c>
      <c r="U127" s="164">
        <f>S127-T126/U126</f>
        <v>0.24244892704183013</v>
      </c>
      <c r="V127" s="165">
        <f>ABS(W127-U127)</f>
        <v>2.783698137706625E-5</v>
      </c>
      <c r="W127" s="164">
        <f>U127-V126/W126</f>
        <v>0.2424767640232072</v>
      </c>
      <c r="X127" s="165">
        <f>ABS(Y127-W127)</f>
        <v>8.4265722177789826E-10</v>
      </c>
      <c r="Y127" s="164">
        <f>W127-X126/Y126</f>
        <v>0.24247676486586442</v>
      </c>
      <c r="Z127" s="165">
        <f>ABS(AA127-Y127)</f>
        <v>2.7755575615628914E-17</v>
      </c>
      <c r="AA127" s="164">
        <f>Y127-Z126/AA126</f>
        <v>0.24247676486586439</v>
      </c>
      <c r="AB127" s="165">
        <f>ABS(AC127-AA127)</f>
        <v>0</v>
      </c>
      <c r="AC127" s="164">
        <f>AA127-AB126/AC126</f>
        <v>0.24247676486586439</v>
      </c>
      <c r="AD127" s="165">
        <f>ABS(AE127-AC127)</f>
        <v>0</v>
      </c>
      <c r="AE127" s="164">
        <f>AC127-AD126/AE126</f>
        <v>0.24247676486586439</v>
      </c>
      <c r="AF127" s="165">
        <f>ABS(AG127-AE127)</f>
        <v>0</v>
      </c>
      <c r="AG127" s="164">
        <f>AE127-AF126/AG126</f>
        <v>0.24247676486586439</v>
      </c>
      <c r="AH127" s="165">
        <f>ABS(AI127-AG127)</f>
        <v>0</v>
      </c>
      <c r="AI127" s="164">
        <f>AG127-AH126/AI126</f>
        <v>0.24247676486586439</v>
      </c>
      <c r="AJ127" s="165">
        <f>ABS(AK127-AI127)</f>
        <v>0</v>
      </c>
      <c r="AK127" s="164">
        <f>AI127-AJ126/AK126</f>
        <v>0.24247676486586439</v>
      </c>
      <c r="AL127" s="165">
        <f>ABS(AM127-AK127)</f>
        <v>0</v>
      </c>
      <c r="AM127" s="164">
        <f>AK127-AL126/AM126</f>
        <v>0.24247676486586439</v>
      </c>
      <c r="AN127" s="165">
        <f>ABS(AO127-AM127)</f>
        <v>0</v>
      </c>
      <c r="AO127" s="164">
        <f>AM127-AN126/AO126</f>
        <v>0.24247676486586439</v>
      </c>
      <c r="AP127" s="165">
        <f>ABS(AQ127-AO127)</f>
        <v>0</v>
      </c>
      <c r="AQ127" s="164">
        <f>AO127-AP126/AQ126</f>
        <v>0.24247676486586439</v>
      </c>
      <c r="AR127" s="165">
        <f>ABS(AS127-AQ127)</f>
        <v>0</v>
      </c>
      <c r="AS127" s="164">
        <f>AQ127-AR126/AS126</f>
        <v>0.24247676486586439</v>
      </c>
      <c r="AT127" s="165">
        <f>ABS(AU127-AS127)</f>
        <v>0</v>
      </c>
      <c r="AU127" s="164">
        <f>AS127-AT126/AU126</f>
        <v>0.24247676486586439</v>
      </c>
      <c r="AV127" s="165">
        <f>ABS(AW127-AU127)</f>
        <v>0</v>
      </c>
      <c r="AW127" s="164">
        <f>AU127-AV126/AW126</f>
        <v>0.24247676486586439</v>
      </c>
      <c r="AX127" s="165">
        <f>ABS(AY127-AW127)</f>
        <v>0</v>
      </c>
      <c r="AY127" s="164">
        <f>AW127-AX126/AY126</f>
        <v>0.24247676486586439</v>
      </c>
      <c r="AZ127" s="165">
        <f>ABS(BA127-AY127)</f>
        <v>0</v>
      </c>
      <c r="BA127" s="164">
        <f>AY127-AZ126/BA126</f>
        <v>0.24247676486586439</v>
      </c>
      <c r="BB127" s="165">
        <f>ABS(BC127-BA127)</f>
        <v>0</v>
      </c>
      <c r="BC127" s="164">
        <f>BA127-BB126/BC126</f>
        <v>0.24247676486586439</v>
      </c>
      <c r="BD127" s="165">
        <f>ABS(BE127-BC127)</f>
        <v>0</v>
      </c>
      <c r="BE127" s="164">
        <f>BC127-BD126/BE126</f>
        <v>0.24247676486586439</v>
      </c>
      <c r="BF127" s="165">
        <f>ABS(BG127-BE127)</f>
        <v>0</v>
      </c>
      <c r="BG127" s="164">
        <f>BE127-BF126/BG126</f>
        <v>0.24247676486586439</v>
      </c>
      <c r="BH127" s="165">
        <f>ABS(BI127-BG127)</f>
        <v>0</v>
      </c>
      <c r="BI127" s="164">
        <f>BG127-BH126/BI126</f>
        <v>0.24247676486586439</v>
      </c>
      <c r="BJ127" s="165">
        <f>ABS(BK127-BI127)</f>
        <v>0</v>
      </c>
      <c r="BK127" s="164">
        <f>BI127-BJ126/BK126</f>
        <v>0.24247676486586439</v>
      </c>
      <c r="BL127" s="165">
        <f>ABS(BM127-BK127)</f>
        <v>0</v>
      </c>
      <c r="BM127" s="164">
        <f>BK127-BL126/BM126</f>
        <v>0.24247676486586439</v>
      </c>
      <c r="BN127" s="165">
        <f>ABS(BO127-BM127)</f>
        <v>0</v>
      </c>
      <c r="BO127" s="164">
        <f>BM127-BN126/BO126</f>
        <v>0.24247676486586439</v>
      </c>
      <c r="BP127" s="165">
        <f>ABS(BQ127-BO127)</f>
        <v>0</v>
      </c>
      <c r="BQ127" s="164">
        <f>BO127-BP126/BQ126</f>
        <v>0.24247676486586439</v>
      </c>
      <c r="BR127" s="165">
        <f>ABS(BS127-BQ127)</f>
        <v>0</v>
      </c>
      <c r="BS127" s="164">
        <f>BQ127-BR126/BS126</f>
        <v>0.24247676486586439</v>
      </c>
      <c r="BT127" s="165">
        <f>ABS(BU127-BS127)</f>
        <v>0</v>
      </c>
      <c r="BU127" s="164">
        <f>BS127-BT126/BU126</f>
        <v>0.24247676486586439</v>
      </c>
      <c r="BV127" s="165">
        <f>ABS(BW127-BU127)</f>
        <v>0</v>
      </c>
      <c r="BW127" s="164">
        <f>BU127-BV126/BW126</f>
        <v>0.24247676486586439</v>
      </c>
      <c r="BX127" s="165">
        <f>ABS(BY127-BW127)</f>
        <v>0</v>
      </c>
      <c r="BY127" s="164">
        <f>BW127-BX126/BY126</f>
        <v>0.24247676486586439</v>
      </c>
      <c r="BZ127" s="165">
        <f>ABS(CA127-BY127)</f>
        <v>0</v>
      </c>
      <c r="CA127" s="164">
        <f>BY127-BZ126/CA126</f>
        <v>0.24247676486586439</v>
      </c>
      <c r="CB127" s="165">
        <f>ABS(CC127-CA127)</f>
        <v>0</v>
      </c>
      <c r="CC127" s="164">
        <f>CA127-CB126/CC126</f>
        <v>0.24247676486586439</v>
      </c>
      <c r="CD127" s="165">
        <f>ABS(CE127-CC127)</f>
        <v>0</v>
      </c>
      <c r="CE127" s="164">
        <f>CC127-CD126/CE126</f>
        <v>0.24247676486586439</v>
      </c>
      <c r="CF127" s="165">
        <f>ABS(CG127-CE127)</f>
        <v>0</v>
      </c>
      <c r="CG127" s="164">
        <f>CE127-CF126/CG126</f>
        <v>0.24247676486586439</v>
      </c>
      <c r="CH127" s="165">
        <f>ABS(CI127-CG127)</f>
        <v>0</v>
      </c>
      <c r="CI127" s="164">
        <f>CG127-CH126/CI126</f>
        <v>0.24247676486586439</v>
      </c>
      <c r="CJ127" s="165">
        <f>ABS(CK127-CI127)</f>
        <v>0</v>
      </c>
      <c r="CK127" s="164">
        <f>CI127-CJ126/CK126</f>
        <v>0.24247676486586439</v>
      </c>
      <c r="CL127" s="165">
        <f>ABS(CM127-CK127)</f>
        <v>0</v>
      </c>
      <c r="CM127" s="164">
        <f>CK127-CL126/CM126</f>
        <v>0.24247676486586439</v>
      </c>
      <c r="CN127" s="165">
        <f>ABS(CO127-CM127)</f>
        <v>0</v>
      </c>
      <c r="CO127" s="164">
        <f>CM127-CN126/CO126</f>
        <v>0.24247676486586439</v>
      </c>
      <c r="CP127" s="165">
        <f>ABS(CQ127-CO127)</f>
        <v>0</v>
      </c>
      <c r="CQ127" s="164">
        <f>CO127-CP126/CQ126</f>
        <v>0.24247676486586439</v>
      </c>
      <c r="CR127" s="165">
        <f>ABS(CS127-CQ127)</f>
        <v>0</v>
      </c>
      <c r="CS127" s="164">
        <f>CQ127-CR126/CS126</f>
        <v>0.24247676486586439</v>
      </c>
      <c r="CT127" s="165">
        <f>ABS(CU127-CS127)</f>
        <v>0</v>
      </c>
      <c r="CU127" s="164">
        <f>CS127-CT126/CU126</f>
        <v>0.24247676486586439</v>
      </c>
      <c r="CV127" s="165">
        <f>ABS(CW127-CU127)</f>
        <v>0</v>
      </c>
      <c r="CW127" s="164">
        <f>CU127-CV126/CW126</f>
        <v>0.24247676486586439</v>
      </c>
      <c r="CX127" s="165">
        <f>ABS(CY127-CW127)</f>
        <v>0</v>
      </c>
      <c r="CY127" s="164">
        <f>CW127-CX126/CY126</f>
        <v>0.24247676486586439</v>
      </c>
      <c r="CZ127" s="165">
        <f>ABS(DA127-CY127)</f>
        <v>0</v>
      </c>
      <c r="DA127" s="164">
        <f>CY127-CZ126/DA126</f>
        <v>0.24247676486586439</v>
      </c>
      <c r="DB127" s="165">
        <f>ABS(DC127-DA127)</f>
        <v>0</v>
      </c>
      <c r="DC127" s="164">
        <f>DA127-DB126/DC126</f>
        <v>0.24247676486586439</v>
      </c>
      <c r="DD127" s="165">
        <f>ABS(DE127-DC127)</f>
        <v>0</v>
      </c>
      <c r="DE127" s="164">
        <f>DC127-DD126/DE126</f>
        <v>0.24247676486586439</v>
      </c>
      <c r="DF127" s="165">
        <f>ABS(DG127-DE127)</f>
        <v>0</v>
      </c>
      <c r="DG127" s="164">
        <f>DE127-DF126/DG126</f>
        <v>0.24247676486586439</v>
      </c>
      <c r="DH127" s="165">
        <f>ABS(DI127-DG127)</f>
        <v>0</v>
      </c>
      <c r="DI127" s="164">
        <f>DG127-DH126/DI126</f>
        <v>0.24247676486586439</v>
      </c>
      <c r="DJ127" s="165">
        <f>ABS(DK127-DI127)</f>
        <v>0</v>
      </c>
      <c r="DK127" s="164">
        <f>DI127-DJ126/DK126</f>
        <v>0.24247676486586439</v>
      </c>
      <c r="DL127" s="165">
        <f>ABS(DM127-DK127)</f>
        <v>0</v>
      </c>
      <c r="DM127" s="166">
        <f>DK127-DL126/DM126</f>
        <v>0.24247676486586439</v>
      </c>
    </row>
    <row r="128" spans="14:117" x14ac:dyDescent="0.25">
      <c r="N128" s="70" t="s">
        <v>625</v>
      </c>
      <c r="O128" s="73"/>
      <c r="P128" s="175" t="b">
        <f>IF(ISNUMBER(O114),TRUE,FALSE)</f>
        <v>1</v>
      </c>
      <c r="Q128" s="70"/>
      <c r="R128" s="73"/>
      <c r="S128" s="80"/>
      <c r="T128" s="73"/>
      <c r="U128" s="73"/>
      <c r="V128" s="73"/>
      <c r="W128" s="73"/>
      <c r="X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73"/>
      <c r="AO128" s="73"/>
      <c r="AP128" s="73"/>
      <c r="AQ128" s="73"/>
      <c r="AR128" s="73"/>
      <c r="AS128" s="73"/>
      <c r="AT128" s="73"/>
      <c r="AU128" s="73"/>
      <c r="AV128" s="73"/>
      <c r="AW128" s="73"/>
      <c r="AX128" s="73"/>
      <c r="AY128" s="73"/>
      <c r="AZ128" s="73"/>
      <c r="BA128" s="73"/>
      <c r="BB128" s="73"/>
      <c r="BC128" s="73"/>
      <c r="BD128" s="73"/>
      <c r="BE128" s="73"/>
      <c r="BF128" s="73"/>
      <c r="BG128" s="73"/>
      <c r="BH128" s="73"/>
      <c r="BI128" s="73"/>
      <c r="BJ128" s="73"/>
      <c r="BK128" s="73"/>
      <c r="BL128" s="73"/>
      <c r="BM128" s="73"/>
      <c r="BN128" s="73"/>
      <c r="BO128" s="73"/>
      <c r="BP128" s="73"/>
      <c r="BQ128" s="73"/>
      <c r="BR128" s="73"/>
      <c r="BS128" s="73"/>
      <c r="BT128" s="73"/>
      <c r="BU128" s="73"/>
      <c r="BV128" s="73"/>
      <c r="BW128" s="73"/>
      <c r="BX128" s="73"/>
      <c r="BY128" s="73"/>
      <c r="BZ128" s="73"/>
      <c r="CA128" s="73"/>
      <c r="CB128" s="73"/>
      <c r="CC128" s="73"/>
      <c r="CD128" s="73"/>
      <c r="CE128" s="73"/>
      <c r="CF128" s="73"/>
      <c r="CG128" s="73"/>
      <c r="CH128" s="73"/>
      <c r="CI128" s="73"/>
      <c r="CJ128" s="73"/>
      <c r="CK128" s="73"/>
      <c r="CL128" s="73"/>
      <c r="CM128" s="73"/>
      <c r="CN128" s="73"/>
      <c r="CO128" s="73"/>
      <c r="CP128" s="73"/>
      <c r="CQ128" s="73"/>
      <c r="CR128" s="73"/>
      <c r="CS128" s="73"/>
      <c r="CT128" s="73"/>
      <c r="CU128" s="73"/>
      <c r="CV128" s="73"/>
      <c r="CW128" s="73"/>
      <c r="CX128" s="73"/>
      <c r="CY128" s="73"/>
      <c r="CZ128" s="73"/>
      <c r="DA128" s="73"/>
      <c r="DB128" s="73"/>
      <c r="DC128" s="73"/>
      <c r="DD128" s="73"/>
      <c r="DE128" s="73"/>
      <c r="DF128" s="73"/>
      <c r="DG128" s="73"/>
      <c r="DH128" s="73"/>
      <c r="DI128" s="73"/>
      <c r="DJ128" s="73"/>
      <c r="DK128" s="73"/>
      <c r="DL128" s="73"/>
      <c r="DM128" s="80"/>
    </row>
    <row r="129" spans="14:56" x14ac:dyDescent="0.25">
      <c r="N129" s="176" t="s">
        <v>628</v>
      </c>
      <c r="O129" s="177"/>
      <c r="P129" s="178">
        <f>ABS(SUM(Q116:Q125)-SUM(Q76:Q85))</f>
        <v>0.71532292996003655</v>
      </c>
      <c r="T129" s="51"/>
      <c r="V129" s="47"/>
      <c r="W129" s="47"/>
      <c r="AW129" t="s">
        <v>576</v>
      </c>
    </row>
    <row r="130" spans="14:56" x14ac:dyDescent="0.25">
      <c r="N130" s="54" t="s">
        <v>626</v>
      </c>
      <c r="O130" s="58"/>
      <c r="P130" s="171"/>
      <c r="Q130" s="57" t="s">
        <v>545</v>
      </c>
      <c r="R130" s="56"/>
      <c r="S130" s="56"/>
      <c r="T130" s="57"/>
      <c r="U130" s="57"/>
      <c r="V130" s="54">
        <v>1</v>
      </c>
      <c r="W130" s="55">
        <v>2</v>
      </c>
      <c r="X130" s="55">
        <v>3</v>
      </c>
      <c r="Y130" s="55">
        <v>4</v>
      </c>
      <c r="Z130" s="55">
        <v>5</v>
      </c>
      <c r="AA130" s="55">
        <v>6</v>
      </c>
      <c r="AB130" s="55">
        <v>7</v>
      </c>
      <c r="AC130" s="55">
        <v>8</v>
      </c>
      <c r="AD130" s="55">
        <v>9</v>
      </c>
      <c r="AE130" s="58">
        <v>10</v>
      </c>
      <c r="AF130" s="83" t="s">
        <v>569</v>
      </c>
      <c r="AG130" s="54"/>
      <c r="AH130" s="55"/>
      <c r="AI130" s="55"/>
      <c r="AJ130" s="55"/>
      <c r="AK130" s="55"/>
      <c r="AL130" s="55"/>
      <c r="AM130" s="55"/>
      <c r="AN130" s="55"/>
      <c r="AO130" s="55"/>
      <c r="AP130" s="55"/>
      <c r="AQ130" s="55"/>
      <c r="AR130" s="58"/>
      <c r="AS130" s="54"/>
      <c r="AT130" s="55" t="s">
        <v>565</v>
      </c>
      <c r="AU130" s="55" t="s">
        <v>577</v>
      </c>
      <c r="AV130" s="58" t="s">
        <v>578</v>
      </c>
    </row>
    <row r="131" spans="14:56" x14ac:dyDescent="0.25">
      <c r="N131" s="82"/>
      <c r="O131" s="172"/>
      <c r="P131" s="78">
        <v>1</v>
      </c>
      <c r="Q131" s="61">
        <f>N116/N126</f>
        <v>6.5043701232947559E-2</v>
      </c>
      <c r="R131" s="62"/>
      <c r="S131" s="62"/>
      <c r="T131" s="60"/>
      <c r="U131" s="63"/>
      <c r="V131" s="153">
        <f>SQRT($T$51*VLOOKUP(V130,$P$51:$T$60,5))*(1-$Q$20)*Q131*VLOOKUP(V130,P131:Q140,2)</f>
        <v>8.689009380605699E-4</v>
      </c>
      <c r="W131" s="61">
        <f>SQRT($T$51*VLOOKUP(W130,$P$51:$T$60,5))*(1-$R$20)*Q131*VLOOKUP(W130,P131:Q140,2)</f>
        <v>2.3701608067930821E-3</v>
      </c>
      <c r="X131" s="61">
        <f>SQRT($T$51*VLOOKUP(X130,$P$51:$T$60,5))*(1-$S$20)*Q131*VLOOKUP(X130,P131:Q140,2)</f>
        <v>3.7350373903271613E-3</v>
      </c>
      <c r="Y131" s="61">
        <f>SQRT($T$51*VLOOKUP(Y130,$P$51:$T$60,5))*(1-$T$20)*Q131*VLOOKUP(Y130,P131:Q140,2)</f>
        <v>4.9994688970977624E-3</v>
      </c>
      <c r="Z131" s="61">
        <f>SQRT($T$51*VLOOKUP(Z130,$P$51:$T$60,5))*(1-$U$20)*Q131*VLOOKUP(Z130,P131:Q140,2)</f>
        <v>4.7632235139090026E-3</v>
      </c>
      <c r="AA131" s="61">
        <f>SQRT($T$51*VLOOKUP(AA130,$P$51:$T$60,5))*(1-$V$20)*Q131*VLOOKUP(AA130,P131:Q140,2)</f>
        <v>6.2037660030707749E-3</v>
      </c>
      <c r="AB131" s="61">
        <f>SQRT($T$51*VLOOKUP(AB130,$P$51:$T$60,5))*(1-$W$20)*Q131*VLOOKUP(AB130,P131:Q140,2)</f>
        <v>3.2819038584048051E-4</v>
      </c>
      <c r="AC131" s="61">
        <f>SQRT($T$51*VLOOKUP(AC130,$P$51:$T$60,5))*(1-$X$20)*Q131*VLOOKUP(AC130,P131:Q140,2)</f>
        <v>1.5042081205994538E-3</v>
      </c>
      <c r="AD131" s="61">
        <f>SQRT($T$51*VLOOKUP(AD130,$P$51:$T$60,5))*(1-$Y$20)*Q131*VLOOKUP(AD130,P131:Q140,2)</f>
        <v>2.189701430954265E-3</v>
      </c>
      <c r="AE131" s="155">
        <f>SQRT($T$51*VLOOKUP(AE130,$P$51:$T$60,5))*(1-$Z$20)*Q131*VLOOKUP(AE130,P131:Q140,2)</f>
        <v>1.9433334141302039E-3</v>
      </c>
      <c r="AF131" s="84">
        <f>$U$51*Q131</f>
        <v>1.7432908269966582E-6</v>
      </c>
      <c r="AG131" s="59" t="s">
        <v>69</v>
      </c>
      <c r="AH131" s="61">
        <f>$AE$10*AE141*100000/($T$3*$AE$9)^2</f>
        <v>0.82623032641547045</v>
      </c>
      <c r="AI131" s="65" t="s">
        <v>583</v>
      </c>
      <c r="AJ131" s="66" t="s">
        <v>573</v>
      </c>
      <c r="AK131" s="61">
        <f>(AH138+SQRT(AH140))^(1/3)+(AH138-SQRT(AH140))^(1/3)-AH134/3</f>
        <v>0.16584818175683202</v>
      </c>
      <c r="AL131" s="63">
        <f>AK131^3+AH134*AK131^2+AH135*AK131+AH136</f>
        <v>0</v>
      </c>
      <c r="AM131" s="65" t="s">
        <v>573</v>
      </c>
      <c r="AN131" s="61">
        <f>IF(AH140&gt;=0,AK131,AK138)</f>
        <v>0.16584818175683202</v>
      </c>
      <c r="AO131" s="61">
        <f>IF(AN131&lt;AN132,AN132,AN131)</f>
        <v>0.16584818175683202</v>
      </c>
      <c r="AP131" s="61">
        <f>AO131</f>
        <v>0.16584818175683202</v>
      </c>
      <c r="AQ131" s="67">
        <f>IF(AP131&lt;AP132,AP132,AP131)</f>
        <v>0.16584818175683202</v>
      </c>
      <c r="AR131" s="81"/>
      <c r="AS131" s="59">
        <v>1</v>
      </c>
      <c r="AT131" s="61">
        <f>AT103</f>
        <v>5.4980683411787988E-2</v>
      </c>
      <c r="AU131" s="61">
        <f>SUMPRODUCT(Q131:Q140,$AT$51:$AT$60)</f>
        <v>0.37402762651902377</v>
      </c>
      <c r="AV131" s="68">
        <f>IF($AA$7,EXP((AT131/AH132)*(AQ136-1)-LN(AQ136-AH132)-AH131*(2*AU131/AH131-AT131/AH132)*LN((AQ136+2.41421536*AH132)/(AQ136-0.41421536*AH132))/(AH132*2.82842713)      ),1)</f>
        <v>2.9119059438154671</v>
      </c>
    </row>
    <row r="132" spans="14:56" x14ac:dyDescent="0.25">
      <c r="N132" s="82"/>
      <c r="O132" s="172"/>
      <c r="P132" s="78">
        <v>2</v>
      </c>
      <c r="Q132" s="61">
        <f>N117/N126</f>
        <v>0.10213901689298811</v>
      </c>
      <c r="R132" s="62"/>
      <c r="S132" s="62"/>
      <c r="T132" s="60"/>
      <c r="U132" s="63"/>
      <c r="V132" s="153">
        <f>SQRT($T$52*VLOOKUP(V130,$P$51:$T$60,5))*(1-$Q$21)*Q132*VLOOKUP(V130,P131:Q140,2)</f>
        <v>2.3701608067930821E-3</v>
      </c>
      <c r="W132" s="61">
        <f>SQRT($T$52*VLOOKUP(W130,$P$51:$T$60,5))*(1-$R$21)*Q132*VLOOKUP(W130,P131:Q140,2)</f>
        <v>6.4317618891718137E-3</v>
      </c>
      <c r="X132" s="61">
        <f>SQRT($T$52*VLOOKUP(X130,$P$51:$T$60,5))*(1-$S$21)*Q132*VLOOKUP(X130,P131:Q140,2)</f>
        <v>1.029484703076897E-2</v>
      </c>
      <c r="Y132" s="61">
        <f>SQRT($T$52*VLOOKUP(Y130,$P$51:$T$60,5))*(1-$T$21)*Q132*VLOOKUP(Y130,P131:Q140,2)</f>
        <v>1.2461979115281102E-2</v>
      </c>
      <c r="Z132" s="61">
        <f>SQRT($T$52*VLOOKUP(Z130,$P$51:$T$60,5))*(1-$U$21)*Q132*VLOOKUP(Z130,P131:Q140,2)</f>
        <v>1.3388860002903005E-2</v>
      </c>
      <c r="AA132" s="61">
        <f>SQRT($T$52*VLOOKUP(AA130,$P$51:$T$60,5))*(1-$V$21)*Q132*VLOOKUP(AA130,P131:Q140,2)</f>
        <v>1.7141148344053222E-2</v>
      </c>
      <c r="AB132" s="61">
        <f>SQRT($T$52*VLOOKUP(AB130,$P$51:$T$60,5))*(1-$W$21)*Q132*VLOOKUP(AB130,P131:Q140,2)</f>
        <v>8.7410595660285186E-4</v>
      </c>
      <c r="AC132" s="61">
        <f>SQRT($T$52*VLOOKUP(AC130,$P$51:$T$60,5))*(1-$X$21)*Q132*VLOOKUP(AC130,P131:Q140,2)</f>
        <v>3.9108732872761304E-3</v>
      </c>
      <c r="AD132" s="61">
        <f>SQRT($T$52*VLOOKUP(AD130,$P$51:$T$60,5))*(1-$Y$21)*Q132*VLOOKUP(AD130,P131:Q140,2)</f>
        <v>5.9620622446895236E-3</v>
      </c>
      <c r="AE132" s="155">
        <f>SQRT($T$52*VLOOKUP(AE130,$P$51:$T$60,5))*(1-$Z$21)*Q132*VLOOKUP(AE130,P131:Q140,2)</f>
        <v>5.3553000675589163E-3</v>
      </c>
      <c r="AF132" s="84">
        <f>$U$52*Q132</f>
        <v>4.1315329724830933E-6</v>
      </c>
      <c r="AG132" s="59" t="s">
        <v>65</v>
      </c>
      <c r="AH132" s="61">
        <f>AF141*$AE$10*100000/($T$3*$AE$9)</f>
        <v>0.10710879143556053</v>
      </c>
      <c r="AI132" s="61"/>
      <c r="AJ132" s="66" t="s">
        <v>574</v>
      </c>
      <c r="AK132" s="66" t="e">
        <f>1/0</f>
        <v>#DIV/0!</v>
      </c>
      <c r="AL132" s="61"/>
      <c r="AM132" s="65" t="s">
        <v>574</v>
      </c>
      <c r="AN132" s="66">
        <f>IF(AH140&gt;=0,0,AK139)</f>
        <v>0</v>
      </c>
      <c r="AO132" s="61">
        <f>IF(AN131&lt;AN132,AN131,AN132)</f>
        <v>0</v>
      </c>
      <c r="AP132" s="61">
        <f>IF(AO132&lt;AO133,AO133,AO132)</f>
        <v>0</v>
      </c>
      <c r="AQ132" s="67">
        <f>IF(AP131&lt;AP132,AP131,AP132)</f>
        <v>0</v>
      </c>
      <c r="AR132" s="81"/>
      <c r="AS132" s="59">
        <v>2</v>
      </c>
      <c r="AT132" s="61">
        <f t="shared" ref="AT132:AT140" si="64">AT104</f>
        <v>8.2978405430088234E-2</v>
      </c>
      <c r="AU132" s="61">
        <f>SUMPRODUCT(Q131:Q140,$AU$51:$AU$60)</f>
        <v>0.64429788917944186</v>
      </c>
      <c r="AV132" s="68">
        <f>IF($AA$8,EXP((AT132/AH132)*(AQ136-1)-LN(AQ136-AH132)-AH131*(2*AU132/AH131-AT132/AH132)*LN((AQ136+2.41421536*AH132)/(AQ136-0.41421536*AH132))/(AH132*2.82842713)      ),1)</f>
        <v>0.61293857008488284</v>
      </c>
    </row>
    <row r="133" spans="14:56" x14ac:dyDescent="0.25">
      <c r="N133" s="82"/>
      <c r="O133" s="172"/>
      <c r="P133" s="78">
        <v>3</v>
      </c>
      <c r="Q133" s="61">
        <f>N118/N126</f>
        <v>0.11946125106029325</v>
      </c>
      <c r="R133" s="62"/>
      <c r="S133" s="62"/>
      <c r="T133" s="60"/>
      <c r="U133" s="63"/>
      <c r="V133" s="153">
        <f>SQRT($T$53*VLOOKUP(V130,$P$51:$T$60,5))*(1-$Q$22)*Q133*VLOOKUP(V130,P131:Q140,2)</f>
        <v>3.7350373903271613E-3</v>
      </c>
      <c r="W133" s="61">
        <f>SQRT($T$53*VLOOKUP(W130,$P$51:$T$60,5))*(1-$R$22)*Q133*VLOOKUP(W130,P131:Q140,2)</f>
        <v>1.0294847030768972E-2</v>
      </c>
      <c r="X133" s="61">
        <f>SQRT($T$53*VLOOKUP(X130,$P$51:$T$60,5))*(1-$S$22)*Q133*VLOOKUP(X130,P131:Q140,2)</f>
        <v>1.6514514534207003E-2</v>
      </c>
      <c r="Y133" s="61">
        <f>SQRT($T$53*VLOOKUP(Y130,$P$51:$T$60,5))*(1-$T$22)*Q133*VLOOKUP(Y130,P131:Q140,2)</f>
        <v>2.2016636575962853E-2</v>
      </c>
      <c r="Z133" s="61">
        <f>SQRT($T$53*VLOOKUP(Z130,$P$51:$T$60,5))*(1-$U$22)*Q133*VLOOKUP(Z130,P131:Q140,2)</f>
        <v>2.1477603110705457E-2</v>
      </c>
      <c r="AA133" s="61">
        <f>SQRT($T$53*VLOOKUP(AA130,$P$51:$T$60,5))*(1-$V$22)*Q133*VLOOKUP(AA130,P131:Q140,2)</f>
        <v>2.69435825350385E-2</v>
      </c>
      <c r="AB133" s="61">
        <f>SQRT($T$53*VLOOKUP(AB130,$P$51:$T$60,5))*(1-$W$22)*Q133*VLOOKUP(AB130,P131:Q140,2)</f>
        <v>1.3508926141936166E-3</v>
      </c>
      <c r="AC133" s="61">
        <f>SQRT($T$53*VLOOKUP(AC130,$P$51:$T$60,5))*(1-$X$22)*Q133*VLOOKUP(AC130,P131:Q140,2)</f>
        <v>6.3252333533226832E-3</v>
      </c>
      <c r="AD133" s="61">
        <f>SQRT($T$53*VLOOKUP(AD130,$P$51:$T$60,5))*(1-$Y$22)*Q133*VLOOKUP(AD130,P131:Q140,2)</f>
        <v>9.5066448357288939E-3</v>
      </c>
      <c r="AE133" s="155">
        <f>SQRT($T$53*VLOOKUP(AE130,$P$51:$T$60,5))*(1-$Z$22)*Q133*VLOOKUP(AE130,P131:Q140,2)</f>
        <v>8.6583325225050058E-3</v>
      </c>
      <c r="AF133" s="84">
        <f>$U$53*Q133</f>
        <v>6.730967563037021E-6</v>
      </c>
      <c r="AG133" s="82"/>
      <c r="AH133" s="65"/>
      <c r="AI133" s="61"/>
      <c r="AJ133" s="66" t="s">
        <v>575</v>
      </c>
      <c r="AK133" s="66" t="e">
        <f>1/0</f>
        <v>#DIV/0!</v>
      </c>
      <c r="AL133" s="61"/>
      <c r="AM133" s="65" t="s">
        <v>575</v>
      </c>
      <c r="AN133" s="66">
        <f>IF(AH140&gt;=0,0,AK140)</f>
        <v>0</v>
      </c>
      <c r="AO133" s="61">
        <f>AN133</f>
        <v>0</v>
      </c>
      <c r="AP133" s="61">
        <f>IF(AO132&lt;AO133,AO132,AO133)</f>
        <v>0</v>
      </c>
      <c r="AQ133" s="67">
        <f>AP133</f>
        <v>0</v>
      </c>
      <c r="AR133" s="81"/>
      <c r="AS133" s="59">
        <v>3</v>
      </c>
      <c r="AT133" s="61">
        <f t="shared" si="64"/>
        <v>0.11558353539329831</v>
      </c>
      <c r="AU133" s="61">
        <f>SUMPRODUCT(Q131:Q140,$AV$51:$AV$60)</f>
        <v>0.89349708682105511</v>
      </c>
      <c r="AV133" s="68">
        <f>IF($AA$9,EXP((AT133/AH132)*(AQ136-1)-LN(AQ136-AH132)-AH131*(2*AU133/AH131-AT133/AH132)*LN((AQ136+2.41421536*AH132)/(AQ136-0.41421536*AH132))/(AH132*2.82842713)      ),1)</f>
        <v>0.17154855528698315</v>
      </c>
    </row>
    <row r="134" spans="14:56" x14ac:dyDescent="0.25">
      <c r="N134" s="82"/>
      <c r="O134" s="172"/>
      <c r="P134" s="78">
        <v>4</v>
      </c>
      <c r="Q134" s="61">
        <f>N119/N126</f>
        <v>0.12600275788944451</v>
      </c>
      <c r="R134" s="62"/>
      <c r="S134" s="62"/>
      <c r="T134" s="60"/>
      <c r="U134" s="63"/>
      <c r="V134" s="153">
        <f>SQRT($T$54*VLOOKUP(V130,$P$51:$T$60,5))*(1-$Q$23)*Q134*VLOOKUP(V130,P131:Q140,2)</f>
        <v>4.9994688970977624E-3</v>
      </c>
      <c r="W134" s="61">
        <f>SQRT($T$54*VLOOKUP(W130,$P$51:$T$60,5))*(1-$R$23)*Q134*VLOOKUP(W130,P131:Q140,2)</f>
        <v>1.2461979115281102E-2</v>
      </c>
      <c r="X134" s="61">
        <f>SQRT($T$54*VLOOKUP(X130,$P$51:$T$60,5))*(1-$S$23)*Q134*VLOOKUP(X130,P131:Q140,2)</f>
        <v>2.2016636575962853E-2</v>
      </c>
      <c r="Y134" s="61">
        <f>SQRT($T$54*VLOOKUP(Y130,$P$51:$T$60,5))*(1-$T$23)*Q134*VLOOKUP(Y130,P131:Q140,2)</f>
        <v>2.9546580032210931E-2</v>
      </c>
      <c r="Z134" s="61">
        <f>SQRT($T$54*VLOOKUP(Z130,$P$51:$T$60,5))*(1-$U$23)*Q134*VLOOKUP(Z130,P131:Q140,2)</f>
        <v>2.8517131979649026E-2</v>
      </c>
      <c r="AA134" s="61">
        <f>SQRT($T$54*VLOOKUP(AA130,$P$51:$T$60,5))*(1-$V$23)*Q134*VLOOKUP(AA130,P131:Q140,2)</f>
        <v>3.4287854284588679E-2</v>
      </c>
      <c r="AB134" s="61">
        <f>SQRT($T$54*VLOOKUP(AB130,$P$51:$T$60,5))*(1-$W$23)*Q134*VLOOKUP(AB130,P131:Q140,2)</f>
        <v>1.8172019848680997E-3</v>
      </c>
      <c r="AC134" s="61">
        <f>SQRT($T$54*VLOOKUP(AC130,$P$51:$T$60,5))*(1-$X$23)*Q134*VLOOKUP(AC130,P131:Q140,2)</f>
        <v>8.3716589295418382E-3</v>
      </c>
      <c r="AD134" s="61">
        <f>SQRT($T$54*VLOOKUP(AD130,$P$51:$T$60,5))*(1-$Y$23)*Q134*VLOOKUP(AD130,P131:Q140,2)</f>
        <v>1.3939843726298879E-2</v>
      </c>
      <c r="AE134" s="155">
        <f>SQRT($T$54*VLOOKUP(AE130,$P$51:$T$60,5))*(1-$Z$23)*Q134*VLOOKUP(AE130,P131:Q140,2)</f>
        <v>1.0513447324379538E-2</v>
      </c>
      <c r="AF134" s="84">
        <f>$U$54*Q134</f>
        <v>9.1209399027456815E-6</v>
      </c>
      <c r="AG134" s="59" t="s">
        <v>570</v>
      </c>
      <c r="AH134" s="60">
        <f>AH132-1</f>
        <v>-0.89289120856443949</v>
      </c>
      <c r="AI134" s="61"/>
      <c r="AJ134" s="66"/>
      <c r="AK134" s="61"/>
      <c r="AL134" s="61"/>
      <c r="AM134" s="50"/>
      <c r="AN134" s="65"/>
      <c r="AO134" s="65"/>
      <c r="AP134" s="65"/>
      <c r="AQ134" s="65"/>
      <c r="AR134" s="81"/>
      <c r="AS134" s="59">
        <v>4</v>
      </c>
      <c r="AT134" s="61">
        <f t="shared" si="64"/>
        <v>0.14849269129567372</v>
      </c>
      <c r="AU134" s="61">
        <f>SUMPRODUCT(Q131:Q140,$AW$51:$AW$60)</f>
        <v>1.1119408821828631</v>
      </c>
      <c r="AV134" s="68">
        <f>IF($AA$10,EXP((AT134/AH132)*(AQ136-1)-LN(AQ136-AH132)-AH131*(2*AU134/AH131-AT134/AH132)*LN((AQ136+2.41421536*AH132)/(AQ136-0.41421536*AH132))/(AH132*2.82842713)      ),1)</f>
        <v>6.2351288048360598E-2</v>
      </c>
    </row>
    <row r="135" spans="14:56" x14ac:dyDescent="0.25">
      <c r="N135" s="82"/>
      <c r="O135" s="172"/>
      <c r="P135" s="78">
        <v>5</v>
      </c>
      <c r="Q135" s="61">
        <f>N120/N126</f>
        <v>0.12581121136588441</v>
      </c>
      <c r="R135" s="62"/>
      <c r="S135" s="62"/>
      <c r="T135" s="60"/>
      <c r="U135" s="63"/>
      <c r="V135" s="153">
        <f>SQRT($T$55*VLOOKUP(V130,$P$51:$T$60,5))*(1-$Q$24)*Q135*VLOOKUP(V130,P131:Q140,2)</f>
        <v>4.7632235139090035E-3</v>
      </c>
      <c r="W135" s="61">
        <f>SQRT($T$55*VLOOKUP(W130,$P$51:$T$60,5))*(1-$R$24)*Q135*VLOOKUP(W130,P131:Q140,2)</f>
        <v>1.3388860002903003E-2</v>
      </c>
      <c r="X135" s="61">
        <f>SQRT($T$55*VLOOKUP(X130,$P$51:$T$60,5))*(1-$S$24)*Q135*VLOOKUP(X130,P131:Q140,2)</f>
        <v>2.1477603110705457E-2</v>
      </c>
      <c r="Y135" s="61">
        <f>SQRT($T$55*VLOOKUP(Y130,$P$51:$T$60,5))*(1-$T$24)*Q135*VLOOKUP(Y130,P131:Q140,2)</f>
        <v>2.8517131979649023E-2</v>
      </c>
      <c r="Z135" s="61">
        <f>SQRT($T$55*VLOOKUP(Z130,$P$51:$T$60,5))*(1-$U$24)*Q135*VLOOKUP(Z130,P131:Q140,2)</f>
        <v>2.7501545835307666E-2</v>
      </c>
      <c r="AA135" s="61">
        <f>SQRT($T$55*VLOOKUP(AA130,$P$51:$T$60,5))*(1-$V$24)*Q135*VLOOKUP(AA130,P131:Q140,2)</f>
        <v>3.5723521588394577E-2</v>
      </c>
      <c r="AB135" s="61">
        <f>SQRT($T$55*VLOOKUP(AB130,$P$51:$T$60,5))*(1-$W$24)*Q135*VLOOKUP(AB130,P131:Q140,2)</f>
        <v>1.7087852562671193E-3</v>
      </c>
      <c r="AC135" s="61">
        <f>SQRT($T$55*VLOOKUP(AC130,$P$51:$T$60,5))*(1-$X$24)*Q135*VLOOKUP(AC130,P131:Q140,2)</f>
        <v>8.200689057996537E-3</v>
      </c>
      <c r="AD135" s="61">
        <f>SQRT($T$55*VLOOKUP(AD130,$P$51:$T$60,5))*(1-$Y$24)*Q135*VLOOKUP(AD130,P131:Q140,2)</f>
        <v>1.2811306620462769E-2</v>
      </c>
      <c r="AE135" s="155">
        <f>SQRT($T$55*VLOOKUP(AE130,$P$51:$T$60,5))*(1-$Z$24)*Q135*VLOOKUP(AE130,P131:Q140,2)</f>
        <v>1.1173260079913047E-2</v>
      </c>
      <c r="AF135" s="84">
        <f>$U$55*Q135</f>
        <v>9.1050218675017415E-6</v>
      </c>
      <c r="AG135" s="59" t="s">
        <v>571</v>
      </c>
      <c r="AH135" s="60">
        <f>AH131-3*AH132*AH132-2*AH132</f>
        <v>0.57759586393599016</v>
      </c>
      <c r="AI135" s="61" t="s">
        <v>584</v>
      </c>
      <c r="AJ135" s="66" t="s">
        <v>585</v>
      </c>
      <c r="AK135" s="61">
        <f>AH138^2/AH139^3</f>
        <v>-0.41894044310048806</v>
      </c>
      <c r="AL135" s="61"/>
      <c r="AM135" s="50"/>
      <c r="AN135" s="65"/>
      <c r="AO135" s="65"/>
      <c r="AP135" s="65"/>
      <c r="AQ135" s="65"/>
      <c r="AR135" s="81"/>
      <c r="AS135" s="59">
        <v>5</v>
      </c>
      <c r="AT135" s="61">
        <f t="shared" si="64"/>
        <v>0.14845922339919562</v>
      </c>
      <c r="AU135" s="61">
        <f>SUMPRODUCT(Q131:Q140,$AX$51:$AX$60)</f>
        <v>1.1055669469561278</v>
      </c>
      <c r="AV135" s="68">
        <f>IF($AA$11,EXP((AT135/AH132)*(AQ136-1)-LN(AQ136-AH132)-AH131*(2*AU135/AH131-AT135/AH132)*LN((AQ136+2.41421536*AH132)/(AQ136-0.41421536*AH132))/(AH132*2.82842713)      ),1)</f>
        <v>6.566849933604868E-2</v>
      </c>
    </row>
    <row r="136" spans="14:56" x14ac:dyDescent="0.25">
      <c r="N136" s="82"/>
      <c r="O136" s="172"/>
      <c r="P136" s="78">
        <v>6</v>
      </c>
      <c r="Q136" s="61">
        <f>N121/N126</f>
        <v>0.12961111119832935</v>
      </c>
      <c r="R136" s="62"/>
      <c r="S136" s="62"/>
      <c r="T136" s="60"/>
      <c r="U136" s="63"/>
      <c r="V136" s="153">
        <f>SQRT($T$56*VLOOKUP(V130,$P$51:$T$60,5))*(1-$Q$25)*Q136*VLOOKUP(V130,P131:Q140,2)</f>
        <v>6.203766003070774E-3</v>
      </c>
      <c r="W136" s="61">
        <f>SQRT($T$56*VLOOKUP(W130,$P$51:$T$60,5))*(1-$R$25)*Q136*VLOOKUP(W130,P131:Q140,2)</f>
        <v>1.7141148344053222E-2</v>
      </c>
      <c r="X136" s="61">
        <f>SQRT($T$56*VLOOKUP(X130,$P$51:$T$60,5))*(1-$S$25)*Q136*VLOOKUP(X130,P131:Q140,2)</f>
        <v>2.69435825350385E-2</v>
      </c>
      <c r="Y136" s="61">
        <f>SQRT($T$56*VLOOKUP(Y130,$P$51:$T$60,5))*(1-$T$25)*Q136*VLOOKUP(Y130,P131:Q140,2)</f>
        <v>3.4287854284588679E-2</v>
      </c>
      <c r="Z136" s="61">
        <f>SQRT($T$56*VLOOKUP(Z130,$P$51:$T$60,5))*(1-$U$25)*Q136*VLOOKUP(Z130,P131:Q140,2)</f>
        <v>3.5723521588394577E-2</v>
      </c>
      <c r="AA136" s="61">
        <f>SQRT($T$56*VLOOKUP(AA130,$P$51:$T$60,5))*(1-$V$25)*Q136*VLOOKUP(AA130,P131:Q140,2)</f>
        <v>4.6403573177988107E-2</v>
      </c>
      <c r="AB136" s="61">
        <f>SQRT($T$56*VLOOKUP(AB130,$P$51:$T$60,5))*(1-$W$25)*Q136*VLOOKUP(AB130,P131:Q140,2)</f>
        <v>2.4506013694619E-3</v>
      </c>
      <c r="AC136" s="61">
        <f>SQRT($T$56*VLOOKUP(AC130,$P$51:$T$60,5))*(1-$X$25)*Q136*VLOOKUP(AC130,P131:Q140,2)</f>
        <v>1.0625769933862106E-2</v>
      </c>
      <c r="AD136" s="61">
        <f>SQRT($T$56*VLOOKUP(AD130,$P$51:$T$60,5))*(1-$Y$25)*Q136*VLOOKUP(AD130,P131:Q140,2)</f>
        <v>1.6368903865415146E-2</v>
      </c>
      <c r="AE136" s="155">
        <f>SQRT($T$56*VLOOKUP(AE130,$P$51:$T$60,5))*(1-$Z$25)*Q136*VLOOKUP(AE130,P131:Q140,2)</f>
        <v>1.4513664070660256E-2</v>
      </c>
      <c r="AF136" s="84">
        <f>$U$56*Q136</f>
        <v>1.1668731424420934E-5</v>
      </c>
      <c r="AG136" s="59" t="s">
        <v>572</v>
      </c>
      <c r="AH136" s="60">
        <f>-1*AH131*AH132+AH132^2+AH132^3</f>
        <v>-7.5795455047038468E-2</v>
      </c>
      <c r="AI136" s="61"/>
      <c r="AJ136" s="66" t="s">
        <v>586</v>
      </c>
      <c r="AK136" s="61" t="e">
        <f>SQRT(1-AK135)/SQRT(AK135)*AH138/ABS(AH138)</f>
        <v>#NUM!</v>
      </c>
      <c r="AL136" s="61"/>
      <c r="AM136" s="50"/>
      <c r="AN136" s="65"/>
      <c r="AO136" s="65"/>
      <c r="AP136" s="65" t="s">
        <v>579</v>
      </c>
      <c r="AQ136" s="61">
        <f>IF(AH140&gt;=0,AQ131,AQ133)</f>
        <v>0.16584818175683202</v>
      </c>
      <c r="AR136" s="81"/>
      <c r="AS136" s="59">
        <v>6</v>
      </c>
      <c r="AT136" s="61">
        <f t="shared" si="64"/>
        <v>0.18468301041282212</v>
      </c>
      <c r="AU136" s="61">
        <f>SUMPRODUCT(Q131:Q140,$AY$51:$AY$60)</f>
        <v>1.3679361576598748</v>
      </c>
      <c r="AV136" s="68">
        <f>IF($AA$12,EXP((AT136/AH132)*(AQ136-1)-LN(AQ136-AH132)-AH131*(2*AU136/AH131-AT136/AH132)*LN((AQ136+2.41421536*AH132)/(AQ136-0.41421536*AH132))/(AH132*2.82842713)      ),1)</f>
        <v>1.7985018704992244E-2</v>
      </c>
    </row>
    <row r="137" spans="14:56" x14ac:dyDescent="0.25">
      <c r="N137" s="82"/>
      <c r="O137" s="172"/>
      <c r="P137" s="78">
        <v>7</v>
      </c>
      <c r="Q137" s="61">
        <f>N122/N126</f>
        <v>3.8673761145833666E-2</v>
      </c>
      <c r="R137" s="62"/>
      <c r="S137" s="62"/>
      <c r="T137" s="60"/>
      <c r="U137" s="63"/>
      <c r="V137" s="153">
        <f>SQRT($T$57*VLOOKUP(V130,$P$51:$T$60,5))*(1-$Q$26)*Q137*VLOOKUP(V130,P131:Q140,2)</f>
        <v>3.2819038584048051E-4</v>
      </c>
      <c r="W137" s="61">
        <f>SQRT($T$57*VLOOKUP(W130,$P$51:$T$60,5))*(1-$R$26)*Q137*VLOOKUP(W130,P131:Q140,2)</f>
        <v>8.7410595660285175E-4</v>
      </c>
      <c r="X137" s="61">
        <f>SQRT($T$57*VLOOKUP(X130,$P$51:$T$60,5))*(1-$S$26)*Q137*VLOOKUP(X130,P131:Q140,2)</f>
        <v>1.3508926141936166E-3</v>
      </c>
      <c r="Y137" s="61">
        <f>SQRT($T$57*VLOOKUP(Y130,$P$51:$T$60,5))*(1-$T$26)*Q137*VLOOKUP(Y130,P131:Q140,2)</f>
        <v>1.8172019848680997E-3</v>
      </c>
      <c r="Z137" s="61">
        <f>SQRT($T$57*VLOOKUP(Z130,$P$51:$T$60,5))*(1-$U$26)*Q137*VLOOKUP(Z130,P131:Q140,2)</f>
        <v>1.7087852562671191E-3</v>
      </c>
      <c r="AA137" s="61">
        <f>SQRT($T$57*VLOOKUP(AA130,$P$51:$T$60,5))*(1-$V$26)*Q137*VLOOKUP(AA130,P131:Q140,2)</f>
        <v>2.4506013694618996E-3</v>
      </c>
      <c r="AB137" s="61">
        <f>SQRT($T$57*VLOOKUP(AB130,$P$51:$T$60,5))*(1-$W$26)*Q137*VLOOKUP(AB130,P131:Q140,2)</f>
        <v>1.3204547739835082E-4</v>
      </c>
      <c r="AC137" s="61">
        <f>SQRT($T$57*VLOOKUP(AC130,$P$51:$T$60,5))*(1-$X$26)*Q137*VLOOKUP(AC130,P131:Q140,2)</f>
        <v>6.5670729199026755E-4</v>
      </c>
      <c r="AD137" s="61">
        <f>SQRT($T$57*VLOOKUP(AD130,$P$51:$T$60,5))*(1-$Y$26)*Q137*VLOOKUP(AD130,P131:Q140,2)</f>
        <v>7.6722752721383606E-4</v>
      </c>
      <c r="AE137" s="155">
        <f>SQRT($T$57*VLOOKUP(AE130,$P$51:$T$60,5))*(1-$Z$26)*Q137*VLOOKUP(AE130,P131:Q140,2)</f>
        <v>7.0794470522234077E-4</v>
      </c>
      <c r="AF137" s="84">
        <f>$U$57*Q137</f>
        <v>9.3009757858106428E-7</v>
      </c>
      <c r="AG137" s="82"/>
      <c r="AH137" s="65"/>
      <c r="AI137" s="61"/>
      <c r="AJ137" s="66" t="s">
        <v>587</v>
      </c>
      <c r="AK137" s="61" t="e">
        <f>IF(ATAN(AK136)&lt;0,ATAN(AK136)+PI(),ATAN(AK136))</f>
        <v>#NUM!</v>
      </c>
      <c r="AL137" s="61"/>
      <c r="AM137" s="50"/>
      <c r="AN137" s="65"/>
      <c r="AO137" s="65"/>
      <c r="AP137" s="65"/>
      <c r="AQ137" s="65"/>
      <c r="AR137" s="81"/>
      <c r="AS137" s="59">
        <v>7</v>
      </c>
      <c r="AT137" s="61">
        <f t="shared" si="64"/>
        <v>4.9335284646156045E-2</v>
      </c>
      <c r="AU137" s="61">
        <f>SUMPRODUCT(Q131:Q140,$AZ$51:$AZ$60)</f>
        <v>0.23489571903679449</v>
      </c>
      <c r="AV137" s="68">
        <f>IF($AA$13,EXP((AT137/AH132)*(AQ136-1)-LN(AQ136-AH132)-AH131*(2*AU137/AH131-AT137/AH132)*LN((AQ136+2.41421536*AH132)/(AQ136-0.41421536*AH132))/(AH132*2.82842713)      ),1)</f>
        <v>8.0204684075349615</v>
      </c>
    </row>
    <row r="138" spans="14:56" x14ac:dyDescent="0.25">
      <c r="N138" s="82"/>
      <c r="O138" s="172"/>
      <c r="P138" s="78">
        <v>8</v>
      </c>
      <c r="Q138" s="61">
        <f>N123/N126</f>
        <v>8.8094212185186802E-2</v>
      </c>
      <c r="R138" s="62"/>
      <c r="S138" s="62"/>
      <c r="T138" s="60"/>
      <c r="U138" s="63"/>
      <c r="V138" s="153">
        <f>SQRT($T$58*VLOOKUP(V130,$P$51:$T$60,5))*(1-$Q$27)*Q138*VLOOKUP(V130,P131:Q140,2)</f>
        <v>1.5042081205994538E-3</v>
      </c>
      <c r="W138" s="61">
        <f>SQRT($T$58*VLOOKUP(W130,$P$51:$T$60,5))*(1-$R$27)*Q138*VLOOKUP(W130,P131:Q140,2)</f>
        <v>3.9108732872761304E-3</v>
      </c>
      <c r="X138" s="61">
        <f>SQRT($T$58*VLOOKUP(X130,$P$51:$T$60,5))*(1-$S$27)*Q138*VLOOKUP(X130,P131:Q140,2)</f>
        <v>6.3252333533226832E-3</v>
      </c>
      <c r="Y138" s="61">
        <f>SQRT($T$58*VLOOKUP(Y130,$P$51:$T$60,5))*(1-$T$27)*Q138*VLOOKUP(Y130,P131:Q140,2)</f>
        <v>8.3716589295418364E-3</v>
      </c>
      <c r="Z138" s="61">
        <f>SQRT($T$58*VLOOKUP(Z130,$P$51:$T$60,5))*(1-$U$27)*Q138*VLOOKUP(Z130,P131:Q140,2)</f>
        <v>8.200689057996537E-3</v>
      </c>
      <c r="AA138" s="61">
        <f>SQRT($T$58*VLOOKUP(AA130,$P$51:$T$60,5))*(1-$V$27)*Q138*VLOOKUP(AA130,P131:Q140,2)</f>
        <v>1.0625769933862108E-2</v>
      </c>
      <c r="AB138" s="61">
        <f>SQRT($T$58*VLOOKUP(AB130,$P$51:$T$60,5))*(1-$W$27)*Q138*VLOOKUP(AB130,P131:Q140,2)</f>
        <v>6.5670729199026755E-4</v>
      </c>
      <c r="AC138" s="61">
        <f>SQRT($T$58*VLOOKUP(AC130,$P$51:$T$60,5))*(1-$X$27)*Q138*VLOOKUP(AC130,P131:Q140,2)</f>
        <v>3.15775361078702E-3</v>
      </c>
      <c r="AD138" s="61">
        <f>SQRT($T$58*VLOOKUP(AD130,$P$51:$T$60,5))*(1-$Y$27)*Q138*VLOOKUP(AD130,P131:Q140,2)</f>
        <v>4.1132844605892031E-3</v>
      </c>
      <c r="AE138" s="155">
        <f>SQRT($T$58*VLOOKUP(AE130,$P$51:$T$60,5))*(1-$Z$27)*Q138*VLOOKUP(AE130,P131:Q140,2)</f>
        <v>3.5770940580283459E-3</v>
      </c>
      <c r="AF138" s="84">
        <f>$U$58*Q138</f>
        <v>2.3500265113335714E-6</v>
      </c>
      <c r="AG138" s="59" t="s">
        <v>582</v>
      </c>
      <c r="AH138" s="61">
        <f>AH134*AH135/6-AH136/2-AH134^3/27</f>
        <v>-2.1692068354650842E-2</v>
      </c>
      <c r="AI138" s="61"/>
      <c r="AJ138" s="66" t="s">
        <v>573</v>
      </c>
      <c r="AK138" s="61" t="e">
        <f>2*SQRT(AH139)*COS(AK137/3)-AH134/3</f>
        <v>#NUM!</v>
      </c>
      <c r="AL138" s="69" t="e">
        <f>AK138^3+AH134*AK138^2+AH135*AK138+AH136</f>
        <v>#NUM!</v>
      </c>
      <c r="AM138" s="50"/>
      <c r="AN138" s="65"/>
      <c r="AO138" s="65"/>
      <c r="AP138" s="65"/>
      <c r="AQ138" s="65"/>
      <c r="AR138" s="81"/>
      <c r="AS138" s="59">
        <v>8</v>
      </c>
      <c r="AT138" s="61">
        <f t="shared" si="64"/>
        <v>5.4723128868748194E-2</v>
      </c>
      <c r="AU138" s="61">
        <f>SUMPRODUCT(Q131:Q140,$BA$51:$BA$60)</f>
        <v>0.48192220816682613</v>
      </c>
      <c r="AV138" s="68">
        <f>IF($AA$14,EXP((AT138/AH132)*(AQ136-1)-LN(AQ136-AH132)-AH131*(2*AU138/AH131-AT138/AH132)*LN((AQ136+2.41421536*AH132)/(AQ136-0.41421536*AH132))/(AH132*2.82842713)      ),1)</f>
        <v>1.1871318430744877</v>
      </c>
    </row>
    <row r="139" spans="14:56" x14ac:dyDescent="0.25">
      <c r="N139" s="82"/>
      <c r="O139" s="172"/>
      <c r="P139" s="78">
        <v>9</v>
      </c>
      <c r="Q139" s="61">
        <f>N124/N126</f>
        <v>0.10902132129498057</v>
      </c>
      <c r="R139" s="62"/>
      <c r="S139" s="62"/>
      <c r="T139" s="60"/>
      <c r="U139" s="63"/>
      <c r="V139" s="153">
        <f>SQRT($T$59*VLOOKUP(V130,$P$51:$T$60,5))*(1-$Q$28)*Q139*VLOOKUP(V130,P131:Q140,2)</f>
        <v>2.1897014309542645E-3</v>
      </c>
      <c r="W139" s="61">
        <f>SQRT($T$59*VLOOKUP(W130,$P$51:$T$60,5))*(1-$R$28)*Q139*VLOOKUP(W130,P131:Q140,2)</f>
        <v>5.9620622446895236E-3</v>
      </c>
      <c r="X139" s="61">
        <f>SQRT($T$59*VLOOKUP(X130,$P$51:$T$60,5))*(1-$S$28)*Q139*VLOOKUP(X130,P131:Q140,2)</f>
        <v>9.5066448357288939E-3</v>
      </c>
      <c r="Y139" s="61">
        <f>SQRT($T$59*VLOOKUP(Y130,$P$51:$T$60,5))*(1-$T$28)*Q139*VLOOKUP(Y130,P131:Q140,2)</f>
        <v>1.3939843726298877E-2</v>
      </c>
      <c r="Z139" s="61">
        <f>SQRT($T$59*VLOOKUP(Z130,$P$51:$T$60,5))*(1-$U$28)*Q139*VLOOKUP(Z130,P131:Q140,2)</f>
        <v>1.2811306620462769E-2</v>
      </c>
      <c r="AA139" s="61">
        <f>SQRT($T$59*VLOOKUP(AA130,$P$51:$T$60,5))*(1-$V$28)*Q139*VLOOKUP(AA130,P131:Q140,2)</f>
        <v>1.6368903865415146E-2</v>
      </c>
      <c r="AB139" s="61">
        <f>SQRT($T$59*VLOOKUP(AB130,$P$51:$T$60,5))*(1-$W$28)*Q139*VLOOKUP(AB130,P131:Q140,2)</f>
        <v>7.6722752721383606E-4</v>
      </c>
      <c r="AC139" s="61">
        <f>SQRT($T$59*VLOOKUP(AC130,$P$51:$T$60,5))*(1-$X$28)*Q139*VLOOKUP(AC130,P131:Q140,2)</f>
        <v>4.1132844605892031E-3</v>
      </c>
      <c r="AD139" s="61">
        <f>SQRT($T$59*VLOOKUP(AD130,$P$51:$T$60,5))*(1-$Y$28)*Q139*VLOOKUP(AD130,P131:Q140,2)</f>
        <v>6.5767084685196152E-3</v>
      </c>
      <c r="AE139" s="155">
        <f>SQRT($T$59*VLOOKUP(AE130,$P$51:$T$60,5))*(1-$Z$28)*Q139*VLOOKUP(AE130,P131:Q140,2)</f>
        <v>5.4639365886530577E-3</v>
      </c>
      <c r="AF139" s="84">
        <f>$U$59*Q139</f>
        <v>2.9449779427417764E-6</v>
      </c>
      <c r="AG139" s="59" t="s">
        <v>558</v>
      </c>
      <c r="AH139" s="61">
        <f>AH134^2/9-AH135/3</f>
        <v>-0.10394809794181167</v>
      </c>
      <c r="AI139" s="61"/>
      <c r="AJ139" s="66" t="s">
        <v>574</v>
      </c>
      <c r="AK139" s="61" t="e">
        <f>2*SQRT(AH139)*COS((AK137+2*PI())/3)-AH134/3</f>
        <v>#NUM!</v>
      </c>
      <c r="AL139" s="69" t="e">
        <f>AK139^3+AK139^2*AH134+AK139*AH135+AH136</f>
        <v>#NUM!</v>
      </c>
      <c r="AM139" s="50"/>
      <c r="AN139" s="65"/>
      <c r="AO139" s="50"/>
      <c r="AP139" s="65"/>
      <c r="AQ139" s="65"/>
      <c r="AR139" s="81"/>
      <c r="AS139" s="59">
        <v>9</v>
      </c>
      <c r="AT139" s="61">
        <f t="shared" si="64"/>
        <v>5.5413571276127595E-2</v>
      </c>
      <c r="AU139" s="61">
        <f>SUMPRODUCT(Q131:Q140,$BB$51:$BB$60)</f>
        <v>0.59983046338109436</v>
      </c>
      <c r="AV139" s="68">
        <f>IF($AA$15,EXP((AT139/AH132)*(AQ136-1)-LN(AQ136-AH132)-AH131*(2*AU139/AH131-AT139/AH132)*LN((AQ136+2.41421536*AH132)/(AQ136-0.41421536*AH132))/(AH132*2.82842713)      ),1)</f>
        <v>0.45584006829192425</v>
      </c>
    </row>
    <row r="140" spans="14:56" x14ac:dyDescent="0.25">
      <c r="N140" s="82"/>
      <c r="O140" s="172"/>
      <c r="P140" s="78">
        <v>10</v>
      </c>
      <c r="Q140" s="61">
        <f>N125/N126</f>
        <v>9.6141655734111611E-2</v>
      </c>
      <c r="R140" s="62"/>
      <c r="S140" s="62"/>
      <c r="T140" s="60"/>
      <c r="U140" s="63"/>
      <c r="V140" s="153">
        <f>SQRT($T$60*VLOOKUP(V130,$P$51:$T$60,5))*(1-$Q$29)*Q140*VLOOKUP(V130,P131:Q140,2)</f>
        <v>1.9433334141302039E-3</v>
      </c>
      <c r="W140" s="61">
        <f>SQRT($T$60*VLOOKUP(W130,$P$51:$T$60,5))*(1-$R$29)*Q140*VLOOKUP(W130,P131:Q140,2)</f>
        <v>5.3553000675589163E-3</v>
      </c>
      <c r="X140" s="61">
        <f>SQRT($T$60*VLOOKUP(X130,$P$51:$T$60,5))*(1-$S$29)*Q140*VLOOKUP(X130,P131:Q140,2)</f>
        <v>8.6583325225050058E-3</v>
      </c>
      <c r="Y140" s="61">
        <f>SQRT($T$60*VLOOKUP(Y130,$P$51:$T$60,5))*(1-$T$29)*Q140*VLOOKUP(Y130,P131:Q140,2)</f>
        <v>1.0513447324379538E-2</v>
      </c>
      <c r="Z140" s="61">
        <f>SQRT($T$60*VLOOKUP(Z130,$P$51:$T$60,5))*(1-$U$29)*Q140*VLOOKUP(Z130,P131:Q140,2)</f>
        <v>1.1173260079913049E-2</v>
      </c>
      <c r="AA140" s="61">
        <f>SQRT($T$60*VLOOKUP(AA130,$P$51:$T$60,5))*(1-$V$29)*Q140*VLOOKUP(AA130,P131:Q140,2)</f>
        <v>1.4513664070660256E-2</v>
      </c>
      <c r="AB140" s="61">
        <f>SQRT($T$60*VLOOKUP(AB130,$P$51:$T$60,5))*(1-$W$29)*Q140*VLOOKUP(AB130,P131:Q140,2)</f>
        <v>7.0794470522234077E-4</v>
      </c>
      <c r="AC140" s="61">
        <f>SQRT($T$60*VLOOKUP(AC130,$P$51:$T$60,5))*(1-$X$29)*Q140*VLOOKUP(AC130,P131:Q140,2)</f>
        <v>3.5770940580283459E-3</v>
      </c>
      <c r="AD140" s="61">
        <f>SQRT($T$60*VLOOKUP(AD130,$P$51:$T$60,5))*(1-$Y$29)*Q140*VLOOKUP(AD130,P131:Q140,2)</f>
        <v>5.4639365886530577E-3</v>
      </c>
      <c r="AE140" s="155">
        <f>SQRT($T$60*VLOOKUP(AE130,$P$51:$T$60,5))*(1-$Z$29)*Q140*VLOOKUP(AE130,P131:Q140,2)</f>
        <v>4.5394444938110113E-3</v>
      </c>
      <c r="AF140" s="84">
        <f>$U$60*Q140</f>
        <v>3.4875260164076537E-6</v>
      </c>
      <c r="AG140" s="59" t="s">
        <v>72</v>
      </c>
      <c r="AH140" s="63">
        <f>AH138^2-AH139^3</f>
        <v>1.5937265518519116E-3</v>
      </c>
      <c r="AI140" s="61"/>
      <c r="AJ140" s="66" t="s">
        <v>575</v>
      </c>
      <c r="AK140" s="61" t="e">
        <f>2*SQRT(AH139)*COS((AK137+4*PI())/3)-AH134/3</f>
        <v>#NUM!</v>
      </c>
      <c r="AL140" s="69" t="e">
        <f>AK140^3+AK140^2*AH134+AH135*AK140+AH136</f>
        <v>#NUM!</v>
      </c>
      <c r="AM140" s="50"/>
      <c r="AN140" s="65"/>
      <c r="AO140" s="50"/>
      <c r="AP140" s="65"/>
      <c r="AQ140" s="65"/>
      <c r="AR140" s="81"/>
      <c r="AS140" s="59">
        <v>10</v>
      </c>
      <c r="AT140" s="61">
        <f t="shared" si="64"/>
        <v>7.4413442121268769E-2</v>
      </c>
      <c r="AU140" s="61">
        <f>SUMPRODUCT(Q131:Q140,$BC$51:$BC$60)</f>
        <v>0.58167007924441216</v>
      </c>
      <c r="AV140" s="68">
        <f>IF($AA$16,EXP((AT140/AH132)*(AQ136-1)-LN(AQ136-AH132)-AH131*(2*AU140/AH131-AT140/AH132)*LN((AQ136+2.41421536*AH132)/(AQ136-0.41421536*AH132))/(AH132*2.82842713)      ),1)</f>
        <v>0.83661814727955819</v>
      </c>
      <c r="AW140" s="65"/>
      <c r="AX140" s="65"/>
      <c r="AY140" s="65"/>
      <c r="AZ140" s="65"/>
      <c r="BA140" s="65"/>
      <c r="BB140" s="65"/>
      <c r="BC140" s="65"/>
      <c r="BD140" s="65"/>
    </row>
    <row r="141" spans="14:56" x14ac:dyDescent="0.25">
      <c r="N141" s="173"/>
      <c r="O141" s="80"/>
      <c r="P141" s="93"/>
      <c r="Q141" s="72">
        <f>SUM(Q131:Q140)</f>
        <v>0.99999999999999967</v>
      </c>
      <c r="R141" s="73"/>
      <c r="S141" s="73"/>
      <c r="T141" s="73"/>
      <c r="U141" s="73"/>
      <c r="V141" s="70"/>
      <c r="W141" s="73"/>
      <c r="X141" s="73"/>
      <c r="Y141" s="73"/>
      <c r="Z141" s="73"/>
      <c r="AA141" s="73"/>
      <c r="AB141" s="73"/>
      <c r="AC141" s="73"/>
      <c r="AD141" s="73"/>
      <c r="AE141" s="88">
        <f>SUM(V131:AE140)</f>
        <v>0.98170288098300129</v>
      </c>
      <c r="AF141" s="85">
        <f>SUM(AF131:AF140)</f>
        <v>5.2213112606249191E-5</v>
      </c>
      <c r="AG141" s="70"/>
      <c r="AH141" s="73"/>
      <c r="AI141" s="74"/>
      <c r="AJ141" s="75"/>
      <c r="AK141" s="74"/>
      <c r="AL141" s="74"/>
      <c r="AM141" s="76"/>
      <c r="AN141" s="73"/>
      <c r="AO141" s="76"/>
      <c r="AP141" s="73"/>
      <c r="AQ141" s="73"/>
      <c r="AR141" s="80"/>
      <c r="AS141" s="70"/>
      <c r="AT141" s="73"/>
      <c r="AU141" s="73"/>
      <c r="AV141" s="77"/>
      <c r="AW141" s="65"/>
      <c r="AX141" s="65"/>
      <c r="AY141" s="65"/>
      <c r="AZ141" s="65"/>
      <c r="BA141" s="65"/>
      <c r="BB141" s="65"/>
      <c r="BC141" s="65"/>
      <c r="BD141" s="65"/>
    </row>
    <row r="142" spans="14:56" x14ac:dyDescent="0.25">
      <c r="N142" s="82" t="s">
        <v>590</v>
      </c>
      <c r="O142" s="81"/>
      <c r="P142" s="171"/>
      <c r="Q142" s="57" t="s">
        <v>560</v>
      </c>
      <c r="R142" s="55"/>
      <c r="S142" s="55"/>
      <c r="T142" s="55"/>
      <c r="U142" s="56"/>
      <c r="V142" s="54">
        <v>1</v>
      </c>
      <c r="W142" s="55">
        <v>2</v>
      </c>
      <c r="X142" s="55">
        <v>3</v>
      </c>
      <c r="Y142" s="55">
        <v>4</v>
      </c>
      <c r="Z142" s="55">
        <v>5</v>
      </c>
      <c r="AA142" s="55">
        <v>6</v>
      </c>
      <c r="AB142" s="55">
        <v>7</v>
      </c>
      <c r="AC142" s="55">
        <v>8</v>
      </c>
      <c r="AD142" s="55">
        <v>9</v>
      </c>
      <c r="AE142" s="58">
        <v>10</v>
      </c>
      <c r="AF142" s="83"/>
      <c r="AG142" s="54"/>
      <c r="AH142" s="55"/>
      <c r="AI142" s="55"/>
      <c r="AJ142" s="55"/>
      <c r="AK142" s="55"/>
      <c r="AL142" s="55"/>
      <c r="AM142" s="55"/>
      <c r="AN142" s="55"/>
      <c r="AO142" s="55"/>
      <c r="AP142" s="55"/>
      <c r="AQ142" s="55"/>
      <c r="AR142" s="58"/>
      <c r="AS142" s="54"/>
      <c r="AT142" s="55" t="s">
        <v>565</v>
      </c>
      <c r="AU142" s="55" t="s">
        <v>577</v>
      </c>
      <c r="AV142" s="58" t="s">
        <v>590</v>
      </c>
      <c r="AW142" s="65"/>
      <c r="AX142" s="65"/>
      <c r="AY142" s="65"/>
      <c r="AZ142" s="65"/>
      <c r="BA142" s="65"/>
      <c r="BB142" s="65"/>
      <c r="BC142" s="65"/>
      <c r="BD142" s="65"/>
    </row>
    <row r="143" spans="14:56" x14ac:dyDescent="0.25">
      <c r="N143" s="82"/>
      <c r="O143" s="81"/>
      <c r="P143" s="78">
        <v>1</v>
      </c>
      <c r="Q143" s="61">
        <f>O116/O126</f>
        <v>0.20920719989390132</v>
      </c>
      <c r="R143" s="60"/>
      <c r="S143" s="60"/>
      <c r="T143" s="61"/>
      <c r="U143" s="62"/>
      <c r="V143" s="153">
        <f>SQRT($T$51*VLOOKUP(V142,$P$51:$T$60,5))*(1-$Q$20)*Q143*VLOOKUP(V142,P143:Q152,2)</f>
        <v>8.9890340810435451E-3</v>
      </c>
      <c r="W143" s="61">
        <f>SQRT($T$51*VLOOKUP(W142,$P$51:$T$60,5))*(1-$R$20)*Q143*VLOOKUP(W142,P143:Q152,2)</f>
        <v>6.9649906499113399E-3</v>
      </c>
      <c r="X143" s="61">
        <f>SQRT($T$51*VLOOKUP(X142,$P$51:$T$60,5))*(1-$S$20)*Q143*VLOOKUP(X142,P143:Q152,2)</f>
        <v>3.9421776497384139E-3</v>
      </c>
      <c r="Y143" s="61">
        <f>SQRT($T$51*VLOOKUP(Y142,$P$51:$T$60,5))*(1-$T$20)*Q143*VLOOKUP(Y142,P143:Q152,2)</f>
        <v>2.3947206836860595E-3</v>
      </c>
      <c r="Z143" s="61">
        <f>SQRT($T$51*VLOOKUP(Z142,$P$51:$T$60,5))*(1-$U$20)*Q143*VLOOKUP(Z142,P143:Q152,2)</f>
        <v>2.3579047060624668E-3</v>
      </c>
      <c r="AA143" s="61">
        <f>SQRT($T$51*VLOOKUP(AA142,$P$51:$T$60,5))*(1-$V$20)*Q143*VLOOKUP(AA142,P143:Q152,2)</f>
        <v>1.1533655588617177E-3</v>
      </c>
      <c r="AB143" s="61">
        <f>SQRT($T$51*VLOOKUP(AB142,$P$51:$T$60,5))*(1-$W$20)*Q143*VLOOKUP(AB142,P143:Q152,2)</f>
        <v>7.9588992063207645E-3</v>
      </c>
      <c r="AC143" s="61">
        <f>SQRT($T$51*VLOOKUP(AC142,$P$51:$T$60,5))*(1-$X$20)*Q143*VLOOKUP(AC142,P143:Q152,2)</f>
        <v>7.5347709705075681E-3</v>
      </c>
      <c r="AD143" s="61">
        <f>SQRT($T$51*VLOOKUP(AD142,$P$51:$T$60,5))*(1-$Y$20)*Q143*VLOOKUP(AD142,P143:Q152,2)</f>
        <v>4.6394731269967654E-3</v>
      </c>
      <c r="AE143" s="155">
        <f>SQRT($T$51*VLOOKUP(AE142,$P$51:$T$60,5))*(1-$Z$20)*Q143*VLOOKUP(AE142,P143:Q152,2)</f>
        <v>7.2850744453339623E-3</v>
      </c>
      <c r="AF143" s="84">
        <f>$U$51*Q143</f>
        <v>5.6071377489808796E-6</v>
      </c>
      <c r="AG143" s="59" t="s">
        <v>69</v>
      </c>
      <c r="AH143" s="61">
        <f>$AE$10*AE153*100000/($T$3*$AE$9)^2</f>
        <v>0.2695759740813824</v>
      </c>
      <c r="AI143" s="65" t="s">
        <v>583</v>
      </c>
      <c r="AJ143" s="66" t="s">
        <v>573</v>
      </c>
      <c r="AK143" s="61">
        <f>(AH150+SQRT(AH152))^(1/3)+(AH150-SQRT(AH152))^(1/3)-AH146/3</f>
        <v>0.79623685129617783</v>
      </c>
      <c r="AL143" s="63">
        <f>AK143^3+AH146*AK143^2+AH147*AK143+AH148</f>
        <v>1.3877787807814457E-17</v>
      </c>
      <c r="AM143" s="65" t="s">
        <v>573</v>
      </c>
      <c r="AN143" s="61">
        <f>IF(AH152&gt;=0,AK143,AK150)</f>
        <v>0.79623685129617783</v>
      </c>
      <c r="AO143" s="61">
        <f>IF(AN143&lt;AN144,AN144,AN143)</f>
        <v>0.79623685129617783</v>
      </c>
      <c r="AP143" s="61">
        <f>AO143</f>
        <v>0.79623685129617783</v>
      </c>
      <c r="AQ143" s="67">
        <f>IF(AP143&lt;AP144,AP144,AP143)</f>
        <v>0.79623685129617783</v>
      </c>
      <c r="AR143" s="81"/>
      <c r="AS143" s="59">
        <v>1</v>
      </c>
      <c r="AT143" s="61">
        <f>AT131</f>
        <v>5.4980683411787988E-2</v>
      </c>
      <c r="AU143" s="61">
        <f>SUMPRODUCT(Q143:Q152,$AT$51:$AT$60)</f>
        <v>0.21410295629863685</v>
      </c>
      <c r="AV143" s="68">
        <f>IF($AA$7,EXP((AT143/AH144)*(AQ148-1)-LN(AQ148-AH144)-AH143*(2*AU143/AH143-AT143/AH144)*LN((AQ148+2.41421536*AH144)/(AQ148-0.41421536*AH144))/(AH144*2.82842713)      ),1)</f>
        <v>0.91150627444191734</v>
      </c>
      <c r="AW143" s="61"/>
      <c r="AX143" s="61"/>
      <c r="AY143" s="61"/>
      <c r="AZ143" s="61"/>
      <c r="BA143" s="61"/>
      <c r="BB143" s="61"/>
      <c r="BC143" s="61"/>
      <c r="BD143" s="65"/>
    </row>
    <row r="144" spans="14:56" x14ac:dyDescent="0.25">
      <c r="N144" s="82"/>
      <c r="O144" s="81"/>
      <c r="P144" s="78">
        <v>2</v>
      </c>
      <c r="Q144" s="61">
        <f>O117/O126</f>
        <v>9.3317483439374918E-2</v>
      </c>
      <c r="R144" s="60"/>
      <c r="S144" s="60"/>
      <c r="T144" s="61"/>
      <c r="U144" s="62"/>
      <c r="V144" s="153">
        <f>SQRT($T$52*VLOOKUP(V142,$P$51:$T$60,5))*(1-$Q$21)*Q144*VLOOKUP(V142,P143:Q152,2)</f>
        <v>6.9649906499113391E-3</v>
      </c>
      <c r="W144" s="61">
        <f>SQRT($T$52*VLOOKUP(W142,$P$51:$T$60,5))*(1-$R$21)*Q144*VLOOKUP(W142,P143:Q152,2)</f>
        <v>5.3687434079190566E-3</v>
      </c>
      <c r="X144" s="61">
        <f>SQRT($T$52*VLOOKUP(X142,$P$51:$T$60,5))*(1-$S$21)*Q144*VLOOKUP(X142,P143:Q152,2)</f>
        <v>3.0864631771405689E-3</v>
      </c>
      <c r="Y144" s="61">
        <f>SQRT($T$52*VLOOKUP(Y142,$P$51:$T$60,5))*(1-$T$21)*Q144*VLOOKUP(Y142,P143:Q152,2)</f>
        <v>1.6955788005077184E-3</v>
      </c>
      <c r="Z144" s="61">
        <f>SQRT($T$52*VLOOKUP(Z142,$P$51:$T$60,5))*(1-$U$21)*Q144*VLOOKUP(Z142,P143:Q152,2)</f>
        <v>1.8826468111593096E-3</v>
      </c>
      <c r="AA144" s="61">
        <f>SQRT($T$52*VLOOKUP(AA142,$P$51:$T$60,5))*(1-$V$21)*Q144*VLOOKUP(AA142,P143:Q152,2)</f>
        <v>9.0521438755457751E-4</v>
      </c>
      <c r="AB144" s="61">
        <f>SQRT($T$52*VLOOKUP(AB142,$P$51:$T$60,5))*(1-$W$21)*Q144*VLOOKUP(AB142,P143:Q152,2)</f>
        <v>6.0213128778074396E-3</v>
      </c>
      <c r="AC144" s="61">
        <f>SQRT($T$52*VLOOKUP(AC142,$P$51:$T$60,5))*(1-$X$21)*Q144*VLOOKUP(AC142,P143:Q152,2)</f>
        <v>5.5646241530427753E-3</v>
      </c>
      <c r="AD144" s="61">
        <f>SQRT($T$52*VLOOKUP(AD142,$P$51:$T$60,5))*(1-$Y$21)*Q144*VLOOKUP(AD142,P143:Q152,2)</f>
        <v>3.5882296594980691E-3</v>
      </c>
      <c r="AE144" s="155">
        <f>SQRT($T$52*VLOOKUP(AE142,$P$51:$T$60,5))*(1-$Z$21)*Q144*VLOOKUP(AE142,P143:Q152,2)</f>
        <v>5.7025677114750893E-3</v>
      </c>
      <c r="AF144" s="84">
        <f>$U$52*Q144</f>
        <v>3.7747011031333932E-6</v>
      </c>
      <c r="AG144" s="59" t="s">
        <v>65</v>
      </c>
      <c r="AH144" s="61">
        <f>AF153*$AE$10*100000/($T$3*$AE$9)</f>
        <v>6.5032620484963319E-2</v>
      </c>
      <c r="AI144" s="61"/>
      <c r="AJ144" s="66" t="s">
        <v>574</v>
      </c>
      <c r="AK144" s="66" t="e">
        <f>1/0</f>
        <v>#DIV/0!</v>
      </c>
      <c r="AL144" s="61"/>
      <c r="AM144" s="65" t="s">
        <v>574</v>
      </c>
      <c r="AN144" s="66">
        <f>IF(AH152&gt;=0,0,AK151)</f>
        <v>0</v>
      </c>
      <c r="AO144" s="61">
        <f>IF(AN143&lt;AN144,AN143,AN144)</f>
        <v>0</v>
      </c>
      <c r="AP144" s="61">
        <f>IF(AO144&lt;AO145,AO145,AO144)</f>
        <v>0</v>
      </c>
      <c r="AQ144" s="67">
        <f>IF(AP143&lt;AP144,AP143,AP144)</f>
        <v>0</v>
      </c>
      <c r="AR144" s="81"/>
      <c r="AS144" s="59">
        <v>2</v>
      </c>
      <c r="AT144" s="61">
        <f t="shared" ref="AT144:AT152" si="65">AT132</f>
        <v>8.2978405430088234E-2</v>
      </c>
      <c r="AU144" s="61">
        <f>SUMPRODUCT(Q143:Q152,$AU$51:$AU$60)</f>
        <v>0.36779788446842421</v>
      </c>
      <c r="AV144" s="68">
        <f>IF($AA$8,EXP((AT144/AH144)*(AQ148-1)-LN(AQ148-AH144)-AH143*(2*AU144/AH143-AT144/AH144)*LN((AQ148+2.41421536*AH144)/(AQ148-0.41421536*AH144))/(AH144*2.82842713)      ),1)</f>
        <v>0.66805633781760243</v>
      </c>
      <c r="AW144" s="61"/>
      <c r="AX144" s="61"/>
      <c r="AY144" s="61"/>
      <c r="AZ144" s="61"/>
      <c r="BA144" s="61"/>
      <c r="BB144" s="61"/>
      <c r="BC144" s="61"/>
      <c r="BD144" s="65"/>
    </row>
    <row r="145" spans="14:117" x14ac:dyDescent="0.25">
      <c r="N145" s="82"/>
      <c r="O145" s="81"/>
      <c r="P145" s="78">
        <v>3</v>
      </c>
      <c r="Q145" s="61">
        <f>O118/O126</f>
        <v>3.9200979231530493E-2</v>
      </c>
      <c r="R145" s="60"/>
      <c r="S145" s="60"/>
      <c r="T145" s="61"/>
      <c r="U145" s="62"/>
      <c r="V145" s="153">
        <f>SQRT($T$53*VLOOKUP(V142,$P$51:$T$60,5))*(1-$Q$22)*Q145*VLOOKUP(V142,P143:Q152,2)</f>
        <v>3.9421776497384131E-3</v>
      </c>
      <c r="W145" s="61">
        <f>SQRT($T$53*VLOOKUP(W142,$P$51:$T$60,5))*(1-$R$22)*Q145*VLOOKUP(W142,P143:Q152,2)</f>
        <v>3.0864631771405694E-3</v>
      </c>
      <c r="X145" s="61">
        <f>SQRT($T$53*VLOOKUP(X142,$P$51:$T$60,5))*(1-$S$22)*Q145*VLOOKUP(X142,P143:Q152,2)</f>
        <v>1.778302036512249E-3</v>
      </c>
      <c r="Y145" s="61">
        <f>SQRT($T$53*VLOOKUP(Y142,$P$51:$T$60,5))*(1-$T$22)*Q145*VLOOKUP(Y142,P143:Q152,2)</f>
        <v>1.0759211500052756E-3</v>
      </c>
      <c r="Z145" s="61">
        <f>SQRT($T$53*VLOOKUP(Z142,$P$51:$T$60,5))*(1-$U$22)*Q145*VLOOKUP(Z142,P143:Q152,2)</f>
        <v>1.0846998432325645E-3</v>
      </c>
      <c r="AA145" s="61">
        <f>SQRT($T$53*VLOOKUP(AA142,$P$51:$T$60,5))*(1-$V$22)*Q145*VLOOKUP(AA142,P143:Q152,2)</f>
        <v>5.1105234766761368E-4</v>
      </c>
      <c r="AB145" s="61">
        <f>SQRT($T$53*VLOOKUP(AB142,$P$51:$T$60,5))*(1-$W$22)*Q145*VLOOKUP(AB142,P143:Q152,2)</f>
        <v>3.3423078899109337E-3</v>
      </c>
      <c r="AC145" s="61">
        <f>SQRT($T$53*VLOOKUP(AC142,$P$51:$T$60,5))*(1-$X$22)*Q145*VLOOKUP(AC142,P143:Q152,2)</f>
        <v>3.2324897464922828E-3</v>
      </c>
      <c r="AD145" s="61">
        <f>SQRT($T$53*VLOOKUP(AD142,$P$51:$T$60,5))*(1-$Y$22)*Q145*VLOOKUP(AD142,P143:Q152,2)</f>
        <v>2.0549890267687896E-3</v>
      </c>
      <c r="AE145" s="155">
        <f>SQRT($T$53*VLOOKUP(AE142,$P$51:$T$60,5))*(1-$Z$22)*Q145*VLOOKUP(AE142,P143:Q152,2)</f>
        <v>3.3114592382386988E-3</v>
      </c>
      <c r="AF145" s="84">
        <f>$U$53*Q145</f>
        <v>2.2087540294848136E-6</v>
      </c>
      <c r="AG145" s="82"/>
      <c r="AH145" s="65"/>
      <c r="AI145" s="61"/>
      <c r="AJ145" s="66" t="s">
        <v>575</v>
      </c>
      <c r="AK145" s="66" t="e">
        <f>1/0</f>
        <v>#DIV/0!</v>
      </c>
      <c r="AL145" s="61"/>
      <c r="AM145" s="65" t="s">
        <v>575</v>
      </c>
      <c r="AN145" s="66">
        <f>IF(AH152&gt;=0,0,AK152)</f>
        <v>0</v>
      </c>
      <c r="AO145" s="61">
        <f>AN145</f>
        <v>0</v>
      </c>
      <c r="AP145" s="61">
        <f>IF(AO144&lt;AO145,AO144,AO145)</f>
        <v>0</v>
      </c>
      <c r="AQ145" s="67">
        <f>AP145</f>
        <v>0</v>
      </c>
      <c r="AR145" s="81"/>
      <c r="AS145" s="59">
        <v>3</v>
      </c>
      <c r="AT145" s="61">
        <f t="shared" si="65"/>
        <v>0.11558353539329831</v>
      </c>
      <c r="AU145" s="61">
        <f>SUMPRODUCT(Q143:Q152,$AV$51:$AV$60)</f>
        <v>0.50281529966231731</v>
      </c>
      <c r="AV145" s="68">
        <f>IF($AA$9,EXP((AT145/AH144)*(AQ148-1)-LN(AQ148-AH144)-AH143*(2*AU145/AH143-AT145/AH144)*LN((AQ148+2.41421536*AH144)/(AQ148-0.41421536*AH144))/(AH144*2.82842713)      ),1)</f>
        <v>0.51543365668791852</v>
      </c>
      <c r="AW145" s="61"/>
      <c r="AX145" s="61"/>
      <c r="AY145" s="61"/>
      <c r="AZ145" s="61"/>
      <c r="BA145" s="61"/>
      <c r="BB145" s="61"/>
      <c r="BC145" s="61"/>
    </row>
    <row r="146" spans="14:117" x14ac:dyDescent="0.25">
      <c r="N146" s="82"/>
      <c r="O146" s="81"/>
      <c r="P146" s="78">
        <v>4</v>
      </c>
      <c r="Q146" s="61">
        <f>O119/O126</f>
        <v>1.8764615282960258E-2</v>
      </c>
      <c r="R146" s="60"/>
      <c r="S146" s="60"/>
      <c r="T146" s="61"/>
      <c r="U146" s="62"/>
      <c r="V146" s="153">
        <f>SQRT($T$54*VLOOKUP(V142,$P$51:$T$60,5))*(1-$Q$23)*Q146*VLOOKUP(V142,P143:Q152,2)</f>
        <v>2.3947206836860595E-3</v>
      </c>
      <c r="W146" s="61">
        <f>SQRT($T$54*VLOOKUP(W142,$P$51:$T$60,5))*(1-$R$23)*Q146*VLOOKUP(W142,P143:Q152,2)</f>
        <v>1.6955788005077182E-3</v>
      </c>
      <c r="X146" s="61">
        <f>SQRT($T$54*VLOOKUP(X142,$P$51:$T$60,5))*(1-$S$23)*Q146*VLOOKUP(X142,P143:Q152,2)</f>
        <v>1.0759211500052754E-3</v>
      </c>
      <c r="Y146" s="61">
        <f>SQRT($T$54*VLOOKUP(Y142,$P$51:$T$60,5))*(1-$T$23)*Q146*VLOOKUP(Y142,P143:Q152,2)</f>
        <v>6.5527929728076981E-4</v>
      </c>
      <c r="Z146" s="61">
        <f>SQRT($T$54*VLOOKUP(Z142,$P$51:$T$60,5))*(1-$U$23)*Q146*VLOOKUP(Z142,P143:Q152,2)</f>
        <v>6.5361102185536378E-4</v>
      </c>
      <c r="AA146" s="61">
        <f>SQRT($T$54*VLOOKUP(AA142,$P$51:$T$60,5))*(1-$V$23)*Q146*VLOOKUP(AA142,P143:Q152,2)</f>
        <v>2.9514818144888539E-4</v>
      </c>
      <c r="AB146" s="61">
        <f>SQRT($T$54*VLOOKUP(AB142,$P$51:$T$60,5))*(1-$W$23)*Q146*VLOOKUP(AB142,P143:Q152,2)</f>
        <v>2.0404153696358227E-3</v>
      </c>
      <c r="AC146" s="61">
        <f>SQRT($T$54*VLOOKUP(AC142,$P$51:$T$60,5))*(1-$X$23)*Q146*VLOOKUP(AC142,P143:Q152,2)</f>
        <v>1.941609493718574E-3</v>
      </c>
      <c r="AD146" s="61">
        <f>SQRT($T$54*VLOOKUP(AD142,$P$51:$T$60,5))*(1-$Y$23)*Q146*VLOOKUP(AD142,P143:Q152,2)</f>
        <v>1.3675080764555462E-3</v>
      </c>
      <c r="AE146" s="155">
        <f>SQRT($T$54*VLOOKUP(AE142,$P$51:$T$60,5))*(1-$Z$23)*Q146*VLOOKUP(AE142,P143:Q152,2)</f>
        <v>1.824820086042426E-3</v>
      </c>
      <c r="AF146" s="84">
        <f>$U$54*Q146</f>
        <v>1.3583109700201354E-6</v>
      </c>
      <c r="AG146" s="59" t="s">
        <v>570</v>
      </c>
      <c r="AH146" s="60">
        <f>AH144-1</f>
        <v>-0.93496737951503672</v>
      </c>
      <c r="AI146" s="61"/>
      <c r="AJ146" s="66"/>
      <c r="AK146" s="61"/>
      <c r="AL146" s="61"/>
      <c r="AM146" s="50"/>
      <c r="AN146" s="65"/>
      <c r="AO146" s="65"/>
      <c r="AP146" s="65"/>
      <c r="AQ146" s="65"/>
      <c r="AR146" s="81"/>
      <c r="AS146" s="59">
        <v>4</v>
      </c>
      <c r="AT146" s="61">
        <f t="shared" si="65"/>
        <v>0.14849269129567372</v>
      </c>
      <c r="AU146" s="61">
        <f>SUMPRODUCT(Q143:Q152,$AW$51:$AW$60)</f>
        <v>0.6254431508675502</v>
      </c>
      <c r="AV146" s="68">
        <f>IF($AA$10,EXP((AT146/AH144)*(AQ148-1)-LN(AQ148-AH144)-AH143*(2*AU146/AH143-AT146/AH144)*LN((AQ148+2.41421536*AH144)/(AQ148-0.41421536*AH144))/(AH144*2.82842713)      ),1)</f>
        <v>0.4095428672430671</v>
      </c>
      <c r="AW146" s="61"/>
      <c r="AX146" s="61"/>
      <c r="AY146" s="61"/>
      <c r="AZ146" s="61"/>
      <c r="BA146" s="61"/>
      <c r="BB146" s="61"/>
      <c r="BC146" s="61"/>
    </row>
    <row r="147" spans="14:117" x14ac:dyDescent="0.25">
      <c r="N147" s="82"/>
      <c r="O147" s="81"/>
      <c r="P147" s="78">
        <v>5</v>
      </c>
      <c r="Q147" s="61">
        <f>O120/O126</f>
        <v>1.9363027020621853E-2</v>
      </c>
      <c r="R147" s="60"/>
      <c r="S147" s="60"/>
      <c r="T147" s="61"/>
      <c r="U147" s="62"/>
      <c r="V147" s="153">
        <f>SQRT($T$55*VLOOKUP(V142,$P$51:$T$60,5))*(1-$Q$24)*Q147*VLOOKUP(V142,P143:Q152,2)</f>
        <v>2.3579047060624664E-3</v>
      </c>
      <c r="W147" s="61">
        <f>SQRT($T$55*VLOOKUP(W142,$P$51:$T$60,5))*(1-$R$24)*Q147*VLOOKUP(W142,P143:Q152,2)</f>
        <v>1.8826468111593098E-3</v>
      </c>
      <c r="X147" s="61">
        <f>SQRT($T$55*VLOOKUP(X142,$P$51:$T$60,5))*(1-$S$24)*Q147*VLOOKUP(X142,P143:Q152,2)</f>
        <v>1.0846998432325645E-3</v>
      </c>
      <c r="Y147" s="61">
        <f>SQRT($T$55*VLOOKUP(Y142,$P$51:$T$60,5))*(1-$T$24)*Q147*VLOOKUP(Y142,P143:Q152,2)</f>
        <v>6.5361102185536378E-4</v>
      </c>
      <c r="Z147" s="61">
        <f>SQRT($T$55*VLOOKUP(Z142,$P$51:$T$60,5))*(1-$U$24)*Q147*VLOOKUP(Z142,P143:Q152,2)</f>
        <v>6.5142574886480162E-4</v>
      </c>
      <c r="AA147" s="61">
        <f>SQRT($T$55*VLOOKUP(AA142,$P$51:$T$60,5))*(1-$V$24)*Q147*VLOOKUP(AA142,P143:Q152,2)</f>
        <v>3.177959526294076E-4</v>
      </c>
      <c r="AB147" s="61">
        <f>SQRT($T$55*VLOOKUP(AB142,$P$51:$T$60,5))*(1-$W$24)*Q147*VLOOKUP(AB142,P143:Q152,2)</f>
        <v>1.9828833474049437E-3</v>
      </c>
      <c r="AC147" s="61">
        <f>SQRT($T$55*VLOOKUP(AC142,$P$51:$T$60,5))*(1-$X$24)*Q147*VLOOKUP(AC142,P143:Q152,2)</f>
        <v>1.9655993474931794E-3</v>
      </c>
      <c r="AD147" s="61">
        <f>SQRT($T$55*VLOOKUP(AD142,$P$51:$T$60,5))*(1-$Y$24)*Q147*VLOOKUP(AD142,P143:Q152,2)</f>
        <v>1.298852139177146E-3</v>
      </c>
      <c r="AE147" s="155">
        <f>SQRT($T$55*VLOOKUP(AE142,$P$51:$T$60,5))*(1-$Z$24)*Q147*VLOOKUP(AE142,P143:Q152,2)</f>
        <v>2.0042371649802238E-3</v>
      </c>
      <c r="AF147" s="84">
        <f>$U$55*Q147</f>
        <v>1.4013121925284607E-6</v>
      </c>
      <c r="AG147" s="59" t="s">
        <v>571</v>
      </c>
      <c r="AH147" s="60">
        <f>AH143-3*AH144*AH144-2*AH144</f>
        <v>0.12682300793003196</v>
      </c>
      <c r="AI147" s="61" t="s">
        <v>584</v>
      </c>
      <c r="AJ147" s="66" t="s">
        <v>585</v>
      </c>
      <c r="AK147" s="61">
        <f>AH150^2/AH151^3</f>
        <v>1.7553512687135335</v>
      </c>
      <c r="AL147" s="61"/>
      <c r="AM147" s="50"/>
      <c r="AN147" s="65"/>
      <c r="AO147" s="65"/>
      <c r="AP147" s="65"/>
      <c r="AQ147" s="65"/>
      <c r="AR147" s="81"/>
      <c r="AS147" s="59">
        <v>5</v>
      </c>
      <c r="AT147" s="61">
        <f t="shared" si="65"/>
        <v>0.14845922339919562</v>
      </c>
      <c r="AU147" s="61">
        <f>SUMPRODUCT(Q143:Q152,$AX$51:$AX$60)</f>
        <v>0.61719960628881432</v>
      </c>
      <c r="AV147" s="68">
        <f>IF($AA$11,EXP((AT147/AH144)*(AQ148-1)-LN(AQ148-AH144)-AH143*(2*AU147/AH143-AT147/AH144)*LN((AQ148+2.41421536*AH144)/(AQ148-0.41421536*AH144))/(AH144*2.82842713)      ),1)</f>
        <v>0.41746504285249286</v>
      </c>
      <c r="AW147" s="61"/>
      <c r="AX147" s="61"/>
      <c r="AY147" s="61"/>
      <c r="AZ147" s="61"/>
      <c r="BA147" s="61"/>
      <c r="BB147" s="61"/>
      <c r="BC147" s="61"/>
    </row>
    <row r="148" spans="14:117" x14ac:dyDescent="0.25">
      <c r="N148" s="82"/>
      <c r="O148" s="81"/>
      <c r="P148" s="78">
        <v>6</v>
      </c>
      <c r="Q148" s="61">
        <f>O121/O126</f>
        <v>7.4917352873635325E-3</v>
      </c>
      <c r="R148" s="60"/>
      <c r="S148" s="60"/>
      <c r="T148" s="61"/>
      <c r="U148" s="62"/>
      <c r="V148" s="153">
        <f>SQRT($T$56*VLOOKUP(V142,$P$51:$T$60,5))*(1-$Q$25)*Q148*VLOOKUP(V142,P143:Q152,2)</f>
        <v>1.1533655588617177E-3</v>
      </c>
      <c r="W148" s="61">
        <f>SQRT($T$56*VLOOKUP(W142,$P$51:$T$60,5))*(1-$R$25)*Q148*VLOOKUP(W142,P143:Q152,2)</f>
        <v>9.052143875545774E-4</v>
      </c>
      <c r="X148" s="61">
        <f>SQRT($T$56*VLOOKUP(X142,$P$51:$T$60,5))*(1-$S$25)*Q148*VLOOKUP(X142,P143:Q152,2)</f>
        <v>5.1105234766761368E-4</v>
      </c>
      <c r="Y148" s="61">
        <f>SQRT($T$56*VLOOKUP(Y142,$P$51:$T$60,5))*(1-$T$25)*Q148*VLOOKUP(Y142,P143:Q152,2)</f>
        <v>2.9514818144888539E-4</v>
      </c>
      <c r="Z148" s="61">
        <f>SQRT($T$56*VLOOKUP(Z142,$P$51:$T$60,5))*(1-$U$25)*Q148*VLOOKUP(Z142,P143:Q152,2)</f>
        <v>3.1779595262940765E-4</v>
      </c>
      <c r="AA148" s="61">
        <f>SQRT($T$56*VLOOKUP(AA142,$P$51:$T$60,5))*(1-$V$25)*Q148*VLOOKUP(AA142,P143:Q152,2)</f>
        <v>1.5503573152217116E-4</v>
      </c>
      <c r="AB148" s="61">
        <f>SQRT($T$56*VLOOKUP(AB142,$P$51:$T$60,5))*(1-$W$25)*Q148*VLOOKUP(AB142,P143:Q152,2)</f>
        <v>1.0679935535598953E-3</v>
      </c>
      <c r="AC148" s="61">
        <f>SQRT($T$56*VLOOKUP(AC142,$P$51:$T$60,5))*(1-$X$25)*Q148*VLOOKUP(AC142,P143:Q152,2)</f>
        <v>9.565140300600019E-4</v>
      </c>
      <c r="AD148" s="61">
        <f>SQRT($T$56*VLOOKUP(AD142,$P$51:$T$60,5))*(1-$Y$25)*Q148*VLOOKUP(AD142,P143:Q152,2)</f>
        <v>6.2326418089183255E-4</v>
      </c>
      <c r="AE148" s="155">
        <f>SQRT($T$56*VLOOKUP(AE142,$P$51:$T$60,5))*(1-$Z$25)*Q148*VLOOKUP(AE142,P143:Q152,2)</f>
        <v>9.7776064309724586E-4</v>
      </c>
      <c r="AF148" s="84">
        <f>$U$56*Q148</f>
        <v>6.7447185787439544E-7</v>
      </c>
      <c r="AG148" s="59" t="s">
        <v>572</v>
      </c>
      <c r="AH148" s="60">
        <f>-1*AH143*AH144+AH144^2+AH144^3</f>
        <v>-1.3026951614977231E-2</v>
      </c>
      <c r="AI148" s="61"/>
      <c r="AJ148" s="66" t="s">
        <v>586</v>
      </c>
      <c r="AK148" s="61" t="e">
        <f>SQRT(1-AK147)/SQRT(AK147)*AH150/ABS(AH150)</f>
        <v>#NUM!</v>
      </c>
      <c r="AL148" s="61"/>
      <c r="AM148" s="50"/>
      <c r="AN148" s="65"/>
      <c r="AO148" s="65"/>
      <c r="AP148" s="65" t="s">
        <v>589</v>
      </c>
      <c r="AQ148" s="61">
        <f>AQ143</f>
        <v>0.79623685129617783</v>
      </c>
      <c r="AR148" s="81"/>
      <c r="AS148" s="59">
        <v>6</v>
      </c>
      <c r="AT148" s="61">
        <f t="shared" si="65"/>
        <v>0.18468301041282212</v>
      </c>
      <c r="AU148" s="61">
        <f>SUMPRODUCT(Q143:Q152,$AY$51:$AY$60)</f>
        <v>0.78224726678303513</v>
      </c>
      <c r="AV148" s="68">
        <f>IF($AA$12,EXP((AT148/AH144)*(AQ148-1)-LN(AQ148-AH144)-AH143*(2*AU148/AH143-AT148/AH144)*LN((AQ148+2.41421536*AH144)/(AQ148-0.41421536*AH144))/(AH144*2.82842713)      ),1)</f>
        <v>0.3021670518978033</v>
      </c>
      <c r="AW148" s="61"/>
      <c r="AX148" s="61"/>
      <c r="AY148" s="61"/>
      <c r="AZ148" s="61"/>
      <c r="BA148" s="61"/>
      <c r="BB148" s="61"/>
      <c r="BC148" s="61"/>
    </row>
    <row r="149" spans="14:117" x14ac:dyDescent="0.25">
      <c r="N149" s="82"/>
      <c r="O149" s="81"/>
      <c r="P149" s="78">
        <v>7</v>
      </c>
      <c r="Q149" s="61">
        <f>O122/O126</f>
        <v>0.29158970089821096</v>
      </c>
      <c r="R149" s="60"/>
      <c r="S149" s="60"/>
      <c r="T149" s="61"/>
      <c r="U149" s="62"/>
      <c r="V149" s="153">
        <f>SQRT($T$57*VLOOKUP(V142,$P$51:$T$60,5))*(1-$Q$26)*Q149*VLOOKUP(V142,P143:Q152,2)</f>
        <v>7.9588992063207645E-3</v>
      </c>
      <c r="W149" s="61">
        <f>SQRT($T$57*VLOOKUP(W142,$P$51:$T$60,5))*(1-$R$26)*Q149*VLOOKUP(W142,P143:Q152,2)</f>
        <v>6.0213128778074387E-3</v>
      </c>
      <c r="X149" s="61">
        <f>SQRT($T$57*VLOOKUP(X142,$P$51:$T$60,5))*(1-$S$26)*Q149*VLOOKUP(X142,P143:Q152,2)</f>
        <v>3.3423078899109332E-3</v>
      </c>
      <c r="Y149" s="61">
        <f>SQRT($T$57*VLOOKUP(Y142,$P$51:$T$60,5))*(1-$T$26)*Q149*VLOOKUP(Y142,P143:Q152,2)</f>
        <v>2.0404153696358227E-3</v>
      </c>
      <c r="Z149" s="61">
        <f>SQRT($T$57*VLOOKUP(Z142,$P$51:$T$60,5))*(1-$U$26)*Q149*VLOOKUP(Z142,P143:Q152,2)</f>
        <v>1.9828833474049437E-3</v>
      </c>
      <c r="AA149" s="61">
        <f>SQRT($T$57*VLOOKUP(AA142,$P$51:$T$60,5))*(1-$V$26)*Q149*VLOOKUP(AA142,P143:Q152,2)</f>
        <v>1.0679935535598953E-3</v>
      </c>
      <c r="AB149" s="61">
        <f>SQRT($T$57*VLOOKUP(AB142,$P$51:$T$60,5))*(1-$W$26)*Q149*VLOOKUP(AB142,P143:Q152,2)</f>
        <v>7.5064582007083056E-3</v>
      </c>
      <c r="AC149" s="61">
        <f>SQRT($T$57*VLOOKUP(AC142,$P$51:$T$60,5))*(1-$X$26)*Q149*VLOOKUP(AC142,P143:Q152,2)</f>
        <v>7.7111358606787132E-3</v>
      </c>
      <c r="AD149" s="61">
        <f>SQRT($T$57*VLOOKUP(AD142,$P$51:$T$60,5))*(1-$Y$26)*Q149*VLOOKUP(AD142,P143:Q152,2)</f>
        <v>3.8105909093314834E-3</v>
      </c>
      <c r="AE149" s="155">
        <f>SQRT($T$57*VLOOKUP(AE142,$P$51:$T$60,5))*(1-$Z$26)*Q149*VLOOKUP(AE142,P143:Q152,2)</f>
        <v>6.2211461387048188E-3</v>
      </c>
      <c r="AF149" s="84">
        <f>$U$57*Q149</f>
        <v>7.0126842259256186E-6</v>
      </c>
      <c r="AG149" s="82"/>
      <c r="AH149" s="65"/>
      <c r="AI149" s="61"/>
      <c r="AJ149" s="66" t="s">
        <v>587</v>
      </c>
      <c r="AK149" s="61" t="e">
        <f>IF(ATAN(AK148)&lt;0,ATAN(AK148)+PI(),ATAN(AK148))</f>
        <v>#NUM!</v>
      </c>
      <c r="AL149" s="61"/>
      <c r="AM149" s="50"/>
      <c r="AN149" s="65"/>
      <c r="AO149" s="65"/>
      <c r="AP149" s="65"/>
      <c r="AQ149" s="65"/>
      <c r="AR149" s="81"/>
      <c r="AS149" s="59">
        <v>7</v>
      </c>
      <c r="AT149" s="61">
        <f t="shared" si="65"/>
        <v>4.9335284646156045E-2</v>
      </c>
      <c r="AU149" s="61">
        <f>SUMPRODUCT(Q143:Q152,$AZ$51:$AZ$60)</f>
        <v>0.13757247989997456</v>
      </c>
      <c r="AV149" s="68">
        <f>IF($AA$13,EXP((AT149/AH144)*(AQ148-1)-LN(AQ148-AH144)-AH143*(2*AU149/AH143-AT149/AH144)*LN((AQ148+2.41421536*AH144)/(AQ148-0.41421536*AH144))/(AH144*2.82842713)      ),1)</f>
        <v>1.0791271285836306</v>
      </c>
      <c r="AW149" s="61"/>
      <c r="AX149" s="61"/>
      <c r="AY149" s="61"/>
      <c r="AZ149" s="61"/>
      <c r="BA149" s="61"/>
      <c r="BB149" s="61"/>
      <c r="BC149" s="61"/>
    </row>
    <row r="150" spans="14:117" x14ac:dyDescent="0.25">
      <c r="N150" s="82"/>
      <c r="O150" s="81"/>
      <c r="P150" s="78">
        <v>8</v>
      </c>
      <c r="Q150" s="61">
        <f>O123/O126</f>
        <v>0.13719494899763707</v>
      </c>
      <c r="R150" s="60"/>
      <c r="S150" s="60"/>
      <c r="T150" s="61"/>
      <c r="U150" s="62"/>
      <c r="V150" s="153">
        <f>SQRT($T$58*VLOOKUP(V142,$P$51:$T$60,5))*(1-$Q$27)*Q150*VLOOKUP(V142,P143:Q152,2)</f>
        <v>7.5347709705075672E-3</v>
      </c>
      <c r="W150" s="61">
        <f>SQRT($T$58*VLOOKUP(W142,$P$51:$T$60,5))*(1-$R$27)*Q150*VLOOKUP(W142,P143:Q152,2)</f>
        <v>5.5646241530427744E-3</v>
      </c>
      <c r="X150" s="61">
        <f>SQRT($T$58*VLOOKUP(X142,$P$51:$T$60,5))*(1-$S$27)*Q150*VLOOKUP(X142,P143:Q152,2)</f>
        <v>3.2324897464922832E-3</v>
      </c>
      <c r="Y150" s="61">
        <f>SQRT($T$58*VLOOKUP(Y142,$P$51:$T$60,5))*(1-$T$27)*Q150*VLOOKUP(Y142,P143:Q152,2)</f>
        <v>1.941609493718574E-3</v>
      </c>
      <c r="Z150" s="61">
        <f>SQRT($T$58*VLOOKUP(Z142,$P$51:$T$60,5))*(1-$U$27)*Q150*VLOOKUP(Z142,P143:Q152,2)</f>
        <v>1.9655993474931794E-3</v>
      </c>
      <c r="AA150" s="61">
        <f>SQRT($T$58*VLOOKUP(AA142,$P$51:$T$60,5))*(1-$V$27)*Q150*VLOOKUP(AA142,P143:Q152,2)</f>
        <v>9.565140300600019E-4</v>
      </c>
      <c r="AB150" s="61">
        <f>SQRT($T$58*VLOOKUP(AB142,$P$51:$T$60,5))*(1-$W$27)*Q150*VLOOKUP(AB142,P143:Q152,2)</f>
        <v>7.7111358606787141E-3</v>
      </c>
      <c r="AC150" s="61">
        <f>SQRT($T$58*VLOOKUP(AC142,$P$51:$T$60,5))*(1-$X$27)*Q150*VLOOKUP(AC142,P143:Q152,2)</f>
        <v>7.6587824494773844E-3</v>
      </c>
      <c r="AD150" s="61">
        <f>SQRT($T$58*VLOOKUP(AD142,$P$51:$T$60,5))*(1-$Y$27)*Q150*VLOOKUP(AD142,P143:Q152,2)</f>
        <v>4.2198000431068238E-3</v>
      </c>
      <c r="AE150" s="155">
        <f>SQRT($T$58*VLOOKUP(AE142,$P$51:$T$60,5))*(1-$Z$27)*Q150*VLOOKUP(AE142,P143:Q152,2)</f>
        <v>6.4928654312837245E-3</v>
      </c>
      <c r="AF150" s="84">
        <f>$U$58*Q150</f>
        <v>3.6598518718545096E-6</v>
      </c>
      <c r="AG150" s="59" t="s">
        <v>582</v>
      </c>
      <c r="AH150" s="61">
        <f>AH146*AH147/6-AH148/2-AH146^3/27</f>
        <v>1.7021832689520039E-2</v>
      </c>
      <c r="AI150" s="61"/>
      <c r="AJ150" s="66" t="s">
        <v>573</v>
      </c>
      <c r="AK150" s="61" t="e">
        <f>2*SQRT(AH151)*COS(AK149/3)-AH146/3</f>
        <v>#NUM!</v>
      </c>
      <c r="AL150" s="69" t="e">
        <f>AK150^3+AH146*AK150^2+AH147*AK150+AH148</f>
        <v>#NUM!</v>
      </c>
      <c r="AM150" s="50"/>
      <c r="AN150" s="65"/>
      <c r="AO150" s="65"/>
      <c r="AP150" s="65"/>
      <c r="AQ150" s="65"/>
      <c r="AR150" s="81"/>
      <c r="AS150" s="59">
        <v>8</v>
      </c>
      <c r="AT150" s="61">
        <f t="shared" si="65"/>
        <v>5.4723128868748194E-2</v>
      </c>
      <c r="AU150" s="61">
        <f>SUMPRODUCT(Q143:Q152,$BA$51:$BA$60)</f>
        <v>0.29003058534594051</v>
      </c>
      <c r="AV150" s="68">
        <f>IF($AA$14,EXP((AT150/AH144)*(AQ148-1)-LN(AQ148-AH144)-AH143*(2*AU150/AH143-AT150/AH144)*LN((AQ148+2.41421536*AH144)/(AQ148-0.41421536*AH144))/(AH144*2.82842713)      ),1)</f>
        <v>0.76331476594535486</v>
      </c>
      <c r="AW150" s="61"/>
      <c r="AX150" s="61"/>
      <c r="AY150" s="61"/>
      <c r="AZ150" s="61"/>
      <c r="BA150" s="61"/>
      <c r="BB150" s="61"/>
      <c r="BC150" s="61"/>
      <c r="BD150" s="65"/>
      <c r="BE150" s="65"/>
      <c r="BF150" s="65"/>
    </row>
    <row r="151" spans="14:117" x14ac:dyDescent="0.25">
      <c r="N151" s="82"/>
      <c r="O151" s="81"/>
      <c r="P151" s="78">
        <v>9</v>
      </c>
      <c r="Q151" s="61">
        <f>O124/O126</f>
        <v>7.1816431581233811E-2</v>
      </c>
      <c r="R151" s="60"/>
      <c r="S151" s="60"/>
      <c r="T151" s="61"/>
      <c r="U151" s="62"/>
      <c r="V151" s="153">
        <f>SQRT($T$59*VLOOKUP(V142,$P$51:$T$60,5))*(1-$Q$28)*Q151*VLOOKUP(V142,P143:Q152,2)</f>
        <v>4.6394731269967654E-3</v>
      </c>
      <c r="W151" s="61">
        <f>SQRT($T$59*VLOOKUP(W142,$P$51:$T$60,5))*(1-$R$28)*Q151*VLOOKUP(W142,P143:Q152,2)</f>
        <v>3.5882296594980686E-3</v>
      </c>
      <c r="X151" s="61">
        <f>SQRT($T$59*VLOOKUP(X142,$P$51:$T$60,5))*(1-$S$28)*Q151*VLOOKUP(X142,P143:Q152,2)</f>
        <v>2.0549890267687891E-3</v>
      </c>
      <c r="Y151" s="61">
        <f>SQRT($T$59*VLOOKUP(Y142,$P$51:$T$60,5))*(1-$T$28)*Q151*VLOOKUP(Y142,P143:Q152,2)</f>
        <v>1.3675080764555462E-3</v>
      </c>
      <c r="Z151" s="61">
        <f>SQRT($T$59*VLOOKUP(Z142,$P$51:$T$60,5))*(1-$U$28)*Q151*VLOOKUP(Z142,P143:Q152,2)</f>
        <v>1.2988521391771462E-3</v>
      </c>
      <c r="AA151" s="61">
        <f>SQRT($T$59*VLOOKUP(AA142,$P$51:$T$60,5))*(1-$V$28)*Q151*VLOOKUP(AA142,P143:Q152,2)</f>
        <v>6.2326418089183255E-4</v>
      </c>
      <c r="AB151" s="61">
        <f>SQRT($T$59*VLOOKUP(AB142,$P$51:$T$60,5))*(1-$W$28)*Q151*VLOOKUP(AB142,P143:Q152,2)</f>
        <v>3.8105909093314834E-3</v>
      </c>
      <c r="AC151" s="61">
        <f>SQRT($T$59*VLOOKUP(AC142,$P$51:$T$60,5))*(1-$X$28)*Q151*VLOOKUP(AC142,P143:Q152,2)</f>
        <v>4.2198000431068238E-3</v>
      </c>
      <c r="AD151" s="61">
        <f>SQRT($T$59*VLOOKUP(AD142,$P$51:$T$60,5))*(1-$Y$28)*Q151*VLOOKUP(AD142,P143:Q152,2)</f>
        <v>2.8538645230079185E-3</v>
      </c>
      <c r="AE151" s="155">
        <f>SQRT($T$59*VLOOKUP(AE142,$P$51:$T$60,5))*(1-$Z$28)*Q151*VLOOKUP(AE142,P143:Q152,2)</f>
        <v>4.1950131542513531E-3</v>
      </c>
      <c r="AF151" s="84">
        <f>$U$59*Q151</f>
        <v>1.9399673790496891E-6</v>
      </c>
      <c r="AG151" s="59" t="s">
        <v>558</v>
      </c>
      <c r="AH151" s="61">
        <f>AH146^2/9-AH147/3</f>
        <v>5.4854997440790976E-2</v>
      </c>
      <c r="AI151" s="61"/>
      <c r="AJ151" s="66" t="s">
        <v>574</v>
      </c>
      <c r="AK151" s="61" t="e">
        <f>2*SQRT(AH151)*COS((AK149+2*PI())/3)-AH146/3</f>
        <v>#NUM!</v>
      </c>
      <c r="AL151" s="69" t="e">
        <f>AK151^3+AK151^2*AH146+AK151*AH147+AH148</f>
        <v>#NUM!</v>
      </c>
      <c r="AM151" s="50"/>
      <c r="AN151" s="65"/>
      <c r="AO151" s="50"/>
      <c r="AP151" s="65"/>
      <c r="AQ151" s="65"/>
      <c r="AR151" s="81"/>
      <c r="AS151" s="59">
        <v>9</v>
      </c>
      <c r="AT151" s="61">
        <f t="shared" si="65"/>
        <v>5.5413571276127595E-2</v>
      </c>
      <c r="AU151" s="61">
        <f>SUMPRODUCT(Q143:Q152,$BB$51:$BB$60)</f>
        <v>0.33577309478703943</v>
      </c>
      <c r="AV151" s="68">
        <f>IF($AA$15,EXP((AT151/AH144)*(AQ148-1)-LN(AQ148-AH144)-AH143*(2*AU151/AH143-AT151/AH144)*LN((AQ148+2.41421536*AH144)/(AQ148-0.41421536*AH144))/(AH144*2.82842713)      ),1)</f>
        <v>0.68691815089563935</v>
      </c>
      <c r="AW151" s="61"/>
      <c r="AX151" s="61"/>
      <c r="AY151" s="61"/>
      <c r="AZ151" s="61"/>
      <c r="BA151" s="61"/>
      <c r="BB151" s="61"/>
      <c r="BC151" s="61"/>
      <c r="BD151" s="65"/>
      <c r="BE151" s="65"/>
      <c r="BF151" s="65"/>
    </row>
    <row r="152" spans="14:117" x14ac:dyDescent="0.25">
      <c r="N152" s="82"/>
      <c r="O152" s="81"/>
      <c r="P152" s="78">
        <v>10</v>
      </c>
      <c r="Q152" s="61">
        <f>O125/O126</f>
        <v>0.11205387836716584</v>
      </c>
      <c r="R152" s="60"/>
      <c r="S152" s="60"/>
      <c r="T152" s="61"/>
      <c r="U152" s="62"/>
      <c r="V152" s="153">
        <f>SQRT($T$60*VLOOKUP(V142,$P$51:$T$60,5))*(1-$Q$29)*Q152*VLOOKUP(V142,P143:Q152,2)</f>
        <v>7.2850744453339623E-3</v>
      </c>
      <c r="W152" s="61">
        <f>SQRT($T$60*VLOOKUP(W142,$P$51:$T$60,5))*(1-$R$29)*Q152*VLOOKUP(W142,P143:Q152,2)</f>
        <v>5.7025677114750893E-3</v>
      </c>
      <c r="X152" s="61">
        <f>SQRT($T$60*VLOOKUP(X142,$P$51:$T$60,5))*(1-$S$29)*Q152*VLOOKUP(X142,P143:Q152,2)</f>
        <v>3.3114592382386988E-3</v>
      </c>
      <c r="Y152" s="61">
        <f>SQRT($T$60*VLOOKUP(Y142,$P$51:$T$60,5))*(1-$T$29)*Q152*VLOOKUP(Y142,P143:Q152,2)</f>
        <v>1.824820086042426E-3</v>
      </c>
      <c r="Z152" s="61">
        <f>SQRT($T$60*VLOOKUP(Z142,$P$51:$T$60,5))*(1-$U$29)*Q152*VLOOKUP(Z142,P143:Q152,2)</f>
        <v>2.0042371649802238E-3</v>
      </c>
      <c r="AA152" s="61">
        <f>SQRT($T$60*VLOOKUP(AA142,$P$51:$T$60,5))*(1-$V$29)*Q152*VLOOKUP(AA142,P143:Q152,2)</f>
        <v>9.7776064309724607E-4</v>
      </c>
      <c r="AB152" s="61">
        <f>SQRT($T$60*VLOOKUP(AB142,$P$51:$T$60,5))*(1-$W$29)*Q152*VLOOKUP(AB142,P143:Q152,2)</f>
        <v>6.2211461387048188E-3</v>
      </c>
      <c r="AC152" s="61">
        <f>SQRT($T$60*VLOOKUP(AC142,$P$51:$T$60,5))*(1-$X$29)*Q152*VLOOKUP(AC142,P143:Q152,2)</f>
        <v>6.4928654312837245E-3</v>
      </c>
      <c r="AD152" s="61">
        <f>SQRT($T$60*VLOOKUP(AD142,$P$51:$T$60,5))*(1-$Y$29)*Q152*VLOOKUP(AD142,P143:Q152,2)</f>
        <v>4.1950131542513531E-3</v>
      </c>
      <c r="AE152" s="155">
        <f>SQRT($T$60*VLOOKUP(AE142,$P$51:$T$60,5))*(1-$Z$29)*Q152*VLOOKUP(AE142,P143:Q152,2)</f>
        <v>6.1664228355849888E-3</v>
      </c>
      <c r="AF152" s="84">
        <f>$U$60*Q152</f>
        <v>4.0647398160651273E-6</v>
      </c>
      <c r="AG152" s="59" t="s">
        <v>72</v>
      </c>
      <c r="AH152" s="63">
        <f>AH150^2-AH151^3</f>
        <v>1.2468022013616213E-4</v>
      </c>
      <c r="AI152" s="61"/>
      <c r="AJ152" s="66" t="s">
        <v>575</v>
      </c>
      <c r="AK152" s="61" t="e">
        <f>2*SQRT(AH151)*COS((AK149+4*PI())/3)-AH146/3</f>
        <v>#NUM!</v>
      </c>
      <c r="AL152" s="69" t="e">
        <f>AK152^3+AK152^2*AH146+AH147*AK152+AH148</f>
        <v>#NUM!</v>
      </c>
      <c r="AM152" s="50"/>
      <c r="AN152" s="65"/>
      <c r="AO152" s="50"/>
      <c r="AP152" s="65"/>
      <c r="AQ152" s="65"/>
      <c r="AR152" s="81"/>
      <c r="AS152" s="59">
        <v>10</v>
      </c>
      <c r="AT152" s="61">
        <f t="shared" si="65"/>
        <v>7.4413442121268769E-2</v>
      </c>
      <c r="AU152" s="61">
        <f>SUMPRODUCT(Q143:Q152,$BC$51:$BC$60)</f>
        <v>0.33184350423994308</v>
      </c>
      <c r="AV152" s="68">
        <f>IF($AA$16,EXP((AT152/AH144)*(AQ148-1)-LN(AQ148-AH144)-AH143*(2*AU152/AH143-AT152/AH144)*LN((AQ148+2.41421536*AH144)/(AQ148-0.41421536*AH144))/(AH144*2.82842713)      ),1)</f>
        <v>0.71597078396230374</v>
      </c>
      <c r="AW152" s="61"/>
      <c r="AX152" s="61"/>
      <c r="AY152" s="61"/>
      <c r="AZ152" s="61"/>
      <c r="BA152" s="61"/>
      <c r="BB152" s="61"/>
      <c r="BC152" s="61"/>
      <c r="BD152" s="65"/>
      <c r="BE152" s="65"/>
      <c r="BF152" s="65"/>
    </row>
    <row r="153" spans="14:117" x14ac:dyDescent="0.25">
      <c r="N153" s="70"/>
      <c r="O153" s="80"/>
      <c r="P153" s="79"/>
      <c r="Q153" s="71"/>
      <c r="R153" s="71"/>
      <c r="S153" s="71"/>
      <c r="T153" s="72"/>
      <c r="U153" s="73"/>
      <c r="V153" s="70"/>
      <c r="W153" s="73"/>
      <c r="X153" s="73"/>
      <c r="Y153" s="73"/>
      <c r="Z153" s="73"/>
      <c r="AA153" s="73"/>
      <c r="AB153" s="73"/>
      <c r="AC153" s="73"/>
      <c r="AD153" s="73"/>
      <c r="AE153" s="88">
        <f>SUM(V143:AE152)</f>
        <v>0.32030234419937748</v>
      </c>
      <c r="AF153" s="85">
        <f>SUM(AF143:AF152)</f>
        <v>3.170193119491702E-5</v>
      </c>
      <c r="AG153" s="70"/>
      <c r="AH153" s="73"/>
      <c r="AI153" s="74"/>
      <c r="AJ153" s="75"/>
      <c r="AK153" s="74"/>
      <c r="AL153" s="74"/>
      <c r="AM153" s="76"/>
      <c r="AN153" s="73"/>
      <c r="AO153" s="76"/>
      <c r="AP153" s="73"/>
      <c r="AQ153" s="73"/>
      <c r="AR153" s="80"/>
      <c r="AS153" s="70"/>
      <c r="AT153" s="73"/>
      <c r="AU153" s="73"/>
      <c r="AV153" s="80"/>
      <c r="AW153" s="65"/>
      <c r="AX153" s="65"/>
      <c r="AY153" s="65"/>
      <c r="AZ153" s="65"/>
      <c r="BA153" s="65"/>
      <c r="BB153" s="65"/>
      <c r="BC153" s="65"/>
      <c r="BD153" s="65"/>
      <c r="BE153" s="65"/>
      <c r="BF153" s="61"/>
    </row>
    <row r="154" spans="14:117" x14ac:dyDescent="0.25">
      <c r="N154" s="92">
        <f>N114+1</f>
        <v>3</v>
      </c>
      <c r="O154" s="157">
        <f>DM167</f>
        <v>0.24290519511814029</v>
      </c>
      <c r="P154" s="158"/>
      <c r="Q154" s="55"/>
      <c r="R154" s="55"/>
      <c r="S154" s="57">
        <v>1</v>
      </c>
      <c r="T154" s="55"/>
      <c r="U154" s="57">
        <f>S154+1</f>
        <v>2</v>
      </c>
      <c r="V154" s="55"/>
      <c r="W154" s="57">
        <f>U154+1</f>
        <v>3</v>
      </c>
      <c r="X154" s="55"/>
      <c r="Y154" s="57">
        <f>W154+1</f>
        <v>4</v>
      </c>
      <c r="Z154" s="55"/>
      <c r="AA154" s="57">
        <f>Y154+1</f>
        <v>5</v>
      </c>
      <c r="AB154" s="55"/>
      <c r="AC154" s="57">
        <f>AA154+1</f>
        <v>6</v>
      </c>
      <c r="AD154" s="55"/>
      <c r="AE154" s="57">
        <f>AC154+1</f>
        <v>7</v>
      </c>
      <c r="AF154" s="55"/>
      <c r="AG154" s="57">
        <f>AE154+1</f>
        <v>8</v>
      </c>
      <c r="AH154" s="55"/>
      <c r="AI154" s="57">
        <f>AG154+1</f>
        <v>9</v>
      </c>
      <c r="AJ154" s="55"/>
      <c r="AK154" s="57">
        <f>AI154+1</f>
        <v>10</v>
      </c>
      <c r="AL154" s="55"/>
      <c r="AM154" s="57">
        <f>AK154+1</f>
        <v>11</v>
      </c>
      <c r="AN154" s="55"/>
      <c r="AO154" s="57">
        <f>AM154+1</f>
        <v>12</v>
      </c>
      <c r="AP154" s="55"/>
      <c r="AQ154" s="57">
        <f>AO154+1</f>
        <v>13</v>
      </c>
      <c r="AR154" s="55"/>
      <c r="AS154" s="57">
        <f>AQ154+1</f>
        <v>14</v>
      </c>
      <c r="AT154" s="55"/>
      <c r="AU154" s="57">
        <f>AS154+1</f>
        <v>15</v>
      </c>
      <c r="AV154" s="55"/>
      <c r="AW154" s="57">
        <f>AU154+1</f>
        <v>16</v>
      </c>
      <c r="AX154" s="55"/>
      <c r="AY154" s="57">
        <f>AW154+1</f>
        <v>17</v>
      </c>
      <c r="AZ154" s="55"/>
      <c r="BA154" s="57">
        <f>AY154+1</f>
        <v>18</v>
      </c>
      <c r="BB154" s="55"/>
      <c r="BC154" s="57">
        <f>BA154+1</f>
        <v>19</v>
      </c>
      <c r="BD154" s="55"/>
      <c r="BE154" s="57">
        <f>BC154+1</f>
        <v>20</v>
      </c>
      <c r="BF154" s="55"/>
      <c r="BG154" s="57">
        <f>BE154+1</f>
        <v>21</v>
      </c>
      <c r="BH154" s="55"/>
      <c r="BI154" s="57">
        <f>BG154+1</f>
        <v>22</v>
      </c>
      <c r="BJ154" s="55"/>
      <c r="BK154" s="57">
        <f>BI154+1</f>
        <v>23</v>
      </c>
      <c r="BL154" s="55"/>
      <c r="BM154" s="57">
        <f>BK154+1</f>
        <v>24</v>
      </c>
      <c r="BN154" s="55"/>
      <c r="BO154" s="57">
        <f>BM154+1</f>
        <v>25</v>
      </c>
      <c r="BP154" s="55"/>
      <c r="BQ154" s="57">
        <f>BO154+1</f>
        <v>26</v>
      </c>
      <c r="BR154" s="55"/>
      <c r="BS154" s="57">
        <f>BQ154+1</f>
        <v>27</v>
      </c>
      <c r="BT154" s="55"/>
      <c r="BU154" s="57">
        <f>BS154+1</f>
        <v>28</v>
      </c>
      <c r="BV154" s="55"/>
      <c r="BW154" s="57">
        <f>BU154+1</f>
        <v>29</v>
      </c>
      <c r="BX154" s="55"/>
      <c r="BY154" s="57">
        <f>BW154+1</f>
        <v>30</v>
      </c>
      <c r="BZ154" s="55"/>
      <c r="CA154" s="57">
        <f>BY154+1</f>
        <v>31</v>
      </c>
      <c r="CB154" s="55"/>
      <c r="CC154" s="57">
        <f>CA154+1</f>
        <v>32</v>
      </c>
      <c r="CD154" s="55"/>
      <c r="CE154" s="57">
        <f>CC154+1</f>
        <v>33</v>
      </c>
      <c r="CF154" s="55"/>
      <c r="CG154" s="57">
        <f>CE154+1</f>
        <v>34</v>
      </c>
      <c r="CH154" s="55"/>
      <c r="CI154" s="57">
        <f>CG154+1</f>
        <v>35</v>
      </c>
      <c r="CJ154" s="55"/>
      <c r="CK154" s="57">
        <f>CI154+1</f>
        <v>36</v>
      </c>
      <c r="CL154" s="55"/>
      <c r="CM154" s="57">
        <f>CK154+1</f>
        <v>37</v>
      </c>
      <c r="CN154" s="55"/>
      <c r="CO154" s="57">
        <f>CM154+1</f>
        <v>38</v>
      </c>
      <c r="CP154" s="55"/>
      <c r="CQ154" s="57">
        <f>CO154+1</f>
        <v>39</v>
      </c>
      <c r="CR154" s="55"/>
      <c r="CS154" s="57">
        <f>CQ154+1</f>
        <v>40</v>
      </c>
      <c r="CT154" s="55"/>
      <c r="CU154" s="57">
        <f>CS154+1</f>
        <v>41</v>
      </c>
      <c r="CV154" s="55"/>
      <c r="CW154" s="57">
        <f>CU154+1</f>
        <v>42</v>
      </c>
      <c r="CX154" s="55"/>
      <c r="CY154" s="57">
        <f>CW154+1</f>
        <v>43</v>
      </c>
      <c r="CZ154" s="55"/>
      <c r="DA154" s="57">
        <f>CY154+1</f>
        <v>44</v>
      </c>
      <c r="DB154" s="55"/>
      <c r="DC154" s="57">
        <f>DA154+1</f>
        <v>45</v>
      </c>
      <c r="DD154" s="55"/>
      <c r="DE154" s="57">
        <f>DC154+1</f>
        <v>46</v>
      </c>
      <c r="DF154" s="55"/>
      <c r="DG154" s="57">
        <f>DE154+1</f>
        <v>47</v>
      </c>
      <c r="DH154" s="55"/>
      <c r="DI154" s="57">
        <f>DG154+1</f>
        <v>48</v>
      </c>
      <c r="DJ154" s="55"/>
      <c r="DK154" s="57">
        <f>DI154+1</f>
        <v>49</v>
      </c>
      <c r="DL154" s="55"/>
      <c r="DM154" s="90">
        <f>DK154+1</f>
        <v>50</v>
      </c>
    </row>
    <row r="155" spans="14:117" x14ac:dyDescent="0.25">
      <c r="N155" s="159" t="s">
        <v>545</v>
      </c>
      <c r="O155" s="168" t="s">
        <v>560</v>
      </c>
      <c r="P155" s="79"/>
      <c r="Q155" s="73" t="s">
        <v>580</v>
      </c>
      <c r="R155" s="160" t="s">
        <v>621</v>
      </c>
      <c r="S155" s="160" t="s">
        <v>622</v>
      </c>
      <c r="T155" s="160" t="s">
        <v>621</v>
      </c>
      <c r="U155" s="160" t="s">
        <v>622</v>
      </c>
      <c r="V155" s="160" t="s">
        <v>621</v>
      </c>
      <c r="W155" s="160" t="s">
        <v>622</v>
      </c>
      <c r="X155" s="160" t="s">
        <v>621</v>
      </c>
      <c r="Y155" s="160" t="s">
        <v>622</v>
      </c>
      <c r="Z155" s="160" t="s">
        <v>621</v>
      </c>
      <c r="AA155" s="160" t="s">
        <v>622</v>
      </c>
      <c r="AB155" s="160" t="s">
        <v>621</v>
      </c>
      <c r="AC155" s="160" t="s">
        <v>622</v>
      </c>
      <c r="AD155" s="160" t="s">
        <v>621</v>
      </c>
      <c r="AE155" s="160" t="s">
        <v>622</v>
      </c>
      <c r="AF155" s="160" t="s">
        <v>621</v>
      </c>
      <c r="AG155" s="160" t="s">
        <v>622</v>
      </c>
      <c r="AH155" s="160" t="s">
        <v>621</v>
      </c>
      <c r="AI155" s="160" t="s">
        <v>622</v>
      </c>
      <c r="AJ155" s="160" t="s">
        <v>621</v>
      </c>
      <c r="AK155" s="160" t="s">
        <v>622</v>
      </c>
      <c r="AL155" s="160" t="s">
        <v>621</v>
      </c>
      <c r="AM155" s="160" t="s">
        <v>622</v>
      </c>
      <c r="AN155" s="160" t="s">
        <v>621</v>
      </c>
      <c r="AO155" s="160" t="s">
        <v>622</v>
      </c>
      <c r="AP155" s="160" t="s">
        <v>621</v>
      </c>
      <c r="AQ155" s="160" t="s">
        <v>622</v>
      </c>
      <c r="AR155" s="160" t="s">
        <v>621</v>
      </c>
      <c r="AS155" s="160" t="s">
        <v>622</v>
      </c>
      <c r="AT155" s="160" t="s">
        <v>621</v>
      </c>
      <c r="AU155" s="160" t="s">
        <v>622</v>
      </c>
      <c r="AV155" s="160" t="s">
        <v>621</v>
      </c>
      <c r="AW155" s="160" t="s">
        <v>622</v>
      </c>
      <c r="AX155" s="160" t="s">
        <v>621</v>
      </c>
      <c r="AY155" s="160" t="s">
        <v>622</v>
      </c>
      <c r="AZ155" s="160" t="s">
        <v>621</v>
      </c>
      <c r="BA155" s="160" t="s">
        <v>622</v>
      </c>
      <c r="BB155" s="160" t="s">
        <v>621</v>
      </c>
      <c r="BC155" s="160" t="s">
        <v>622</v>
      </c>
      <c r="BD155" s="160" t="s">
        <v>621</v>
      </c>
      <c r="BE155" s="160" t="s">
        <v>622</v>
      </c>
      <c r="BF155" s="160" t="s">
        <v>621</v>
      </c>
      <c r="BG155" s="160" t="s">
        <v>622</v>
      </c>
      <c r="BH155" s="160" t="s">
        <v>621</v>
      </c>
      <c r="BI155" s="160" t="s">
        <v>622</v>
      </c>
      <c r="BJ155" s="160" t="s">
        <v>621</v>
      </c>
      <c r="BK155" s="160" t="s">
        <v>622</v>
      </c>
      <c r="BL155" s="160" t="s">
        <v>621</v>
      </c>
      <c r="BM155" s="160" t="s">
        <v>622</v>
      </c>
      <c r="BN155" s="160" t="s">
        <v>621</v>
      </c>
      <c r="BO155" s="160" t="s">
        <v>622</v>
      </c>
      <c r="BP155" s="160" t="s">
        <v>621</v>
      </c>
      <c r="BQ155" s="160" t="s">
        <v>622</v>
      </c>
      <c r="BR155" s="160" t="s">
        <v>621</v>
      </c>
      <c r="BS155" s="160" t="s">
        <v>622</v>
      </c>
      <c r="BT155" s="160" t="s">
        <v>621</v>
      </c>
      <c r="BU155" s="160" t="s">
        <v>622</v>
      </c>
      <c r="BV155" s="160" t="s">
        <v>621</v>
      </c>
      <c r="BW155" s="160" t="s">
        <v>622</v>
      </c>
      <c r="BX155" s="160" t="s">
        <v>621</v>
      </c>
      <c r="BY155" s="160" t="s">
        <v>622</v>
      </c>
      <c r="BZ155" s="160" t="s">
        <v>621</v>
      </c>
      <c r="CA155" s="160" t="s">
        <v>622</v>
      </c>
      <c r="CB155" s="160" t="s">
        <v>621</v>
      </c>
      <c r="CC155" s="160" t="s">
        <v>622</v>
      </c>
      <c r="CD155" s="160" t="s">
        <v>621</v>
      </c>
      <c r="CE155" s="160" t="s">
        <v>622</v>
      </c>
      <c r="CF155" s="160" t="s">
        <v>621</v>
      </c>
      <c r="CG155" s="160" t="s">
        <v>622</v>
      </c>
      <c r="CH155" s="160" t="s">
        <v>621</v>
      </c>
      <c r="CI155" s="160" t="s">
        <v>622</v>
      </c>
      <c r="CJ155" s="160" t="s">
        <v>621</v>
      </c>
      <c r="CK155" s="160" t="s">
        <v>622</v>
      </c>
      <c r="CL155" s="160" t="s">
        <v>621</v>
      </c>
      <c r="CM155" s="160" t="s">
        <v>622</v>
      </c>
      <c r="CN155" s="160" t="s">
        <v>621</v>
      </c>
      <c r="CO155" s="160" t="s">
        <v>622</v>
      </c>
      <c r="CP155" s="160" t="s">
        <v>621</v>
      </c>
      <c r="CQ155" s="160" t="s">
        <v>622</v>
      </c>
      <c r="CR155" s="160" t="s">
        <v>621</v>
      </c>
      <c r="CS155" s="160" t="s">
        <v>622</v>
      </c>
      <c r="CT155" s="160" t="s">
        <v>621</v>
      </c>
      <c r="CU155" s="160" t="s">
        <v>622</v>
      </c>
      <c r="CV155" s="160" t="s">
        <v>621</v>
      </c>
      <c r="CW155" s="160" t="s">
        <v>622</v>
      </c>
      <c r="CX155" s="160" t="s">
        <v>621</v>
      </c>
      <c r="CY155" s="160" t="s">
        <v>622</v>
      </c>
      <c r="CZ155" s="160" t="s">
        <v>621</v>
      </c>
      <c r="DA155" s="160" t="s">
        <v>622</v>
      </c>
      <c r="DB155" s="160" t="s">
        <v>621</v>
      </c>
      <c r="DC155" s="160" t="s">
        <v>622</v>
      </c>
      <c r="DD155" s="160" t="s">
        <v>621</v>
      </c>
      <c r="DE155" s="160" t="s">
        <v>622</v>
      </c>
      <c r="DF155" s="160" t="s">
        <v>621</v>
      </c>
      <c r="DG155" s="160" t="s">
        <v>622</v>
      </c>
      <c r="DH155" s="160" t="s">
        <v>621</v>
      </c>
      <c r="DI155" s="160" t="s">
        <v>622</v>
      </c>
      <c r="DJ155" s="160" t="s">
        <v>621</v>
      </c>
      <c r="DK155" s="160" t="s">
        <v>622</v>
      </c>
      <c r="DL155" s="160" t="s">
        <v>621</v>
      </c>
      <c r="DM155" s="161" t="s">
        <v>622</v>
      </c>
    </row>
    <row r="156" spans="14:117" x14ac:dyDescent="0.25">
      <c r="N156" s="153">
        <f>$Z$7/(O154*(Q156-1)+1)</f>
        <v>6.5228088442706347E-2</v>
      </c>
      <c r="O156" s="169">
        <f>N156*Q156</f>
        <v>0.20837822378823434</v>
      </c>
      <c r="P156" s="78">
        <v>1</v>
      </c>
      <c r="Q156" s="61">
        <f>IF($AA$7,AV131/AV143,0)</f>
        <v>3.1946087761143751</v>
      </c>
      <c r="R156" s="61">
        <f>IF($AA$7,$Z$7*($Q156-1)/(1+O114*($Q156-1)),0)</f>
        <v>0.14323798298362866</v>
      </c>
      <c r="S156" s="114">
        <f>IF(R156=0,0,-1*R156^2/$Z$7)</f>
        <v>-0.20517119769218292</v>
      </c>
      <c r="T156" s="61">
        <f>IF($AA$7,$Z$7*($Q156-1)/(1+S167*($Q156-1)),0)</f>
        <v>0.14227140008274744</v>
      </c>
      <c r="U156" s="114">
        <f>IF(T156=0,0,-1*T156^2/$Z$7)</f>
        <v>-0.20241151281505187</v>
      </c>
      <c r="V156" s="61">
        <f>IF($AA$7,$Z$7*($Q156-1)/(1+U167*($Q156-1)),0)</f>
        <v>0.14315414402983664</v>
      </c>
      <c r="W156" s="114">
        <f>IF(V156=0,0,-1*V156^2/$Z$7)</f>
        <v>-0.20493108952915215</v>
      </c>
      <c r="X156" s="61">
        <f>IF($AA$7,$Z$7*($Q156-1)/(1+W167*($Q156-1)),0)</f>
        <v>0.14315013542968397</v>
      </c>
      <c r="Y156" s="114">
        <f>IF(X156=0,0,-1*X156^2/$Z$7)</f>
        <v>-0.20491961273536857</v>
      </c>
      <c r="Z156" s="61">
        <f>IF($AA$7,$Z$7*($Q156-1)/(1+Y167*($Q156-1)),0)</f>
        <v>0.14315013534552795</v>
      </c>
      <c r="AA156" s="114">
        <f>IF(Z156=0,0,-1*Z156^2/$Z$7)</f>
        <v>-0.20491961249442969</v>
      </c>
      <c r="AB156" s="61">
        <f>IF($AA$7,$Z$7*($Q156-1)/(1+AA167*($Q156-1)),0)</f>
        <v>0.14315013534552792</v>
      </c>
      <c r="AC156" s="114">
        <f>IF(AB156=0,0,-1*AB156^2/$Z$7)</f>
        <v>-0.20491961249442961</v>
      </c>
      <c r="AD156" s="61">
        <f>IF($AA$7,$Z$7*($Q156-1)/(1+AC167*($Q156-1)),0)</f>
        <v>0.14315013534552798</v>
      </c>
      <c r="AE156" s="114">
        <f>IF(AD156=0,0,-1*AD156^2/$Z$7)</f>
        <v>-0.20491961249442978</v>
      </c>
      <c r="AF156" s="61">
        <f>IF($AA$7,$Z$7*($Q156-1)/(1+AE167*($Q156-1)),0)</f>
        <v>0.14315013534552792</v>
      </c>
      <c r="AG156" s="114">
        <f>IF(AF156=0,0,-1*AF156^2/$Z$7)</f>
        <v>-0.20491961249442961</v>
      </c>
      <c r="AH156" s="61">
        <f>IF($AA$7,$Z$7*($Q156-1)/(1+AG167*($Q156-1)),0)</f>
        <v>0.14315013534552798</v>
      </c>
      <c r="AI156" s="114">
        <f>IF(AH156=0,0,-1*AH156^2/$Z$7)</f>
        <v>-0.20491961249442978</v>
      </c>
      <c r="AJ156" s="61">
        <f>IF($AA$7,$Z$7*($Q156-1)/(1+AI167*($Q156-1)),0)</f>
        <v>0.14315013534552792</v>
      </c>
      <c r="AK156" s="114">
        <f>IF(AJ156=0,0,-1*AJ156^2/$Z$7)</f>
        <v>-0.20491961249442961</v>
      </c>
      <c r="AL156" s="61">
        <f>IF($AA$7,$Z$7*($Q156-1)/(1+AK167*($Q156-1)),0)</f>
        <v>0.14315013534552798</v>
      </c>
      <c r="AM156" s="114">
        <f>IF(AL156=0,0,-1*AL156^2/$Z$7)</f>
        <v>-0.20491961249442978</v>
      </c>
      <c r="AN156" s="61">
        <f>IF($AA$7,$Z$7*($Q156-1)/(1+AM167*($Q156-1)),0)</f>
        <v>0.14315013534552792</v>
      </c>
      <c r="AO156" s="114">
        <f>IF(AN156=0,0,-1*AN156^2/$Z$7)</f>
        <v>-0.20491961249442961</v>
      </c>
      <c r="AP156" s="61">
        <f>IF($AA$7,$Z$7*($Q156-1)/(1+AO167*($Q156-1)),0)</f>
        <v>0.14315013534552798</v>
      </c>
      <c r="AQ156" s="114">
        <f>IF(AP156=0,0,-1*AP156^2/$Z$7)</f>
        <v>-0.20491961249442978</v>
      </c>
      <c r="AR156" s="61">
        <f>IF($AA$7,$Z$7*($Q156-1)/(1+AQ167*($Q156-1)),0)</f>
        <v>0.14315013534552792</v>
      </c>
      <c r="AS156" s="114">
        <f>IF(AR156=0,0,-1*AR156^2/$Z$7)</f>
        <v>-0.20491961249442961</v>
      </c>
      <c r="AT156" s="61">
        <f>IF($AA$7,$Z$7*($Q156-1)/(1+AS167*($Q156-1)),0)</f>
        <v>0.14315013534552798</v>
      </c>
      <c r="AU156" s="114">
        <f>IF(AT156=0,0,-1*AT156^2/$Z$7)</f>
        <v>-0.20491961249442978</v>
      </c>
      <c r="AV156" s="61">
        <f>IF($AA$7,$Z$7*($Q156-1)/(1+AU167*($Q156-1)),0)</f>
        <v>0.14315013534552792</v>
      </c>
      <c r="AW156" s="114">
        <f>IF(AV156=0,0,-1*AV156^2/$Z$7)</f>
        <v>-0.20491961249442961</v>
      </c>
      <c r="AX156" s="61">
        <f>IF($AA$7,$Z$7*($Q156-1)/(1+AW167*($Q156-1)),0)</f>
        <v>0.14315013534552798</v>
      </c>
      <c r="AY156" s="114">
        <f>IF(AX156=0,0,-1*AX156^2/$Z$7)</f>
        <v>-0.20491961249442978</v>
      </c>
      <c r="AZ156" s="61">
        <f>IF($AA$7,$Z$7*($Q156-1)/(1+AY167*($Q156-1)),0)</f>
        <v>0.14315013534552792</v>
      </c>
      <c r="BA156" s="114">
        <f>IF(AZ156=0,0,-1*AZ156^2/$Z$7)</f>
        <v>-0.20491961249442961</v>
      </c>
      <c r="BB156" s="61">
        <f>IF($AA$7,$Z$7*($Q156-1)/(1+BA167*($Q156-1)),0)</f>
        <v>0.14315013534552798</v>
      </c>
      <c r="BC156" s="114">
        <f>IF(BB156=0,0,-1*BB156^2/$Z$7)</f>
        <v>-0.20491961249442978</v>
      </c>
      <c r="BD156" s="61">
        <f>IF($AA$7,$Z$7*($Q156-1)/(1+BC167*($Q156-1)),0)</f>
        <v>0.14315013534552792</v>
      </c>
      <c r="BE156" s="114">
        <f>IF(BD156=0,0,-1*BD156^2/$Z$7)</f>
        <v>-0.20491961249442961</v>
      </c>
      <c r="BF156" s="61">
        <f>IF($AA$7,$Z$7*($Q156-1)/(1+BE167*($Q156-1)),0)</f>
        <v>0.14315013534552798</v>
      </c>
      <c r="BG156" s="114">
        <f>IF(BF156=0,0,-1*BF156^2/$Z$7)</f>
        <v>-0.20491961249442978</v>
      </c>
      <c r="BH156" s="61">
        <f>IF($AA$7,$Z$7*($Q156-1)/(1+BG167*($Q156-1)),0)</f>
        <v>0.14315013534552792</v>
      </c>
      <c r="BI156" s="114">
        <f>IF(BH156=0,0,-1*BH156^2/$Z$7)</f>
        <v>-0.20491961249442961</v>
      </c>
      <c r="BJ156" s="61">
        <f>IF($AA$7,$Z$7*($Q156-1)/(1+BI167*($Q156-1)),0)</f>
        <v>0.14315013534552798</v>
      </c>
      <c r="BK156" s="114">
        <f>IF(BJ156=0,0,-1*BJ156^2/$Z$7)</f>
        <v>-0.20491961249442978</v>
      </c>
      <c r="BL156" s="61">
        <f>IF($AA$7,$Z$7*($Q156-1)/(1+BK167*($Q156-1)),0)</f>
        <v>0.14315013534552792</v>
      </c>
      <c r="BM156" s="114">
        <f>IF(BL156=0,0,-1*BL156^2/$Z$7)</f>
        <v>-0.20491961249442961</v>
      </c>
      <c r="BN156" s="61">
        <f>IF($AA$7,$Z$7*($Q156-1)/(1+BM167*($Q156-1)),0)</f>
        <v>0.14315013534552798</v>
      </c>
      <c r="BO156" s="114">
        <f>IF(BN156=0,0,-1*BN156^2/$Z$7)</f>
        <v>-0.20491961249442978</v>
      </c>
      <c r="BP156" s="61">
        <f>IF($AA$7,$Z$7*($Q156-1)/(1+BO167*($Q156-1)),0)</f>
        <v>0.14315013534552792</v>
      </c>
      <c r="BQ156" s="114">
        <f>IF(BP156=0,0,-1*BP156^2/$Z$7)</f>
        <v>-0.20491961249442961</v>
      </c>
      <c r="BR156" s="61">
        <f>IF($AA$7,$Z$7*($Q156-1)/(1+BQ167*($Q156-1)),0)</f>
        <v>0.14315013534552798</v>
      </c>
      <c r="BS156" s="114">
        <f>IF(BR156=0,0,-1*BR156^2/$Z$7)</f>
        <v>-0.20491961249442978</v>
      </c>
      <c r="BT156" s="61">
        <f>IF($AA$7,$Z$7*($Q156-1)/(1+BS167*($Q156-1)),0)</f>
        <v>0.14315013534552792</v>
      </c>
      <c r="BU156" s="114">
        <f>IF(BT156=0,0,-1*BT156^2/$Z$7)</f>
        <v>-0.20491961249442961</v>
      </c>
      <c r="BV156" s="61">
        <f>IF($AA$7,$Z$7*($Q156-1)/(1+BU167*($Q156-1)),0)</f>
        <v>0.14315013534552798</v>
      </c>
      <c r="BW156" s="114">
        <f>IF(BV156=0,0,-1*BV156^2/$Z$7)</f>
        <v>-0.20491961249442978</v>
      </c>
      <c r="BX156" s="61">
        <f>IF($AA$7,$Z$7*($Q156-1)/(1+BW167*($Q156-1)),0)</f>
        <v>0.14315013534552792</v>
      </c>
      <c r="BY156" s="114">
        <f>IF(BX156=0,0,-1*BX156^2/$Z$7)</f>
        <v>-0.20491961249442961</v>
      </c>
      <c r="BZ156" s="61">
        <f>IF($AA$7,$Z$7*($Q156-1)/(1+BY167*($Q156-1)),0)</f>
        <v>0.14315013534552798</v>
      </c>
      <c r="CA156" s="114">
        <f>IF(BZ156=0,0,-1*BZ156^2/$Z$7)</f>
        <v>-0.20491961249442978</v>
      </c>
      <c r="CB156" s="61">
        <f>IF($AA$7,$Z$7*($Q156-1)/(1+CA167*($Q156-1)),0)</f>
        <v>0.14315013534552792</v>
      </c>
      <c r="CC156" s="114">
        <f>IF(CB156=0,0,-1*CB156^2/$Z$7)</f>
        <v>-0.20491961249442961</v>
      </c>
      <c r="CD156" s="61">
        <f>IF($AA$7,$Z$7*($Q156-1)/(1+CC167*($Q156-1)),0)</f>
        <v>0.14315013534552798</v>
      </c>
      <c r="CE156" s="114">
        <f>IF(CD156=0,0,-1*CD156^2/$Z$7)</f>
        <v>-0.20491961249442978</v>
      </c>
      <c r="CF156" s="61">
        <f>IF($AA$7,$Z$7*($Q156-1)/(1+CE167*($Q156-1)),0)</f>
        <v>0.14315013534552792</v>
      </c>
      <c r="CG156" s="114">
        <f>IF(CF156=0,0,-1*CF156^2/$Z$7)</f>
        <v>-0.20491961249442961</v>
      </c>
      <c r="CH156" s="61">
        <f>IF($AA$7,$Z$7*($Q156-1)/(1+CG167*($Q156-1)),0)</f>
        <v>0.14315013534552798</v>
      </c>
      <c r="CI156" s="114">
        <f>IF(CH156=0,0,-1*CH156^2/$Z$7)</f>
        <v>-0.20491961249442978</v>
      </c>
      <c r="CJ156" s="61">
        <f>IF($AA$7,$Z$7*($Q156-1)/(1+CI167*($Q156-1)),0)</f>
        <v>0.14315013534552792</v>
      </c>
      <c r="CK156" s="114">
        <f>IF(CJ156=0,0,-1*CJ156^2/$Z$7)</f>
        <v>-0.20491961249442961</v>
      </c>
      <c r="CL156" s="61">
        <f>IF($AA$7,$Z$7*($Q156-1)/(1+CK167*($Q156-1)),0)</f>
        <v>0.14315013534552798</v>
      </c>
      <c r="CM156" s="114">
        <f>IF(CL156=0,0,-1*CL156^2/$Z$7)</f>
        <v>-0.20491961249442978</v>
      </c>
      <c r="CN156" s="61">
        <f>IF($AA$7,$Z$7*($Q156-1)/(1+CM167*($Q156-1)),0)</f>
        <v>0.14315013534552792</v>
      </c>
      <c r="CO156" s="114">
        <f>IF(CN156=0,0,-1*CN156^2/$Z$7)</f>
        <v>-0.20491961249442961</v>
      </c>
      <c r="CP156" s="61">
        <f>IF($AA$7,$Z$7*($Q156-1)/(1+CO167*($Q156-1)),0)</f>
        <v>0.14315013534552798</v>
      </c>
      <c r="CQ156" s="114">
        <f>IF(CP156=0,0,-1*CP156^2/$Z$7)</f>
        <v>-0.20491961249442978</v>
      </c>
      <c r="CR156" s="61">
        <f>IF($AA$7,$Z$7*($Q156-1)/(1+CQ167*($Q156-1)),0)</f>
        <v>0.14315013534552792</v>
      </c>
      <c r="CS156" s="114">
        <f>IF(CR156=0,0,-1*CR156^2/$Z$7)</f>
        <v>-0.20491961249442961</v>
      </c>
      <c r="CT156" s="61">
        <f>IF($AA$7,$Z$7*($Q156-1)/(1+CS167*($Q156-1)),0)</f>
        <v>0.14315013534552798</v>
      </c>
      <c r="CU156" s="114">
        <f>IF(CT156=0,0,-1*CT156^2/$Z$7)</f>
        <v>-0.20491961249442978</v>
      </c>
      <c r="CV156" s="61">
        <f>IF($AA$7,$Z$7*($Q156-1)/(1+CU167*($Q156-1)),0)</f>
        <v>0.14315013534552792</v>
      </c>
      <c r="CW156" s="114">
        <f>IF(CV156=0,0,-1*CV156^2/$Z$7)</f>
        <v>-0.20491961249442961</v>
      </c>
      <c r="CX156" s="61">
        <f>IF($AA$7,$Z$7*($Q156-1)/(1+CW167*($Q156-1)),0)</f>
        <v>0.14315013534552798</v>
      </c>
      <c r="CY156" s="114">
        <f>IF(CX156=0,0,-1*CX156^2/$Z$7)</f>
        <v>-0.20491961249442978</v>
      </c>
      <c r="CZ156" s="61">
        <f>IF($AA$7,$Z$7*($Q156-1)/(1+CY167*($Q156-1)),0)</f>
        <v>0.14315013534552792</v>
      </c>
      <c r="DA156" s="114">
        <f>IF(CZ156=0,0,-1*CZ156^2/$Z$7)</f>
        <v>-0.20491961249442961</v>
      </c>
      <c r="DB156" s="61">
        <f>IF($AA$7,$Z$7*($Q156-1)/(1+DA167*($Q156-1)),0)</f>
        <v>0.14315013534552798</v>
      </c>
      <c r="DC156" s="114">
        <f>IF(DB156=0,0,-1*DB156^2/$Z$7)</f>
        <v>-0.20491961249442978</v>
      </c>
      <c r="DD156" s="61">
        <f>IF($AA$7,$Z$7*($Q156-1)/(1+DC167*($Q156-1)),0)</f>
        <v>0.14315013534552792</v>
      </c>
      <c r="DE156" s="114">
        <f>IF(DD156=0,0,-1*DD156^2/$Z$7)</f>
        <v>-0.20491961249442961</v>
      </c>
      <c r="DF156" s="61">
        <f>IF($AA$7,$Z$7*($Q156-1)/(1+DE167*($Q156-1)),0)</f>
        <v>0.14315013534552798</v>
      </c>
      <c r="DG156" s="114">
        <f>IF(DF156=0,0,-1*DF156^2/$Z$7)</f>
        <v>-0.20491961249442978</v>
      </c>
      <c r="DH156" s="61">
        <f>IF($AA$7,$Z$7*($Q156-1)/(1+DG167*($Q156-1)),0)</f>
        <v>0.14315013534552792</v>
      </c>
      <c r="DI156" s="114">
        <f>IF(DH156=0,0,-1*DH156^2/$Z$7)</f>
        <v>-0.20491961249442961</v>
      </c>
      <c r="DJ156" s="61">
        <f>IF($AA$7,$Z$7*($Q156-1)/(1+DI167*($Q156-1)),0)</f>
        <v>0.14315013534552798</v>
      </c>
      <c r="DK156" s="114">
        <f>IF(DJ156=0,0,-1*DJ156^2/$Z$7)</f>
        <v>-0.20491961249442978</v>
      </c>
      <c r="DL156" s="61">
        <f>IF($AA$7,$Z$7*($Q156-1)/(1+DK167*($Q156-1)),0)</f>
        <v>0.14315013534552792</v>
      </c>
      <c r="DM156" s="154">
        <f>IF(DL156=0,0,-1*DL156^2/$Z$7)</f>
        <v>-0.20491961249442961</v>
      </c>
    </row>
    <row r="157" spans="14:117" x14ac:dyDescent="0.25">
      <c r="N157" s="153">
        <f>$Z$8/(O154*(Q157-1)+1)</f>
        <v>0.10204506608482879</v>
      </c>
      <c r="O157" s="169">
        <f t="shared" ref="O157:O165" si="66">N157*Q157</f>
        <v>9.3625871576312275E-2</v>
      </c>
      <c r="P157" s="78">
        <v>2</v>
      </c>
      <c r="Q157" s="61">
        <f>IF($AA$8,AV132/AV144,0)</f>
        <v>0.91749532994061911</v>
      </c>
      <c r="R157" s="61">
        <f>IF($AA$8,$Z$8*($Q157-1)/(1+O114*($Q157-1)),0)</f>
        <v>-8.4188908359562678E-3</v>
      </c>
      <c r="S157" s="114">
        <f>IF(R157=0,0,-1*R157^2/$Z$8)</f>
        <v>-7.0877722907748426E-4</v>
      </c>
      <c r="T157" s="61">
        <f>IF($AA$8,$Z$8*($Q157-1)/(1+S167*($Q157-1)),0)</f>
        <v>-8.4222539881290744E-3</v>
      </c>
      <c r="U157" s="114">
        <f>IF(T157=0,0,-1*T157^2/$Z$8)</f>
        <v>-7.0934362240556088E-4</v>
      </c>
      <c r="V157" s="61">
        <f>IF($AA$8,$Z$8*($Q157-1)/(1+U167*($Q157-1)),0)</f>
        <v>-8.4191806426651798E-3</v>
      </c>
      <c r="W157" s="114">
        <f>IF(V157=0,0,-1*V157^2/$Z$8)</f>
        <v>-7.0882602693828067E-4</v>
      </c>
      <c r="X157" s="61">
        <f>IF($AA$8,$Z$8*($Q157-1)/(1+W167*($Q157-1)),0)</f>
        <v>-8.419194508225418E-3</v>
      </c>
      <c r="Y157" s="114">
        <f>IF(X157=0,0,-1*X157^2/$Z$8)</f>
        <v>-7.0882836167333028E-4</v>
      </c>
      <c r="Z157" s="61">
        <f>IF($AA$8,$Z$8*($Q157-1)/(1+Y167*($Q157-1)),0)</f>
        <v>-8.4191945085165185E-3</v>
      </c>
      <c r="AA157" s="114">
        <f>IF(Z157=0,0,-1*Z157^2/$Z$8)</f>
        <v>-7.0882836172234695E-4</v>
      </c>
      <c r="AB157" s="61">
        <f>IF($AA$8,$Z$8*($Q157-1)/(1+AA167*($Q157-1)),0)</f>
        <v>-8.4191945085165185E-3</v>
      </c>
      <c r="AC157" s="114">
        <f>IF(AB157=0,0,-1*AB157^2/$Z$8)</f>
        <v>-7.0882836172234695E-4</v>
      </c>
      <c r="AD157" s="61">
        <f>IF($AA$8,$Z$8*($Q157-1)/(1+AC167*($Q157-1)),0)</f>
        <v>-8.4191945085165185E-3</v>
      </c>
      <c r="AE157" s="114">
        <f>IF(AD157=0,0,-1*AD157^2/$Z$8)</f>
        <v>-7.0882836172234695E-4</v>
      </c>
      <c r="AF157" s="61">
        <f>IF($AA$8,$Z$8*($Q157-1)/(1+AE167*($Q157-1)),0)</f>
        <v>-8.4191945085165185E-3</v>
      </c>
      <c r="AG157" s="114">
        <f>IF(AF157=0,0,-1*AF157^2/$Z$8)</f>
        <v>-7.0882836172234695E-4</v>
      </c>
      <c r="AH157" s="61">
        <f>IF($AA$8,$Z$8*($Q157-1)/(1+AG167*($Q157-1)),0)</f>
        <v>-8.4191945085165185E-3</v>
      </c>
      <c r="AI157" s="114">
        <f>IF(AH157=0,0,-1*AH157^2/$Z$8)</f>
        <v>-7.0882836172234695E-4</v>
      </c>
      <c r="AJ157" s="61">
        <f>IF($AA$8,$Z$8*($Q157-1)/(1+AI167*($Q157-1)),0)</f>
        <v>-8.4191945085165185E-3</v>
      </c>
      <c r="AK157" s="114">
        <f>IF(AJ157=0,0,-1*AJ157^2/$Z$8)</f>
        <v>-7.0882836172234695E-4</v>
      </c>
      <c r="AL157" s="61">
        <f>IF($AA$8,$Z$8*($Q157-1)/(1+AK167*($Q157-1)),0)</f>
        <v>-8.4191945085165185E-3</v>
      </c>
      <c r="AM157" s="114">
        <f>IF(AL157=0,0,-1*AL157^2/$Z$8)</f>
        <v>-7.0882836172234695E-4</v>
      </c>
      <c r="AN157" s="61">
        <f>IF($AA$8,$Z$8*($Q157-1)/(1+AM167*($Q157-1)),0)</f>
        <v>-8.4191945085165185E-3</v>
      </c>
      <c r="AO157" s="114">
        <f>IF(AN157=0,0,-1*AN157^2/$Z$8)</f>
        <v>-7.0882836172234695E-4</v>
      </c>
      <c r="AP157" s="61">
        <f>IF($AA$8,$Z$8*($Q157-1)/(1+AO167*($Q157-1)),0)</f>
        <v>-8.4191945085165185E-3</v>
      </c>
      <c r="AQ157" s="114">
        <f>IF(AP157=0,0,-1*AP157^2/$Z$8)</f>
        <v>-7.0882836172234695E-4</v>
      </c>
      <c r="AR157" s="61">
        <f>IF($AA$8,$Z$8*($Q157-1)/(1+AQ167*($Q157-1)),0)</f>
        <v>-8.4191945085165185E-3</v>
      </c>
      <c r="AS157" s="114">
        <f>IF(AR157=0,0,-1*AR157^2/$Z$8)</f>
        <v>-7.0882836172234695E-4</v>
      </c>
      <c r="AT157" s="61">
        <f>IF($AA$8,$Z$8*($Q157-1)/(1+AS167*($Q157-1)),0)</f>
        <v>-8.4191945085165185E-3</v>
      </c>
      <c r="AU157" s="114">
        <f>IF(AT157=0,0,-1*AT157^2/$Z$8)</f>
        <v>-7.0882836172234695E-4</v>
      </c>
      <c r="AV157" s="61">
        <f>IF($AA$8,$Z$8*($Q157-1)/(1+AU167*($Q157-1)),0)</f>
        <v>-8.4191945085165185E-3</v>
      </c>
      <c r="AW157" s="114">
        <f>IF(AV157=0,0,-1*AV157^2/$Z$8)</f>
        <v>-7.0882836172234695E-4</v>
      </c>
      <c r="AX157" s="61">
        <f>IF($AA$8,$Z$8*($Q157-1)/(1+AW167*($Q157-1)),0)</f>
        <v>-8.4191945085165185E-3</v>
      </c>
      <c r="AY157" s="114">
        <f>IF(AX157=0,0,-1*AX157^2/$Z$8)</f>
        <v>-7.0882836172234695E-4</v>
      </c>
      <c r="AZ157" s="61">
        <f>IF($AA$8,$Z$8*($Q157-1)/(1+AY167*($Q157-1)),0)</f>
        <v>-8.4191945085165185E-3</v>
      </c>
      <c r="BA157" s="114">
        <f>IF(AZ157=0,0,-1*AZ157^2/$Z$8)</f>
        <v>-7.0882836172234695E-4</v>
      </c>
      <c r="BB157" s="61">
        <f>IF($AA$8,$Z$8*($Q157-1)/(1+BA167*($Q157-1)),0)</f>
        <v>-8.4191945085165185E-3</v>
      </c>
      <c r="BC157" s="114">
        <f>IF(BB157=0,0,-1*BB157^2/$Z$8)</f>
        <v>-7.0882836172234695E-4</v>
      </c>
      <c r="BD157" s="61">
        <f>IF($AA$8,$Z$8*($Q157-1)/(1+BC167*($Q157-1)),0)</f>
        <v>-8.4191945085165185E-3</v>
      </c>
      <c r="BE157" s="114">
        <f>IF(BD157=0,0,-1*BD157^2/$Z$8)</f>
        <v>-7.0882836172234695E-4</v>
      </c>
      <c r="BF157" s="61">
        <f>IF($AA$8,$Z$8*($Q157-1)/(1+BE167*($Q157-1)),0)</f>
        <v>-8.4191945085165185E-3</v>
      </c>
      <c r="BG157" s="114">
        <f>IF(BF157=0,0,-1*BF157^2/$Z$8)</f>
        <v>-7.0882836172234695E-4</v>
      </c>
      <c r="BH157" s="61">
        <f>IF($AA$8,$Z$8*($Q157-1)/(1+BG167*($Q157-1)),0)</f>
        <v>-8.4191945085165185E-3</v>
      </c>
      <c r="BI157" s="114">
        <f>IF(BH157=0,0,-1*BH157^2/$Z$8)</f>
        <v>-7.0882836172234695E-4</v>
      </c>
      <c r="BJ157" s="61">
        <f>IF($AA$8,$Z$8*($Q157-1)/(1+BI167*($Q157-1)),0)</f>
        <v>-8.4191945085165185E-3</v>
      </c>
      <c r="BK157" s="114">
        <f>IF(BJ157=0,0,-1*BJ157^2/$Z$8)</f>
        <v>-7.0882836172234695E-4</v>
      </c>
      <c r="BL157" s="61">
        <f>IF($AA$8,$Z$8*($Q157-1)/(1+BK167*($Q157-1)),0)</f>
        <v>-8.4191945085165185E-3</v>
      </c>
      <c r="BM157" s="114">
        <f>IF(BL157=0,0,-1*BL157^2/$Z$8)</f>
        <v>-7.0882836172234695E-4</v>
      </c>
      <c r="BN157" s="61">
        <f>IF($AA$8,$Z$8*($Q157-1)/(1+BM167*($Q157-1)),0)</f>
        <v>-8.4191945085165185E-3</v>
      </c>
      <c r="BO157" s="114">
        <f>IF(BN157=0,0,-1*BN157^2/$Z$8)</f>
        <v>-7.0882836172234695E-4</v>
      </c>
      <c r="BP157" s="61">
        <f>IF($AA$8,$Z$8*($Q157-1)/(1+BO167*($Q157-1)),0)</f>
        <v>-8.4191945085165185E-3</v>
      </c>
      <c r="BQ157" s="114">
        <f>IF(BP157=0,0,-1*BP157^2/$Z$8)</f>
        <v>-7.0882836172234695E-4</v>
      </c>
      <c r="BR157" s="61">
        <f>IF($AA$8,$Z$8*($Q157-1)/(1+BQ167*($Q157-1)),0)</f>
        <v>-8.4191945085165185E-3</v>
      </c>
      <c r="BS157" s="114">
        <f>IF(BR157=0,0,-1*BR157^2/$Z$8)</f>
        <v>-7.0882836172234695E-4</v>
      </c>
      <c r="BT157" s="61">
        <f>IF($AA$8,$Z$8*($Q157-1)/(1+BS167*($Q157-1)),0)</f>
        <v>-8.4191945085165185E-3</v>
      </c>
      <c r="BU157" s="114">
        <f>IF(BT157=0,0,-1*BT157^2/$Z$8)</f>
        <v>-7.0882836172234695E-4</v>
      </c>
      <c r="BV157" s="61">
        <f>IF($AA$8,$Z$8*($Q157-1)/(1+BU167*($Q157-1)),0)</f>
        <v>-8.4191945085165185E-3</v>
      </c>
      <c r="BW157" s="114">
        <f>IF(BV157=0,0,-1*BV157^2/$Z$8)</f>
        <v>-7.0882836172234695E-4</v>
      </c>
      <c r="BX157" s="61">
        <f>IF($AA$8,$Z$8*($Q157-1)/(1+BW167*($Q157-1)),0)</f>
        <v>-8.4191945085165185E-3</v>
      </c>
      <c r="BY157" s="114">
        <f>IF(BX157=0,0,-1*BX157^2/$Z$8)</f>
        <v>-7.0882836172234695E-4</v>
      </c>
      <c r="BZ157" s="61">
        <f>IF($AA$8,$Z$8*($Q157-1)/(1+BY167*($Q157-1)),0)</f>
        <v>-8.4191945085165185E-3</v>
      </c>
      <c r="CA157" s="114">
        <f>IF(BZ157=0,0,-1*BZ157^2/$Z$8)</f>
        <v>-7.0882836172234695E-4</v>
      </c>
      <c r="CB157" s="61">
        <f>IF($AA$8,$Z$8*($Q157-1)/(1+CA167*($Q157-1)),0)</f>
        <v>-8.4191945085165185E-3</v>
      </c>
      <c r="CC157" s="114">
        <f>IF(CB157=0,0,-1*CB157^2/$Z$8)</f>
        <v>-7.0882836172234695E-4</v>
      </c>
      <c r="CD157" s="61">
        <f>IF($AA$8,$Z$8*($Q157-1)/(1+CC167*($Q157-1)),0)</f>
        <v>-8.4191945085165185E-3</v>
      </c>
      <c r="CE157" s="114">
        <f>IF(CD157=0,0,-1*CD157^2/$Z$8)</f>
        <v>-7.0882836172234695E-4</v>
      </c>
      <c r="CF157" s="61">
        <f>IF($AA$8,$Z$8*($Q157-1)/(1+CE167*($Q157-1)),0)</f>
        <v>-8.4191945085165185E-3</v>
      </c>
      <c r="CG157" s="114">
        <f>IF(CF157=0,0,-1*CF157^2/$Z$8)</f>
        <v>-7.0882836172234695E-4</v>
      </c>
      <c r="CH157" s="61">
        <f>IF($AA$8,$Z$8*($Q157-1)/(1+CG167*($Q157-1)),0)</f>
        <v>-8.4191945085165185E-3</v>
      </c>
      <c r="CI157" s="114">
        <f>IF(CH157=0,0,-1*CH157^2/$Z$8)</f>
        <v>-7.0882836172234695E-4</v>
      </c>
      <c r="CJ157" s="61">
        <f>IF($AA$8,$Z$8*($Q157-1)/(1+CI167*($Q157-1)),0)</f>
        <v>-8.4191945085165185E-3</v>
      </c>
      <c r="CK157" s="114">
        <f>IF(CJ157=0,0,-1*CJ157^2/$Z$8)</f>
        <v>-7.0882836172234695E-4</v>
      </c>
      <c r="CL157" s="61">
        <f>IF($AA$8,$Z$8*($Q157-1)/(1+CK167*($Q157-1)),0)</f>
        <v>-8.4191945085165185E-3</v>
      </c>
      <c r="CM157" s="114">
        <f>IF(CL157=0,0,-1*CL157^2/$Z$8)</f>
        <v>-7.0882836172234695E-4</v>
      </c>
      <c r="CN157" s="61">
        <f>IF($AA$8,$Z$8*($Q157-1)/(1+CM167*($Q157-1)),0)</f>
        <v>-8.4191945085165185E-3</v>
      </c>
      <c r="CO157" s="114">
        <f>IF(CN157=0,0,-1*CN157^2/$Z$8)</f>
        <v>-7.0882836172234695E-4</v>
      </c>
      <c r="CP157" s="61">
        <f>IF($AA$8,$Z$8*($Q157-1)/(1+CO167*($Q157-1)),0)</f>
        <v>-8.4191945085165185E-3</v>
      </c>
      <c r="CQ157" s="114">
        <f>IF(CP157=0,0,-1*CP157^2/$Z$8)</f>
        <v>-7.0882836172234695E-4</v>
      </c>
      <c r="CR157" s="61">
        <f>IF($AA$8,$Z$8*($Q157-1)/(1+CQ167*($Q157-1)),0)</f>
        <v>-8.4191945085165185E-3</v>
      </c>
      <c r="CS157" s="114">
        <f>IF(CR157=0,0,-1*CR157^2/$Z$8)</f>
        <v>-7.0882836172234695E-4</v>
      </c>
      <c r="CT157" s="61">
        <f>IF($AA$8,$Z$8*($Q157-1)/(1+CS167*($Q157-1)),0)</f>
        <v>-8.4191945085165185E-3</v>
      </c>
      <c r="CU157" s="114">
        <f>IF(CT157=0,0,-1*CT157^2/$Z$8)</f>
        <v>-7.0882836172234695E-4</v>
      </c>
      <c r="CV157" s="61">
        <f>IF($AA$8,$Z$8*($Q157-1)/(1+CU167*($Q157-1)),0)</f>
        <v>-8.4191945085165185E-3</v>
      </c>
      <c r="CW157" s="114">
        <f>IF(CV157=0,0,-1*CV157^2/$Z$8)</f>
        <v>-7.0882836172234695E-4</v>
      </c>
      <c r="CX157" s="61">
        <f>IF($AA$8,$Z$8*($Q157-1)/(1+CW167*($Q157-1)),0)</f>
        <v>-8.4191945085165185E-3</v>
      </c>
      <c r="CY157" s="114">
        <f>IF(CX157=0,0,-1*CX157^2/$Z$8)</f>
        <v>-7.0882836172234695E-4</v>
      </c>
      <c r="CZ157" s="61">
        <f>IF($AA$8,$Z$8*($Q157-1)/(1+CY167*($Q157-1)),0)</f>
        <v>-8.4191945085165185E-3</v>
      </c>
      <c r="DA157" s="114">
        <f>IF(CZ157=0,0,-1*CZ157^2/$Z$8)</f>
        <v>-7.0882836172234695E-4</v>
      </c>
      <c r="DB157" s="61">
        <f>IF($AA$8,$Z$8*($Q157-1)/(1+DA167*($Q157-1)),0)</f>
        <v>-8.4191945085165185E-3</v>
      </c>
      <c r="DC157" s="114">
        <f>IF(DB157=0,0,-1*DB157^2/$Z$8)</f>
        <v>-7.0882836172234695E-4</v>
      </c>
      <c r="DD157" s="61">
        <f>IF($AA$8,$Z$8*($Q157-1)/(1+DC167*($Q157-1)),0)</f>
        <v>-8.4191945085165185E-3</v>
      </c>
      <c r="DE157" s="114">
        <f>IF(DD157=0,0,-1*DD157^2/$Z$8)</f>
        <v>-7.0882836172234695E-4</v>
      </c>
      <c r="DF157" s="61">
        <f>IF($AA$8,$Z$8*($Q157-1)/(1+DE167*($Q157-1)),0)</f>
        <v>-8.4191945085165185E-3</v>
      </c>
      <c r="DG157" s="114">
        <f>IF(DF157=0,0,-1*DF157^2/$Z$8)</f>
        <v>-7.0882836172234695E-4</v>
      </c>
      <c r="DH157" s="61">
        <f>IF($AA$8,$Z$8*($Q157-1)/(1+DG167*($Q157-1)),0)</f>
        <v>-8.4191945085165185E-3</v>
      </c>
      <c r="DI157" s="114">
        <f>IF(DH157=0,0,-1*DH157^2/$Z$8)</f>
        <v>-7.0882836172234695E-4</v>
      </c>
      <c r="DJ157" s="61">
        <f>IF($AA$8,$Z$8*($Q157-1)/(1+DI167*($Q157-1)),0)</f>
        <v>-8.4191945085165185E-3</v>
      </c>
      <c r="DK157" s="114">
        <f>IF(DJ157=0,0,-1*DJ157^2/$Z$8)</f>
        <v>-7.0882836172234695E-4</v>
      </c>
      <c r="DL157" s="61">
        <f>IF($AA$8,$Z$8*($Q157-1)/(1+DK167*($Q157-1)),0)</f>
        <v>-8.4191945085165185E-3</v>
      </c>
      <c r="DM157" s="154">
        <f>IF(DL157=0,0,-1*DL157^2/$Z$8)</f>
        <v>-7.0882836172234695E-4</v>
      </c>
    </row>
    <row r="158" spans="14:117" x14ac:dyDescent="0.25">
      <c r="N158" s="153">
        <f>$Z$9/(O154*(Q158-1)+1)</f>
        <v>0.11934036958110804</v>
      </c>
      <c r="O158" s="169">
        <f t="shared" si="66"/>
        <v>3.9719307661450161E-2</v>
      </c>
      <c r="P158" s="78">
        <v>3</v>
      </c>
      <c r="Q158" s="61">
        <f>IF($AA$9,AV133/AV145,0)</f>
        <v>0.33282373601546023</v>
      </c>
      <c r="R158" s="61">
        <f>IF($AA$9,$Z$9*($Q158-1)/(1+O114*($Q158-1)),0)</f>
        <v>-7.9593910787785119E-2</v>
      </c>
      <c r="S158" s="114">
        <f>IF(R158=0,0,-1*R158^2/$Z$9)</f>
        <v>-6.3351906344938952E-2</v>
      </c>
      <c r="T158" s="61">
        <f>IF($AA$9,$Z$9*($Q158-1)/(1+S167*($Q158-1)),0)</f>
        <v>-7.9895534622449013E-2</v>
      </c>
      <c r="U158" s="114">
        <f>IF(T158=0,0,-1*T158^2/$Z$9)</f>
        <v>-6.3832964526069486E-2</v>
      </c>
      <c r="V158" s="61">
        <f>IF($AA$9,$Z$9*($Q158-1)/(1+U167*($Q158-1)),0)</f>
        <v>-7.9619821823575437E-2</v>
      </c>
      <c r="W158" s="114">
        <f>IF(V158=0,0,-1*V158^2/$Z$9)</f>
        <v>-6.3393160272178992E-2</v>
      </c>
      <c r="X158" s="61">
        <f>IF($AA$9,$Z$9*($Q158-1)/(1+W167*($Q158-1)),0)</f>
        <v>-7.9621061893622877E-2</v>
      </c>
      <c r="Y158" s="114">
        <f>IF(X158=0,0,-1*X158^2/$Z$9)</f>
        <v>-6.3395134970681249E-2</v>
      </c>
      <c r="Z158" s="61">
        <f>IF($AA$9,$Z$9*($Q158-1)/(1+Y167*($Q158-1)),0)</f>
        <v>-7.9621061919657871E-2</v>
      </c>
      <c r="AA158" s="114">
        <f>IF(Z158=0,0,-1*Z158^2/$Z$9)</f>
        <v>-6.3395135012139919E-2</v>
      </c>
      <c r="AB158" s="61">
        <f>IF($AA$9,$Z$9*($Q158-1)/(1+AA167*($Q158-1)),0)</f>
        <v>-7.9621061919657884E-2</v>
      </c>
      <c r="AC158" s="114">
        <f>IF(AB158=0,0,-1*AB158^2/$Z$9)</f>
        <v>-6.3395135012139947E-2</v>
      </c>
      <c r="AD158" s="61">
        <f>IF($AA$9,$Z$9*($Q158-1)/(1+AC167*($Q158-1)),0)</f>
        <v>-7.9621061919657871E-2</v>
      </c>
      <c r="AE158" s="114">
        <f>IF(AD158=0,0,-1*AD158^2/$Z$9)</f>
        <v>-6.3395135012139919E-2</v>
      </c>
      <c r="AF158" s="61">
        <f>IF($AA$9,$Z$9*($Q158-1)/(1+AE167*($Q158-1)),0)</f>
        <v>-7.9621061919657884E-2</v>
      </c>
      <c r="AG158" s="114">
        <f>IF(AF158=0,0,-1*AF158^2/$Z$9)</f>
        <v>-6.3395135012139947E-2</v>
      </c>
      <c r="AH158" s="61">
        <f>IF($AA$9,$Z$9*($Q158-1)/(1+AG167*($Q158-1)),0)</f>
        <v>-7.9621061919657871E-2</v>
      </c>
      <c r="AI158" s="114">
        <f>IF(AH158=0,0,-1*AH158^2/$Z$9)</f>
        <v>-6.3395135012139919E-2</v>
      </c>
      <c r="AJ158" s="61">
        <f>IF($AA$9,$Z$9*($Q158-1)/(1+AI167*($Q158-1)),0)</f>
        <v>-7.9621061919657884E-2</v>
      </c>
      <c r="AK158" s="114">
        <f>IF(AJ158=0,0,-1*AJ158^2/$Z$9)</f>
        <v>-6.3395135012139947E-2</v>
      </c>
      <c r="AL158" s="61">
        <f>IF($AA$9,$Z$9*($Q158-1)/(1+AK167*($Q158-1)),0)</f>
        <v>-7.9621061919657871E-2</v>
      </c>
      <c r="AM158" s="114">
        <f>IF(AL158=0,0,-1*AL158^2/$Z$9)</f>
        <v>-6.3395135012139919E-2</v>
      </c>
      <c r="AN158" s="61">
        <f>IF($AA$9,$Z$9*($Q158-1)/(1+AM167*($Q158-1)),0)</f>
        <v>-7.9621061919657884E-2</v>
      </c>
      <c r="AO158" s="114">
        <f>IF(AN158=0,0,-1*AN158^2/$Z$9)</f>
        <v>-6.3395135012139947E-2</v>
      </c>
      <c r="AP158" s="61">
        <f>IF($AA$9,$Z$9*($Q158-1)/(1+AO167*($Q158-1)),0)</f>
        <v>-7.9621061919657871E-2</v>
      </c>
      <c r="AQ158" s="114">
        <f>IF(AP158=0,0,-1*AP158^2/$Z$9)</f>
        <v>-6.3395135012139919E-2</v>
      </c>
      <c r="AR158" s="61">
        <f>IF($AA$9,$Z$9*($Q158-1)/(1+AQ167*($Q158-1)),0)</f>
        <v>-7.9621061919657884E-2</v>
      </c>
      <c r="AS158" s="114">
        <f>IF(AR158=0,0,-1*AR158^2/$Z$9)</f>
        <v>-6.3395135012139947E-2</v>
      </c>
      <c r="AT158" s="61">
        <f>IF($AA$9,$Z$9*($Q158-1)/(1+AS167*($Q158-1)),0)</f>
        <v>-7.9621061919657871E-2</v>
      </c>
      <c r="AU158" s="114">
        <f>IF(AT158=0,0,-1*AT158^2/$Z$9)</f>
        <v>-6.3395135012139919E-2</v>
      </c>
      <c r="AV158" s="61">
        <f>IF($AA$9,$Z$9*($Q158-1)/(1+AU167*($Q158-1)),0)</f>
        <v>-7.9621061919657884E-2</v>
      </c>
      <c r="AW158" s="114">
        <f>IF(AV158=0,0,-1*AV158^2/$Z$9)</f>
        <v>-6.3395135012139947E-2</v>
      </c>
      <c r="AX158" s="61">
        <f>IF($AA$9,$Z$9*($Q158-1)/(1+AW167*($Q158-1)),0)</f>
        <v>-7.9621061919657871E-2</v>
      </c>
      <c r="AY158" s="114">
        <f>IF(AX158=0,0,-1*AX158^2/$Z$9)</f>
        <v>-6.3395135012139919E-2</v>
      </c>
      <c r="AZ158" s="61">
        <f>IF($AA$9,$Z$9*($Q158-1)/(1+AY167*($Q158-1)),0)</f>
        <v>-7.9621061919657884E-2</v>
      </c>
      <c r="BA158" s="114">
        <f>IF(AZ158=0,0,-1*AZ158^2/$Z$9)</f>
        <v>-6.3395135012139947E-2</v>
      </c>
      <c r="BB158" s="61">
        <f>IF($AA$9,$Z$9*($Q158-1)/(1+BA167*($Q158-1)),0)</f>
        <v>-7.9621061919657871E-2</v>
      </c>
      <c r="BC158" s="114">
        <f>IF(BB158=0,0,-1*BB158^2/$Z$9)</f>
        <v>-6.3395135012139919E-2</v>
      </c>
      <c r="BD158" s="61">
        <f>IF($AA$9,$Z$9*($Q158-1)/(1+BC167*($Q158-1)),0)</f>
        <v>-7.9621061919657884E-2</v>
      </c>
      <c r="BE158" s="114">
        <f>IF(BD158=0,0,-1*BD158^2/$Z$9)</f>
        <v>-6.3395135012139947E-2</v>
      </c>
      <c r="BF158" s="61">
        <f>IF($AA$9,$Z$9*($Q158-1)/(1+BE167*($Q158-1)),0)</f>
        <v>-7.9621061919657871E-2</v>
      </c>
      <c r="BG158" s="114">
        <f>IF(BF158=0,0,-1*BF158^2/$Z$9)</f>
        <v>-6.3395135012139919E-2</v>
      </c>
      <c r="BH158" s="61">
        <f>IF($AA$9,$Z$9*($Q158-1)/(1+BG167*($Q158-1)),0)</f>
        <v>-7.9621061919657884E-2</v>
      </c>
      <c r="BI158" s="114">
        <f>IF(BH158=0,0,-1*BH158^2/$Z$9)</f>
        <v>-6.3395135012139947E-2</v>
      </c>
      <c r="BJ158" s="61">
        <f>IF($AA$9,$Z$9*($Q158-1)/(1+BI167*($Q158-1)),0)</f>
        <v>-7.9621061919657871E-2</v>
      </c>
      <c r="BK158" s="114">
        <f>IF(BJ158=0,0,-1*BJ158^2/$Z$9)</f>
        <v>-6.3395135012139919E-2</v>
      </c>
      <c r="BL158" s="61">
        <f>IF($AA$9,$Z$9*($Q158-1)/(1+BK167*($Q158-1)),0)</f>
        <v>-7.9621061919657884E-2</v>
      </c>
      <c r="BM158" s="114">
        <f>IF(BL158=0,0,-1*BL158^2/$Z$9)</f>
        <v>-6.3395135012139947E-2</v>
      </c>
      <c r="BN158" s="61">
        <f>IF($AA$9,$Z$9*($Q158-1)/(1+BM167*($Q158-1)),0)</f>
        <v>-7.9621061919657871E-2</v>
      </c>
      <c r="BO158" s="114">
        <f>IF(BN158=0,0,-1*BN158^2/$Z$9)</f>
        <v>-6.3395135012139919E-2</v>
      </c>
      <c r="BP158" s="61">
        <f>IF($AA$9,$Z$9*($Q158-1)/(1+BO167*($Q158-1)),0)</f>
        <v>-7.9621061919657884E-2</v>
      </c>
      <c r="BQ158" s="114">
        <f>IF(BP158=0,0,-1*BP158^2/$Z$9)</f>
        <v>-6.3395135012139947E-2</v>
      </c>
      <c r="BR158" s="61">
        <f>IF($AA$9,$Z$9*($Q158-1)/(1+BQ167*($Q158-1)),0)</f>
        <v>-7.9621061919657871E-2</v>
      </c>
      <c r="BS158" s="114">
        <f>IF(BR158=0,0,-1*BR158^2/$Z$9)</f>
        <v>-6.3395135012139919E-2</v>
      </c>
      <c r="BT158" s="61">
        <f>IF($AA$9,$Z$9*($Q158-1)/(1+BS167*($Q158-1)),0)</f>
        <v>-7.9621061919657884E-2</v>
      </c>
      <c r="BU158" s="114">
        <f>IF(BT158=0,0,-1*BT158^2/$Z$9)</f>
        <v>-6.3395135012139947E-2</v>
      </c>
      <c r="BV158" s="61">
        <f>IF($AA$9,$Z$9*($Q158-1)/(1+BU167*($Q158-1)),0)</f>
        <v>-7.9621061919657871E-2</v>
      </c>
      <c r="BW158" s="114">
        <f>IF(BV158=0,0,-1*BV158^2/$Z$9)</f>
        <v>-6.3395135012139919E-2</v>
      </c>
      <c r="BX158" s="61">
        <f>IF($AA$9,$Z$9*($Q158-1)/(1+BW167*($Q158-1)),0)</f>
        <v>-7.9621061919657884E-2</v>
      </c>
      <c r="BY158" s="114">
        <f>IF(BX158=0,0,-1*BX158^2/$Z$9)</f>
        <v>-6.3395135012139947E-2</v>
      </c>
      <c r="BZ158" s="61">
        <f>IF($AA$9,$Z$9*($Q158-1)/(1+BY167*($Q158-1)),0)</f>
        <v>-7.9621061919657871E-2</v>
      </c>
      <c r="CA158" s="114">
        <f>IF(BZ158=0,0,-1*BZ158^2/$Z$9)</f>
        <v>-6.3395135012139919E-2</v>
      </c>
      <c r="CB158" s="61">
        <f>IF($AA$9,$Z$9*($Q158-1)/(1+CA167*($Q158-1)),0)</f>
        <v>-7.9621061919657884E-2</v>
      </c>
      <c r="CC158" s="114">
        <f>IF(CB158=0,0,-1*CB158^2/$Z$9)</f>
        <v>-6.3395135012139947E-2</v>
      </c>
      <c r="CD158" s="61">
        <f>IF($AA$9,$Z$9*($Q158-1)/(1+CC167*($Q158-1)),0)</f>
        <v>-7.9621061919657871E-2</v>
      </c>
      <c r="CE158" s="114">
        <f>IF(CD158=0,0,-1*CD158^2/$Z$9)</f>
        <v>-6.3395135012139919E-2</v>
      </c>
      <c r="CF158" s="61">
        <f>IF($AA$9,$Z$9*($Q158-1)/(1+CE167*($Q158-1)),0)</f>
        <v>-7.9621061919657884E-2</v>
      </c>
      <c r="CG158" s="114">
        <f>IF(CF158=0,0,-1*CF158^2/$Z$9)</f>
        <v>-6.3395135012139947E-2</v>
      </c>
      <c r="CH158" s="61">
        <f>IF($AA$9,$Z$9*($Q158-1)/(1+CG167*($Q158-1)),0)</f>
        <v>-7.9621061919657871E-2</v>
      </c>
      <c r="CI158" s="114">
        <f>IF(CH158=0,0,-1*CH158^2/$Z$9)</f>
        <v>-6.3395135012139919E-2</v>
      </c>
      <c r="CJ158" s="61">
        <f>IF($AA$9,$Z$9*($Q158-1)/(1+CI167*($Q158-1)),0)</f>
        <v>-7.9621061919657884E-2</v>
      </c>
      <c r="CK158" s="114">
        <f>IF(CJ158=0,0,-1*CJ158^2/$Z$9)</f>
        <v>-6.3395135012139947E-2</v>
      </c>
      <c r="CL158" s="61">
        <f>IF($AA$9,$Z$9*($Q158-1)/(1+CK167*($Q158-1)),0)</f>
        <v>-7.9621061919657871E-2</v>
      </c>
      <c r="CM158" s="114">
        <f>IF(CL158=0,0,-1*CL158^2/$Z$9)</f>
        <v>-6.3395135012139919E-2</v>
      </c>
      <c r="CN158" s="61">
        <f>IF($AA$9,$Z$9*($Q158-1)/(1+CM167*($Q158-1)),0)</f>
        <v>-7.9621061919657884E-2</v>
      </c>
      <c r="CO158" s="114">
        <f>IF(CN158=0,0,-1*CN158^2/$Z$9)</f>
        <v>-6.3395135012139947E-2</v>
      </c>
      <c r="CP158" s="61">
        <f>IF($AA$9,$Z$9*($Q158-1)/(1+CO167*($Q158-1)),0)</f>
        <v>-7.9621061919657871E-2</v>
      </c>
      <c r="CQ158" s="114">
        <f>IF(CP158=0,0,-1*CP158^2/$Z$9)</f>
        <v>-6.3395135012139919E-2</v>
      </c>
      <c r="CR158" s="61">
        <f>IF($AA$9,$Z$9*($Q158-1)/(1+CQ167*($Q158-1)),0)</f>
        <v>-7.9621061919657884E-2</v>
      </c>
      <c r="CS158" s="114">
        <f>IF(CR158=0,0,-1*CR158^2/$Z$9)</f>
        <v>-6.3395135012139947E-2</v>
      </c>
      <c r="CT158" s="61">
        <f>IF($AA$9,$Z$9*($Q158-1)/(1+CS167*($Q158-1)),0)</f>
        <v>-7.9621061919657871E-2</v>
      </c>
      <c r="CU158" s="114">
        <f>IF(CT158=0,0,-1*CT158^2/$Z$9)</f>
        <v>-6.3395135012139919E-2</v>
      </c>
      <c r="CV158" s="61">
        <f>IF($AA$9,$Z$9*($Q158-1)/(1+CU167*($Q158-1)),0)</f>
        <v>-7.9621061919657884E-2</v>
      </c>
      <c r="CW158" s="114">
        <f>IF(CV158=0,0,-1*CV158^2/$Z$9)</f>
        <v>-6.3395135012139947E-2</v>
      </c>
      <c r="CX158" s="61">
        <f>IF($AA$9,$Z$9*($Q158-1)/(1+CW167*($Q158-1)),0)</f>
        <v>-7.9621061919657871E-2</v>
      </c>
      <c r="CY158" s="114">
        <f>IF(CX158=0,0,-1*CX158^2/$Z$9)</f>
        <v>-6.3395135012139919E-2</v>
      </c>
      <c r="CZ158" s="61">
        <f>IF($AA$9,$Z$9*($Q158-1)/(1+CY167*($Q158-1)),0)</f>
        <v>-7.9621061919657884E-2</v>
      </c>
      <c r="DA158" s="114">
        <f>IF(CZ158=0,0,-1*CZ158^2/$Z$9)</f>
        <v>-6.3395135012139947E-2</v>
      </c>
      <c r="DB158" s="61">
        <f>IF($AA$9,$Z$9*($Q158-1)/(1+DA167*($Q158-1)),0)</f>
        <v>-7.9621061919657871E-2</v>
      </c>
      <c r="DC158" s="114">
        <f>IF(DB158=0,0,-1*DB158^2/$Z$9)</f>
        <v>-6.3395135012139919E-2</v>
      </c>
      <c r="DD158" s="61">
        <f>IF($AA$9,$Z$9*($Q158-1)/(1+DC167*($Q158-1)),0)</f>
        <v>-7.9621061919657884E-2</v>
      </c>
      <c r="DE158" s="114">
        <f>IF(DD158=0,0,-1*DD158^2/$Z$9)</f>
        <v>-6.3395135012139947E-2</v>
      </c>
      <c r="DF158" s="61">
        <f>IF($AA$9,$Z$9*($Q158-1)/(1+DE167*($Q158-1)),0)</f>
        <v>-7.9621061919657871E-2</v>
      </c>
      <c r="DG158" s="114">
        <f>IF(DF158=0,0,-1*DF158^2/$Z$9)</f>
        <v>-6.3395135012139919E-2</v>
      </c>
      <c r="DH158" s="61">
        <f>IF($AA$9,$Z$9*($Q158-1)/(1+DG167*($Q158-1)),0)</f>
        <v>-7.9621061919657884E-2</v>
      </c>
      <c r="DI158" s="114">
        <f>IF(DH158=0,0,-1*DH158^2/$Z$9)</f>
        <v>-6.3395135012139947E-2</v>
      </c>
      <c r="DJ158" s="61">
        <f>IF($AA$9,$Z$9*($Q158-1)/(1+DI167*($Q158-1)),0)</f>
        <v>-7.9621061919657871E-2</v>
      </c>
      <c r="DK158" s="114">
        <f>IF(DJ158=0,0,-1*DJ158^2/$Z$9)</f>
        <v>-6.3395135012139919E-2</v>
      </c>
      <c r="DL158" s="61">
        <f>IF($AA$9,$Z$9*($Q158-1)/(1+DK167*($Q158-1)),0)</f>
        <v>-7.9621061919657884E-2</v>
      </c>
      <c r="DM158" s="154">
        <f>IF(DL158=0,0,-1*DL158^2/$Z$9)</f>
        <v>-6.3395135012139947E-2</v>
      </c>
    </row>
    <row r="159" spans="14:117" x14ac:dyDescent="0.25">
      <c r="N159" s="153">
        <f>$Z$10/(O154*(Q159-1)+1)</f>
        <v>0.12593250440142797</v>
      </c>
      <c r="O159" s="169">
        <f t="shared" si="66"/>
        <v>1.9172727654720976E-2</v>
      </c>
      <c r="P159" s="78">
        <v>4</v>
      </c>
      <c r="Q159" s="61">
        <f>IF($AA$10,AV134/AV146,0)</f>
        <v>0.15224606026737267</v>
      </c>
      <c r="R159" s="61">
        <f>IF($AA$10,$Z$10*($Q159-1)/(1+O114*($Q159-1)),0)</f>
        <v>-0.10671096809100272</v>
      </c>
      <c r="S159" s="114">
        <f>IF(R159=0,0,-1*R159^2/$Z$10)</f>
        <v>-0.11387230710919</v>
      </c>
      <c r="T159" s="61">
        <f>IF($AA$10,$Z$10*($Q159-1)/(1+S167*($Q159-1)),0)</f>
        <v>-0.10725382473067951</v>
      </c>
      <c r="U159" s="114">
        <f>IF(T159=0,0,-1*T159^2/$Z$10)</f>
        <v>-0.1150338291935932</v>
      </c>
      <c r="V159" s="61">
        <f>IF($AA$10,$Z$10*($Q159-1)/(1+U167*($Q159-1)),0)</f>
        <v>-0.10675754722136692</v>
      </c>
      <c r="W159" s="114">
        <f>IF(V159=0,0,-1*V159^2/$Z$10)</f>
        <v>-0.11397173888722387</v>
      </c>
      <c r="X159" s="61">
        <f>IF($AA$10,$Z$10*($Q159-1)/(1+W167*($Q159-1)),0)</f>
        <v>-0.10675977669989933</v>
      </c>
      <c r="Y159" s="114">
        <f>IF(X159=0,0,-1*X159^2/$Z$10)</f>
        <v>-0.11397649921012368</v>
      </c>
      <c r="Z159" s="61">
        <f>IF($AA$10,$Z$10*($Q159-1)/(1+Y167*($Q159-1)),0)</f>
        <v>-0.106759776746707</v>
      </c>
      <c r="AA159" s="114">
        <f>IF(Z159=0,0,-1*Z159^2/$Z$10)</f>
        <v>-0.1139764993100672</v>
      </c>
      <c r="AB159" s="61">
        <f>IF($AA$10,$Z$10*($Q159-1)/(1+AA167*($Q159-1)),0)</f>
        <v>-0.106759776746707</v>
      </c>
      <c r="AC159" s="114">
        <f>IF(AB159=0,0,-1*AB159^2/$Z$10)</f>
        <v>-0.1139764993100672</v>
      </c>
      <c r="AD159" s="61">
        <f>IF($AA$10,$Z$10*($Q159-1)/(1+AC167*($Q159-1)),0)</f>
        <v>-0.10675977674670699</v>
      </c>
      <c r="AE159" s="114">
        <f>IF(AD159=0,0,-1*AD159^2/$Z$10)</f>
        <v>-0.11397649931006719</v>
      </c>
      <c r="AF159" s="61">
        <f>IF($AA$10,$Z$10*($Q159-1)/(1+AE167*($Q159-1)),0)</f>
        <v>-0.106759776746707</v>
      </c>
      <c r="AG159" s="114">
        <f>IF(AF159=0,0,-1*AF159^2/$Z$10)</f>
        <v>-0.1139764993100672</v>
      </c>
      <c r="AH159" s="61">
        <f>IF($AA$10,$Z$10*($Q159-1)/(1+AG167*($Q159-1)),0)</f>
        <v>-0.10675977674670699</v>
      </c>
      <c r="AI159" s="114">
        <f>IF(AH159=0,0,-1*AH159^2/$Z$10)</f>
        <v>-0.11397649931006719</v>
      </c>
      <c r="AJ159" s="61">
        <f>IF($AA$10,$Z$10*($Q159-1)/(1+AI167*($Q159-1)),0)</f>
        <v>-0.106759776746707</v>
      </c>
      <c r="AK159" s="114">
        <f>IF(AJ159=0,0,-1*AJ159^2/$Z$10)</f>
        <v>-0.1139764993100672</v>
      </c>
      <c r="AL159" s="61">
        <f>IF($AA$10,$Z$10*($Q159-1)/(1+AK167*($Q159-1)),0)</f>
        <v>-0.10675977674670699</v>
      </c>
      <c r="AM159" s="114">
        <f>IF(AL159=0,0,-1*AL159^2/$Z$10)</f>
        <v>-0.11397649931006719</v>
      </c>
      <c r="AN159" s="61">
        <f>IF($AA$10,$Z$10*($Q159-1)/(1+AM167*($Q159-1)),0)</f>
        <v>-0.106759776746707</v>
      </c>
      <c r="AO159" s="114">
        <f>IF(AN159=0,0,-1*AN159^2/$Z$10)</f>
        <v>-0.1139764993100672</v>
      </c>
      <c r="AP159" s="61">
        <f>IF($AA$10,$Z$10*($Q159-1)/(1+AO167*($Q159-1)),0)</f>
        <v>-0.10675977674670699</v>
      </c>
      <c r="AQ159" s="114">
        <f>IF(AP159=0,0,-1*AP159^2/$Z$10)</f>
        <v>-0.11397649931006719</v>
      </c>
      <c r="AR159" s="61">
        <f>IF($AA$10,$Z$10*($Q159-1)/(1+AQ167*($Q159-1)),0)</f>
        <v>-0.106759776746707</v>
      </c>
      <c r="AS159" s="114">
        <f>IF(AR159=0,0,-1*AR159^2/$Z$10)</f>
        <v>-0.1139764993100672</v>
      </c>
      <c r="AT159" s="61">
        <f>IF($AA$10,$Z$10*($Q159-1)/(1+AS167*($Q159-1)),0)</f>
        <v>-0.10675977674670699</v>
      </c>
      <c r="AU159" s="114">
        <f>IF(AT159=0,0,-1*AT159^2/$Z$10)</f>
        <v>-0.11397649931006719</v>
      </c>
      <c r="AV159" s="61">
        <f>IF($AA$10,$Z$10*($Q159-1)/(1+AU167*($Q159-1)),0)</f>
        <v>-0.106759776746707</v>
      </c>
      <c r="AW159" s="114">
        <f>IF(AV159=0,0,-1*AV159^2/$Z$10)</f>
        <v>-0.1139764993100672</v>
      </c>
      <c r="AX159" s="61">
        <f>IF($AA$10,$Z$10*($Q159-1)/(1+AW167*($Q159-1)),0)</f>
        <v>-0.10675977674670699</v>
      </c>
      <c r="AY159" s="114">
        <f>IF(AX159=0,0,-1*AX159^2/$Z$10)</f>
        <v>-0.11397649931006719</v>
      </c>
      <c r="AZ159" s="61">
        <f>IF($AA$10,$Z$10*($Q159-1)/(1+AY167*($Q159-1)),0)</f>
        <v>-0.106759776746707</v>
      </c>
      <c r="BA159" s="114">
        <f>IF(AZ159=0,0,-1*AZ159^2/$Z$10)</f>
        <v>-0.1139764993100672</v>
      </c>
      <c r="BB159" s="61">
        <f>IF($AA$10,$Z$10*($Q159-1)/(1+BA167*($Q159-1)),0)</f>
        <v>-0.10675977674670699</v>
      </c>
      <c r="BC159" s="114">
        <f>IF(BB159=0,0,-1*BB159^2/$Z$10)</f>
        <v>-0.11397649931006719</v>
      </c>
      <c r="BD159" s="61">
        <f>IF($AA$10,$Z$10*($Q159-1)/(1+BC167*($Q159-1)),0)</f>
        <v>-0.106759776746707</v>
      </c>
      <c r="BE159" s="114">
        <f>IF(BD159=0,0,-1*BD159^2/$Z$10)</f>
        <v>-0.1139764993100672</v>
      </c>
      <c r="BF159" s="61">
        <f>IF($AA$10,$Z$10*($Q159-1)/(1+BE167*($Q159-1)),0)</f>
        <v>-0.10675977674670699</v>
      </c>
      <c r="BG159" s="114">
        <f>IF(BF159=0,0,-1*BF159^2/$Z$10)</f>
        <v>-0.11397649931006719</v>
      </c>
      <c r="BH159" s="61">
        <f>IF($AA$10,$Z$10*($Q159-1)/(1+BG167*($Q159-1)),0)</f>
        <v>-0.106759776746707</v>
      </c>
      <c r="BI159" s="114">
        <f>IF(BH159=0,0,-1*BH159^2/$Z$10)</f>
        <v>-0.1139764993100672</v>
      </c>
      <c r="BJ159" s="61">
        <f>IF($AA$10,$Z$10*($Q159-1)/(1+BI167*($Q159-1)),0)</f>
        <v>-0.10675977674670699</v>
      </c>
      <c r="BK159" s="114">
        <f>IF(BJ159=0,0,-1*BJ159^2/$Z$10)</f>
        <v>-0.11397649931006719</v>
      </c>
      <c r="BL159" s="61">
        <f>IF($AA$10,$Z$10*($Q159-1)/(1+BK167*($Q159-1)),0)</f>
        <v>-0.106759776746707</v>
      </c>
      <c r="BM159" s="114">
        <f>IF(BL159=0,0,-1*BL159^2/$Z$10)</f>
        <v>-0.1139764993100672</v>
      </c>
      <c r="BN159" s="61">
        <f>IF($AA$10,$Z$10*($Q159-1)/(1+BM167*($Q159-1)),0)</f>
        <v>-0.10675977674670699</v>
      </c>
      <c r="BO159" s="114">
        <f>IF(BN159=0,0,-1*BN159^2/$Z$10)</f>
        <v>-0.11397649931006719</v>
      </c>
      <c r="BP159" s="61">
        <f>IF($AA$10,$Z$10*($Q159-1)/(1+BO167*($Q159-1)),0)</f>
        <v>-0.106759776746707</v>
      </c>
      <c r="BQ159" s="114">
        <f>IF(BP159=0,0,-1*BP159^2/$Z$10)</f>
        <v>-0.1139764993100672</v>
      </c>
      <c r="BR159" s="61">
        <f>IF($AA$10,$Z$10*($Q159-1)/(1+BQ167*($Q159-1)),0)</f>
        <v>-0.10675977674670699</v>
      </c>
      <c r="BS159" s="114">
        <f>IF(BR159=0,0,-1*BR159^2/$Z$10)</f>
        <v>-0.11397649931006719</v>
      </c>
      <c r="BT159" s="61">
        <f>IF($AA$10,$Z$10*($Q159-1)/(1+BS167*($Q159-1)),0)</f>
        <v>-0.106759776746707</v>
      </c>
      <c r="BU159" s="114">
        <f>IF(BT159=0,0,-1*BT159^2/$Z$10)</f>
        <v>-0.1139764993100672</v>
      </c>
      <c r="BV159" s="61">
        <f>IF($AA$10,$Z$10*($Q159-1)/(1+BU167*($Q159-1)),0)</f>
        <v>-0.10675977674670699</v>
      </c>
      <c r="BW159" s="114">
        <f>IF(BV159=0,0,-1*BV159^2/$Z$10)</f>
        <v>-0.11397649931006719</v>
      </c>
      <c r="BX159" s="61">
        <f>IF($AA$10,$Z$10*($Q159-1)/(1+BW167*($Q159-1)),0)</f>
        <v>-0.106759776746707</v>
      </c>
      <c r="BY159" s="114">
        <f>IF(BX159=0,0,-1*BX159^2/$Z$10)</f>
        <v>-0.1139764993100672</v>
      </c>
      <c r="BZ159" s="61">
        <f>IF($AA$10,$Z$10*($Q159-1)/(1+BY167*($Q159-1)),0)</f>
        <v>-0.10675977674670699</v>
      </c>
      <c r="CA159" s="114">
        <f>IF(BZ159=0,0,-1*BZ159^2/$Z$10)</f>
        <v>-0.11397649931006719</v>
      </c>
      <c r="CB159" s="61">
        <f>IF($AA$10,$Z$10*($Q159-1)/(1+CA167*($Q159-1)),0)</f>
        <v>-0.106759776746707</v>
      </c>
      <c r="CC159" s="114">
        <f>IF(CB159=0,0,-1*CB159^2/$Z$10)</f>
        <v>-0.1139764993100672</v>
      </c>
      <c r="CD159" s="61">
        <f>IF($AA$10,$Z$10*($Q159-1)/(1+CC167*($Q159-1)),0)</f>
        <v>-0.10675977674670699</v>
      </c>
      <c r="CE159" s="114">
        <f>IF(CD159=0,0,-1*CD159^2/$Z$10)</f>
        <v>-0.11397649931006719</v>
      </c>
      <c r="CF159" s="61">
        <f>IF($AA$10,$Z$10*($Q159-1)/(1+CE167*($Q159-1)),0)</f>
        <v>-0.106759776746707</v>
      </c>
      <c r="CG159" s="114">
        <f>IF(CF159=0,0,-1*CF159^2/$Z$10)</f>
        <v>-0.1139764993100672</v>
      </c>
      <c r="CH159" s="61">
        <f>IF($AA$10,$Z$10*($Q159-1)/(1+CG167*($Q159-1)),0)</f>
        <v>-0.10675977674670699</v>
      </c>
      <c r="CI159" s="114">
        <f>IF(CH159=0,0,-1*CH159^2/$Z$10)</f>
        <v>-0.11397649931006719</v>
      </c>
      <c r="CJ159" s="61">
        <f>IF($AA$10,$Z$10*($Q159-1)/(1+CI167*($Q159-1)),0)</f>
        <v>-0.106759776746707</v>
      </c>
      <c r="CK159" s="114">
        <f>IF(CJ159=0,0,-1*CJ159^2/$Z$10)</f>
        <v>-0.1139764993100672</v>
      </c>
      <c r="CL159" s="61">
        <f>IF($AA$10,$Z$10*($Q159-1)/(1+CK167*($Q159-1)),0)</f>
        <v>-0.10675977674670699</v>
      </c>
      <c r="CM159" s="114">
        <f>IF(CL159=0,0,-1*CL159^2/$Z$10)</f>
        <v>-0.11397649931006719</v>
      </c>
      <c r="CN159" s="61">
        <f>IF($AA$10,$Z$10*($Q159-1)/(1+CM167*($Q159-1)),0)</f>
        <v>-0.106759776746707</v>
      </c>
      <c r="CO159" s="114">
        <f>IF(CN159=0,0,-1*CN159^2/$Z$10)</f>
        <v>-0.1139764993100672</v>
      </c>
      <c r="CP159" s="61">
        <f>IF($AA$10,$Z$10*($Q159-1)/(1+CO167*($Q159-1)),0)</f>
        <v>-0.10675977674670699</v>
      </c>
      <c r="CQ159" s="114">
        <f>IF(CP159=0,0,-1*CP159^2/$Z$10)</f>
        <v>-0.11397649931006719</v>
      </c>
      <c r="CR159" s="61">
        <f>IF($AA$10,$Z$10*($Q159-1)/(1+CQ167*($Q159-1)),0)</f>
        <v>-0.106759776746707</v>
      </c>
      <c r="CS159" s="114">
        <f>IF(CR159=0,0,-1*CR159^2/$Z$10)</f>
        <v>-0.1139764993100672</v>
      </c>
      <c r="CT159" s="61">
        <f>IF($AA$10,$Z$10*($Q159-1)/(1+CS167*($Q159-1)),0)</f>
        <v>-0.10675977674670699</v>
      </c>
      <c r="CU159" s="114">
        <f>IF(CT159=0,0,-1*CT159^2/$Z$10)</f>
        <v>-0.11397649931006719</v>
      </c>
      <c r="CV159" s="61">
        <f>IF($AA$10,$Z$10*($Q159-1)/(1+CU167*($Q159-1)),0)</f>
        <v>-0.106759776746707</v>
      </c>
      <c r="CW159" s="114">
        <f>IF(CV159=0,0,-1*CV159^2/$Z$10)</f>
        <v>-0.1139764993100672</v>
      </c>
      <c r="CX159" s="61">
        <f>IF($AA$10,$Z$10*($Q159-1)/(1+CW167*($Q159-1)),0)</f>
        <v>-0.10675977674670699</v>
      </c>
      <c r="CY159" s="114">
        <f>IF(CX159=0,0,-1*CX159^2/$Z$10)</f>
        <v>-0.11397649931006719</v>
      </c>
      <c r="CZ159" s="61">
        <f>IF($AA$10,$Z$10*($Q159-1)/(1+CY167*($Q159-1)),0)</f>
        <v>-0.106759776746707</v>
      </c>
      <c r="DA159" s="114">
        <f>IF(CZ159=0,0,-1*CZ159^2/$Z$10)</f>
        <v>-0.1139764993100672</v>
      </c>
      <c r="DB159" s="61">
        <f>IF($AA$10,$Z$10*($Q159-1)/(1+DA167*($Q159-1)),0)</f>
        <v>-0.10675977674670699</v>
      </c>
      <c r="DC159" s="114">
        <f>IF(DB159=0,0,-1*DB159^2/$Z$10)</f>
        <v>-0.11397649931006719</v>
      </c>
      <c r="DD159" s="61">
        <f>IF($AA$10,$Z$10*($Q159-1)/(1+DC167*($Q159-1)),0)</f>
        <v>-0.106759776746707</v>
      </c>
      <c r="DE159" s="114">
        <f>IF(DD159=0,0,-1*DD159^2/$Z$10)</f>
        <v>-0.1139764993100672</v>
      </c>
      <c r="DF159" s="61">
        <f>IF($AA$10,$Z$10*($Q159-1)/(1+DE167*($Q159-1)),0)</f>
        <v>-0.10675977674670699</v>
      </c>
      <c r="DG159" s="114">
        <f>IF(DF159=0,0,-1*DF159^2/$Z$10)</f>
        <v>-0.11397649931006719</v>
      </c>
      <c r="DH159" s="61">
        <f>IF($AA$10,$Z$10*($Q159-1)/(1+DG167*($Q159-1)),0)</f>
        <v>-0.106759776746707</v>
      </c>
      <c r="DI159" s="114">
        <f>IF(DH159=0,0,-1*DH159^2/$Z$10)</f>
        <v>-0.1139764993100672</v>
      </c>
      <c r="DJ159" s="61">
        <f>IF($AA$10,$Z$10*($Q159-1)/(1+DI167*($Q159-1)),0)</f>
        <v>-0.10675977674670699</v>
      </c>
      <c r="DK159" s="114">
        <f>IF(DJ159=0,0,-1*DJ159^2/$Z$10)</f>
        <v>-0.11397649931006719</v>
      </c>
      <c r="DL159" s="61">
        <f>IF($AA$10,$Z$10*($Q159-1)/(1+DK167*($Q159-1)),0)</f>
        <v>-0.106759776746707</v>
      </c>
      <c r="DM159" s="154">
        <f>IF(DL159=0,0,-1*DL159^2/$Z$10)</f>
        <v>-0.1139764993100672</v>
      </c>
    </row>
    <row r="160" spans="14:117" x14ac:dyDescent="0.25">
      <c r="N160" s="153">
        <f>$Z$11/(O154*(Q160-1)+1)</f>
        <v>0.12573800060297011</v>
      </c>
      <c r="O160" s="169">
        <f t="shared" si="66"/>
        <v>1.9778963413781617E-2</v>
      </c>
      <c r="P160" s="78">
        <v>5</v>
      </c>
      <c r="Q160" s="61">
        <f>IF($AA$11,AV135/AV147,0)</f>
        <v>0.15730298970027054</v>
      </c>
      <c r="R160" s="61">
        <f>IF($AA$11,$Z$11*($Q160-1)/(1+O114*($Q160-1)),0)</f>
        <v>-0.10591095779038484</v>
      </c>
      <c r="S160" s="114">
        <f>IF(R160=0,0,-1*R160^2/$Z$11)</f>
        <v>-0.1121713098007668</v>
      </c>
      <c r="T160" s="61">
        <f>IF($AA$11,$Z$11*($Q160-1)/(1+S167*($Q160-1)),0)</f>
        <v>-0.10644568497367346</v>
      </c>
      <c r="U160" s="114">
        <f>IF(T160=0,0,-1*T160^2/$Z$11)</f>
        <v>-0.11330683849514531</v>
      </c>
      <c r="V160" s="61">
        <f>IF($AA$11,$Z$11*($Q160-1)/(1+U167*($Q160-1)),0)</f>
        <v>-0.10595684098268295</v>
      </c>
      <c r="W160" s="114">
        <f>IF(V160=0,0,-1*V160^2/$Z$11)</f>
        <v>-0.11226852151029559</v>
      </c>
      <c r="X160" s="61">
        <f>IF($AA$11,$Z$11*($Q160-1)/(1+W167*($Q160-1)),0)</f>
        <v>-0.10595903714308036</v>
      </c>
      <c r="Y160" s="114">
        <f>IF(X160=0,0,-1*X160^2/$Z$11)</f>
        <v>-0.11227317552288682</v>
      </c>
      <c r="Z160" s="61">
        <f>IF($AA$11,$Z$11*($Q160-1)/(1+Y167*($Q160-1)),0)</f>
        <v>-0.1059590371891885</v>
      </c>
      <c r="AA160" s="114">
        <f>IF(Z160=0,0,-1*Z160^2/$Z$11)</f>
        <v>-0.11227317562059833</v>
      </c>
      <c r="AB160" s="61">
        <f>IF($AA$11,$Z$11*($Q160-1)/(1+AA167*($Q160-1)),0)</f>
        <v>-0.1059590371891885</v>
      </c>
      <c r="AC160" s="114">
        <f>IF(AB160=0,0,-1*AB160^2/$Z$11)</f>
        <v>-0.11227317562059833</v>
      </c>
      <c r="AD160" s="61">
        <f>IF($AA$11,$Z$11*($Q160-1)/(1+AC167*($Q160-1)),0)</f>
        <v>-0.10595903718918849</v>
      </c>
      <c r="AE160" s="114">
        <f>IF(AD160=0,0,-1*AD160^2/$Z$11)</f>
        <v>-0.1122731756205983</v>
      </c>
      <c r="AF160" s="61">
        <f>IF($AA$11,$Z$11*($Q160-1)/(1+AE167*($Q160-1)),0)</f>
        <v>-0.1059590371891885</v>
      </c>
      <c r="AG160" s="114">
        <f>IF(AF160=0,0,-1*AF160^2/$Z$11)</f>
        <v>-0.11227317562059833</v>
      </c>
      <c r="AH160" s="61">
        <f>IF($AA$11,$Z$11*($Q160-1)/(1+AG167*($Q160-1)),0)</f>
        <v>-0.10595903718918849</v>
      </c>
      <c r="AI160" s="114">
        <f>IF(AH160=0,0,-1*AH160^2/$Z$11)</f>
        <v>-0.1122731756205983</v>
      </c>
      <c r="AJ160" s="61">
        <f>IF($AA$11,$Z$11*($Q160-1)/(1+AI167*($Q160-1)),0)</f>
        <v>-0.1059590371891885</v>
      </c>
      <c r="AK160" s="114">
        <f>IF(AJ160=0,0,-1*AJ160^2/$Z$11)</f>
        <v>-0.11227317562059833</v>
      </c>
      <c r="AL160" s="61">
        <f>IF($AA$11,$Z$11*($Q160-1)/(1+AK167*($Q160-1)),0)</f>
        <v>-0.10595903718918849</v>
      </c>
      <c r="AM160" s="114">
        <f>IF(AL160=0,0,-1*AL160^2/$Z$11)</f>
        <v>-0.1122731756205983</v>
      </c>
      <c r="AN160" s="61">
        <f>IF($AA$11,$Z$11*($Q160-1)/(1+AM167*($Q160-1)),0)</f>
        <v>-0.1059590371891885</v>
      </c>
      <c r="AO160" s="114">
        <f>IF(AN160=0,0,-1*AN160^2/$Z$11)</f>
        <v>-0.11227317562059833</v>
      </c>
      <c r="AP160" s="61">
        <f>IF($AA$11,$Z$11*($Q160-1)/(1+AO167*($Q160-1)),0)</f>
        <v>-0.10595903718918849</v>
      </c>
      <c r="AQ160" s="114">
        <f>IF(AP160=0,0,-1*AP160^2/$Z$11)</f>
        <v>-0.1122731756205983</v>
      </c>
      <c r="AR160" s="61">
        <f>IF($AA$11,$Z$11*($Q160-1)/(1+AQ167*($Q160-1)),0)</f>
        <v>-0.1059590371891885</v>
      </c>
      <c r="AS160" s="114">
        <f>IF(AR160=0,0,-1*AR160^2/$Z$11)</f>
        <v>-0.11227317562059833</v>
      </c>
      <c r="AT160" s="61">
        <f>IF($AA$11,$Z$11*($Q160-1)/(1+AS167*($Q160-1)),0)</f>
        <v>-0.10595903718918849</v>
      </c>
      <c r="AU160" s="114">
        <f>IF(AT160=0,0,-1*AT160^2/$Z$11)</f>
        <v>-0.1122731756205983</v>
      </c>
      <c r="AV160" s="61">
        <f>IF($AA$11,$Z$11*($Q160-1)/(1+AU167*($Q160-1)),0)</f>
        <v>-0.1059590371891885</v>
      </c>
      <c r="AW160" s="114">
        <f>IF(AV160=0,0,-1*AV160^2/$Z$11)</f>
        <v>-0.11227317562059833</v>
      </c>
      <c r="AX160" s="61">
        <f>IF($AA$11,$Z$11*($Q160-1)/(1+AW167*($Q160-1)),0)</f>
        <v>-0.10595903718918849</v>
      </c>
      <c r="AY160" s="114">
        <f>IF(AX160=0,0,-1*AX160^2/$Z$11)</f>
        <v>-0.1122731756205983</v>
      </c>
      <c r="AZ160" s="61">
        <f>IF($AA$11,$Z$11*($Q160-1)/(1+AY167*($Q160-1)),0)</f>
        <v>-0.1059590371891885</v>
      </c>
      <c r="BA160" s="114">
        <f>IF(AZ160=0,0,-1*AZ160^2/$Z$11)</f>
        <v>-0.11227317562059833</v>
      </c>
      <c r="BB160" s="61">
        <f>IF($AA$11,$Z$11*($Q160-1)/(1+BA167*($Q160-1)),0)</f>
        <v>-0.10595903718918849</v>
      </c>
      <c r="BC160" s="114">
        <f>IF(BB160=0,0,-1*BB160^2/$Z$11)</f>
        <v>-0.1122731756205983</v>
      </c>
      <c r="BD160" s="61">
        <f>IF($AA$11,$Z$11*($Q160-1)/(1+BC167*($Q160-1)),0)</f>
        <v>-0.1059590371891885</v>
      </c>
      <c r="BE160" s="114">
        <f>IF(BD160=0,0,-1*BD160^2/$Z$11)</f>
        <v>-0.11227317562059833</v>
      </c>
      <c r="BF160" s="61">
        <f>IF($AA$11,$Z$11*($Q160-1)/(1+BE167*($Q160-1)),0)</f>
        <v>-0.10595903718918849</v>
      </c>
      <c r="BG160" s="114">
        <f>IF(BF160=0,0,-1*BF160^2/$Z$11)</f>
        <v>-0.1122731756205983</v>
      </c>
      <c r="BH160" s="61">
        <f>IF($AA$11,$Z$11*($Q160-1)/(1+BG167*($Q160-1)),0)</f>
        <v>-0.1059590371891885</v>
      </c>
      <c r="BI160" s="114">
        <f>IF(BH160=0,0,-1*BH160^2/$Z$11)</f>
        <v>-0.11227317562059833</v>
      </c>
      <c r="BJ160" s="61">
        <f>IF($AA$11,$Z$11*($Q160-1)/(1+BI167*($Q160-1)),0)</f>
        <v>-0.10595903718918849</v>
      </c>
      <c r="BK160" s="114">
        <f>IF(BJ160=0,0,-1*BJ160^2/$Z$11)</f>
        <v>-0.1122731756205983</v>
      </c>
      <c r="BL160" s="61">
        <f>IF($AA$11,$Z$11*($Q160-1)/(1+BK167*($Q160-1)),0)</f>
        <v>-0.1059590371891885</v>
      </c>
      <c r="BM160" s="114">
        <f>IF(BL160=0,0,-1*BL160^2/$Z$11)</f>
        <v>-0.11227317562059833</v>
      </c>
      <c r="BN160" s="61">
        <f>IF($AA$11,$Z$11*($Q160-1)/(1+BM167*($Q160-1)),0)</f>
        <v>-0.10595903718918849</v>
      </c>
      <c r="BO160" s="114">
        <f>IF(BN160=0,0,-1*BN160^2/$Z$11)</f>
        <v>-0.1122731756205983</v>
      </c>
      <c r="BP160" s="61">
        <f>IF($AA$11,$Z$11*($Q160-1)/(1+BO167*($Q160-1)),0)</f>
        <v>-0.1059590371891885</v>
      </c>
      <c r="BQ160" s="114">
        <f>IF(BP160=0,0,-1*BP160^2/$Z$11)</f>
        <v>-0.11227317562059833</v>
      </c>
      <c r="BR160" s="61">
        <f>IF($AA$11,$Z$11*($Q160-1)/(1+BQ167*($Q160-1)),0)</f>
        <v>-0.10595903718918849</v>
      </c>
      <c r="BS160" s="114">
        <f>IF(BR160=0,0,-1*BR160^2/$Z$11)</f>
        <v>-0.1122731756205983</v>
      </c>
      <c r="BT160" s="61">
        <f>IF($AA$11,$Z$11*($Q160-1)/(1+BS167*($Q160-1)),0)</f>
        <v>-0.1059590371891885</v>
      </c>
      <c r="BU160" s="114">
        <f>IF(BT160=0,0,-1*BT160^2/$Z$11)</f>
        <v>-0.11227317562059833</v>
      </c>
      <c r="BV160" s="61">
        <f>IF($AA$11,$Z$11*($Q160-1)/(1+BU167*($Q160-1)),0)</f>
        <v>-0.10595903718918849</v>
      </c>
      <c r="BW160" s="114">
        <f>IF(BV160=0,0,-1*BV160^2/$Z$11)</f>
        <v>-0.1122731756205983</v>
      </c>
      <c r="BX160" s="61">
        <f>IF($AA$11,$Z$11*($Q160-1)/(1+BW167*($Q160-1)),0)</f>
        <v>-0.1059590371891885</v>
      </c>
      <c r="BY160" s="114">
        <f>IF(BX160=0,0,-1*BX160^2/$Z$11)</f>
        <v>-0.11227317562059833</v>
      </c>
      <c r="BZ160" s="61">
        <f>IF($AA$11,$Z$11*($Q160-1)/(1+BY167*($Q160-1)),0)</f>
        <v>-0.10595903718918849</v>
      </c>
      <c r="CA160" s="114">
        <f>IF(BZ160=0,0,-1*BZ160^2/$Z$11)</f>
        <v>-0.1122731756205983</v>
      </c>
      <c r="CB160" s="61">
        <f>IF($AA$11,$Z$11*($Q160-1)/(1+CA167*($Q160-1)),0)</f>
        <v>-0.1059590371891885</v>
      </c>
      <c r="CC160" s="114">
        <f>IF(CB160=0,0,-1*CB160^2/$Z$11)</f>
        <v>-0.11227317562059833</v>
      </c>
      <c r="CD160" s="61">
        <f>IF($AA$11,$Z$11*($Q160-1)/(1+CC167*($Q160-1)),0)</f>
        <v>-0.10595903718918849</v>
      </c>
      <c r="CE160" s="114">
        <f>IF(CD160=0,0,-1*CD160^2/$Z$11)</f>
        <v>-0.1122731756205983</v>
      </c>
      <c r="CF160" s="61">
        <f>IF($AA$11,$Z$11*($Q160-1)/(1+CE167*($Q160-1)),0)</f>
        <v>-0.1059590371891885</v>
      </c>
      <c r="CG160" s="114">
        <f>IF(CF160=0,0,-1*CF160^2/$Z$11)</f>
        <v>-0.11227317562059833</v>
      </c>
      <c r="CH160" s="61">
        <f>IF($AA$11,$Z$11*($Q160-1)/(1+CG167*($Q160-1)),0)</f>
        <v>-0.10595903718918849</v>
      </c>
      <c r="CI160" s="114">
        <f>IF(CH160=0,0,-1*CH160^2/$Z$11)</f>
        <v>-0.1122731756205983</v>
      </c>
      <c r="CJ160" s="61">
        <f>IF($AA$11,$Z$11*($Q160-1)/(1+CI167*($Q160-1)),0)</f>
        <v>-0.1059590371891885</v>
      </c>
      <c r="CK160" s="114">
        <f>IF(CJ160=0,0,-1*CJ160^2/$Z$11)</f>
        <v>-0.11227317562059833</v>
      </c>
      <c r="CL160" s="61">
        <f>IF($AA$11,$Z$11*($Q160-1)/(1+CK167*($Q160-1)),0)</f>
        <v>-0.10595903718918849</v>
      </c>
      <c r="CM160" s="114">
        <f>IF(CL160=0,0,-1*CL160^2/$Z$11)</f>
        <v>-0.1122731756205983</v>
      </c>
      <c r="CN160" s="61">
        <f>IF($AA$11,$Z$11*($Q160-1)/(1+CM167*($Q160-1)),0)</f>
        <v>-0.1059590371891885</v>
      </c>
      <c r="CO160" s="114">
        <f>IF(CN160=0,0,-1*CN160^2/$Z$11)</f>
        <v>-0.11227317562059833</v>
      </c>
      <c r="CP160" s="61">
        <f>IF($AA$11,$Z$11*($Q160-1)/(1+CO167*($Q160-1)),0)</f>
        <v>-0.10595903718918849</v>
      </c>
      <c r="CQ160" s="114">
        <f>IF(CP160=0,0,-1*CP160^2/$Z$11)</f>
        <v>-0.1122731756205983</v>
      </c>
      <c r="CR160" s="61">
        <f>IF($AA$11,$Z$11*($Q160-1)/(1+CQ167*($Q160-1)),0)</f>
        <v>-0.1059590371891885</v>
      </c>
      <c r="CS160" s="114">
        <f>IF(CR160=0,0,-1*CR160^2/$Z$11)</f>
        <v>-0.11227317562059833</v>
      </c>
      <c r="CT160" s="61">
        <f>IF($AA$11,$Z$11*($Q160-1)/(1+CS167*($Q160-1)),0)</f>
        <v>-0.10595903718918849</v>
      </c>
      <c r="CU160" s="114">
        <f>IF(CT160=0,0,-1*CT160^2/$Z$11)</f>
        <v>-0.1122731756205983</v>
      </c>
      <c r="CV160" s="61">
        <f>IF($AA$11,$Z$11*($Q160-1)/(1+CU167*($Q160-1)),0)</f>
        <v>-0.1059590371891885</v>
      </c>
      <c r="CW160" s="114">
        <f>IF(CV160=0,0,-1*CV160^2/$Z$11)</f>
        <v>-0.11227317562059833</v>
      </c>
      <c r="CX160" s="61">
        <f>IF($AA$11,$Z$11*($Q160-1)/(1+CW167*($Q160-1)),0)</f>
        <v>-0.10595903718918849</v>
      </c>
      <c r="CY160" s="114">
        <f>IF(CX160=0,0,-1*CX160^2/$Z$11)</f>
        <v>-0.1122731756205983</v>
      </c>
      <c r="CZ160" s="61">
        <f>IF($AA$11,$Z$11*($Q160-1)/(1+CY167*($Q160-1)),0)</f>
        <v>-0.1059590371891885</v>
      </c>
      <c r="DA160" s="114">
        <f>IF(CZ160=0,0,-1*CZ160^2/$Z$11)</f>
        <v>-0.11227317562059833</v>
      </c>
      <c r="DB160" s="61">
        <f>IF($AA$11,$Z$11*($Q160-1)/(1+DA167*($Q160-1)),0)</f>
        <v>-0.10595903718918849</v>
      </c>
      <c r="DC160" s="114">
        <f>IF(DB160=0,0,-1*DB160^2/$Z$11)</f>
        <v>-0.1122731756205983</v>
      </c>
      <c r="DD160" s="61">
        <f>IF($AA$11,$Z$11*($Q160-1)/(1+DC167*($Q160-1)),0)</f>
        <v>-0.1059590371891885</v>
      </c>
      <c r="DE160" s="114">
        <f>IF(DD160=0,0,-1*DD160^2/$Z$11)</f>
        <v>-0.11227317562059833</v>
      </c>
      <c r="DF160" s="61">
        <f>IF($AA$11,$Z$11*($Q160-1)/(1+DE167*($Q160-1)),0)</f>
        <v>-0.10595903718918849</v>
      </c>
      <c r="DG160" s="114">
        <f>IF(DF160=0,0,-1*DF160^2/$Z$11)</f>
        <v>-0.1122731756205983</v>
      </c>
      <c r="DH160" s="61">
        <f>IF($AA$11,$Z$11*($Q160-1)/(1+DG167*($Q160-1)),0)</f>
        <v>-0.1059590371891885</v>
      </c>
      <c r="DI160" s="114">
        <f>IF(DH160=0,0,-1*DH160^2/$Z$11)</f>
        <v>-0.11227317562059833</v>
      </c>
      <c r="DJ160" s="61">
        <f>IF($AA$11,$Z$11*($Q160-1)/(1+DI167*($Q160-1)),0)</f>
        <v>-0.10595903718918849</v>
      </c>
      <c r="DK160" s="114">
        <f>IF(DJ160=0,0,-1*DJ160^2/$Z$11)</f>
        <v>-0.1122731756205983</v>
      </c>
      <c r="DL160" s="61">
        <f>IF($AA$11,$Z$11*($Q160-1)/(1+DK167*($Q160-1)),0)</f>
        <v>-0.1059590371891885</v>
      </c>
      <c r="DM160" s="154">
        <f>IF(DL160=0,0,-1*DL160^2/$Z$11)</f>
        <v>-0.11227317562059833</v>
      </c>
    </row>
    <row r="161" spans="14:117" x14ac:dyDescent="0.25">
      <c r="N161" s="153">
        <f>$Z$12/(O154*(Q161-1)+1)</f>
        <v>0.12960879967178726</v>
      </c>
      <c r="O161" s="169">
        <f t="shared" si="66"/>
        <v>7.7143311019133402E-3</v>
      </c>
      <c r="P161" s="78">
        <v>6</v>
      </c>
      <c r="Q161" s="61">
        <f>IF($AA$12,AV136/AV148,0)</f>
        <v>5.9520118398199824E-2</v>
      </c>
      <c r="R161" s="61">
        <f>IF($AA$12,$Z$12*($Q161-1)/(1+O114*($Q161-1)),0)</f>
        <v>-0.12183084450935298</v>
      </c>
      <c r="S161" s="114">
        <f>IF(R161=0,0,-1*R161^2/$Z$12)</f>
        <v>-0.14842754673862144</v>
      </c>
      <c r="T161" s="61">
        <f>IF($AA$12,$Z$12*($Q161-1)/(1+S167*($Q161-1)),0)</f>
        <v>-0.12253894467556291</v>
      </c>
      <c r="U161" s="114">
        <f>IF(T161=0,0,-1*T161^2/$Z$12)</f>
        <v>-0.15015792962200666</v>
      </c>
      <c r="V161" s="61">
        <f>IF($AA$12,$Z$12*($Q161-1)/(1+U167*($Q161-1)),0)</f>
        <v>-0.12189156211349213</v>
      </c>
      <c r="W161" s="114">
        <f>IF(V161=0,0,-1*V161^2/$Z$12)</f>
        <v>-0.14857552914467309</v>
      </c>
      <c r="X161" s="61">
        <f>IF($AA$12,$Z$12*($Q161-1)/(1+W167*($Q161-1)),0)</f>
        <v>-0.12189446850885428</v>
      </c>
      <c r="Y161" s="114">
        <f>IF(X161=0,0,-1*X161^2/$Z$12)</f>
        <v>-0.14858261453056068</v>
      </c>
      <c r="Z161" s="61">
        <f>IF($AA$12,$Z$12*($Q161-1)/(1+Y167*($Q161-1)),0)</f>
        <v>-0.12189446856987393</v>
      </c>
      <c r="AA161" s="114">
        <f>IF(Z161=0,0,-1*Z161^2/$Z$12)</f>
        <v>-0.14858261467931982</v>
      </c>
      <c r="AB161" s="61">
        <f>IF($AA$12,$Z$12*($Q161-1)/(1+AA167*($Q161-1)),0)</f>
        <v>-0.12189446856987393</v>
      </c>
      <c r="AC161" s="114">
        <f>IF(AB161=0,0,-1*AB161^2/$Z$12)</f>
        <v>-0.14858261467931982</v>
      </c>
      <c r="AD161" s="61">
        <f>IF($AA$12,$Z$12*($Q161-1)/(1+AC167*($Q161-1)),0)</f>
        <v>-0.1218944685698739</v>
      </c>
      <c r="AE161" s="114">
        <f>IF(AD161=0,0,-1*AD161^2/$Z$12)</f>
        <v>-0.14858261467931977</v>
      </c>
      <c r="AF161" s="61">
        <f>IF($AA$12,$Z$12*($Q161-1)/(1+AE167*($Q161-1)),0)</f>
        <v>-0.12189446856987393</v>
      </c>
      <c r="AG161" s="114">
        <f>IF(AF161=0,0,-1*AF161^2/$Z$12)</f>
        <v>-0.14858261467931982</v>
      </c>
      <c r="AH161" s="61">
        <f>IF($AA$12,$Z$12*($Q161-1)/(1+AG167*($Q161-1)),0)</f>
        <v>-0.1218944685698739</v>
      </c>
      <c r="AI161" s="114">
        <f>IF(AH161=0,0,-1*AH161^2/$Z$12)</f>
        <v>-0.14858261467931977</v>
      </c>
      <c r="AJ161" s="61">
        <f>IF($AA$12,$Z$12*($Q161-1)/(1+AI167*($Q161-1)),0)</f>
        <v>-0.12189446856987393</v>
      </c>
      <c r="AK161" s="114">
        <f>IF(AJ161=0,0,-1*AJ161^2/$Z$12)</f>
        <v>-0.14858261467931982</v>
      </c>
      <c r="AL161" s="61">
        <f>IF($AA$12,$Z$12*($Q161-1)/(1+AK167*($Q161-1)),0)</f>
        <v>-0.1218944685698739</v>
      </c>
      <c r="AM161" s="114">
        <f>IF(AL161=0,0,-1*AL161^2/$Z$12)</f>
        <v>-0.14858261467931977</v>
      </c>
      <c r="AN161" s="61">
        <f>IF($AA$12,$Z$12*($Q161-1)/(1+AM167*($Q161-1)),0)</f>
        <v>-0.12189446856987393</v>
      </c>
      <c r="AO161" s="114">
        <f>IF(AN161=0,0,-1*AN161^2/$Z$12)</f>
        <v>-0.14858261467931982</v>
      </c>
      <c r="AP161" s="61">
        <f>IF($AA$12,$Z$12*($Q161-1)/(1+AO167*($Q161-1)),0)</f>
        <v>-0.1218944685698739</v>
      </c>
      <c r="AQ161" s="114">
        <f>IF(AP161=0,0,-1*AP161^2/$Z$12)</f>
        <v>-0.14858261467931977</v>
      </c>
      <c r="AR161" s="61">
        <f>IF($AA$12,$Z$12*($Q161-1)/(1+AQ167*($Q161-1)),0)</f>
        <v>-0.12189446856987393</v>
      </c>
      <c r="AS161" s="114">
        <f>IF(AR161=0,0,-1*AR161^2/$Z$12)</f>
        <v>-0.14858261467931982</v>
      </c>
      <c r="AT161" s="61">
        <f>IF($AA$12,$Z$12*($Q161-1)/(1+AS167*($Q161-1)),0)</f>
        <v>-0.1218944685698739</v>
      </c>
      <c r="AU161" s="114">
        <f>IF(AT161=0,0,-1*AT161^2/$Z$12)</f>
        <v>-0.14858261467931977</v>
      </c>
      <c r="AV161" s="61">
        <f>IF($AA$12,$Z$12*($Q161-1)/(1+AU167*($Q161-1)),0)</f>
        <v>-0.12189446856987393</v>
      </c>
      <c r="AW161" s="114">
        <f>IF(AV161=0,0,-1*AV161^2/$Z$12)</f>
        <v>-0.14858261467931982</v>
      </c>
      <c r="AX161" s="61">
        <f>IF($AA$12,$Z$12*($Q161-1)/(1+AW167*($Q161-1)),0)</f>
        <v>-0.1218944685698739</v>
      </c>
      <c r="AY161" s="114">
        <f>IF(AX161=0,0,-1*AX161^2/$Z$12)</f>
        <v>-0.14858261467931977</v>
      </c>
      <c r="AZ161" s="61">
        <f>IF($AA$12,$Z$12*($Q161-1)/(1+AY167*($Q161-1)),0)</f>
        <v>-0.12189446856987393</v>
      </c>
      <c r="BA161" s="114">
        <f>IF(AZ161=0,0,-1*AZ161^2/$Z$12)</f>
        <v>-0.14858261467931982</v>
      </c>
      <c r="BB161" s="61">
        <f>IF($AA$12,$Z$12*($Q161-1)/(1+BA167*($Q161-1)),0)</f>
        <v>-0.1218944685698739</v>
      </c>
      <c r="BC161" s="114">
        <f>IF(BB161=0,0,-1*BB161^2/$Z$12)</f>
        <v>-0.14858261467931977</v>
      </c>
      <c r="BD161" s="61">
        <f>IF($AA$12,$Z$12*($Q161-1)/(1+BC167*($Q161-1)),0)</f>
        <v>-0.12189446856987393</v>
      </c>
      <c r="BE161" s="114">
        <f>IF(BD161=0,0,-1*BD161^2/$Z$12)</f>
        <v>-0.14858261467931982</v>
      </c>
      <c r="BF161" s="61">
        <f>IF($AA$12,$Z$12*($Q161-1)/(1+BE167*($Q161-1)),0)</f>
        <v>-0.1218944685698739</v>
      </c>
      <c r="BG161" s="114">
        <f>IF(BF161=0,0,-1*BF161^2/$Z$12)</f>
        <v>-0.14858261467931977</v>
      </c>
      <c r="BH161" s="61">
        <f>IF($AA$12,$Z$12*($Q161-1)/(1+BG167*($Q161-1)),0)</f>
        <v>-0.12189446856987393</v>
      </c>
      <c r="BI161" s="114">
        <f>IF(BH161=0,0,-1*BH161^2/$Z$12)</f>
        <v>-0.14858261467931982</v>
      </c>
      <c r="BJ161" s="61">
        <f>IF($AA$12,$Z$12*($Q161-1)/(1+BI167*($Q161-1)),0)</f>
        <v>-0.1218944685698739</v>
      </c>
      <c r="BK161" s="114">
        <f>IF(BJ161=0,0,-1*BJ161^2/$Z$12)</f>
        <v>-0.14858261467931977</v>
      </c>
      <c r="BL161" s="61">
        <f>IF($AA$12,$Z$12*($Q161-1)/(1+BK167*($Q161-1)),0)</f>
        <v>-0.12189446856987393</v>
      </c>
      <c r="BM161" s="114">
        <f>IF(BL161=0,0,-1*BL161^2/$Z$12)</f>
        <v>-0.14858261467931982</v>
      </c>
      <c r="BN161" s="61">
        <f>IF($AA$12,$Z$12*($Q161-1)/(1+BM167*($Q161-1)),0)</f>
        <v>-0.1218944685698739</v>
      </c>
      <c r="BO161" s="114">
        <f>IF(BN161=0,0,-1*BN161^2/$Z$12)</f>
        <v>-0.14858261467931977</v>
      </c>
      <c r="BP161" s="61">
        <f>IF($AA$12,$Z$12*($Q161-1)/(1+BO167*($Q161-1)),0)</f>
        <v>-0.12189446856987393</v>
      </c>
      <c r="BQ161" s="114">
        <f>IF(BP161=0,0,-1*BP161^2/$Z$12)</f>
        <v>-0.14858261467931982</v>
      </c>
      <c r="BR161" s="61">
        <f>IF($AA$12,$Z$12*($Q161-1)/(1+BQ167*($Q161-1)),0)</f>
        <v>-0.1218944685698739</v>
      </c>
      <c r="BS161" s="114">
        <f>IF(BR161=0,0,-1*BR161^2/$Z$12)</f>
        <v>-0.14858261467931977</v>
      </c>
      <c r="BT161" s="61">
        <f>IF($AA$12,$Z$12*($Q161-1)/(1+BS167*($Q161-1)),0)</f>
        <v>-0.12189446856987393</v>
      </c>
      <c r="BU161" s="114">
        <f>IF(BT161=0,0,-1*BT161^2/$Z$12)</f>
        <v>-0.14858261467931982</v>
      </c>
      <c r="BV161" s="61">
        <f>IF($AA$12,$Z$12*($Q161-1)/(1+BU167*($Q161-1)),0)</f>
        <v>-0.1218944685698739</v>
      </c>
      <c r="BW161" s="114">
        <f>IF(BV161=0,0,-1*BV161^2/$Z$12)</f>
        <v>-0.14858261467931977</v>
      </c>
      <c r="BX161" s="61">
        <f>IF($AA$12,$Z$12*($Q161-1)/(1+BW167*($Q161-1)),0)</f>
        <v>-0.12189446856987393</v>
      </c>
      <c r="BY161" s="114">
        <f>IF(BX161=0,0,-1*BX161^2/$Z$12)</f>
        <v>-0.14858261467931982</v>
      </c>
      <c r="BZ161" s="61">
        <f>IF($AA$12,$Z$12*($Q161-1)/(1+BY167*($Q161-1)),0)</f>
        <v>-0.1218944685698739</v>
      </c>
      <c r="CA161" s="114">
        <f>IF(BZ161=0,0,-1*BZ161^2/$Z$12)</f>
        <v>-0.14858261467931977</v>
      </c>
      <c r="CB161" s="61">
        <f>IF($AA$12,$Z$12*($Q161-1)/(1+CA167*($Q161-1)),0)</f>
        <v>-0.12189446856987393</v>
      </c>
      <c r="CC161" s="114">
        <f>IF(CB161=0,0,-1*CB161^2/$Z$12)</f>
        <v>-0.14858261467931982</v>
      </c>
      <c r="CD161" s="61">
        <f>IF($AA$12,$Z$12*($Q161-1)/(1+CC167*($Q161-1)),0)</f>
        <v>-0.1218944685698739</v>
      </c>
      <c r="CE161" s="114">
        <f>IF(CD161=0,0,-1*CD161^2/$Z$12)</f>
        <v>-0.14858261467931977</v>
      </c>
      <c r="CF161" s="61">
        <f>IF($AA$12,$Z$12*($Q161-1)/(1+CE167*($Q161-1)),0)</f>
        <v>-0.12189446856987393</v>
      </c>
      <c r="CG161" s="114">
        <f>IF(CF161=0,0,-1*CF161^2/$Z$12)</f>
        <v>-0.14858261467931982</v>
      </c>
      <c r="CH161" s="61">
        <f>IF($AA$12,$Z$12*($Q161-1)/(1+CG167*($Q161-1)),0)</f>
        <v>-0.1218944685698739</v>
      </c>
      <c r="CI161" s="114">
        <f>IF(CH161=0,0,-1*CH161^2/$Z$12)</f>
        <v>-0.14858261467931977</v>
      </c>
      <c r="CJ161" s="61">
        <f>IF($AA$12,$Z$12*($Q161-1)/(1+CI167*($Q161-1)),0)</f>
        <v>-0.12189446856987393</v>
      </c>
      <c r="CK161" s="114">
        <f>IF(CJ161=0,0,-1*CJ161^2/$Z$12)</f>
        <v>-0.14858261467931982</v>
      </c>
      <c r="CL161" s="61">
        <f>IF($AA$12,$Z$12*($Q161-1)/(1+CK167*($Q161-1)),0)</f>
        <v>-0.1218944685698739</v>
      </c>
      <c r="CM161" s="114">
        <f>IF(CL161=0,0,-1*CL161^2/$Z$12)</f>
        <v>-0.14858261467931977</v>
      </c>
      <c r="CN161" s="61">
        <f>IF($AA$12,$Z$12*($Q161-1)/(1+CM167*($Q161-1)),0)</f>
        <v>-0.12189446856987393</v>
      </c>
      <c r="CO161" s="114">
        <f>IF(CN161=0,0,-1*CN161^2/$Z$12)</f>
        <v>-0.14858261467931982</v>
      </c>
      <c r="CP161" s="61">
        <f>IF($AA$12,$Z$12*($Q161-1)/(1+CO167*($Q161-1)),0)</f>
        <v>-0.1218944685698739</v>
      </c>
      <c r="CQ161" s="114">
        <f>IF(CP161=0,0,-1*CP161^2/$Z$12)</f>
        <v>-0.14858261467931977</v>
      </c>
      <c r="CR161" s="61">
        <f>IF($AA$12,$Z$12*($Q161-1)/(1+CQ167*($Q161-1)),0)</f>
        <v>-0.12189446856987393</v>
      </c>
      <c r="CS161" s="114">
        <f>IF(CR161=0,0,-1*CR161^2/$Z$12)</f>
        <v>-0.14858261467931982</v>
      </c>
      <c r="CT161" s="61">
        <f>IF($AA$12,$Z$12*($Q161-1)/(1+CS167*($Q161-1)),0)</f>
        <v>-0.1218944685698739</v>
      </c>
      <c r="CU161" s="114">
        <f>IF(CT161=0,0,-1*CT161^2/$Z$12)</f>
        <v>-0.14858261467931977</v>
      </c>
      <c r="CV161" s="61">
        <f>IF($AA$12,$Z$12*($Q161-1)/(1+CU167*($Q161-1)),0)</f>
        <v>-0.12189446856987393</v>
      </c>
      <c r="CW161" s="114">
        <f>IF(CV161=0,0,-1*CV161^2/$Z$12)</f>
        <v>-0.14858261467931982</v>
      </c>
      <c r="CX161" s="61">
        <f>IF($AA$12,$Z$12*($Q161-1)/(1+CW167*($Q161-1)),0)</f>
        <v>-0.1218944685698739</v>
      </c>
      <c r="CY161" s="114">
        <f>IF(CX161=0,0,-1*CX161^2/$Z$12)</f>
        <v>-0.14858261467931977</v>
      </c>
      <c r="CZ161" s="61">
        <f>IF($AA$12,$Z$12*($Q161-1)/(1+CY167*($Q161-1)),0)</f>
        <v>-0.12189446856987393</v>
      </c>
      <c r="DA161" s="114">
        <f>IF(CZ161=0,0,-1*CZ161^2/$Z$12)</f>
        <v>-0.14858261467931982</v>
      </c>
      <c r="DB161" s="61">
        <f>IF($AA$12,$Z$12*($Q161-1)/(1+DA167*($Q161-1)),0)</f>
        <v>-0.1218944685698739</v>
      </c>
      <c r="DC161" s="114">
        <f>IF(DB161=0,0,-1*DB161^2/$Z$12)</f>
        <v>-0.14858261467931977</v>
      </c>
      <c r="DD161" s="61">
        <f>IF($AA$12,$Z$12*($Q161-1)/(1+DC167*($Q161-1)),0)</f>
        <v>-0.12189446856987393</v>
      </c>
      <c r="DE161" s="114">
        <f>IF(DD161=0,0,-1*DD161^2/$Z$12)</f>
        <v>-0.14858261467931982</v>
      </c>
      <c r="DF161" s="61">
        <f>IF($AA$12,$Z$12*($Q161-1)/(1+DE167*($Q161-1)),0)</f>
        <v>-0.1218944685698739</v>
      </c>
      <c r="DG161" s="114">
        <f>IF(DF161=0,0,-1*DF161^2/$Z$12)</f>
        <v>-0.14858261467931977</v>
      </c>
      <c r="DH161" s="61">
        <f>IF($AA$12,$Z$12*($Q161-1)/(1+DG167*($Q161-1)),0)</f>
        <v>-0.12189446856987393</v>
      </c>
      <c r="DI161" s="114">
        <f>IF(DH161=0,0,-1*DH161^2/$Z$12)</f>
        <v>-0.14858261467931982</v>
      </c>
      <c r="DJ161" s="61">
        <f>IF($AA$12,$Z$12*($Q161-1)/(1+DI167*($Q161-1)),0)</f>
        <v>-0.1218944685698739</v>
      </c>
      <c r="DK161" s="114">
        <f>IF(DJ161=0,0,-1*DJ161^2/$Z$12)</f>
        <v>-0.14858261467931977</v>
      </c>
      <c r="DL161" s="61">
        <f>IF($AA$12,$Z$12*($Q161-1)/(1+DK167*($Q161-1)),0)</f>
        <v>-0.12189446856987393</v>
      </c>
      <c r="DM161" s="154">
        <f>IF(DL161=0,0,-1*DL161^2/$Z$12)</f>
        <v>-0.14858261467931982</v>
      </c>
    </row>
    <row r="162" spans="14:117" x14ac:dyDescent="0.25">
      <c r="N162" s="153">
        <f>$Z$13/(O154*(Q162-1)+1)</f>
        <v>3.9025071609939378E-2</v>
      </c>
      <c r="O162" s="169">
        <f t="shared" si="66"/>
        <v>0.29004863806929249</v>
      </c>
      <c r="P162" s="78">
        <v>7</v>
      </c>
      <c r="Q162" s="61">
        <f>IF($AA$13,AV137/AV149,0)</f>
        <v>7.4323665813702027</v>
      </c>
      <c r="R162" s="61">
        <f>IF($AA$13,$Z$13*($Q162-1)/(1+O114*($Q162-1)),0)</f>
        <v>0.25129382314031429</v>
      </c>
      <c r="S162" s="114">
        <f>IF(R162=0,0,-1*R162^2/$Z$13)</f>
        <v>-0.63148585548475544</v>
      </c>
      <c r="T162" s="61">
        <f>IF($AA$13,$Z$13*($Q162-1)/(1+S167*($Q162-1)),0)</f>
        <v>0.24833389532184488</v>
      </c>
      <c r="U162" s="114">
        <f>IF(T162=0,0,-1*T162^2/$Z$13)</f>
        <v>-0.61669723565721013</v>
      </c>
      <c r="V162" s="61">
        <f>IF($AA$13,$Z$13*($Q162-1)/(1+U167*($Q162-1)),0)</f>
        <v>0.25103589343352756</v>
      </c>
      <c r="W162" s="114">
        <f>IF(V162=0,0,-1*V162^2/$Z$13)</f>
        <v>-0.630190197919694</v>
      </c>
      <c r="X162" s="61">
        <f>IF($AA$13,$Z$13*($Q162-1)/(1+W167*($Q162-1)),0)</f>
        <v>0.25102356671813303</v>
      </c>
      <c r="Y162" s="114">
        <f>IF(X162=0,0,-1*X162^2/$Z$13)</f>
        <v>-0.63012831047892981</v>
      </c>
      <c r="Z162" s="61">
        <f>IF($AA$13,$Z$13*($Q162-1)/(1+Y167*($Q162-1)),0)</f>
        <v>0.25102356645935309</v>
      </c>
      <c r="AA162" s="114">
        <f>IF(Z162=0,0,-1*Z162^2/$Z$13)</f>
        <v>-0.6301283091797325</v>
      </c>
      <c r="AB162" s="61">
        <f>IF($AA$13,$Z$13*($Q162-1)/(1+AA167*($Q162-1)),0)</f>
        <v>0.25102356645935303</v>
      </c>
      <c r="AC162" s="114">
        <f>IF(AB162=0,0,-1*AB162^2/$Z$13)</f>
        <v>-0.63012830917973228</v>
      </c>
      <c r="AD162" s="61">
        <f>IF($AA$13,$Z$13*($Q162-1)/(1+AC167*($Q162-1)),0)</f>
        <v>0.25102356645935314</v>
      </c>
      <c r="AE162" s="114">
        <f>IF(AD162=0,0,-1*AD162^2/$Z$13)</f>
        <v>-0.63012830917973284</v>
      </c>
      <c r="AF162" s="61">
        <f>IF($AA$13,$Z$13*($Q162-1)/(1+AE167*($Q162-1)),0)</f>
        <v>0.25102356645935303</v>
      </c>
      <c r="AG162" s="114">
        <f>IF(AF162=0,0,-1*AF162^2/$Z$13)</f>
        <v>-0.63012830917973228</v>
      </c>
      <c r="AH162" s="61">
        <f>IF($AA$13,$Z$13*($Q162-1)/(1+AG167*($Q162-1)),0)</f>
        <v>0.25102356645935314</v>
      </c>
      <c r="AI162" s="114">
        <f>IF(AH162=0,0,-1*AH162^2/$Z$13)</f>
        <v>-0.63012830917973284</v>
      </c>
      <c r="AJ162" s="61">
        <f>IF($AA$13,$Z$13*($Q162-1)/(1+AI167*($Q162-1)),0)</f>
        <v>0.25102356645935303</v>
      </c>
      <c r="AK162" s="114">
        <f>IF(AJ162=0,0,-1*AJ162^2/$Z$13)</f>
        <v>-0.63012830917973228</v>
      </c>
      <c r="AL162" s="61">
        <f>IF($AA$13,$Z$13*($Q162-1)/(1+AK167*($Q162-1)),0)</f>
        <v>0.25102356645935314</v>
      </c>
      <c r="AM162" s="114">
        <f>IF(AL162=0,0,-1*AL162^2/$Z$13)</f>
        <v>-0.63012830917973284</v>
      </c>
      <c r="AN162" s="61">
        <f>IF($AA$13,$Z$13*($Q162-1)/(1+AM167*($Q162-1)),0)</f>
        <v>0.25102356645935303</v>
      </c>
      <c r="AO162" s="114">
        <f>IF(AN162=0,0,-1*AN162^2/$Z$13)</f>
        <v>-0.63012830917973228</v>
      </c>
      <c r="AP162" s="61">
        <f>IF($AA$13,$Z$13*($Q162-1)/(1+AO167*($Q162-1)),0)</f>
        <v>0.25102356645935314</v>
      </c>
      <c r="AQ162" s="114">
        <f>IF(AP162=0,0,-1*AP162^2/$Z$13)</f>
        <v>-0.63012830917973284</v>
      </c>
      <c r="AR162" s="61">
        <f>IF($AA$13,$Z$13*($Q162-1)/(1+AQ167*($Q162-1)),0)</f>
        <v>0.25102356645935303</v>
      </c>
      <c r="AS162" s="114">
        <f>IF(AR162=0,0,-1*AR162^2/$Z$13)</f>
        <v>-0.63012830917973228</v>
      </c>
      <c r="AT162" s="61">
        <f>IF($AA$13,$Z$13*($Q162-1)/(1+AS167*($Q162-1)),0)</f>
        <v>0.25102356645935314</v>
      </c>
      <c r="AU162" s="114">
        <f>IF(AT162=0,0,-1*AT162^2/$Z$13)</f>
        <v>-0.63012830917973284</v>
      </c>
      <c r="AV162" s="61">
        <f>IF($AA$13,$Z$13*($Q162-1)/(1+AU167*($Q162-1)),0)</f>
        <v>0.25102356645935303</v>
      </c>
      <c r="AW162" s="114">
        <f>IF(AV162=0,0,-1*AV162^2/$Z$13)</f>
        <v>-0.63012830917973228</v>
      </c>
      <c r="AX162" s="61">
        <f>IF($AA$13,$Z$13*($Q162-1)/(1+AW167*($Q162-1)),0)</f>
        <v>0.25102356645935314</v>
      </c>
      <c r="AY162" s="114">
        <f>IF(AX162=0,0,-1*AX162^2/$Z$13)</f>
        <v>-0.63012830917973284</v>
      </c>
      <c r="AZ162" s="61">
        <f>IF($AA$13,$Z$13*($Q162-1)/(1+AY167*($Q162-1)),0)</f>
        <v>0.25102356645935303</v>
      </c>
      <c r="BA162" s="114">
        <f>IF(AZ162=0,0,-1*AZ162^2/$Z$13)</f>
        <v>-0.63012830917973228</v>
      </c>
      <c r="BB162" s="61">
        <f>IF($AA$13,$Z$13*($Q162-1)/(1+BA167*($Q162-1)),0)</f>
        <v>0.25102356645935314</v>
      </c>
      <c r="BC162" s="114">
        <f>IF(BB162=0,0,-1*BB162^2/$Z$13)</f>
        <v>-0.63012830917973284</v>
      </c>
      <c r="BD162" s="61">
        <f>IF($AA$13,$Z$13*($Q162-1)/(1+BC167*($Q162-1)),0)</f>
        <v>0.25102356645935303</v>
      </c>
      <c r="BE162" s="114">
        <f>IF(BD162=0,0,-1*BD162^2/$Z$13)</f>
        <v>-0.63012830917973228</v>
      </c>
      <c r="BF162" s="61">
        <f>IF($AA$13,$Z$13*($Q162-1)/(1+BE167*($Q162-1)),0)</f>
        <v>0.25102356645935314</v>
      </c>
      <c r="BG162" s="114">
        <f>IF(BF162=0,0,-1*BF162^2/$Z$13)</f>
        <v>-0.63012830917973284</v>
      </c>
      <c r="BH162" s="61">
        <f>IF($AA$13,$Z$13*($Q162-1)/(1+BG167*($Q162-1)),0)</f>
        <v>0.25102356645935303</v>
      </c>
      <c r="BI162" s="114">
        <f>IF(BH162=0,0,-1*BH162^2/$Z$13)</f>
        <v>-0.63012830917973228</v>
      </c>
      <c r="BJ162" s="61">
        <f>IF($AA$13,$Z$13*($Q162-1)/(1+BI167*($Q162-1)),0)</f>
        <v>0.25102356645935314</v>
      </c>
      <c r="BK162" s="114">
        <f>IF(BJ162=0,0,-1*BJ162^2/$Z$13)</f>
        <v>-0.63012830917973284</v>
      </c>
      <c r="BL162" s="61">
        <f>IF($AA$13,$Z$13*($Q162-1)/(1+BK167*($Q162-1)),0)</f>
        <v>0.25102356645935303</v>
      </c>
      <c r="BM162" s="114">
        <f>IF(BL162=0,0,-1*BL162^2/$Z$13)</f>
        <v>-0.63012830917973228</v>
      </c>
      <c r="BN162" s="61">
        <f>IF($AA$13,$Z$13*($Q162-1)/(1+BM167*($Q162-1)),0)</f>
        <v>0.25102356645935314</v>
      </c>
      <c r="BO162" s="114">
        <f>IF(BN162=0,0,-1*BN162^2/$Z$13)</f>
        <v>-0.63012830917973284</v>
      </c>
      <c r="BP162" s="61">
        <f>IF($AA$13,$Z$13*($Q162-1)/(1+BO167*($Q162-1)),0)</f>
        <v>0.25102356645935303</v>
      </c>
      <c r="BQ162" s="114">
        <f>IF(BP162=0,0,-1*BP162^2/$Z$13)</f>
        <v>-0.63012830917973228</v>
      </c>
      <c r="BR162" s="61">
        <f>IF($AA$13,$Z$13*($Q162-1)/(1+BQ167*($Q162-1)),0)</f>
        <v>0.25102356645935314</v>
      </c>
      <c r="BS162" s="114">
        <f>IF(BR162=0,0,-1*BR162^2/$Z$13)</f>
        <v>-0.63012830917973284</v>
      </c>
      <c r="BT162" s="61">
        <f>IF($AA$13,$Z$13*($Q162-1)/(1+BS167*($Q162-1)),0)</f>
        <v>0.25102356645935303</v>
      </c>
      <c r="BU162" s="114">
        <f>IF(BT162=0,0,-1*BT162^2/$Z$13)</f>
        <v>-0.63012830917973228</v>
      </c>
      <c r="BV162" s="61">
        <f>IF($AA$13,$Z$13*($Q162-1)/(1+BU167*($Q162-1)),0)</f>
        <v>0.25102356645935314</v>
      </c>
      <c r="BW162" s="114">
        <f>IF(BV162=0,0,-1*BV162^2/$Z$13)</f>
        <v>-0.63012830917973284</v>
      </c>
      <c r="BX162" s="61">
        <f>IF($AA$13,$Z$13*($Q162-1)/(1+BW167*($Q162-1)),0)</f>
        <v>0.25102356645935303</v>
      </c>
      <c r="BY162" s="114">
        <f>IF(BX162=0,0,-1*BX162^2/$Z$13)</f>
        <v>-0.63012830917973228</v>
      </c>
      <c r="BZ162" s="61">
        <f>IF($AA$13,$Z$13*($Q162-1)/(1+BY167*($Q162-1)),0)</f>
        <v>0.25102356645935314</v>
      </c>
      <c r="CA162" s="114">
        <f>IF(BZ162=0,0,-1*BZ162^2/$Z$13)</f>
        <v>-0.63012830917973284</v>
      </c>
      <c r="CB162" s="61">
        <f>IF($AA$13,$Z$13*($Q162-1)/(1+CA167*($Q162-1)),0)</f>
        <v>0.25102356645935303</v>
      </c>
      <c r="CC162" s="114">
        <f>IF(CB162=0,0,-1*CB162^2/$Z$13)</f>
        <v>-0.63012830917973228</v>
      </c>
      <c r="CD162" s="61">
        <f>IF($AA$13,$Z$13*($Q162-1)/(1+CC167*($Q162-1)),0)</f>
        <v>0.25102356645935314</v>
      </c>
      <c r="CE162" s="114">
        <f>IF(CD162=0,0,-1*CD162^2/$Z$13)</f>
        <v>-0.63012830917973284</v>
      </c>
      <c r="CF162" s="61">
        <f>IF($AA$13,$Z$13*($Q162-1)/(1+CE167*($Q162-1)),0)</f>
        <v>0.25102356645935303</v>
      </c>
      <c r="CG162" s="114">
        <f>IF(CF162=0,0,-1*CF162^2/$Z$13)</f>
        <v>-0.63012830917973228</v>
      </c>
      <c r="CH162" s="61">
        <f>IF($AA$13,$Z$13*($Q162-1)/(1+CG167*($Q162-1)),0)</f>
        <v>0.25102356645935314</v>
      </c>
      <c r="CI162" s="114">
        <f>IF(CH162=0,0,-1*CH162^2/$Z$13)</f>
        <v>-0.63012830917973284</v>
      </c>
      <c r="CJ162" s="61">
        <f>IF($AA$13,$Z$13*($Q162-1)/(1+CI167*($Q162-1)),0)</f>
        <v>0.25102356645935303</v>
      </c>
      <c r="CK162" s="114">
        <f>IF(CJ162=0,0,-1*CJ162^2/$Z$13)</f>
        <v>-0.63012830917973228</v>
      </c>
      <c r="CL162" s="61">
        <f>IF($AA$13,$Z$13*($Q162-1)/(1+CK167*($Q162-1)),0)</f>
        <v>0.25102356645935314</v>
      </c>
      <c r="CM162" s="114">
        <f>IF(CL162=0,0,-1*CL162^2/$Z$13)</f>
        <v>-0.63012830917973284</v>
      </c>
      <c r="CN162" s="61">
        <f>IF($AA$13,$Z$13*($Q162-1)/(1+CM167*($Q162-1)),0)</f>
        <v>0.25102356645935303</v>
      </c>
      <c r="CO162" s="114">
        <f>IF(CN162=0,0,-1*CN162^2/$Z$13)</f>
        <v>-0.63012830917973228</v>
      </c>
      <c r="CP162" s="61">
        <f>IF($AA$13,$Z$13*($Q162-1)/(1+CO167*($Q162-1)),0)</f>
        <v>0.25102356645935314</v>
      </c>
      <c r="CQ162" s="114">
        <f>IF(CP162=0,0,-1*CP162^2/$Z$13)</f>
        <v>-0.63012830917973284</v>
      </c>
      <c r="CR162" s="61">
        <f>IF($AA$13,$Z$13*($Q162-1)/(1+CQ167*($Q162-1)),0)</f>
        <v>0.25102356645935303</v>
      </c>
      <c r="CS162" s="114">
        <f>IF(CR162=0,0,-1*CR162^2/$Z$13)</f>
        <v>-0.63012830917973228</v>
      </c>
      <c r="CT162" s="61">
        <f>IF($AA$13,$Z$13*($Q162-1)/(1+CS167*($Q162-1)),0)</f>
        <v>0.25102356645935314</v>
      </c>
      <c r="CU162" s="114">
        <f>IF(CT162=0,0,-1*CT162^2/$Z$13)</f>
        <v>-0.63012830917973284</v>
      </c>
      <c r="CV162" s="61">
        <f>IF($AA$13,$Z$13*($Q162-1)/(1+CU167*($Q162-1)),0)</f>
        <v>0.25102356645935303</v>
      </c>
      <c r="CW162" s="114">
        <f>IF(CV162=0,0,-1*CV162^2/$Z$13)</f>
        <v>-0.63012830917973228</v>
      </c>
      <c r="CX162" s="61">
        <f>IF($AA$13,$Z$13*($Q162-1)/(1+CW167*($Q162-1)),0)</f>
        <v>0.25102356645935314</v>
      </c>
      <c r="CY162" s="114">
        <f>IF(CX162=0,0,-1*CX162^2/$Z$13)</f>
        <v>-0.63012830917973284</v>
      </c>
      <c r="CZ162" s="61">
        <f>IF($AA$13,$Z$13*($Q162-1)/(1+CY167*($Q162-1)),0)</f>
        <v>0.25102356645935303</v>
      </c>
      <c r="DA162" s="114">
        <f>IF(CZ162=0,0,-1*CZ162^2/$Z$13)</f>
        <v>-0.63012830917973228</v>
      </c>
      <c r="DB162" s="61">
        <f>IF($AA$13,$Z$13*($Q162-1)/(1+DA167*($Q162-1)),0)</f>
        <v>0.25102356645935314</v>
      </c>
      <c r="DC162" s="114">
        <f>IF(DB162=0,0,-1*DB162^2/$Z$13)</f>
        <v>-0.63012830917973284</v>
      </c>
      <c r="DD162" s="61">
        <f>IF($AA$13,$Z$13*($Q162-1)/(1+DC167*($Q162-1)),0)</f>
        <v>0.25102356645935303</v>
      </c>
      <c r="DE162" s="114">
        <f>IF(DD162=0,0,-1*DD162^2/$Z$13)</f>
        <v>-0.63012830917973228</v>
      </c>
      <c r="DF162" s="61">
        <f>IF($AA$13,$Z$13*($Q162-1)/(1+DE167*($Q162-1)),0)</f>
        <v>0.25102356645935314</v>
      </c>
      <c r="DG162" s="114">
        <f>IF(DF162=0,0,-1*DF162^2/$Z$13)</f>
        <v>-0.63012830917973284</v>
      </c>
      <c r="DH162" s="61">
        <f>IF($AA$13,$Z$13*($Q162-1)/(1+DG167*($Q162-1)),0)</f>
        <v>0.25102356645935303</v>
      </c>
      <c r="DI162" s="114">
        <f>IF(DH162=0,0,-1*DH162^2/$Z$13)</f>
        <v>-0.63012830917973228</v>
      </c>
      <c r="DJ162" s="61">
        <f>IF($AA$13,$Z$13*($Q162-1)/(1+DI167*($Q162-1)),0)</f>
        <v>0.25102356645935314</v>
      </c>
      <c r="DK162" s="114">
        <f>IF(DJ162=0,0,-1*DJ162^2/$Z$13)</f>
        <v>-0.63012830917973284</v>
      </c>
      <c r="DL162" s="61">
        <f>IF($AA$13,$Z$13*($Q162-1)/(1+DK167*($Q162-1)),0)</f>
        <v>0.25102356645935303</v>
      </c>
      <c r="DM162" s="154">
        <f>IF(DL162=0,0,-1*DL162^2/$Z$13)</f>
        <v>-0.63012830917973228</v>
      </c>
    </row>
    <row r="163" spans="14:117" x14ac:dyDescent="0.25">
      <c r="N163" s="153">
        <f>$Z$14/(O154*(Q163-1)+1)</f>
        <v>8.8115910234936479E-2</v>
      </c>
      <c r="O163" s="169">
        <f t="shared" si="66"/>
        <v>0.13704071713041494</v>
      </c>
      <c r="P163" s="78">
        <v>8</v>
      </c>
      <c r="Q163" s="61">
        <f>IF($AA$14,AV138/AV150,0)</f>
        <v>1.5552323838570596</v>
      </c>
      <c r="R163" s="61">
        <f>IF($AA$14,$Z$14*($Q163-1)/(1+O114*($Q163-1)),0)</f>
        <v>4.8935064109359341E-2</v>
      </c>
      <c r="S163" s="114">
        <f>IF(R163=0,0,-1*R163^2/$Z$14)</f>
        <v>-2.3946404993871087E-2</v>
      </c>
      <c r="T163" s="61">
        <f>IF($AA$14,$Z$14*($Q163-1)/(1+S167*($Q163-1)),0)</f>
        <v>4.8821746662664485E-2</v>
      </c>
      <c r="U163" s="114">
        <f>IF(T163=0,0,-1*T163^2/$Z$14)</f>
        <v>-2.3835629471933906E-2</v>
      </c>
      <c r="V163" s="61">
        <f>IF($AA$14,$Z$14*($Q163-1)/(1+U167*($Q163-1)),0)</f>
        <v>4.8925275135537044E-2</v>
      </c>
      <c r="W163" s="114">
        <f>IF(V163=0,0,-1*V163^2/$Z$14)</f>
        <v>-2.3936825470879993E-2</v>
      </c>
      <c r="X163" s="61">
        <f>IF($AA$14,$Z$14*($Q163-1)/(1+W167*($Q163-1)),0)</f>
        <v>4.89248069053086E-2</v>
      </c>
      <c r="Y163" s="114">
        <f>IF(X163=0,0,-1*X163^2/$Z$14)</f>
        <v>-2.3936367307217318E-2</v>
      </c>
      <c r="Z163" s="61">
        <f>IF($AA$14,$Z$14*($Q163-1)/(1+Y167*($Q163-1)),0)</f>
        <v>4.8924806895478463E-2</v>
      </c>
      <c r="AA163" s="114">
        <f>IF(Z163=0,0,-1*Z163^2/$Z$14)</f>
        <v>-2.3936367297598567E-2</v>
      </c>
      <c r="AB163" s="61">
        <f>IF($AA$14,$Z$14*($Q163-1)/(1+AA167*($Q163-1)),0)</f>
        <v>4.8924806895478457E-2</v>
      </c>
      <c r="AC163" s="114">
        <f>IF(AB163=0,0,-1*AB163^2/$Z$14)</f>
        <v>-2.3936367297598564E-2</v>
      </c>
      <c r="AD163" s="61">
        <f>IF($AA$14,$Z$14*($Q163-1)/(1+AC167*($Q163-1)),0)</f>
        <v>4.8924806895478463E-2</v>
      </c>
      <c r="AE163" s="114">
        <f>IF(AD163=0,0,-1*AD163^2/$Z$14)</f>
        <v>-2.3936367297598567E-2</v>
      </c>
      <c r="AF163" s="61">
        <f>IF($AA$14,$Z$14*($Q163-1)/(1+AE167*($Q163-1)),0)</f>
        <v>4.8924806895478457E-2</v>
      </c>
      <c r="AG163" s="114">
        <f>IF(AF163=0,0,-1*AF163^2/$Z$14)</f>
        <v>-2.3936367297598564E-2</v>
      </c>
      <c r="AH163" s="61">
        <f>IF($AA$14,$Z$14*($Q163-1)/(1+AG167*($Q163-1)),0)</f>
        <v>4.8924806895478463E-2</v>
      </c>
      <c r="AI163" s="114">
        <f>IF(AH163=0,0,-1*AH163^2/$Z$14)</f>
        <v>-2.3936367297598567E-2</v>
      </c>
      <c r="AJ163" s="61">
        <f>IF($AA$14,$Z$14*($Q163-1)/(1+AI167*($Q163-1)),0)</f>
        <v>4.8924806895478457E-2</v>
      </c>
      <c r="AK163" s="114">
        <f>IF(AJ163=0,0,-1*AJ163^2/$Z$14)</f>
        <v>-2.3936367297598564E-2</v>
      </c>
      <c r="AL163" s="61">
        <f>IF($AA$14,$Z$14*($Q163-1)/(1+AK167*($Q163-1)),0)</f>
        <v>4.8924806895478463E-2</v>
      </c>
      <c r="AM163" s="114">
        <f>IF(AL163=0,0,-1*AL163^2/$Z$14)</f>
        <v>-2.3936367297598567E-2</v>
      </c>
      <c r="AN163" s="61">
        <f>IF($AA$14,$Z$14*($Q163-1)/(1+AM167*($Q163-1)),0)</f>
        <v>4.8924806895478457E-2</v>
      </c>
      <c r="AO163" s="114">
        <f>IF(AN163=0,0,-1*AN163^2/$Z$14)</f>
        <v>-2.3936367297598564E-2</v>
      </c>
      <c r="AP163" s="61">
        <f>IF($AA$14,$Z$14*($Q163-1)/(1+AO167*($Q163-1)),0)</f>
        <v>4.8924806895478463E-2</v>
      </c>
      <c r="AQ163" s="114">
        <f>IF(AP163=0,0,-1*AP163^2/$Z$14)</f>
        <v>-2.3936367297598567E-2</v>
      </c>
      <c r="AR163" s="61">
        <f>IF($AA$14,$Z$14*($Q163-1)/(1+AQ167*($Q163-1)),0)</f>
        <v>4.8924806895478457E-2</v>
      </c>
      <c r="AS163" s="114">
        <f>IF(AR163=0,0,-1*AR163^2/$Z$14)</f>
        <v>-2.3936367297598564E-2</v>
      </c>
      <c r="AT163" s="61">
        <f>IF($AA$14,$Z$14*($Q163-1)/(1+AS167*($Q163-1)),0)</f>
        <v>4.8924806895478463E-2</v>
      </c>
      <c r="AU163" s="114">
        <f>IF(AT163=0,0,-1*AT163^2/$Z$14)</f>
        <v>-2.3936367297598567E-2</v>
      </c>
      <c r="AV163" s="61">
        <f>IF($AA$14,$Z$14*($Q163-1)/(1+AU167*($Q163-1)),0)</f>
        <v>4.8924806895478457E-2</v>
      </c>
      <c r="AW163" s="114">
        <f>IF(AV163=0,0,-1*AV163^2/$Z$14)</f>
        <v>-2.3936367297598564E-2</v>
      </c>
      <c r="AX163" s="61">
        <f>IF($AA$14,$Z$14*($Q163-1)/(1+AW167*($Q163-1)),0)</f>
        <v>4.8924806895478463E-2</v>
      </c>
      <c r="AY163" s="114">
        <f>IF(AX163=0,0,-1*AX163^2/$Z$14)</f>
        <v>-2.3936367297598567E-2</v>
      </c>
      <c r="AZ163" s="61">
        <f>IF($AA$14,$Z$14*($Q163-1)/(1+AY167*($Q163-1)),0)</f>
        <v>4.8924806895478457E-2</v>
      </c>
      <c r="BA163" s="114">
        <f>IF(AZ163=0,0,-1*AZ163^2/$Z$14)</f>
        <v>-2.3936367297598564E-2</v>
      </c>
      <c r="BB163" s="61">
        <f>IF($AA$14,$Z$14*($Q163-1)/(1+BA167*($Q163-1)),0)</f>
        <v>4.8924806895478463E-2</v>
      </c>
      <c r="BC163" s="114">
        <f>IF(BB163=0,0,-1*BB163^2/$Z$14)</f>
        <v>-2.3936367297598567E-2</v>
      </c>
      <c r="BD163" s="61">
        <f>IF($AA$14,$Z$14*($Q163-1)/(1+BC167*($Q163-1)),0)</f>
        <v>4.8924806895478457E-2</v>
      </c>
      <c r="BE163" s="114">
        <f>IF(BD163=0,0,-1*BD163^2/$Z$14)</f>
        <v>-2.3936367297598564E-2</v>
      </c>
      <c r="BF163" s="61">
        <f>IF($AA$14,$Z$14*($Q163-1)/(1+BE167*($Q163-1)),0)</f>
        <v>4.8924806895478463E-2</v>
      </c>
      <c r="BG163" s="114">
        <f>IF(BF163=0,0,-1*BF163^2/$Z$14)</f>
        <v>-2.3936367297598567E-2</v>
      </c>
      <c r="BH163" s="61">
        <f>IF($AA$14,$Z$14*($Q163-1)/(1+BG167*($Q163-1)),0)</f>
        <v>4.8924806895478457E-2</v>
      </c>
      <c r="BI163" s="114">
        <f>IF(BH163=0,0,-1*BH163^2/$Z$14)</f>
        <v>-2.3936367297598564E-2</v>
      </c>
      <c r="BJ163" s="61">
        <f>IF($AA$14,$Z$14*($Q163-1)/(1+BI167*($Q163-1)),0)</f>
        <v>4.8924806895478463E-2</v>
      </c>
      <c r="BK163" s="114">
        <f>IF(BJ163=0,0,-1*BJ163^2/$Z$14)</f>
        <v>-2.3936367297598567E-2</v>
      </c>
      <c r="BL163" s="61">
        <f>IF($AA$14,$Z$14*($Q163-1)/(1+BK167*($Q163-1)),0)</f>
        <v>4.8924806895478457E-2</v>
      </c>
      <c r="BM163" s="114">
        <f>IF(BL163=0,0,-1*BL163^2/$Z$14)</f>
        <v>-2.3936367297598564E-2</v>
      </c>
      <c r="BN163" s="61">
        <f>IF($AA$14,$Z$14*($Q163-1)/(1+BM167*($Q163-1)),0)</f>
        <v>4.8924806895478463E-2</v>
      </c>
      <c r="BO163" s="114">
        <f>IF(BN163=0,0,-1*BN163^2/$Z$14)</f>
        <v>-2.3936367297598567E-2</v>
      </c>
      <c r="BP163" s="61">
        <f>IF($AA$14,$Z$14*($Q163-1)/(1+BO167*($Q163-1)),0)</f>
        <v>4.8924806895478457E-2</v>
      </c>
      <c r="BQ163" s="114">
        <f>IF(BP163=0,0,-1*BP163^2/$Z$14)</f>
        <v>-2.3936367297598564E-2</v>
      </c>
      <c r="BR163" s="61">
        <f>IF($AA$14,$Z$14*($Q163-1)/(1+BQ167*($Q163-1)),0)</f>
        <v>4.8924806895478463E-2</v>
      </c>
      <c r="BS163" s="114">
        <f>IF(BR163=0,0,-1*BR163^2/$Z$14)</f>
        <v>-2.3936367297598567E-2</v>
      </c>
      <c r="BT163" s="61">
        <f>IF($AA$14,$Z$14*($Q163-1)/(1+BS167*($Q163-1)),0)</f>
        <v>4.8924806895478457E-2</v>
      </c>
      <c r="BU163" s="114">
        <f>IF(BT163=0,0,-1*BT163^2/$Z$14)</f>
        <v>-2.3936367297598564E-2</v>
      </c>
      <c r="BV163" s="61">
        <f>IF($AA$14,$Z$14*($Q163-1)/(1+BU167*($Q163-1)),0)</f>
        <v>4.8924806895478463E-2</v>
      </c>
      <c r="BW163" s="114">
        <f>IF(BV163=0,0,-1*BV163^2/$Z$14)</f>
        <v>-2.3936367297598567E-2</v>
      </c>
      <c r="BX163" s="61">
        <f>IF($AA$14,$Z$14*($Q163-1)/(1+BW167*($Q163-1)),0)</f>
        <v>4.8924806895478457E-2</v>
      </c>
      <c r="BY163" s="114">
        <f>IF(BX163=0,0,-1*BX163^2/$Z$14)</f>
        <v>-2.3936367297598564E-2</v>
      </c>
      <c r="BZ163" s="61">
        <f>IF($AA$14,$Z$14*($Q163-1)/(1+BY167*($Q163-1)),0)</f>
        <v>4.8924806895478463E-2</v>
      </c>
      <c r="CA163" s="114">
        <f>IF(BZ163=0,0,-1*BZ163^2/$Z$14)</f>
        <v>-2.3936367297598567E-2</v>
      </c>
      <c r="CB163" s="61">
        <f>IF($AA$14,$Z$14*($Q163-1)/(1+CA167*($Q163-1)),0)</f>
        <v>4.8924806895478457E-2</v>
      </c>
      <c r="CC163" s="114">
        <f>IF(CB163=0,0,-1*CB163^2/$Z$14)</f>
        <v>-2.3936367297598564E-2</v>
      </c>
      <c r="CD163" s="61">
        <f>IF($AA$14,$Z$14*($Q163-1)/(1+CC167*($Q163-1)),0)</f>
        <v>4.8924806895478463E-2</v>
      </c>
      <c r="CE163" s="114">
        <f>IF(CD163=0,0,-1*CD163^2/$Z$14)</f>
        <v>-2.3936367297598567E-2</v>
      </c>
      <c r="CF163" s="61">
        <f>IF($AA$14,$Z$14*($Q163-1)/(1+CE167*($Q163-1)),0)</f>
        <v>4.8924806895478457E-2</v>
      </c>
      <c r="CG163" s="114">
        <f>IF(CF163=0,0,-1*CF163^2/$Z$14)</f>
        <v>-2.3936367297598564E-2</v>
      </c>
      <c r="CH163" s="61">
        <f>IF($AA$14,$Z$14*($Q163-1)/(1+CG167*($Q163-1)),0)</f>
        <v>4.8924806895478463E-2</v>
      </c>
      <c r="CI163" s="114">
        <f>IF(CH163=0,0,-1*CH163^2/$Z$14)</f>
        <v>-2.3936367297598567E-2</v>
      </c>
      <c r="CJ163" s="61">
        <f>IF($AA$14,$Z$14*($Q163-1)/(1+CI167*($Q163-1)),0)</f>
        <v>4.8924806895478457E-2</v>
      </c>
      <c r="CK163" s="114">
        <f>IF(CJ163=0,0,-1*CJ163^2/$Z$14)</f>
        <v>-2.3936367297598564E-2</v>
      </c>
      <c r="CL163" s="61">
        <f>IF($AA$14,$Z$14*($Q163-1)/(1+CK167*($Q163-1)),0)</f>
        <v>4.8924806895478463E-2</v>
      </c>
      <c r="CM163" s="114">
        <f>IF(CL163=0,0,-1*CL163^2/$Z$14)</f>
        <v>-2.3936367297598567E-2</v>
      </c>
      <c r="CN163" s="61">
        <f>IF($AA$14,$Z$14*($Q163-1)/(1+CM167*($Q163-1)),0)</f>
        <v>4.8924806895478457E-2</v>
      </c>
      <c r="CO163" s="114">
        <f>IF(CN163=0,0,-1*CN163^2/$Z$14)</f>
        <v>-2.3936367297598564E-2</v>
      </c>
      <c r="CP163" s="61">
        <f>IF($AA$14,$Z$14*($Q163-1)/(1+CO167*($Q163-1)),0)</f>
        <v>4.8924806895478463E-2</v>
      </c>
      <c r="CQ163" s="114">
        <f>IF(CP163=0,0,-1*CP163^2/$Z$14)</f>
        <v>-2.3936367297598567E-2</v>
      </c>
      <c r="CR163" s="61">
        <f>IF($AA$14,$Z$14*($Q163-1)/(1+CQ167*($Q163-1)),0)</f>
        <v>4.8924806895478457E-2</v>
      </c>
      <c r="CS163" s="114">
        <f>IF(CR163=0,0,-1*CR163^2/$Z$14)</f>
        <v>-2.3936367297598564E-2</v>
      </c>
      <c r="CT163" s="61">
        <f>IF($AA$14,$Z$14*($Q163-1)/(1+CS167*($Q163-1)),0)</f>
        <v>4.8924806895478463E-2</v>
      </c>
      <c r="CU163" s="114">
        <f>IF(CT163=0,0,-1*CT163^2/$Z$14)</f>
        <v>-2.3936367297598567E-2</v>
      </c>
      <c r="CV163" s="61">
        <f>IF($AA$14,$Z$14*($Q163-1)/(1+CU167*($Q163-1)),0)</f>
        <v>4.8924806895478457E-2</v>
      </c>
      <c r="CW163" s="114">
        <f>IF(CV163=0,0,-1*CV163^2/$Z$14)</f>
        <v>-2.3936367297598564E-2</v>
      </c>
      <c r="CX163" s="61">
        <f>IF($AA$14,$Z$14*($Q163-1)/(1+CW167*($Q163-1)),0)</f>
        <v>4.8924806895478463E-2</v>
      </c>
      <c r="CY163" s="114">
        <f>IF(CX163=0,0,-1*CX163^2/$Z$14)</f>
        <v>-2.3936367297598567E-2</v>
      </c>
      <c r="CZ163" s="61">
        <f>IF($AA$14,$Z$14*($Q163-1)/(1+CY167*($Q163-1)),0)</f>
        <v>4.8924806895478457E-2</v>
      </c>
      <c r="DA163" s="114">
        <f>IF(CZ163=0,0,-1*CZ163^2/$Z$14)</f>
        <v>-2.3936367297598564E-2</v>
      </c>
      <c r="DB163" s="61">
        <f>IF($AA$14,$Z$14*($Q163-1)/(1+DA167*($Q163-1)),0)</f>
        <v>4.8924806895478463E-2</v>
      </c>
      <c r="DC163" s="114">
        <f>IF(DB163=0,0,-1*DB163^2/$Z$14)</f>
        <v>-2.3936367297598567E-2</v>
      </c>
      <c r="DD163" s="61">
        <f>IF($AA$14,$Z$14*($Q163-1)/(1+DC167*($Q163-1)),0)</f>
        <v>4.8924806895478457E-2</v>
      </c>
      <c r="DE163" s="114">
        <f>IF(DD163=0,0,-1*DD163^2/$Z$14)</f>
        <v>-2.3936367297598564E-2</v>
      </c>
      <c r="DF163" s="61">
        <f>IF($AA$14,$Z$14*($Q163-1)/(1+DE167*($Q163-1)),0)</f>
        <v>4.8924806895478463E-2</v>
      </c>
      <c r="DG163" s="114">
        <f>IF(DF163=0,0,-1*DF163^2/$Z$14)</f>
        <v>-2.3936367297598567E-2</v>
      </c>
      <c r="DH163" s="61">
        <f>IF($AA$14,$Z$14*($Q163-1)/(1+DG167*($Q163-1)),0)</f>
        <v>4.8924806895478457E-2</v>
      </c>
      <c r="DI163" s="114">
        <f>IF(DH163=0,0,-1*DH163^2/$Z$14)</f>
        <v>-2.3936367297598564E-2</v>
      </c>
      <c r="DJ163" s="61">
        <f>IF($AA$14,$Z$14*($Q163-1)/(1+DI167*($Q163-1)),0)</f>
        <v>4.8924806895478463E-2</v>
      </c>
      <c r="DK163" s="114">
        <f>IF(DJ163=0,0,-1*DJ163^2/$Z$14)</f>
        <v>-2.3936367297598567E-2</v>
      </c>
      <c r="DL163" s="61">
        <f>IF($AA$14,$Z$14*($Q163-1)/(1+DK167*($Q163-1)),0)</f>
        <v>4.8924806895478457E-2</v>
      </c>
      <c r="DM163" s="154">
        <f>IF(DL163=0,0,-1*DL163^2/$Z$14)</f>
        <v>-2.3936367297598564E-2</v>
      </c>
    </row>
    <row r="164" spans="14:117" x14ac:dyDescent="0.25">
      <c r="N164" s="153">
        <f>$Z$15/(O154*(Q164-1)+1)</f>
        <v>0.10889840314877343</v>
      </c>
      <c r="O164" s="169">
        <f t="shared" si="66"/>
        <v>7.226516792938846E-2</v>
      </c>
      <c r="P164" s="78">
        <v>9</v>
      </c>
      <c r="Q164" s="61">
        <f>IF($AA$15,AV139/AV151,0)</f>
        <v>0.66360172270535644</v>
      </c>
      <c r="R164" s="61">
        <f>IF($AA$15,$Z$15*($Q164-1)/(1+O114*($Q164-1)),0)</f>
        <v>-3.6627486613668062E-2</v>
      </c>
      <c r="S164" s="114">
        <f>IF(R164=0,0,-1*R164^2/$Z$15)</f>
        <v>-1.341572775634433E-2</v>
      </c>
      <c r="T164" s="61">
        <f>IF($AA$15,$Z$15*($Q164-1)/(1+S167*($Q164-1)),0)</f>
        <v>-3.669122964177822E-2</v>
      </c>
      <c r="U164" s="114">
        <f>IF(T164=0,0,-1*T164^2/$Z$15)</f>
        <v>-1.3462463326257047E-2</v>
      </c>
      <c r="V164" s="61">
        <f>IF($AA$15,$Z$15*($Q164-1)/(1+U167*($Q164-1)),0)</f>
        <v>-3.6632972704698279E-2</v>
      </c>
      <c r="W164" s="114">
        <f>IF(V164=0,0,-1*V164^2/$Z$15)</f>
        <v>-1.3419746891831692E-2</v>
      </c>
      <c r="X164" s="61">
        <f>IF($AA$15,$Z$15*($Q164-1)/(1+W167*($Q164-1)),0)</f>
        <v>-3.663323521387369E-2</v>
      </c>
      <c r="Y164" s="114">
        <f>IF(X164=0,0,-1*X164^2/$Z$15)</f>
        <v>-1.3419939222349951E-2</v>
      </c>
      <c r="Z164" s="61">
        <f>IF($AA$15,$Z$15*($Q164-1)/(1+Y167*($Q164-1)),0)</f>
        <v>-3.6633235219384969E-2</v>
      </c>
      <c r="AA164" s="114">
        <f>IF(Z164=0,0,-1*Z164^2/$Z$15)</f>
        <v>-1.3419939226387873E-2</v>
      </c>
      <c r="AB164" s="61">
        <f>IF($AA$15,$Z$15*($Q164-1)/(1+AA167*($Q164-1)),0)</f>
        <v>-3.6633235219384969E-2</v>
      </c>
      <c r="AC164" s="114">
        <f>IF(AB164=0,0,-1*AB164^2/$Z$15)</f>
        <v>-1.3419939226387873E-2</v>
      </c>
      <c r="AD164" s="61">
        <f>IF($AA$15,$Z$15*($Q164-1)/(1+AC167*($Q164-1)),0)</f>
        <v>-3.6633235219384969E-2</v>
      </c>
      <c r="AE164" s="114">
        <f>IF(AD164=0,0,-1*AD164^2/$Z$15)</f>
        <v>-1.3419939226387873E-2</v>
      </c>
      <c r="AF164" s="61">
        <f>IF($AA$15,$Z$15*($Q164-1)/(1+AE167*($Q164-1)),0)</f>
        <v>-3.6633235219384969E-2</v>
      </c>
      <c r="AG164" s="114">
        <f>IF(AF164=0,0,-1*AF164^2/$Z$15)</f>
        <v>-1.3419939226387873E-2</v>
      </c>
      <c r="AH164" s="61">
        <f>IF($AA$15,$Z$15*($Q164-1)/(1+AG167*($Q164-1)),0)</f>
        <v>-3.6633235219384969E-2</v>
      </c>
      <c r="AI164" s="114">
        <f>IF(AH164=0,0,-1*AH164^2/$Z$15)</f>
        <v>-1.3419939226387873E-2</v>
      </c>
      <c r="AJ164" s="61">
        <f>IF($AA$15,$Z$15*($Q164-1)/(1+AI167*($Q164-1)),0)</f>
        <v>-3.6633235219384969E-2</v>
      </c>
      <c r="AK164" s="114">
        <f>IF(AJ164=0,0,-1*AJ164^2/$Z$15)</f>
        <v>-1.3419939226387873E-2</v>
      </c>
      <c r="AL164" s="61">
        <f>IF($AA$15,$Z$15*($Q164-1)/(1+AK167*($Q164-1)),0)</f>
        <v>-3.6633235219384969E-2</v>
      </c>
      <c r="AM164" s="114">
        <f>IF(AL164=0,0,-1*AL164^2/$Z$15)</f>
        <v>-1.3419939226387873E-2</v>
      </c>
      <c r="AN164" s="61">
        <f>IF($AA$15,$Z$15*($Q164-1)/(1+AM167*($Q164-1)),0)</f>
        <v>-3.6633235219384969E-2</v>
      </c>
      <c r="AO164" s="114">
        <f>IF(AN164=0,0,-1*AN164^2/$Z$15)</f>
        <v>-1.3419939226387873E-2</v>
      </c>
      <c r="AP164" s="61">
        <f>IF($AA$15,$Z$15*($Q164-1)/(1+AO167*($Q164-1)),0)</f>
        <v>-3.6633235219384969E-2</v>
      </c>
      <c r="AQ164" s="114">
        <f>IF(AP164=0,0,-1*AP164^2/$Z$15)</f>
        <v>-1.3419939226387873E-2</v>
      </c>
      <c r="AR164" s="61">
        <f>IF($AA$15,$Z$15*($Q164-1)/(1+AQ167*($Q164-1)),0)</f>
        <v>-3.6633235219384969E-2</v>
      </c>
      <c r="AS164" s="114">
        <f>IF(AR164=0,0,-1*AR164^2/$Z$15)</f>
        <v>-1.3419939226387873E-2</v>
      </c>
      <c r="AT164" s="61">
        <f>IF($AA$15,$Z$15*($Q164-1)/(1+AS167*($Q164-1)),0)</f>
        <v>-3.6633235219384969E-2</v>
      </c>
      <c r="AU164" s="114">
        <f>IF(AT164=0,0,-1*AT164^2/$Z$15)</f>
        <v>-1.3419939226387873E-2</v>
      </c>
      <c r="AV164" s="61">
        <f>IF($AA$15,$Z$15*($Q164-1)/(1+AU167*($Q164-1)),0)</f>
        <v>-3.6633235219384969E-2</v>
      </c>
      <c r="AW164" s="114">
        <f>IF(AV164=0,0,-1*AV164^2/$Z$15)</f>
        <v>-1.3419939226387873E-2</v>
      </c>
      <c r="AX164" s="61">
        <f>IF($AA$15,$Z$15*($Q164-1)/(1+AW167*($Q164-1)),0)</f>
        <v>-3.6633235219384969E-2</v>
      </c>
      <c r="AY164" s="114">
        <f>IF(AX164=0,0,-1*AX164^2/$Z$15)</f>
        <v>-1.3419939226387873E-2</v>
      </c>
      <c r="AZ164" s="61">
        <f>IF($AA$15,$Z$15*($Q164-1)/(1+AY167*($Q164-1)),0)</f>
        <v>-3.6633235219384969E-2</v>
      </c>
      <c r="BA164" s="114">
        <f>IF(AZ164=0,0,-1*AZ164^2/$Z$15)</f>
        <v>-1.3419939226387873E-2</v>
      </c>
      <c r="BB164" s="61">
        <f>IF($AA$15,$Z$15*($Q164-1)/(1+BA167*($Q164-1)),0)</f>
        <v>-3.6633235219384969E-2</v>
      </c>
      <c r="BC164" s="114">
        <f>IF(BB164=0,0,-1*BB164^2/$Z$15)</f>
        <v>-1.3419939226387873E-2</v>
      </c>
      <c r="BD164" s="61">
        <f>IF($AA$15,$Z$15*($Q164-1)/(1+BC167*($Q164-1)),0)</f>
        <v>-3.6633235219384969E-2</v>
      </c>
      <c r="BE164" s="114">
        <f>IF(BD164=0,0,-1*BD164^2/$Z$15)</f>
        <v>-1.3419939226387873E-2</v>
      </c>
      <c r="BF164" s="61">
        <f>IF($AA$15,$Z$15*($Q164-1)/(1+BE167*($Q164-1)),0)</f>
        <v>-3.6633235219384969E-2</v>
      </c>
      <c r="BG164" s="114">
        <f>IF(BF164=0,0,-1*BF164^2/$Z$15)</f>
        <v>-1.3419939226387873E-2</v>
      </c>
      <c r="BH164" s="61">
        <f>IF($AA$15,$Z$15*($Q164-1)/(1+BG167*($Q164-1)),0)</f>
        <v>-3.6633235219384969E-2</v>
      </c>
      <c r="BI164" s="114">
        <f>IF(BH164=0,0,-1*BH164^2/$Z$15)</f>
        <v>-1.3419939226387873E-2</v>
      </c>
      <c r="BJ164" s="61">
        <f>IF($AA$15,$Z$15*($Q164-1)/(1+BI167*($Q164-1)),0)</f>
        <v>-3.6633235219384969E-2</v>
      </c>
      <c r="BK164" s="114">
        <f>IF(BJ164=0,0,-1*BJ164^2/$Z$15)</f>
        <v>-1.3419939226387873E-2</v>
      </c>
      <c r="BL164" s="61">
        <f>IF($AA$15,$Z$15*($Q164-1)/(1+BK167*($Q164-1)),0)</f>
        <v>-3.6633235219384969E-2</v>
      </c>
      <c r="BM164" s="114">
        <f>IF(BL164=0,0,-1*BL164^2/$Z$15)</f>
        <v>-1.3419939226387873E-2</v>
      </c>
      <c r="BN164" s="61">
        <f>IF($AA$15,$Z$15*($Q164-1)/(1+BM167*($Q164-1)),0)</f>
        <v>-3.6633235219384969E-2</v>
      </c>
      <c r="BO164" s="114">
        <f>IF(BN164=0,0,-1*BN164^2/$Z$15)</f>
        <v>-1.3419939226387873E-2</v>
      </c>
      <c r="BP164" s="61">
        <f>IF($AA$15,$Z$15*($Q164-1)/(1+BO167*($Q164-1)),0)</f>
        <v>-3.6633235219384969E-2</v>
      </c>
      <c r="BQ164" s="114">
        <f>IF(BP164=0,0,-1*BP164^2/$Z$15)</f>
        <v>-1.3419939226387873E-2</v>
      </c>
      <c r="BR164" s="61">
        <f>IF($AA$15,$Z$15*($Q164-1)/(1+BQ167*($Q164-1)),0)</f>
        <v>-3.6633235219384969E-2</v>
      </c>
      <c r="BS164" s="114">
        <f>IF(BR164=0,0,-1*BR164^2/$Z$15)</f>
        <v>-1.3419939226387873E-2</v>
      </c>
      <c r="BT164" s="61">
        <f>IF($AA$15,$Z$15*($Q164-1)/(1+BS167*($Q164-1)),0)</f>
        <v>-3.6633235219384969E-2</v>
      </c>
      <c r="BU164" s="114">
        <f>IF(BT164=0,0,-1*BT164^2/$Z$15)</f>
        <v>-1.3419939226387873E-2</v>
      </c>
      <c r="BV164" s="61">
        <f>IF($AA$15,$Z$15*($Q164-1)/(1+BU167*($Q164-1)),0)</f>
        <v>-3.6633235219384969E-2</v>
      </c>
      <c r="BW164" s="114">
        <f>IF(BV164=0,0,-1*BV164^2/$Z$15)</f>
        <v>-1.3419939226387873E-2</v>
      </c>
      <c r="BX164" s="61">
        <f>IF($AA$15,$Z$15*($Q164-1)/(1+BW167*($Q164-1)),0)</f>
        <v>-3.6633235219384969E-2</v>
      </c>
      <c r="BY164" s="114">
        <f>IF(BX164=0,0,-1*BX164^2/$Z$15)</f>
        <v>-1.3419939226387873E-2</v>
      </c>
      <c r="BZ164" s="61">
        <f>IF($AA$15,$Z$15*($Q164-1)/(1+BY167*($Q164-1)),0)</f>
        <v>-3.6633235219384969E-2</v>
      </c>
      <c r="CA164" s="114">
        <f>IF(BZ164=0,0,-1*BZ164^2/$Z$15)</f>
        <v>-1.3419939226387873E-2</v>
      </c>
      <c r="CB164" s="61">
        <f>IF($AA$15,$Z$15*($Q164-1)/(1+CA167*($Q164-1)),0)</f>
        <v>-3.6633235219384969E-2</v>
      </c>
      <c r="CC164" s="114">
        <f>IF(CB164=0,0,-1*CB164^2/$Z$15)</f>
        <v>-1.3419939226387873E-2</v>
      </c>
      <c r="CD164" s="61">
        <f>IF($AA$15,$Z$15*($Q164-1)/(1+CC167*($Q164-1)),0)</f>
        <v>-3.6633235219384969E-2</v>
      </c>
      <c r="CE164" s="114">
        <f>IF(CD164=0,0,-1*CD164^2/$Z$15)</f>
        <v>-1.3419939226387873E-2</v>
      </c>
      <c r="CF164" s="61">
        <f>IF($AA$15,$Z$15*($Q164-1)/(1+CE167*($Q164-1)),0)</f>
        <v>-3.6633235219384969E-2</v>
      </c>
      <c r="CG164" s="114">
        <f>IF(CF164=0,0,-1*CF164^2/$Z$15)</f>
        <v>-1.3419939226387873E-2</v>
      </c>
      <c r="CH164" s="61">
        <f>IF($AA$15,$Z$15*($Q164-1)/(1+CG167*($Q164-1)),0)</f>
        <v>-3.6633235219384969E-2</v>
      </c>
      <c r="CI164" s="114">
        <f>IF(CH164=0,0,-1*CH164^2/$Z$15)</f>
        <v>-1.3419939226387873E-2</v>
      </c>
      <c r="CJ164" s="61">
        <f>IF($AA$15,$Z$15*($Q164-1)/(1+CI167*($Q164-1)),0)</f>
        <v>-3.6633235219384969E-2</v>
      </c>
      <c r="CK164" s="114">
        <f>IF(CJ164=0,0,-1*CJ164^2/$Z$15)</f>
        <v>-1.3419939226387873E-2</v>
      </c>
      <c r="CL164" s="61">
        <f>IF($AA$15,$Z$15*($Q164-1)/(1+CK167*($Q164-1)),0)</f>
        <v>-3.6633235219384969E-2</v>
      </c>
      <c r="CM164" s="114">
        <f>IF(CL164=0,0,-1*CL164^2/$Z$15)</f>
        <v>-1.3419939226387873E-2</v>
      </c>
      <c r="CN164" s="61">
        <f>IF($AA$15,$Z$15*($Q164-1)/(1+CM167*($Q164-1)),0)</f>
        <v>-3.6633235219384969E-2</v>
      </c>
      <c r="CO164" s="114">
        <f>IF(CN164=0,0,-1*CN164^2/$Z$15)</f>
        <v>-1.3419939226387873E-2</v>
      </c>
      <c r="CP164" s="61">
        <f>IF($AA$15,$Z$15*($Q164-1)/(1+CO167*($Q164-1)),0)</f>
        <v>-3.6633235219384969E-2</v>
      </c>
      <c r="CQ164" s="114">
        <f>IF(CP164=0,0,-1*CP164^2/$Z$15)</f>
        <v>-1.3419939226387873E-2</v>
      </c>
      <c r="CR164" s="61">
        <f>IF($AA$15,$Z$15*($Q164-1)/(1+CQ167*($Q164-1)),0)</f>
        <v>-3.6633235219384969E-2</v>
      </c>
      <c r="CS164" s="114">
        <f>IF(CR164=0,0,-1*CR164^2/$Z$15)</f>
        <v>-1.3419939226387873E-2</v>
      </c>
      <c r="CT164" s="61">
        <f>IF($AA$15,$Z$15*($Q164-1)/(1+CS167*($Q164-1)),0)</f>
        <v>-3.6633235219384969E-2</v>
      </c>
      <c r="CU164" s="114">
        <f>IF(CT164=0,0,-1*CT164^2/$Z$15)</f>
        <v>-1.3419939226387873E-2</v>
      </c>
      <c r="CV164" s="61">
        <f>IF($AA$15,$Z$15*($Q164-1)/(1+CU167*($Q164-1)),0)</f>
        <v>-3.6633235219384969E-2</v>
      </c>
      <c r="CW164" s="114">
        <f>IF(CV164=0,0,-1*CV164^2/$Z$15)</f>
        <v>-1.3419939226387873E-2</v>
      </c>
      <c r="CX164" s="61">
        <f>IF($AA$15,$Z$15*($Q164-1)/(1+CW167*($Q164-1)),0)</f>
        <v>-3.6633235219384969E-2</v>
      </c>
      <c r="CY164" s="114">
        <f>IF(CX164=0,0,-1*CX164^2/$Z$15)</f>
        <v>-1.3419939226387873E-2</v>
      </c>
      <c r="CZ164" s="61">
        <f>IF($AA$15,$Z$15*($Q164-1)/(1+CY167*($Q164-1)),0)</f>
        <v>-3.6633235219384969E-2</v>
      </c>
      <c r="DA164" s="114">
        <f>IF(CZ164=0,0,-1*CZ164^2/$Z$15)</f>
        <v>-1.3419939226387873E-2</v>
      </c>
      <c r="DB164" s="61">
        <f>IF($AA$15,$Z$15*($Q164-1)/(1+DA167*($Q164-1)),0)</f>
        <v>-3.6633235219384969E-2</v>
      </c>
      <c r="DC164" s="114">
        <f>IF(DB164=0,0,-1*DB164^2/$Z$15)</f>
        <v>-1.3419939226387873E-2</v>
      </c>
      <c r="DD164" s="61">
        <f>IF($AA$15,$Z$15*($Q164-1)/(1+DC167*($Q164-1)),0)</f>
        <v>-3.6633235219384969E-2</v>
      </c>
      <c r="DE164" s="114">
        <f>IF(DD164=0,0,-1*DD164^2/$Z$15)</f>
        <v>-1.3419939226387873E-2</v>
      </c>
      <c r="DF164" s="61">
        <f>IF($AA$15,$Z$15*($Q164-1)/(1+DE167*($Q164-1)),0)</f>
        <v>-3.6633235219384969E-2</v>
      </c>
      <c r="DG164" s="114">
        <f>IF(DF164=0,0,-1*DF164^2/$Z$15)</f>
        <v>-1.3419939226387873E-2</v>
      </c>
      <c r="DH164" s="61">
        <f>IF($AA$15,$Z$15*($Q164-1)/(1+DG167*($Q164-1)),0)</f>
        <v>-3.6633235219384969E-2</v>
      </c>
      <c r="DI164" s="114">
        <f>IF(DH164=0,0,-1*DH164^2/$Z$15)</f>
        <v>-1.3419939226387873E-2</v>
      </c>
      <c r="DJ164" s="61">
        <f>IF($AA$15,$Z$15*($Q164-1)/(1+DI167*($Q164-1)),0)</f>
        <v>-3.6633235219384969E-2</v>
      </c>
      <c r="DK164" s="114">
        <f>IF(DJ164=0,0,-1*DJ164^2/$Z$15)</f>
        <v>-1.3419939226387873E-2</v>
      </c>
      <c r="DL164" s="61">
        <f>IF($AA$15,$Z$15*($Q164-1)/(1+DK167*($Q164-1)),0)</f>
        <v>-3.6633235219384969E-2</v>
      </c>
      <c r="DM164" s="154">
        <f>IF(DL164=0,0,-1*DL164^2/$Z$15)</f>
        <v>-1.3419939226387873E-2</v>
      </c>
    </row>
    <row r="165" spans="14:117" x14ac:dyDescent="0.25">
      <c r="N165" s="153">
        <f>$Z$16/(O154*(Q165-1)+1)</f>
        <v>9.6067786221522247E-2</v>
      </c>
      <c r="O165" s="170">
        <f t="shared" si="66"/>
        <v>0.11225605167449157</v>
      </c>
      <c r="P165" s="78">
        <v>10</v>
      </c>
      <c r="Q165" s="61">
        <f>IF($AA$16,AV140/AV152,0)</f>
        <v>1.168508779994585</v>
      </c>
      <c r="R165" s="61">
        <f>IF($AA$16,$Z$16*($Q165-1)/(1+O114*($Q165-1)),0)</f>
        <v>1.6189388274898207E-2</v>
      </c>
      <c r="S165" s="114">
        <f>IF(R165=0,0,-1*R165^2/$Z$16)</f>
        <v>-2.6209629271541153E-3</v>
      </c>
      <c r="T165" s="61">
        <f>IF($AA$16,$Z$16*($Q165-1)/(1+S167*($Q165-1)),0)</f>
        <v>1.6176966294903478E-2</v>
      </c>
      <c r="U165" s="114">
        <f>IF(T165=0,0,-1*T165^2/$Z$16)</f>
        <v>-2.6169423850644314E-3</v>
      </c>
      <c r="V165" s="61">
        <f>IF($AA$16,$Z$16*($Q165-1)/(1+U167*($Q165-1)),0)</f>
        <v>1.6188316716460378E-2</v>
      </c>
      <c r="W165" s="114">
        <f>IF(V165=0,0,-1*V165^2/$Z$16)</f>
        <v>-2.6206159811243052E-3</v>
      </c>
      <c r="X165" s="61">
        <f>IF($AA$16,$Z$16*($Q165-1)/(1+W167*($Q165-1)),0)</f>
        <v>1.6188265454045541E-2</v>
      </c>
      <c r="Y165" s="114">
        <f>IF(X165=0,0,-1*X165^2/$Z$16)</f>
        <v>-2.6205993841064428E-3</v>
      </c>
      <c r="Z165" s="61">
        <f>IF($AA$16,$Z$16*($Q165-1)/(1+Y167*($Q165-1)),0)</f>
        <v>1.6188265452969319E-2</v>
      </c>
      <c r="AA165" s="114">
        <f>IF(Z165=0,0,-1*Z165^2/$Z$16)</f>
        <v>-2.6205993837579993E-3</v>
      </c>
      <c r="AB165" s="61">
        <f>IF($AA$16,$Z$16*($Q165-1)/(1+AA167*($Q165-1)),0)</f>
        <v>1.6188265452969319E-2</v>
      </c>
      <c r="AC165" s="114">
        <f>IF(AB165=0,0,-1*AB165^2/$Z$16)</f>
        <v>-2.6205993837579993E-3</v>
      </c>
      <c r="AD165" s="61">
        <f>IF($AA$16,$Z$16*($Q165-1)/(1+AC167*($Q165-1)),0)</f>
        <v>1.6188265452969319E-2</v>
      </c>
      <c r="AE165" s="114">
        <f>IF(AD165=0,0,-1*AD165^2/$Z$16)</f>
        <v>-2.6205993837579993E-3</v>
      </c>
      <c r="AF165" s="61">
        <f>IF($AA$16,$Z$16*($Q165-1)/(1+AE167*($Q165-1)),0)</f>
        <v>1.6188265452969319E-2</v>
      </c>
      <c r="AG165" s="114">
        <f>IF(AF165=0,0,-1*AF165^2/$Z$16)</f>
        <v>-2.6205993837579993E-3</v>
      </c>
      <c r="AH165" s="61">
        <f>IF($AA$16,$Z$16*($Q165-1)/(1+AG167*($Q165-1)),0)</f>
        <v>1.6188265452969319E-2</v>
      </c>
      <c r="AI165" s="114">
        <f>IF(AH165=0,0,-1*AH165^2/$Z$16)</f>
        <v>-2.6205993837579993E-3</v>
      </c>
      <c r="AJ165" s="61">
        <f>IF($AA$16,$Z$16*($Q165-1)/(1+AI167*($Q165-1)),0)</f>
        <v>1.6188265452969319E-2</v>
      </c>
      <c r="AK165" s="114">
        <f>IF(AJ165=0,0,-1*AJ165^2/$Z$16)</f>
        <v>-2.6205993837579993E-3</v>
      </c>
      <c r="AL165" s="61">
        <f>IF($AA$16,$Z$16*($Q165-1)/(1+AK167*($Q165-1)),0)</f>
        <v>1.6188265452969319E-2</v>
      </c>
      <c r="AM165" s="114">
        <f>IF(AL165=0,0,-1*AL165^2/$Z$16)</f>
        <v>-2.6205993837579993E-3</v>
      </c>
      <c r="AN165" s="61">
        <f>IF($AA$16,$Z$16*($Q165-1)/(1+AM167*($Q165-1)),0)</f>
        <v>1.6188265452969319E-2</v>
      </c>
      <c r="AO165" s="114">
        <f>IF(AN165=0,0,-1*AN165^2/$Z$16)</f>
        <v>-2.6205993837579993E-3</v>
      </c>
      <c r="AP165" s="61">
        <f>IF($AA$16,$Z$16*($Q165-1)/(1+AO167*($Q165-1)),0)</f>
        <v>1.6188265452969319E-2</v>
      </c>
      <c r="AQ165" s="114">
        <f>IF(AP165=0,0,-1*AP165^2/$Z$16)</f>
        <v>-2.6205993837579993E-3</v>
      </c>
      <c r="AR165" s="61">
        <f>IF($AA$16,$Z$16*($Q165-1)/(1+AQ167*($Q165-1)),0)</f>
        <v>1.6188265452969319E-2</v>
      </c>
      <c r="AS165" s="114">
        <f>IF(AR165=0,0,-1*AR165^2/$Z$16)</f>
        <v>-2.6205993837579993E-3</v>
      </c>
      <c r="AT165" s="61">
        <f>IF($AA$16,$Z$16*($Q165-1)/(1+AS167*($Q165-1)),0)</f>
        <v>1.6188265452969319E-2</v>
      </c>
      <c r="AU165" s="114">
        <f>IF(AT165=0,0,-1*AT165^2/$Z$16)</f>
        <v>-2.6205993837579993E-3</v>
      </c>
      <c r="AV165" s="61">
        <f>IF($AA$16,$Z$16*($Q165-1)/(1+AU167*($Q165-1)),0)</f>
        <v>1.6188265452969319E-2</v>
      </c>
      <c r="AW165" s="114">
        <f>IF(AV165=0,0,-1*AV165^2/$Z$16)</f>
        <v>-2.6205993837579993E-3</v>
      </c>
      <c r="AX165" s="61">
        <f>IF($AA$16,$Z$16*($Q165-1)/(1+AW167*($Q165-1)),0)</f>
        <v>1.6188265452969319E-2</v>
      </c>
      <c r="AY165" s="114">
        <f>IF(AX165=0,0,-1*AX165^2/$Z$16)</f>
        <v>-2.6205993837579993E-3</v>
      </c>
      <c r="AZ165" s="61">
        <f>IF($AA$16,$Z$16*($Q165-1)/(1+AY167*($Q165-1)),0)</f>
        <v>1.6188265452969319E-2</v>
      </c>
      <c r="BA165" s="114">
        <f>IF(AZ165=0,0,-1*AZ165^2/$Z$16)</f>
        <v>-2.6205993837579993E-3</v>
      </c>
      <c r="BB165" s="61">
        <f>IF($AA$16,$Z$16*($Q165-1)/(1+BA167*($Q165-1)),0)</f>
        <v>1.6188265452969319E-2</v>
      </c>
      <c r="BC165" s="114">
        <f>IF(BB165=0,0,-1*BB165^2/$Z$16)</f>
        <v>-2.6205993837579993E-3</v>
      </c>
      <c r="BD165" s="61">
        <f>IF($AA$16,$Z$16*($Q165-1)/(1+BC167*($Q165-1)),0)</f>
        <v>1.6188265452969319E-2</v>
      </c>
      <c r="BE165" s="114">
        <f>IF(BD165=0,0,-1*BD165^2/$Z$16)</f>
        <v>-2.6205993837579993E-3</v>
      </c>
      <c r="BF165" s="61">
        <f>IF($AA$16,$Z$16*($Q165-1)/(1+BE167*($Q165-1)),0)</f>
        <v>1.6188265452969319E-2</v>
      </c>
      <c r="BG165" s="114">
        <f>IF(BF165=0,0,-1*BF165^2/$Z$16)</f>
        <v>-2.6205993837579993E-3</v>
      </c>
      <c r="BH165" s="61">
        <f>IF($AA$16,$Z$16*($Q165-1)/(1+BG167*($Q165-1)),0)</f>
        <v>1.6188265452969319E-2</v>
      </c>
      <c r="BI165" s="114">
        <f>IF(BH165=0,0,-1*BH165^2/$Z$16)</f>
        <v>-2.6205993837579993E-3</v>
      </c>
      <c r="BJ165" s="61">
        <f>IF($AA$16,$Z$16*($Q165-1)/(1+BI167*($Q165-1)),0)</f>
        <v>1.6188265452969319E-2</v>
      </c>
      <c r="BK165" s="114">
        <f>IF(BJ165=0,0,-1*BJ165^2/$Z$16)</f>
        <v>-2.6205993837579993E-3</v>
      </c>
      <c r="BL165" s="61">
        <f>IF($AA$16,$Z$16*($Q165-1)/(1+BK167*($Q165-1)),0)</f>
        <v>1.6188265452969319E-2</v>
      </c>
      <c r="BM165" s="114">
        <f>IF(BL165=0,0,-1*BL165^2/$Z$16)</f>
        <v>-2.6205993837579993E-3</v>
      </c>
      <c r="BN165" s="61">
        <f>IF($AA$16,$Z$16*($Q165-1)/(1+BM167*($Q165-1)),0)</f>
        <v>1.6188265452969319E-2</v>
      </c>
      <c r="BO165" s="114">
        <f>IF(BN165=0,0,-1*BN165^2/$Z$16)</f>
        <v>-2.6205993837579993E-3</v>
      </c>
      <c r="BP165" s="61">
        <f>IF($AA$16,$Z$16*($Q165-1)/(1+BO167*($Q165-1)),0)</f>
        <v>1.6188265452969319E-2</v>
      </c>
      <c r="BQ165" s="114">
        <f>IF(BP165=0,0,-1*BP165^2/$Z$16)</f>
        <v>-2.6205993837579993E-3</v>
      </c>
      <c r="BR165" s="61">
        <f>IF($AA$16,$Z$16*($Q165-1)/(1+BQ167*($Q165-1)),0)</f>
        <v>1.6188265452969319E-2</v>
      </c>
      <c r="BS165" s="114">
        <f>IF(BR165=0,0,-1*BR165^2/$Z$16)</f>
        <v>-2.6205993837579993E-3</v>
      </c>
      <c r="BT165" s="61">
        <f>IF($AA$16,$Z$16*($Q165-1)/(1+BS167*($Q165-1)),0)</f>
        <v>1.6188265452969319E-2</v>
      </c>
      <c r="BU165" s="114">
        <f>IF(BT165=0,0,-1*BT165^2/$Z$16)</f>
        <v>-2.6205993837579993E-3</v>
      </c>
      <c r="BV165" s="61">
        <f>IF($AA$16,$Z$16*($Q165-1)/(1+BU167*($Q165-1)),0)</f>
        <v>1.6188265452969319E-2</v>
      </c>
      <c r="BW165" s="114">
        <f>IF(BV165=0,0,-1*BV165^2/$Z$16)</f>
        <v>-2.6205993837579993E-3</v>
      </c>
      <c r="BX165" s="61">
        <f>IF($AA$16,$Z$16*($Q165-1)/(1+BW167*($Q165-1)),0)</f>
        <v>1.6188265452969319E-2</v>
      </c>
      <c r="BY165" s="114">
        <f>IF(BX165=0,0,-1*BX165^2/$Z$16)</f>
        <v>-2.6205993837579993E-3</v>
      </c>
      <c r="BZ165" s="61">
        <f>IF($AA$16,$Z$16*($Q165-1)/(1+BY167*($Q165-1)),0)</f>
        <v>1.6188265452969319E-2</v>
      </c>
      <c r="CA165" s="114">
        <f>IF(BZ165=0,0,-1*BZ165^2/$Z$16)</f>
        <v>-2.6205993837579993E-3</v>
      </c>
      <c r="CB165" s="61">
        <f>IF($AA$16,$Z$16*($Q165-1)/(1+CA167*($Q165-1)),0)</f>
        <v>1.6188265452969319E-2</v>
      </c>
      <c r="CC165" s="114">
        <f>IF(CB165=0,0,-1*CB165^2/$Z$16)</f>
        <v>-2.6205993837579993E-3</v>
      </c>
      <c r="CD165" s="61">
        <f>IF($AA$16,$Z$16*($Q165-1)/(1+CC167*($Q165-1)),0)</f>
        <v>1.6188265452969319E-2</v>
      </c>
      <c r="CE165" s="114">
        <f>IF(CD165=0,0,-1*CD165^2/$Z$16)</f>
        <v>-2.6205993837579993E-3</v>
      </c>
      <c r="CF165" s="61">
        <f>IF($AA$16,$Z$16*($Q165-1)/(1+CE167*($Q165-1)),0)</f>
        <v>1.6188265452969319E-2</v>
      </c>
      <c r="CG165" s="114">
        <f>IF(CF165=0,0,-1*CF165^2/$Z$16)</f>
        <v>-2.6205993837579993E-3</v>
      </c>
      <c r="CH165" s="61">
        <f>IF($AA$16,$Z$16*($Q165-1)/(1+CG167*($Q165-1)),0)</f>
        <v>1.6188265452969319E-2</v>
      </c>
      <c r="CI165" s="114">
        <f>IF(CH165=0,0,-1*CH165^2/$Z$16)</f>
        <v>-2.6205993837579993E-3</v>
      </c>
      <c r="CJ165" s="61">
        <f>IF($AA$16,$Z$16*($Q165-1)/(1+CI167*($Q165-1)),0)</f>
        <v>1.6188265452969319E-2</v>
      </c>
      <c r="CK165" s="114">
        <f>IF(CJ165=0,0,-1*CJ165^2/$Z$16)</f>
        <v>-2.6205993837579993E-3</v>
      </c>
      <c r="CL165" s="61">
        <f>IF($AA$16,$Z$16*($Q165-1)/(1+CK167*($Q165-1)),0)</f>
        <v>1.6188265452969319E-2</v>
      </c>
      <c r="CM165" s="114">
        <f>IF(CL165=0,0,-1*CL165^2/$Z$16)</f>
        <v>-2.6205993837579993E-3</v>
      </c>
      <c r="CN165" s="61">
        <f>IF($AA$16,$Z$16*($Q165-1)/(1+CM167*($Q165-1)),0)</f>
        <v>1.6188265452969319E-2</v>
      </c>
      <c r="CO165" s="114">
        <f>IF(CN165=0,0,-1*CN165^2/$Z$16)</f>
        <v>-2.6205993837579993E-3</v>
      </c>
      <c r="CP165" s="61">
        <f>IF($AA$16,$Z$16*($Q165-1)/(1+CO167*($Q165-1)),0)</f>
        <v>1.6188265452969319E-2</v>
      </c>
      <c r="CQ165" s="114">
        <f>IF(CP165=0,0,-1*CP165^2/$Z$16)</f>
        <v>-2.6205993837579993E-3</v>
      </c>
      <c r="CR165" s="61">
        <f>IF($AA$16,$Z$16*($Q165-1)/(1+CQ167*($Q165-1)),0)</f>
        <v>1.6188265452969319E-2</v>
      </c>
      <c r="CS165" s="114">
        <f>IF(CR165=0,0,-1*CR165^2/$Z$16)</f>
        <v>-2.6205993837579993E-3</v>
      </c>
      <c r="CT165" s="61">
        <f>IF($AA$16,$Z$16*($Q165-1)/(1+CS167*($Q165-1)),0)</f>
        <v>1.6188265452969319E-2</v>
      </c>
      <c r="CU165" s="114">
        <f>IF(CT165=0,0,-1*CT165^2/$Z$16)</f>
        <v>-2.6205993837579993E-3</v>
      </c>
      <c r="CV165" s="61">
        <f>IF($AA$16,$Z$16*($Q165-1)/(1+CU167*($Q165-1)),0)</f>
        <v>1.6188265452969319E-2</v>
      </c>
      <c r="CW165" s="114">
        <f>IF(CV165=0,0,-1*CV165^2/$Z$16)</f>
        <v>-2.6205993837579993E-3</v>
      </c>
      <c r="CX165" s="61">
        <f>IF($AA$16,$Z$16*($Q165-1)/(1+CW167*($Q165-1)),0)</f>
        <v>1.6188265452969319E-2</v>
      </c>
      <c r="CY165" s="114">
        <f>IF(CX165=0,0,-1*CX165^2/$Z$16)</f>
        <v>-2.6205993837579993E-3</v>
      </c>
      <c r="CZ165" s="61">
        <f>IF($AA$16,$Z$16*($Q165-1)/(1+CY167*($Q165-1)),0)</f>
        <v>1.6188265452969319E-2</v>
      </c>
      <c r="DA165" s="114">
        <f>IF(CZ165=0,0,-1*CZ165^2/$Z$16)</f>
        <v>-2.6205993837579993E-3</v>
      </c>
      <c r="DB165" s="61">
        <f>IF($AA$16,$Z$16*($Q165-1)/(1+DA167*($Q165-1)),0)</f>
        <v>1.6188265452969319E-2</v>
      </c>
      <c r="DC165" s="114">
        <f>IF(DB165=0,0,-1*DB165^2/$Z$16)</f>
        <v>-2.6205993837579993E-3</v>
      </c>
      <c r="DD165" s="61">
        <f>IF($AA$16,$Z$16*($Q165-1)/(1+DC167*($Q165-1)),0)</f>
        <v>1.6188265452969319E-2</v>
      </c>
      <c r="DE165" s="114">
        <f>IF(DD165=0,0,-1*DD165^2/$Z$16)</f>
        <v>-2.6205993837579993E-3</v>
      </c>
      <c r="DF165" s="61">
        <f>IF($AA$16,$Z$16*($Q165-1)/(1+DE167*($Q165-1)),0)</f>
        <v>1.6188265452969319E-2</v>
      </c>
      <c r="DG165" s="114">
        <f>IF(DF165=0,0,-1*DF165^2/$Z$16)</f>
        <v>-2.6205993837579993E-3</v>
      </c>
      <c r="DH165" s="61">
        <f>IF($AA$16,$Z$16*($Q165-1)/(1+DG167*($Q165-1)),0)</f>
        <v>1.6188265452969319E-2</v>
      </c>
      <c r="DI165" s="114">
        <f>IF(DH165=0,0,-1*DH165^2/$Z$16)</f>
        <v>-2.6205993837579993E-3</v>
      </c>
      <c r="DJ165" s="61">
        <f>IF($AA$16,$Z$16*($Q165-1)/(1+DI167*($Q165-1)),0)</f>
        <v>1.6188265452969319E-2</v>
      </c>
      <c r="DK165" s="114">
        <f>IF(DJ165=0,0,-1*DJ165^2/$Z$16)</f>
        <v>-2.6205993837579993E-3</v>
      </c>
      <c r="DL165" s="61">
        <f>IF($AA$16,$Z$16*($Q165-1)/(1+DK167*($Q165-1)),0)</f>
        <v>1.6188265452969319E-2</v>
      </c>
      <c r="DM165" s="154">
        <f>IF(DL165=0,0,-1*DL165^2/$Z$16)</f>
        <v>-2.6205993837579993E-3</v>
      </c>
    </row>
    <row r="166" spans="14:117" x14ac:dyDescent="0.25">
      <c r="N166" s="157">
        <f>SUM(N156:N165)</f>
        <v>1.0000000000000002</v>
      </c>
      <c r="O166" s="167">
        <f>SUM(O156:O165)</f>
        <v>1</v>
      </c>
      <c r="P166" s="162"/>
      <c r="Q166" s="61"/>
      <c r="R166" s="61">
        <f t="shared" ref="R166:CC166" si="67">SUM(R156:R165)</f>
        <v>5.6319988005051197E-4</v>
      </c>
      <c r="S166" s="61">
        <f t="shared" si="67"/>
        <v>-1.3151719960769026</v>
      </c>
      <c r="T166" s="61">
        <f t="shared" si="67"/>
        <v>-5.6434642701118989E-3</v>
      </c>
      <c r="U166" s="61">
        <f t="shared" si="67"/>
        <v>-1.3020646891147376</v>
      </c>
      <c r="V166" s="61">
        <f t="shared" si="67"/>
        <v>2.5703826880760228E-5</v>
      </c>
      <c r="W166" s="61">
        <f t="shared" si="67"/>
        <v>-1.3140162516339922</v>
      </c>
      <c r="X166" s="61">
        <f t="shared" si="67"/>
        <v>5.3961516852107927E-10</v>
      </c>
      <c r="Y166" s="61">
        <f t="shared" si="67"/>
        <v>-1.3139610817238978</v>
      </c>
      <c r="Z166" s="61">
        <f t="shared" si="67"/>
        <v>4.5102810375396984E-17</v>
      </c>
      <c r="AA166" s="61">
        <f t="shared" si="67"/>
        <v>-1.3139610805657542</v>
      </c>
      <c r="AB166" s="61">
        <f t="shared" si="67"/>
        <v>-1.2836953722228372E-16</v>
      </c>
      <c r="AC166" s="61">
        <f t="shared" si="67"/>
        <v>-1.313961080565754</v>
      </c>
      <c r="AD166" s="61">
        <f t="shared" si="67"/>
        <v>1.5612511283791264E-16</v>
      </c>
      <c r="AE166" s="61">
        <f t="shared" si="67"/>
        <v>-1.3139610805657547</v>
      </c>
      <c r="AF166" s="61">
        <f t="shared" si="67"/>
        <v>-1.2836953722228372E-16</v>
      </c>
      <c r="AG166" s="61">
        <f t="shared" si="67"/>
        <v>-1.313961080565754</v>
      </c>
      <c r="AH166" s="61">
        <f t="shared" si="67"/>
        <v>1.5612511283791264E-16</v>
      </c>
      <c r="AI166" s="61">
        <f t="shared" si="67"/>
        <v>-1.3139610805657547</v>
      </c>
      <c r="AJ166" s="61">
        <f t="shared" si="67"/>
        <v>-1.2836953722228372E-16</v>
      </c>
      <c r="AK166" s="61">
        <f t="shared" si="67"/>
        <v>-1.313961080565754</v>
      </c>
      <c r="AL166" s="61">
        <f t="shared" si="67"/>
        <v>1.5612511283791264E-16</v>
      </c>
      <c r="AM166" s="61">
        <f t="shared" si="67"/>
        <v>-1.3139610805657547</v>
      </c>
      <c r="AN166" s="61">
        <f t="shared" si="67"/>
        <v>-1.2836953722228372E-16</v>
      </c>
      <c r="AO166" s="61">
        <f t="shared" si="67"/>
        <v>-1.313961080565754</v>
      </c>
      <c r="AP166" s="61">
        <f t="shared" si="67"/>
        <v>1.5612511283791264E-16</v>
      </c>
      <c r="AQ166" s="61">
        <f t="shared" si="67"/>
        <v>-1.3139610805657547</v>
      </c>
      <c r="AR166" s="61">
        <f t="shared" si="67"/>
        <v>-1.2836953722228372E-16</v>
      </c>
      <c r="AS166" s="61">
        <f t="shared" si="67"/>
        <v>-1.313961080565754</v>
      </c>
      <c r="AT166" s="61">
        <f t="shared" si="67"/>
        <v>1.5612511283791264E-16</v>
      </c>
      <c r="AU166" s="61">
        <f t="shared" si="67"/>
        <v>-1.3139610805657547</v>
      </c>
      <c r="AV166" s="61">
        <f t="shared" si="67"/>
        <v>-1.2836953722228372E-16</v>
      </c>
      <c r="AW166" s="61">
        <f t="shared" si="67"/>
        <v>-1.313961080565754</v>
      </c>
      <c r="AX166" s="61">
        <f t="shared" si="67"/>
        <v>1.5612511283791264E-16</v>
      </c>
      <c r="AY166" s="61">
        <f t="shared" si="67"/>
        <v>-1.3139610805657547</v>
      </c>
      <c r="AZ166" s="61">
        <f t="shared" si="67"/>
        <v>-1.2836953722228372E-16</v>
      </c>
      <c r="BA166" s="61">
        <f t="shared" si="67"/>
        <v>-1.313961080565754</v>
      </c>
      <c r="BB166" s="61">
        <f t="shared" si="67"/>
        <v>1.5612511283791264E-16</v>
      </c>
      <c r="BC166" s="61">
        <f t="shared" si="67"/>
        <v>-1.3139610805657547</v>
      </c>
      <c r="BD166" s="61">
        <f t="shared" si="67"/>
        <v>-1.2836953722228372E-16</v>
      </c>
      <c r="BE166" s="61">
        <f t="shared" si="67"/>
        <v>-1.313961080565754</v>
      </c>
      <c r="BF166" s="61">
        <f t="shared" si="67"/>
        <v>1.5612511283791264E-16</v>
      </c>
      <c r="BG166" s="61">
        <f t="shared" si="67"/>
        <v>-1.3139610805657547</v>
      </c>
      <c r="BH166" s="61">
        <f t="shared" si="67"/>
        <v>-1.2836953722228372E-16</v>
      </c>
      <c r="BI166" s="61">
        <f t="shared" si="67"/>
        <v>-1.313961080565754</v>
      </c>
      <c r="BJ166" s="61">
        <f t="shared" si="67"/>
        <v>1.5612511283791264E-16</v>
      </c>
      <c r="BK166" s="61">
        <f t="shared" si="67"/>
        <v>-1.3139610805657547</v>
      </c>
      <c r="BL166" s="61">
        <f t="shared" si="67"/>
        <v>-1.2836953722228372E-16</v>
      </c>
      <c r="BM166" s="61">
        <f t="shared" si="67"/>
        <v>-1.313961080565754</v>
      </c>
      <c r="BN166" s="61">
        <f t="shared" si="67"/>
        <v>1.5612511283791264E-16</v>
      </c>
      <c r="BO166" s="61">
        <f t="shared" si="67"/>
        <v>-1.3139610805657547</v>
      </c>
      <c r="BP166" s="61">
        <f t="shared" si="67"/>
        <v>-1.2836953722228372E-16</v>
      </c>
      <c r="BQ166" s="61">
        <f t="shared" si="67"/>
        <v>-1.313961080565754</v>
      </c>
      <c r="BR166" s="61">
        <f t="shared" si="67"/>
        <v>1.5612511283791264E-16</v>
      </c>
      <c r="BS166" s="61">
        <f t="shared" si="67"/>
        <v>-1.3139610805657547</v>
      </c>
      <c r="BT166" s="61">
        <f t="shared" si="67"/>
        <v>-1.2836953722228372E-16</v>
      </c>
      <c r="BU166" s="61">
        <f t="shared" si="67"/>
        <v>-1.313961080565754</v>
      </c>
      <c r="BV166" s="61">
        <f t="shared" si="67"/>
        <v>1.5612511283791264E-16</v>
      </c>
      <c r="BW166" s="61">
        <f t="shared" si="67"/>
        <v>-1.3139610805657547</v>
      </c>
      <c r="BX166" s="61">
        <f t="shared" si="67"/>
        <v>-1.2836953722228372E-16</v>
      </c>
      <c r="BY166" s="61">
        <f t="shared" si="67"/>
        <v>-1.313961080565754</v>
      </c>
      <c r="BZ166" s="61">
        <f t="shared" si="67"/>
        <v>1.5612511283791264E-16</v>
      </c>
      <c r="CA166" s="61">
        <f t="shared" si="67"/>
        <v>-1.3139610805657547</v>
      </c>
      <c r="CB166" s="61">
        <f t="shared" si="67"/>
        <v>-1.2836953722228372E-16</v>
      </c>
      <c r="CC166" s="61">
        <f t="shared" si="67"/>
        <v>-1.313961080565754</v>
      </c>
      <c r="CD166" s="61">
        <f t="shared" ref="CD166:DM166" si="68">SUM(CD156:CD165)</f>
        <v>1.5612511283791264E-16</v>
      </c>
      <c r="CE166" s="61">
        <f t="shared" si="68"/>
        <v>-1.3139610805657547</v>
      </c>
      <c r="CF166" s="61">
        <f t="shared" si="68"/>
        <v>-1.2836953722228372E-16</v>
      </c>
      <c r="CG166" s="61">
        <f t="shared" si="68"/>
        <v>-1.313961080565754</v>
      </c>
      <c r="CH166" s="61">
        <f t="shared" si="68"/>
        <v>1.5612511283791264E-16</v>
      </c>
      <c r="CI166" s="61">
        <f t="shared" si="68"/>
        <v>-1.3139610805657547</v>
      </c>
      <c r="CJ166" s="61">
        <f t="shared" si="68"/>
        <v>-1.2836953722228372E-16</v>
      </c>
      <c r="CK166" s="61">
        <f t="shared" si="68"/>
        <v>-1.313961080565754</v>
      </c>
      <c r="CL166" s="61">
        <f t="shared" si="68"/>
        <v>1.5612511283791264E-16</v>
      </c>
      <c r="CM166" s="61">
        <f t="shared" si="68"/>
        <v>-1.3139610805657547</v>
      </c>
      <c r="CN166" s="61">
        <f t="shared" si="68"/>
        <v>-1.2836953722228372E-16</v>
      </c>
      <c r="CO166" s="61">
        <f t="shared" si="68"/>
        <v>-1.313961080565754</v>
      </c>
      <c r="CP166" s="61">
        <f t="shared" si="68"/>
        <v>1.5612511283791264E-16</v>
      </c>
      <c r="CQ166" s="61">
        <f t="shared" si="68"/>
        <v>-1.3139610805657547</v>
      </c>
      <c r="CR166" s="61">
        <f t="shared" si="68"/>
        <v>-1.2836953722228372E-16</v>
      </c>
      <c r="CS166" s="61">
        <f t="shared" si="68"/>
        <v>-1.313961080565754</v>
      </c>
      <c r="CT166" s="61">
        <f t="shared" si="68"/>
        <v>1.5612511283791264E-16</v>
      </c>
      <c r="CU166" s="61">
        <f t="shared" si="68"/>
        <v>-1.3139610805657547</v>
      </c>
      <c r="CV166" s="61">
        <f t="shared" si="68"/>
        <v>-1.2836953722228372E-16</v>
      </c>
      <c r="CW166" s="61">
        <f t="shared" si="68"/>
        <v>-1.313961080565754</v>
      </c>
      <c r="CX166" s="61">
        <f t="shared" si="68"/>
        <v>1.5612511283791264E-16</v>
      </c>
      <c r="CY166" s="61">
        <f t="shared" si="68"/>
        <v>-1.3139610805657547</v>
      </c>
      <c r="CZ166" s="61">
        <f t="shared" si="68"/>
        <v>-1.2836953722228372E-16</v>
      </c>
      <c r="DA166" s="61">
        <f t="shared" si="68"/>
        <v>-1.313961080565754</v>
      </c>
      <c r="DB166" s="61">
        <f t="shared" si="68"/>
        <v>1.5612511283791264E-16</v>
      </c>
      <c r="DC166" s="61">
        <f t="shared" si="68"/>
        <v>-1.3139610805657547</v>
      </c>
      <c r="DD166" s="61">
        <f t="shared" si="68"/>
        <v>-1.2836953722228372E-16</v>
      </c>
      <c r="DE166" s="61">
        <f t="shared" si="68"/>
        <v>-1.313961080565754</v>
      </c>
      <c r="DF166" s="61">
        <f t="shared" si="68"/>
        <v>1.5612511283791264E-16</v>
      </c>
      <c r="DG166" s="61">
        <f t="shared" si="68"/>
        <v>-1.3139610805657547</v>
      </c>
      <c r="DH166" s="61">
        <f t="shared" si="68"/>
        <v>-1.2836953722228372E-16</v>
      </c>
      <c r="DI166" s="61">
        <f t="shared" si="68"/>
        <v>-1.313961080565754</v>
      </c>
      <c r="DJ166" s="61">
        <f t="shared" si="68"/>
        <v>1.5612511283791264E-16</v>
      </c>
      <c r="DK166" s="61">
        <f t="shared" si="68"/>
        <v>-1.3139610805657547</v>
      </c>
      <c r="DL166" s="61">
        <f t="shared" si="68"/>
        <v>-1.2836953722228372E-16</v>
      </c>
      <c r="DM166" s="155">
        <f t="shared" si="68"/>
        <v>-1.313961080565754</v>
      </c>
    </row>
    <row r="167" spans="14:117" x14ac:dyDescent="0.25">
      <c r="N167" s="54" t="s">
        <v>624</v>
      </c>
      <c r="O167" s="55"/>
      <c r="P167" s="174" t="b">
        <f>IF(P168,IF(AND((ABS(DM167-DK167)&lt;0.001),(O154&gt;=0),(O154&lt;=1)),TRUE,FALSE),FALSE)</f>
        <v>1</v>
      </c>
      <c r="Q167" s="54"/>
      <c r="R167" s="55" t="s">
        <v>623</v>
      </c>
      <c r="S167" s="166">
        <f>$O$34-R166/S166</f>
        <v>0.24721987605773668</v>
      </c>
      <c r="T167" s="165">
        <f>ABS(U167-S167)</f>
        <v>4.3342426204252826E-3</v>
      </c>
      <c r="U167" s="164">
        <f>S167-T166/U166</f>
        <v>0.2428856334373114</v>
      </c>
      <c r="V167" s="165">
        <f>ABS(W167-U167)</f>
        <v>1.9561270150791898E-5</v>
      </c>
      <c r="W167" s="164">
        <f>U167-V166/W166</f>
        <v>0.24290519470746219</v>
      </c>
      <c r="X167" s="165">
        <f>ABS(Y167-W167)</f>
        <v>4.1067818590256877E-10</v>
      </c>
      <c r="Y167" s="164">
        <f>W167-X166/Y166</f>
        <v>0.24290519511814038</v>
      </c>
      <c r="Z167" s="165">
        <f>ABS(AA167-Y167)</f>
        <v>2.7755575615628914E-17</v>
      </c>
      <c r="AA167" s="164">
        <f>Y167-Z166/AA166</f>
        <v>0.2429051951181404</v>
      </c>
      <c r="AB167" s="165">
        <f>ABS(AC167-AA167)</f>
        <v>1.1102230246251565E-16</v>
      </c>
      <c r="AC167" s="164">
        <f>AA167-AB166/AC166</f>
        <v>0.24290519511814029</v>
      </c>
      <c r="AD167" s="165">
        <f>ABS(AE167-AC167)</f>
        <v>1.1102230246251565E-16</v>
      </c>
      <c r="AE167" s="164">
        <f>AC167-AD166/AE166</f>
        <v>0.2429051951181404</v>
      </c>
      <c r="AF167" s="165">
        <f>ABS(AG167-AE167)</f>
        <v>1.1102230246251565E-16</v>
      </c>
      <c r="AG167" s="164">
        <f>AE167-AF166/AG166</f>
        <v>0.24290519511814029</v>
      </c>
      <c r="AH167" s="165">
        <f>ABS(AI167-AG167)</f>
        <v>1.1102230246251565E-16</v>
      </c>
      <c r="AI167" s="164">
        <f>AG167-AH166/AI166</f>
        <v>0.2429051951181404</v>
      </c>
      <c r="AJ167" s="165">
        <f>ABS(AK167-AI167)</f>
        <v>1.1102230246251565E-16</v>
      </c>
      <c r="AK167" s="164">
        <f>AI167-AJ166/AK166</f>
        <v>0.24290519511814029</v>
      </c>
      <c r="AL167" s="165">
        <f>ABS(AM167-AK167)</f>
        <v>1.1102230246251565E-16</v>
      </c>
      <c r="AM167" s="164">
        <f>AK167-AL166/AM166</f>
        <v>0.2429051951181404</v>
      </c>
      <c r="AN167" s="165">
        <f>ABS(AO167-AM167)</f>
        <v>1.1102230246251565E-16</v>
      </c>
      <c r="AO167" s="164">
        <f>AM167-AN166/AO166</f>
        <v>0.24290519511814029</v>
      </c>
      <c r="AP167" s="165">
        <f>ABS(AQ167-AO167)</f>
        <v>1.1102230246251565E-16</v>
      </c>
      <c r="AQ167" s="164">
        <f>AO167-AP166/AQ166</f>
        <v>0.2429051951181404</v>
      </c>
      <c r="AR167" s="165">
        <f>ABS(AS167-AQ167)</f>
        <v>1.1102230246251565E-16</v>
      </c>
      <c r="AS167" s="164">
        <f>AQ167-AR166/AS166</f>
        <v>0.24290519511814029</v>
      </c>
      <c r="AT167" s="165">
        <f>ABS(AU167-AS167)</f>
        <v>1.1102230246251565E-16</v>
      </c>
      <c r="AU167" s="164">
        <f>AS167-AT166/AU166</f>
        <v>0.2429051951181404</v>
      </c>
      <c r="AV167" s="165">
        <f>ABS(AW167-AU167)</f>
        <v>1.1102230246251565E-16</v>
      </c>
      <c r="AW167" s="164">
        <f>AU167-AV166/AW166</f>
        <v>0.24290519511814029</v>
      </c>
      <c r="AX167" s="165">
        <f>ABS(AY167-AW167)</f>
        <v>1.1102230246251565E-16</v>
      </c>
      <c r="AY167" s="164">
        <f>AW167-AX166/AY166</f>
        <v>0.2429051951181404</v>
      </c>
      <c r="AZ167" s="165">
        <f>ABS(BA167-AY167)</f>
        <v>1.1102230246251565E-16</v>
      </c>
      <c r="BA167" s="164">
        <f>AY167-AZ166/BA166</f>
        <v>0.24290519511814029</v>
      </c>
      <c r="BB167" s="165">
        <f>ABS(BC167-BA167)</f>
        <v>1.1102230246251565E-16</v>
      </c>
      <c r="BC167" s="164">
        <f>BA167-BB166/BC166</f>
        <v>0.2429051951181404</v>
      </c>
      <c r="BD167" s="165">
        <f>ABS(BE167-BC167)</f>
        <v>1.1102230246251565E-16</v>
      </c>
      <c r="BE167" s="164">
        <f>BC167-BD166/BE166</f>
        <v>0.24290519511814029</v>
      </c>
      <c r="BF167" s="165">
        <f>ABS(BG167-BE167)</f>
        <v>1.1102230246251565E-16</v>
      </c>
      <c r="BG167" s="164">
        <f>BE167-BF166/BG166</f>
        <v>0.2429051951181404</v>
      </c>
      <c r="BH167" s="165">
        <f>ABS(BI167-BG167)</f>
        <v>1.1102230246251565E-16</v>
      </c>
      <c r="BI167" s="164">
        <f>BG167-BH166/BI166</f>
        <v>0.24290519511814029</v>
      </c>
      <c r="BJ167" s="165">
        <f>ABS(BK167-BI167)</f>
        <v>1.1102230246251565E-16</v>
      </c>
      <c r="BK167" s="164">
        <f>BI167-BJ166/BK166</f>
        <v>0.2429051951181404</v>
      </c>
      <c r="BL167" s="165">
        <f>ABS(BM167-BK167)</f>
        <v>1.1102230246251565E-16</v>
      </c>
      <c r="BM167" s="164">
        <f>BK167-BL166/BM166</f>
        <v>0.24290519511814029</v>
      </c>
      <c r="BN167" s="165">
        <f>ABS(BO167-BM167)</f>
        <v>1.1102230246251565E-16</v>
      </c>
      <c r="BO167" s="164">
        <f>BM167-BN166/BO166</f>
        <v>0.2429051951181404</v>
      </c>
      <c r="BP167" s="165">
        <f>ABS(BQ167-BO167)</f>
        <v>1.1102230246251565E-16</v>
      </c>
      <c r="BQ167" s="164">
        <f>BO167-BP166/BQ166</f>
        <v>0.24290519511814029</v>
      </c>
      <c r="BR167" s="165">
        <f>ABS(BS167-BQ167)</f>
        <v>1.1102230246251565E-16</v>
      </c>
      <c r="BS167" s="164">
        <f>BQ167-BR166/BS166</f>
        <v>0.2429051951181404</v>
      </c>
      <c r="BT167" s="165">
        <f>ABS(BU167-BS167)</f>
        <v>1.1102230246251565E-16</v>
      </c>
      <c r="BU167" s="164">
        <f>BS167-BT166/BU166</f>
        <v>0.24290519511814029</v>
      </c>
      <c r="BV167" s="165">
        <f>ABS(BW167-BU167)</f>
        <v>1.1102230246251565E-16</v>
      </c>
      <c r="BW167" s="164">
        <f>BU167-BV166/BW166</f>
        <v>0.2429051951181404</v>
      </c>
      <c r="BX167" s="165">
        <f>ABS(BY167-BW167)</f>
        <v>1.1102230246251565E-16</v>
      </c>
      <c r="BY167" s="164">
        <f>BW167-BX166/BY166</f>
        <v>0.24290519511814029</v>
      </c>
      <c r="BZ167" s="165">
        <f>ABS(CA167-BY167)</f>
        <v>1.1102230246251565E-16</v>
      </c>
      <c r="CA167" s="164">
        <f>BY167-BZ166/CA166</f>
        <v>0.2429051951181404</v>
      </c>
      <c r="CB167" s="165">
        <f>ABS(CC167-CA167)</f>
        <v>1.1102230246251565E-16</v>
      </c>
      <c r="CC167" s="164">
        <f>CA167-CB166/CC166</f>
        <v>0.24290519511814029</v>
      </c>
      <c r="CD167" s="165">
        <f>ABS(CE167-CC167)</f>
        <v>1.1102230246251565E-16</v>
      </c>
      <c r="CE167" s="164">
        <f>CC167-CD166/CE166</f>
        <v>0.2429051951181404</v>
      </c>
      <c r="CF167" s="165">
        <f>ABS(CG167-CE167)</f>
        <v>1.1102230246251565E-16</v>
      </c>
      <c r="CG167" s="164">
        <f>CE167-CF166/CG166</f>
        <v>0.24290519511814029</v>
      </c>
      <c r="CH167" s="165">
        <f>ABS(CI167-CG167)</f>
        <v>1.1102230246251565E-16</v>
      </c>
      <c r="CI167" s="164">
        <f>CG167-CH166/CI166</f>
        <v>0.2429051951181404</v>
      </c>
      <c r="CJ167" s="165">
        <f>ABS(CK167-CI167)</f>
        <v>1.1102230246251565E-16</v>
      </c>
      <c r="CK167" s="164">
        <f>CI167-CJ166/CK166</f>
        <v>0.24290519511814029</v>
      </c>
      <c r="CL167" s="165">
        <f>ABS(CM167-CK167)</f>
        <v>1.1102230246251565E-16</v>
      </c>
      <c r="CM167" s="164">
        <f>CK167-CL166/CM166</f>
        <v>0.2429051951181404</v>
      </c>
      <c r="CN167" s="165">
        <f>ABS(CO167-CM167)</f>
        <v>1.1102230246251565E-16</v>
      </c>
      <c r="CO167" s="164">
        <f>CM167-CN166/CO166</f>
        <v>0.24290519511814029</v>
      </c>
      <c r="CP167" s="165">
        <f>ABS(CQ167-CO167)</f>
        <v>1.1102230246251565E-16</v>
      </c>
      <c r="CQ167" s="164">
        <f>CO167-CP166/CQ166</f>
        <v>0.2429051951181404</v>
      </c>
      <c r="CR167" s="165">
        <f>ABS(CS167-CQ167)</f>
        <v>1.1102230246251565E-16</v>
      </c>
      <c r="CS167" s="164">
        <f>CQ167-CR166/CS166</f>
        <v>0.24290519511814029</v>
      </c>
      <c r="CT167" s="165">
        <f>ABS(CU167-CS167)</f>
        <v>1.1102230246251565E-16</v>
      </c>
      <c r="CU167" s="164">
        <f>CS167-CT166/CU166</f>
        <v>0.2429051951181404</v>
      </c>
      <c r="CV167" s="165">
        <f>ABS(CW167-CU167)</f>
        <v>1.1102230246251565E-16</v>
      </c>
      <c r="CW167" s="164">
        <f>CU167-CV166/CW166</f>
        <v>0.24290519511814029</v>
      </c>
      <c r="CX167" s="165">
        <f>ABS(CY167-CW167)</f>
        <v>1.1102230246251565E-16</v>
      </c>
      <c r="CY167" s="164">
        <f>CW167-CX166/CY166</f>
        <v>0.2429051951181404</v>
      </c>
      <c r="CZ167" s="165">
        <f>ABS(DA167-CY167)</f>
        <v>1.1102230246251565E-16</v>
      </c>
      <c r="DA167" s="164">
        <f>CY167-CZ166/DA166</f>
        <v>0.24290519511814029</v>
      </c>
      <c r="DB167" s="165">
        <f>ABS(DC167-DA167)</f>
        <v>1.1102230246251565E-16</v>
      </c>
      <c r="DC167" s="164">
        <f>DA167-DB166/DC166</f>
        <v>0.2429051951181404</v>
      </c>
      <c r="DD167" s="165">
        <f>ABS(DE167-DC167)</f>
        <v>1.1102230246251565E-16</v>
      </c>
      <c r="DE167" s="164">
        <f>DC167-DD166/DE166</f>
        <v>0.24290519511814029</v>
      </c>
      <c r="DF167" s="165">
        <f>ABS(DG167-DE167)</f>
        <v>1.1102230246251565E-16</v>
      </c>
      <c r="DG167" s="164">
        <f>DE167-DF166/DG166</f>
        <v>0.2429051951181404</v>
      </c>
      <c r="DH167" s="165">
        <f>ABS(DI167-DG167)</f>
        <v>1.1102230246251565E-16</v>
      </c>
      <c r="DI167" s="164">
        <f>DG167-DH166/DI166</f>
        <v>0.24290519511814029</v>
      </c>
      <c r="DJ167" s="165">
        <f>ABS(DK167-DI167)</f>
        <v>1.1102230246251565E-16</v>
      </c>
      <c r="DK167" s="164">
        <f>DI167-DJ166/DK166</f>
        <v>0.2429051951181404</v>
      </c>
      <c r="DL167" s="165">
        <f>ABS(DM167-DK167)</f>
        <v>1.1102230246251565E-16</v>
      </c>
      <c r="DM167" s="166">
        <f>DK167-DL166/DM166</f>
        <v>0.24290519511814029</v>
      </c>
    </row>
    <row r="168" spans="14:117" x14ac:dyDescent="0.25">
      <c r="N168" s="70" t="s">
        <v>625</v>
      </c>
      <c r="O168" s="73"/>
      <c r="P168" s="175" t="b">
        <f>IF(ISNUMBER(O154),TRUE,FALSE)</f>
        <v>1</v>
      </c>
      <c r="Q168" s="70"/>
      <c r="R168" s="73"/>
      <c r="S168" s="80"/>
      <c r="T168" s="73"/>
      <c r="U168" s="73"/>
      <c r="V168" s="73"/>
      <c r="W168" s="73"/>
      <c r="X168" s="73"/>
      <c r="Y168" s="73"/>
      <c r="Z168" s="73"/>
      <c r="AA168" s="73"/>
      <c r="AB168" s="73"/>
      <c r="AC168" s="73"/>
      <c r="AD168" s="73"/>
      <c r="AE168" s="73"/>
      <c r="AF168" s="73"/>
      <c r="AG168" s="73"/>
      <c r="AH168" s="73"/>
      <c r="AI168" s="73"/>
      <c r="AJ168" s="73"/>
      <c r="AK168" s="73"/>
      <c r="AL168" s="73"/>
      <c r="AM168" s="73"/>
      <c r="AN168" s="73"/>
      <c r="AO168" s="73"/>
      <c r="AP168" s="73"/>
      <c r="AQ168" s="73"/>
      <c r="AR168" s="73"/>
      <c r="AS168" s="73"/>
      <c r="AT168" s="73"/>
      <c r="AU168" s="73"/>
      <c r="AV168" s="73"/>
      <c r="AW168" s="73"/>
      <c r="AX168" s="73"/>
      <c r="AY168" s="73"/>
      <c r="AZ168" s="73"/>
      <c r="BA168" s="73"/>
      <c r="BB168" s="73"/>
      <c r="BC168" s="73"/>
      <c r="BD168" s="73"/>
      <c r="BE168" s="73"/>
      <c r="BF168" s="73"/>
      <c r="BG168" s="73"/>
      <c r="BH168" s="73"/>
      <c r="BI168" s="73"/>
      <c r="BJ168" s="73"/>
      <c r="BK168" s="73"/>
      <c r="BL168" s="73"/>
      <c r="BM168" s="73"/>
      <c r="BN168" s="73"/>
      <c r="BO168" s="73"/>
      <c r="BP168" s="73"/>
      <c r="BQ168" s="73"/>
      <c r="BR168" s="73"/>
      <c r="BS168" s="73"/>
      <c r="BT168" s="73"/>
      <c r="BU168" s="73"/>
      <c r="BV168" s="73"/>
      <c r="BW168" s="73"/>
      <c r="BX168" s="73"/>
      <c r="BY168" s="73"/>
      <c r="BZ168" s="73"/>
      <c r="CA168" s="73"/>
      <c r="CB168" s="73"/>
      <c r="CC168" s="73"/>
      <c r="CD168" s="73"/>
      <c r="CE168" s="73"/>
      <c r="CF168" s="73"/>
      <c r="CG168" s="73"/>
      <c r="CH168" s="73"/>
      <c r="CI168" s="73"/>
      <c r="CJ168" s="73"/>
      <c r="CK168" s="73"/>
      <c r="CL168" s="73"/>
      <c r="CM168" s="73"/>
      <c r="CN168" s="73"/>
      <c r="CO168" s="73"/>
      <c r="CP168" s="73"/>
      <c r="CQ168" s="73"/>
      <c r="CR168" s="73"/>
      <c r="CS168" s="73"/>
      <c r="CT168" s="73"/>
      <c r="CU168" s="73"/>
      <c r="CV168" s="73"/>
      <c r="CW168" s="73"/>
      <c r="CX168" s="73"/>
      <c r="CY168" s="73"/>
      <c r="CZ168" s="73"/>
      <c r="DA168" s="73"/>
      <c r="DB168" s="73"/>
      <c r="DC168" s="73"/>
      <c r="DD168" s="73"/>
      <c r="DE168" s="73"/>
      <c r="DF168" s="73"/>
      <c r="DG168" s="73"/>
      <c r="DH168" s="73"/>
      <c r="DI168" s="73"/>
      <c r="DJ168" s="73"/>
      <c r="DK168" s="73"/>
      <c r="DL168" s="73"/>
      <c r="DM168" s="80"/>
    </row>
    <row r="169" spans="14:117" x14ac:dyDescent="0.25">
      <c r="N169" s="176" t="s">
        <v>628</v>
      </c>
      <c r="O169" s="177"/>
      <c r="P169" s="178">
        <f>ABS(SUM(Q156:Q165)-SUM(Q116:Q125))</f>
        <v>0.10645420662078564</v>
      </c>
      <c r="T169" s="51"/>
      <c r="V169" s="47"/>
      <c r="W169" s="47"/>
      <c r="AW169" t="s">
        <v>576</v>
      </c>
    </row>
    <row r="170" spans="14:117" x14ac:dyDescent="0.25">
      <c r="N170" s="54" t="s">
        <v>626</v>
      </c>
      <c r="O170" s="58"/>
      <c r="P170" s="171"/>
      <c r="Q170" s="57" t="s">
        <v>545</v>
      </c>
      <c r="R170" s="56"/>
      <c r="S170" s="56"/>
      <c r="T170" s="57"/>
      <c r="U170" s="57"/>
      <c r="V170" s="54">
        <v>1</v>
      </c>
      <c r="W170" s="55">
        <v>2</v>
      </c>
      <c r="X170" s="55">
        <v>3</v>
      </c>
      <c r="Y170" s="55">
        <v>4</v>
      </c>
      <c r="Z170" s="55">
        <v>5</v>
      </c>
      <c r="AA170" s="55">
        <v>6</v>
      </c>
      <c r="AB170" s="55">
        <v>7</v>
      </c>
      <c r="AC170" s="55">
        <v>8</v>
      </c>
      <c r="AD170" s="55">
        <v>9</v>
      </c>
      <c r="AE170" s="58">
        <v>10</v>
      </c>
      <c r="AF170" s="83" t="s">
        <v>569</v>
      </c>
      <c r="AG170" s="54"/>
      <c r="AH170" s="55"/>
      <c r="AI170" s="55"/>
      <c r="AJ170" s="55"/>
      <c r="AK170" s="55"/>
      <c r="AL170" s="55"/>
      <c r="AM170" s="55"/>
      <c r="AN170" s="55"/>
      <c r="AO170" s="55"/>
      <c r="AP170" s="55"/>
      <c r="AQ170" s="55"/>
      <c r="AR170" s="58"/>
      <c r="AS170" s="54"/>
      <c r="AT170" s="55" t="s">
        <v>565</v>
      </c>
      <c r="AU170" s="55" t="s">
        <v>577</v>
      </c>
      <c r="AV170" s="58" t="s">
        <v>578</v>
      </c>
    </row>
    <row r="171" spans="14:117" x14ac:dyDescent="0.25">
      <c r="N171" s="82"/>
      <c r="O171" s="172"/>
      <c r="P171" s="78">
        <v>1</v>
      </c>
      <c r="Q171" s="61">
        <f>N156/N166</f>
        <v>6.5228088442706333E-2</v>
      </c>
      <c r="R171" s="62"/>
      <c r="S171" s="62"/>
      <c r="T171" s="60"/>
      <c r="U171" s="63"/>
      <c r="V171" s="153">
        <f>SQRT($T$51*VLOOKUP(V170,$P$51:$T$60,5))*(1-$Q$20)*Q171*VLOOKUP(V170,P171:Q180,2)</f>
        <v>8.7383427690051064E-4</v>
      </c>
      <c r="W171" s="61">
        <f>SQRT($T$51*VLOOKUP(W170,$P$51:$T$60,5))*(1-$R$20)*Q171*VLOOKUP(W170,P171:Q180,2)</f>
        <v>2.3746934551858194E-3</v>
      </c>
      <c r="X171" s="61">
        <f>SQRT($T$51*VLOOKUP(X170,$P$51:$T$60,5))*(1-$S$20)*Q171*VLOOKUP(X170,P171:Q180,2)</f>
        <v>3.7418353946076194E-3</v>
      </c>
      <c r="Y171" s="61">
        <f>SQRT($T$51*VLOOKUP(Y170,$P$51:$T$60,5))*(1-$T$20)*Q171*VLOOKUP(Y170,P171:Q180,2)</f>
        <v>5.0108461117174966E-3</v>
      </c>
      <c r="Z171" s="61">
        <f>SQRT($T$51*VLOOKUP(Z170,$P$51:$T$60,5))*(1-$U$20)*Q171*VLOOKUP(Z170,P171:Q180,2)</f>
        <v>4.7739467736208864E-3</v>
      </c>
      <c r="AA171" s="61">
        <f>SQRT($T$51*VLOOKUP(AA170,$P$51:$T$60,5))*(1-$V$20)*Q171*VLOOKUP(AA170,P171:Q180,2)</f>
        <v>6.2212416117437934E-3</v>
      </c>
      <c r="AB171" s="61">
        <f>SQRT($T$51*VLOOKUP(AB170,$P$51:$T$60,5))*(1-$W$20)*Q171*VLOOKUP(AB170,P171:Q180,2)</f>
        <v>3.3211046262837034E-4</v>
      </c>
      <c r="AC171" s="61">
        <f>SQRT($T$51*VLOOKUP(AC170,$P$51:$T$60,5))*(1-$X$20)*Q171*VLOOKUP(AC170,P171:Q180,2)</f>
        <v>1.5088438247810006E-3</v>
      </c>
      <c r="AD171" s="61">
        <f>SQRT($T$51*VLOOKUP(AD170,$P$51:$T$60,5))*(1-$Y$20)*Q171*VLOOKUP(AD170,P171:Q180,2)</f>
        <v>2.1934330223284597E-3</v>
      </c>
      <c r="AE171" s="155">
        <f>SQRT($T$51*VLOOKUP(AE170,$P$51:$T$60,5))*(1-$Z$20)*Q171*VLOOKUP(AE170,P171:Q180,2)</f>
        <v>1.9473450410484152E-3</v>
      </c>
      <c r="AF171" s="84">
        <f>$U$51*Q171</f>
        <v>1.7482327433589634E-6</v>
      </c>
      <c r="AG171" s="59" t="s">
        <v>69</v>
      </c>
      <c r="AH171" s="61">
        <f>$AE$10*AE181*100000/($T$3*$AE$9)^2</f>
        <v>0.82565940653356107</v>
      </c>
      <c r="AI171" s="65" t="s">
        <v>583</v>
      </c>
      <c r="AJ171" s="66" t="s">
        <v>573</v>
      </c>
      <c r="AK171" s="61">
        <f>(AH178+SQRT(AH180))^(1/3)+(AH178-SQRT(AH180))^(1/3)-AH174/3</f>
        <v>0.16586667060781163</v>
      </c>
      <c r="AL171" s="63">
        <f>AK171^3+AH174*AK171^2+AH175*AK171+AH176</f>
        <v>0</v>
      </c>
      <c r="AM171" s="65" t="s">
        <v>573</v>
      </c>
      <c r="AN171" s="61">
        <f>IF(AH180&gt;=0,AK171,AK178)</f>
        <v>0.16586667060781163</v>
      </c>
      <c r="AO171" s="61">
        <f>IF(AN171&lt;AN172,AN172,AN171)</f>
        <v>0.16586667060781163</v>
      </c>
      <c r="AP171" s="61">
        <f>AO171</f>
        <v>0.16586667060781163</v>
      </c>
      <c r="AQ171" s="67">
        <f>IF(AP171&lt;AP172,AP172,AP171)</f>
        <v>0.16586667060781163</v>
      </c>
      <c r="AR171" s="81"/>
      <c r="AS171" s="59">
        <v>1</v>
      </c>
      <c r="AT171" s="61">
        <f>AT143</f>
        <v>5.4980683411787988E-2</v>
      </c>
      <c r="AU171" s="61">
        <f>SUMPRODUCT(Q171:Q180,$AT$51:$AT$60)</f>
        <v>0.37390112393788111</v>
      </c>
      <c r="AV171" s="68">
        <f>IF($AA$7,EXP((AT171/AH172)*(AQ176-1)-LN(AQ176-AH172)-AH171*(2*AU171/AH171-AT171/AH172)*LN((AQ176+2.41421536*AH172)/(AQ176-0.41421536*AH172))/(AH172*2.82842713)      ),1)</f>
        <v>2.9102867639556691</v>
      </c>
    </row>
    <row r="172" spans="14:117" x14ac:dyDescent="0.25">
      <c r="N172" s="82"/>
      <c r="O172" s="172"/>
      <c r="P172" s="78">
        <v>2</v>
      </c>
      <c r="Q172" s="61">
        <f>N157/N166</f>
        <v>0.10204506608482876</v>
      </c>
      <c r="R172" s="62"/>
      <c r="S172" s="62"/>
      <c r="T172" s="60"/>
      <c r="U172" s="63"/>
      <c r="V172" s="153">
        <f>SQRT($T$52*VLOOKUP(V170,$P$51:$T$60,5))*(1-$Q$21)*Q172*VLOOKUP(V170,P171:Q180,2)</f>
        <v>2.3746934551858194E-3</v>
      </c>
      <c r="W172" s="61">
        <f>SQRT($T$52*VLOOKUP(W170,$P$51:$T$60,5))*(1-$R$21)*Q172*VLOOKUP(W170,P171:Q180,2)</f>
        <v>6.4199350411669985E-3</v>
      </c>
      <c r="X172" s="61">
        <f>SQRT($T$52*VLOOKUP(X170,$P$51:$T$60,5))*(1-$S$21)*Q172*VLOOKUP(X170,P171:Q180,2)</f>
        <v>1.0274969837453681E-2</v>
      </c>
      <c r="Y172" s="61">
        <f>SQRT($T$52*VLOOKUP(Y170,$P$51:$T$60,5))*(1-$T$21)*Q172*VLOOKUP(Y170,P171:Q180,2)</f>
        <v>1.2443574329767816E-2</v>
      </c>
      <c r="Z172" s="61">
        <f>SQRT($T$52*VLOOKUP(Z170,$P$51:$T$60,5))*(1-$U$21)*Q172*VLOOKUP(Z170,P171:Q180,2)</f>
        <v>1.336876055074551E-2</v>
      </c>
      <c r="AA172" s="61">
        <f>SQRT($T$52*VLOOKUP(AA170,$P$51:$T$60,5))*(1-$V$21)*Q172*VLOOKUP(AA170,P171:Q180,2)</f>
        <v>1.7125075935612518E-2</v>
      </c>
      <c r="AB172" s="61">
        <f>SQRT($T$52*VLOOKUP(AB170,$P$51:$T$60,5))*(1-$W$21)*Q172*VLOOKUP(AB170,P171:Q180,2)</f>
        <v>8.8123495528730493E-4</v>
      </c>
      <c r="AC172" s="61">
        <f>SQRT($T$52*VLOOKUP(AC170,$P$51:$T$60,5))*(1-$X$21)*Q172*VLOOKUP(AC170,P171:Q180,2)</f>
        <v>3.9082383199363444E-3</v>
      </c>
      <c r="AD172" s="61">
        <f>SQRT($T$52*VLOOKUP(AD170,$P$51:$T$60,5))*(1-$Y$21)*Q172*VLOOKUP(AD170,P171:Q180,2)</f>
        <v>5.9498622884042937E-3</v>
      </c>
      <c r="AE172" s="155">
        <f>SQRT($T$52*VLOOKUP(AE170,$P$51:$T$60,5))*(1-$Z$21)*Q172*VLOOKUP(AE170,P171:Q180,2)</f>
        <v>5.3462631791606069E-3</v>
      </c>
      <c r="AF172" s="84">
        <f>$U$52*Q172</f>
        <v>4.1277326533346484E-6</v>
      </c>
      <c r="AG172" s="59" t="s">
        <v>65</v>
      </c>
      <c r="AH172" s="61">
        <f>AF181*$AE$10*100000/($T$3*$AE$9)</f>
        <v>0.10708164469995497</v>
      </c>
      <c r="AI172" s="61"/>
      <c r="AJ172" s="66" t="s">
        <v>574</v>
      </c>
      <c r="AK172" s="66" t="e">
        <f>1/0</f>
        <v>#DIV/0!</v>
      </c>
      <c r="AL172" s="61"/>
      <c r="AM172" s="65" t="s">
        <v>574</v>
      </c>
      <c r="AN172" s="66">
        <f>IF(AH180&gt;=0,0,AK179)</f>
        <v>0</v>
      </c>
      <c r="AO172" s="61">
        <f>IF(AN171&lt;AN172,AN171,AN172)</f>
        <v>0</v>
      </c>
      <c r="AP172" s="61">
        <f>IF(AO172&lt;AO173,AO173,AO172)</f>
        <v>0</v>
      </c>
      <c r="AQ172" s="67">
        <f>IF(AP171&lt;AP172,AP171,AP172)</f>
        <v>0</v>
      </c>
      <c r="AR172" s="81"/>
      <c r="AS172" s="59">
        <v>2</v>
      </c>
      <c r="AT172" s="61">
        <f t="shared" ref="AT172:AT180" si="69">AT144</f>
        <v>8.2978405430088234E-2</v>
      </c>
      <c r="AU172" s="61">
        <f>SUMPRODUCT(Q171:Q180,$AU$51:$AU$60)</f>
        <v>0.64407876519293028</v>
      </c>
      <c r="AV172" s="68">
        <f>IF($AA$8,EXP((AT172/AH172)*(AQ176-1)-LN(AQ176-AH172)-AH171*(2*AU172/AH171-AT172/AH172)*LN((AQ176+2.41421536*AH172)/(AQ176-0.41421536*AH172))/(AH172*2.82842713)      ),1)</f>
        <v>0.61282165583315285</v>
      </c>
    </row>
    <row r="173" spans="14:117" x14ac:dyDescent="0.25">
      <c r="N173" s="82"/>
      <c r="O173" s="172"/>
      <c r="P173" s="78">
        <v>3</v>
      </c>
      <c r="Q173" s="61">
        <f>N158/N166</f>
        <v>0.11934036958110801</v>
      </c>
      <c r="R173" s="62"/>
      <c r="S173" s="62"/>
      <c r="T173" s="60"/>
      <c r="U173" s="63"/>
      <c r="V173" s="153">
        <f>SQRT($T$53*VLOOKUP(V170,$P$51:$T$60,5))*(1-$Q$22)*Q173*VLOOKUP(V170,P171:Q180,2)</f>
        <v>3.7418353946076189E-3</v>
      </c>
      <c r="W173" s="61">
        <f>SQRT($T$53*VLOOKUP(W170,$P$51:$T$60,5))*(1-$R$22)*Q173*VLOOKUP(W170,P171:Q180,2)</f>
        <v>1.0274969837453681E-2</v>
      </c>
      <c r="X173" s="61">
        <f>SQRT($T$53*VLOOKUP(X170,$P$51:$T$60,5))*(1-$S$22)*Q173*VLOOKUP(X170,P171:Q180,2)</f>
        <v>1.6481109745438594E-2</v>
      </c>
      <c r="Y173" s="61">
        <f>SQRT($T$53*VLOOKUP(Y170,$P$51:$T$60,5))*(1-$T$22)*Q173*VLOOKUP(Y170,P171:Q180,2)</f>
        <v>2.1982095124266819E-2</v>
      </c>
      <c r="Z173" s="61">
        <f>SQRT($T$53*VLOOKUP(Z170,$P$51:$T$60,5))*(1-$U$22)*Q173*VLOOKUP(Z170,P171:Q180,2)</f>
        <v>2.1443384790022217E-2</v>
      </c>
      <c r="AA173" s="61">
        <f>SQRT($T$53*VLOOKUP(AA170,$P$51:$T$60,5))*(1-$V$22)*Q173*VLOOKUP(AA170,P171:Q180,2)</f>
        <v>2.6915838596435551E-2</v>
      </c>
      <c r="AB173" s="61">
        <f>SQRT($T$53*VLOOKUP(AB170,$P$51:$T$60,5))*(1-$W$22)*Q173*VLOOKUP(AB170,P171:Q180,2)</f>
        <v>1.3617846832856338E-3</v>
      </c>
      <c r="AC173" s="61">
        <f>SQRT($T$53*VLOOKUP(AC170,$P$51:$T$60,5))*(1-$X$22)*Q173*VLOOKUP(AC170,P171:Q180,2)</f>
        <v>6.3203892822304387E-3</v>
      </c>
      <c r="AD173" s="61">
        <f>SQRT($T$53*VLOOKUP(AD170,$P$51:$T$60,5))*(1-$Y$22)*Q173*VLOOKUP(AD170,P171:Q180,2)</f>
        <v>9.4863175698468184E-3</v>
      </c>
      <c r="AE173" s="155">
        <f>SQRT($T$53*VLOOKUP(AE170,$P$51:$T$60,5))*(1-$Z$22)*Q173*VLOOKUP(AE170,P171:Q180,2)</f>
        <v>8.6429254399204691E-3</v>
      </c>
      <c r="AF173" s="84">
        <f>$U$53*Q173</f>
        <v>6.7241565736312842E-6</v>
      </c>
      <c r="AG173" s="82"/>
      <c r="AH173" s="65"/>
      <c r="AI173" s="61"/>
      <c r="AJ173" s="66" t="s">
        <v>575</v>
      </c>
      <c r="AK173" s="66" t="e">
        <f>1/0</f>
        <v>#DIV/0!</v>
      </c>
      <c r="AL173" s="61"/>
      <c r="AM173" s="65" t="s">
        <v>575</v>
      </c>
      <c r="AN173" s="66">
        <f>IF(AH180&gt;=0,0,AK180)</f>
        <v>0</v>
      </c>
      <c r="AO173" s="61">
        <f>AN173</f>
        <v>0</v>
      </c>
      <c r="AP173" s="61">
        <f>IF(AO172&lt;AO173,AO172,AO173)</f>
        <v>0</v>
      </c>
      <c r="AQ173" s="67">
        <f>AP173</f>
        <v>0</v>
      </c>
      <c r="AR173" s="81"/>
      <c r="AS173" s="59">
        <v>3</v>
      </c>
      <c r="AT173" s="61">
        <f t="shared" si="69"/>
        <v>0.11558353539329831</v>
      </c>
      <c r="AU173" s="61">
        <f>SUMPRODUCT(Q171:Q180,$AV$51:$AV$60)</f>
        <v>0.89318436485684993</v>
      </c>
      <c r="AV173" s="68">
        <f>IF($AA$9,EXP((AT173/AH172)*(AQ176-1)-LN(AQ176-AH172)-AH171*(2*AU173/AH171-AT173/AH172)*LN((AQ176+2.41421536*AH172)/(AQ176-0.41421536*AH172))/(AH172*2.82842713)      ),1)</f>
        <v>0.17156576930445525</v>
      </c>
    </row>
    <row r="174" spans="14:117" x14ac:dyDescent="0.25">
      <c r="N174" s="82"/>
      <c r="O174" s="172"/>
      <c r="P174" s="78">
        <v>4</v>
      </c>
      <c r="Q174" s="61">
        <f>N159/N166</f>
        <v>0.12593250440142795</v>
      </c>
      <c r="R174" s="62"/>
      <c r="S174" s="62"/>
      <c r="T174" s="60"/>
      <c r="U174" s="63"/>
      <c r="V174" s="153">
        <f>SQRT($T$54*VLOOKUP(V170,$P$51:$T$60,5))*(1-$Q$23)*Q174*VLOOKUP(V170,P171:Q180,2)</f>
        <v>5.0108461117174966E-3</v>
      </c>
      <c r="W174" s="61">
        <f>SQRT($T$54*VLOOKUP(W170,$P$51:$T$60,5))*(1-$R$23)*Q174*VLOOKUP(W170,P171:Q180,2)</f>
        <v>1.2443574329767816E-2</v>
      </c>
      <c r="X174" s="61">
        <f>SQRT($T$54*VLOOKUP(X170,$P$51:$T$60,5))*(1-$S$23)*Q174*VLOOKUP(X170,P171:Q180,2)</f>
        <v>2.1982095124266819E-2</v>
      </c>
      <c r="Y174" s="61">
        <f>SQRT($T$54*VLOOKUP(Y170,$P$51:$T$60,5))*(1-$T$23)*Q174*VLOOKUP(Y170,P171:Q180,2)</f>
        <v>2.9513641520890477E-2</v>
      </c>
      <c r="Z174" s="61">
        <f>SQRT($T$54*VLOOKUP(Z170,$P$51:$T$60,5))*(1-$U$23)*Q174*VLOOKUP(Z170,P171:Q180,2)</f>
        <v>2.8484646962405658E-2</v>
      </c>
      <c r="AA174" s="61">
        <f>SQRT($T$54*VLOOKUP(AA170,$P$51:$T$60,5))*(1-$V$23)*Q174*VLOOKUP(AA170,P171:Q180,2)</f>
        <v>3.426812575470288E-2</v>
      </c>
      <c r="AB174" s="61">
        <f>SQRT($T$54*VLOOKUP(AB170,$P$51:$T$60,5))*(1-$W$23)*Q174*VLOOKUP(AB170,P171:Q180,2)</f>
        <v>1.8326869604465288E-3</v>
      </c>
      <c r="AC174" s="61">
        <f>SQRT($T$54*VLOOKUP(AC170,$P$51:$T$60,5))*(1-$X$23)*Q174*VLOOKUP(AC170,P171:Q180,2)</f>
        <v>8.3690521001376639E-3</v>
      </c>
      <c r="AD174" s="61">
        <f>SQRT($T$54*VLOOKUP(AD170,$P$51:$T$60,5))*(1-$Y$23)*Q174*VLOOKUP(AD170,P171:Q180,2)</f>
        <v>1.3916363517539131E-2</v>
      </c>
      <c r="AE174" s="155">
        <f>SQRT($T$54*VLOOKUP(AE170,$P$51:$T$60,5))*(1-$Z$23)*Q174*VLOOKUP(AE170,P171:Q180,2)</f>
        <v>1.0499512095730862E-2</v>
      </c>
      <c r="AF174" s="84">
        <f>$U$54*Q174</f>
        <v>9.1158544756257468E-6</v>
      </c>
      <c r="AG174" s="59" t="s">
        <v>570</v>
      </c>
      <c r="AH174" s="60">
        <f>AH172-1</f>
        <v>-0.89291835530004504</v>
      </c>
      <c r="AI174" s="61"/>
      <c r="AJ174" s="66"/>
      <c r="AK174" s="61"/>
      <c r="AL174" s="61"/>
      <c r="AM174" s="50"/>
      <c r="AN174" s="65"/>
      <c r="AO174" s="65"/>
      <c r="AP174" s="65"/>
      <c r="AQ174" s="65"/>
      <c r="AR174" s="81"/>
      <c r="AS174" s="59">
        <v>4</v>
      </c>
      <c r="AT174" s="61">
        <f t="shared" si="69"/>
        <v>0.14849269129567372</v>
      </c>
      <c r="AU174" s="61">
        <f>SUMPRODUCT(Q171:Q180,$AW$51:$AW$60)</f>
        <v>1.1115503093346963</v>
      </c>
      <c r="AV174" s="68">
        <f>IF($AA$10,EXP((AT174/AH172)*(AQ176-1)-LN(AQ176-AH172)-AH171*(2*AU174/AH171-AT174/AH172)*LN((AQ176+2.41421536*AH172)/(AQ176-0.41421536*AH172))/(AH172*2.82842713)      ),1)</f>
        <v>6.2366783478856394E-2</v>
      </c>
    </row>
    <row r="175" spans="14:117" x14ac:dyDescent="0.25">
      <c r="N175" s="82"/>
      <c r="O175" s="172"/>
      <c r="P175" s="78">
        <v>5</v>
      </c>
      <c r="Q175" s="61">
        <f>N160/N166</f>
        <v>0.12573800060297008</v>
      </c>
      <c r="R175" s="62"/>
      <c r="S175" s="62"/>
      <c r="T175" s="60"/>
      <c r="U175" s="63"/>
      <c r="V175" s="153">
        <f>SQRT($T$55*VLOOKUP(V170,$P$51:$T$60,5))*(1-$Q$24)*Q175*VLOOKUP(V170,P171:Q180,2)</f>
        <v>4.7739467736208872E-3</v>
      </c>
      <c r="W175" s="61">
        <f>SQRT($T$55*VLOOKUP(W170,$P$51:$T$60,5))*(1-$R$24)*Q175*VLOOKUP(W170,P171:Q180,2)</f>
        <v>1.336876055074551E-2</v>
      </c>
      <c r="X175" s="61">
        <f>SQRT($T$55*VLOOKUP(X170,$P$51:$T$60,5))*(1-$S$24)*Q175*VLOOKUP(X170,P171:Q180,2)</f>
        <v>2.1443384790022217E-2</v>
      </c>
      <c r="Y175" s="61">
        <f>SQRT($T$55*VLOOKUP(Y170,$P$51:$T$60,5))*(1-$T$24)*Q175*VLOOKUP(Y170,P171:Q180,2)</f>
        <v>2.8484646962405658E-2</v>
      </c>
      <c r="Z175" s="61">
        <f>SQRT($T$55*VLOOKUP(Z170,$P$51:$T$60,5))*(1-$U$24)*Q175*VLOOKUP(Z170,P171:Q180,2)</f>
        <v>2.7469548315866801E-2</v>
      </c>
      <c r="AA175" s="61">
        <f>SQRT($T$55*VLOOKUP(AA170,$P$51:$T$60,5))*(1-$V$24)*Q175*VLOOKUP(AA170,P171:Q180,2)</f>
        <v>3.5702096990928488E-2</v>
      </c>
      <c r="AB175" s="61">
        <f>SQRT($T$55*VLOOKUP(AB170,$P$51:$T$60,5))*(1-$W$24)*Q175*VLOOKUP(AB170,P171:Q180,2)</f>
        <v>1.7233043825538501E-3</v>
      </c>
      <c r="AC175" s="61">
        <f>SQRT($T$55*VLOOKUP(AC170,$P$51:$T$60,5))*(1-$X$24)*Q175*VLOOKUP(AC170,P171:Q180,2)</f>
        <v>8.1979356933591634E-3</v>
      </c>
      <c r="AD175" s="61">
        <f>SQRT($T$55*VLOOKUP(AD170,$P$51:$T$60,5))*(1-$Y$24)*Q175*VLOOKUP(AD170,P171:Q180,2)</f>
        <v>1.2789415652883232E-2</v>
      </c>
      <c r="AE175" s="155">
        <f>SQRT($T$55*VLOOKUP(AE170,$P$51:$T$60,5))*(1-$Z$24)*Q175*VLOOKUP(AE170,P171:Q180,2)</f>
        <v>1.1158178380764298E-2</v>
      </c>
      <c r="AF175" s="84">
        <f>$U$55*Q175</f>
        <v>9.0997235670559016E-6</v>
      </c>
      <c r="AG175" s="59" t="s">
        <v>571</v>
      </c>
      <c r="AH175" s="60">
        <f>AH171-3*AH172*AH172-2*AH172</f>
        <v>0.57709668123870894</v>
      </c>
      <c r="AI175" s="61" t="s">
        <v>584</v>
      </c>
      <c r="AJ175" s="66" t="s">
        <v>585</v>
      </c>
      <c r="AK175" s="61">
        <f>AH178^2/AH179^3</f>
        <v>-0.41964072276046033</v>
      </c>
      <c r="AL175" s="61"/>
      <c r="AM175" s="50"/>
      <c r="AN175" s="65"/>
      <c r="AO175" s="65"/>
      <c r="AP175" s="65"/>
      <c r="AQ175" s="65"/>
      <c r="AR175" s="81"/>
      <c r="AS175" s="59">
        <v>5</v>
      </c>
      <c r="AT175" s="61">
        <f t="shared" si="69"/>
        <v>0.14845922339919562</v>
      </c>
      <c r="AU175" s="61">
        <f>SUMPRODUCT(Q171:Q180,$AX$51:$AX$60)</f>
        <v>1.1051751169874244</v>
      </c>
      <c r="AV175" s="68">
        <f>IF($AA$11,EXP((AT175/AH172)*(AQ176-1)-LN(AQ176-AH172)-AH171*(2*AU175/AH171-AT175/AH172)*LN((AQ176+2.41421536*AH172)/(AQ176-0.41421536*AH172))/(AH172*2.82842713)      ),1)</f>
        <v>6.5685431350600246E-2</v>
      </c>
    </row>
    <row r="176" spans="14:117" x14ac:dyDescent="0.25">
      <c r="N176" s="82"/>
      <c r="O176" s="172"/>
      <c r="P176" s="78">
        <v>6</v>
      </c>
      <c r="Q176" s="61">
        <f>N161/N166</f>
        <v>0.12960879967178723</v>
      </c>
      <c r="R176" s="62"/>
      <c r="S176" s="62"/>
      <c r="T176" s="60"/>
      <c r="U176" s="63"/>
      <c r="V176" s="153">
        <f>SQRT($T$56*VLOOKUP(V170,$P$51:$T$60,5))*(1-$Q$25)*Q176*VLOOKUP(V170,P171:Q180,2)</f>
        <v>6.2212416117437943E-3</v>
      </c>
      <c r="W176" s="61">
        <f>SQRT($T$56*VLOOKUP(W170,$P$51:$T$60,5))*(1-$R$25)*Q176*VLOOKUP(W170,P171:Q180,2)</f>
        <v>1.7125075935612515E-2</v>
      </c>
      <c r="X176" s="61">
        <f>SQRT($T$56*VLOOKUP(X170,$P$51:$T$60,5))*(1-$S$25)*Q176*VLOOKUP(X170,P171:Q180,2)</f>
        <v>2.6915838596435551E-2</v>
      </c>
      <c r="Y176" s="61">
        <f>SQRT($T$56*VLOOKUP(Y170,$P$51:$T$60,5))*(1-$T$25)*Q176*VLOOKUP(Y170,P171:Q180,2)</f>
        <v>3.426812575470288E-2</v>
      </c>
      <c r="Z176" s="61">
        <f>SQRT($T$56*VLOOKUP(Z170,$P$51:$T$60,5))*(1-$U$25)*Q176*VLOOKUP(Z170,P171:Q180,2)</f>
        <v>3.5702096990928495E-2</v>
      </c>
      <c r="AA176" s="61">
        <f>SQRT($T$56*VLOOKUP(AA170,$P$51:$T$60,5))*(1-$V$25)*Q176*VLOOKUP(AA170,P171:Q180,2)</f>
        <v>4.6401918040036183E-2</v>
      </c>
      <c r="AB176" s="61">
        <f>SQRT($T$56*VLOOKUP(AB170,$P$51:$T$60,5))*(1-$W$25)*Q176*VLOOKUP(AB170,P171:Q180,2)</f>
        <v>2.4728184048706438E-3</v>
      </c>
      <c r="AC176" s="61">
        <f>SQRT($T$56*VLOOKUP(AC170,$P$51:$T$60,5))*(1-$X$25)*Q176*VLOOKUP(AC170,P171:Q180,2)</f>
        <v>1.0628197564608068E-2</v>
      </c>
      <c r="AD176" s="61">
        <f>SQRT($T$56*VLOOKUP(AD170,$P$51:$T$60,5))*(1-$Y$25)*Q176*VLOOKUP(AD170,P171:Q180,2)</f>
        <v>1.6350156836634891E-2</v>
      </c>
      <c r="AE176" s="155">
        <f>SQRT($T$56*VLOOKUP(AE170,$P$51:$T$60,5))*(1-$Z$25)*Q176*VLOOKUP(AE170,P171:Q180,2)</f>
        <v>1.4502253994545081E-2</v>
      </c>
      <c r="AF176" s="84">
        <f>$U$56*Q176</f>
        <v>1.1668523320484853E-5</v>
      </c>
      <c r="AG176" s="59" t="s">
        <v>572</v>
      </c>
      <c r="AH176" s="60">
        <f>-1*AH171*AH172+AH172^2+AH172^3</f>
        <v>-7.5718639191161383E-2</v>
      </c>
      <c r="AI176" s="61"/>
      <c r="AJ176" s="66" t="s">
        <v>586</v>
      </c>
      <c r="AK176" s="61" t="e">
        <f>SQRT(1-AK175)/SQRT(AK175)*AH178/ABS(AH178)</f>
        <v>#NUM!</v>
      </c>
      <c r="AL176" s="61"/>
      <c r="AM176" s="50"/>
      <c r="AN176" s="65"/>
      <c r="AO176" s="65"/>
      <c r="AP176" s="65" t="s">
        <v>579</v>
      </c>
      <c r="AQ176" s="61">
        <f>IF(AH180&gt;=0,AQ171,AQ173)</f>
        <v>0.16586667060781163</v>
      </c>
      <c r="AR176" s="81"/>
      <c r="AS176" s="59">
        <v>6</v>
      </c>
      <c r="AT176" s="61">
        <f t="shared" si="69"/>
        <v>0.18468301041282212</v>
      </c>
      <c r="AU176" s="61">
        <f>SUMPRODUCT(Q171:Q180,$AY$51:$AY$60)</f>
        <v>1.367475731603055</v>
      </c>
      <c r="AV176" s="68">
        <f>IF($AA$12,EXP((AT176/AH172)*(AQ176-1)-LN(AQ176-AH172)-AH171*(2*AU176/AH171-AT176/AH172)*LN((AQ176+2.41421536*AH172)/(AQ176-0.41421536*AH172))/(AH172*2.82842713)      ),1)</f>
        <v>1.7990149970037835E-2</v>
      </c>
    </row>
    <row r="177" spans="14:58" x14ac:dyDescent="0.25">
      <c r="N177" s="82"/>
      <c r="O177" s="172"/>
      <c r="P177" s="78">
        <v>7</v>
      </c>
      <c r="Q177" s="61">
        <f>N162/N166</f>
        <v>3.9025071609939371E-2</v>
      </c>
      <c r="R177" s="62"/>
      <c r="S177" s="62"/>
      <c r="T177" s="60"/>
      <c r="U177" s="63"/>
      <c r="V177" s="153">
        <f>SQRT($T$57*VLOOKUP(V170,$P$51:$T$60,5))*(1-$Q$26)*Q177*VLOOKUP(V170,P171:Q180,2)</f>
        <v>3.3211046262837039E-4</v>
      </c>
      <c r="W177" s="61">
        <f>SQRT($T$57*VLOOKUP(W170,$P$51:$T$60,5))*(1-$R$26)*Q177*VLOOKUP(W170,P171:Q180,2)</f>
        <v>8.8123495528730493E-4</v>
      </c>
      <c r="X177" s="61">
        <f>SQRT($T$57*VLOOKUP(X170,$P$51:$T$60,5))*(1-$S$26)*Q177*VLOOKUP(X170,P171:Q180,2)</f>
        <v>1.3617846832856336E-3</v>
      </c>
      <c r="Y177" s="61">
        <f>SQRT($T$57*VLOOKUP(Y170,$P$51:$T$60,5))*(1-$T$26)*Q177*VLOOKUP(Y170,P171:Q180,2)</f>
        <v>1.8326869604465288E-3</v>
      </c>
      <c r="Z177" s="61">
        <f>SQRT($T$57*VLOOKUP(Z170,$P$51:$T$60,5))*(1-$U$26)*Q177*VLOOKUP(Z170,P171:Q180,2)</f>
        <v>1.7233043825538501E-3</v>
      </c>
      <c r="AA177" s="61">
        <f>SQRT($T$57*VLOOKUP(AA170,$P$51:$T$60,5))*(1-$V$26)*Q177*VLOOKUP(AA170,P171:Q180,2)</f>
        <v>2.4728184048706443E-3</v>
      </c>
      <c r="AB177" s="61">
        <f>SQRT($T$57*VLOOKUP(AB170,$P$51:$T$60,5))*(1-$W$26)*Q177*VLOOKUP(AB170,P171:Q180,2)</f>
        <v>1.3445536224148088E-4</v>
      </c>
      <c r="AC177" s="61">
        <f>SQRT($T$57*VLOOKUP(AC170,$P$51:$T$60,5))*(1-$X$26)*Q177*VLOOKUP(AC170,P171:Q180,2)</f>
        <v>6.6283600702967489E-4</v>
      </c>
      <c r="AD177" s="61">
        <f>SQRT($T$57*VLOOKUP(AD170,$P$51:$T$60,5))*(1-$Y$26)*Q177*VLOOKUP(AD170,P171:Q180,2)</f>
        <v>7.7332409974910734E-4</v>
      </c>
      <c r="AE177" s="155">
        <f>SQRT($T$57*VLOOKUP(AE170,$P$51:$T$60,5))*(1-$Z$26)*Q177*VLOOKUP(AE170,P171:Q180,2)</f>
        <v>7.1382675501826989E-4</v>
      </c>
      <c r="AF177" s="84">
        <f>$U$57*Q177</f>
        <v>9.3854653731468124E-7</v>
      </c>
      <c r="AG177" s="82"/>
      <c r="AH177" s="65"/>
      <c r="AI177" s="61"/>
      <c r="AJ177" s="66" t="s">
        <v>587</v>
      </c>
      <c r="AK177" s="61" t="e">
        <f>IF(ATAN(AK176)&lt;0,ATAN(AK176)+PI(),ATAN(AK176))</f>
        <v>#NUM!</v>
      </c>
      <c r="AL177" s="61"/>
      <c r="AM177" s="50"/>
      <c r="AN177" s="65"/>
      <c r="AO177" s="65"/>
      <c r="AP177" s="65"/>
      <c r="AQ177" s="65"/>
      <c r="AR177" s="81"/>
      <c r="AS177" s="59">
        <v>7</v>
      </c>
      <c r="AT177" s="61">
        <f t="shared" si="69"/>
        <v>4.9335284646156045E-2</v>
      </c>
      <c r="AU177" s="61">
        <f>SUMPRODUCT(Q171:Q180,$AZ$51:$AZ$60)</f>
        <v>0.23482304168011123</v>
      </c>
      <c r="AV177" s="68">
        <f>IF($AA$13,EXP((AT177/AH172)*(AQ176-1)-LN(AQ176-AH172)-AH171*(2*AU177/AH171-AT177/AH172)*LN((AQ176+2.41421536*AH172)/(AQ176-0.41421536*AH172))/(AH172*2.82842713)      ),1)</f>
        <v>8.0129190449839065</v>
      </c>
    </row>
    <row r="178" spans="14:58" x14ac:dyDescent="0.25">
      <c r="N178" s="82"/>
      <c r="O178" s="172"/>
      <c r="P178" s="78">
        <v>8</v>
      </c>
      <c r="Q178" s="61">
        <f>N163/N166</f>
        <v>8.8115910234936465E-2</v>
      </c>
      <c r="R178" s="62"/>
      <c r="S178" s="62"/>
      <c r="T178" s="60"/>
      <c r="U178" s="63"/>
      <c r="V178" s="153">
        <f>SQRT($T$58*VLOOKUP(V170,$P$51:$T$60,5))*(1-$Q$27)*Q178*VLOOKUP(V170,P171:Q180,2)</f>
        <v>1.5088438247810004E-3</v>
      </c>
      <c r="W178" s="61">
        <f>SQRT($T$58*VLOOKUP(W170,$P$51:$T$60,5))*(1-$R$27)*Q178*VLOOKUP(W170,P171:Q180,2)</f>
        <v>3.9082383199363444E-3</v>
      </c>
      <c r="X178" s="61">
        <f>SQRT($T$58*VLOOKUP(X170,$P$51:$T$60,5))*(1-$S$27)*Q178*VLOOKUP(X170,P171:Q180,2)</f>
        <v>6.3203892822304387E-3</v>
      </c>
      <c r="Y178" s="61">
        <f>SQRT($T$58*VLOOKUP(Y170,$P$51:$T$60,5))*(1-$T$27)*Q178*VLOOKUP(Y170,P171:Q180,2)</f>
        <v>8.3690521001376656E-3</v>
      </c>
      <c r="Z178" s="61">
        <f>SQRT($T$58*VLOOKUP(Z170,$P$51:$T$60,5))*(1-$U$27)*Q178*VLOOKUP(Z170,P171:Q180,2)</f>
        <v>8.1979356933591634E-3</v>
      </c>
      <c r="AA178" s="61">
        <f>SQRT($T$58*VLOOKUP(AA170,$P$51:$T$60,5))*(1-$V$27)*Q178*VLOOKUP(AA170,P171:Q180,2)</f>
        <v>1.0628197564608069E-2</v>
      </c>
      <c r="AB178" s="61">
        <f>SQRT($T$58*VLOOKUP(AB170,$P$51:$T$60,5))*(1-$W$27)*Q178*VLOOKUP(AB170,P171:Q180,2)</f>
        <v>6.6283600702967489E-4</v>
      </c>
      <c r="AC178" s="61">
        <f>SQRT($T$58*VLOOKUP(AC170,$P$51:$T$60,5))*(1-$X$27)*Q178*VLOOKUP(AC170,P171:Q180,2)</f>
        <v>3.1593093437074391E-3</v>
      </c>
      <c r="AD178" s="61">
        <f>SQRT($T$58*VLOOKUP(AD170,$P$51:$T$60,5))*(1-$Y$27)*Q178*VLOOKUP(AD170,P171:Q180,2)</f>
        <v>4.1096588408854684E-3</v>
      </c>
      <c r="AE178" s="155">
        <f>SQRT($T$58*VLOOKUP(AE170,$P$51:$T$60,5))*(1-$Z$27)*Q178*VLOOKUP(AE170,P171:Q180,2)</f>
        <v>3.5752260117550244E-3</v>
      </c>
      <c r="AF178" s="84">
        <f>$U$58*Q178</f>
        <v>2.3506053347419552E-6</v>
      </c>
      <c r="AG178" s="59" t="s">
        <v>582</v>
      </c>
      <c r="AH178" s="61">
        <f>AH174*AH175/6-AH176/2-AH174^3/27</f>
        <v>-2.165639652179845E-2</v>
      </c>
      <c r="AI178" s="61"/>
      <c r="AJ178" s="66" t="s">
        <v>573</v>
      </c>
      <c r="AK178" s="61" t="e">
        <f>2*SQRT(AH179)*COS(AK177/3)-AH174/3</f>
        <v>#NUM!</v>
      </c>
      <c r="AL178" s="69" t="e">
        <f>AK178^3+AH174*AK178^2+AH175*AK178+AH176</f>
        <v>#NUM!</v>
      </c>
      <c r="AM178" s="50"/>
      <c r="AN178" s="65"/>
      <c r="AO178" s="65"/>
      <c r="AP178" s="65"/>
      <c r="AQ178" s="65"/>
      <c r="AR178" s="81"/>
      <c r="AS178" s="59">
        <v>8</v>
      </c>
      <c r="AT178" s="61">
        <f t="shared" si="69"/>
        <v>5.4723128868748194E-2</v>
      </c>
      <c r="AU178" s="61">
        <f>SUMPRODUCT(Q171:Q180,$BA$51:$BA$60)</f>
        <v>0.4817692946709502</v>
      </c>
      <c r="AV178" s="68">
        <f>IF($AA$14,EXP((AT178/AH172)*(AQ176-1)-LN(AQ176-AH172)-AH171*(2*AU178/AH171-AT178/AH172)*LN((AQ176+2.41421536*AH172)/(AQ176-0.41421536*AH172))/(AH172*2.82842713)      ),1)</f>
        <v>1.1867682288448411</v>
      </c>
    </row>
    <row r="179" spans="14:58" x14ac:dyDescent="0.25">
      <c r="N179" s="82"/>
      <c r="O179" s="172"/>
      <c r="P179" s="78">
        <v>9</v>
      </c>
      <c r="Q179" s="61">
        <f>N164/N166</f>
        <v>0.1088984031487734</v>
      </c>
      <c r="R179" s="62"/>
      <c r="S179" s="62"/>
      <c r="T179" s="60"/>
      <c r="U179" s="63"/>
      <c r="V179" s="153">
        <f>SQRT($T$59*VLOOKUP(V170,$P$51:$T$60,5))*(1-$Q$28)*Q179*VLOOKUP(V170,P171:Q180,2)</f>
        <v>2.1934330223284592E-3</v>
      </c>
      <c r="W179" s="61">
        <f>SQRT($T$59*VLOOKUP(W170,$P$51:$T$60,5))*(1-$R$28)*Q179*VLOOKUP(W170,P171:Q180,2)</f>
        <v>5.9498622884042937E-3</v>
      </c>
      <c r="X179" s="61">
        <f>SQRT($T$59*VLOOKUP(X170,$P$51:$T$60,5))*(1-$S$28)*Q179*VLOOKUP(X170,P171:Q180,2)</f>
        <v>9.4863175698468184E-3</v>
      </c>
      <c r="Y179" s="61">
        <f>SQRT($T$59*VLOOKUP(Y170,$P$51:$T$60,5))*(1-$T$28)*Q179*VLOOKUP(Y170,P171:Q180,2)</f>
        <v>1.3916363517539129E-2</v>
      </c>
      <c r="Z179" s="61">
        <f>SQRT($T$59*VLOOKUP(Z170,$P$51:$T$60,5))*(1-$U$28)*Q179*VLOOKUP(Z170,P171:Q180,2)</f>
        <v>1.2789415652883232E-2</v>
      </c>
      <c r="AA179" s="61">
        <f>SQRT($T$59*VLOOKUP(AA170,$P$51:$T$60,5))*(1-$V$28)*Q179*VLOOKUP(AA170,P171:Q180,2)</f>
        <v>1.6350156836634891E-2</v>
      </c>
      <c r="AB179" s="61">
        <f>SQRT($T$59*VLOOKUP(AB170,$P$51:$T$60,5))*(1-$W$28)*Q179*VLOOKUP(AB170,P171:Q180,2)</f>
        <v>7.7332409974910734E-4</v>
      </c>
      <c r="AC179" s="61">
        <f>SQRT($T$59*VLOOKUP(AC170,$P$51:$T$60,5))*(1-$X$28)*Q179*VLOOKUP(AC170,P171:Q180,2)</f>
        <v>4.1096588408854684E-3</v>
      </c>
      <c r="AD179" s="61">
        <f>SQRT($T$59*VLOOKUP(AD170,$P$51:$T$60,5))*(1-$Y$28)*Q179*VLOOKUP(AD170,P171:Q180,2)</f>
        <v>6.5618867605752107E-3</v>
      </c>
      <c r="AE179" s="155">
        <f>SQRT($T$59*VLOOKUP(AE170,$P$51:$T$60,5))*(1-$Z$28)*Q179*VLOOKUP(AE170,P171:Q180,2)</f>
        <v>5.4535827406217135E-3</v>
      </c>
      <c r="AF179" s="84">
        <f>$U$59*Q179</f>
        <v>2.9416575717809128E-6</v>
      </c>
      <c r="AG179" s="59" t="s">
        <v>558</v>
      </c>
      <c r="AH179" s="61">
        <f>AH174^2/9-AH175/3</f>
        <v>-0.10377631716493214</v>
      </c>
      <c r="AI179" s="61"/>
      <c r="AJ179" s="66" t="s">
        <v>574</v>
      </c>
      <c r="AK179" s="61" t="e">
        <f>2*SQRT(AH179)*COS((AK177+2*PI())/3)-AH174/3</f>
        <v>#NUM!</v>
      </c>
      <c r="AL179" s="69" t="e">
        <f>AK179^3+AK179^2*AH174+AK179*AH175+AH176</f>
        <v>#NUM!</v>
      </c>
      <c r="AM179" s="50"/>
      <c r="AN179" s="65"/>
      <c r="AO179" s="50"/>
      <c r="AP179" s="65"/>
      <c r="AQ179" s="65"/>
      <c r="AR179" s="81"/>
      <c r="AS179" s="59">
        <v>9</v>
      </c>
      <c r="AT179" s="61">
        <f t="shared" si="69"/>
        <v>5.5413571276127595E-2</v>
      </c>
      <c r="AU179" s="61">
        <f>SUMPRODUCT(Q171:Q180,$BB$51:$BB$60)</f>
        <v>0.59961395087156999</v>
      </c>
      <c r="AV179" s="68">
        <f>IF($AA$15,EXP((AT179/AH172)*(AQ176-1)-LN(AQ176-AH172)-AH171*(2*AU179/AH171-AT179/AH172)*LN((AQ176+2.41421536*AH172)/(AQ176-0.41421536*AH172))/(AH172*2.82842713)      ),1)</f>
        <v>0.45594826689304174</v>
      </c>
    </row>
    <row r="180" spans="14:58" x14ac:dyDescent="0.25">
      <c r="N180" s="82"/>
      <c r="O180" s="172"/>
      <c r="P180" s="78">
        <v>10</v>
      </c>
      <c r="Q180" s="61">
        <f>N165/N166</f>
        <v>9.6067786221522219E-2</v>
      </c>
      <c r="R180" s="62"/>
      <c r="S180" s="62"/>
      <c r="T180" s="60"/>
      <c r="U180" s="63"/>
      <c r="V180" s="153">
        <f>SQRT($T$60*VLOOKUP(V170,$P$51:$T$60,5))*(1-$Q$29)*Q180*VLOOKUP(V170,P171:Q180,2)</f>
        <v>1.9473450410484152E-3</v>
      </c>
      <c r="W180" s="61">
        <f>SQRT($T$60*VLOOKUP(W170,$P$51:$T$60,5))*(1-$R$29)*Q180*VLOOKUP(W170,P171:Q180,2)</f>
        <v>5.3462631791606069E-3</v>
      </c>
      <c r="X180" s="61">
        <f>SQRT($T$60*VLOOKUP(X170,$P$51:$T$60,5))*(1-$S$29)*Q180*VLOOKUP(X170,P171:Q180,2)</f>
        <v>8.6429254399204691E-3</v>
      </c>
      <c r="Y180" s="61">
        <f>SQRT($T$60*VLOOKUP(Y170,$P$51:$T$60,5))*(1-$T$29)*Q180*VLOOKUP(Y170,P171:Q180,2)</f>
        <v>1.0499512095730862E-2</v>
      </c>
      <c r="Z180" s="61">
        <f>SQRT($T$60*VLOOKUP(Z170,$P$51:$T$60,5))*(1-$U$29)*Q180*VLOOKUP(Z170,P171:Q180,2)</f>
        <v>1.11581783807643E-2</v>
      </c>
      <c r="AA180" s="61">
        <f>SQRT($T$60*VLOOKUP(AA170,$P$51:$T$60,5))*(1-$V$29)*Q180*VLOOKUP(AA170,P171:Q180,2)</f>
        <v>1.4502253994545081E-2</v>
      </c>
      <c r="AB180" s="61">
        <f>SQRT($T$60*VLOOKUP(AB170,$P$51:$T$60,5))*(1-$W$29)*Q180*VLOOKUP(AB170,P171:Q180,2)</f>
        <v>7.1382675501826978E-4</v>
      </c>
      <c r="AC180" s="61">
        <f>SQRT($T$60*VLOOKUP(AC170,$P$51:$T$60,5))*(1-$X$29)*Q180*VLOOKUP(AC170,P171:Q180,2)</f>
        <v>3.5752260117550244E-3</v>
      </c>
      <c r="AD180" s="61">
        <f>SQRT($T$60*VLOOKUP(AD170,$P$51:$T$60,5))*(1-$Y$29)*Q180*VLOOKUP(AD170,P171:Q180,2)</f>
        <v>5.4535827406217126E-3</v>
      </c>
      <c r="AE180" s="155">
        <f>SQRT($T$60*VLOOKUP(AE170,$P$51:$T$60,5))*(1-$Z$29)*Q180*VLOOKUP(AE170,P171:Q180,2)</f>
        <v>4.5324714969936352E-3</v>
      </c>
      <c r="AF180" s="84">
        <f>$U$60*Q180</f>
        <v>3.4848464094775701E-6</v>
      </c>
      <c r="AG180" s="59" t="s">
        <v>72</v>
      </c>
      <c r="AH180" s="63">
        <f>AH178^2-AH179^3</f>
        <v>1.5866210490966723E-3</v>
      </c>
      <c r="AI180" s="61"/>
      <c r="AJ180" s="66" t="s">
        <v>575</v>
      </c>
      <c r="AK180" s="61" t="e">
        <f>2*SQRT(AH179)*COS((AK177+4*PI())/3)-AH174/3</f>
        <v>#NUM!</v>
      </c>
      <c r="AL180" s="69" t="e">
        <f>AK180^3+AK180^2*AH174+AH175*AK180+AH176</f>
        <v>#NUM!</v>
      </c>
      <c r="AM180" s="50"/>
      <c r="AN180" s="65"/>
      <c r="AO180" s="50"/>
      <c r="AP180" s="65"/>
      <c r="AQ180" s="65"/>
      <c r="AR180" s="81"/>
      <c r="AS180" s="59">
        <v>10</v>
      </c>
      <c r="AT180" s="61">
        <f t="shared" si="69"/>
        <v>7.4413442121268769E-2</v>
      </c>
      <c r="AU180" s="61">
        <f>SUMPRODUCT(Q171:Q180,$BC$51:$BC$60)</f>
        <v>0.58146753648934579</v>
      </c>
      <c r="AV180" s="68">
        <f>IF($AA$16,EXP((AT180/AH172)*(AQ176-1)-LN(AQ176-AH172)-AH171*(2*AU180/AH171-AT180/AH172)*LN((AQ176+2.41421536*AH172)/(AQ176-0.41421536*AH172))/(AH172*2.82842713)      ),1)</f>
        <v>0.83645051034376172</v>
      </c>
      <c r="AW180" s="65"/>
      <c r="AX180" s="65"/>
      <c r="AY180" s="65"/>
      <c r="AZ180" s="65"/>
      <c r="BA180" s="65"/>
      <c r="BB180" s="65"/>
      <c r="BC180" s="65"/>
      <c r="BD180" s="65"/>
    </row>
    <row r="181" spans="14:58" x14ac:dyDescent="0.25">
      <c r="N181" s="173"/>
      <c r="O181" s="80"/>
      <c r="P181" s="93"/>
      <c r="Q181" s="72">
        <f>SUM(Q171:Q180)</f>
        <v>0.99999999999999978</v>
      </c>
      <c r="R181" s="73"/>
      <c r="S181" s="73"/>
      <c r="T181" s="73"/>
      <c r="U181" s="73"/>
      <c r="V181" s="70"/>
      <c r="W181" s="73"/>
      <c r="X181" s="73"/>
      <c r="Y181" s="73"/>
      <c r="Z181" s="73"/>
      <c r="AA181" s="73"/>
      <c r="AB181" s="73"/>
      <c r="AC181" s="73"/>
      <c r="AD181" s="73"/>
      <c r="AE181" s="88">
        <f>SUM(V171:AE180)</f>
        <v>0.98102453055823247</v>
      </c>
      <c r="AF181" s="85">
        <f>SUM(AF171:AF180)</f>
        <v>5.219987918680652E-5</v>
      </c>
      <c r="AG181" s="70"/>
      <c r="AH181" s="73"/>
      <c r="AI181" s="74"/>
      <c r="AJ181" s="75"/>
      <c r="AK181" s="74"/>
      <c r="AL181" s="74"/>
      <c r="AM181" s="76"/>
      <c r="AN181" s="73"/>
      <c r="AO181" s="76"/>
      <c r="AP181" s="73"/>
      <c r="AQ181" s="73"/>
      <c r="AR181" s="80"/>
      <c r="AS181" s="70"/>
      <c r="AT181" s="73"/>
      <c r="AU181" s="73"/>
      <c r="AV181" s="77"/>
      <c r="AW181" s="65"/>
      <c r="AX181" s="65"/>
      <c r="AY181" s="65"/>
      <c r="AZ181" s="65"/>
      <c r="BA181" s="65"/>
      <c r="BB181" s="65"/>
      <c r="BC181" s="65"/>
      <c r="BD181" s="65"/>
    </row>
    <row r="182" spans="14:58" x14ac:dyDescent="0.25">
      <c r="N182" s="82" t="s">
        <v>590</v>
      </c>
      <c r="O182" s="81"/>
      <c r="P182" s="171"/>
      <c r="Q182" s="57" t="s">
        <v>560</v>
      </c>
      <c r="R182" s="55"/>
      <c r="S182" s="55"/>
      <c r="T182" s="55"/>
      <c r="U182" s="56"/>
      <c r="V182" s="54">
        <v>1</v>
      </c>
      <c r="W182" s="55">
        <v>2</v>
      </c>
      <c r="X182" s="55">
        <v>3</v>
      </c>
      <c r="Y182" s="55">
        <v>4</v>
      </c>
      <c r="Z182" s="55">
        <v>5</v>
      </c>
      <c r="AA182" s="55">
        <v>6</v>
      </c>
      <c r="AB182" s="55">
        <v>7</v>
      </c>
      <c r="AC182" s="55">
        <v>8</v>
      </c>
      <c r="AD182" s="55">
        <v>9</v>
      </c>
      <c r="AE182" s="58">
        <v>10</v>
      </c>
      <c r="AF182" s="83"/>
      <c r="AG182" s="54"/>
      <c r="AH182" s="55"/>
      <c r="AI182" s="55"/>
      <c r="AJ182" s="55"/>
      <c r="AK182" s="55"/>
      <c r="AL182" s="55"/>
      <c r="AM182" s="55"/>
      <c r="AN182" s="55"/>
      <c r="AO182" s="55"/>
      <c r="AP182" s="55"/>
      <c r="AQ182" s="55"/>
      <c r="AR182" s="58"/>
      <c r="AS182" s="54"/>
      <c r="AT182" s="55" t="s">
        <v>565</v>
      </c>
      <c r="AU182" s="55" t="s">
        <v>577</v>
      </c>
      <c r="AV182" s="58" t="s">
        <v>590</v>
      </c>
      <c r="AW182" s="65"/>
      <c r="AX182" s="65"/>
      <c r="AY182" s="65"/>
      <c r="AZ182" s="65"/>
      <c r="BA182" s="65"/>
      <c r="BB182" s="65"/>
      <c r="BC182" s="65"/>
      <c r="BD182" s="65"/>
    </row>
    <row r="183" spans="14:58" x14ac:dyDescent="0.25">
      <c r="N183" s="82"/>
      <c r="O183" s="81"/>
      <c r="P183" s="78">
        <v>1</v>
      </c>
      <c r="Q183" s="61">
        <f>O156/O166</f>
        <v>0.20837822378823434</v>
      </c>
      <c r="R183" s="60"/>
      <c r="S183" s="60"/>
      <c r="T183" s="61"/>
      <c r="U183" s="62"/>
      <c r="V183" s="153">
        <f>SQRT($T$51*VLOOKUP(V182,$P$51:$T$60,5))*(1-$Q$20)*Q183*VLOOKUP(V182,P183:Q192,2)</f>
        <v>8.9179377618677554E-3</v>
      </c>
      <c r="W183" s="61">
        <f>SQRT($T$51*VLOOKUP(W182,$P$51:$T$60,5))*(1-$R$20)*Q183*VLOOKUP(W182,P183:Q192,2)</f>
        <v>6.9603182588534795E-3</v>
      </c>
      <c r="X183" s="61">
        <f>SQRT($T$51*VLOOKUP(X182,$P$51:$T$60,5))*(1-$S$20)*Q183*VLOOKUP(X182,P183:Q192,2)</f>
        <v>3.9784751565739521E-3</v>
      </c>
      <c r="Y183" s="61">
        <f>SQRT($T$51*VLOOKUP(Y182,$P$51:$T$60,5))*(1-$T$20)*Q183*VLOOKUP(Y182,P183:Q192,2)</f>
        <v>2.437108187777003E-3</v>
      </c>
      <c r="Z183" s="61">
        <f>SQRT($T$51*VLOOKUP(Z182,$P$51:$T$60,5))*(1-$U$20)*Q183*VLOOKUP(Z182,P183:Q192,2)</f>
        <v>2.3990109480494432E-3</v>
      </c>
      <c r="AA183" s="61">
        <f>SQRT($T$51*VLOOKUP(AA182,$P$51:$T$60,5))*(1-$V$20)*Q183*VLOOKUP(AA182,P183:Q192,2)</f>
        <v>1.182928608304798E-3</v>
      </c>
      <c r="AB183" s="61">
        <f>SQRT($T$51*VLOOKUP(AB182,$P$51:$T$60,5))*(1-$W$20)*Q183*VLOOKUP(AB182,P183:Q192,2)</f>
        <v>7.8854659345081891E-3</v>
      </c>
      <c r="AC183" s="61">
        <f>SQRT($T$51*VLOOKUP(AC182,$P$51:$T$60,5))*(1-$X$20)*Q183*VLOOKUP(AC182,P183:Q192,2)</f>
        <v>7.4964778301934839E-3</v>
      </c>
      <c r="AD183" s="61">
        <f>SQRT($T$51*VLOOKUP(AD182,$P$51:$T$60,5))*(1-$Y$20)*Q183*VLOOKUP(AD182,P183:Q192,2)</f>
        <v>4.6499637013980655E-3</v>
      </c>
      <c r="AE183" s="155">
        <f>SQRT($T$51*VLOOKUP(AE182,$P$51:$T$60,5))*(1-$Z$20)*Q183*VLOOKUP(AE182,P183:Q192,2)</f>
        <v>7.2692996152173431E-3</v>
      </c>
      <c r="AF183" s="84">
        <f>$U$51*Q183</f>
        <v>5.5849196646250551E-6</v>
      </c>
      <c r="AG183" s="59" t="s">
        <v>69</v>
      </c>
      <c r="AH183" s="61">
        <f>$AE$10*AE193*100000/($T$3*$AE$9)^2</f>
        <v>0.2712662431678336</v>
      </c>
      <c r="AI183" s="65" t="s">
        <v>583</v>
      </c>
      <c r="AJ183" s="66" t="s">
        <v>573</v>
      </c>
      <c r="AK183" s="61">
        <f>(AH190+SQRT(AH192))^(1/3)+(AH190-SQRT(AH192))^(1/3)-AH186/3</f>
        <v>0.79435477647803732</v>
      </c>
      <c r="AL183" s="63">
        <f>AK183^3+AH186*AK183^2+AH187*AK183+AH188</f>
        <v>6.2450045135165055E-17</v>
      </c>
      <c r="AM183" s="65" t="s">
        <v>573</v>
      </c>
      <c r="AN183" s="61">
        <f>IF(AH192&gt;=0,AK183,AK190)</f>
        <v>0.79435477647803732</v>
      </c>
      <c r="AO183" s="61">
        <f>IF(AN183&lt;AN184,AN184,AN183)</f>
        <v>0.79435477647803732</v>
      </c>
      <c r="AP183" s="61">
        <f>AO183</f>
        <v>0.79435477647803732</v>
      </c>
      <c r="AQ183" s="67">
        <f>IF(AP183&lt;AP184,AP184,AP183)</f>
        <v>0.79435477647803732</v>
      </c>
      <c r="AR183" s="81"/>
      <c r="AS183" s="59">
        <v>1</v>
      </c>
      <c r="AT183" s="61">
        <f>AT171</f>
        <v>5.4980683411787988E-2</v>
      </c>
      <c r="AU183" s="61">
        <f>SUMPRODUCT(Q183:Q192,$AT$51:$AT$60)</f>
        <v>0.21477931488254823</v>
      </c>
      <c r="AV183" s="68">
        <f>IF($AA$7,EXP((AT183/AH184)*(AQ188-1)-LN(AQ188-AH184)-AH183*(2*AU183/AH183-AT183/AH184)*LN((AQ188+2.41421536*AH184)/(AQ188-0.41421536*AH184))/(AH184*2.82842713)      ),1)</f>
        <v>0.91204236848499931</v>
      </c>
      <c r="AW183" s="61"/>
      <c r="AX183" s="61"/>
      <c r="AY183" s="61"/>
      <c r="AZ183" s="61"/>
      <c r="BA183" s="61"/>
      <c r="BB183" s="61"/>
      <c r="BC183" s="61"/>
      <c r="BD183" s="65"/>
    </row>
    <row r="184" spans="14:58" x14ac:dyDescent="0.25">
      <c r="N184" s="82"/>
      <c r="O184" s="81"/>
      <c r="P184" s="78">
        <v>2</v>
      </c>
      <c r="Q184" s="61">
        <f>O157/O166</f>
        <v>9.3625871576312275E-2</v>
      </c>
      <c r="R184" s="60"/>
      <c r="S184" s="60"/>
      <c r="T184" s="61"/>
      <c r="U184" s="62"/>
      <c r="V184" s="153">
        <f>SQRT($T$52*VLOOKUP(V182,$P$51:$T$60,5))*(1-$Q$21)*Q184*VLOOKUP(V182,P183:Q192,2)</f>
        <v>6.9603182588534804E-3</v>
      </c>
      <c r="W184" s="61">
        <f>SQRT($T$52*VLOOKUP(W182,$P$51:$T$60,5))*(1-$R$21)*Q184*VLOOKUP(W182,P183:Q192,2)</f>
        <v>5.4042864263765256E-3</v>
      </c>
      <c r="X184" s="61">
        <f>SQRT($T$52*VLOOKUP(X182,$P$51:$T$60,5))*(1-$S$21)*Q184*VLOOKUP(X182,P183:Q192,2)</f>
        <v>3.1376081857722913E-3</v>
      </c>
      <c r="Y184" s="61">
        <f>SQRT($T$52*VLOOKUP(Y182,$P$51:$T$60,5))*(1-$T$21)*Q184*VLOOKUP(Y182,P183:Q192,2)</f>
        <v>1.738181293686648E-3</v>
      </c>
      <c r="Z184" s="61">
        <f>SQRT($T$52*VLOOKUP(Z182,$P$51:$T$60,5))*(1-$U$21)*Q184*VLOOKUP(Z182,P183:Q192,2)</f>
        <v>1.9294431370710024E-3</v>
      </c>
      <c r="AA184" s="61">
        <f>SQRT($T$52*VLOOKUP(AA182,$P$51:$T$60,5))*(1-$V$21)*Q184*VLOOKUP(AA182,P183:Q192,2)</f>
        <v>9.3519064698768817E-4</v>
      </c>
      <c r="AB184" s="61">
        <f>SQRT($T$52*VLOOKUP(AB182,$P$51:$T$60,5))*(1-$W$21)*Q184*VLOOKUP(AB182,P183:Q192,2)</f>
        <v>6.0092835930647126E-3</v>
      </c>
      <c r="AC184" s="61">
        <f>SQRT($T$52*VLOOKUP(AC182,$P$51:$T$60,5))*(1-$X$21)*Q184*VLOOKUP(AC182,P183:Q192,2)</f>
        <v>5.5767373624362121E-3</v>
      </c>
      <c r="AD184" s="61">
        <f>SQRT($T$52*VLOOKUP(AD182,$P$51:$T$60,5))*(1-$Y$21)*Q184*VLOOKUP(AD182,P183:Q192,2)</f>
        <v>3.6225824691510835E-3</v>
      </c>
      <c r="AE184" s="155">
        <f>SQRT($T$52*VLOOKUP(AE182,$P$51:$T$60,5))*(1-$Z$21)*Q184*VLOOKUP(AE182,P183:Q192,2)</f>
        <v>5.7317359645605512E-3</v>
      </c>
      <c r="AF184" s="84">
        <f>$U$52*Q184</f>
        <v>3.7871754326779416E-6</v>
      </c>
      <c r="AG184" s="59" t="s">
        <v>65</v>
      </c>
      <c r="AH184" s="61">
        <f>AF193*$AE$10*100000/($T$3*$AE$9)</f>
        <v>6.5191445235553258E-2</v>
      </c>
      <c r="AI184" s="61"/>
      <c r="AJ184" s="66" t="s">
        <v>574</v>
      </c>
      <c r="AK184" s="66" t="e">
        <f>1/0</f>
        <v>#DIV/0!</v>
      </c>
      <c r="AL184" s="61"/>
      <c r="AM184" s="65" t="s">
        <v>574</v>
      </c>
      <c r="AN184" s="66">
        <f>IF(AH192&gt;=0,0,AK191)</f>
        <v>0</v>
      </c>
      <c r="AO184" s="61">
        <f>IF(AN183&lt;AN184,AN183,AN184)</f>
        <v>0</v>
      </c>
      <c r="AP184" s="61">
        <f>IF(AO184&lt;AO185,AO185,AO184)</f>
        <v>0</v>
      </c>
      <c r="AQ184" s="67">
        <f>IF(AP183&lt;AP184,AP183,AP184)</f>
        <v>0</v>
      </c>
      <c r="AR184" s="81"/>
      <c r="AS184" s="59">
        <v>2</v>
      </c>
      <c r="AT184" s="61">
        <f t="shared" ref="AT184:AT192" si="70">AT172</f>
        <v>8.2978405430088234E-2</v>
      </c>
      <c r="AU184" s="61">
        <f>SUMPRODUCT(Q183:Q192,$AU$51:$AU$60)</f>
        <v>0.36896854118676697</v>
      </c>
      <c r="AV184" s="68">
        <f>IF($AA$8,EXP((AT184/AH184)*(AQ188-1)-LN(AQ188-AH184)-AH183*(2*AU184/AH183-AT184/AH184)*LN((AQ188+2.41421536*AH184)/(AQ188-0.41421536*AH184))/(AH184*2.82842713)      ),1)</f>
        <v>0.6673229833312041</v>
      </c>
      <c r="AW184" s="61"/>
      <c r="AX184" s="61"/>
      <c r="AY184" s="61"/>
      <c r="AZ184" s="61"/>
      <c r="BA184" s="61"/>
      <c r="BB184" s="61"/>
      <c r="BC184" s="61"/>
      <c r="BD184" s="65"/>
    </row>
    <row r="185" spans="14:58" x14ac:dyDescent="0.25">
      <c r="N185" s="82"/>
      <c r="O185" s="81"/>
      <c r="P185" s="78">
        <v>3</v>
      </c>
      <c r="Q185" s="61">
        <f>O158/O166</f>
        <v>3.9719307661450161E-2</v>
      </c>
      <c r="R185" s="60"/>
      <c r="S185" s="60"/>
      <c r="T185" s="61"/>
      <c r="U185" s="62"/>
      <c r="V185" s="153">
        <f>SQRT($T$53*VLOOKUP(V182,$P$51:$T$60,5))*(1-$Q$22)*Q185*VLOOKUP(V182,P183:Q192,2)</f>
        <v>3.9784751565739521E-3</v>
      </c>
      <c r="W185" s="61">
        <f>SQRT($T$53*VLOOKUP(W182,$P$51:$T$60,5))*(1-$R$22)*Q185*VLOOKUP(W182,P183:Q192,2)</f>
        <v>3.1376081857722917E-3</v>
      </c>
      <c r="X185" s="61">
        <f>SQRT($T$53*VLOOKUP(X182,$P$51:$T$60,5))*(1-$S$22)*Q185*VLOOKUP(X182,P183:Q192,2)</f>
        <v>1.8256395432485486E-3</v>
      </c>
      <c r="Y185" s="61">
        <f>SQRT($T$53*VLOOKUP(Y182,$P$51:$T$60,5))*(1-$T$22)*Q185*VLOOKUP(Y182,P183:Q192,2)</f>
        <v>1.1138569967852703E-3</v>
      </c>
      <c r="Z185" s="61">
        <f>SQRT($T$53*VLOOKUP(Z182,$P$51:$T$60,5))*(1-$U$22)*Q185*VLOOKUP(Z182,P183:Q192,2)</f>
        <v>1.1226505851913717E-3</v>
      </c>
      <c r="AA185" s="61">
        <f>SQRT($T$53*VLOOKUP(AA182,$P$51:$T$60,5))*(1-$V$22)*Q185*VLOOKUP(AA182,P183:Q192,2)</f>
        <v>5.3319490783695488E-4</v>
      </c>
      <c r="AB185" s="61">
        <f>SQRT($T$53*VLOOKUP(AB182,$P$51:$T$60,5))*(1-$W$22)*Q185*VLOOKUP(AB182,P183:Q192,2)</f>
        <v>3.3686032117024901E-3</v>
      </c>
      <c r="AC185" s="61">
        <f>SQRT($T$53*VLOOKUP(AC182,$P$51:$T$60,5))*(1-$X$22)*Q185*VLOOKUP(AC182,P183:Q192,2)</f>
        <v>3.2715488545506321E-3</v>
      </c>
      <c r="AD185" s="61">
        <f>SQRT($T$53*VLOOKUP(AD182,$P$51:$T$60,5))*(1-$Y$22)*Q185*VLOOKUP(AD182,P183:Q192,2)</f>
        <v>2.0951709090582873E-3</v>
      </c>
      <c r="AE185" s="155">
        <f>SQRT($T$53*VLOOKUP(AE182,$P$51:$T$60,5))*(1-$Z$22)*Q185*VLOOKUP(AE182,P183:Q192,2)</f>
        <v>3.3612981601433061E-3</v>
      </c>
      <c r="AF185" s="84">
        <f>$U$53*Q185</f>
        <v>2.2379589123888805E-6</v>
      </c>
      <c r="AG185" s="82"/>
      <c r="AH185" s="65"/>
      <c r="AI185" s="61"/>
      <c r="AJ185" s="66" t="s">
        <v>575</v>
      </c>
      <c r="AK185" s="66" t="e">
        <f>1/0</f>
        <v>#DIV/0!</v>
      </c>
      <c r="AL185" s="61"/>
      <c r="AM185" s="65" t="s">
        <v>575</v>
      </c>
      <c r="AN185" s="66">
        <f>IF(AH192&gt;=0,0,AK192)</f>
        <v>0</v>
      </c>
      <c r="AO185" s="61">
        <f>AN185</f>
        <v>0</v>
      </c>
      <c r="AP185" s="61">
        <f>IF(AO184&lt;AO185,AO184,AO185)</f>
        <v>0</v>
      </c>
      <c r="AQ185" s="67">
        <f>AP185</f>
        <v>0</v>
      </c>
      <c r="AR185" s="81"/>
      <c r="AS185" s="59">
        <v>3</v>
      </c>
      <c r="AT185" s="61">
        <f t="shared" si="70"/>
        <v>0.11558353539329831</v>
      </c>
      <c r="AU185" s="61">
        <f>SUMPRODUCT(Q183:Q192,$AV$51:$AV$60)</f>
        <v>0.5044790766387941</v>
      </c>
      <c r="AV185" s="68">
        <f>IF($AA$9,EXP((AT185/AH184)*(AQ188-1)-LN(AQ188-AH184)-AH183*(2*AU185/AH183-AT185/AH184)*LN((AQ188+2.41421536*AH184)/(AQ188-0.41421536*AH184))/(AH184*2.82842713)      ),1)</f>
        <v>0.51406421592490359</v>
      </c>
      <c r="AW185" s="61"/>
      <c r="AX185" s="61"/>
      <c r="AY185" s="61"/>
      <c r="AZ185" s="61"/>
      <c r="BA185" s="61"/>
      <c r="BB185" s="61"/>
      <c r="BC185" s="61"/>
    </row>
    <row r="186" spans="14:58" x14ac:dyDescent="0.25">
      <c r="N186" s="82"/>
      <c r="O186" s="81"/>
      <c r="P186" s="78">
        <v>4</v>
      </c>
      <c r="Q186" s="61">
        <f>O159/O166</f>
        <v>1.9172727654720976E-2</v>
      </c>
      <c r="R186" s="60"/>
      <c r="S186" s="60"/>
      <c r="T186" s="61"/>
      <c r="U186" s="62"/>
      <c r="V186" s="153">
        <f>SQRT($T$54*VLOOKUP(V182,$P$51:$T$60,5))*(1-$Q$23)*Q186*VLOOKUP(V182,P183:Q192,2)</f>
        <v>2.437108187777003E-3</v>
      </c>
      <c r="W186" s="61">
        <f>SQRT($T$54*VLOOKUP(W182,$P$51:$T$60,5))*(1-$R$23)*Q186*VLOOKUP(W182,P183:Q192,2)</f>
        <v>1.7381812936866482E-3</v>
      </c>
      <c r="X186" s="61">
        <f>SQRT($T$54*VLOOKUP(X182,$P$51:$T$60,5))*(1-$S$23)*Q186*VLOOKUP(X182,P183:Q192,2)</f>
        <v>1.1138569967852703E-3</v>
      </c>
      <c r="Y186" s="61">
        <f>SQRT($T$54*VLOOKUP(Y182,$P$51:$T$60,5))*(1-$T$23)*Q186*VLOOKUP(Y182,P183:Q192,2)</f>
        <v>6.8409264951664291E-4</v>
      </c>
      <c r="Z186" s="61">
        <f>SQRT($T$54*VLOOKUP(Z182,$P$51:$T$60,5))*(1-$U$23)*Q186*VLOOKUP(Z182,P183:Q192,2)</f>
        <v>6.8217198660961201E-4</v>
      </c>
      <c r="AA186" s="61">
        <f>SQRT($T$54*VLOOKUP(AA182,$P$51:$T$60,5))*(1-$V$23)*Q186*VLOOKUP(AA182,P183:Q192,2)</f>
        <v>3.1052759621291731E-4</v>
      </c>
      <c r="AB186" s="61">
        <f>SQRT($T$54*VLOOKUP(AB182,$P$51:$T$60,5))*(1-$W$23)*Q186*VLOOKUP(AB182,P183:Q192,2)</f>
        <v>2.0737742369167037E-3</v>
      </c>
      <c r="AC186" s="61">
        <f>SQRT($T$54*VLOOKUP(AC182,$P$51:$T$60,5))*(1-$X$23)*Q186*VLOOKUP(AC182,P183:Q192,2)</f>
        <v>1.9816074453028101E-3</v>
      </c>
      <c r="AD186" s="61">
        <f>SQRT($T$54*VLOOKUP(AD182,$P$51:$T$60,5))*(1-$Y$23)*Q186*VLOOKUP(AD182,P183:Q192,2)</f>
        <v>1.4059806137873337E-3</v>
      </c>
      <c r="AE186" s="155">
        <f>SQRT($T$54*VLOOKUP(AE182,$P$51:$T$60,5))*(1-$Z$23)*Q186*VLOOKUP(AE182,P183:Q192,2)</f>
        <v>1.8678722119029316E-3</v>
      </c>
      <c r="AF186" s="84">
        <f>$U$54*Q186</f>
        <v>1.3878529298847167E-6</v>
      </c>
      <c r="AG186" s="59" t="s">
        <v>570</v>
      </c>
      <c r="AH186" s="60">
        <f>AH184-1</f>
        <v>-0.93480855476444669</v>
      </c>
      <c r="AI186" s="61"/>
      <c r="AJ186" s="66"/>
      <c r="AK186" s="61"/>
      <c r="AL186" s="61"/>
      <c r="AM186" s="50"/>
      <c r="AN186" s="65"/>
      <c r="AO186" s="65"/>
      <c r="AP186" s="65"/>
      <c r="AQ186" s="65"/>
      <c r="AR186" s="81"/>
      <c r="AS186" s="59">
        <v>4</v>
      </c>
      <c r="AT186" s="61">
        <f t="shared" si="70"/>
        <v>0.14849269129567372</v>
      </c>
      <c r="AU186" s="61">
        <f>SUMPRODUCT(Q183:Q192,$AW$51:$AW$60)</f>
        <v>0.62751857383159493</v>
      </c>
      <c r="AV186" s="68">
        <f>IF($AA$10,EXP((AT186/AH184)*(AQ188-1)-LN(AQ188-AH184)-AH183*(2*AU186/AH183-AT186/AH184)*LN((AQ188+2.41421536*AH184)/(AQ188-0.41421536*AH184))/(AH184*2.82842713)      ),1)</f>
        <v>0.40791975309049222</v>
      </c>
      <c r="AW186" s="61"/>
      <c r="AX186" s="61"/>
      <c r="AY186" s="61"/>
      <c r="AZ186" s="61"/>
      <c r="BA186" s="61"/>
      <c r="BB186" s="61"/>
      <c r="BC186" s="61"/>
    </row>
    <row r="187" spans="14:58" x14ac:dyDescent="0.25">
      <c r="N187" s="82"/>
      <c r="O187" s="81"/>
      <c r="P187" s="78">
        <v>5</v>
      </c>
      <c r="Q187" s="61">
        <f>O160/O166</f>
        <v>1.9778963413781617E-2</v>
      </c>
      <c r="R187" s="60"/>
      <c r="S187" s="60"/>
      <c r="T187" s="61"/>
      <c r="U187" s="62"/>
      <c r="V187" s="153">
        <f>SQRT($T$55*VLOOKUP(V182,$P$51:$T$60,5))*(1-$Q$24)*Q187*VLOOKUP(V182,P183:Q192,2)</f>
        <v>2.3990109480494437E-3</v>
      </c>
      <c r="W187" s="61">
        <f>SQRT($T$55*VLOOKUP(W182,$P$51:$T$60,5))*(1-$R$24)*Q187*VLOOKUP(W182,P183:Q192,2)</f>
        <v>1.9294431370710026E-3</v>
      </c>
      <c r="X187" s="61">
        <f>SQRT($T$55*VLOOKUP(X182,$P$51:$T$60,5))*(1-$S$24)*Q187*VLOOKUP(X182,P183:Q192,2)</f>
        <v>1.1226505851913717E-3</v>
      </c>
      <c r="Y187" s="61">
        <f>SQRT($T$55*VLOOKUP(Y182,$P$51:$T$60,5))*(1-$T$24)*Q187*VLOOKUP(Y182,P183:Q192,2)</f>
        <v>6.8217198660961201E-4</v>
      </c>
      <c r="Z187" s="61">
        <f>SQRT($T$55*VLOOKUP(Z182,$P$51:$T$60,5))*(1-$U$24)*Q187*VLOOKUP(Z182,P183:Q192,2)</f>
        <v>6.7971283714429894E-4</v>
      </c>
      <c r="AA187" s="61">
        <f>SQRT($T$55*VLOOKUP(AA182,$P$51:$T$60,5))*(1-$V$24)*Q187*VLOOKUP(AA182,P183:Q192,2)</f>
        <v>3.3426775827861602E-4</v>
      </c>
      <c r="AB187" s="61">
        <f>SQRT($T$55*VLOOKUP(AB182,$P$51:$T$60,5))*(1-$W$24)*Q187*VLOOKUP(AB182,P183:Q192,2)</f>
        <v>2.014772856419393E-3</v>
      </c>
      <c r="AC187" s="61">
        <f>SQRT($T$55*VLOOKUP(AC182,$P$51:$T$60,5))*(1-$X$24)*Q187*VLOOKUP(AC182,P183:Q192,2)</f>
        <v>2.0055651524492372E-3</v>
      </c>
      <c r="AD187" s="61">
        <f>SQRT($T$55*VLOOKUP(AD182,$P$51:$T$60,5))*(1-$Y$24)*Q187*VLOOKUP(AD182,P183:Q192,2)</f>
        <v>1.3350427840628256E-3</v>
      </c>
      <c r="AE187" s="155">
        <f>SQRT($T$55*VLOOKUP(AE182,$P$51:$T$60,5))*(1-$Z$24)*Q187*VLOOKUP(AE182,P183:Q192,2)</f>
        <v>2.050983926664935E-3</v>
      </c>
      <c r="AF187" s="84">
        <f>$U$55*Q187</f>
        <v>1.431413722543904E-6</v>
      </c>
      <c r="AG187" s="59" t="s">
        <v>571</v>
      </c>
      <c r="AH187" s="60">
        <f>AH183-3*AH184*AH184-2*AH184</f>
        <v>0.12813357910102668</v>
      </c>
      <c r="AI187" s="61" t="s">
        <v>584</v>
      </c>
      <c r="AJ187" s="66" t="s">
        <v>585</v>
      </c>
      <c r="AK187" s="61">
        <f>AH190^2/AH191^3</f>
        <v>1.7694033200169257</v>
      </c>
      <c r="AL187" s="61"/>
      <c r="AM187" s="50"/>
      <c r="AN187" s="65"/>
      <c r="AO187" s="65"/>
      <c r="AP187" s="65"/>
      <c r="AQ187" s="65"/>
      <c r="AR187" s="81"/>
      <c r="AS187" s="59">
        <v>5</v>
      </c>
      <c r="AT187" s="61">
        <f t="shared" si="70"/>
        <v>0.14845922339919562</v>
      </c>
      <c r="AU187" s="61">
        <f>SUMPRODUCT(Q183:Q192,$AX$51:$AX$60)</f>
        <v>0.61928224505832175</v>
      </c>
      <c r="AV187" s="68">
        <f>IF($AA$11,EXP((AT187/AH184)*(AQ188-1)-LN(AQ188-AH184)-AH183*(2*AU187/AH183-AT187/AH184)*LN((AQ188+2.41421536*AH184)/(AQ188-0.41421536*AH184))/(AH184*2.82842713)      ),1)</f>
        <v>0.41581971761522712</v>
      </c>
      <c r="AW187" s="61"/>
      <c r="AX187" s="61"/>
      <c r="AY187" s="61"/>
      <c r="AZ187" s="61"/>
      <c r="BA187" s="61"/>
      <c r="BB187" s="61"/>
      <c r="BC187" s="61"/>
    </row>
    <row r="188" spans="14:58" x14ac:dyDescent="0.25">
      <c r="N188" s="82"/>
      <c r="O188" s="81"/>
      <c r="P188" s="78">
        <v>6</v>
      </c>
      <c r="Q188" s="61">
        <f>O161/O166</f>
        <v>7.7143311019133402E-3</v>
      </c>
      <c r="R188" s="60"/>
      <c r="S188" s="60"/>
      <c r="T188" s="61"/>
      <c r="U188" s="62"/>
      <c r="V188" s="153">
        <f>SQRT($T$56*VLOOKUP(V182,$P$51:$T$60,5))*(1-$Q$25)*Q188*VLOOKUP(V182,P183:Q192,2)</f>
        <v>1.1829286083047978E-3</v>
      </c>
      <c r="W188" s="61">
        <f>SQRT($T$56*VLOOKUP(W182,$P$51:$T$60,5))*(1-$R$25)*Q188*VLOOKUP(W182,P183:Q192,2)</f>
        <v>9.3519064698768806E-4</v>
      </c>
      <c r="X188" s="61">
        <f>SQRT($T$56*VLOOKUP(X182,$P$51:$T$60,5))*(1-$S$25)*Q188*VLOOKUP(X182,P183:Q192,2)</f>
        <v>5.3319490783695477E-4</v>
      </c>
      <c r="Y188" s="61">
        <f>SQRT($T$56*VLOOKUP(Y182,$P$51:$T$60,5))*(1-$T$25)*Q188*VLOOKUP(Y182,P183:Q192,2)</f>
        <v>3.1052759621291736E-4</v>
      </c>
      <c r="Z188" s="61">
        <f>SQRT($T$56*VLOOKUP(Z182,$P$51:$T$60,5))*(1-$U$25)*Q188*VLOOKUP(Z182,P183:Q192,2)</f>
        <v>3.3426775827861602E-4</v>
      </c>
      <c r="AA188" s="61">
        <f>SQRT($T$56*VLOOKUP(AA182,$P$51:$T$60,5))*(1-$V$25)*Q188*VLOOKUP(AA182,P183:Q192,2)</f>
        <v>1.6438549946187143E-4</v>
      </c>
      <c r="AB188" s="61">
        <f>SQRT($T$56*VLOOKUP(AB182,$P$51:$T$60,5))*(1-$W$25)*Q188*VLOOKUP(AB182,P183:Q192,2)</f>
        <v>1.0939138798977007E-3</v>
      </c>
      <c r="AC188" s="61">
        <f>SQRT($T$56*VLOOKUP(AC182,$P$51:$T$60,5))*(1-$X$25)*Q188*VLOOKUP(AC182,P183:Q192,2)</f>
        <v>9.8382690693536918E-4</v>
      </c>
      <c r="AD188" s="61">
        <f>SQRT($T$56*VLOOKUP(AD182,$P$51:$T$60,5))*(1-$Y$25)*Q188*VLOOKUP(AD182,P183:Q192,2)</f>
        <v>6.457928229403894E-4</v>
      </c>
      <c r="AE188" s="155">
        <f>SQRT($T$56*VLOOKUP(AE182,$P$51:$T$60,5))*(1-$Z$25)*Q188*VLOOKUP(AE182,P183:Q192,2)</f>
        <v>1.008628588378738E-3</v>
      </c>
      <c r="AF188" s="84">
        <f>$U$56*Q188</f>
        <v>6.9451188956741426E-7</v>
      </c>
      <c r="AG188" s="59" t="s">
        <v>572</v>
      </c>
      <c r="AH188" s="60">
        <f>-1*AH183*AH184+AH184^2+AH184^3</f>
        <v>-1.3157255181453352E-2</v>
      </c>
      <c r="AI188" s="61"/>
      <c r="AJ188" s="66" t="s">
        <v>586</v>
      </c>
      <c r="AK188" s="61" t="e">
        <f>SQRT(1-AK187)/SQRT(AK187)*AH190/ABS(AH190)</f>
        <v>#NUM!</v>
      </c>
      <c r="AL188" s="61"/>
      <c r="AM188" s="50"/>
      <c r="AN188" s="65"/>
      <c r="AO188" s="65"/>
      <c r="AP188" s="65" t="s">
        <v>589</v>
      </c>
      <c r="AQ188" s="61">
        <f>AQ183</f>
        <v>0.79435477647803732</v>
      </c>
      <c r="AR188" s="81"/>
      <c r="AS188" s="59">
        <v>6</v>
      </c>
      <c r="AT188" s="61">
        <f t="shared" si="70"/>
        <v>0.18468301041282212</v>
      </c>
      <c r="AU188" s="61">
        <f>SUMPRODUCT(Q183:Q192,$AY$51:$AY$60)</f>
        <v>0.78471536144289689</v>
      </c>
      <c r="AV188" s="68">
        <f>IF($AA$12,EXP((AT188/AH184)*(AQ188-1)-LN(AQ188-AH184)-AH183*(2*AU188/AH183-AT188/AH184)*LN((AQ188+2.41421536*AH184)/(AQ188-0.41421536*AH184))/(AH184*2.82842713)      ),1)</f>
        <v>0.30054676816174136</v>
      </c>
      <c r="AW188" s="61"/>
      <c r="AX188" s="61"/>
      <c r="AY188" s="61"/>
      <c r="AZ188" s="61"/>
      <c r="BA188" s="61"/>
      <c r="BB188" s="61"/>
      <c r="BC188" s="61"/>
    </row>
    <row r="189" spans="14:58" x14ac:dyDescent="0.25">
      <c r="N189" s="82"/>
      <c r="O189" s="81"/>
      <c r="P189" s="78">
        <v>7</v>
      </c>
      <c r="Q189" s="61">
        <f>O162/O166</f>
        <v>0.29004863806929249</v>
      </c>
      <c r="R189" s="60"/>
      <c r="S189" s="60"/>
      <c r="T189" s="61"/>
      <c r="U189" s="62"/>
      <c r="V189" s="153">
        <f>SQRT($T$57*VLOOKUP(V182,$P$51:$T$60,5))*(1-$Q$26)*Q189*VLOOKUP(V182,P183:Q192,2)</f>
        <v>7.8854659345081891E-3</v>
      </c>
      <c r="W189" s="61">
        <f>SQRT($T$57*VLOOKUP(W182,$P$51:$T$60,5))*(1-$R$26)*Q189*VLOOKUP(W182,P183:Q192,2)</f>
        <v>6.0092835930647135E-3</v>
      </c>
      <c r="X189" s="61">
        <f>SQRT($T$57*VLOOKUP(X182,$P$51:$T$60,5))*(1-$S$26)*Q189*VLOOKUP(X182,P183:Q192,2)</f>
        <v>3.3686032117024901E-3</v>
      </c>
      <c r="Y189" s="61">
        <f>SQRT($T$57*VLOOKUP(Y182,$P$51:$T$60,5))*(1-$T$26)*Q189*VLOOKUP(Y182,P183:Q192,2)</f>
        <v>2.0737742369167033E-3</v>
      </c>
      <c r="Z189" s="61">
        <f>SQRT($T$57*VLOOKUP(Z182,$P$51:$T$60,5))*(1-$U$26)*Q189*VLOOKUP(Z182,P183:Q192,2)</f>
        <v>2.014772856419393E-3</v>
      </c>
      <c r="AA189" s="61">
        <f>SQRT($T$57*VLOOKUP(AA182,$P$51:$T$60,5))*(1-$V$26)*Q189*VLOOKUP(AA182,P183:Q192,2)</f>
        <v>1.0939138798977005E-3</v>
      </c>
      <c r="AB189" s="61">
        <f>SQRT($T$57*VLOOKUP(AB182,$P$51:$T$60,5))*(1-$W$26)*Q189*VLOOKUP(AB182,P183:Q192,2)</f>
        <v>7.4273240254431831E-3</v>
      </c>
      <c r="AC189" s="61">
        <f>SQRT($T$57*VLOOKUP(AC182,$P$51:$T$60,5))*(1-$X$26)*Q189*VLOOKUP(AC182,P183:Q192,2)</f>
        <v>7.6617593168533879E-3</v>
      </c>
      <c r="AD189" s="61">
        <f>SQRT($T$57*VLOOKUP(AD182,$P$51:$T$60,5))*(1-$Y$26)*Q189*VLOOKUP(AD182,P183:Q192,2)</f>
        <v>3.8141359720325228E-3</v>
      </c>
      <c r="AE189" s="155">
        <f>SQRT($T$57*VLOOKUP(AE182,$P$51:$T$60,5))*(1-$Z$26)*Q189*VLOOKUP(AE182,P183:Q192,2)</f>
        <v>6.1994323274954461E-3</v>
      </c>
      <c r="AF189" s="84">
        <f>$U$57*Q189</f>
        <v>6.9756219189983603E-6</v>
      </c>
      <c r="AG189" s="82"/>
      <c r="AH189" s="65"/>
      <c r="AI189" s="61"/>
      <c r="AJ189" s="66" t="s">
        <v>587</v>
      </c>
      <c r="AK189" s="61" t="e">
        <f>IF(ATAN(AK188)&lt;0,ATAN(AK188)+PI(),ATAN(AK188))</f>
        <v>#NUM!</v>
      </c>
      <c r="AL189" s="61"/>
      <c r="AM189" s="50"/>
      <c r="AN189" s="65"/>
      <c r="AO189" s="65"/>
      <c r="AP189" s="65"/>
      <c r="AQ189" s="65"/>
      <c r="AR189" s="81"/>
      <c r="AS189" s="59">
        <v>7</v>
      </c>
      <c r="AT189" s="61">
        <f t="shared" si="70"/>
        <v>4.9335284646156045E-2</v>
      </c>
      <c r="AU189" s="61">
        <f>SUMPRODUCT(Q183:Q192,$AZ$51:$AZ$60)</f>
        <v>0.1379706593997013</v>
      </c>
      <c r="AV189" s="68">
        <f>IF($AA$13,EXP((AT189/AH184)*(AQ188-1)-LN(AQ188-AH184)-AH183*(2*AU189/AH183-AT189/AH184)*LN((AQ188+2.41421536*AH184)/(AQ188-0.41421536*AH184))/(AH184*2.82842713)      ),1)</f>
        <v>1.0808134193023049</v>
      </c>
      <c r="AW189" s="61"/>
      <c r="AX189" s="61"/>
      <c r="AY189" s="61"/>
      <c r="AZ189" s="61"/>
      <c r="BA189" s="61"/>
      <c r="BB189" s="61"/>
      <c r="BC189" s="61"/>
    </row>
    <row r="190" spans="14:58" x14ac:dyDescent="0.25">
      <c r="N190" s="82"/>
      <c r="O190" s="81"/>
      <c r="P190" s="78">
        <v>8</v>
      </c>
      <c r="Q190" s="61">
        <f>O163/O166</f>
        <v>0.13704071713041494</v>
      </c>
      <c r="R190" s="60"/>
      <c r="S190" s="60"/>
      <c r="T190" s="61"/>
      <c r="U190" s="62"/>
      <c r="V190" s="153">
        <f>SQRT($T$58*VLOOKUP(V182,$P$51:$T$60,5))*(1-$Q$27)*Q190*VLOOKUP(V182,P183:Q192,2)</f>
        <v>7.4964778301934848E-3</v>
      </c>
      <c r="W190" s="61">
        <f>SQRT($T$58*VLOOKUP(W182,$P$51:$T$60,5))*(1-$R$27)*Q190*VLOOKUP(W182,P183:Q192,2)</f>
        <v>5.5767373624362121E-3</v>
      </c>
      <c r="X190" s="61">
        <f>SQRT($T$58*VLOOKUP(X182,$P$51:$T$60,5))*(1-$S$27)*Q190*VLOOKUP(X182,P183:Q192,2)</f>
        <v>3.2715488545506316E-3</v>
      </c>
      <c r="Y190" s="61">
        <f>SQRT($T$58*VLOOKUP(Y182,$P$51:$T$60,5))*(1-$T$27)*Q190*VLOOKUP(Y182,P183:Q192,2)</f>
        <v>1.9816074453028101E-3</v>
      </c>
      <c r="Z190" s="61">
        <f>SQRT($T$58*VLOOKUP(Z182,$P$51:$T$60,5))*(1-$U$27)*Q190*VLOOKUP(Z182,P183:Q192,2)</f>
        <v>2.0055651524492372E-3</v>
      </c>
      <c r="AA190" s="61">
        <f>SQRT($T$58*VLOOKUP(AA182,$P$51:$T$60,5))*(1-$V$27)*Q190*VLOOKUP(AA182,P183:Q192,2)</f>
        <v>9.8382690693536918E-4</v>
      </c>
      <c r="AB190" s="61">
        <f>SQRT($T$58*VLOOKUP(AB182,$P$51:$T$60,5))*(1-$W$27)*Q190*VLOOKUP(AB182,P183:Q192,2)</f>
        <v>7.6617593168533879E-3</v>
      </c>
      <c r="AC190" s="61">
        <f>SQRT($T$58*VLOOKUP(AC182,$P$51:$T$60,5))*(1-$X$27)*Q190*VLOOKUP(AC182,P183:Q192,2)</f>
        <v>7.6415724228748273E-3</v>
      </c>
      <c r="AD190" s="61">
        <f>SQRT($T$58*VLOOKUP(AD182,$P$51:$T$60,5))*(1-$Y$27)*Q190*VLOOKUP(AD182,P183:Q192,2)</f>
        <v>4.2413934994115056E-3</v>
      </c>
      <c r="AE190" s="155">
        <f>SQRT($T$58*VLOOKUP(AE182,$P$51:$T$60,5))*(1-$Z$27)*Q190*VLOOKUP(AE182,P183:Q192,2)</f>
        <v>6.4972678680728724E-3</v>
      </c>
      <c r="AF190" s="84">
        <f>$U$58*Q190</f>
        <v>3.6557375382578534E-6</v>
      </c>
      <c r="AG190" s="59" t="s">
        <v>582</v>
      </c>
      <c r="AH190" s="61">
        <f>AH186*AH187/6-AH188/2-AH186^3/27</f>
        <v>1.687072879938015E-2</v>
      </c>
      <c r="AI190" s="61"/>
      <c r="AJ190" s="66" t="s">
        <v>573</v>
      </c>
      <c r="AK190" s="61" t="e">
        <f>2*SQRT(AH191)*COS(AK189/3)-AH186/3</f>
        <v>#NUM!</v>
      </c>
      <c r="AL190" s="69" t="e">
        <f>AK190^3+AH186*AK190^2+AH187*AK190+AH188</f>
        <v>#NUM!</v>
      </c>
      <c r="AM190" s="50"/>
      <c r="AN190" s="65"/>
      <c r="AO190" s="65"/>
      <c r="AP190" s="65"/>
      <c r="AQ190" s="65"/>
      <c r="AR190" s="81"/>
      <c r="AS190" s="59">
        <v>8</v>
      </c>
      <c r="AT190" s="61">
        <f t="shared" si="70"/>
        <v>5.4723128868748194E-2</v>
      </c>
      <c r="AU190" s="61">
        <f>SUMPRODUCT(Q183:Q192,$BA$51:$BA$60)</f>
        <v>0.29084564485754355</v>
      </c>
      <c r="AV190" s="68">
        <f>IF($AA$14,EXP((AT190/AH184)*(AQ188-1)-LN(AQ188-AH184)-AH183*(2*AU190/AH183-AT190/AH184)*LN((AQ188+2.41421536*AH184)/(AQ188-0.41421536*AH184))/(AH184*2.82842713)      ),1)</f>
        <v>0.76323939109006211</v>
      </c>
      <c r="AW190" s="61"/>
      <c r="AX190" s="61"/>
      <c r="AY190" s="61"/>
      <c r="AZ190" s="61"/>
      <c r="BA190" s="61"/>
      <c r="BB190" s="61"/>
      <c r="BC190" s="61"/>
      <c r="BD190" s="65"/>
      <c r="BE190" s="65"/>
      <c r="BF190" s="65"/>
    </row>
    <row r="191" spans="14:58" x14ac:dyDescent="0.25">
      <c r="N191" s="82"/>
      <c r="O191" s="81"/>
      <c r="P191" s="78">
        <v>9</v>
      </c>
      <c r="Q191" s="61">
        <f>O164/O166</f>
        <v>7.226516792938846E-2</v>
      </c>
      <c r="R191" s="60"/>
      <c r="S191" s="60"/>
      <c r="T191" s="61"/>
      <c r="U191" s="62"/>
      <c r="V191" s="153">
        <f>SQRT($T$59*VLOOKUP(V182,$P$51:$T$60,5))*(1-$Q$28)*Q191*VLOOKUP(V182,P183:Q192,2)</f>
        <v>4.6499637013980655E-3</v>
      </c>
      <c r="W191" s="61">
        <f>SQRT($T$59*VLOOKUP(W182,$P$51:$T$60,5))*(1-$R$28)*Q191*VLOOKUP(W182,P183:Q192,2)</f>
        <v>3.6225824691510835E-3</v>
      </c>
      <c r="X191" s="61">
        <f>SQRT($T$59*VLOOKUP(X182,$P$51:$T$60,5))*(1-$S$28)*Q191*VLOOKUP(X182,P183:Q192,2)</f>
        <v>2.0951709090582873E-3</v>
      </c>
      <c r="Y191" s="61">
        <f>SQRT($T$59*VLOOKUP(Y182,$P$51:$T$60,5))*(1-$T$28)*Q191*VLOOKUP(Y182,P183:Q192,2)</f>
        <v>1.4059806137873339E-3</v>
      </c>
      <c r="Z191" s="61">
        <f>SQRT($T$59*VLOOKUP(Z182,$P$51:$T$60,5))*(1-$U$28)*Q191*VLOOKUP(Z182,P183:Q192,2)</f>
        <v>1.3350427840628256E-3</v>
      </c>
      <c r="AA191" s="61">
        <f>SQRT($T$59*VLOOKUP(AA182,$P$51:$T$60,5))*(1-$V$28)*Q191*VLOOKUP(AA182,P183:Q192,2)</f>
        <v>6.457928229403894E-4</v>
      </c>
      <c r="AB191" s="61">
        <f>SQRT($T$59*VLOOKUP(AB182,$P$51:$T$60,5))*(1-$W$28)*Q191*VLOOKUP(AB182,P183:Q192,2)</f>
        <v>3.8141359720325228E-3</v>
      </c>
      <c r="AC191" s="61">
        <f>SQRT($T$59*VLOOKUP(AC182,$P$51:$T$60,5))*(1-$X$28)*Q191*VLOOKUP(AC182,P183:Q192,2)</f>
        <v>4.2413934994115056E-3</v>
      </c>
      <c r="AD191" s="61">
        <f>SQRT($T$59*VLOOKUP(AD182,$P$51:$T$60,5))*(1-$Y$28)*Q191*VLOOKUP(AD182,P183:Q192,2)</f>
        <v>2.8896400037955908E-3</v>
      </c>
      <c r="AE191" s="155">
        <f>SQRT($T$59*VLOOKUP(AE182,$P$51:$T$60,5))*(1-$Z$28)*Q191*VLOOKUP(AE182,P183:Q192,2)</f>
        <v>4.2288413393721507E-3</v>
      </c>
      <c r="AF191" s="84">
        <f>$U$59*Q191</f>
        <v>1.95208903224307E-6</v>
      </c>
      <c r="AG191" s="59" t="s">
        <v>558</v>
      </c>
      <c r="AH191" s="61">
        <f>AH186^2/9-AH187/3</f>
        <v>5.438514408419038E-2</v>
      </c>
      <c r="AI191" s="61"/>
      <c r="AJ191" s="66" t="s">
        <v>574</v>
      </c>
      <c r="AK191" s="61" t="e">
        <f>2*SQRT(AH191)*COS((AK189+2*PI())/3)-AH186/3</f>
        <v>#NUM!</v>
      </c>
      <c r="AL191" s="69" t="e">
        <f>AK191^3+AK191^2*AH186+AK191*AH187+AH188</f>
        <v>#NUM!</v>
      </c>
      <c r="AM191" s="50"/>
      <c r="AN191" s="65"/>
      <c r="AO191" s="50"/>
      <c r="AP191" s="65"/>
      <c r="AQ191" s="65"/>
      <c r="AR191" s="81"/>
      <c r="AS191" s="59">
        <v>9</v>
      </c>
      <c r="AT191" s="61">
        <f t="shared" si="70"/>
        <v>5.5413571276127595E-2</v>
      </c>
      <c r="AU191" s="61">
        <f>SUMPRODUCT(Q183:Q192,$BB$51:$BB$60)</f>
        <v>0.33691366595127553</v>
      </c>
      <c r="AV191" s="68">
        <f>IF($AA$15,EXP((AT191/AH184)*(AQ188-1)-LN(AQ188-AH184)-AH183*(2*AU191/AH183-AT191/AH184)*LN((AQ188+2.41421536*AH184)/(AQ188-0.41421536*AH184))/(AH184*2.82842713)      ),1)</f>
        <v>0.6861824374079124</v>
      </c>
      <c r="AW191" s="61"/>
      <c r="AX191" s="61"/>
      <c r="AY191" s="61"/>
      <c r="AZ191" s="61"/>
      <c r="BA191" s="61"/>
      <c r="BB191" s="61"/>
      <c r="BC191" s="61"/>
      <c r="BD191" s="65"/>
      <c r="BE191" s="65"/>
      <c r="BF191" s="65"/>
    </row>
    <row r="192" spans="14:58" x14ac:dyDescent="0.25">
      <c r="N192" s="82"/>
      <c r="O192" s="81"/>
      <c r="P192" s="78">
        <v>10</v>
      </c>
      <c r="Q192" s="61">
        <f>O165/O166</f>
        <v>0.11225605167449157</v>
      </c>
      <c r="R192" s="60"/>
      <c r="S192" s="60"/>
      <c r="T192" s="61"/>
      <c r="U192" s="62"/>
      <c r="V192" s="153">
        <f>SQRT($T$60*VLOOKUP(V182,$P$51:$T$60,5))*(1-$Q$29)*Q192*VLOOKUP(V182,P183:Q192,2)</f>
        <v>7.2692996152173431E-3</v>
      </c>
      <c r="W192" s="61">
        <f>SQRT($T$60*VLOOKUP(W182,$P$51:$T$60,5))*(1-$R$29)*Q192*VLOOKUP(W182,P183:Q192,2)</f>
        <v>5.7317359645605512E-3</v>
      </c>
      <c r="X192" s="61">
        <f>SQRT($T$60*VLOOKUP(X182,$P$51:$T$60,5))*(1-$S$29)*Q192*VLOOKUP(X182,P183:Q192,2)</f>
        <v>3.3612981601433057E-3</v>
      </c>
      <c r="Y192" s="61">
        <f>SQRT($T$60*VLOOKUP(Y182,$P$51:$T$60,5))*(1-$T$29)*Q192*VLOOKUP(Y182,P183:Q192,2)</f>
        <v>1.8678722119029319E-3</v>
      </c>
      <c r="Z192" s="61">
        <f>SQRT($T$60*VLOOKUP(Z182,$P$51:$T$60,5))*(1-$U$29)*Q192*VLOOKUP(Z182,P183:Q192,2)</f>
        <v>2.050983926664935E-3</v>
      </c>
      <c r="AA192" s="61">
        <f>SQRT($T$60*VLOOKUP(AA182,$P$51:$T$60,5))*(1-$V$29)*Q192*VLOOKUP(AA182,P183:Q192,2)</f>
        <v>1.008628588378738E-3</v>
      </c>
      <c r="AB192" s="61">
        <f>SQRT($T$60*VLOOKUP(AB182,$P$51:$T$60,5))*(1-$W$29)*Q192*VLOOKUP(AB182,P183:Q192,2)</f>
        <v>6.1994323274954461E-3</v>
      </c>
      <c r="AC192" s="61">
        <f>SQRT($T$60*VLOOKUP(AC182,$P$51:$T$60,5))*(1-$X$29)*Q192*VLOOKUP(AC182,P183:Q192,2)</f>
        <v>6.4972678680728724E-3</v>
      </c>
      <c r="AD192" s="61">
        <f>SQRT($T$60*VLOOKUP(AD182,$P$51:$T$60,5))*(1-$Y$29)*Q192*VLOOKUP(AD182,P183:Q192,2)</f>
        <v>4.2288413393721507E-3</v>
      </c>
      <c r="AE192" s="155">
        <f>SQRT($T$60*VLOOKUP(AE182,$P$51:$T$60,5))*(1-$Z$29)*Q192*VLOOKUP(AE182,P183:Q192,2)</f>
        <v>6.1886944567811552E-3</v>
      </c>
      <c r="AF192" s="84">
        <f>$U$60*Q192</f>
        <v>4.0720736264071469E-6</v>
      </c>
      <c r="AG192" s="59" t="s">
        <v>72</v>
      </c>
      <c r="AH192" s="63">
        <f>AH190^2-AH191^3</f>
        <v>1.2376416221659267E-4</v>
      </c>
      <c r="AI192" s="61"/>
      <c r="AJ192" s="66" t="s">
        <v>575</v>
      </c>
      <c r="AK192" s="61" t="e">
        <f>2*SQRT(AH191)*COS((AK189+4*PI())/3)-AH186/3</f>
        <v>#NUM!</v>
      </c>
      <c r="AL192" s="69" t="e">
        <f>AK192^3+AK192^2*AH186+AH187*AK192+AH188</f>
        <v>#NUM!</v>
      </c>
      <c r="AM192" s="50"/>
      <c r="AN192" s="65"/>
      <c r="AO192" s="50"/>
      <c r="AP192" s="65"/>
      <c r="AQ192" s="65"/>
      <c r="AR192" s="81"/>
      <c r="AS192" s="59">
        <v>10</v>
      </c>
      <c r="AT192" s="61">
        <f t="shared" si="70"/>
        <v>7.4413442121268769E-2</v>
      </c>
      <c r="AU192" s="61">
        <f>SUMPRODUCT(Q183:Q192,$BC$51:$BC$60)</f>
        <v>0.3329154340932956</v>
      </c>
      <c r="AV192" s="68">
        <f>IF($AA$16,EXP((AT192/AH184)*(AQ188-1)-LN(AQ188-AH184)-AH183*(2*AU192/AH183-AT192/AH184)*LN((AQ188+2.41421536*AH184)/(AQ188-0.41421536*AH184))/(AH184*2.82842713)      ),1)</f>
        <v>0.71542852484806319</v>
      </c>
      <c r="AW192" s="61"/>
      <c r="AX192" s="61"/>
      <c r="AY192" s="61"/>
      <c r="AZ192" s="61"/>
      <c r="BA192" s="61"/>
      <c r="BB192" s="61"/>
      <c r="BC192" s="61"/>
      <c r="BD192" s="65"/>
      <c r="BE192" s="65"/>
      <c r="BF192" s="65"/>
    </row>
    <row r="193" spans="14:117" x14ac:dyDescent="0.25">
      <c r="N193" s="70"/>
      <c r="O193" s="80"/>
      <c r="P193" s="79"/>
      <c r="Q193" s="71"/>
      <c r="R193" s="71"/>
      <c r="S193" s="71"/>
      <c r="T193" s="72"/>
      <c r="U193" s="73"/>
      <c r="V193" s="70"/>
      <c r="W193" s="73"/>
      <c r="X193" s="73"/>
      <c r="Y193" s="73"/>
      <c r="Z193" s="73"/>
      <c r="AA193" s="73"/>
      <c r="AB193" s="73"/>
      <c r="AC193" s="73"/>
      <c r="AD193" s="73"/>
      <c r="AE193" s="88">
        <f>SUM(V183:AE192)</f>
        <v>0.32231067284425374</v>
      </c>
      <c r="AF193" s="85">
        <f>SUM(AF183:AF192)</f>
        <v>3.1779354667594347E-5</v>
      </c>
      <c r="AG193" s="70"/>
      <c r="AH193" s="73"/>
      <c r="AI193" s="74"/>
      <c r="AJ193" s="75"/>
      <c r="AK193" s="74"/>
      <c r="AL193" s="74"/>
      <c r="AM193" s="76"/>
      <c r="AN193" s="73"/>
      <c r="AO193" s="76"/>
      <c r="AP193" s="73"/>
      <c r="AQ193" s="73"/>
      <c r="AR193" s="80"/>
      <c r="AS193" s="70"/>
      <c r="AT193" s="73"/>
      <c r="AU193" s="73"/>
      <c r="AV193" s="80"/>
      <c r="AW193" s="65"/>
      <c r="AX193" s="65"/>
      <c r="AY193" s="65"/>
      <c r="AZ193" s="65"/>
      <c r="BA193" s="65"/>
      <c r="BB193" s="65"/>
      <c r="BC193" s="65"/>
      <c r="BD193" s="65"/>
      <c r="BE193" s="65"/>
      <c r="BF193" s="61"/>
    </row>
    <row r="194" spans="14:117" x14ac:dyDescent="0.25">
      <c r="N194" s="92">
        <f>N154+1</f>
        <v>4</v>
      </c>
      <c r="O194" s="157">
        <f>DM207</f>
        <v>0.24304287082847936</v>
      </c>
      <c r="P194" s="158"/>
      <c r="Q194" s="55"/>
      <c r="R194" s="55"/>
      <c r="S194" s="57">
        <v>1</v>
      </c>
      <c r="T194" s="55"/>
      <c r="U194" s="57">
        <f>S194+1</f>
        <v>2</v>
      </c>
      <c r="V194" s="55"/>
      <c r="W194" s="57">
        <f>U194+1</f>
        <v>3</v>
      </c>
      <c r="X194" s="55"/>
      <c r="Y194" s="57">
        <f>W194+1</f>
        <v>4</v>
      </c>
      <c r="Z194" s="55"/>
      <c r="AA194" s="57">
        <f>Y194+1</f>
        <v>5</v>
      </c>
      <c r="AB194" s="55"/>
      <c r="AC194" s="57">
        <f>AA194+1</f>
        <v>6</v>
      </c>
      <c r="AD194" s="55"/>
      <c r="AE194" s="57">
        <f>AC194+1</f>
        <v>7</v>
      </c>
      <c r="AF194" s="55"/>
      <c r="AG194" s="57">
        <f>AE194+1</f>
        <v>8</v>
      </c>
      <c r="AH194" s="55"/>
      <c r="AI194" s="57">
        <f>AG194+1</f>
        <v>9</v>
      </c>
      <c r="AJ194" s="55"/>
      <c r="AK194" s="57">
        <f>AI194+1</f>
        <v>10</v>
      </c>
      <c r="AL194" s="55"/>
      <c r="AM194" s="57">
        <f>AK194+1</f>
        <v>11</v>
      </c>
      <c r="AN194" s="55"/>
      <c r="AO194" s="57">
        <f>AM194+1</f>
        <v>12</v>
      </c>
      <c r="AP194" s="55"/>
      <c r="AQ194" s="57">
        <f>AO194+1</f>
        <v>13</v>
      </c>
      <c r="AR194" s="55"/>
      <c r="AS194" s="57">
        <f>AQ194+1</f>
        <v>14</v>
      </c>
      <c r="AT194" s="55"/>
      <c r="AU194" s="57">
        <f>AS194+1</f>
        <v>15</v>
      </c>
      <c r="AV194" s="55"/>
      <c r="AW194" s="57">
        <f>AU194+1</f>
        <v>16</v>
      </c>
      <c r="AX194" s="55"/>
      <c r="AY194" s="57">
        <f>AW194+1</f>
        <v>17</v>
      </c>
      <c r="AZ194" s="55"/>
      <c r="BA194" s="57">
        <f>AY194+1</f>
        <v>18</v>
      </c>
      <c r="BB194" s="55"/>
      <c r="BC194" s="57">
        <f>BA194+1</f>
        <v>19</v>
      </c>
      <c r="BD194" s="55"/>
      <c r="BE194" s="57">
        <f>BC194+1</f>
        <v>20</v>
      </c>
      <c r="BF194" s="55"/>
      <c r="BG194" s="57">
        <f>BE194+1</f>
        <v>21</v>
      </c>
      <c r="BH194" s="55"/>
      <c r="BI194" s="57">
        <f>BG194+1</f>
        <v>22</v>
      </c>
      <c r="BJ194" s="55"/>
      <c r="BK194" s="57">
        <f>BI194+1</f>
        <v>23</v>
      </c>
      <c r="BL194" s="55"/>
      <c r="BM194" s="57">
        <f>BK194+1</f>
        <v>24</v>
      </c>
      <c r="BN194" s="55"/>
      <c r="BO194" s="57">
        <f>BM194+1</f>
        <v>25</v>
      </c>
      <c r="BP194" s="55"/>
      <c r="BQ194" s="57">
        <f>BO194+1</f>
        <v>26</v>
      </c>
      <c r="BR194" s="55"/>
      <c r="BS194" s="57">
        <f>BQ194+1</f>
        <v>27</v>
      </c>
      <c r="BT194" s="55"/>
      <c r="BU194" s="57">
        <f>BS194+1</f>
        <v>28</v>
      </c>
      <c r="BV194" s="55"/>
      <c r="BW194" s="57">
        <f>BU194+1</f>
        <v>29</v>
      </c>
      <c r="BX194" s="55"/>
      <c r="BY194" s="57">
        <f>BW194+1</f>
        <v>30</v>
      </c>
      <c r="BZ194" s="55"/>
      <c r="CA194" s="57">
        <f>BY194+1</f>
        <v>31</v>
      </c>
      <c r="CB194" s="55"/>
      <c r="CC194" s="57">
        <f>CA194+1</f>
        <v>32</v>
      </c>
      <c r="CD194" s="55"/>
      <c r="CE194" s="57">
        <f>CC194+1</f>
        <v>33</v>
      </c>
      <c r="CF194" s="55"/>
      <c r="CG194" s="57">
        <f>CE194+1</f>
        <v>34</v>
      </c>
      <c r="CH194" s="55"/>
      <c r="CI194" s="57">
        <f>CG194+1</f>
        <v>35</v>
      </c>
      <c r="CJ194" s="55"/>
      <c r="CK194" s="57">
        <f>CI194+1</f>
        <v>36</v>
      </c>
      <c r="CL194" s="55"/>
      <c r="CM194" s="57">
        <f>CK194+1</f>
        <v>37</v>
      </c>
      <c r="CN194" s="55"/>
      <c r="CO194" s="57">
        <f>CM194+1</f>
        <v>38</v>
      </c>
      <c r="CP194" s="55"/>
      <c r="CQ194" s="57">
        <f>CO194+1</f>
        <v>39</v>
      </c>
      <c r="CR194" s="55"/>
      <c r="CS194" s="57">
        <f>CQ194+1</f>
        <v>40</v>
      </c>
      <c r="CT194" s="55"/>
      <c r="CU194" s="57">
        <f>CS194+1</f>
        <v>41</v>
      </c>
      <c r="CV194" s="55"/>
      <c r="CW194" s="57">
        <f>CU194+1</f>
        <v>42</v>
      </c>
      <c r="CX194" s="55"/>
      <c r="CY194" s="57">
        <f>CW194+1</f>
        <v>43</v>
      </c>
      <c r="CZ194" s="55"/>
      <c r="DA194" s="57">
        <f>CY194+1</f>
        <v>44</v>
      </c>
      <c r="DB194" s="55"/>
      <c r="DC194" s="57">
        <f>DA194+1</f>
        <v>45</v>
      </c>
      <c r="DD194" s="55"/>
      <c r="DE194" s="57">
        <f>DC194+1</f>
        <v>46</v>
      </c>
      <c r="DF194" s="55"/>
      <c r="DG194" s="57">
        <f>DE194+1</f>
        <v>47</v>
      </c>
      <c r="DH194" s="55"/>
      <c r="DI194" s="57">
        <f>DG194+1</f>
        <v>48</v>
      </c>
      <c r="DJ194" s="55"/>
      <c r="DK194" s="57">
        <f>DI194+1</f>
        <v>49</v>
      </c>
      <c r="DL194" s="55"/>
      <c r="DM194" s="90">
        <f>DK194+1</f>
        <v>50</v>
      </c>
    </row>
    <row r="195" spans="14:117" x14ac:dyDescent="0.25">
      <c r="N195" s="159" t="s">
        <v>545</v>
      </c>
      <c r="O195" s="168" t="s">
        <v>560</v>
      </c>
      <c r="P195" s="79"/>
      <c r="Q195" s="73" t="s">
        <v>580</v>
      </c>
      <c r="R195" s="160" t="s">
        <v>621</v>
      </c>
      <c r="S195" s="160" t="s">
        <v>622</v>
      </c>
      <c r="T195" s="160" t="s">
        <v>621</v>
      </c>
      <c r="U195" s="160" t="s">
        <v>622</v>
      </c>
      <c r="V195" s="160" t="s">
        <v>621</v>
      </c>
      <c r="W195" s="160" t="s">
        <v>622</v>
      </c>
      <c r="X195" s="160" t="s">
        <v>621</v>
      </c>
      <c r="Y195" s="160" t="s">
        <v>622</v>
      </c>
      <c r="Z195" s="160" t="s">
        <v>621</v>
      </c>
      <c r="AA195" s="160" t="s">
        <v>622</v>
      </c>
      <c r="AB195" s="160" t="s">
        <v>621</v>
      </c>
      <c r="AC195" s="160" t="s">
        <v>622</v>
      </c>
      <c r="AD195" s="160" t="s">
        <v>621</v>
      </c>
      <c r="AE195" s="160" t="s">
        <v>622</v>
      </c>
      <c r="AF195" s="160" t="s">
        <v>621</v>
      </c>
      <c r="AG195" s="160" t="s">
        <v>622</v>
      </c>
      <c r="AH195" s="160" t="s">
        <v>621</v>
      </c>
      <c r="AI195" s="160" t="s">
        <v>622</v>
      </c>
      <c r="AJ195" s="160" t="s">
        <v>621</v>
      </c>
      <c r="AK195" s="160" t="s">
        <v>622</v>
      </c>
      <c r="AL195" s="160" t="s">
        <v>621</v>
      </c>
      <c r="AM195" s="160" t="s">
        <v>622</v>
      </c>
      <c r="AN195" s="160" t="s">
        <v>621</v>
      </c>
      <c r="AO195" s="160" t="s">
        <v>622</v>
      </c>
      <c r="AP195" s="160" t="s">
        <v>621</v>
      </c>
      <c r="AQ195" s="160" t="s">
        <v>622</v>
      </c>
      <c r="AR195" s="160" t="s">
        <v>621</v>
      </c>
      <c r="AS195" s="160" t="s">
        <v>622</v>
      </c>
      <c r="AT195" s="160" t="s">
        <v>621</v>
      </c>
      <c r="AU195" s="160" t="s">
        <v>622</v>
      </c>
      <c r="AV195" s="160" t="s">
        <v>621</v>
      </c>
      <c r="AW195" s="160" t="s">
        <v>622</v>
      </c>
      <c r="AX195" s="160" t="s">
        <v>621</v>
      </c>
      <c r="AY195" s="160" t="s">
        <v>622</v>
      </c>
      <c r="AZ195" s="160" t="s">
        <v>621</v>
      </c>
      <c r="BA195" s="160" t="s">
        <v>622</v>
      </c>
      <c r="BB195" s="160" t="s">
        <v>621</v>
      </c>
      <c r="BC195" s="160" t="s">
        <v>622</v>
      </c>
      <c r="BD195" s="160" t="s">
        <v>621</v>
      </c>
      <c r="BE195" s="160" t="s">
        <v>622</v>
      </c>
      <c r="BF195" s="160" t="s">
        <v>621</v>
      </c>
      <c r="BG195" s="160" t="s">
        <v>622</v>
      </c>
      <c r="BH195" s="160" t="s">
        <v>621</v>
      </c>
      <c r="BI195" s="160" t="s">
        <v>622</v>
      </c>
      <c r="BJ195" s="160" t="s">
        <v>621</v>
      </c>
      <c r="BK195" s="160" t="s">
        <v>622</v>
      </c>
      <c r="BL195" s="160" t="s">
        <v>621</v>
      </c>
      <c r="BM195" s="160" t="s">
        <v>622</v>
      </c>
      <c r="BN195" s="160" t="s">
        <v>621</v>
      </c>
      <c r="BO195" s="160" t="s">
        <v>622</v>
      </c>
      <c r="BP195" s="160" t="s">
        <v>621</v>
      </c>
      <c r="BQ195" s="160" t="s">
        <v>622</v>
      </c>
      <c r="BR195" s="160" t="s">
        <v>621</v>
      </c>
      <c r="BS195" s="160" t="s">
        <v>622</v>
      </c>
      <c r="BT195" s="160" t="s">
        <v>621</v>
      </c>
      <c r="BU195" s="160" t="s">
        <v>622</v>
      </c>
      <c r="BV195" s="160" t="s">
        <v>621</v>
      </c>
      <c r="BW195" s="160" t="s">
        <v>622</v>
      </c>
      <c r="BX195" s="160" t="s">
        <v>621</v>
      </c>
      <c r="BY195" s="160" t="s">
        <v>622</v>
      </c>
      <c r="BZ195" s="160" t="s">
        <v>621</v>
      </c>
      <c r="CA195" s="160" t="s">
        <v>622</v>
      </c>
      <c r="CB195" s="160" t="s">
        <v>621</v>
      </c>
      <c r="CC195" s="160" t="s">
        <v>622</v>
      </c>
      <c r="CD195" s="160" t="s">
        <v>621</v>
      </c>
      <c r="CE195" s="160" t="s">
        <v>622</v>
      </c>
      <c r="CF195" s="160" t="s">
        <v>621</v>
      </c>
      <c r="CG195" s="160" t="s">
        <v>622</v>
      </c>
      <c r="CH195" s="160" t="s">
        <v>621</v>
      </c>
      <c r="CI195" s="160" t="s">
        <v>622</v>
      </c>
      <c r="CJ195" s="160" t="s">
        <v>621</v>
      </c>
      <c r="CK195" s="160" t="s">
        <v>622</v>
      </c>
      <c r="CL195" s="160" t="s">
        <v>621</v>
      </c>
      <c r="CM195" s="160" t="s">
        <v>622</v>
      </c>
      <c r="CN195" s="160" t="s">
        <v>621</v>
      </c>
      <c r="CO195" s="160" t="s">
        <v>622</v>
      </c>
      <c r="CP195" s="160" t="s">
        <v>621</v>
      </c>
      <c r="CQ195" s="160" t="s">
        <v>622</v>
      </c>
      <c r="CR195" s="160" t="s">
        <v>621</v>
      </c>
      <c r="CS195" s="160" t="s">
        <v>622</v>
      </c>
      <c r="CT195" s="160" t="s">
        <v>621</v>
      </c>
      <c r="CU195" s="160" t="s">
        <v>622</v>
      </c>
      <c r="CV195" s="160" t="s">
        <v>621</v>
      </c>
      <c r="CW195" s="160" t="s">
        <v>622</v>
      </c>
      <c r="CX195" s="160" t="s">
        <v>621</v>
      </c>
      <c r="CY195" s="160" t="s">
        <v>622</v>
      </c>
      <c r="CZ195" s="160" t="s">
        <v>621</v>
      </c>
      <c r="DA195" s="160" t="s">
        <v>622</v>
      </c>
      <c r="DB195" s="160" t="s">
        <v>621</v>
      </c>
      <c r="DC195" s="160" t="s">
        <v>622</v>
      </c>
      <c r="DD195" s="160" t="s">
        <v>621</v>
      </c>
      <c r="DE195" s="160" t="s">
        <v>622</v>
      </c>
      <c r="DF195" s="160" t="s">
        <v>621</v>
      </c>
      <c r="DG195" s="160" t="s">
        <v>622</v>
      </c>
      <c r="DH195" s="160" t="s">
        <v>621</v>
      </c>
      <c r="DI195" s="160" t="s">
        <v>622</v>
      </c>
      <c r="DJ195" s="160" t="s">
        <v>621</v>
      </c>
      <c r="DK195" s="160" t="s">
        <v>622</v>
      </c>
      <c r="DL195" s="160" t="s">
        <v>621</v>
      </c>
      <c r="DM195" s="161" t="s">
        <v>622</v>
      </c>
    </row>
    <row r="196" spans="14:117" x14ac:dyDescent="0.25">
      <c r="N196" s="153">
        <f>$Z$7/(O194*(Q196-1)+1)</f>
        <v>6.5253018526828507E-2</v>
      </c>
      <c r="O196" s="169">
        <f>N196*Q196</f>
        <v>0.20821948923517197</v>
      </c>
      <c r="P196" s="78">
        <v>1</v>
      </c>
      <c r="Q196" s="61">
        <f>IF($AA$7,AV171/AV183,0)</f>
        <v>3.1909556666648822</v>
      </c>
      <c r="R196" s="61">
        <f>IF($AA$7,$Z$7*($Q196-1)/(1+O154*($Q196-1)),0)</f>
        <v>0.14299461635356528</v>
      </c>
      <c r="S196" s="114">
        <f>IF(R196=0,0,-1*R196^2/$Z$7)</f>
        <v>-0.20447460306103318</v>
      </c>
      <c r="T196" s="61">
        <f>IF($AA$7,$Z$7*($Q196-1)/(1+S207*($Q196-1)),0)</f>
        <v>0.14217649705616042</v>
      </c>
      <c r="U196" s="114">
        <f>IF(T196=0,0,-1*T196^2/$Z$7)</f>
        <v>-0.20214156315160395</v>
      </c>
      <c r="V196" s="61">
        <f>IF($AA$7,$Z$7*($Q196-1)/(1+U207*($Q196-1)),0)</f>
        <v>0.14296971295925501</v>
      </c>
      <c r="W196" s="114">
        <f>IF(V196=0,0,-1*V196^2/$Z$7)</f>
        <v>-0.20440338823651769</v>
      </c>
      <c r="X196" s="61">
        <f>IF($AA$7,$Z$7*($Q196-1)/(1+W207*($Q196-1)),0)</f>
        <v>0.14296647076339047</v>
      </c>
      <c r="Y196" s="114">
        <f>IF(X196=0,0,-1*X196^2/$Z$7)</f>
        <v>-0.20439411762539383</v>
      </c>
      <c r="Z196" s="61">
        <f>IF($AA$7,$Z$7*($Q196-1)/(1+Y207*($Q196-1)),0)</f>
        <v>0.14296647070834345</v>
      </c>
      <c r="AA196" s="114">
        <f>IF(Z196=0,0,-1*Z196^2/$Z$7)</f>
        <v>-0.20439411746799627</v>
      </c>
      <c r="AB196" s="61">
        <f>IF($AA$7,$Z$7*($Q196-1)/(1+AA207*($Q196-1)),0)</f>
        <v>0.14296647070834345</v>
      </c>
      <c r="AC196" s="114">
        <f>IF(AB196=0,0,-1*AB196^2/$Z$7)</f>
        <v>-0.20439411746799627</v>
      </c>
      <c r="AD196" s="61">
        <f>IF($AA$7,$Z$7*($Q196-1)/(1+AC207*($Q196-1)),0)</f>
        <v>0.14296647070834345</v>
      </c>
      <c r="AE196" s="114">
        <f>IF(AD196=0,0,-1*AD196^2/$Z$7)</f>
        <v>-0.20439411746799627</v>
      </c>
      <c r="AF196" s="61">
        <f>IF($AA$7,$Z$7*($Q196-1)/(1+AE207*($Q196-1)),0)</f>
        <v>0.14296647070834345</v>
      </c>
      <c r="AG196" s="114">
        <f>IF(AF196=0,0,-1*AF196^2/$Z$7)</f>
        <v>-0.20439411746799627</v>
      </c>
      <c r="AH196" s="61">
        <f>IF($AA$7,$Z$7*($Q196-1)/(1+AG207*($Q196-1)),0)</f>
        <v>0.14296647070834345</v>
      </c>
      <c r="AI196" s="114">
        <f>IF(AH196=0,0,-1*AH196^2/$Z$7)</f>
        <v>-0.20439411746799627</v>
      </c>
      <c r="AJ196" s="61">
        <f>IF($AA$7,$Z$7*($Q196-1)/(1+AI207*($Q196-1)),0)</f>
        <v>0.14296647070834345</v>
      </c>
      <c r="AK196" s="114">
        <f>IF(AJ196=0,0,-1*AJ196^2/$Z$7)</f>
        <v>-0.20439411746799627</v>
      </c>
      <c r="AL196" s="61">
        <f>IF($AA$7,$Z$7*($Q196-1)/(1+AK207*($Q196-1)),0)</f>
        <v>0.14296647070834345</v>
      </c>
      <c r="AM196" s="114">
        <f>IF(AL196=0,0,-1*AL196^2/$Z$7)</f>
        <v>-0.20439411746799627</v>
      </c>
      <c r="AN196" s="61">
        <f>IF($AA$7,$Z$7*($Q196-1)/(1+AM207*($Q196-1)),0)</f>
        <v>0.14296647070834345</v>
      </c>
      <c r="AO196" s="114">
        <f>IF(AN196=0,0,-1*AN196^2/$Z$7)</f>
        <v>-0.20439411746799627</v>
      </c>
      <c r="AP196" s="61">
        <f>IF($AA$7,$Z$7*($Q196-1)/(1+AO207*($Q196-1)),0)</f>
        <v>0.14296647070834345</v>
      </c>
      <c r="AQ196" s="114">
        <f>IF(AP196=0,0,-1*AP196^2/$Z$7)</f>
        <v>-0.20439411746799627</v>
      </c>
      <c r="AR196" s="61">
        <f>IF($AA$7,$Z$7*($Q196-1)/(1+AQ207*($Q196-1)),0)</f>
        <v>0.14296647070834345</v>
      </c>
      <c r="AS196" s="114">
        <f>IF(AR196=0,0,-1*AR196^2/$Z$7)</f>
        <v>-0.20439411746799627</v>
      </c>
      <c r="AT196" s="61">
        <f>IF($AA$7,$Z$7*($Q196-1)/(1+AS207*($Q196-1)),0)</f>
        <v>0.14296647070834345</v>
      </c>
      <c r="AU196" s="114">
        <f>IF(AT196=0,0,-1*AT196^2/$Z$7)</f>
        <v>-0.20439411746799627</v>
      </c>
      <c r="AV196" s="61">
        <f>IF($AA$7,$Z$7*($Q196-1)/(1+AU207*($Q196-1)),0)</f>
        <v>0.14296647070834345</v>
      </c>
      <c r="AW196" s="114">
        <f>IF(AV196=0,0,-1*AV196^2/$Z$7)</f>
        <v>-0.20439411746799627</v>
      </c>
      <c r="AX196" s="61">
        <f>IF($AA$7,$Z$7*($Q196-1)/(1+AW207*($Q196-1)),0)</f>
        <v>0.14296647070834345</v>
      </c>
      <c r="AY196" s="114">
        <f>IF(AX196=0,0,-1*AX196^2/$Z$7)</f>
        <v>-0.20439411746799627</v>
      </c>
      <c r="AZ196" s="61">
        <f>IF($AA$7,$Z$7*($Q196-1)/(1+AY207*($Q196-1)),0)</f>
        <v>0.14296647070834345</v>
      </c>
      <c r="BA196" s="114">
        <f>IF(AZ196=0,0,-1*AZ196^2/$Z$7)</f>
        <v>-0.20439411746799627</v>
      </c>
      <c r="BB196" s="61">
        <f>IF($AA$7,$Z$7*($Q196-1)/(1+BA207*($Q196-1)),0)</f>
        <v>0.14296647070834345</v>
      </c>
      <c r="BC196" s="114">
        <f>IF(BB196=0,0,-1*BB196^2/$Z$7)</f>
        <v>-0.20439411746799627</v>
      </c>
      <c r="BD196" s="61">
        <f>IF($AA$7,$Z$7*($Q196-1)/(1+BC207*($Q196-1)),0)</f>
        <v>0.14296647070834345</v>
      </c>
      <c r="BE196" s="114">
        <f>IF(BD196=0,0,-1*BD196^2/$Z$7)</f>
        <v>-0.20439411746799627</v>
      </c>
      <c r="BF196" s="61">
        <f>IF($AA$7,$Z$7*($Q196-1)/(1+BE207*($Q196-1)),0)</f>
        <v>0.14296647070834345</v>
      </c>
      <c r="BG196" s="114">
        <f>IF(BF196=0,0,-1*BF196^2/$Z$7)</f>
        <v>-0.20439411746799627</v>
      </c>
      <c r="BH196" s="61">
        <f>IF($AA$7,$Z$7*($Q196-1)/(1+BG207*($Q196-1)),0)</f>
        <v>0.14296647070834345</v>
      </c>
      <c r="BI196" s="114">
        <f>IF(BH196=0,0,-1*BH196^2/$Z$7)</f>
        <v>-0.20439411746799627</v>
      </c>
      <c r="BJ196" s="61">
        <f>IF($AA$7,$Z$7*($Q196-1)/(1+BI207*($Q196-1)),0)</f>
        <v>0.14296647070834345</v>
      </c>
      <c r="BK196" s="114">
        <f>IF(BJ196=0,0,-1*BJ196^2/$Z$7)</f>
        <v>-0.20439411746799627</v>
      </c>
      <c r="BL196" s="61">
        <f>IF($AA$7,$Z$7*($Q196-1)/(1+BK207*($Q196-1)),0)</f>
        <v>0.14296647070834345</v>
      </c>
      <c r="BM196" s="114">
        <f>IF(BL196=0,0,-1*BL196^2/$Z$7)</f>
        <v>-0.20439411746799627</v>
      </c>
      <c r="BN196" s="61">
        <f>IF($AA$7,$Z$7*($Q196-1)/(1+BM207*($Q196-1)),0)</f>
        <v>0.14296647070834345</v>
      </c>
      <c r="BO196" s="114">
        <f>IF(BN196=0,0,-1*BN196^2/$Z$7)</f>
        <v>-0.20439411746799627</v>
      </c>
      <c r="BP196" s="61">
        <f>IF($AA$7,$Z$7*($Q196-1)/(1+BO207*($Q196-1)),0)</f>
        <v>0.14296647070834345</v>
      </c>
      <c r="BQ196" s="114">
        <f>IF(BP196=0,0,-1*BP196^2/$Z$7)</f>
        <v>-0.20439411746799627</v>
      </c>
      <c r="BR196" s="61">
        <f>IF($AA$7,$Z$7*($Q196-1)/(1+BQ207*($Q196-1)),0)</f>
        <v>0.14296647070834345</v>
      </c>
      <c r="BS196" s="114">
        <f>IF(BR196=0,0,-1*BR196^2/$Z$7)</f>
        <v>-0.20439411746799627</v>
      </c>
      <c r="BT196" s="61">
        <f>IF($AA$7,$Z$7*($Q196-1)/(1+BS207*($Q196-1)),0)</f>
        <v>0.14296647070834345</v>
      </c>
      <c r="BU196" s="114">
        <f>IF(BT196=0,0,-1*BT196^2/$Z$7)</f>
        <v>-0.20439411746799627</v>
      </c>
      <c r="BV196" s="61">
        <f>IF($AA$7,$Z$7*($Q196-1)/(1+BU207*($Q196-1)),0)</f>
        <v>0.14296647070834345</v>
      </c>
      <c r="BW196" s="114">
        <f>IF(BV196=0,0,-1*BV196^2/$Z$7)</f>
        <v>-0.20439411746799627</v>
      </c>
      <c r="BX196" s="61">
        <f>IF($AA$7,$Z$7*($Q196-1)/(1+BW207*($Q196-1)),0)</f>
        <v>0.14296647070834345</v>
      </c>
      <c r="BY196" s="114">
        <f>IF(BX196=0,0,-1*BX196^2/$Z$7)</f>
        <v>-0.20439411746799627</v>
      </c>
      <c r="BZ196" s="61">
        <f>IF($AA$7,$Z$7*($Q196-1)/(1+BY207*($Q196-1)),0)</f>
        <v>0.14296647070834345</v>
      </c>
      <c r="CA196" s="114">
        <f>IF(BZ196=0,0,-1*BZ196^2/$Z$7)</f>
        <v>-0.20439411746799627</v>
      </c>
      <c r="CB196" s="61">
        <f>IF($AA$7,$Z$7*($Q196-1)/(1+CA207*($Q196-1)),0)</f>
        <v>0.14296647070834345</v>
      </c>
      <c r="CC196" s="114">
        <f>IF(CB196=0,0,-1*CB196^2/$Z$7)</f>
        <v>-0.20439411746799627</v>
      </c>
      <c r="CD196" s="61">
        <f>IF($AA$7,$Z$7*($Q196-1)/(1+CC207*($Q196-1)),0)</f>
        <v>0.14296647070834345</v>
      </c>
      <c r="CE196" s="114">
        <f>IF(CD196=0,0,-1*CD196^2/$Z$7)</f>
        <v>-0.20439411746799627</v>
      </c>
      <c r="CF196" s="61">
        <f>IF($AA$7,$Z$7*($Q196-1)/(1+CE207*($Q196-1)),0)</f>
        <v>0.14296647070834345</v>
      </c>
      <c r="CG196" s="114">
        <f>IF(CF196=0,0,-1*CF196^2/$Z$7)</f>
        <v>-0.20439411746799627</v>
      </c>
      <c r="CH196" s="61">
        <f>IF($AA$7,$Z$7*($Q196-1)/(1+CG207*($Q196-1)),0)</f>
        <v>0.14296647070834345</v>
      </c>
      <c r="CI196" s="114">
        <f>IF(CH196=0,0,-1*CH196^2/$Z$7)</f>
        <v>-0.20439411746799627</v>
      </c>
      <c r="CJ196" s="61">
        <f>IF($AA$7,$Z$7*($Q196-1)/(1+CI207*($Q196-1)),0)</f>
        <v>0.14296647070834345</v>
      </c>
      <c r="CK196" s="114">
        <f>IF(CJ196=0,0,-1*CJ196^2/$Z$7)</f>
        <v>-0.20439411746799627</v>
      </c>
      <c r="CL196" s="61">
        <f>IF($AA$7,$Z$7*($Q196-1)/(1+CK207*($Q196-1)),0)</f>
        <v>0.14296647070834345</v>
      </c>
      <c r="CM196" s="114">
        <f>IF(CL196=0,0,-1*CL196^2/$Z$7)</f>
        <v>-0.20439411746799627</v>
      </c>
      <c r="CN196" s="61">
        <f>IF($AA$7,$Z$7*($Q196-1)/(1+CM207*($Q196-1)),0)</f>
        <v>0.14296647070834345</v>
      </c>
      <c r="CO196" s="114">
        <f>IF(CN196=0,0,-1*CN196^2/$Z$7)</f>
        <v>-0.20439411746799627</v>
      </c>
      <c r="CP196" s="61">
        <f>IF($AA$7,$Z$7*($Q196-1)/(1+CO207*($Q196-1)),0)</f>
        <v>0.14296647070834345</v>
      </c>
      <c r="CQ196" s="114">
        <f>IF(CP196=0,0,-1*CP196^2/$Z$7)</f>
        <v>-0.20439411746799627</v>
      </c>
      <c r="CR196" s="61">
        <f>IF($AA$7,$Z$7*($Q196-1)/(1+CQ207*($Q196-1)),0)</f>
        <v>0.14296647070834345</v>
      </c>
      <c r="CS196" s="114">
        <f>IF(CR196=0,0,-1*CR196^2/$Z$7)</f>
        <v>-0.20439411746799627</v>
      </c>
      <c r="CT196" s="61">
        <f>IF($AA$7,$Z$7*($Q196-1)/(1+CS207*($Q196-1)),0)</f>
        <v>0.14296647070834345</v>
      </c>
      <c r="CU196" s="114">
        <f>IF(CT196=0,0,-1*CT196^2/$Z$7)</f>
        <v>-0.20439411746799627</v>
      </c>
      <c r="CV196" s="61">
        <f>IF($AA$7,$Z$7*($Q196-1)/(1+CU207*($Q196-1)),0)</f>
        <v>0.14296647070834345</v>
      </c>
      <c r="CW196" s="114">
        <f>IF(CV196=0,0,-1*CV196^2/$Z$7)</f>
        <v>-0.20439411746799627</v>
      </c>
      <c r="CX196" s="61">
        <f>IF($AA$7,$Z$7*($Q196-1)/(1+CW207*($Q196-1)),0)</f>
        <v>0.14296647070834345</v>
      </c>
      <c r="CY196" s="114">
        <f>IF(CX196=0,0,-1*CX196^2/$Z$7)</f>
        <v>-0.20439411746799627</v>
      </c>
      <c r="CZ196" s="61">
        <f>IF($AA$7,$Z$7*($Q196-1)/(1+CY207*($Q196-1)),0)</f>
        <v>0.14296647070834345</v>
      </c>
      <c r="DA196" s="114">
        <f>IF(CZ196=0,0,-1*CZ196^2/$Z$7)</f>
        <v>-0.20439411746799627</v>
      </c>
      <c r="DB196" s="61">
        <f>IF($AA$7,$Z$7*($Q196-1)/(1+DA207*($Q196-1)),0)</f>
        <v>0.14296647070834345</v>
      </c>
      <c r="DC196" s="114">
        <f>IF(DB196=0,0,-1*DB196^2/$Z$7)</f>
        <v>-0.20439411746799627</v>
      </c>
      <c r="DD196" s="61">
        <f>IF($AA$7,$Z$7*($Q196-1)/(1+DC207*($Q196-1)),0)</f>
        <v>0.14296647070834345</v>
      </c>
      <c r="DE196" s="114">
        <f>IF(DD196=0,0,-1*DD196^2/$Z$7)</f>
        <v>-0.20439411746799627</v>
      </c>
      <c r="DF196" s="61">
        <f>IF($AA$7,$Z$7*($Q196-1)/(1+DE207*($Q196-1)),0)</f>
        <v>0.14296647070834345</v>
      </c>
      <c r="DG196" s="114">
        <f>IF(DF196=0,0,-1*DF196^2/$Z$7)</f>
        <v>-0.20439411746799627</v>
      </c>
      <c r="DH196" s="61">
        <f>IF($AA$7,$Z$7*($Q196-1)/(1+DG207*($Q196-1)),0)</f>
        <v>0.14296647070834345</v>
      </c>
      <c r="DI196" s="114">
        <f>IF(DH196=0,0,-1*DH196^2/$Z$7)</f>
        <v>-0.20439411746799627</v>
      </c>
      <c r="DJ196" s="61">
        <f>IF($AA$7,$Z$7*($Q196-1)/(1+DI207*($Q196-1)),0)</f>
        <v>0.14296647070834345</v>
      </c>
      <c r="DK196" s="114">
        <f>IF(DJ196=0,0,-1*DJ196^2/$Z$7)</f>
        <v>-0.20439411746799627</v>
      </c>
      <c r="DL196" s="61">
        <f>IF($AA$7,$Z$7*($Q196-1)/(1+DK207*($Q196-1)),0)</f>
        <v>0.14296647070834345</v>
      </c>
      <c r="DM196" s="154">
        <f>IF(DL196=0,0,-1*DL196^2/$Z$7)</f>
        <v>-0.20439411746799627</v>
      </c>
    </row>
    <row r="197" spans="14:117" x14ac:dyDescent="0.25">
      <c r="N197" s="153">
        <f>$Z$8/(O194*(Q197-1)+1)</f>
        <v>0.10202516869706255</v>
      </c>
      <c r="O197" s="169">
        <f t="shared" ref="O197:O205" si="71">N197*Q197</f>
        <v>9.3692611193280664E-2</v>
      </c>
      <c r="P197" s="78">
        <v>2</v>
      </c>
      <c r="Q197" s="61">
        <f>IF($AA$8,AV172/AV184,0)</f>
        <v>0.91832841238887575</v>
      </c>
      <c r="R197" s="61">
        <f>IF($AA$8,$Z$8*($Q197-1)/(1+O154*($Q197-1)),0)</f>
        <v>-8.3324619145476037E-3</v>
      </c>
      <c r="S197" s="114">
        <f>IF(R197=0,0,-1*R197^2/$Z$8)</f>
        <v>-6.9429921557386312E-4</v>
      </c>
      <c r="T197" s="61">
        <f>IF($AA$8,$Z$8*($Q197-1)/(1+S207*($Q197-1)),0)</f>
        <v>-8.3352567835750166E-3</v>
      </c>
      <c r="U197" s="114">
        <f>IF(T197=0,0,-1*T197^2/$Z$8)</f>
        <v>-6.9476505648133325E-4</v>
      </c>
      <c r="V197" s="61">
        <f>IF($AA$8,$Z$8*($Q197-1)/(1+U207*($Q197-1)),0)</f>
        <v>-8.332546490304996E-3</v>
      </c>
      <c r="W197" s="114">
        <f>IF(V197=0,0,-1*V197^2/$Z$8)</f>
        <v>-6.9431331013094112E-4</v>
      </c>
      <c r="X197" s="61">
        <f>IF($AA$8,$Z$8*($Q197-1)/(1+W207*($Q197-1)),0)</f>
        <v>-8.3325575035948837E-3</v>
      </c>
      <c r="Y197" s="114">
        <f>IF(X197=0,0,-1*X197^2/$Z$8)</f>
        <v>-6.9431514550715389E-4</v>
      </c>
      <c r="Z197" s="61">
        <f>IF($AA$8,$Z$8*($Q197-1)/(1+Y207*($Q197-1)),0)</f>
        <v>-8.3325575037818747E-3</v>
      </c>
      <c r="AA197" s="114">
        <f>IF(Z197=0,0,-1*Z197^2/$Z$8)</f>
        <v>-6.9431514553831624E-4</v>
      </c>
      <c r="AB197" s="61">
        <f>IF($AA$8,$Z$8*($Q197-1)/(1+AA207*($Q197-1)),0)</f>
        <v>-8.3325575037818747E-3</v>
      </c>
      <c r="AC197" s="114">
        <f>IF(AB197=0,0,-1*AB197^2/$Z$8)</f>
        <v>-6.9431514553831624E-4</v>
      </c>
      <c r="AD197" s="61">
        <f>IF($AA$8,$Z$8*($Q197-1)/(1+AC207*($Q197-1)),0)</f>
        <v>-8.3325575037818747E-3</v>
      </c>
      <c r="AE197" s="114">
        <f>IF(AD197=0,0,-1*AD197^2/$Z$8)</f>
        <v>-6.9431514553831624E-4</v>
      </c>
      <c r="AF197" s="61">
        <f>IF($AA$8,$Z$8*($Q197-1)/(1+AE207*($Q197-1)),0)</f>
        <v>-8.3325575037818747E-3</v>
      </c>
      <c r="AG197" s="114">
        <f>IF(AF197=0,0,-1*AF197^2/$Z$8)</f>
        <v>-6.9431514553831624E-4</v>
      </c>
      <c r="AH197" s="61">
        <f>IF($AA$8,$Z$8*($Q197-1)/(1+AG207*($Q197-1)),0)</f>
        <v>-8.3325575037818747E-3</v>
      </c>
      <c r="AI197" s="114">
        <f>IF(AH197=0,0,-1*AH197^2/$Z$8)</f>
        <v>-6.9431514553831624E-4</v>
      </c>
      <c r="AJ197" s="61">
        <f>IF($AA$8,$Z$8*($Q197-1)/(1+AI207*($Q197-1)),0)</f>
        <v>-8.3325575037818747E-3</v>
      </c>
      <c r="AK197" s="114">
        <f>IF(AJ197=0,0,-1*AJ197^2/$Z$8)</f>
        <v>-6.9431514553831624E-4</v>
      </c>
      <c r="AL197" s="61">
        <f>IF($AA$8,$Z$8*($Q197-1)/(1+AK207*($Q197-1)),0)</f>
        <v>-8.3325575037818747E-3</v>
      </c>
      <c r="AM197" s="114">
        <f>IF(AL197=0,0,-1*AL197^2/$Z$8)</f>
        <v>-6.9431514553831624E-4</v>
      </c>
      <c r="AN197" s="61">
        <f>IF($AA$8,$Z$8*($Q197-1)/(1+AM207*($Q197-1)),0)</f>
        <v>-8.3325575037818747E-3</v>
      </c>
      <c r="AO197" s="114">
        <f>IF(AN197=0,0,-1*AN197^2/$Z$8)</f>
        <v>-6.9431514553831624E-4</v>
      </c>
      <c r="AP197" s="61">
        <f>IF($AA$8,$Z$8*($Q197-1)/(1+AO207*($Q197-1)),0)</f>
        <v>-8.3325575037818747E-3</v>
      </c>
      <c r="AQ197" s="114">
        <f>IF(AP197=0,0,-1*AP197^2/$Z$8)</f>
        <v>-6.9431514553831624E-4</v>
      </c>
      <c r="AR197" s="61">
        <f>IF($AA$8,$Z$8*($Q197-1)/(1+AQ207*($Q197-1)),0)</f>
        <v>-8.3325575037818747E-3</v>
      </c>
      <c r="AS197" s="114">
        <f>IF(AR197=0,0,-1*AR197^2/$Z$8)</f>
        <v>-6.9431514553831624E-4</v>
      </c>
      <c r="AT197" s="61">
        <f>IF($AA$8,$Z$8*($Q197-1)/(1+AS207*($Q197-1)),0)</f>
        <v>-8.3325575037818747E-3</v>
      </c>
      <c r="AU197" s="114">
        <f>IF(AT197=0,0,-1*AT197^2/$Z$8)</f>
        <v>-6.9431514553831624E-4</v>
      </c>
      <c r="AV197" s="61">
        <f>IF($AA$8,$Z$8*($Q197-1)/(1+AU207*($Q197-1)),0)</f>
        <v>-8.3325575037818747E-3</v>
      </c>
      <c r="AW197" s="114">
        <f>IF(AV197=0,0,-1*AV197^2/$Z$8)</f>
        <v>-6.9431514553831624E-4</v>
      </c>
      <c r="AX197" s="61">
        <f>IF($AA$8,$Z$8*($Q197-1)/(1+AW207*($Q197-1)),0)</f>
        <v>-8.3325575037818747E-3</v>
      </c>
      <c r="AY197" s="114">
        <f>IF(AX197=0,0,-1*AX197^2/$Z$8)</f>
        <v>-6.9431514553831624E-4</v>
      </c>
      <c r="AZ197" s="61">
        <f>IF($AA$8,$Z$8*($Q197-1)/(1+AY207*($Q197-1)),0)</f>
        <v>-8.3325575037818747E-3</v>
      </c>
      <c r="BA197" s="114">
        <f>IF(AZ197=0,0,-1*AZ197^2/$Z$8)</f>
        <v>-6.9431514553831624E-4</v>
      </c>
      <c r="BB197" s="61">
        <f>IF($AA$8,$Z$8*($Q197-1)/(1+BA207*($Q197-1)),0)</f>
        <v>-8.3325575037818747E-3</v>
      </c>
      <c r="BC197" s="114">
        <f>IF(BB197=0,0,-1*BB197^2/$Z$8)</f>
        <v>-6.9431514553831624E-4</v>
      </c>
      <c r="BD197" s="61">
        <f>IF($AA$8,$Z$8*($Q197-1)/(1+BC207*($Q197-1)),0)</f>
        <v>-8.3325575037818747E-3</v>
      </c>
      <c r="BE197" s="114">
        <f>IF(BD197=0,0,-1*BD197^2/$Z$8)</f>
        <v>-6.9431514553831624E-4</v>
      </c>
      <c r="BF197" s="61">
        <f>IF($AA$8,$Z$8*($Q197-1)/(1+BE207*($Q197-1)),0)</f>
        <v>-8.3325575037818747E-3</v>
      </c>
      <c r="BG197" s="114">
        <f>IF(BF197=0,0,-1*BF197^2/$Z$8)</f>
        <v>-6.9431514553831624E-4</v>
      </c>
      <c r="BH197" s="61">
        <f>IF($AA$8,$Z$8*($Q197-1)/(1+BG207*($Q197-1)),0)</f>
        <v>-8.3325575037818747E-3</v>
      </c>
      <c r="BI197" s="114">
        <f>IF(BH197=0,0,-1*BH197^2/$Z$8)</f>
        <v>-6.9431514553831624E-4</v>
      </c>
      <c r="BJ197" s="61">
        <f>IF($AA$8,$Z$8*($Q197-1)/(1+BI207*($Q197-1)),0)</f>
        <v>-8.3325575037818747E-3</v>
      </c>
      <c r="BK197" s="114">
        <f>IF(BJ197=0,0,-1*BJ197^2/$Z$8)</f>
        <v>-6.9431514553831624E-4</v>
      </c>
      <c r="BL197" s="61">
        <f>IF($AA$8,$Z$8*($Q197-1)/(1+BK207*($Q197-1)),0)</f>
        <v>-8.3325575037818747E-3</v>
      </c>
      <c r="BM197" s="114">
        <f>IF(BL197=0,0,-1*BL197^2/$Z$8)</f>
        <v>-6.9431514553831624E-4</v>
      </c>
      <c r="BN197" s="61">
        <f>IF($AA$8,$Z$8*($Q197-1)/(1+BM207*($Q197-1)),0)</f>
        <v>-8.3325575037818747E-3</v>
      </c>
      <c r="BO197" s="114">
        <f>IF(BN197=0,0,-1*BN197^2/$Z$8)</f>
        <v>-6.9431514553831624E-4</v>
      </c>
      <c r="BP197" s="61">
        <f>IF($AA$8,$Z$8*($Q197-1)/(1+BO207*($Q197-1)),0)</f>
        <v>-8.3325575037818747E-3</v>
      </c>
      <c r="BQ197" s="114">
        <f>IF(BP197=0,0,-1*BP197^2/$Z$8)</f>
        <v>-6.9431514553831624E-4</v>
      </c>
      <c r="BR197" s="61">
        <f>IF($AA$8,$Z$8*($Q197-1)/(1+BQ207*($Q197-1)),0)</f>
        <v>-8.3325575037818747E-3</v>
      </c>
      <c r="BS197" s="114">
        <f>IF(BR197=0,0,-1*BR197^2/$Z$8)</f>
        <v>-6.9431514553831624E-4</v>
      </c>
      <c r="BT197" s="61">
        <f>IF($AA$8,$Z$8*($Q197-1)/(1+BS207*($Q197-1)),0)</f>
        <v>-8.3325575037818747E-3</v>
      </c>
      <c r="BU197" s="114">
        <f>IF(BT197=0,0,-1*BT197^2/$Z$8)</f>
        <v>-6.9431514553831624E-4</v>
      </c>
      <c r="BV197" s="61">
        <f>IF($AA$8,$Z$8*($Q197-1)/(1+BU207*($Q197-1)),0)</f>
        <v>-8.3325575037818747E-3</v>
      </c>
      <c r="BW197" s="114">
        <f>IF(BV197=0,0,-1*BV197^2/$Z$8)</f>
        <v>-6.9431514553831624E-4</v>
      </c>
      <c r="BX197" s="61">
        <f>IF($AA$8,$Z$8*($Q197-1)/(1+BW207*($Q197-1)),0)</f>
        <v>-8.3325575037818747E-3</v>
      </c>
      <c r="BY197" s="114">
        <f>IF(BX197=0,0,-1*BX197^2/$Z$8)</f>
        <v>-6.9431514553831624E-4</v>
      </c>
      <c r="BZ197" s="61">
        <f>IF($AA$8,$Z$8*($Q197-1)/(1+BY207*($Q197-1)),0)</f>
        <v>-8.3325575037818747E-3</v>
      </c>
      <c r="CA197" s="114">
        <f>IF(BZ197=0,0,-1*BZ197^2/$Z$8)</f>
        <v>-6.9431514553831624E-4</v>
      </c>
      <c r="CB197" s="61">
        <f>IF($AA$8,$Z$8*($Q197-1)/(1+CA207*($Q197-1)),0)</f>
        <v>-8.3325575037818747E-3</v>
      </c>
      <c r="CC197" s="114">
        <f>IF(CB197=0,0,-1*CB197^2/$Z$8)</f>
        <v>-6.9431514553831624E-4</v>
      </c>
      <c r="CD197" s="61">
        <f>IF($AA$8,$Z$8*($Q197-1)/(1+CC207*($Q197-1)),0)</f>
        <v>-8.3325575037818747E-3</v>
      </c>
      <c r="CE197" s="114">
        <f>IF(CD197=0,0,-1*CD197^2/$Z$8)</f>
        <v>-6.9431514553831624E-4</v>
      </c>
      <c r="CF197" s="61">
        <f>IF($AA$8,$Z$8*($Q197-1)/(1+CE207*($Q197-1)),0)</f>
        <v>-8.3325575037818747E-3</v>
      </c>
      <c r="CG197" s="114">
        <f>IF(CF197=0,0,-1*CF197^2/$Z$8)</f>
        <v>-6.9431514553831624E-4</v>
      </c>
      <c r="CH197" s="61">
        <f>IF($AA$8,$Z$8*($Q197-1)/(1+CG207*($Q197-1)),0)</f>
        <v>-8.3325575037818747E-3</v>
      </c>
      <c r="CI197" s="114">
        <f>IF(CH197=0,0,-1*CH197^2/$Z$8)</f>
        <v>-6.9431514553831624E-4</v>
      </c>
      <c r="CJ197" s="61">
        <f>IF($AA$8,$Z$8*($Q197-1)/(1+CI207*($Q197-1)),0)</f>
        <v>-8.3325575037818747E-3</v>
      </c>
      <c r="CK197" s="114">
        <f>IF(CJ197=0,0,-1*CJ197^2/$Z$8)</f>
        <v>-6.9431514553831624E-4</v>
      </c>
      <c r="CL197" s="61">
        <f>IF($AA$8,$Z$8*($Q197-1)/(1+CK207*($Q197-1)),0)</f>
        <v>-8.3325575037818747E-3</v>
      </c>
      <c r="CM197" s="114">
        <f>IF(CL197=0,0,-1*CL197^2/$Z$8)</f>
        <v>-6.9431514553831624E-4</v>
      </c>
      <c r="CN197" s="61">
        <f>IF($AA$8,$Z$8*($Q197-1)/(1+CM207*($Q197-1)),0)</f>
        <v>-8.3325575037818747E-3</v>
      </c>
      <c r="CO197" s="114">
        <f>IF(CN197=0,0,-1*CN197^2/$Z$8)</f>
        <v>-6.9431514553831624E-4</v>
      </c>
      <c r="CP197" s="61">
        <f>IF($AA$8,$Z$8*($Q197-1)/(1+CO207*($Q197-1)),0)</f>
        <v>-8.3325575037818747E-3</v>
      </c>
      <c r="CQ197" s="114">
        <f>IF(CP197=0,0,-1*CP197^2/$Z$8)</f>
        <v>-6.9431514553831624E-4</v>
      </c>
      <c r="CR197" s="61">
        <f>IF($AA$8,$Z$8*($Q197-1)/(1+CQ207*($Q197-1)),0)</f>
        <v>-8.3325575037818747E-3</v>
      </c>
      <c r="CS197" s="114">
        <f>IF(CR197=0,0,-1*CR197^2/$Z$8)</f>
        <v>-6.9431514553831624E-4</v>
      </c>
      <c r="CT197" s="61">
        <f>IF($AA$8,$Z$8*($Q197-1)/(1+CS207*($Q197-1)),0)</f>
        <v>-8.3325575037818747E-3</v>
      </c>
      <c r="CU197" s="114">
        <f>IF(CT197=0,0,-1*CT197^2/$Z$8)</f>
        <v>-6.9431514553831624E-4</v>
      </c>
      <c r="CV197" s="61">
        <f>IF($AA$8,$Z$8*($Q197-1)/(1+CU207*($Q197-1)),0)</f>
        <v>-8.3325575037818747E-3</v>
      </c>
      <c r="CW197" s="114">
        <f>IF(CV197=0,0,-1*CV197^2/$Z$8)</f>
        <v>-6.9431514553831624E-4</v>
      </c>
      <c r="CX197" s="61">
        <f>IF($AA$8,$Z$8*($Q197-1)/(1+CW207*($Q197-1)),0)</f>
        <v>-8.3325575037818747E-3</v>
      </c>
      <c r="CY197" s="114">
        <f>IF(CX197=0,0,-1*CX197^2/$Z$8)</f>
        <v>-6.9431514553831624E-4</v>
      </c>
      <c r="CZ197" s="61">
        <f>IF($AA$8,$Z$8*($Q197-1)/(1+CY207*($Q197-1)),0)</f>
        <v>-8.3325575037818747E-3</v>
      </c>
      <c r="DA197" s="114">
        <f>IF(CZ197=0,0,-1*CZ197^2/$Z$8)</f>
        <v>-6.9431514553831624E-4</v>
      </c>
      <c r="DB197" s="61">
        <f>IF($AA$8,$Z$8*($Q197-1)/(1+DA207*($Q197-1)),0)</f>
        <v>-8.3325575037818747E-3</v>
      </c>
      <c r="DC197" s="114">
        <f>IF(DB197=0,0,-1*DB197^2/$Z$8)</f>
        <v>-6.9431514553831624E-4</v>
      </c>
      <c r="DD197" s="61">
        <f>IF($AA$8,$Z$8*($Q197-1)/(1+DC207*($Q197-1)),0)</f>
        <v>-8.3325575037818747E-3</v>
      </c>
      <c r="DE197" s="114">
        <f>IF(DD197=0,0,-1*DD197^2/$Z$8)</f>
        <v>-6.9431514553831624E-4</v>
      </c>
      <c r="DF197" s="61">
        <f>IF($AA$8,$Z$8*($Q197-1)/(1+DE207*($Q197-1)),0)</f>
        <v>-8.3325575037818747E-3</v>
      </c>
      <c r="DG197" s="114">
        <f>IF(DF197=0,0,-1*DF197^2/$Z$8)</f>
        <v>-6.9431514553831624E-4</v>
      </c>
      <c r="DH197" s="61">
        <f>IF($AA$8,$Z$8*($Q197-1)/(1+DG207*($Q197-1)),0)</f>
        <v>-8.3325575037818747E-3</v>
      </c>
      <c r="DI197" s="114">
        <f>IF(DH197=0,0,-1*DH197^2/$Z$8)</f>
        <v>-6.9431514553831624E-4</v>
      </c>
      <c r="DJ197" s="61">
        <f>IF($AA$8,$Z$8*($Q197-1)/(1+DI207*($Q197-1)),0)</f>
        <v>-8.3325575037818747E-3</v>
      </c>
      <c r="DK197" s="114">
        <f>IF(DJ197=0,0,-1*DJ197^2/$Z$8)</f>
        <v>-6.9431514553831624E-4</v>
      </c>
      <c r="DL197" s="61">
        <f>IF($AA$8,$Z$8*($Q197-1)/(1+DK207*($Q197-1)),0)</f>
        <v>-8.3325575037818747E-3</v>
      </c>
      <c r="DM197" s="154">
        <f>IF(DL197=0,0,-1*DL197^2/$Z$8)</f>
        <v>-6.9431514553831624E-4</v>
      </c>
    </row>
    <row r="198" spans="14:117" x14ac:dyDescent="0.25">
      <c r="N198" s="153">
        <f>$Z$9/(O194*(Q198-1)+1)</f>
        <v>0.11932160531795856</v>
      </c>
      <c r="O198" s="169">
        <f t="shared" si="71"/>
        <v>3.9822851653243049E-2</v>
      </c>
      <c r="P198" s="78">
        <v>3</v>
      </c>
      <c r="Q198" s="61">
        <f>IF($AA$9,AV173/AV185,0)</f>
        <v>0.33374384753814146</v>
      </c>
      <c r="R198" s="61">
        <f>IF($AA$9,$Z$9*($Q198-1)/(1+O154*($Q198-1)),0)</f>
        <v>-7.9490053440702563E-2</v>
      </c>
      <c r="S198" s="114">
        <f>IF(R198=0,0,-1*R198^2/$Z$9)</f>
        <v>-6.3186685960057484E-2</v>
      </c>
      <c r="T198" s="61">
        <f>IF($AA$9,$Z$9*($Q198-1)/(1+S207*($Q198-1)),0)</f>
        <v>-7.974513916198829E-2</v>
      </c>
      <c r="U198" s="114">
        <f>IF(T198=0,0,-1*T198^2/$Z$9)</f>
        <v>-6.3592872199648778E-2</v>
      </c>
      <c r="V198" s="61">
        <f>IF($AA$9,$Z$9*($Q198-1)/(1+U207*($Q198-1)),0)</f>
        <v>-7.9497751166650268E-2</v>
      </c>
      <c r="W198" s="114">
        <f>IF(V198=0,0,-1*V198^2/$Z$9)</f>
        <v>-6.3198924405546447E-2</v>
      </c>
      <c r="X198" s="61">
        <f>IF($AA$9,$Z$9*($Q198-1)/(1+W207*($Q198-1)),0)</f>
        <v>-7.9498753647694473E-2</v>
      </c>
      <c r="Y198" s="114">
        <f>IF(X198=0,0,-1*X198^2/$Z$9)</f>
        <v>-6.3200518315368145E-2</v>
      </c>
      <c r="Z198" s="61">
        <f>IF($AA$9,$Z$9*($Q198-1)/(1+Y207*($Q198-1)),0)</f>
        <v>-7.949875366471551E-2</v>
      </c>
      <c r="AA198" s="114">
        <f>IF(Z198=0,0,-1*Z198^2/$Z$9)</f>
        <v>-6.3200518342431164E-2</v>
      </c>
      <c r="AB198" s="61">
        <f>IF($AA$9,$Z$9*($Q198-1)/(1+AA207*($Q198-1)),0)</f>
        <v>-7.949875366471551E-2</v>
      </c>
      <c r="AC198" s="114">
        <f>IF(AB198=0,0,-1*AB198^2/$Z$9)</f>
        <v>-6.3200518342431164E-2</v>
      </c>
      <c r="AD198" s="61">
        <f>IF($AA$9,$Z$9*($Q198-1)/(1+AC207*($Q198-1)),0)</f>
        <v>-7.949875366471551E-2</v>
      </c>
      <c r="AE198" s="114">
        <f>IF(AD198=0,0,-1*AD198^2/$Z$9)</f>
        <v>-6.3200518342431164E-2</v>
      </c>
      <c r="AF198" s="61">
        <f>IF($AA$9,$Z$9*($Q198-1)/(1+AE207*($Q198-1)),0)</f>
        <v>-7.949875366471551E-2</v>
      </c>
      <c r="AG198" s="114">
        <f>IF(AF198=0,0,-1*AF198^2/$Z$9)</f>
        <v>-6.3200518342431164E-2</v>
      </c>
      <c r="AH198" s="61">
        <f>IF($AA$9,$Z$9*($Q198-1)/(1+AG207*($Q198-1)),0)</f>
        <v>-7.949875366471551E-2</v>
      </c>
      <c r="AI198" s="114">
        <f>IF(AH198=0,0,-1*AH198^2/$Z$9)</f>
        <v>-6.3200518342431164E-2</v>
      </c>
      <c r="AJ198" s="61">
        <f>IF($AA$9,$Z$9*($Q198-1)/(1+AI207*($Q198-1)),0)</f>
        <v>-7.949875366471551E-2</v>
      </c>
      <c r="AK198" s="114">
        <f>IF(AJ198=0,0,-1*AJ198^2/$Z$9)</f>
        <v>-6.3200518342431164E-2</v>
      </c>
      <c r="AL198" s="61">
        <f>IF($AA$9,$Z$9*($Q198-1)/(1+AK207*($Q198-1)),0)</f>
        <v>-7.949875366471551E-2</v>
      </c>
      <c r="AM198" s="114">
        <f>IF(AL198=0,0,-1*AL198^2/$Z$9)</f>
        <v>-6.3200518342431164E-2</v>
      </c>
      <c r="AN198" s="61">
        <f>IF($AA$9,$Z$9*($Q198-1)/(1+AM207*($Q198-1)),0)</f>
        <v>-7.949875366471551E-2</v>
      </c>
      <c r="AO198" s="114">
        <f>IF(AN198=0,0,-1*AN198^2/$Z$9)</f>
        <v>-6.3200518342431164E-2</v>
      </c>
      <c r="AP198" s="61">
        <f>IF($AA$9,$Z$9*($Q198-1)/(1+AO207*($Q198-1)),0)</f>
        <v>-7.949875366471551E-2</v>
      </c>
      <c r="AQ198" s="114">
        <f>IF(AP198=0,0,-1*AP198^2/$Z$9)</f>
        <v>-6.3200518342431164E-2</v>
      </c>
      <c r="AR198" s="61">
        <f>IF($AA$9,$Z$9*($Q198-1)/(1+AQ207*($Q198-1)),0)</f>
        <v>-7.949875366471551E-2</v>
      </c>
      <c r="AS198" s="114">
        <f>IF(AR198=0,0,-1*AR198^2/$Z$9)</f>
        <v>-6.3200518342431164E-2</v>
      </c>
      <c r="AT198" s="61">
        <f>IF($AA$9,$Z$9*($Q198-1)/(1+AS207*($Q198-1)),0)</f>
        <v>-7.949875366471551E-2</v>
      </c>
      <c r="AU198" s="114">
        <f>IF(AT198=0,0,-1*AT198^2/$Z$9)</f>
        <v>-6.3200518342431164E-2</v>
      </c>
      <c r="AV198" s="61">
        <f>IF($AA$9,$Z$9*($Q198-1)/(1+AU207*($Q198-1)),0)</f>
        <v>-7.949875366471551E-2</v>
      </c>
      <c r="AW198" s="114">
        <f>IF(AV198=0,0,-1*AV198^2/$Z$9)</f>
        <v>-6.3200518342431164E-2</v>
      </c>
      <c r="AX198" s="61">
        <f>IF($AA$9,$Z$9*($Q198-1)/(1+AW207*($Q198-1)),0)</f>
        <v>-7.949875366471551E-2</v>
      </c>
      <c r="AY198" s="114">
        <f>IF(AX198=0,0,-1*AX198^2/$Z$9)</f>
        <v>-6.3200518342431164E-2</v>
      </c>
      <c r="AZ198" s="61">
        <f>IF($AA$9,$Z$9*($Q198-1)/(1+AY207*($Q198-1)),0)</f>
        <v>-7.949875366471551E-2</v>
      </c>
      <c r="BA198" s="114">
        <f>IF(AZ198=0,0,-1*AZ198^2/$Z$9)</f>
        <v>-6.3200518342431164E-2</v>
      </c>
      <c r="BB198" s="61">
        <f>IF($AA$9,$Z$9*($Q198-1)/(1+BA207*($Q198-1)),0)</f>
        <v>-7.949875366471551E-2</v>
      </c>
      <c r="BC198" s="114">
        <f>IF(BB198=0,0,-1*BB198^2/$Z$9)</f>
        <v>-6.3200518342431164E-2</v>
      </c>
      <c r="BD198" s="61">
        <f>IF($AA$9,$Z$9*($Q198-1)/(1+BC207*($Q198-1)),0)</f>
        <v>-7.949875366471551E-2</v>
      </c>
      <c r="BE198" s="114">
        <f>IF(BD198=0,0,-1*BD198^2/$Z$9)</f>
        <v>-6.3200518342431164E-2</v>
      </c>
      <c r="BF198" s="61">
        <f>IF($AA$9,$Z$9*($Q198-1)/(1+BE207*($Q198-1)),0)</f>
        <v>-7.949875366471551E-2</v>
      </c>
      <c r="BG198" s="114">
        <f>IF(BF198=0,0,-1*BF198^2/$Z$9)</f>
        <v>-6.3200518342431164E-2</v>
      </c>
      <c r="BH198" s="61">
        <f>IF($AA$9,$Z$9*($Q198-1)/(1+BG207*($Q198-1)),0)</f>
        <v>-7.949875366471551E-2</v>
      </c>
      <c r="BI198" s="114">
        <f>IF(BH198=0,0,-1*BH198^2/$Z$9)</f>
        <v>-6.3200518342431164E-2</v>
      </c>
      <c r="BJ198" s="61">
        <f>IF($AA$9,$Z$9*($Q198-1)/(1+BI207*($Q198-1)),0)</f>
        <v>-7.949875366471551E-2</v>
      </c>
      <c r="BK198" s="114">
        <f>IF(BJ198=0,0,-1*BJ198^2/$Z$9)</f>
        <v>-6.3200518342431164E-2</v>
      </c>
      <c r="BL198" s="61">
        <f>IF($AA$9,$Z$9*($Q198-1)/(1+BK207*($Q198-1)),0)</f>
        <v>-7.949875366471551E-2</v>
      </c>
      <c r="BM198" s="114">
        <f>IF(BL198=0,0,-1*BL198^2/$Z$9)</f>
        <v>-6.3200518342431164E-2</v>
      </c>
      <c r="BN198" s="61">
        <f>IF($AA$9,$Z$9*($Q198-1)/(1+BM207*($Q198-1)),0)</f>
        <v>-7.949875366471551E-2</v>
      </c>
      <c r="BO198" s="114">
        <f>IF(BN198=0,0,-1*BN198^2/$Z$9)</f>
        <v>-6.3200518342431164E-2</v>
      </c>
      <c r="BP198" s="61">
        <f>IF($AA$9,$Z$9*($Q198-1)/(1+BO207*($Q198-1)),0)</f>
        <v>-7.949875366471551E-2</v>
      </c>
      <c r="BQ198" s="114">
        <f>IF(BP198=0,0,-1*BP198^2/$Z$9)</f>
        <v>-6.3200518342431164E-2</v>
      </c>
      <c r="BR198" s="61">
        <f>IF($AA$9,$Z$9*($Q198-1)/(1+BQ207*($Q198-1)),0)</f>
        <v>-7.949875366471551E-2</v>
      </c>
      <c r="BS198" s="114">
        <f>IF(BR198=0,0,-1*BR198^2/$Z$9)</f>
        <v>-6.3200518342431164E-2</v>
      </c>
      <c r="BT198" s="61">
        <f>IF($AA$9,$Z$9*($Q198-1)/(1+BS207*($Q198-1)),0)</f>
        <v>-7.949875366471551E-2</v>
      </c>
      <c r="BU198" s="114">
        <f>IF(BT198=0,0,-1*BT198^2/$Z$9)</f>
        <v>-6.3200518342431164E-2</v>
      </c>
      <c r="BV198" s="61">
        <f>IF($AA$9,$Z$9*($Q198-1)/(1+BU207*($Q198-1)),0)</f>
        <v>-7.949875366471551E-2</v>
      </c>
      <c r="BW198" s="114">
        <f>IF(BV198=0,0,-1*BV198^2/$Z$9)</f>
        <v>-6.3200518342431164E-2</v>
      </c>
      <c r="BX198" s="61">
        <f>IF($AA$9,$Z$9*($Q198-1)/(1+BW207*($Q198-1)),0)</f>
        <v>-7.949875366471551E-2</v>
      </c>
      <c r="BY198" s="114">
        <f>IF(BX198=0,0,-1*BX198^2/$Z$9)</f>
        <v>-6.3200518342431164E-2</v>
      </c>
      <c r="BZ198" s="61">
        <f>IF($AA$9,$Z$9*($Q198-1)/(1+BY207*($Q198-1)),0)</f>
        <v>-7.949875366471551E-2</v>
      </c>
      <c r="CA198" s="114">
        <f>IF(BZ198=0,0,-1*BZ198^2/$Z$9)</f>
        <v>-6.3200518342431164E-2</v>
      </c>
      <c r="CB198" s="61">
        <f>IF($AA$9,$Z$9*($Q198-1)/(1+CA207*($Q198-1)),0)</f>
        <v>-7.949875366471551E-2</v>
      </c>
      <c r="CC198" s="114">
        <f>IF(CB198=0,0,-1*CB198^2/$Z$9)</f>
        <v>-6.3200518342431164E-2</v>
      </c>
      <c r="CD198" s="61">
        <f>IF($AA$9,$Z$9*($Q198-1)/(1+CC207*($Q198-1)),0)</f>
        <v>-7.949875366471551E-2</v>
      </c>
      <c r="CE198" s="114">
        <f>IF(CD198=0,0,-1*CD198^2/$Z$9)</f>
        <v>-6.3200518342431164E-2</v>
      </c>
      <c r="CF198" s="61">
        <f>IF($AA$9,$Z$9*($Q198-1)/(1+CE207*($Q198-1)),0)</f>
        <v>-7.949875366471551E-2</v>
      </c>
      <c r="CG198" s="114">
        <f>IF(CF198=0,0,-1*CF198^2/$Z$9)</f>
        <v>-6.3200518342431164E-2</v>
      </c>
      <c r="CH198" s="61">
        <f>IF($AA$9,$Z$9*($Q198-1)/(1+CG207*($Q198-1)),0)</f>
        <v>-7.949875366471551E-2</v>
      </c>
      <c r="CI198" s="114">
        <f>IF(CH198=0,0,-1*CH198^2/$Z$9)</f>
        <v>-6.3200518342431164E-2</v>
      </c>
      <c r="CJ198" s="61">
        <f>IF($AA$9,$Z$9*($Q198-1)/(1+CI207*($Q198-1)),0)</f>
        <v>-7.949875366471551E-2</v>
      </c>
      <c r="CK198" s="114">
        <f>IF(CJ198=0,0,-1*CJ198^2/$Z$9)</f>
        <v>-6.3200518342431164E-2</v>
      </c>
      <c r="CL198" s="61">
        <f>IF($AA$9,$Z$9*($Q198-1)/(1+CK207*($Q198-1)),0)</f>
        <v>-7.949875366471551E-2</v>
      </c>
      <c r="CM198" s="114">
        <f>IF(CL198=0,0,-1*CL198^2/$Z$9)</f>
        <v>-6.3200518342431164E-2</v>
      </c>
      <c r="CN198" s="61">
        <f>IF($AA$9,$Z$9*($Q198-1)/(1+CM207*($Q198-1)),0)</f>
        <v>-7.949875366471551E-2</v>
      </c>
      <c r="CO198" s="114">
        <f>IF(CN198=0,0,-1*CN198^2/$Z$9)</f>
        <v>-6.3200518342431164E-2</v>
      </c>
      <c r="CP198" s="61">
        <f>IF($AA$9,$Z$9*($Q198-1)/(1+CO207*($Q198-1)),0)</f>
        <v>-7.949875366471551E-2</v>
      </c>
      <c r="CQ198" s="114">
        <f>IF(CP198=0,0,-1*CP198^2/$Z$9)</f>
        <v>-6.3200518342431164E-2</v>
      </c>
      <c r="CR198" s="61">
        <f>IF($AA$9,$Z$9*($Q198-1)/(1+CQ207*($Q198-1)),0)</f>
        <v>-7.949875366471551E-2</v>
      </c>
      <c r="CS198" s="114">
        <f>IF(CR198=0,0,-1*CR198^2/$Z$9)</f>
        <v>-6.3200518342431164E-2</v>
      </c>
      <c r="CT198" s="61">
        <f>IF($AA$9,$Z$9*($Q198-1)/(1+CS207*($Q198-1)),0)</f>
        <v>-7.949875366471551E-2</v>
      </c>
      <c r="CU198" s="114">
        <f>IF(CT198=0,0,-1*CT198^2/$Z$9)</f>
        <v>-6.3200518342431164E-2</v>
      </c>
      <c r="CV198" s="61">
        <f>IF($AA$9,$Z$9*($Q198-1)/(1+CU207*($Q198-1)),0)</f>
        <v>-7.949875366471551E-2</v>
      </c>
      <c r="CW198" s="114">
        <f>IF(CV198=0,0,-1*CV198^2/$Z$9)</f>
        <v>-6.3200518342431164E-2</v>
      </c>
      <c r="CX198" s="61">
        <f>IF($AA$9,$Z$9*($Q198-1)/(1+CW207*($Q198-1)),0)</f>
        <v>-7.949875366471551E-2</v>
      </c>
      <c r="CY198" s="114">
        <f>IF(CX198=0,0,-1*CX198^2/$Z$9)</f>
        <v>-6.3200518342431164E-2</v>
      </c>
      <c r="CZ198" s="61">
        <f>IF($AA$9,$Z$9*($Q198-1)/(1+CY207*($Q198-1)),0)</f>
        <v>-7.949875366471551E-2</v>
      </c>
      <c r="DA198" s="114">
        <f>IF(CZ198=0,0,-1*CZ198^2/$Z$9)</f>
        <v>-6.3200518342431164E-2</v>
      </c>
      <c r="DB198" s="61">
        <f>IF($AA$9,$Z$9*($Q198-1)/(1+DA207*($Q198-1)),0)</f>
        <v>-7.949875366471551E-2</v>
      </c>
      <c r="DC198" s="114">
        <f>IF(DB198=0,0,-1*DB198^2/$Z$9)</f>
        <v>-6.3200518342431164E-2</v>
      </c>
      <c r="DD198" s="61">
        <f>IF($AA$9,$Z$9*($Q198-1)/(1+DC207*($Q198-1)),0)</f>
        <v>-7.949875366471551E-2</v>
      </c>
      <c r="DE198" s="114">
        <f>IF(DD198=0,0,-1*DD198^2/$Z$9)</f>
        <v>-6.3200518342431164E-2</v>
      </c>
      <c r="DF198" s="61">
        <f>IF($AA$9,$Z$9*($Q198-1)/(1+DE207*($Q198-1)),0)</f>
        <v>-7.949875366471551E-2</v>
      </c>
      <c r="DG198" s="114">
        <f>IF(DF198=0,0,-1*DF198^2/$Z$9)</f>
        <v>-6.3200518342431164E-2</v>
      </c>
      <c r="DH198" s="61">
        <f>IF($AA$9,$Z$9*($Q198-1)/(1+DG207*($Q198-1)),0)</f>
        <v>-7.949875366471551E-2</v>
      </c>
      <c r="DI198" s="114">
        <f>IF(DH198=0,0,-1*DH198^2/$Z$9)</f>
        <v>-6.3200518342431164E-2</v>
      </c>
      <c r="DJ198" s="61">
        <f>IF($AA$9,$Z$9*($Q198-1)/(1+DI207*($Q198-1)),0)</f>
        <v>-7.949875366471551E-2</v>
      </c>
      <c r="DK198" s="114">
        <f>IF(DJ198=0,0,-1*DJ198^2/$Z$9)</f>
        <v>-6.3200518342431164E-2</v>
      </c>
      <c r="DL198" s="61">
        <f>IF($AA$9,$Z$9*($Q198-1)/(1+DK207*($Q198-1)),0)</f>
        <v>-7.949875366471551E-2</v>
      </c>
      <c r="DM198" s="154">
        <f>IF(DL198=0,0,-1*DL198^2/$Z$9)</f>
        <v>-6.3200518342431164E-2</v>
      </c>
    </row>
    <row r="199" spans="14:117" x14ac:dyDescent="0.25">
      <c r="N199" s="153">
        <f>$Z$10/(O194*(Q199-1)+1)</f>
        <v>0.1259262008334647</v>
      </c>
      <c r="O199" s="169">
        <f t="shared" si="71"/>
        <v>1.9252835985987291E-2</v>
      </c>
      <c r="P199" s="78">
        <v>4</v>
      </c>
      <c r="Q199" s="61">
        <f>IF($AA$10,AV174/AV186,0)</f>
        <v>0.15288983435185854</v>
      </c>
      <c r="R199" s="61">
        <f>IF($AA$10,$Z$10*($Q199-1)/(1+O154*($Q199-1)),0)</f>
        <v>-0.10665770074421088</v>
      </c>
      <c r="S199" s="114">
        <f>IF(R199=0,0,-1*R199^2/$Z$10)</f>
        <v>-0.11375865128041641</v>
      </c>
      <c r="T199" s="61">
        <f>IF($AA$10,$Z$10*($Q199-1)/(1+S207*($Q199-1)),0)</f>
        <v>-0.10711745058232205</v>
      </c>
      <c r="U199" s="114">
        <f>IF(T199=0,0,-1*T199^2/$Z$10)</f>
        <v>-0.11474148219256207</v>
      </c>
      <c r="V199" s="61">
        <f>IF($AA$10,$Z$10*($Q199-1)/(1+U207*($Q199-1)),0)</f>
        <v>-0.10667155986487668</v>
      </c>
      <c r="W199" s="114">
        <f>IF(V199=0,0,-1*V199^2/$Z$10)</f>
        <v>-0.1137882168400597</v>
      </c>
      <c r="X199" s="61">
        <f>IF($AA$10,$Z$10*($Q199-1)/(1+W207*($Q199-1)),0)</f>
        <v>-0.10667336481683118</v>
      </c>
      <c r="Y199" s="114">
        <f>IF(X199=0,0,-1*X199^2/$Z$10)</f>
        <v>-0.11379206761344755</v>
      </c>
      <c r="Z199" s="61">
        <f>IF($AA$10,$Z$10*($Q199-1)/(1+Y207*($Q199-1)),0)</f>
        <v>-0.10667336484747743</v>
      </c>
      <c r="AA199" s="114">
        <f>IF(Z199=0,0,-1*Z199^2/$Z$10)</f>
        <v>-0.11379206767883032</v>
      </c>
      <c r="AB199" s="61">
        <f>IF($AA$10,$Z$10*($Q199-1)/(1+AA207*($Q199-1)),0)</f>
        <v>-0.10667336484747743</v>
      </c>
      <c r="AC199" s="114">
        <f>IF(AB199=0,0,-1*AB199^2/$Z$10)</f>
        <v>-0.11379206767883032</v>
      </c>
      <c r="AD199" s="61">
        <f>IF($AA$10,$Z$10*($Q199-1)/(1+AC207*($Q199-1)),0)</f>
        <v>-0.10667336484747743</v>
      </c>
      <c r="AE199" s="114">
        <f>IF(AD199=0,0,-1*AD199^2/$Z$10)</f>
        <v>-0.11379206767883032</v>
      </c>
      <c r="AF199" s="61">
        <f>IF($AA$10,$Z$10*($Q199-1)/(1+AE207*($Q199-1)),0)</f>
        <v>-0.10667336484747743</v>
      </c>
      <c r="AG199" s="114">
        <f>IF(AF199=0,0,-1*AF199^2/$Z$10)</f>
        <v>-0.11379206767883032</v>
      </c>
      <c r="AH199" s="61">
        <f>IF($AA$10,$Z$10*($Q199-1)/(1+AG207*($Q199-1)),0)</f>
        <v>-0.10667336484747743</v>
      </c>
      <c r="AI199" s="114">
        <f>IF(AH199=0,0,-1*AH199^2/$Z$10)</f>
        <v>-0.11379206767883032</v>
      </c>
      <c r="AJ199" s="61">
        <f>IF($AA$10,$Z$10*($Q199-1)/(1+AI207*($Q199-1)),0)</f>
        <v>-0.10667336484747743</v>
      </c>
      <c r="AK199" s="114">
        <f>IF(AJ199=0,0,-1*AJ199^2/$Z$10)</f>
        <v>-0.11379206767883032</v>
      </c>
      <c r="AL199" s="61">
        <f>IF($AA$10,$Z$10*($Q199-1)/(1+AK207*($Q199-1)),0)</f>
        <v>-0.10667336484747743</v>
      </c>
      <c r="AM199" s="114">
        <f>IF(AL199=0,0,-1*AL199^2/$Z$10)</f>
        <v>-0.11379206767883032</v>
      </c>
      <c r="AN199" s="61">
        <f>IF($AA$10,$Z$10*($Q199-1)/(1+AM207*($Q199-1)),0)</f>
        <v>-0.10667336484747743</v>
      </c>
      <c r="AO199" s="114">
        <f>IF(AN199=0,0,-1*AN199^2/$Z$10)</f>
        <v>-0.11379206767883032</v>
      </c>
      <c r="AP199" s="61">
        <f>IF($AA$10,$Z$10*($Q199-1)/(1+AO207*($Q199-1)),0)</f>
        <v>-0.10667336484747743</v>
      </c>
      <c r="AQ199" s="114">
        <f>IF(AP199=0,0,-1*AP199^2/$Z$10)</f>
        <v>-0.11379206767883032</v>
      </c>
      <c r="AR199" s="61">
        <f>IF($AA$10,$Z$10*($Q199-1)/(1+AQ207*($Q199-1)),0)</f>
        <v>-0.10667336484747743</v>
      </c>
      <c r="AS199" s="114">
        <f>IF(AR199=0,0,-1*AR199^2/$Z$10)</f>
        <v>-0.11379206767883032</v>
      </c>
      <c r="AT199" s="61">
        <f>IF($AA$10,$Z$10*($Q199-1)/(1+AS207*($Q199-1)),0)</f>
        <v>-0.10667336484747743</v>
      </c>
      <c r="AU199" s="114">
        <f>IF(AT199=0,0,-1*AT199^2/$Z$10)</f>
        <v>-0.11379206767883032</v>
      </c>
      <c r="AV199" s="61">
        <f>IF($AA$10,$Z$10*($Q199-1)/(1+AU207*($Q199-1)),0)</f>
        <v>-0.10667336484747743</v>
      </c>
      <c r="AW199" s="114">
        <f>IF(AV199=0,0,-1*AV199^2/$Z$10)</f>
        <v>-0.11379206767883032</v>
      </c>
      <c r="AX199" s="61">
        <f>IF($AA$10,$Z$10*($Q199-1)/(1+AW207*($Q199-1)),0)</f>
        <v>-0.10667336484747743</v>
      </c>
      <c r="AY199" s="114">
        <f>IF(AX199=0,0,-1*AX199^2/$Z$10)</f>
        <v>-0.11379206767883032</v>
      </c>
      <c r="AZ199" s="61">
        <f>IF($AA$10,$Z$10*($Q199-1)/(1+AY207*($Q199-1)),0)</f>
        <v>-0.10667336484747743</v>
      </c>
      <c r="BA199" s="114">
        <f>IF(AZ199=0,0,-1*AZ199^2/$Z$10)</f>
        <v>-0.11379206767883032</v>
      </c>
      <c r="BB199" s="61">
        <f>IF($AA$10,$Z$10*($Q199-1)/(1+BA207*($Q199-1)),0)</f>
        <v>-0.10667336484747743</v>
      </c>
      <c r="BC199" s="114">
        <f>IF(BB199=0,0,-1*BB199^2/$Z$10)</f>
        <v>-0.11379206767883032</v>
      </c>
      <c r="BD199" s="61">
        <f>IF($AA$10,$Z$10*($Q199-1)/(1+BC207*($Q199-1)),0)</f>
        <v>-0.10667336484747743</v>
      </c>
      <c r="BE199" s="114">
        <f>IF(BD199=0,0,-1*BD199^2/$Z$10)</f>
        <v>-0.11379206767883032</v>
      </c>
      <c r="BF199" s="61">
        <f>IF($AA$10,$Z$10*($Q199-1)/(1+BE207*($Q199-1)),0)</f>
        <v>-0.10667336484747743</v>
      </c>
      <c r="BG199" s="114">
        <f>IF(BF199=0,0,-1*BF199^2/$Z$10)</f>
        <v>-0.11379206767883032</v>
      </c>
      <c r="BH199" s="61">
        <f>IF($AA$10,$Z$10*($Q199-1)/(1+BG207*($Q199-1)),0)</f>
        <v>-0.10667336484747743</v>
      </c>
      <c r="BI199" s="114">
        <f>IF(BH199=0,0,-1*BH199^2/$Z$10)</f>
        <v>-0.11379206767883032</v>
      </c>
      <c r="BJ199" s="61">
        <f>IF($AA$10,$Z$10*($Q199-1)/(1+BI207*($Q199-1)),0)</f>
        <v>-0.10667336484747743</v>
      </c>
      <c r="BK199" s="114">
        <f>IF(BJ199=0,0,-1*BJ199^2/$Z$10)</f>
        <v>-0.11379206767883032</v>
      </c>
      <c r="BL199" s="61">
        <f>IF($AA$10,$Z$10*($Q199-1)/(1+BK207*($Q199-1)),0)</f>
        <v>-0.10667336484747743</v>
      </c>
      <c r="BM199" s="114">
        <f>IF(BL199=0,0,-1*BL199^2/$Z$10)</f>
        <v>-0.11379206767883032</v>
      </c>
      <c r="BN199" s="61">
        <f>IF($AA$10,$Z$10*($Q199-1)/(1+BM207*($Q199-1)),0)</f>
        <v>-0.10667336484747743</v>
      </c>
      <c r="BO199" s="114">
        <f>IF(BN199=0,0,-1*BN199^2/$Z$10)</f>
        <v>-0.11379206767883032</v>
      </c>
      <c r="BP199" s="61">
        <f>IF($AA$10,$Z$10*($Q199-1)/(1+BO207*($Q199-1)),0)</f>
        <v>-0.10667336484747743</v>
      </c>
      <c r="BQ199" s="114">
        <f>IF(BP199=0,0,-1*BP199^2/$Z$10)</f>
        <v>-0.11379206767883032</v>
      </c>
      <c r="BR199" s="61">
        <f>IF($AA$10,$Z$10*($Q199-1)/(1+BQ207*($Q199-1)),0)</f>
        <v>-0.10667336484747743</v>
      </c>
      <c r="BS199" s="114">
        <f>IF(BR199=0,0,-1*BR199^2/$Z$10)</f>
        <v>-0.11379206767883032</v>
      </c>
      <c r="BT199" s="61">
        <f>IF($AA$10,$Z$10*($Q199-1)/(1+BS207*($Q199-1)),0)</f>
        <v>-0.10667336484747743</v>
      </c>
      <c r="BU199" s="114">
        <f>IF(BT199=0,0,-1*BT199^2/$Z$10)</f>
        <v>-0.11379206767883032</v>
      </c>
      <c r="BV199" s="61">
        <f>IF($AA$10,$Z$10*($Q199-1)/(1+BU207*($Q199-1)),0)</f>
        <v>-0.10667336484747743</v>
      </c>
      <c r="BW199" s="114">
        <f>IF(BV199=0,0,-1*BV199^2/$Z$10)</f>
        <v>-0.11379206767883032</v>
      </c>
      <c r="BX199" s="61">
        <f>IF($AA$10,$Z$10*($Q199-1)/(1+BW207*($Q199-1)),0)</f>
        <v>-0.10667336484747743</v>
      </c>
      <c r="BY199" s="114">
        <f>IF(BX199=0,0,-1*BX199^2/$Z$10)</f>
        <v>-0.11379206767883032</v>
      </c>
      <c r="BZ199" s="61">
        <f>IF($AA$10,$Z$10*($Q199-1)/(1+BY207*($Q199-1)),0)</f>
        <v>-0.10667336484747743</v>
      </c>
      <c r="CA199" s="114">
        <f>IF(BZ199=0,0,-1*BZ199^2/$Z$10)</f>
        <v>-0.11379206767883032</v>
      </c>
      <c r="CB199" s="61">
        <f>IF($AA$10,$Z$10*($Q199-1)/(1+CA207*($Q199-1)),0)</f>
        <v>-0.10667336484747743</v>
      </c>
      <c r="CC199" s="114">
        <f>IF(CB199=0,0,-1*CB199^2/$Z$10)</f>
        <v>-0.11379206767883032</v>
      </c>
      <c r="CD199" s="61">
        <f>IF($AA$10,$Z$10*($Q199-1)/(1+CC207*($Q199-1)),0)</f>
        <v>-0.10667336484747743</v>
      </c>
      <c r="CE199" s="114">
        <f>IF(CD199=0,0,-1*CD199^2/$Z$10)</f>
        <v>-0.11379206767883032</v>
      </c>
      <c r="CF199" s="61">
        <f>IF($AA$10,$Z$10*($Q199-1)/(1+CE207*($Q199-1)),0)</f>
        <v>-0.10667336484747743</v>
      </c>
      <c r="CG199" s="114">
        <f>IF(CF199=0,0,-1*CF199^2/$Z$10)</f>
        <v>-0.11379206767883032</v>
      </c>
      <c r="CH199" s="61">
        <f>IF($AA$10,$Z$10*($Q199-1)/(1+CG207*($Q199-1)),0)</f>
        <v>-0.10667336484747743</v>
      </c>
      <c r="CI199" s="114">
        <f>IF(CH199=0,0,-1*CH199^2/$Z$10)</f>
        <v>-0.11379206767883032</v>
      </c>
      <c r="CJ199" s="61">
        <f>IF($AA$10,$Z$10*($Q199-1)/(1+CI207*($Q199-1)),0)</f>
        <v>-0.10667336484747743</v>
      </c>
      <c r="CK199" s="114">
        <f>IF(CJ199=0,0,-1*CJ199^2/$Z$10)</f>
        <v>-0.11379206767883032</v>
      </c>
      <c r="CL199" s="61">
        <f>IF($AA$10,$Z$10*($Q199-1)/(1+CK207*($Q199-1)),0)</f>
        <v>-0.10667336484747743</v>
      </c>
      <c r="CM199" s="114">
        <f>IF(CL199=0,0,-1*CL199^2/$Z$10)</f>
        <v>-0.11379206767883032</v>
      </c>
      <c r="CN199" s="61">
        <f>IF($AA$10,$Z$10*($Q199-1)/(1+CM207*($Q199-1)),0)</f>
        <v>-0.10667336484747743</v>
      </c>
      <c r="CO199" s="114">
        <f>IF(CN199=0,0,-1*CN199^2/$Z$10)</f>
        <v>-0.11379206767883032</v>
      </c>
      <c r="CP199" s="61">
        <f>IF($AA$10,$Z$10*($Q199-1)/(1+CO207*($Q199-1)),0)</f>
        <v>-0.10667336484747743</v>
      </c>
      <c r="CQ199" s="114">
        <f>IF(CP199=0,0,-1*CP199^2/$Z$10)</f>
        <v>-0.11379206767883032</v>
      </c>
      <c r="CR199" s="61">
        <f>IF($AA$10,$Z$10*($Q199-1)/(1+CQ207*($Q199-1)),0)</f>
        <v>-0.10667336484747743</v>
      </c>
      <c r="CS199" s="114">
        <f>IF(CR199=0,0,-1*CR199^2/$Z$10)</f>
        <v>-0.11379206767883032</v>
      </c>
      <c r="CT199" s="61">
        <f>IF($AA$10,$Z$10*($Q199-1)/(1+CS207*($Q199-1)),0)</f>
        <v>-0.10667336484747743</v>
      </c>
      <c r="CU199" s="114">
        <f>IF(CT199=0,0,-1*CT199^2/$Z$10)</f>
        <v>-0.11379206767883032</v>
      </c>
      <c r="CV199" s="61">
        <f>IF($AA$10,$Z$10*($Q199-1)/(1+CU207*($Q199-1)),0)</f>
        <v>-0.10667336484747743</v>
      </c>
      <c r="CW199" s="114">
        <f>IF(CV199=0,0,-1*CV199^2/$Z$10)</f>
        <v>-0.11379206767883032</v>
      </c>
      <c r="CX199" s="61">
        <f>IF($AA$10,$Z$10*($Q199-1)/(1+CW207*($Q199-1)),0)</f>
        <v>-0.10667336484747743</v>
      </c>
      <c r="CY199" s="114">
        <f>IF(CX199=0,0,-1*CX199^2/$Z$10)</f>
        <v>-0.11379206767883032</v>
      </c>
      <c r="CZ199" s="61">
        <f>IF($AA$10,$Z$10*($Q199-1)/(1+CY207*($Q199-1)),0)</f>
        <v>-0.10667336484747743</v>
      </c>
      <c r="DA199" s="114">
        <f>IF(CZ199=0,0,-1*CZ199^2/$Z$10)</f>
        <v>-0.11379206767883032</v>
      </c>
      <c r="DB199" s="61">
        <f>IF($AA$10,$Z$10*($Q199-1)/(1+DA207*($Q199-1)),0)</f>
        <v>-0.10667336484747743</v>
      </c>
      <c r="DC199" s="114">
        <f>IF(DB199=0,0,-1*DB199^2/$Z$10)</f>
        <v>-0.11379206767883032</v>
      </c>
      <c r="DD199" s="61">
        <f>IF($AA$10,$Z$10*($Q199-1)/(1+DC207*($Q199-1)),0)</f>
        <v>-0.10667336484747743</v>
      </c>
      <c r="DE199" s="114">
        <f>IF(DD199=0,0,-1*DD199^2/$Z$10)</f>
        <v>-0.11379206767883032</v>
      </c>
      <c r="DF199" s="61">
        <f>IF($AA$10,$Z$10*($Q199-1)/(1+DE207*($Q199-1)),0)</f>
        <v>-0.10667336484747743</v>
      </c>
      <c r="DG199" s="114">
        <f>IF(DF199=0,0,-1*DF199^2/$Z$10)</f>
        <v>-0.11379206767883032</v>
      </c>
      <c r="DH199" s="61">
        <f>IF($AA$10,$Z$10*($Q199-1)/(1+DG207*($Q199-1)),0)</f>
        <v>-0.10667336484747743</v>
      </c>
      <c r="DI199" s="114">
        <f>IF(DH199=0,0,-1*DH199^2/$Z$10)</f>
        <v>-0.11379206767883032</v>
      </c>
      <c r="DJ199" s="61">
        <f>IF($AA$10,$Z$10*($Q199-1)/(1+DI207*($Q199-1)),0)</f>
        <v>-0.10667336484747743</v>
      </c>
      <c r="DK199" s="114">
        <f>IF(DJ199=0,0,-1*DJ199^2/$Z$10)</f>
        <v>-0.11379206767883032</v>
      </c>
      <c r="DL199" s="61">
        <f>IF($AA$10,$Z$10*($Q199-1)/(1+DK207*($Q199-1)),0)</f>
        <v>-0.10667336484747743</v>
      </c>
      <c r="DM199" s="154">
        <f>IF(DL199=0,0,-1*DL199^2/$Z$10)</f>
        <v>-0.11379206767883032</v>
      </c>
    </row>
    <row r="200" spans="14:117" x14ac:dyDescent="0.25">
      <c r="N200" s="153">
        <f>$Z$11/(O194*(Q200-1)+1)</f>
        <v>0.12573086238015396</v>
      </c>
      <c r="O200" s="169">
        <f t="shared" si="71"/>
        <v>1.9861217685606312E-2</v>
      </c>
      <c r="P200" s="78">
        <v>5</v>
      </c>
      <c r="Q200" s="61">
        <f>IF($AA$11,AV175/AV187,0)</f>
        <v>0.15796612947388255</v>
      </c>
      <c r="R200" s="61">
        <f>IF($AA$11,$Z$11*($Q200-1)/(1+O154*($Q200-1)),0)</f>
        <v>-0.10585421572434615</v>
      </c>
      <c r="S200" s="114">
        <f>IF(R200=0,0,-1*R200^2/$Z$11)</f>
        <v>-0.11205114986616412</v>
      </c>
      <c r="T200" s="61">
        <f>IF($AA$11,$Z$11*($Q200-1)/(1+S207*($Q200-1)),0)</f>
        <v>-0.10630705007717714</v>
      </c>
      <c r="U200" s="114">
        <f>IF(T200=0,0,-1*T200^2/$Z$11)</f>
        <v>-0.11301188896111447</v>
      </c>
      <c r="V200" s="61">
        <f>IF($AA$11,$Z$11*($Q200-1)/(1+U207*($Q200-1)),0)</f>
        <v>-0.10586786680819014</v>
      </c>
      <c r="W200" s="114">
        <f>IF(V200=0,0,-1*V200^2/$Z$11)</f>
        <v>-0.11208005222516688</v>
      </c>
      <c r="X200" s="61">
        <f>IF($AA$11,$Z$11*($Q200-1)/(1+W207*($Q200-1)),0)</f>
        <v>-0.10586964466436145</v>
      </c>
      <c r="Y200" s="114">
        <f>IF(X200=0,0,-1*X200^2/$Z$11)</f>
        <v>-0.11208381661358156</v>
      </c>
      <c r="Z200" s="61">
        <f>IF($AA$11,$Z$11*($Q200-1)/(1+Y207*($Q200-1)),0)</f>
        <v>-0.10586964469454765</v>
      </c>
      <c r="AA200" s="114">
        <f>IF(Z200=0,0,-1*Z200^2/$Z$11)</f>
        <v>-0.11208381667749762</v>
      </c>
      <c r="AB200" s="61">
        <f>IF($AA$11,$Z$11*($Q200-1)/(1+AA207*($Q200-1)),0)</f>
        <v>-0.10586964469454765</v>
      </c>
      <c r="AC200" s="114">
        <f>IF(AB200=0,0,-1*AB200^2/$Z$11)</f>
        <v>-0.11208381667749762</v>
      </c>
      <c r="AD200" s="61">
        <f>IF($AA$11,$Z$11*($Q200-1)/(1+AC207*($Q200-1)),0)</f>
        <v>-0.10586964469454765</v>
      </c>
      <c r="AE200" s="114">
        <f>IF(AD200=0,0,-1*AD200^2/$Z$11)</f>
        <v>-0.11208381667749762</v>
      </c>
      <c r="AF200" s="61">
        <f>IF($AA$11,$Z$11*($Q200-1)/(1+AE207*($Q200-1)),0)</f>
        <v>-0.10586964469454765</v>
      </c>
      <c r="AG200" s="114">
        <f>IF(AF200=0,0,-1*AF200^2/$Z$11)</f>
        <v>-0.11208381667749762</v>
      </c>
      <c r="AH200" s="61">
        <f>IF($AA$11,$Z$11*($Q200-1)/(1+AG207*($Q200-1)),0)</f>
        <v>-0.10586964469454765</v>
      </c>
      <c r="AI200" s="114">
        <f>IF(AH200=0,0,-1*AH200^2/$Z$11)</f>
        <v>-0.11208381667749762</v>
      </c>
      <c r="AJ200" s="61">
        <f>IF($AA$11,$Z$11*($Q200-1)/(1+AI207*($Q200-1)),0)</f>
        <v>-0.10586964469454765</v>
      </c>
      <c r="AK200" s="114">
        <f>IF(AJ200=0,0,-1*AJ200^2/$Z$11)</f>
        <v>-0.11208381667749762</v>
      </c>
      <c r="AL200" s="61">
        <f>IF($AA$11,$Z$11*($Q200-1)/(1+AK207*($Q200-1)),0)</f>
        <v>-0.10586964469454765</v>
      </c>
      <c r="AM200" s="114">
        <f>IF(AL200=0,0,-1*AL200^2/$Z$11)</f>
        <v>-0.11208381667749762</v>
      </c>
      <c r="AN200" s="61">
        <f>IF($AA$11,$Z$11*($Q200-1)/(1+AM207*($Q200-1)),0)</f>
        <v>-0.10586964469454765</v>
      </c>
      <c r="AO200" s="114">
        <f>IF(AN200=0,0,-1*AN200^2/$Z$11)</f>
        <v>-0.11208381667749762</v>
      </c>
      <c r="AP200" s="61">
        <f>IF($AA$11,$Z$11*($Q200-1)/(1+AO207*($Q200-1)),0)</f>
        <v>-0.10586964469454765</v>
      </c>
      <c r="AQ200" s="114">
        <f>IF(AP200=0,0,-1*AP200^2/$Z$11)</f>
        <v>-0.11208381667749762</v>
      </c>
      <c r="AR200" s="61">
        <f>IF($AA$11,$Z$11*($Q200-1)/(1+AQ207*($Q200-1)),0)</f>
        <v>-0.10586964469454765</v>
      </c>
      <c r="AS200" s="114">
        <f>IF(AR200=0,0,-1*AR200^2/$Z$11)</f>
        <v>-0.11208381667749762</v>
      </c>
      <c r="AT200" s="61">
        <f>IF($AA$11,$Z$11*($Q200-1)/(1+AS207*($Q200-1)),0)</f>
        <v>-0.10586964469454765</v>
      </c>
      <c r="AU200" s="114">
        <f>IF(AT200=0,0,-1*AT200^2/$Z$11)</f>
        <v>-0.11208381667749762</v>
      </c>
      <c r="AV200" s="61">
        <f>IF($AA$11,$Z$11*($Q200-1)/(1+AU207*($Q200-1)),0)</f>
        <v>-0.10586964469454765</v>
      </c>
      <c r="AW200" s="114">
        <f>IF(AV200=0,0,-1*AV200^2/$Z$11)</f>
        <v>-0.11208381667749762</v>
      </c>
      <c r="AX200" s="61">
        <f>IF($AA$11,$Z$11*($Q200-1)/(1+AW207*($Q200-1)),0)</f>
        <v>-0.10586964469454765</v>
      </c>
      <c r="AY200" s="114">
        <f>IF(AX200=0,0,-1*AX200^2/$Z$11)</f>
        <v>-0.11208381667749762</v>
      </c>
      <c r="AZ200" s="61">
        <f>IF($AA$11,$Z$11*($Q200-1)/(1+AY207*($Q200-1)),0)</f>
        <v>-0.10586964469454765</v>
      </c>
      <c r="BA200" s="114">
        <f>IF(AZ200=0,0,-1*AZ200^2/$Z$11)</f>
        <v>-0.11208381667749762</v>
      </c>
      <c r="BB200" s="61">
        <f>IF($AA$11,$Z$11*($Q200-1)/(1+BA207*($Q200-1)),0)</f>
        <v>-0.10586964469454765</v>
      </c>
      <c r="BC200" s="114">
        <f>IF(BB200=0,0,-1*BB200^2/$Z$11)</f>
        <v>-0.11208381667749762</v>
      </c>
      <c r="BD200" s="61">
        <f>IF($AA$11,$Z$11*($Q200-1)/(1+BC207*($Q200-1)),0)</f>
        <v>-0.10586964469454765</v>
      </c>
      <c r="BE200" s="114">
        <f>IF(BD200=0,0,-1*BD200^2/$Z$11)</f>
        <v>-0.11208381667749762</v>
      </c>
      <c r="BF200" s="61">
        <f>IF($AA$11,$Z$11*($Q200-1)/(1+BE207*($Q200-1)),0)</f>
        <v>-0.10586964469454765</v>
      </c>
      <c r="BG200" s="114">
        <f>IF(BF200=0,0,-1*BF200^2/$Z$11)</f>
        <v>-0.11208381667749762</v>
      </c>
      <c r="BH200" s="61">
        <f>IF($AA$11,$Z$11*($Q200-1)/(1+BG207*($Q200-1)),0)</f>
        <v>-0.10586964469454765</v>
      </c>
      <c r="BI200" s="114">
        <f>IF(BH200=0,0,-1*BH200^2/$Z$11)</f>
        <v>-0.11208381667749762</v>
      </c>
      <c r="BJ200" s="61">
        <f>IF($AA$11,$Z$11*($Q200-1)/(1+BI207*($Q200-1)),0)</f>
        <v>-0.10586964469454765</v>
      </c>
      <c r="BK200" s="114">
        <f>IF(BJ200=0,0,-1*BJ200^2/$Z$11)</f>
        <v>-0.11208381667749762</v>
      </c>
      <c r="BL200" s="61">
        <f>IF($AA$11,$Z$11*($Q200-1)/(1+BK207*($Q200-1)),0)</f>
        <v>-0.10586964469454765</v>
      </c>
      <c r="BM200" s="114">
        <f>IF(BL200=0,0,-1*BL200^2/$Z$11)</f>
        <v>-0.11208381667749762</v>
      </c>
      <c r="BN200" s="61">
        <f>IF($AA$11,$Z$11*($Q200-1)/(1+BM207*($Q200-1)),0)</f>
        <v>-0.10586964469454765</v>
      </c>
      <c r="BO200" s="114">
        <f>IF(BN200=0,0,-1*BN200^2/$Z$11)</f>
        <v>-0.11208381667749762</v>
      </c>
      <c r="BP200" s="61">
        <f>IF($AA$11,$Z$11*($Q200-1)/(1+BO207*($Q200-1)),0)</f>
        <v>-0.10586964469454765</v>
      </c>
      <c r="BQ200" s="114">
        <f>IF(BP200=0,0,-1*BP200^2/$Z$11)</f>
        <v>-0.11208381667749762</v>
      </c>
      <c r="BR200" s="61">
        <f>IF($AA$11,$Z$11*($Q200-1)/(1+BQ207*($Q200-1)),0)</f>
        <v>-0.10586964469454765</v>
      </c>
      <c r="BS200" s="114">
        <f>IF(BR200=0,0,-1*BR200^2/$Z$11)</f>
        <v>-0.11208381667749762</v>
      </c>
      <c r="BT200" s="61">
        <f>IF($AA$11,$Z$11*($Q200-1)/(1+BS207*($Q200-1)),0)</f>
        <v>-0.10586964469454765</v>
      </c>
      <c r="BU200" s="114">
        <f>IF(BT200=0,0,-1*BT200^2/$Z$11)</f>
        <v>-0.11208381667749762</v>
      </c>
      <c r="BV200" s="61">
        <f>IF($AA$11,$Z$11*($Q200-1)/(1+BU207*($Q200-1)),0)</f>
        <v>-0.10586964469454765</v>
      </c>
      <c r="BW200" s="114">
        <f>IF(BV200=0,0,-1*BV200^2/$Z$11)</f>
        <v>-0.11208381667749762</v>
      </c>
      <c r="BX200" s="61">
        <f>IF($AA$11,$Z$11*($Q200-1)/(1+BW207*($Q200-1)),0)</f>
        <v>-0.10586964469454765</v>
      </c>
      <c r="BY200" s="114">
        <f>IF(BX200=0,0,-1*BX200^2/$Z$11)</f>
        <v>-0.11208381667749762</v>
      </c>
      <c r="BZ200" s="61">
        <f>IF($AA$11,$Z$11*($Q200-1)/(1+BY207*($Q200-1)),0)</f>
        <v>-0.10586964469454765</v>
      </c>
      <c r="CA200" s="114">
        <f>IF(BZ200=0,0,-1*BZ200^2/$Z$11)</f>
        <v>-0.11208381667749762</v>
      </c>
      <c r="CB200" s="61">
        <f>IF($AA$11,$Z$11*($Q200-1)/(1+CA207*($Q200-1)),0)</f>
        <v>-0.10586964469454765</v>
      </c>
      <c r="CC200" s="114">
        <f>IF(CB200=0,0,-1*CB200^2/$Z$11)</f>
        <v>-0.11208381667749762</v>
      </c>
      <c r="CD200" s="61">
        <f>IF($AA$11,$Z$11*($Q200-1)/(1+CC207*($Q200-1)),0)</f>
        <v>-0.10586964469454765</v>
      </c>
      <c r="CE200" s="114">
        <f>IF(CD200=0,0,-1*CD200^2/$Z$11)</f>
        <v>-0.11208381667749762</v>
      </c>
      <c r="CF200" s="61">
        <f>IF($AA$11,$Z$11*($Q200-1)/(1+CE207*($Q200-1)),0)</f>
        <v>-0.10586964469454765</v>
      </c>
      <c r="CG200" s="114">
        <f>IF(CF200=0,0,-1*CF200^2/$Z$11)</f>
        <v>-0.11208381667749762</v>
      </c>
      <c r="CH200" s="61">
        <f>IF($AA$11,$Z$11*($Q200-1)/(1+CG207*($Q200-1)),0)</f>
        <v>-0.10586964469454765</v>
      </c>
      <c r="CI200" s="114">
        <f>IF(CH200=0,0,-1*CH200^2/$Z$11)</f>
        <v>-0.11208381667749762</v>
      </c>
      <c r="CJ200" s="61">
        <f>IF($AA$11,$Z$11*($Q200-1)/(1+CI207*($Q200-1)),0)</f>
        <v>-0.10586964469454765</v>
      </c>
      <c r="CK200" s="114">
        <f>IF(CJ200=0,0,-1*CJ200^2/$Z$11)</f>
        <v>-0.11208381667749762</v>
      </c>
      <c r="CL200" s="61">
        <f>IF($AA$11,$Z$11*($Q200-1)/(1+CK207*($Q200-1)),0)</f>
        <v>-0.10586964469454765</v>
      </c>
      <c r="CM200" s="114">
        <f>IF(CL200=0,0,-1*CL200^2/$Z$11)</f>
        <v>-0.11208381667749762</v>
      </c>
      <c r="CN200" s="61">
        <f>IF($AA$11,$Z$11*($Q200-1)/(1+CM207*($Q200-1)),0)</f>
        <v>-0.10586964469454765</v>
      </c>
      <c r="CO200" s="114">
        <f>IF(CN200=0,0,-1*CN200^2/$Z$11)</f>
        <v>-0.11208381667749762</v>
      </c>
      <c r="CP200" s="61">
        <f>IF($AA$11,$Z$11*($Q200-1)/(1+CO207*($Q200-1)),0)</f>
        <v>-0.10586964469454765</v>
      </c>
      <c r="CQ200" s="114">
        <f>IF(CP200=0,0,-1*CP200^2/$Z$11)</f>
        <v>-0.11208381667749762</v>
      </c>
      <c r="CR200" s="61">
        <f>IF($AA$11,$Z$11*($Q200-1)/(1+CQ207*($Q200-1)),0)</f>
        <v>-0.10586964469454765</v>
      </c>
      <c r="CS200" s="114">
        <f>IF(CR200=0,0,-1*CR200^2/$Z$11)</f>
        <v>-0.11208381667749762</v>
      </c>
      <c r="CT200" s="61">
        <f>IF($AA$11,$Z$11*($Q200-1)/(1+CS207*($Q200-1)),0)</f>
        <v>-0.10586964469454765</v>
      </c>
      <c r="CU200" s="114">
        <f>IF(CT200=0,0,-1*CT200^2/$Z$11)</f>
        <v>-0.11208381667749762</v>
      </c>
      <c r="CV200" s="61">
        <f>IF($AA$11,$Z$11*($Q200-1)/(1+CU207*($Q200-1)),0)</f>
        <v>-0.10586964469454765</v>
      </c>
      <c r="CW200" s="114">
        <f>IF(CV200=0,0,-1*CV200^2/$Z$11)</f>
        <v>-0.11208381667749762</v>
      </c>
      <c r="CX200" s="61">
        <f>IF($AA$11,$Z$11*($Q200-1)/(1+CW207*($Q200-1)),0)</f>
        <v>-0.10586964469454765</v>
      </c>
      <c r="CY200" s="114">
        <f>IF(CX200=0,0,-1*CX200^2/$Z$11)</f>
        <v>-0.11208381667749762</v>
      </c>
      <c r="CZ200" s="61">
        <f>IF($AA$11,$Z$11*($Q200-1)/(1+CY207*($Q200-1)),0)</f>
        <v>-0.10586964469454765</v>
      </c>
      <c r="DA200" s="114">
        <f>IF(CZ200=0,0,-1*CZ200^2/$Z$11)</f>
        <v>-0.11208381667749762</v>
      </c>
      <c r="DB200" s="61">
        <f>IF($AA$11,$Z$11*($Q200-1)/(1+DA207*($Q200-1)),0)</f>
        <v>-0.10586964469454765</v>
      </c>
      <c r="DC200" s="114">
        <f>IF(DB200=0,0,-1*DB200^2/$Z$11)</f>
        <v>-0.11208381667749762</v>
      </c>
      <c r="DD200" s="61">
        <f>IF($AA$11,$Z$11*($Q200-1)/(1+DC207*($Q200-1)),0)</f>
        <v>-0.10586964469454765</v>
      </c>
      <c r="DE200" s="114">
        <f>IF(DD200=0,0,-1*DD200^2/$Z$11)</f>
        <v>-0.11208381667749762</v>
      </c>
      <c r="DF200" s="61">
        <f>IF($AA$11,$Z$11*($Q200-1)/(1+DE207*($Q200-1)),0)</f>
        <v>-0.10586964469454765</v>
      </c>
      <c r="DG200" s="114">
        <f>IF(DF200=0,0,-1*DF200^2/$Z$11)</f>
        <v>-0.11208381667749762</v>
      </c>
      <c r="DH200" s="61">
        <f>IF($AA$11,$Z$11*($Q200-1)/(1+DG207*($Q200-1)),0)</f>
        <v>-0.10586964469454765</v>
      </c>
      <c r="DI200" s="114">
        <f>IF(DH200=0,0,-1*DH200^2/$Z$11)</f>
        <v>-0.11208381667749762</v>
      </c>
      <c r="DJ200" s="61">
        <f>IF($AA$11,$Z$11*($Q200-1)/(1+DI207*($Q200-1)),0)</f>
        <v>-0.10586964469454765</v>
      </c>
      <c r="DK200" s="114">
        <f>IF(DJ200=0,0,-1*DJ200^2/$Z$11)</f>
        <v>-0.11208381667749762</v>
      </c>
      <c r="DL200" s="61">
        <f>IF($AA$11,$Z$11*($Q200-1)/(1+DK207*($Q200-1)),0)</f>
        <v>-0.10586964469454765</v>
      </c>
      <c r="DM200" s="154">
        <f>IF(DL200=0,0,-1*DL200^2/$Z$11)</f>
        <v>-0.11208381667749762</v>
      </c>
    </row>
    <row r="201" spans="14:117" x14ac:dyDescent="0.25">
      <c r="N201" s="153">
        <f>$Z$12/(O194*(Q201-1)+1)</f>
        <v>0.12961675323346714</v>
      </c>
      <c r="O201" s="169">
        <f t="shared" si="71"/>
        <v>7.7586088965846817E-3</v>
      </c>
      <c r="P201" s="78">
        <v>6</v>
      </c>
      <c r="Q201" s="61">
        <f>IF($AA$12,AV176/AV188,0)</f>
        <v>5.985807160753201E-2</v>
      </c>
      <c r="R201" s="61">
        <f>IF($AA$12,$Z$12*($Q201-1)/(1+O154*($Q201-1)),0)</f>
        <v>-0.12183770373914425</v>
      </c>
      <c r="S201" s="114">
        <f>IF(R201=0,0,-1*R201^2/$Z$12)</f>
        <v>-0.14844426052427484</v>
      </c>
      <c r="T201" s="61">
        <f>IF($AA$12,$Z$12*($Q201-1)/(1+S207*($Q201-1)),0)</f>
        <v>-0.12243800199175636</v>
      </c>
      <c r="U201" s="114">
        <f>IF(T201=0,0,-1*T201^2/$Z$12)</f>
        <v>-0.14991064331733334</v>
      </c>
      <c r="V201" s="61">
        <f>IF($AA$12,$Z$12*($Q201-1)/(1+U207*($Q201-1)),0)</f>
        <v>-0.12185578891282953</v>
      </c>
      <c r="W201" s="114">
        <f>IF(V201=0,0,-1*V201^2/$Z$12)</f>
        <v>-0.14848833291568067</v>
      </c>
      <c r="X201" s="61">
        <f>IF($AA$12,$Z$12*($Q201-1)/(1+W207*($Q201-1)),0)</f>
        <v>-0.12185814429689031</v>
      </c>
      <c r="Y201" s="114">
        <f>IF(X201=0,0,-1*X201^2/$Z$12)</f>
        <v>-0.1484940733148174</v>
      </c>
      <c r="Z201" s="61">
        <f>IF($AA$12,$Z$12*($Q201-1)/(1+Y207*($Q201-1)),0)</f>
        <v>-0.12185814433688245</v>
      </c>
      <c r="AA201" s="114">
        <f>IF(Z201=0,0,-1*Z201^2/$Z$12)</f>
        <v>-0.14849407341228477</v>
      </c>
      <c r="AB201" s="61">
        <f>IF($AA$12,$Z$12*($Q201-1)/(1+AA207*($Q201-1)),0)</f>
        <v>-0.12185814433688245</v>
      </c>
      <c r="AC201" s="114">
        <f>IF(AB201=0,0,-1*AB201^2/$Z$12)</f>
        <v>-0.14849407341228477</v>
      </c>
      <c r="AD201" s="61">
        <f>IF($AA$12,$Z$12*($Q201-1)/(1+AC207*($Q201-1)),0)</f>
        <v>-0.12185814433688245</v>
      </c>
      <c r="AE201" s="114">
        <f>IF(AD201=0,0,-1*AD201^2/$Z$12)</f>
        <v>-0.14849407341228477</v>
      </c>
      <c r="AF201" s="61">
        <f>IF($AA$12,$Z$12*($Q201-1)/(1+AE207*($Q201-1)),0)</f>
        <v>-0.12185814433688245</v>
      </c>
      <c r="AG201" s="114">
        <f>IF(AF201=0,0,-1*AF201^2/$Z$12)</f>
        <v>-0.14849407341228477</v>
      </c>
      <c r="AH201" s="61">
        <f>IF($AA$12,$Z$12*($Q201-1)/(1+AG207*($Q201-1)),0)</f>
        <v>-0.12185814433688245</v>
      </c>
      <c r="AI201" s="114">
        <f>IF(AH201=0,0,-1*AH201^2/$Z$12)</f>
        <v>-0.14849407341228477</v>
      </c>
      <c r="AJ201" s="61">
        <f>IF($AA$12,$Z$12*($Q201-1)/(1+AI207*($Q201-1)),0)</f>
        <v>-0.12185814433688245</v>
      </c>
      <c r="AK201" s="114">
        <f>IF(AJ201=0,0,-1*AJ201^2/$Z$12)</f>
        <v>-0.14849407341228477</v>
      </c>
      <c r="AL201" s="61">
        <f>IF($AA$12,$Z$12*($Q201-1)/(1+AK207*($Q201-1)),0)</f>
        <v>-0.12185814433688245</v>
      </c>
      <c r="AM201" s="114">
        <f>IF(AL201=0,0,-1*AL201^2/$Z$12)</f>
        <v>-0.14849407341228477</v>
      </c>
      <c r="AN201" s="61">
        <f>IF($AA$12,$Z$12*($Q201-1)/(1+AM207*($Q201-1)),0)</f>
        <v>-0.12185814433688245</v>
      </c>
      <c r="AO201" s="114">
        <f>IF(AN201=0,0,-1*AN201^2/$Z$12)</f>
        <v>-0.14849407341228477</v>
      </c>
      <c r="AP201" s="61">
        <f>IF($AA$12,$Z$12*($Q201-1)/(1+AO207*($Q201-1)),0)</f>
        <v>-0.12185814433688245</v>
      </c>
      <c r="AQ201" s="114">
        <f>IF(AP201=0,0,-1*AP201^2/$Z$12)</f>
        <v>-0.14849407341228477</v>
      </c>
      <c r="AR201" s="61">
        <f>IF($AA$12,$Z$12*($Q201-1)/(1+AQ207*($Q201-1)),0)</f>
        <v>-0.12185814433688245</v>
      </c>
      <c r="AS201" s="114">
        <f>IF(AR201=0,0,-1*AR201^2/$Z$12)</f>
        <v>-0.14849407341228477</v>
      </c>
      <c r="AT201" s="61">
        <f>IF($AA$12,$Z$12*($Q201-1)/(1+AS207*($Q201-1)),0)</f>
        <v>-0.12185814433688245</v>
      </c>
      <c r="AU201" s="114">
        <f>IF(AT201=0,0,-1*AT201^2/$Z$12)</f>
        <v>-0.14849407341228477</v>
      </c>
      <c r="AV201" s="61">
        <f>IF($AA$12,$Z$12*($Q201-1)/(1+AU207*($Q201-1)),0)</f>
        <v>-0.12185814433688245</v>
      </c>
      <c r="AW201" s="114">
        <f>IF(AV201=0,0,-1*AV201^2/$Z$12)</f>
        <v>-0.14849407341228477</v>
      </c>
      <c r="AX201" s="61">
        <f>IF($AA$12,$Z$12*($Q201-1)/(1+AW207*($Q201-1)),0)</f>
        <v>-0.12185814433688245</v>
      </c>
      <c r="AY201" s="114">
        <f>IF(AX201=0,0,-1*AX201^2/$Z$12)</f>
        <v>-0.14849407341228477</v>
      </c>
      <c r="AZ201" s="61">
        <f>IF($AA$12,$Z$12*($Q201-1)/(1+AY207*($Q201-1)),0)</f>
        <v>-0.12185814433688245</v>
      </c>
      <c r="BA201" s="114">
        <f>IF(AZ201=0,0,-1*AZ201^2/$Z$12)</f>
        <v>-0.14849407341228477</v>
      </c>
      <c r="BB201" s="61">
        <f>IF($AA$12,$Z$12*($Q201-1)/(1+BA207*($Q201-1)),0)</f>
        <v>-0.12185814433688245</v>
      </c>
      <c r="BC201" s="114">
        <f>IF(BB201=0,0,-1*BB201^2/$Z$12)</f>
        <v>-0.14849407341228477</v>
      </c>
      <c r="BD201" s="61">
        <f>IF($AA$12,$Z$12*($Q201-1)/(1+BC207*($Q201-1)),0)</f>
        <v>-0.12185814433688245</v>
      </c>
      <c r="BE201" s="114">
        <f>IF(BD201=0,0,-1*BD201^2/$Z$12)</f>
        <v>-0.14849407341228477</v>
      </c>
      <c r="BF201" s="61">
        <f>IF($AA$12,$Z$12*($Q201-1)/(1+BE207*($Q201-1)),0)</f>
        <v>-0.12185814433688245</v>
      </c>
      <c r="BG201" s="114">
        <f>IF(BF201=0,0,-1*BF201^2/$Z$12)</f>
        <v>-0.14849407341228477</v>
      </c>
      <c r="BH201" s="61">
        <f>IF($AA$12,$Z$12*($Q201-1)/(1+BG207*($Q201-1)),0)</f>
        <v>-0.12185814433688245</v>
      </c>
      <c r="BI201" s="114">
        <f>IF(BH201=0,0,-1*BH201^2/$Z$12)</f>
        <v>-0.14849407341228477</v>
      </c>
      <c r="BJ201" s="61">
        <f>IF($AA$12,$Z$12*($Q201-1)/(1+BI207*($Q201-1)),0)</f>
        <v>-0.12185814433688245</v>
      </c>
      <c r="BK201" s="114">
        <f>IF(BJ201=0,0,-1*BJ201^2/$Z$12)</f>
        <v>-0.14849407341228477</v>
      </c>
      <c r="BL201" s="61">
        <f>IF($AA$12,$Z$12*($Q201-1)/(1+BK207*($Q201-1)),0)</f>
        <v>-0.12185814433688245</v>
      </c>
      <c r="BM201" s="114">
        <f>IF(BL201=0,0,-1*BL201^2/$Z$12)</f>
        <v>-0.14849407341228477</v>
      </c>
      <c r="BN201" s="61">
        <f>IF($AA$12,$Z$12*($Q201-1)/(1+BM207*($Q201-1)),0)</f>
        <v>-0.12185814433688245</v>
      </c>
      <c r="BO201" s="114">
        <f>IF(BN201=0,0,-1*BN201^2/$Z$12)</f>
        <v>-0.14849407341228477</v>
      </c>
      <c r="BP201" s="61">
        <f>IF($AA$12,$Z$12*($Q201-1)/(1+BO207*($Q201-1)),0)</f>
        <v>-0.12185814433688245</v>
      </c>
      <c r="BQ201" s="114">
        <f>IF(BP201=0,0,-1*BP201^2/$Z$12)</f>
        <v>-0.14849407341228477</v>
      </c>
      <c r="BR201" s="61">
        <f>IF($AA$12,$Z$12*($Q201-1)/(1+BQ207*($Q201-1)),0)</f>
        <v>-0.12185814433688245</v>
      </c>
      <c r="BS201" s="114">
        <f>IF(BR201=0,0,-1*BR201^2/$Z$12)</f>
        <v>-0.14849407341228477</v>
      </c>
      <c r="BT201" s="61">
        <f>IF($AA$12,$Z$12*($Q201-1)/(1+BS207*($Q201-1)),0)</f>
        <v>-0.12185814433688245</v>
      </c>
      <c r="BU201" s="114">
        <f>IF(BT201=0,0,-1*BT201^2/$Z$12)</f>
        <v>-0.14849407341228477</v>
      </c>
      <c r="BV201" s="61">
        <f>IF($AA$12,$Z$12*($Q201-1)/(1+BU207*($Q201-1)),0)</f>
        <v>-0.12185814433688245</v>
      </c>
      <c r="BW201" s="114">
        <f>IF(BV201=0,0,-1*BV201^2/$Z$12)</f>
        <v>-0.14849407341228477</v>
      </c>
      <c r="BX201" s="61">
        <f>IF($AA$12,$Z$12*($Q201-1)/(1+BW207*($Q201-1)),0)</f>
        <v>-0.12185814433688245</v>
      </c>
      <c r="BY201" s="114">
        <f>IF(BX201=0,0,-1*BX201^2/$Z$12)</f>
        <v>-0.14849407341228477</v>
      </c>
      <c r="BZ201" s="61">
        <f>IF($AA$12,$Z$12*($Q201-1)/(1+BY207*($Q201-1)),0)</f>
        <v>-0.12185814433688245</v>
      </c>
      <c r="CA201" s="114">
        <f>IF(BZ201=0,0,-1*BZ201^2/$Z$12)</f>
        <v>-0.14849407341228477</v>
      </c>
      <c r="CB201" s="61">
        <f>IF($AA$12,$Z$12*($Q201-1)/(1+CA207*($Q201-1)),0)</f>
        <v>-0.12185814433688245</v>
      </c>
      <c r="CC201" s="114">
        <f>IF(CB201=0,0,-1*CB201^2/$Z$12)</f>
        <v>-0.14849407341228477</v>
      </c>
      <c r="CD201" s="61">
        <f>IF($AA$12,$Z$12*($Q201-1)/(1+CC207*($Q201-1)),0)</f>
        <v>-0.12185814433688245</v>
      </c>
      <c r="CE201" s="114">
        <f>IF(CD201=0,0,-1*CD201^2/$Z$12)</f>
        <v>-0.14849407341228477</v>
      </c>
      <c r="CF201" s="61">
        <f>IF($AA$12,$Z$12*($Q201-1)/(1+CE207*($Q201-1)),0)</f>
        <v>-0.12185814433688245</v>
      </c>
      <c r="CG201" s="114">
        <f>IF(CF201=0,0,-1*CF201^2/$Z$12)</f>
        <v>-0.14849407341228477</v>
      </c>
      <c r="CH201" s="61">
        <f>IF($AA$12,$Z$12*($Q201-1)/(1+CG207*($Q201-1)),0)</f>
        <v>-0.12185814433688245</v>
      </c>
      <c r="CI201" s="114">
        <f>IF(CH201=0,0,-1*CH201^2/$Z$12)</f>
        <v>-0.14849407341228477</v>
      </c>
      <c r="CJ201" s="61">
        <f>IF($AA$12,$Z$12*($Q201-1)/(1+CI207*($Q201-1)),0)</f>
        <v>-0.12185814433688245</v>
      </c>
      <c r="CK201" s="114">
        <f>IF(CJ201=0,0,-1*CJ201^2/$Z$12)</f>
        <v>-0.14849407341228477</v>
      </c>
      <c r="CL201" s="61">
        <f>IF($AA$12,$Z$12*($Q201-1)/(1+CK207*($Q201-1)),0)</f>
        <v>-0.12185814433688245</v>
      </c>
      <c r="CM201" s="114">
        <f>IF(CL201=0,0,-1*CL201^2/$Z$12)</f>
        <v>-0.14849407341228477</v>
      </c>
      <c r="CN201" s="61">
        <f>IF($AA$12,$Z$12*($Q201-1)/(1+CM207*($Q201-1)),0)</f>
        <v>-0.12185814433688245</v>
      </c>
      <c r="CO201" s="114">
        <f>IF(CN201=0,0,-1*CN201^2/$Z$12)</f>
        <v>-0.14849407341228477</v>
      </c>
      <c r="CP201" s="61">
        <f>IF($AA$12,$Z$12*($Q201-1)/(1+CO207*($Q201-1)),0)</f>
        <v>-0.12185814433688245</v>
      </c>
      <c r="CQ201" s="114">
        <f>IF(CP201=0,0,-1*CP201^2/$Z$12)</f>
        <v>-0.14849407341228477</v>
      </c>
      <c r="CR201" s="61">
        <f>IF($AA$12,$Z$12*($Q201-1)/(1+CQ207*($Q201-1)),0)</f>
        <v>-0.12185814433688245</v>
      </c>
      <c r="CS201" s="114">
        <f>IF(CR201=0,0,-1*CR201^2/$Z$12)</f>
        <v>-0.14849407341228477</v>
      </c>
      <c r="CT201" s="61">
        <f>IF($AA$12,$Z$12*($Q201-1)/(1+CS207*($Q201-1)),0)</f>
        <v>-0.12185814433688245</v>
      </c>
      <c r="CU201" s="114">
        <f>IF(CT201=0,0,-1*CT201^2/$Z$12)</f>
        <v>-0.14849407341228477</v>
      </c>
      <c r="CV201" s="61">
        <f>IF($AA$12,$Z$12*($Q201-1)/(1+CU207*($Q201-1)),0)</f>
        <v>-0.12185814433688245</v>
      </c>
      <c r="CW201" s="114">
        <f>IF(CV201=0,0,-1*CV201^2/$Z$12)</f>
        <v>-0.14849407341228477</v>
      </c>
      <c r="CX201" s="61">
        <f>IF($AA$12,$Z$12*($Q201-1)/(1+CW207*($Q201-1)),0)</f>
        <v>-0.12185814433688245</v>
      </c>
      <c r="CY201" s="114">
        <f>IF(CX201=0,0,-1*CX201^2/$Z$12)</f>
        <v>-0.14849407341228477</v>
      </c>
      <c r="CZ201" s="61">
        <f>IF($AA$12,$Z$12*($Q201-1)/(1+CY207*($Q201-1)),0)</f>
        <v>-0.12185814433688245</v>
      </c>
      <c r="DA201" s="114">
        <f>IF(CZ201=0,0,-1*CZ201^2/$Z$12)</f>
        <v>-0.14849407341228477</v>
      </c>
      <c r="DB201" s="61">
        <f>IF($AA$12,$Z$12*($Q201-1)/(1+DA207*($Q201-1)),0)</f>
        <v>-0.12185814433688245</v>
      </c>
      <c r="DC201" s="114">
        <f>IF(DB201=0,0,-1*DB201^2/$Z$12)</f>
        <v>-0.14849407341228477</v>
      </c>
      <c r="DD201" s="61">
        <f>IF($AA$12,$Z$12*($Q201-1)/(1+DC207*($Q201-1)),0)</f>
        <v>-0.12185814433688245</v>
      </c>
      <c r="DE201" s="114">
        <f>IF(DD201=0,0,-1*DD201^2/$Z$12)</f>
        <v>-0.14849407341228477</v>
      </c>
      <c r="DF201" s="61">
        <f>IF($AA$12,$Z$12*($Q201-1)/(1+DE207*($Q201-1)),0)</f>
        <v>-0.12185814433688245</v>
      </c>
      <c r="DG201" s="114">
        <f>IF(DF201=0,0,-1*DF201^2/$Z$12)</f>
        <v>-0.14849407341228477</v>
      </c>
      <c r="DH201" s="61">
        <f>IF($AA$12,$Z$12*($Q201-1)/(1+DG207*($Q201-1)),0)</f>
        <v>-0.12185814433688245</v>
      </c>
      <c r="DI201" s="114">
        <f>IF(DH201=0,0,-1*DH201^2/$Z$12)</f>
        <v>-0.14849407341228477</v>
      </c>
      <c r="DJ201" s="61">
        <f>IF($AA$12,$Z$12*($Q201-1)/(1+DI207*($Q201-1)),0)</f>
        <v>-0.12185814433688245</v>
      </c>
      <c r="DK201" s="114">
        <f>IF(DJ201=0,0,-1*DJ201^2/$Z$12)</f>
        <v>-0.14849407341228477</v>
      </c>
      <c r="DL201" s="61">
        <f>IF($AA$12,$Z$12*($Q201-1)/(1+DK207*($Q201-1)),0)</f>
        <v>-0.12185814433688245</v>
      </c>
      <c r="DM201" s="154">
        <f>IF(DL201=0,0,-1*DL201^2/$Z$12)</f>
        <v>-0.14849407341228477</v>
      </c>
    </row>
    <row r="202" spans="14:117" x14ac:dyDescent="0.25">
      <c r="N202" s="153">
        <f>$Z$13/(O194*(Q202-1)+1)</f>
        <v>3.9080439093293153E-2</v>
      </c>
      <c r="O202" s="169">
        <f t="shared" si="71"/>
        <v>0.28973399950856299</v>
      </c>
      <c r="P202" s="78">
        <v>7</v>
      </c>
      <c r="Q202" s="61">
        <f>IF($AA$13,AV177/AV189,0)</f>
        <v>7.4137856746416677</v>
      </c>
      <c r="R202" s="61">
        <f>IF($AA$13,$Z$13*($Q202-1)/(1+O154*($Q202-1)),0)</f>
        <v>0.25074008807902448</v>
      </c>
      <c r="S202" s="114">
        <f>IF(R202=0,0,-1*R202^2/$Z$13)</f>
        <v>-0.62870591769876949</v>
      </c>
      <c r="T202" s="61">
        <f>IF($AA$13,$Z$13*($Q202-1)/(1+S207*($Q202-1)),0)</f>
        <v>0.24823538298471337</v>
      </c>
      <c r="U202" s="114">
        <f>IF(T202=0,0,-1*T202^2/$Z$13)</f>
        <v>-0.61620805365567322</v>
      </c>
      <c r="V202" s="61">
        <f>IF($AA$13,$Z$13*($Q202-1)/(1+U207*($Q202-1)),0)</f>
        <v>0.25066352670258452</v>
      </c>
      <c r="W202" s="114">
        <f>IF(V202=0,0,-1*V202^2/$Z$13)</f>
        <v>-0.628322036189773</v>
      </c>
      <c r="X202" s="61">
        <f>IF($AA$13,$Z$13*($Q202-1)/(1+W207*($Q202-1)),0)</f>
        <v>0.25065356058447474</v>
      </c>
      <c r="Y202" s="114">
        <f>IF(X202=0,0,-1*X202^2/$Z$13)</f>
        <v>-0.62827207433674948</v>
      </c>
      <c r="Z202" s="61">
        <f>IF($AA$13,$Z$13*($Q202-1)/(1+Y207*($Q202-1)),0)</f>
        <v>0.25065356041526982</v>
      </c>
      <c r="AA202" s="114">
        <f>IF(Z202=0,0,-1*Z202^2/$Z$13)</f>
        <v>-0.62827207348851311</v>
      </c>
      <c r="AB202" s="61">
        <f>IF($AA$13,$Z$13*($Q202-1)/(1+AA207*($Q202-1)),0)</f>
        <v>0.25065356041526982</v>
      </c>
      <c r="AC202" s="114">
        <f>IF(AB202=0,0,-1*AB202^2/$Z$13)</f>
        <v>-0.62827207348851311</v>
      </c>
      <c r="AD202" s="61">
        <f>IF($AA$13,$Z$13*($Q202-1)/(1+AC207*($Q202-1)),0)</f>
        <v>0.25065356041526982</v>
      </c>
      <c r="AE202" s="114">
        <f>IF(AD202=0,0,-1*AD202^2/$Z$13)</f>
        <v>-0.62827207348851311</v>
      </c>
      <c r="AF202" s="61">
        <f>IF($AA$13,$Z$13*($Q202-1)/(1+AE207*($Q202-1)),0)</f>
        <v>0.25065356041526982</v>
      </c>
      <c r="AG202" s="114">
        <f>IF(AF202=0,0,-1*AF202^2/$Z$13)</f>
        <v>-0.62827207348851311</v>
      </c>
      <c r="AH202" s="61">
        <f>IF($AA$13,$Z$13*($Q202-1)/(1+AG207*($Q202-1)),0)</f>
        <v>0.25065356041526982</v>
      </c>
      <c r="AI202" s="114">
        <f>IF(AH202=0,0,-1*AH202^2/$Z$13)</f>
        <v>-0.62827207348851311</v>
      </c>
      <c r="AJ202" s="61">
        <f>IF($AA$13,$Z$13*($Q202-1)/(1+AI207*($Q202-1)),0)</f>
        <v>0.25065356041526982</v>
      </c>
      <c r="AK202" s="114">
        <f>IF(AJ202=0,0,-1*AJ202^2/$Z$13)</f>
        <v>-0.62827207348851311</v>
      </c>
      <c r="AL202" s="61">
        <f>IF($AA$13,$Z$13*($Q202-1)/(1+AK207*($Q202-1)),0)</f>
        <v>0.25065356041526982</v>
      </c>
      <c r="AM202" s="114">
        <f>IF(AL202=0,0,-1*AL202^2/$Z$13)</f>
        <v>-0.62827207348851311</v>
      </c>
      <c r="AN202" s="61">
        <f>IF($AA$13,$Z$13*($Q202-1)/(1+AM207*($Q202-1)),0)</f>
        <v>0.25065356041526982</v>
      </c>
      <c r="AO202" s="114">
        <f>IF(AN202=0,0,-1*AN202^2/$Z$13)</f>
        <v>-0.62827207348851311</v>
      </c>
      <c r="AP202" s="61">
        <f>IF($AA$13,$Z$13*($Q202-1)/(1+AO207*($Q202-1)),0)</f>
        <v>0.25065356041526982</v>
      </c>
      <c r="AQ202" s="114">
        <f>IF(AP202=0,0,-1*AP202^2/$Z$13)</f>
        <v>-0.62827207348851311</v>
      </c>
      <c r="AR202" s="61">
        <f>IF($AA$13,$Z$13*($Q202-1)/(1+AQ207*($Q202-1)),0)</f>
        <v>0.25065356041526982</v>
      </c>
      <c r="AS202" s="114">
        <f>IF(AR202=0,0,-1*AR202^2/$Z$13)</f>
        <v>-0.62827207348851311</v>
      </c>
      <c r="AT202" s="61">
        <f>IF($AA$13,$Z$13*($Q202-1)/(1+AS207*($Q202-1)),0)</f>
        <v>0.25065356041526982</v>
      </c>
      <c r="AU202" s="114">
        <f>IF(AT202=0,0,-1*AT202^2/$Z$13)</f>
        <v>-0.62827207348851311</v>
      </c>
      <c r="AV202" s="61">
        <f>IF($AA$13,$Z$13*($Q202-1)/(1+AU207*($Q202-1)),0)</f>
        <v>0.25065356041526982</v>
      </c>
      <c r="AW202" s="114">
        <f>IF(AV202=0,0,-1*AV202^2/$Z$13)</f>
        <v>-0.62827207348851311</v>
      </c>
      <c r="AX202" s="61">
        <f>IF($AA$13,$Z$13*($Q202-1)/(1+AW207*($Q202-1)),0)</f>
        <v>0.25065356041526982</v>
      </c>
      <c r="AY202" s="114">
        <f>IF(AX202=0,0,-1*AX202^2/$Z$13)</f>
        <v>-0.62827207348851311</v>
      </c>
      <c r="AZ202" s="61">
        <f>IF($AA$13,$Z$13*($Q202-1)/(1+AY207*($Q202-1)),0)</f>
        <v>0.25065356041526982</v>
      </c>
      <c r="BA202" s="114">
        <f>IF(AZ202=0,0,-1*AZ202^2/$Z$13)</f>
        <v>-0.62827207348851311</v>
      </c>
      <c r="BB202" s="61">
        <f>IF($AA$13,$Z$13*($Q202-1)/(1+BA207*($Q202-1)),0)</f>
        <v>0.25065356041526982</v>
      </c>
      <c r="BC202" s="114">
        <f>IF(BB202=0,0,-1*BB202^2/$Z$13)</f>
        <v>-0.62827207348851311</v>
      </c>
      <c r="BD202" s="61">
        <f>IF($AA$13,$Z$13*($Q202-1)/(1+BC207*($Q202-1)),0)</f>
        <v>0.25065356041526982</v>
      </c>
      <c r="BE202" s="114">
        <f>IF(BD202=0,0,-1*BD202^2/$Z$13)</f>
        <v>-0.62827207348851311</v>
      </c>
      <c r="BF202" s="61">
        <f>IF($AA$13,$Z$13*($Q202-1)/(1+BE207*($Q202-1)),0)</f>
        <v>0.25065356041526982</v>
      </c>
      <c r="BG202" s="114">
        <f>IF(BF202=0,0,-1*BF202^2/$Z$13)</f>
        <v>-0.62827207348851311</v>
      </c>
      <c r="BH202" s="61">
        <f>IF($AA$13,$Z$13*($Q202-1)/(1+BG207*($Q202-1)),0)</f>
        <v>0.25065356041526982</v>
      </c>
      <c r="BI202" s="114">
        <f>IF(BH202=0,0,-1*BH202^2/$Z$13)</f>
        <v>-0.62827207348851311</v>
      </c>
      <c r="BJ202" s="61">
        <f>IF($AA$13,$Z$13*($Q202-1)/(1+BI207*($Q202-1)),0)</f>
        <v>0.25065356041526982</v>
      </c>
      <c r="BK202" s="114">
        <f>IF(BJ202=0,0,-1*BJ202^2/$Z$13)</f>
        <v>-0.62827207348851311</v>
      </c>
      <c r="BL202" s="61">
        <f>IF($AA$13,$Z$13*($Q202-1)/(1+BK207*($Q202-1)),0)</f>
        <v>0.25065356041526982</v>
      </c>
      <c r="BM202" s="114">
        <f>IF(BL202=0,0,-1*BL202^2/$Z$13)</f>
        <v>-0.62827207348851311</v>
      </c>
      <c r="BN202" s="61">
        <f>IF($AA$13,$Z$13*($Q202-1)/(1+BM207*($Q202-1)),0)</f>
        <v>0.25065356041526982</v>
      </c>
      <c r="BO202" s="114">
        <f>IF(BN202=0,0,-1*BN202^2/$Z$13)</f>
        <v>-0.62827207348851311</v>
      </c>
      <c r="BP202" s="61">
        <f>IF($AA$13,$Z$13*($Q202-1)/(1+BO207*($Q202-1)),0)</f>
        <v>0.25065356041526982</v>
      </c>
      <c r="BQ202" s="114">
        <f>IF(BP202=0,0,-1*BP202^2/$Z$13)</f>
        <v>-0.62827207348851311</v>
      </c>
      <c r="BR202" s="61">
        <f>IF($AA$13,$Z$13*($Q202-1)/(1+BQ207*($Q202-1)),0)</f>
        <v>0.25065356041526982</v>
      </c>
      <c r="BS202" s="114">
        <f>IF(BR202=0,0,-1*BR202^2/$Z$13)</f>
        <v>-0.62827207348851311</v>
      </c>
      <c r="BT202" s="61">
        <f>IF($AA$13,$Z$13*($Q202-1)/(1+BS207*($Q202-1)),0)</f>
        <v>0.25065356041526982</v>
      </c>
      <c r="BU202" s="114">
        <f>IF(BT202=0,0,-1*BT202^2/$Z$13)</f>
        <v>-0.62827207348851311</v>
      </c>
      <c r="BV202" s="61">
        <f>IF($AA$13,$Z$13*($Q202-1)/(1+BU207*($Q202-1)),0)</f>
        <v>0.25065356041526982</v>
      </c>
      <c r="BW202" s="114">
        <f>IF(BV202=0,0,-1*BV202^2/$Z$13)</f>
        <v>-0.62827207348851311</v>
      </c>
      <c r="BX202" s="61">
        <f>IF($AA$13,$Z$13*($Q202-1)/(1+BW207*($Q202-1)),0)</f>
        <v>0.25065356041526982</v>
      </c>
      <c r="BY202" s="114">
        <f>IF(BX202=0,0,-1*BX202^2/$Z$13)</f>
        <v>-0.62827207348851311</v>
      </c>
      <c r="BZ202" s="61">
        <f>IF($AA$13,$Z$13*($Q202-1)/(1+BY207*($Q202-1)),0)</f>
        <v>0.25065356041526982</v>
      </c>
      <c r="CA202" s="114">
        <f>IF(BZ202=0,0,-1*BZ202^2/$Z$13)</f>
        <v>-0.62827207348851311</v>
      </c>
      <c r="CB202" s="61">
        <f>IF($AA$13,$Z$13*($Q202-1)/(1+CA207*($Q202-1)),0)</f>
        <v>0.25065356041526982</v>
      </c>
      <c r="CC202" s="114">
        <f>IF(CB202=0,0,-1*CB202^2/$Z$13)</f>
        <v>-0.62827207348851311</v>
      </c>
      <c r="CD202" s="61">
        <f>IF($AA$13,$Z$13*($Q202-1)/(1+CC207*($Q202-1)),0)</f>
        <v>0.25065356041526982</v>
      </c>
      <c r="CE202" s="114">
        <f>IF(CD202=0,0,-1*CD202^2/$Z$13)</f>
        <v>-0.62827207348851311</v>
      </c>
      <c r="CF202" s="61">
        <f>IF($AA$13,$Z$13*($Q202-1)/(1+CE207*($Q202-1)),0)</f>
        <v>0.25065356041526982</v>
      </c>
      <c r="CG202" s="114">
        <f>IF(CF202=0,0,-1*CF202^2/$Z$13)</f>
        <v>-0.62827207348851311</v>
      </c>
      <c r="CH202" s="61">
        <f>IF($AA$13,$Z$13*($Q202-1)/(1+CG207*($Q202-1)),0)</f>
        <v>0.25065356041526982</v>
      </c>
      <c r="CI202" s="114">
        <f>IF(CH202=0,0,-1*CH202^2/$Z$13)</f>
        <v>-0.62827207348851311</v>
      </c>
      <c r="CJ202" s="61">
        <f>IF($AA$13,$Z$13*($Q202-1)/(1+CI207*($Q202-1)),0)</f>
        <v>0.25065356041526982</v>
      </c>
      <c r="CK202" s="114">
        <f>IF(CJ202=0,0,-1*CJ202^2/$Z$13)</f>
        <v>-0.62827207348851311</v>
      </c>
      <c r="CL202" s="61">
        <f>IF($AA$13,$Z$13*($Q202-1)/(1+CK207*($Q202-1)),0)</f>
        <v>0.25065356041526982</v>
      </c>
      <c r="CM202" s="114">
        <f>IF(CL202=0,0,-1*CL202^2/$Z$13)</f>
        <v>-0.62827207348851311</v>
      </c>
      <c r="CN202" s="61">
        <f>IF($AA$13,$Z$13*($Q202-1)/(1+CM207*($Q202-1)),0)</f>
        <v>0.25065356041526982</v>
      </c>
      <c r="CO202" s="114">
        <f>IF(CN202=0,0,-1*CN202^2/$Z$13)</f>
        <v>-0.62827207348851311</v>
      </c>
      <c r="CP202" s="61">
        <f>IF($AA$13,$Z$13*($Q202-1)/(1+CO207*($Q202-1)),0)</f>
        <v>0.25065356041526982</v>
      </c>
      <c r="CQ202" s="114">
        <f>IF(CP202=0,0,-1*CP202^2/$Z$13)</f>
        <v>-0.62827207348851311</v>
      </c>
      <c r="CR202" s="61">
        <f>IF($AA$13,$Z$13*($Q202-1)/(1+CQ207*($Q202-1)),0)</f>
        <v>0.25065356041526982</v>
      </c>
      <c r="CS202" s="114">
        <f>IF(CR202=0,0,-1*CR202^2/$Z$13)</f>
        <v>-0.62827207348851311</v>
      </c>
      <c r="CT202" s="61">
        <f>IF($AA$13,$Z$13*($Q202-1)/(1+CS207*($Q202-1)),0)</f>
        <v>0.25065356041526982</v>
      </c>
      <c r="CU202" s="114">
        <f>IF(CT202=0,0,-1*CT202^2/$Z$13)</f>
        <v>-0.62827207348851311</v>
      </c>
      <c r="CV202" s="61">
        <f>IF($AA$13,$Z$13*($Q202-1)/(1+CU207*($Q202-1)),0)</f>
        <v>0.25065356041526982</v>
      </c>
      <c r="CW202" s="114">
        <f>IF(CV202=0,0,-1*CV202^2/$Z$13)</f>
        <v>-0.62827207348851311</v>
      </c>
      <c r="CX202" s="61">
        <f>IF($AA$13,$Z$13*($Q202-1)/(1+CW207*($Q202-1)),0)</f>
        <v>0.25065356041526982</v>
      </c>
      <c r="CY202" s="114">
        <f>IF(CX202=0,0,-1*CX202^2/$Z$13)</f>
        <v>-0.62827207348851311</v>
      </c>
      <c r="CZ202" s="61">
        <f>IF($AA$13,$Z$13*($Q202-1)/(1+CY207*($Q202-1)),0)</f>
        <v>0.25065356041526982</v>
      </c>
      <c r="DA202" s="114">
        <f>IF(CZ202=0,0,-1*CZ202^2/$Z$13)</f>
        <v>-0.62827207348851311</v>
      </c>
      <c r="DB202" s="61">
        <f>IF($AA$13,$Z$13*($Q202-1)/(1+DA207*($Q202-1)),0)</f>
        <v>0.25065356041526982</v>
      </c>
      <c r="DC202" s="114">
        <f>IF(DB202=0,0,-1*DB202^2/$Z$13)</f>
        <v>-0.62827207348851311</v>
      </c>
      <c r="DD202" s="61">
        <f>IF($AA$13,$Z$13*($Q202-1)/(1+DC207*($Q202-1)),0)</f>
        <v>0.25065356041526982</v>
      </c>
      <c r="DE202" s="114">
        <f>IF(DD202=0,0,-1*DD202^2/$Z$13)</f>
        <v>-0.62827207348851311</v>
      </c>
      <c r="DF202" s="61">
        <f>IF($AA$13,$Z$13*($Q202-1)/(1+DE207*($Q202-1)),0)</f>
        <v>0.25065356041526982</v>
      </c>
      <c r="DG202" s="114">
        <f>IF(DF202=0,0,-1*DF202^2/$Z$13)</f>
        <v>-0.62827207348851311</v>
      </c>
      <c r="DH202" s="61">
        <f>IF($AA$13,$Z$13*($Q202-1)/(1+DG207*($Q202-1)),0)</f>
        <v>0.25065356041526982</v>
      </c>
      <c r="DI202" s="114">
        <f>IF(DH202=0,0,-1*DH202^2/$Z$13)</f>
        <v>-0.62827207348851311</v>
      </c>
      <c r="DJ202" s="61">
        <f>IF($AA$13,$Z$13*($Q202-1)/(1+DI207*($Q202-1)),0)</f>
        <v>0.25065356041526982</v>
      </c>
      <c r="DK202" s="114">
        <f>IF(DJ202=0,0,-1*DJ202^2/$Z$13)</f>
        <v>-0.62827207348851311</v>
      </c>
      <c r="DL202" s="61">
        <f>IF($AA$13,$Z$13*($Q202-1)/(1+DK207*($Q202-1)),0)</f>
        <v>0.25065356041526982</v>
      </c>
      <c r="DM202" s="154">
        <f>IF(DL202=0,0,-1*DL202^2/$Z$13)</f>
        <v>-0.62827207348851311</v>
      </c>
    </row>
    <row r="203" spans="14:117" x14ac:dyDescent="0.25">
      <c r="N203" s="153">
        <f>$Z$14/(O194*(Q203-1)+1)</f>
        <v>8.8116066847043595E-2</v>
      </c>
      <c r="O203" s="169">
        <f t="shared" si="71"/>
        <v>0.13701251508453646</v>
      </c>
      <c r="P203" s="78">
        <v>8</v>
      </c>
      <c r="Q203" s="61">
        <f>IF($AA$14,AV178/AV190,0)</f>
        <v>1.5549095640227546</v>
      </c>
      <c r="R203" s="61">
        <f>IF($AA$14,$Z$14*($Q203-1)/(1+O154*($Q203-1)),0)</f>
        <v>4.8899740096232915E-2</v>
      </c>
      <c r="S203" s="114">
        <f>IF(R203=0,0,-1*R203^2/$Z$14)</f>
        <v>-2.3911845814791288E-2</v>
      </c>
      <c r="T203" s="61">
        <f>IF($AA$14,$Z$14*($Q203-1)/(1+S207*($Q203-1)),0)</f>
        <v>4.880370532923349E-2</v>
      </c>
      <c r="U203" s="114">
        <f>IF(T203=0,0,-1*T203^2/$Z$14)</f>
        <v>-2.3818016538626533E-2</v>
      </c>
      <c r="V203" s="61">
        <f>IF($AA$14,$Z$14*($Q203-1)/(1+U207*($Q203-1)),0)</f>
        <v>4.8896827488179348E-2</v>
      </c>
      <c r="W203" s="114">
        <f>IF(V203=0,0,-1*V203^2/$Z$14)</f>
        <v>-2.3908997384087711E-2</v>
      </c>
      <c r="X203" s="61">
        <f>IF($AA$14,$Z$14*($Q203-1)/(1+W207*($Q203-1)),0)</f>
        <v>4.8896448243931884E-2</v>
      </c>
      <c r="Y203" s="114">
        <f>IF(X203=0,0,-1*X203^2/$Z$14)</f>
        <v>-2.3908626508715093E-2</v>
      </c>
      <c r="Z203" s="61">
        <f>IF($AA$14,$Z$14*($Q203-1)/(1+Y207*($Q203-1)),0)</f>
        <v>4.8896448237492861E-2</v>
      </c>
      <c r="AA203" s="114">
        <f>IF(Z203=0,0,-1*Z203^2/$Z$14)</f>
        <v>-2.3908626502418186E-2</v>
      </c>
      <c r="AB203" s="61">
        <f>IF($AA$14,$Z$14*($Q203-1)/(1+AA207*($Q203-1)),0)</f>
        <v>4.8896448237492861E-2</v>
      </c>
      <c r="AC203" s="114">
        <f>IF(AB203=0,0,-1*AB203^2/$Z$14)</f>
        <v>-2.3908626502418186E-2</v>
      </c>
      <c r="AD203" s="61">
        <f>IF($AA$14,$Z$14*($Q203-1)/(1+AC207*($Q203-1)),0)</f>
        <v>4.8896448237492861E-2</v>
      </c>
      <c r="AE203" s="114">
        <f>IF(AD203=0,0,-1*AD203^2/$Z$14)</f>
        <v>-2.3908626502418186E-2</v>
      </c>
      <c r="AF203" s="61">
        <f>IF($AA$14,$Z$14*($Q203-1)/(1+AE207*($Q203-1)),0)</f>
        <v>4.8896448237492861E-2</v>
      </c>
      <c r="AG203" s="114">
        <f>IF(AF203=0,0,-1*AF203^2/$Z$14)</f>
        <v>-2.3908626502418186E-2</v>
      </c>
      <c r="AH203" s="61">
        <f>IF($AA$14,$Z$14*($Q203-1)/(1+AG207*($Q203-1)),0)</f>
        <v>4.8896448237492861E-2</v>
      </c>
      <c r="AI203" s="114">
        <f>IF(AH203=0,0,-1*AH203^2/$Z$14)</f>
        <v>-2.3908626502418186E-2</v>
      </c>
      <c r="AJ203" s="61">
        <f>IF($AA$14,$Z$14*($Q203-1)/(1+AI207*($Q203-1)),0)</f>
        <v>4.8896448237492861E-2</v>
      </c>
      <c r="AK203" s="114">
        <f>IF(AJ203=0,0,-1*AJ203^2/$Z$14)</f>
        <v>-2.3908626502418186E-2</v>
      </c>
      <c r="AL203" s="61">
        <f>IF($AA$14,$Z$14*($Q203-1)/(1+AK207*($Q203-1)),0)</f>
        <v>4.8896448237492861E-2</v>
      </c>
      <c r="AM203" s="114">
        <f>IF(AL203=0,0,-1*AL203^2/$Z$14)</f>
        <v>-2.3908626502418186E-2</v>
      </c>
      <c r="AN203" s="61">
        <f>IF($AA$14,$Z$14*($Q203-1)/(1+AM207*($Q203-1)),0)</f>
        <v>4.8896448237492861E-2</v>
      </c>
      <c r="AO203" s="114">
        <f>IF(AN203=0,0,-1*AN203^2/$Z$14)</f>
        <v>-2.3908626502418186E-2</v>
      </c>
      <c r="AP203" s="61">
        <f>IF($AA$14,$Z$14*($Q203-1)/(1+AO207*($Q203-1)),0)</f>
        <v>4.8896448237492861E-2</v>
      </c>
      <c r="AQ203" s="114">
        <f>IF(AP203=0,0,-1*AP203^2/$Z$14)</f>
        <v>-2.3908626502418186E-2</v>
      </c>
      <c r="AR203" s="61">
        <f>IF($AA$14,$Z$14*($Q203-1)/(1+AQ207*($Q203-1)),0)</f>
        <v>4.8896448237492861E-2</v>
      </c>
      <c r="AS203" s="114">
        <f>IF(AR203=0,0,-1*AR203^2/$Z$14)</f>
        <v>-2.3908626502418186E-2</v>
      </c>
      <c r="AT203" s="61">
        <f>IF($AA$14,$Z$14*($Q203-1)/(1+AS207*($Q203-1)),0)</f>
        <v>4.8896448237492861E-2</v>
      </c>
      <c r="AU203" s="114">
        <f>IF(AT203=0,0,-1*AT203^2/$Z$14)</f>
        <v>-2.3908626502418186E-2</v>
      </c>
      <c r="AV203" s="61">
        <f>IF($AA$14,$Z$14*($Q203-1)/(1+AU207*($Q203-1)),0)</f>
        <v>4.8896448237492861E-2</v>
      </c>
      <c r="AW203" s="114">
        <f>IF(AV203=0,0,-1*AV203^2/$Z$14)</f>
        <v>-2.3908626502418186E-2</v>
      </c>
      <c r="AX203" s="61">
        <f>IF($AA$14,$Z$14*($Q203-1)/(1+AW207*($Q203-1)),0)</f>
        <v>4.8896448237492861E-2</v>
      </c>
      <c r="AY203" s="114">
        <f>IF(AX203=0,0,-1*AX203^2/$Z$14)</f>
        <v>-2.3908626502418186E-2</v>
      </c>
      <c r="AZ203" s="61">
        <f>IF($AA$14,$Z$14*($Q203-1)/(1+AY207*($Q203-1)),0)</f>
        <v>4.8896448237492861E-2</v>
      </c>
      <c r="BA203" s="114">
        <f>IF(AZ203=0,0,-1*AZ203^2/$Z$14)</f>
        <v>-2.3908626502418186E-2</v>
      </c>
      <c r="BB203" s="61">
        <f>IF($AA$14,$Z$14*($Q203-1)/(1+BA207*($Q203-1)),0)</f>
        <v>4.8896448237492861E-2</v>
      </c>
      <c r="BC203" s="114">
        <f>IF(BB203=0,0,-1*BB203^2/$Z$14)</f>
        <v>-2.3908626502418186E-2</v>
      </c>
      <c r="BD203" s="61">
        <f>IF($AA$14,$Z$14*($Q203-1)/(1+BC207*($Q203-1)),0)</f>
        <v>4.8896448237492861E-2</v>
      </c>
      <c r="BE203" s="114">
        <f>IF(BD203=0,0,-1*BD203^2/$Z$14)</f>
        <v>-2.3908626502418186E-2</v>
      </c>
      <c r="BF203" s="61">
        <f>IF($AA$14,$Z$14*($Q203-1)/(1+BE207*($Q203-1)),0)</f>
        <v>4.8896448237492861E-2</v>
      </c>
      <c r="BG203" s="114">
        <f>IF(BF203=0,0,-1*BF203^2/$Z$14)</f>
        <v>-2.3908626502418186E-2</v>
      </c>
      <c r="BH203" s="61">
        <f>IF($AA$14,$Z$14*($Q203-1)/(1+BG207*($Q203-1)),0)</f>
        <v>4.8896448237492861E-2</v>
      </c>
      <c r="BI203" s="114">
        <f>IF(BH203=0,0,-1*BH203^2/$Z$14)</f>
        <v>-2.3908626502418186E-2</v>
      </c>
      <c r="BJ203" s="61">
        <f>IF($AA$14,$Z$14*($Q203-1)/(1+BI207*($Q203-1)),0)</f>
        <v>4.8896448237492861E-2</v>
      </c>
      <c r="BK203" s="114">
        <f>IF(BJ203=0,0,-1*BJ203^2/$Z$14)</f>
        <v>-2.3908626502418186E-2</v>
      </c>
      <c r="BL203" s="61">
        <f>IF($AA$14,$Z$14*($Q203-1)/(1+BK207*($Q203-1)),0)</f>
        <v>4.8896448237492861E-2</v>
      </c>
      <c r="BM203" s="114">
        <f>IF(BL203=0,0,-1*BL203^2/$Z$14)</f>
        <v>-2.3908626502418186E-2</v>
      </c>
      <c r="BN203" s="61">
        <f>IF($AA$14,$Z$14*($Q203-1)/(1+BM207*($Q203-1)),0)</f>
        <v>4.8896448237492861E-2</v>
      </c>
      <c r="BO203" s="114">
        <f>IF(BN203=0,0,-1*BN203^2/$Z$14)</f>
        <v>-2.3908626502418186E-2</v>
      </c>
      <c r="BP203" s="61">
        <f>IF($AA$14,$Z$14*($Q203-1)/(1+BO207*($Q203-1)),0)</f>
        <v>4.8896448237492861E-2</v>
      </c>
      <c r="BQ203" s="114">
        <f>IF(BP203=0,0,-1*BP203^2/$Z$14)</f>
        <v>-2.3908626502418186E-2</v>
      </c>
      <c r="BR203" s="61">
        <f>IF($AA$14,$Z$14*($Q203-1)/(1+BQ207*($Q203-1)),0)</f>
        <v>4.8896448237492861E-2</v>
      </c>
      <c r="BS203" s="114">
        <f>IF(BR203=0,0,-1*BR203^2/$Z$14)</f>
        <v>-2.3908626502418186E-2</v>
      </c>
      <c r="BT203" s="61">
        <f>IF($AA$14,$Z$14*($Q203-1)/(1+BS207*($Q203-1)),0)</f>
        <v>4.8896448237492861E-2</v>
      </c>
      <c r="BU203" s="114">
        <f>IF(BT203=0,0,-1*BT203^2/$Z$14)</f>
        <v>-2.3908626502418186E-2</v>
      </c>
      <c r="BV203" s="61">
        <f>IF($AA$14,$Z$14*($Q203-1)/(1+BU207*($Q203-1)),0)</f>
        <v>4.8896448237492861E-2</v>
      </c>
      <c r="BW203" s="114">
        <f>IF(BV203=0,0,-1*BV203^2/$Z$14)</f>
        <v>-2.3908626502418186E-2</v>
      </c>
      <c r="BX203" s="61">
        <f>IF($AA$14,$Z$14*($Q203-1)/(1+BW207*($Q203-1)),0)</f>
        <v>4.8896448237492861E-2</v>
      </c>
      <c r="BY203" s="114">
        <f>IF(BX203=0,0,-1*BX203^2/$Z$14)</f>
        <v>-2.3908626502418186E-2</v>
      </c>
      <c r="BZ203" s="61">
        <f>IF($AA$14,$Z$14*($Q203-1)/(1+BY207*($Q203-1)),0)</f>
        <v>4.8896448237492861E-2</v>
      </c>
      <c r="CA203" s="114">
        <f>IF(BZ203=0,0,-1*BZ203^2/$Z$14)</f>
        <v>-2.3908626502418186E-2</v>
      </c>
      <c r="CB203" s="61">
        <f>IF($AA$14,$Z$14*($Q203-1)/(1+CA207*($Q203-1)),0)</f>
        <v>4.8896448237492861E-2</v>
      </c>
      <c r="CC203" s="114">
        <f>IF(CB203=0,0,-1*CB203^2/$Z$14)</f>
        <v>-2.3908626502418186E-2</v>
      </c>
      <c r="CD203" s="61">
        <f>IF($AA$14,$Z$14*($Q203-1)/(1+CC207*($Q203-1)),0)</f>
        <v>4.8896448237492861E-2</v>
      </c>
      <c r="CE203" s="114">
        <f>IF(CD203=0,0,-1*CD203^2/$Z$14)</f>
        <v>-2.3908626502418186E-2</v>
      </c>
      <c r="CF203" s="61">
        <f>IF($AA$14,$Z$14*($Q203-1)/(1+CE207*($Q203-1)),0)</f>
        <v>4.8896448237492861E-2</v>
      </c>
      <c r="CG203" s="114">
        <f>IF(CF203=0,0,-1*CF203^2/$Z$14)</f>
        <v>-2.3908626502418186E-2</v>
      </c>
      <c r="CH203" s="61">
        <f>IF($AA$14,$Z$14*($Q203-1)/(1+CG207*($Q203-1)),0)</f>
        <v>4.8896448237492861E-2</v>
      </c>
      <c r="CI203" s="114">
        <f>IF(CH203=0,0,-1*CH203^2/$Z$14)</f>
        <v>-2.3908626502418186E-2</v>
      </c>
      <c r="CJ203" s="61">
        <f>IF($AA$14,$Z$14*($Q203-1)/(1+CI207*($Q203-1)),0)</f>
        <v>4.8896448237492861E-2</v>
      </c>
      <c r="CK203" s="114">
        <f>IF(CJ203=0,0,-1*CJ203^2/$Z$14)</f>
        <v>-2.3908626502418186E-2</v>
      </c>
      <c r="CL203" s="61">
        <f>IF($AA$14,$Z$14*($Q203-1)/(1+CK207*($Q203-1)),0)</f>
        <v>4.8896448237492861E-2</v>
      </c>
      <c r="CM203" s="114">
        <f>IF(CL203=0,0,-1*CL203^2/$Z$14)</f>
        <v>-2.3908626502418186E-2</v>
      </c>
      <c r="CN203" s="61">
        <f>IF($AA$14,$Z$14*($Q203-1)/(1+CM207*($Q203-1)),0)</f>
        <v>4.8896448237492861E-2</v>
      </c>
      <c r="CO203" s="114">
        <f>IF(CN203=0,0,-1*CN203^2/$Z$14)</f>
        <v>-2.3908626502418186E-2</v>
      </c>
      <c r="CP203" s="61">
        <f>IF($AA$14,$Z$14*($Q203-1)/(1+CO207*($Q203-1)),0)</f>
        <v>4.8896448237492861E-2</v>
      </c>
      <c r="CQ203" s="114">
        <f>IF(CP203=0,0,-1*CP203^2/$Z$14)</f>
        <v>-2.3908626502418186E-2</v>
      </c>
      <c r="CR203" s="61">
        <f>IF($AA$14,$Z$14*($Q203-1)/(1+CQ207*($Q203-1)),0)</f>
        <v>4.8896448237492861E-2</v>
      </c>
      <c r="CS203" s="114">
        <f>IF(CR203=0,0,-1*CR203^2/$Z$14)</f>
        <v>-2.3908626502418186E-2</v>
      </c>
      <c r="CT203" s="61">
        <f>IF($AA$14,$Z$14*($Q203-1)/(1+CS207*($Q203-1)),0)</f>
        <v>4.8896448237492861E-2</v>
      </c>
      <c r="CU203" s="114">
        <f>IF(CT203=0,0,-1*CT203^2/$Z$14)</f>
        <v>-2.3908626502418186E-2</v>
      </c>
      <c r="CV203" s="61">
        <f>IF($AA$14,$Z$14*($Q203-1)/(1+CU207*($Q203-1)),0)</f>
        <v>4.8896448237492861E-2</v>
      </c>
      <c r="CW203" s="114">
        <f>IF(CV203=0,0,-1*CV203^2/$Z$14)</f>
        <v>-2.3908626502418186E-2</v>
      </c>
      <c r="CX203" s="61">
        <f>IF($AA$14,$Z$14*($Q203-1)/(1+CW207*($Q203-1)),0)</f>
        <v>4.8896448237492861E-2</v>
      </c>
      <c r="CY203" s="114">
        <f>IF(CX203=0,0,-1*CX203^2/$Z$14)</f>
        <v>-2.3908626502418186E-2</v>
      </c>
      <c r="CZ203" s="61">
        <f>IF($AA$14,$Z$14*($Q203-1)/(1+CY207*($Q203-1)),0)</f>
        <v>4.8896448237492861E-2</v>
      </c>
      <c r="DA203" s="114">
        <f>IF(CZ203=0,0,-1*CZ203^2/$Z$14)</f>
        <v>-2.3908626502418186E-2</v>
      </c>
      <c r="DB203" s="61">
        <f>IF($AA$14,$Z$14*($Q203-1)/(1+DA207*($Q203-1)),0)</f>
        <v>4.8896448237492861E-2</v>
      </c>
      <c r="DC203" s="114">
        <f>IF(DB203=0,0,-1*DB203^2/$Z$14)</f>
        <v>-2.3908626502418186E-2</v>
      </c>
      <c r="DD203" s="61">
        <f>IF($AA$14,$Z$14*($Q203-1)/(1+DC207*($Q203-1)),0)</f>
        <v>4.8896448237492861E-2</v>
      </c>
      <c r="DE203" s="114">
        <f>IF(DD203=0,0,-1*DD203^2/$Z$14)</f>
        <v>-2.3908626502418186E-2</v>
      </c>
      <c r="DF203" s="61">
        <f>IF($AA$14,$Z$14*($Q203-1)/(1+DE207*($Q203-1)),0)</f>
        <v>4.8896448237492861E-2</v>
      </c>
      <c r="DG203" s="114">
        <f>IF(DF203=0,0,-1*DF203^2/$Z$14)</f>
        <v>-2.3908626502418186E-2</v>
      </c>
      <c r="DH203" s="61">
        <f>IF($AA$14,$Z$14*($Q203-1)/(1+DG207*($Q203-1)),0)</f>
        <v>4.8896448237492861E-2</v>
      </c>
      <c r="DI203" s="114">
        <f>IF(DH203=0,0,-1*DH203^2/$Z$14)</f>
        <v>-2.3908626502418186E-2</v>
      </c>
      <c r="DJ203" s="61">
        <f>IF($AA$14,$Z$14*($Q203-1)/(1+DI207*($Q203-1)),0)</f>
        <v>4.8896448237492861E-2</v>
      </c>
      <c r="DK203" s="114">
        <f>IF(DJ203=0,0,-1*DJ203^2/$Z$14)</f>
        <v>-2.3908626502418186E-2</v>
      </c>
      <c r="DL203" s="61">
        <f>IF($AA$14,$Z$14*($Q203-1)/(1+DK207*($Q203-1)),0)</f>
        <v>4.8896448237492861E-2</v>
      </c>
      <c r="DM203" s="154">
        <f>IF(DL203=0,0,-1*DL203^2/$Z$14)</f>
        <v>-2.3908626502418186E-2</v>
      </c>
    </row>
    <row r="204" spans="14:117" x14ac:dyDescent="0.25">
      <c r="N204" s="153">
        <f>$Z$15/(O194*(Q204-1)+1)</f>
        <v>0.10887884721185057</v>
      </c>
      <c r="O204" s="169">
        <f t="shared" si="71"/>
        <v>7.2346826414101853E-2</v>
      </c>
      <c r="P204" s="78">
        <v>9</v>
      </c>
      <c r="Q204" s="61">
        <f>IF($AA$15,AV179/AV191,0)</f>
        <v>0.66447090749714977</v>
      </c>
      <c r="R204" s="61">
        <f>IF($AA$15,$Z$15*($Q204-1)/(1+O154*($Q204-1)),0)</f>
        <v>-3.6530183485900168E-2</v>
      </c>
      <c r="S204" s="114">
        <f>IF(R204=0,0,-1*R204^2/$Z$15)</f>
        <v>-1.3344543055135334E-2</v>
      </c>
      <c r="T204" s="61">
        <f>IF($AA$15,$Z$15*($Q204-1)/(1+S207*($Q204-1)),0)</f>
        <v>-3.6583962363644806E-2</v>
      </c>
      <c r="U204" s="114">
        <f>IF(T204=0,0,-1*T204^2/$Z$15)</f>
        <v>-1.3383863022245797E-2</v>
      </c>
      <c r="V204" s="61">
        <f>IF($AA$15,$Z$15*($Q204-1)/(1+U207*($Q204-1)),0)</f>
        <v>-3.6531809101454669E-2</v>
      </c>
      <c r="W204" s="114">
        <f>IF(V204=0,0,-1*V204^2/$Z$15)</f>
        <v>-1.334573076225126E-2</v>
      </c>
      <c r="X204" s="61">
        <f>IF($AA$15,$Z$15*($Q204-1)/(1+W207*($Q204-1)),0)</f>
        <v>-3.6532020794154421E-2</v>
      </c>
      <c r="Y204" s="114">
        <f>IF(X204=0,0,-1*X204^2/$Z$15)</f>
        <v>-1.334588543304531E-2</v>
      </c>
      <c r="Z204" s="61">
        <f>IF($AA$15,$Z$15*($Q204-1)/(1+Y207*($Q204-1)),0)</f>
        <v>-3.6532020797748706E-2</v>
      </c>
      <c r="AA204" s="114">
        <f>IF(Z204=0,0,-1*Z204^2/$Z$15)</f>
        <v>-1.334588543567144E-2</v>
      </c>
      <c r="AB204" s="61">
        <f>IF($AA$15,$Z$15*($Q204-1)/(1+AA207*($Q204-1)),0)</f>
        <v>-3.6532020797748706E-2</v>
      </c>
      <c r="AC204" s="114">
        <f>IF(AB204=0,0,-1*AB204^2/$Z$15)</f>
        <v>-1.334588543567144E-2</v>
      </c>
      <c r="AD204" s="61">
        <f>IF($AA$15,$Z$15*($Q204-1)/(1+AC207*($Q204-1)),0)</f>
        <v>-3.6532020797748706E-2</v>
      </c>
      <c r="AE204" s="114">
        <f>IF(AD204=0,0,-1*AD204^2/$Z$15)</f>
        <v>-1.334588543567144E-2</v>
      </c>
      <c r="AF204" s="61">
        <f>IF($AA$15,$Z$15*($Q204-1)/(1+AE207*($Q204-1)),0)</f>
        <v>-3.6532020797748706E-2</v>
      </c>
      <c r="AG204" s="114">
        <f>IF(AF204=0,0,-1*AF204^2/$Z$15)</f>
        <v>-1.334588543567144E-2</v>
      </c>
      <c r="AH204" s="61">
        <f>IF($AA$15,$Z$15*($Q204-1)/(1+AG207*($Q204-1)),0)</f>
        <v>-3.6532020797748706E-2</v>
      </c>
      <c r="AI204" s="114">
        <f>IF(AH204=0,0,-1*AH204^2/$Z$15)</f>
        <v>-1.334588543567144E-2</v>
      </c>
      <c r="AJ204" s="61">
        <f>IF($AA$15,$Z$15*($Q204-1)/(1+AI207*($Q204-1)),0)</f>
        <v>-3.6532020797748706E-2</v>
      </c>
      <c r="AK204" s="114">
        <f>IF(AJ204=0,0,-1*AJ204^2/$Z$15)</f>
        <v>-1.334588543567144E-2</v>
      </c>
      <c r="AL204" s="61">
        <f>IF($AA$15,$Z$15*($Q204-1)/(1+AK207*($Q204-1)),0)</f>
        <v>-3.6532020797748706E-2</v>
      </c>
      <c r="AM204" s="114">
        <f>IF(AL204=0,0,-1*AL204^2/$Z$15)</f>
        <v>-1.334588543567144E-2</v>
      </c>
      <c r="AN204" s="61">
        <f>IF($AA$15,$Z$15*($Q204-1)/(1+AM207*($Q204-1)),0)</f>
        <v>-3.6532020797748706E-2</v>
      </c>
      <c r="AO204" s="114">
        <f>IF(AN204=0,0,-1*AN204^2/$Z$15)</f>
        <v>-1.334588543567144E-2</v>
      </c>
      <c r="AP204" s="61">
        <f>IF($AA$15,$Z$15*($Q204-1)/(1+AO207*($Q204-1)),0)</f>
        <v>-3.6532020797748706E-2</v>
      </c>
      <c r="AQ204" s="114">
        <f>IF(AP204=0,0,-1*AP204^2/$Z$15)</f>
        <v>-1.334588543567144E-2</v>
      </c>
      <c r="AR204" s="61">
        <f>IF($AA$15,$Z$15*($Q204-1)/(1+AQ207*($Q204-1)),0)</f>
        <v>-3.6532020797748706E-2</v>
      </c>
      <c r="AS204" s="114">
        <f>IF(AR204=0,0,-1*AR204^2/$Z$15)</f>
        <v>-1.334588543567144E-2</v>
      </c>
      <c r="AT204" s="61">
        <f>IF($AA$15,$Z$15*($Q204-1)/(1+AS207*($Q204-1)),0)</f>
        <v>-3.6532020797748706E-2</v>
      </c>
      <c r="AU204" s="114">
        <f>IF(AT204=0,0,-1*AT204^2/$Z$15)</f>
        <v>-1.334588543567144E-2</v>
      </c>
      <c r="AV204" s="61">
        <f>IF($AA$15,$Z$15*($Q204-1)/(1+AU207*($Q204-1)),0)</f>
        <v>-3.6532020797748706E-2</v>
      </c>
      <c r="AW204" s="114">
        <f>IF(AV204=0,0,-1*AV204^2/$Z$15)</f>
        <v>-1.334588543567144E-2</v>
      </c>
      <c r="AX204" s="61">
        <f>IF($AA$15,$Z$15*($Q204-1)/(1+AW207*($Q204-1)),0)</f>
        <v>-3.6532020797748706E-2</v>
      </c>
      <c r="AY204" s="114">
        <f>IF(AX204=0,0,-1*AX204^2/$Z$15)</f>
        <v>-1.334588543567144E-2</v>
      </c>
      <c r="AZ204" s="61">
        <f>IF($AA$15,$Z$15*($Q204-1)/(1+AY207*($Q204-1)),0)</f>
        <v>-3.6532020797748706E-2</v>
      </c>
      <c r="BA204" s="114">
        <f>IF(AZ204=0,0,-1*AZ204^2/$Z$15)</f>
        <v>-1.334588543567144E-2</v>
      </c>
      <c r="BB204" s="61">
        <f>IF($AA$15,$Z$15*($Q204-1)/(1+BA207*($Q204-1)),0)</f>
        <v>-3.6532020797748706E-2</v>
      </c>
      <c r="BC204" s="114">
        <f>IF(BB204=0,0,-1*BB204^2/$Z$15)</f>
        <v>-1.334588543567144E-2</v>
      </c>
      <c r="BD204" s="61">
        <f>IF($AA$15,$Z$15*($Q204-1)/(1+BC207*($Q204-1)),0)</f>
        <v>-3.6532020797748706E-2</v>
      </c>
      <c r="BE204" s="114">
        <f>IF(BD204=0,0,-1*BD204^2/$Z$15)</f>
        <v>-1.334588543567144E-2</v>
      </c>
      <c r="BF204" s="61">
        <f>IF($AA$15,$Z$15*($Q204-1)/(1+BE207*($Q204-1)),0)</f>
        <v>-3.6532020797748706E-2</v>
      </c>
      <c r="BG204" s="114">
        <f>IF(BF204=0,0,-1*BF204^2/$Z$15)</f>
        <v>-1.334588543567144E-2</v>
      </c>
      <c r="BH204" s="61">
        <f>IF($AA$15,$Z$15*($Q204-1)/(1+BG207*($Q204-1)),0)</f>
        <v>-3.6532020797748706E-2</v>
      </c>
      <c r="BI204" s="114">
        <f>IF(BH204=0,0,-1*BH204^2/$Z$15)</f>
        <v>-1.334588543567144E-2</v>
      </c>
      <c r="BJ204" s="61">
        <f>IF($AA$15,$Z$15*($Q204-1)/(1+BI207*($Q204-1)),0)</f>
        <v>-3.6532020797748706E-2</v>
      </c>
      <c r="BK204" s="114">
        <f>IF(BJ204=0,0,-1*BJ204^2/$Z$15)</f>
        <v>-1.334588543567144E-2</v>
      </c>
      <c r="BL204" s="61">
        <f>IF($AA$15,$Z$15*($Q204-1)/(1+BK207*($Q204-1)),0)</f>
        <v>-3.6532020797748706E-2</v>
      </c>
      <c r="BM204" s="114">
        <f>IF(BL204=0,0,-1*BL204^2/$Z$15)</f>
        <v>-1.334588543567144E-2</v>
      </c>
      <c r="BN204" s="61">
        <f>IF($AA$15,$Z$15*($Q204-1)/(1+BM207*($Q204-1)),0)</f>
        <v>-3.6532020797748706E-2</v>
      </c>
      <c r="BO204" s="114">
        <f>IF(BN204=0,0,-1*BN204^2/$Z$15)</f>
        <v>-1.334588543567144E-2</v>
      </c>
      <c r="BP204" s="61">
        <f>IF($AA$15,$Z$15*($Q204-1)/(1+BO207*($Q204-1)),0)</f>
        <v>-3.6532020797748706E-2</v>
      </c>
      <c r="BQ204" s="114">
        <f>IF(BP204=0,0,-1*BP204^2/$Z$15)</f>
        <v>-1.334588543567144E-2</v>
      </c>
      <c r="BR204" s="61">
        <f>IF($AA$15,$Z$15*($Q204-1)/(1+BQ207*($Q204-1)),0)</f>
        <v>-3.6532020797748706E-2</v>
      </c>
      <c r="BS204" s="114">
        <f>IF(BR204=0,0,-1*BR204^2/$Z$15)</f>
        <v>-1.334588543567144E-2</v>
      </c>
      <c r="BT204" s="61">
        <f>IF($AA$15,$Z$15*($Q204-1)/(1+BS207*($Q204-1)),0)</f>
        <v>-3.6532020797748706E-2</v>
      </c>
      <c r="BU204" s="114">
        <f>IF(BT204=0,0,-1*BT204^2/$Z$15)</f>
        <v>-1.334588543567144E-2</v>
      </c>
      <c r="BV204" s="61">
        <f>IF($AA$15,$Z$15*($Q204-1)/(1+BU207*($Q204-1)),0)</f>
        <v>-3.6532020797748706E-2</v>
      </c>
      <c r="BW204" s="114">
        <f>IF(BV204=0,0,-1*BV204^2/$Z$15)</f>
        <v>-1.334588543567144E-2</v>
      </c>
      <c r="BX204" s="61">
        <f>IF($AA$15,$Z$15*($Q204-1)/(1+BW207*($Q204-1)),0)</f>
        <v>-3.6532020797748706E-2</v>
      </c>
      <c r="BY204" s="114">
        <f>IF(BX204=0,0,-1*BX204^2/$Z$15)</f>
        <v>-1.334588543567144E-2</v>
      </c>
      <c r="BZ204" s="61">
        <f>IF($AA$15,$Z$15*($Q204-1)/(1+BY207*($Q204-1)),0)</f>
        <v>-3.6532020797748706E-2</v>
      </c>
      <c r="CA204" s="114">
        <f>IF(BZ204=0,0,-1*BZ204^2/$Z$15)</f>
        <v>-1.334588543567144E-2</v>
      </c>
      <c r="CB204" s="61">
        <f>IF($AA$15,$Z$15*($Q204-1)/(1+CA207*($Q204-1)),0)</f>
        <v>-3.6532020797748706E-2</v>
      </c>
      <c r="CC204" s="114">
        <f>IF(CB204=0,0,-1*CB204^2/$Z$15)</f>
        <v>-1.334588543567144E-2</v>
      </c>
      <c r="CD204" s="61">
        <f>IF($AA$15,$Z$15*($Q204-1)/(1+CC207*($Q204-1)),0)</f>
        <v>-3.6532020797748706E-2</v>
      </c>
      <c r="CE204" s="114">
        <f>IF(CD204=0,0,-1*CD204^2/$Z$15)</f>
        <v>-1.334588543567144E-2</v>
      </c>
      <c r="CF204" s="61">
        <f>IF($AA$15,$Z$15*($Q204-1)/(1+CE207*($Q204-1)),0)</f>
        <v>-3.6532020797748706E-2</v>
      </c>
      <c r="CG204" s="114">
        <f>IF(CF204=0,0,-1*CF204^2/$Z$15)</f>
        <v>-1.334588543567144E-2</v>
      </c>
      <c r="CH204" s="61">
        <f>IF($AA$15,$Z$15*($Q204-1)/(1+CG207*($Q204-1)),0)</f>
        <v>-3.6532020797748706E-2</v>
      </c>
      <c r="CI204" s="114">
        <f>IF(CH204=0,0,-1*CH204^2/$Z$15)</f>
        <v>-1.334588543567144E-2</v>
      </c>
      <c r="CJ204" s="61">
        <f>IF($AA$15,$Z$15*($Q204-1)/(1+CI207*($Q204-1)),0)</f>
        <v>-3.6532020797748706E-2</v>
      </c>
      <c r="CK204" s="114">
        <f>IF(CJ204=0,0,-1*CJ204^2/$Z$15)</f>
        <v>-1.334588543567144E-2</v>
      </c>
      <c r="CL204" s="61">
        <f>IF($AA$15,$Z$15*($Q204-1)/(1+CK207*($Q204-1)),0)</f>
        <v>-3.6532020797748706E-2</v>
      </c>
      <c r="CM204" s="114">
        <f>IF(CL204=0,0,-1*CL204^2/$Z$15)</f>
        <v>-1.334588543567144E-2</v>
      </c>
      <c r="CN204" s="61">
        <f>IF($AA$15,$Z$15*($Q204-1)/(1+CM207*($Q204-1)),0)</f>
        <v>-3.6532020797748706E-2</v>
      </c>
      <c r="CO204" s="114">
        <f>IF(CN204=0,0,-1*CN204^2/$Z$15)</f>
        <v>-1.334588543567144E-2</v>
      </c>
      <c r="CP204" s="61">
        <f>IF($AA$15,$Z$15*($Q204-1)/(1+CO207*($Q204-1)),0)</f>
        <v>-3.6532020797748706E-2</v>
      </c>
      <c r="CQ204" s="114">
        <f>IF(CP204=0,0,-1*CP204^2/$Z$15)</f>
        <v>-1.334588543567144E-2</v>
      </c>
      <c r="CR204" s="61">
        <f>IF($AA$15,$Z$15*($Q204-1)/(1+CQ207*($Q204-1)),0)</f>
        <v>-3.6532020797748706E-2</v>
      </c>
      <c r="CS204" s="114">
        <f>IF(CR204=0,0,-1*CR204^2/$Z$15)</f>
        <v>-1.334588543567144E-2</v>
      </c>
      <c r="CT204" s="61">
        <f>IF($AA$15,$Z$15*($Q204-1)/(1+CS207*($Q204-1)),0)</f>
        <v>-3.6532020797748706E-2</v>
      </c>
      <c r="CU204" s="114">
        <f>IF(CT204=0,0,-1*CT204^2/$Z$15)</f>
        <v>-1.334588543567144E-2</v>
      </c>
      <c r="CV204" s="61">
        <f>IF($AA$15,$Z$15*($Q204-1)/(1+CU207*($Q204-1)),0)</f>
        <v>-3.6532020797748706E-2</v>
      </c>
      <c r="CW204" s="114">
        <f>IF(CV204=0,0,-1*CV204^2/$Z$15)</f>
        <v>-1.334588543567144E-2</v>
      </c>
      <c r="CX204" s="61">
        <f>IF($AA$15,$Z$15*($Q204-1)/(1+CW207*($Q204-1)),0)</f>
        <v>-3.6532020797748706E-2</v>
      </c>
      <c r="CY204" s="114">
        <f>IF(CX204=0,0,-1*CX204^2/$Z$15)</f>
        <v>-1.334588543567144E-2</v>
      </c>
      <c r="CZ204" s="61">
        <f>IF($AA$15,$Z$15*($Q204-1)/(1+CY207*($Q204-1)),0)</f>
        <v>-3.6532020797748706E-2</v>
      </c>
      <c r="DA204" s="114">
        <f>IF(CZ204=0,0,-1*CZ204^2/$Z$15)</f>
        <v>-1.334588543567144E-2</v>
      </c>
      <c r="DB204" s="61">
        <f>IF($AA$15,$Z$15*($Q204-1)/(1+DA207*($Q204-1)),0)</f>
        <v>-3.6532020797748706E-2</v>
      </c>
      <c r="DC204" s="114">
        <f>IF(DB204=0,0,-1*DB204^2/$Z$15)</f>
        <v>-1.334588543567144E-2</v>
      </c>
      <c r="DD204" s="61">
        <f>IF($AA$15,$Z$15*($Q204-1)/(1+DC207*($Q204-1)),0)</f>
        <v>-3.6532020797748706E-2</v>
      </c>
      <c r="DE204" s="114">
        <f>IF(DD204=0,0,-1*DD204^2/$Z$15)</f>
        <v>-1.334588543567144E-2</v>
      </c>
      <c r="DF204" s="61">
        <f>IF($AA$15,$Z$15*($Q204-1)/(1+DE207*($Q204-1)),0)</f>
        <v>-3.6532020797748706E-2</v>
      </c>
      <c r="DG204" s="114">
        <f>IF(DF204=0,0,-1*DF204^2/$Z$15)</f>
        <v>-1.334588543567144E-2</v>
      </c>
      <c r="DH204" s="61">
        <f>IF($AA$15,$Z$15*($Q204-1)/(1+DG207*($Q204-1)),0)</f>
        <v>-3.6532020797748706E-2</v>
      </c>
      <c r="DI204" s="114">
        <f>IF(DH204=0,0,-1*DH204^2/$Z$15)</f>
        <v>-1.334588543567144E-2</v>
      </c>
      <c r="DJ204" s="61">
        <f>IF($AA$15,$Z$15*($Q204-1)/(1+DI207*($Q204-1)),0)</f>
        <v>-3.6532020797748706E-2</v>
      </c>
      <c r="DK204" s="114">
        <f>IF(DJ204=0,0,-1*DJ204^2/$Z$15)</f>
        <v>-1.334588543567144E-2</v>
      </c>
      <c r="DL204" s="61">
        <f>IF($AA$15,$Z$15*($Q204-1)/(1+DK207*($Q204-1)),0)</f>
        <v>-3.6532020797748706E-2</v>
      </c>
      <c r="DM204" s="154">
        <f>IF(DL204=0,0,-1*DL204^2/$Z$15)</f>
        <v>-1.334588543567144E-2</v>
      </c>
    </row>
    <row r="205" spans="14:117" x14ac:dyDescent="0.25">
      <c r="N205" s="153">
        <f>$Z$16/(O194*(Q205-1)+1)</f>
        <v>9.6051037858877364E-2</v>
      </c>
      <c r="O205" s="170">
        <f t="shared" si="71"/>
        <v>0.11229904434292483</v>
      </c>
      <c r="P205" s="78">
        <v>10</v>
      </c>
      <c r="Q205" s="61">
        <f>IF($AA$16,AV180/AV192,0)</f>
        <v>1.1691601345101528</v>
      </c>
      <c r="R205" s="61">
        <f>IF($AA$16,$Z$16*($Q205-1)/(1+O154*($Q205-1)),0)</f>
        <v>1.6248369952907106E-2</v>
      </c>
      <c r="S205" s="114">
        <f>IF(R205=0,0,-1*R205^2/$Z$16)</f>
        <v>-2.6400952612653447E-3</v>
      </c>
      <c r="T205" s="61">
        <f>IF($AA$16,$Z$16*($Q205-1)/(1+S207*($Q205-1)),0)</f>
        <v>1.623775287836959E-2</v>
      </c>
      <c r="U205" s="114">
        <f>IF(T205=0,0,-1*T205^2/$Z$16)</f>
        <v>-2.6366461853899988E-3</v>
      </c>
      <c r="V205" s="61">
        <f>IF($AA$16,$Z$16*($Q205-1)/(1+U207*($Q205-1)),0)</f>
        <v>1.6248048360478981E-2</v>
      </c>
      <c r="W205" s="114">
        <f>IF(V205=0,0,-1*V205^2/$Z$16)</f>
        <v>-2.6399907552446368E-3</v>
      </c>
      <c r="X205" s="61">
        <f>IF($AA$16,$Z$16*($Q205-1)/(1+W207*($Q205-1)),0)</f>
        <v>1.6248006484758465E-2</v>
      </c>
      <c r="Y205" s="114">
        <f>IF(X205=0,0,-1*X205^2/$Z$16)</f>
        <v>-2.6399771472875315E-3</v>
      </c>
      <c r="Z205" s="61">
        <f>IF($AA$16,$Z$16*($Q205-1)/(1+Y207*($Q205-1)),0)</f>
        <v>1.6248006484047471E-2</v>
      </c>
      <c r="AA205" s="114">
        <f>IF(Z205=0,0,-1*Z205^2/$Z$16)</f>
        <v>-2.6399771470564863E-3</v>
      </c>
      <c r="AB205" s="61">
        <f>IF($AA$16,$Z$16*($Q205-1)/(1+AA207*($Q205-1)),0)</f>
        <v>1.6248006484047471E-2</v>
      </c>
      <c r="AC205" s="114">
        <f>IF(AB205=0,0,-1*AB205^2/$Z$16)</f>
        <v>-2.6399771470564863E-3</v>
      </c>
      <c r="AD205" s="61">
        <f>IF($AA$16,$Z$16*($Q205-1)/(1+AC207*($Q205-1)),0)</f>
        <v>1.6248006484047471E-2</v>
      </c>
      <c r="AE205" s="114">
        <f>IF(AD205=0,0,-1*AD205^2/$Z$16)</f>
        <v>-2.6399771470564863E-3</v>
      </c>
      <c r="AF205" s="61">
        <f>IF($AA$16,$Z$16*($Q205-1)/(1+AE207*($Q205-1)),0)</f>
        <v>1.6248006484047471E-2</v>
      </c>
      <c r="AG205" s="114">
        <f>IF(AF205=0,0,-1*AF205^2/$Z$16)</f>
        <v>-2.6399771470564863E-3</v>
      </c>
      <c r="AH205" s="61">
        <f>IF($AA$16,$Z$16*($Q205-1)/(1+AG207*($Q205-1)),0)</f>
        <v>1.6248006484047471E-2</v>
      </c>
      <c r="AI205" s="114">
        <f>IF(AH205=0,0,-1*AH205^2/$Z$16)</f>
        <v>-2.6399771470564863E-3</v>
      </c>
      <c r="AJ205" s="61">
        <f>IF($AA$16,$Z$16*($Q205-1)/(1+AI207*($Q205-1)),0)</f>
        <v>1.6248006484047471E-2</v>
      </c>
      <c r="AK205" s="114">
        <f>IF(AJ205=0,0,-1*AJ205^2/$Z$16)</f>
        <v>-2.6399771470564863E-3</v>
      </c>
      <c r="AL205" s="61">
        <f>IF($AA$16,$Z$16*($Q205-1)/(1+AK207*($Q205-1)),0)</f>
        <v>1.6248006484047471E-2</v>
      </c>
      <c r="AM205" s="114">
        <f>IF(AL205=0,0,-1*AL205^2/$Z$16)</f>
        <v>-2.6399771470564863E-3</v>
      </c>
      <c r="AN205" s="61">
        <f>IF($AA$16,$Z$16*($Q205-1)/(1+AM207*($Q205-1)),0)</f>
        <v>1.6248006484047471E-2</v>
      </c>
      <c r="AO205" s="114">
        <f>IF(AN205=0,0,-1*AN205^2/$Z$16)</f>
        <v>-2.6399771470564863E-3</v>
      </c>
      <c r="AP205" s="61">
        <f>IF($AA$16,$Z$16*($Q205-1)/(1+AO207*($Q205-1)),0)</f>
        <v>1.6248006484047471E-2</v>
      </c>
      <c r="AQ205" s="114">
        <f>IF(AP205=0,0,-1*AP205^2/$Z$16)</f>
        <v>-2.6399771470564863E-3</v>
      </c>
      <c r="AR205" s="61">
        <f>IF($AA$16,$Z$16*($Q205-1)/(1+AQ207*($Q205-1)),0)</f>
        <v>1.6248006484047471E-2</v>
      </c>
      <c r="AS205" s="114">
        <f>IF(AR205=0,0,-1*AR205^2/$Z$16)</f>
        <v>-2.6399771470564863E-3</v>
      </c>
      <c r="AT205" s="61">
        <f>IF($AA$16,$Z$16*($Q205-1)/(1+AS207*($Q205-1)),0)</f>
        <v>1.6248006484047471E-2</v>
      </c>
      <c r="AU205" s="114">
        <f>IF(AT205=0,0,-1*AT205^2/$Z$16)</f>
        <v>-2.6399771470564863E-3</v>
      </c>
      <c r="AV205" s="61">
        <f>IF($AA$16,$Z$16*($Q205-1)/(1+AU207*($Q205-1)),0)</f>
        <v>1.6248006484047471E-2</v>
      </c>
      <c r="AW205" s="114">
        <f>IF(AV205=0,0,-1*AV205^2/$Z$16)</f>
        <v>-2.6399771470564863E-3</v>
      </c>
      <c r="AX205" s="61">
        <f>IF($AA$16,$Z$16*($Q205-1)/(1+AW207*($Q205-1)),0)</f>
        <v>1.6248006484047471E-2</v>
      </c>
      <c r="AY205" s="114">
        <f>IF(AX205=0,0,-1*AX205^2/$Z$16)</f>
        <v>-2.6399771470564863E-3</v>
      </c>
      <c r="AZ205" s="61">
        <f>IF($AA$16,$Z$16*($Q205-1)/(1+AY207*($Q205-1)),0)</f>
        <v>1.6248006484047471E-2</v>
      </c>
      <c r="BA205" s="114">
        <f>IF(AZ205=0,0,-1*AZ205^2/$Z$16)</f>
        <v>-2.6399771470564863E-3</v>
      </c>
      <c r="BB205" s="61">
        <f>IF($AA$16,$Z$16*($Q205-1)/(1+BA207*($Q205-1)),0)</f>
        <v>1.6248006484047471E-2</v>
      </c>
      <c r="BC205" s="114">
        <f>IF(BB205=0,0,-1*BB205^2/$Z$16)</f>
        <v>-2.6399771470564863E-3</v>
      </c>
      <c r="BD205" s="61">
        <f>IF($AA$16,$Z$16*($Q205-1)/(1+BC207*($Q205-1)),0)</f>
        <v>1.6248006484047471E-2</v>
      </c>
      <c r="BE205" s="114">
        <f>IF(BD205=0,0,-1*BD205^2/$Z$16)</f>
        <v>-2.6399771470564863E-3</v>
      </c>
      <c r="BF205" s="61">
        <f>IF($AA$16,$Z$16*($Q205-1)/(1+BE207*($Q205-1)),0)</f>
        <v>1.6248006484047471E-2</v>
      </c>
      <c r="BG205" s="114">
        <f>IF(BF205=0,0,-1*BF205^2/$Z$16)</f>
        <v>-2.6399771470564863E-3</v>
      </c>
      <c r="BH205" s="61">
        <f>IF($AA$16,$Z$16*($Q205-1)/(1+BG207*($Q205-1)),0)</f>
        <v>1.6248006484047471E-2</v>
      </c>
      <c r="BI205" s="114">
        <f>IF(BH205=0,0,-1*BH205^2/$Z$16)</f>
        <v>-2.6399771470564863E-3</v>
      </c>
      <c r="BJ205" s="61">
        <f>IF($AA$16,$Z$16*($Q205-1)/(1+BI207*($Q205-1)),0)</f>
        <v>1.6248006484047471E-2</v>
      </c>
      <c r="BK205" s="114">
        <f>IF(BJ205=0,0,-1*BJ205^2/$Z$16)</f>
        <v>-2.6399771470564863E-3</v>
      </c>
      <c r="BL205" s="61">
        <f>IF($AA$16,$Z$16*($Q205-1)/(1+BK207*($Q205-1)),0)</f>
        <v>1.6248006484047471E-2</v>
      </c>
      <c r="BM205" s="114">
        <f>IF(BL205=0,0,-1*BL205^2/$Z$16)</f>
        <v>-2.6399771470564863E-3</v>
      </c>
      <c r="BN205" s="61">
        <f>IF($AA$16,$Z$16*($Q205-1)/(1+BM207*($Q205-1)),0)</f>
        <v>1.6248006484047471E-2</v>
      </c>
      <c r="BO205" s="114">
        <f>IF(BN205=0,0,-1*BN205^2/$Z$16)</f>
        <v>-2.6399771470564863E-3</v>
      </c>
      <c r="BP205" s="61">
        <f>IF($AA$16,$Z$16*($Q205-1)/(1+BO207*($Q205-1)),0)</f>
        <v>1.6248006484047471E-2</v>
      </c>
      <c r="BQ205" s="114">
        <f>IF(BP205=0,0,-1*BP205^2/$Z$16)</f>
        <v>-2.6399771470564863E-3</v>
      </c>
      <c r="BR205" s="61">
        <f>IF($AA$16,$Z$16*($Q205-1)/(1+BQ207*($Q205-1)),0)</f>
        <v>1.6248006484047471E-2</v>
      </c>
      <c r="BS205" s="114">
        <f>IF(BR205=0,0,-1*BR205^2/$Z$16)</f>
        <v>-2.6399771470564863E-3</v>
      </c>
      <c r="BT205" s="61">
        <f>IF($AA$16,$Z$16*($Q205-1)/(1+BS207*($Q205-1)),0)</f>
        <v>1.6248006484047471E-2</v>
      </c>
      <c r="BU205" s="114">
        <f>IF(BT205=0,0,-1*BT205^2/$Z$16)</f>
        <v>-2.6399771470564863E-3</v>
      </c>
      <c r="BV205" s="61">
        <f>IF($AA$16,$Z$16*($Q205-1)/(1+BU207*($Q205-1)),0)</f>
        <v>1.6248006484047471E-2</v>
      </c>
      <c r="BW205" s="114">
        <f>IF(BV205=0,0,-1*BV205^2/$Z$16)</f>
        <v>-2.6399771470564863E-3</v>
      </c>
      <c r="BX205" s="61">
        <f>IF($AA$16,$Z$16*($Q205-1)/(1+BW207*($Q205-1)),0)</f>
        <v>1.6248006484047471E-2</v>
      </c>
      <c r="BY205" s="114">
        <f>IF(BX205=0,0,-1*BX205^2/$Z$16)</f>
        <v>-2.6399771470564863E-3</v>
      </c>
      <c r="BZ205" s="61">
        <f>IF($AA$16,$Z$16*($Q205-1)/(1+BY207*($Q205-1)),0)</f>
        <v>1.6248006484047471E-2</v>
      </c>
      <c r="CA205" s="114">
        <f>IF(BZ205=0,0,-1*BZ205^2/$Z$16)</f>
        <v>-2.6399771470564863E-3</v>
      </c>
      <c r="CB205" s="61">
        <f>IF($AA$16,$Z$16*($Q205-1)/(1+CA207*($Q205-1)),0)</f>
        <v>1.6248006484047471E-2</v>
      </c>
      <c r="CC205" s="114">
        <f>IF(CB205=0,0,-1*CB205^2/$Z$16)</f>
        <v>-2.6399771470564863E-3</v>
      </c>
      <c r="CD205" s="61">
        <f>IF($AA$16,$Z$16*($Q205-1)/(1+CC207*($Q205-1)),0)</f>
        <v>1.6248006484047471E-2</v>
      </c>
      <c r="CE205" s="114">
        <f>IF(CD205=0,0,-1*CD205^2/$Z$16)</f>
        <v>-2.6399771470564863E-3</v>
      </c>
      <c r="CF205" s="61">
        <f>IF($AA$16,$Z$16*($Q205-1)/(1+CE207*($Q205-1)),0)</f>
        <v>1.6248006484047471E-2</v>
      </c>
      <c r="CG205" s="114">
        <f>IF(CF205=0,0,-1*CF205^2/$Z$16)</f>
        <v>-2.6399771470564863E-3</v>
      </c>
      <c r="CH205" s="61">
        <f>IF($AA$16,$Z$16*($Q205-1)/(1+CG207*($Q205-1)),0)</f>
        <v>1.6248006484047471E-2</v>
      </c>
      <c r="CI205" s="114">
        <f>IF(CH205=0,0,-1*CH205^2/$Z$16)</f>
        <v>-2.6399771470564863E-3</v>
      </c>
      <c r="CJ205" s="61">
        <f>IF($AA$16,$Z$16*($Q205-1)/(1+CI207*($Q205-1)),0)</f>
        <v>1.6248006484047471E-2</v>
      </c>
      <c r="CK205" s="114">
        <f>IF(CJ205=0,0,-1*CJ205^2/$Z$16)</f>
        <v>-2.6399771470564863E-3</v>
      </c>
      <c r="CL205" s="61">
        <f>IF($AA$16,$Z$16*($Q205-1)/(1+CK207*($Q205-1)),0)</f>
        <v>1.6248006484047471E-2</v>
      </c>
      <c r="CM205" s="114">
        <f>IF(CL205=0,0,-1*CL205^2/$Z$16)</f>
        <v>-2.6399771470564863E-3</v>
      </c>
      <c r="CN205" s="61">
        <f>IF($AA$16,$Z$16*($Q205-1)/(1+CM207*($Q205-1)),0)</f>
        <v>1.6248006484047471E-2</v>
      </c>
      <c r="CO205" s="114">
        <f>IF(CN205=0,0,-1*CN205^2/$Z$16)</f>
        <v>-2.6399771470564863E-3</v>
      </c>
      <c r="CP205" s="61">
        <f>IF($AA$16,$Z$16*($Q205-1)/(1+CO207*($Q205-1)),0)</f>
        <v>1.6248006484047471E-2</v>
      </c>
      <c r="CQ205" s="114">
        <f>IF(CP205=0,0,-1*CP205^2/$Z$16)</f>
        <v>-2.6399771470564863E-3</v>
      </c>
      <c r="CR205" s="61">
        <f>IF($AA$16,$Z$16*($Q205-1)/(1+CQ207*($Q205-1)),0)</f>
        <v>1.6248006484047471E-2</v>
      </c>
      <c r="CS205" s="114">
        <f>IF(CR205=0,0,-1*CR205^2/$Z$16)</f>
        <v>-2.6399771470564863E-3</v>
      </c>
      <c r="CT205" s="61">
        <f>IF($AA$16,$Z$16*($Q205-1)/(1+CS207*($Q205-1)),0)</f>
        <v>1.6248006484047471E-2</v>
      </c>
      <c r="CU205" s="114">
        <f>IF(CT205=0,0,-1*CT205^2/$Z$16)</f>
        <v>-2.6399771470564863E-3</v>
      </c>
      <c r="CV205" s="61">
        <f>IF($AA$16,$Z$16*($Q205-1)/(1+CU207*($Q205-1)),0)</f>
        <v>1.6248006484047471E-2</v>
      </c>
      <c r="CW205" s="114">
        <f>IF(CV205=0,0,-1*CV205^2/$Z$16)</f>
        <v>-2.6399771470564863E-3</v>
      </c>
      <c r="CX205" s="61">
        <f>IF($AA$16,$Z$16*($Q205-1)/(1+CW207*($Q205-1)),0)</f>
        <v>1.6248006484047471E-2</v>
      </c>
      <c r="CY205" s="114">
        <f>IF(CX205=0,0,-1*CX205^2/$Z$16)</f>
        <v>-2.6399771470564863E-3</v>
      </c>
      <c r="CZ205" s="61">
        <f>IF($AA$16,$Z$16*($Q205-1)/(1+CY207*($Q205-1)),0)</f>
        <v>1.6248006484047471E-2</v>
      </c>
      <c r="DA205" s="114">
        <f>IF(CZ205=0,0,-1*CZ205^2/$Z$16)</f>
        <v>-2.6399771470564863E-3</v>
      </c>
      <c r="DB205" s="61">
        <f>IF($AA$16,$Z$16*($Q205-1)/(1+DA207*($Q205-1)),0)</f>
        <v>1.6248006484047471E-2</v>
      </c>
      <c r="DC205" s="114">
        <f>IF(DB205=0,0,-1*DB205^2/$Z$16)</f>
        <v>-2.6399771470564863E-3</v>
      </c>
      <c r="DD205" s="61">
        <f>IF($AA$16,$Z$16*($Q205-1)/(1+DC207*($Q205-1)),0)</f>
        <v>1.6248006484047471E-2</v>
      </c>
      <c r="DE205" s="114">
        <f>IF(DD205=0,0,-1*DD205^2/$Z$16)</f>
        <v>-2.6399771470564863E-3</v>
      </c>
      <c r="DF205" s="61">
        <f>IF($AA$16,$Z$16*($Q205-1)/(1+DE207*($Q205-1)),0)</f>
        <v>1.6248006484047471E-2</v>
      </c>
      <c r="DG205" s="114">
        <f>IF(DF205=0,0,-1*DF205^2/$Z$16)</f>
        <v>-2.6399771470564863E-3</v>
      </c>
      <c r="DH205" s="61">
        <f>IF($AA$16,$Z$16*($Q205-1)/(1+DG207*($Q205-1)),0)</f>
        <v>1.6248006484047471E-2</v>
      </c>
      <c r="DI205" s="114">
        <f>IF(DH205=0,0,-1*DH205^2/$Z$16)</f>
        <v>-2.6399771470564863E-3</v>
      </c>
      <c r="DJ205" s="61">
        <f>IF($AA$16,$Z$16*($Q205-1)/(1+DI207*($Q205-1)),0)</f>
        <v>1.6248006484047471E-2</v>
      </c>
      <c r="DK205" s="114">
        <f>IF(DJ205=0,0,-1*DJ205^2/$Z$16)</f>
        <v>-2.6399771470564863E-3</v>
      </c>
      <c r="DL205" s="61">
        <f>IF($AA$16,$Z$16*($Q205-1)/(1+DK207*($Q205-1)),0)</f>
        <v>1.6248006484047471E-2</v>
      </c>
      <c r="DM205" s="154">
        <f>IF(DL205=0,0,-1*DL205^2/$Z$16)</f>
        <v>-2.6399771470564863E-3</v>
      </c>
    </row>
    <row r="206" spans="14:117" x14ac:dyDescent="0.25">
      <c r="N206" s="157">
        <f>SUM(N196:N205)</f>
        <v>1</v>
      </c>
      <c r="O206" s="167">
        <f>SUM(O196:O205)</f>
        <v>1.0000000000000002</v>
      </c>
      <c r="P206" s="162"/>
      <c r="Q206" s="61"/>
      <c r="R206" s="61">
        <f t="shared" ref="R206:CC206" si="72">SUM(R196:R205)</f>
        <v>1.8049543287817355E-4</v>
      </c>
      <c r="S206" s="61">
        <f t="shared" si="72"/>
        <v>-1.3112120517374815</v>
      </c>
      <c r="T206" s="61">
        <f t="shared" si="72"/>
        <v>-5.0735227119868172E-3</v>
      </c>
      <c r="U206" s="61">
        <f t="shared" si="72"/>
        <v>-1.3001397942806794</v>
      </c>
      <c r="V206" s="61">
        <f t="shared" si="72"/>
        <v>2.0793166191530876E-5</v>
      </c>
      <c r="W206" s="61">
        <f t="shared" si="72"/>
        <v>-1.310869983024459</v>
      </c>
      <c r="X206" s="61">
        <f t="shared" si="72"/>
        <v>3.5302887002597316E-10</v>
      </c>
      <c r="Y206" s="61">
        <f t="shared" si="72"/>
        <v>-1.3108254720539132</v>
      </c>
      <c r="Z206" s="61">
        <f t="shared" si="72"/>
        <v>0</v>
      </c>
      <c r="AA206" s="61">
        <f t="shared" si="72"/>
        <v>-1.3108254712982377</v>
      </c>
      <c r="AB206" s="61">
        <f t="shared" si="72"/>
        <v>0</v>
      </c>
      <c r="AC206" s="61">
        <f t="shared" si="72"/>
        <v>-1.3108254712982377</v>
      </c>
      <c r="AD206" s="61">
        <f t="shared" si="72"/>
        <v>0</v>
      </c>
      <c r="AE206" s="61">
        <f t="shared" si="72"/>
        <v>-1.3108254712982377</v>
      </c>
      <c r="AF206" s="61">
        <f t="shared" si="72"/>
        <v>0</v>
      </c>
      <c r="AG206" s="61">
        <f t="shared" si="72"/>
        <v>-1.3108254712982377</v>
      </c>
      <c r="AH206" s="61">
        <f t="shared" si="72"/>
        <v>0</v>
      </c>
      <c r="AI206" s="61">
        <f t="shared" si="72"/>
        <v>-1.3108254712982377</v>
      </c>
      <c r="AJ206" s="61">
        <f t="shared" si="72"/>
        <v>0</v>
      </c>
      <c r="AK206" s="61">
        <f t="shared" si="72"/>
        <v>-1.3108254712982377</v>
      </c>
      <c r="AL206" s="61">
        <f t="shared" si="72"/>
        <v>0</v>
      </c>
      <c r="AM206" s="61">
        <f t="shared" si="72"/>
        <v>-1.3108254712982377</v>
      </c>
      <c r="AN206" s="61">
        <f t="shared" si="72"/>
        <v>0</v>
      </c>
      <c r="AO206" s="61">
        <f t="shared" si="72"/>
        <v>-1.3108254712982377</v>
      </c>
      <c r="AP206" s="61">
        <f t="shared" si="72"/>
        <v>0</v>
      </c>
      <c r="AQ206" s="61">
        <f t="shared" si="72"/>
        <v>-1.3108254712982377</v>
      </c>
      <c r="AR206" s="61">
        <f t="shared" si="72"/>
        <v>0</v>
      </c>
      <c r="AS206" s="61">
        <f t="shared" si="72"/>
        <v>-1.3108254712982377</v>
      </c>
      <c r="AT206" s="61">
        <f t="shared" si="72"/>
        <v>0</v>
      </c>
      <c r="AU206" s="61">
        <f t="shared" si="72"/>
        <v>-1.3108254712982377</v>
      </c>
      <c r="AV206" s="61">
        <f t="shared" si="72"/>
        <v>0</v>
      </c>
      <c r="AW206" s="61">
        <f t="shared" si="72"/>
        <v>-1.3108254712982377</v>
      </c>
      <c r="AX206" s="61">
        <f t="shared" si="72"/>
        <v>0</v>
      </c>
      <c r="AY206" s="61">
        <f t="shared" si="72"/>
        <v>-1.3108254712982377</v>
      </c>
      <c r="AZ206" s="61">
        <f t="shared" si="72"/>
        <v>0</v>
      </c>
      <c r="BA206" s="61">
        <f t="shared" si="72"/>
        <v>-1.3108254712982377</v>
      </c>
      <c r="BB206" s="61">
        <f t="shared" si="72"/>
        <v>0</v>
      </c>
      <c r="BC206" s="61">
        <f t="shared" si="72"/>
        <v>-1.3108254712982377</v>
      </c>
      <c r="BD206" s="61">
        <f t="shared" si="72"/>
        <v>0</v>
      </c>
      <c r="BE206" s="61">
        <f t="shared" si="72"/>
        <v>-1.3108254712982377</v>
      </c>
      <c r="BF206" s="61">
        <f t="shared" si="72"/>
        <v>0</v>
      </c>
      <c r="BG206" s="61">
        <f t="shared" si="72"/>
        <v>-1.3108254712982377</v>
      </c>
      <c r="BH206" s="61">
        <f t="shared" si="72"/>
        <v>0</v>
      </c>
      <c r="BI206" s="61">
        <f t="shared" si="72"/>
        <v>-1.3108254712982377</v>
      </c>
      <c r="BJ206" s="61">
        <f t="shared" si="72"/>
        <v>0</v>
      </c>
      <c r="BK206" s="61">
        <f t="shared" si="72"/>
        <v>-1.3108254712982377</v>
      </c>
      <c r="BL206" s="61">
        <f t="shared" si="72"/>
        <v>0</v>
      </c>
      <c r="BM206" s="61">
        <f t="shared" si="72"/>
        <v>-1.3108254712982377</v>
      </c>
      <c r="BN206" s="61">
        <f t="shared" si="72"/>
        <v>0</v>
      </c>
      <c r="BO206" s="61">
        <f t="shared" si="72"/>
        <v>-1.3108254712982377</v>
      </c>
      <c r="BP206" s="61">
        <f t="shared" si="72"/>
        <v>0</v>
      </c>
      <c r="BQ206" s="61">
        <f t="shared" si="72"/>
        <v>-1.3108254712982377</v>
      </c>
      <c r="BR206" s="61">
        <f t="shared" si="72"/>
        <v>0</v>
      </c>
      <c r="BS206" s="61">
        <f t="shared" si="72"/>
        <v>-1.3108254712982377</v>
      </c>
      <c r="BT206" s="61">
        <f t="shared" si="72"/>
        <v>0</v>
      </c>
      <c r="BU206" s="61">
        <f t="shared" si="72"/>
        <v>-1.3108254712982377</v>
      </c>
      <c r="BV206" s="61">
        <f t="shared" si="72"/>
        <v>0</v>
      </c>
      <c r="BW206" s="61">
        <f t="shared" si="72"/>
        <v>-1.3108254712982377</v>
      </c>
      <c r="BX206" s="61">
        <f t="shared" si="72"/>
        <v>0</v>
      </c>
      <c r="BY206" s="61">
        <f t="shared" si="72"/>
        <v>-1.3108254712982377</v>
      </c>
      <c r="BZ206" s="61">
        <f t="shared" si="72"/>
        <v>0</v>
      </c>
      <c r="CA206" s="61">
        <f t="shared" si="72"/>
        <v>-1.3108254712982377</v>
      </c>
      <c r="CB206" s="61">
        <f t="shared" si="72"/>
        <v>0</v>
      </c>
      <c r="CC206" s="61">
        <f t="shared" si="72"/>
        <v>-1.3108254712982377</v>
      </c>
      <c r="CD206" s="61">
        <f t="shared" ref="CD206:DM206" si="73">SUM(CD196:CD205)</f>
        <v>0</v>
      </c>
      <c r="CE206" s="61">
        <f t="shared" si="73"/>
        <v>-1.3108254712982377</v>
      </c>
      <c r="CF206" s="61">
        <f t="shared" si="73"/>
        <v>0</v>
      </c>
      <c r="CG206" s="61">
        <f t="shared" si="73"/>
        <v>-1.3108254712982377</v>
      </c>
      <c r="CH206" s="61">
        <f t="shared" si="73"/>
        <v>0</v>
      </c>
      <c r="CI206" s="61">
        <f t="shared" si="73"/>
        <v>-1.3108254712982377</v>
      </c>
      <c r="CJ206" s="61">
        <f t="shared" si="73"/>
        <v>0</v>
      </c>
      <c r="CK206" s="61">
        <f t="shared" si="73"/>
        <v>-1.3108254712982377</v>
      </c>
      <c r="CL206" s="61">
        <f t="shared" si="73"/>
        <v>0</v>
      </c>
      <c r="CM206" s="61">
        <f t="shared" si="73"/>
        <v>-1.3108254712982377</v>
      </c>
      <c r="CN206" s="61">
        <f t="shared" si="73"/>
        <v>0</v>
      </c>
      <c r="CO206" s="61">
        <f t="shared" si="73"/>
        <v>-1.3108254712982377</v>
      </c>
      <c r="CP206" s="61">
        <f t="shared" si="73"/>
        <v>0</v>
      </c>
      <c r="CQ206" s="61">
        <f t="shared" si="73"/>
        <v>-1.3108254712982377</v>
      </c>
      <c r="CR206" s="61">
        <f t="shared" si="73"/>
        <v>0</v>
      </c>
      <c r="CS206" s="61">
        <f t="shared" si="73"/>
        <v>-1.3108254712982377</v>
      </c>
      <c r="CT206" s="61">
        <f t="shared" si="73"/>
        <v>0</v>
      </c>
      <c r="CU206" s="61">
        <f t="shared" si="73"/>
        <v>-1.3108254712982377</v>
      </c>
      <c r="CV206" s="61">
        <f t="shared" si="73"/>
        <v>0</v>
      </c>
      <c r="CW206" s="61">
        <f t="shared" si="73"/>
        <v>-1.3108254712982377</v>
      </c>
      <c r="CX206" s="61">
        <f t="shared" si="73"/>
        <v>0</v>
      </c>
      <c r="CY206" s="61">
        <f t="shared" si="73"/>
        <v>-1.3108254712982377</v>
      </c>
      <c r="CZ206" s="61">
        <f t="shared" si="73"/>
        <v>0</v>
      </c>
      <c r="DA206" s="61">
        <f t="shared" si="73"/>
        <v>-1.3108254712982377</v>
      </c>
      <c r="DB206" s="61">
        <f t="shared" si="73"/>
        <v>0</v>
      </c>
      <c r="DC206" s="61">
        <f t="shared" si="73"/>
        <v>-1.3108254712982377</v>
      </c>
      <c r="DD206" s="61">
        <f t="shared" si="73"/>
        <v>0</v>
      </c>
      <c r="DE206" s="61">
        <f t="shared" si="73"/>
        <v>-1.3108254712982377</v>
      </c>
      <c r="DF206" s="61">
        <f t="shared" si="73"/>
        <v>0</v>
      </c>
      <c r="DG206" s="61">
        <f t="shared" si="73"/>
        <v>-1.3108254712982377</v>
      </c>
      <c r="DH206" s="61">
        <f t="shared" si="73"/>
        <v>0</v>
      </c>
      <c r="DI206" s="61">
        <f t="shared" si="73"/>
        <v>-1.3108254712982377</v>
      </c>
      <c r="DJ206" s="61">
        <f t="shared" si="73"/>
        <v>0</v>
      </c>
      <c r="DK206" s="61">
        <f t="shared" si="73"/>
        <v>-1.3108254712982377</v>
      </c>
      <c r="DL206" s="61">
        <f t="shared" si="73"/>
        <v>0</v>
      </c>
      <c r="DM206" s="155">
        <f t="shared" si="73"/>
        <v>-1.3108254712982377</v>
      </c>
    </row>
    <row r="207" spans="14:117" x14ac:dyDescent="0.25">
      <c r="N207" s="54" t="s">
        <v>624</v>
      </c>
      <c r="O207" s="55"/>
      <c r="P207" s="174" t="b">
        <f>IF(P208,IF(AND((ABS(DM207-DK207)&lt;0.001),(O194&gt;=0),(O194&lt;=1)),TRUE,FALSE),FALSE)</f>
        <v>1</v>
      </c>
      <c r="Q207" s="54"/>
      <c r="R207" s="55" t="s">
        <v>623</v>
      </c>
      <c r="S207" s="166">
        <f>$O$34-R206/S206</f>
        <v>0.24692929859672796</v>
      </c>
      <c r="T207" s="165">
        <f>ABS(U207-S207)</f>
        <v>3.9022901493402928E-3</v>
      </c>
      <c r="U207" s="164">
        <f>S207-T206/U206</f>
        <v>0.24302700844738767</v>
      </c>
      <c r="V207" s="165">
        <f>ABS(W207-U207)</f>
        <v>1.5862111773706777E-5</v>
      </c>
      <c r="W207" s="164">
        <f>U207-V206/W206</f>
        <v>0.24304287055916138</v>
      </c>
      <c r="X207" s="165">
        <f>ABS(Y207-W207)</f>
        <v>2.6931798458029732E-10</v>
      </c>
      <c r="Y207" s="164">
        <f>W207-X206/Y206</f>
        <v>0.24304287082847936</v>
      </c>
      <c r="Z207" s="165">
        <f>ABS(AA207-Y207)</f>
        <v>0</v>
      </c>
      <c r="AA207" s="164">
        <f>Y207-Z206/AA206</f>
        <v>0.24304287082847936</v>
      </c>
      <c r="AB207" s="165">
        <f>ABS(AC207-AA207)</f>
        <v>0</v>
      </c>
      <c r="AC207" s="164">
        <f>AA207-AB206/AC206</f>
        <v>0.24304287082847936</v>
      </c>
      <c r="AD207" s="165">
        <f>ABS(AE207-AC207)</f>
        <v>0</v>
      </c>
      <c r="AE207" s="164">
        <f>AC207-AD206/AE206</f>
        <v>0.24304287082847936</v>
      </c>
      <c r="AF207" s="165">
        <f>ABS(AG207-AE207)</f>
        <v>0</v>
      </c>
      <c r="AG207" s="164">
        <f>AE207-AF206/AG206</f>
        <v>0.24304287082847936</v>
      </c>
      <c r="AH207" s="165">
        <f>ABS(AI207-AG207)</f>
        <v>0</v>
      </c>
      <c r="AI207" s="164">
        <f>AG207-AH206/AI206</f>
        <v>0.24304287082847936</v>
      </c>
      <c r="AJ207" s="165">
        <f>ABS(AK207-AI207)</f>
        <v>0</v>
      </c>
      <c r="AK207" s="164">
        <f>AI207-AJ206/AK206</f>
        <v>0.24304287082847936</v>
      </c>
      <c r="AL207" s="165">
        <f>ABS(AM207-AK207)</f>
        <v>0</v>
      </c>
      <c r="AM207" s="164">
        <f>AK207-AL206/AM206</f>
        <v>0.24304287082847936</v>
      </c>
      <c r="AN207" s="165">
        <f>ABS(AO207-AM207)</f>
        <v>0</v>
      </c>
      <c r="AO207" s="164">
        <f>AM207-AN206/AO206</f>
        <v>0.24304287082847936</v>
      </c>
      <c r="AP207" s="165">
        <f>ABS(AQ207-AO207)</f>
        <v>0</v>
      </c>
      <c r="AQ207" s="164">
        <f>AO207-AP206/AQ206</f>
        <v>0.24304287082847936</v>
      </c>
      <c r="AR207" s="165">
        <f>ABS(AS207-AQ207)</f>
        <v>0</v>
      </c>
      <c r="AS207" s="164">
        <f>AQ207-AR206/AS206</f>
        <v>0.24304287082847936</v>
      </c>
      <c r="AT207" s="165">
        <f>ABS(AU207-AS207)</f>
        <v>0</v>
      </c>
      <c r="AU207" s="164">
        <f>AS207-AT206/AU206</f>
        <v>0.24304287082847936</v>
      </c>
      <c r="AV207" s="165">
        <f>ABS(AW207-AU207)</f>
        <v>0</v>
      </c>
      <c r="AW207" s="164">
        <f>AU207-AV206/AW206</f>
        <v>0.24304287082847936</v>
      </c>
      <c r="AX207" s="165">
        <f>ABS(AY207-AW207)</f>
        <v>0</v>
      </c>
      <c r="AY207" s="164">
        <f>AW207-AX206/AY206</f>
        <v>0.24304287082847936</v>
      </c>
      <c r="AZ207" s="165">
        <f>ABS(BA207-AY207)</f>
        <v>0</v>
      </c>
      <c r="BA207" s="164">
        <f>AY207-AZ206/BA206</f>
        <v>0.24304287082847936</v>
      </c>
      <c r="BB207" s="165">
        <f>ABS(BC207-BA207)</f>
        <v>0</v>
      </c>
      <c r="BC207" s="164">
        <f>BA207-BB206/BC206</f>
        <v>0.24304287082847936</v>
      </c>
      <c r="BD207" s="165">
        <f>ABS(BE207-BC207)</f>
        <v>0</v>
      </c>
      <c r="BE207" s="164">
        <f>BC207-BD206/BE206</f>
        <v>0.24304287082847936</v>
      </c>
      <c r="BF207" s="165">
        <f>ABS(BG207-BE207)</f>
        <v>0</v>
      </c>
      <c r="BG207" s="164">
        <f>BE207-BF206/BG206</f>
        <v>0.24304287082847936</v>
      </c>
      <c r="BH207" s="165">
        <f>ABS(BI207-BG207)</f>
        <v>0</v>
      </c>
      <c r="BI207" s="164">
        <f>BG207-BH206/BI206</f>
        <v>0.24304287082847936</v>
      </c>
      <c r="BJ207" s="165">
        <f>ABS(BK207-BI207)</f>
        <v>0</v>
      </c>
      <c r="BK207" s="164">
        <f>BI207-BJ206/BK206</f>
        <v>0.24304287082847936</v>
      </c>
      <c r="BL207" s="165">
        <f>ABS(BM207-BK207)</f>
        <v>0</v>
      </c>
      <c r="BM207" s="164">
        <f>BK207-BL206/BM206</f>
        <v>0.24304287082847936</v>
      </c>
      <c r="BN207" s="165">
        <f>ABS(BO207-BM207)</f>
        <v>0</v>
      </c>
      <c r="BO207" s="164">
        <f>BM207-BN206/BO206</f>
        <v>0.24304287082847936</v>
      </c>
      <c r="BP207" s="165">
        <f>ABS(BQ207-BO207)</f>
        <v>0</v>
      </c>
      <c r="BQ207" s="164">
        <f>BO207-BP206/BQ206</f>
        <v>0.24304287082847936</v>
      </c>
      <c r="BR207" s="165">
        <f>ABS(BS207-BQ207)</f>
        <v>0</v>
      </c>
      <c r="BS207" s="164">
        <f>BQ207-BR206/BS206</f>
        <v>0.24304287082847936</v>
      </c>
      <c r="BT207" s="165">
        <f>ABS(BU207-BS207)</f>
        <v>0</v>
      </c>
      <c r="BU207" s="164">
        <f>BS207-BT206/BU206</f>
        <v>0.24304287082847936</v>
      </c>
      <c r="BV207" s="165">
        <f>ABS(BW207-BU207)</f>
        <v>0</v>
      </c>
      <c r="BW207" s="164">
        <f>BU207-BV206/BW206</f>
        <v>0.24304287082847936</v>
      </c>
      <c r="BX207" s="165">
        <f>ABS(BY207-BW207)</f>
        <v>0</v>
      </c>
      <c r="BY207" s="164">
        <f>BW207-BX206/BY206</f>
        <v>0.24304287082847936</v>
      </c>
      <c r="BZ207" s="165">
        <f>ABS(CA207-BY207)</f>
        <v>0</v>
      </c>
      <c r="CA207" s="164">
        <f>BY207-BZ206/CA206</f>
        <v>0.24304287082847936</v>
      </c>
      <c r="CB207" s="165">
        <f>ABS(CC207-CA207)</f>
        <v>0</v>
      </c>
      <c r="CC207" s="164">
        <f>CA207-CB206/CC206</f>
        <v>0.24304287082847936</v>
      </c>
      <c r="CD207" s="165">
        <f>ABS(CE207-CC207)</f>
        <v>0</v>
      </c>
      <c r="CE207" s="164">
        <f>CC207-CD206/CE206</f>
        <v>0.24304287082847936</v>
      </c>
      <c r="CF207" s="165">
        <f>ABS(CG207-CE207)</f>
        <v>0</v>
      </c>
      <c r="CG207" s="164">
        <f>CE207-CF206/CG206</f>
        <v>0.24304287082847936</v>
      </c>
      <c r="CH207" s="165">
        <f>ABS(CI207-CG207)</f>
        <v>0</v>
      </c>
      <c r="CI207" s="164">
        <f>CG207-CH206/CI206</f>
        <v>0.24304287082847936</v>
      </c>
      <c r="CJ207" s="165">
        <f>ABS(CK207-CI207)</f>
        <v>0</v>
      </c>
      <c r="CK207" s="164">
        <f>CI207-CJ206/CK206</f>
        <v>0.24304287082847936</v>
      </c>
      <c r="CL207" s="165">
        <f>ABS(CM207-CK207)</f>
        <v>0</v>
      </c>
      <c r="CM207" s="164">
        <f>CK207-CL206/CM206</f>
        <v>0.24304287082847936</v>
      </c>
      <c r="CN207" s="165">
        <f>ABS(CO207-CM207)</f>
        <v>0</v>
      </c>
      <c r="CO207" s="164">
        <f>CM207-CN206/CO206</f>
        <v>0.24304287082847936</v>
      </c>
      <c r="CP207" s="165">
        <f>ABS(CQ207-CO207)</f>
        <v>0</v>
      </c>
      <c r="CQ207" s="164">
        <f>CO207-CP206/CQ206</f>
        <v>0.24304287082847936</v>
      </c>
      <c r="CR207" s="165">
        <f>ABS(CS207-CQ207)</f>
        <v>0</v>
      </c>
      <c r="CS207" s="164">
        <f>CQ207-CR206/CS206</f>
        <v>0.24304287082847936</v>
      </c>
      <c r="CT207" s="165">
        <f>ABS(CU207-CS207)</f>
        <v>0</v>
      </c>
      <c r="CU207" s="164">
        <f>CS207-CT206/CU206</f>
        <v>0.24304287082847936</v>
      </c>
      <c r="CV207" s="165">
        <f>ABS(CW207-CU207)</f>
        <v>0</v>
      </c>
      <c r="CW207" s="164">
        <f>CU207-CV206/CW206</f>
        <v>0.24304287082847936</v>
      </c>
      <c r="CX207" s="165">
        <f>ABS(CY207-CW207)</f>
        <v>0</v>
      </c>
      <c r="CY207" s="164">
        <f>CW207-CX206/CY206</f>
        <v>0.24304287082847936</v>
      </c>
      <c r="CZ207" s="165">
        <f>ABS(DA207-CY207)</f>
        <v>0</v>
      </c>
      <c r="DA207" s="164">
        <f>CY207-CZ206/DA206</f>
        <v>0.24304287082847936</v>
      </c>
      <c r="DB207" s="165">
        <f>ABS(DC207-DA207)</f>
        <v>0</v>
      </c>
      <c r="DC207" s="164">
        <f>DA207-DB206/DC206</f>
        <v>0.24304287082847936</v>
      </c>
      <c r="DD207" s="165">
        <f>ABS(DE207-DC207)</f>
        <v>0</v>
      </c>
      <c r="DE207" s="164">
        <f>DC207-DD206/DE206</f>
        <v>0.24304287082847936</v>
      </c>
      <c r="DF207" s="165">
        <f>ABS(DG207-DE207)</f>
        <v>0</v>
      </c>
      <c r="DG207" s="164">
        <f>DE207-DF206/DG206</f>
        <v>0.24304287082847936</v>
      </c>
      <c r="DH207" s="165">
        <f>ABS(DI207-DG207)</f>
        <v>0</v>
      </c>
      <c r="DI207" s="164">
        <f>DG207-DH206/DI206</f>
        <v>0.24304287082847936</v>
      </c>
      <c r="DJ207" s="165">
        <f>ABS(DK207-DI207)</f>
        <v>0</v>
      </c>
      <c r="DK207" s="164">
        <f>DI207-DJ206/DK206</f>
        <v>0.24304287082847936</v>
      </c>
      <c r="DL207" s="165">
        <f>ABS(DM207-DK207)</f>
        <v>0</v>
      </c>
      <c r="DM207" s="166">
        <f>DK207-DL206/DM206</f>
        <v>0.24304287082847936</v>
      </c>
    </row>
    <row r="208" spans="14:117" x14ac:dyDescent="0.25">
      <c r="N208" s="70" t="s">
        <v>625</v>
      </c>
      <c r="O208" s="73"/>
      <c r="P208" s="175" t="b">
        <f>IF(ISNUMBER(O194),TRUE,FALSE)</f>
        <v>1</v>
      </c>
      <c r="Q208" s="70"/>
      <c r="R208" s="73"/>
      <c r="S208" s="80"/>
      <c r="T208" s="73"/>
      <c r="U208" s="73"/>
      <c r="V208" s="73"/>
      <c r="W208" s="73"/>
      <c r="X208" s="73"/>
      <c r="Y208" s="73"/>
      <c r="Z208" s="73"/>
      <c r="AA208" s="73"/>
      <c r="AB208" s="73"/>
      <c r="AC208" s="73"/>
      <c r="AD208" s="73"/>
      <c r="AE208" s="73"/>
      <c r="AF208" s="73"/>
      <c r="AG208" s="73"/>
      <c r="AH208" s="73"/>
      <c r="AI208" s="73"/>
      <c r="AJ208" s="73"/>
      <c r="AK208" s="73"/>
      <c r="AL208" s="73"/>
      <c r="AM208" s="73"/>
      <c r="AN208" s="73"/>
      <c r="AO208" s="73"/>
      <c r="AP208" s="73"/>
      <c r="AQ208" s="73"/>
      <c r="AR208" s="73"/>
      <c r="AS208" s="73"/>
      <c r="AT208" s="73"/>
      <c r="AU208" s="73"/>
      <c r="AV208" s="73"/>
      <c r="AW208" s="73"/>
      <c r="AX208" s="73"/>
      <c r="AY208" s="73"/>
      <c r="AZ208" s="73"/>
      <c r="BA208" s="73"/>
      <c r="BB208" s="73"/>
      <c r="BC208" s="73"/>
      <c r="BD208" s="73"/>
      <c r="BE208" s="73"/>
      <c r="BF208" s="73"/>
      <c r="BG208" s="73"/>
      <c r="BH208" s="73"/>
      <c r="BI208" s="73"/>
      <c r="BJ208" s="73"/>
      <c r="BK208" s="73"/>
      <c r="BL208" s="73"/>
      <c r="BM208" s="73"/>
      <c r="BN208" s="73"/>
      <c r="BO208" s="73"/>
      <c r="BP208" s="73"/>
      <c r="BQ208" s="73"/>
      <c r="BR208" s="73"/>
      <c r="BS208" s="73"/>
      <c r="BT208" s="73"/>
      <c r="BU208" s="73"/>
      <c r="BV208" s="73"/>
      <c r="BW208" s="73"/>
      <c r="BX208" s="73"/>
      <c r="BY208" s="73"/>
      <c r="BZ208" s="73"/>
      <c r="CA208" s="73"/>
      <c r="CB208" s="73"/>
      <c r="CC208" s="73"/>
      <c r="CD208" s="73"/>
      <c r="CE208" s="73"/>
      <c r="CF208" s="73"/>
      <c r="CG208" s="73"/>
      <c r="CH208" s="73"/>
      <c r="CI208" s="73"/>
      <c r="CJ208" s="73"/>
      <c r="CK208" s="73"/>
      <c r="CL208" s="73"/>
      <c r="CM208" s="73"/>
      <c r="CN208" s="73"/>
      <c r="CO208" s="73"/>
      <c r="CP208" s="73"/>
      <c r="CQ208" s="73"/>
      <c r="CR208" s="73"/>
      <c r="CS208" s="73"/>
      <c r="CT208" s="73"/>
      <c r="CU208" s="73"/>
      <c r="CV208" s="73"/>
      <c r="CW208" s="73"/>
      <c r="CX208" s="73"/>
      <c r="CY208" s="73"/>
      <c r="CZ208" s="73"/>
      <c r="DA208" s="73"/>
      <c r="DB208" s="73"/>
      <c r="DC208" s="73"/>
      <c r="DD208" s="73"/>
      <c r="DE208" s="73"/>
      <c r="DF208" s="73"/>
      <c r="DG208" s="73"/>
      <c r="DH208" s="73"/>
      <c r="DI208" s="73"/>
      <c r="DJ208" s="73"/>
      <c r="DK208" s="73"/>
      <c r="DL208" s="73"/>
      <c r="DM208" s="80"/>
    </row>
    <row r="209" spans="14:56" x14ac:dyDescent="0.25">
      <c r="N209" s="176" t="s">
        <v>628</v>
      </c>
      <c r="O209" s="177"/>
      <c r="P209" s="178">
        <f>ABS(SUM(Q196:Q205)-SUM(Q156:Q165))</f>
        <v>1.7638235666607827E-2</v>
      </c>
      <c r="T209" s="51"/>
      <c r="V209" s="47"/>
      <c r="W209" s="47"/>
      <c r="AW209" t="s">
        <v>576</v>
      </c>
    </row>
    <row r="210" spans="14:56" x14ac:dyDescent="0.25">
      <c r="N210" s="54" t="s">
        <v>626</v>
      </c>
      <c r="O210" s="58"/>
      <c r="P210" s="171"/>
      <c r="Q210" s="57" t="s">
        <v>545</v>
      </c>
      <c r="R210" s="56"/>
      <c r="S210" s="56"/>
      <c r="T210" s="57"/>
      <c r="U210" s="57"/>
      <c r="V210" s="54">
        <v>1</v>
      </c>
      <c r="W210" s="55">
        <v>2</v>
      </c>
      <c r="X210" s="55">
        <v>3</v>
      </c>
      <c r="Y210" s="55">
        <v>4</v>
      </c>
      <c r="Z210" s="55">
        <v>5</v>
      </c>
      <c r="AA210" s="55">
        <v>6</v>
      </c>
      <c r="AB210" s="55">
        <v>7</v>
      </c>
      <c r="AC210" s="55">
        <v>8</v>
      </c>
      <c r="AD210" s="55">
        <v>9</v>
      </c>
      <c r="AE210" s="58">
        <v>10</v>
      </c>
      <c r="AF210" s="83" t="s">
        <v>569</v>
      </c>
      <c r="AG210" s="54"/>
      <c r="AH210" s="55"/>
      <c r="AI210" s="55"/>
      <c r="AJ210" s="55"/>
      <c r="AK210" s="55"/>
      <c r="AL210" s="55"/>
      <c r="AM210" s="55"/>
      <c r="AN210" s="55"/>
      <c r="AO210" s="55"/>
      <c r="AP210" s="55"/>
      <c r="AQ210" s="55"/>
      <c r="AR210" s="58"/>
      <c r="AS210" s="54"/>
      <c r="AT210" s="55" t="s">
        <v>565</v>
      </c>
      <c r="AU210" s="55" t="s">
        <v>577</v>
      </c>
      <c r="AV210" s="58" t="s">
        <v>578</v>
      </c>
    </row>
    <row r="211" spans="14:56" x14ac:dyDescent="0.25">
      <c r="N211" s="82"/>
      <c r="O211" s="172"/>
      <c r="P211" s="78">
        <v>1</v>
      </c>
      <c r="Q211" s="61">
        <f>N196/N206</f>
        <v>6.5253018526828507E-2</v>
      </c>
      <c r="R211" s="62"/>
      <c r="S211" s="62"/>
      <c r="T211" s="60"/>
      <c r="U211" s="63"/>
      <c r="V211" s="153">
        <f>SQRT($T$51*VLOOKUP(V210,$P$51:$T$60,5))*(1-$Q$20)*Q211*VLOOKUP(V210,P211:Q220,2)</f>
        <v>8.7450236102208927E-4</v>
      </c>
      <c r="W211" s="61">
        <f>SQRT($T$51*VLOOKUP(W210,$P$51:$T$60,5))*(1-$R$20)*Q211*VLOOKUP(W210,P211:Q220,2)</f>
        <v>2.3751378500892783E-3</v>
      </c>
      <c r="X211" s="61">
        <f>SQRT($T$51*VLOOKUP(X210,$P$51:$T$60,5))*(1-$S$20)*Q211*VLOOKUP(X210,P211:Q220,2)</f>
        <v>3.7426769534014757E-3</v>
      </c>
      <c r="Y211" s="61">
        <f>SQRT($T$51*VLOOKUP(Y210,$P$51:$T$60,5))*(1-$T$20)*Q211*VLOOKUP(Y210,P211:Q220,2)</f>
        <v>5.0125103356697988E-3</v>
      </c>
      <c r="Z211" s="61">
        <f>SQRT($T$51*VLOOKUP(Z210,$P$51:$T$60,5))*(1-$U$20)*Q211*VLOOKUP(Z210,P211:Q220,2)</f>
        <v>4.7755002459499828E-3</v>
      </c>
      <c r="AA211" s="61">
        <f>SQRT($T$51*VLOOKUP(AA210,$P$51:$T$60,5))*(1-$V$20)*Q211*VLOOKUP(AA210,P211:Q220,2)</f>
        <v>6.2240012796350806E-3</v>
      </c>
      <c r="AB211" s="61">
        <f>SQRT($T$51*VLOOKUP(AB210,$P$51:$T$60,5))*(1-$W$20)*Q211*VLOOKUP(AB210,P211:Q220,2)</f>
        <v>3.3270876223074513E-4</v>
      </c>
      <c r="AC211" s="61">
        <f>SQRT($T$51*VLOOKUP(AC210,$P$51:$T$60,5))*(1-$X$20)*Q211*VLOOKUP(AC210,P211:Q220,2)</f>
        <v>1.5094231855357838E-3</v>
      </c>
      <c r="AD211" s="61">
        <f>SQRT($T$51*VLOOKUP(AD210,$P$51:$T$60,5))*(1-$Y$20)*Q211*VLOOKUP(AD210,P211:Q220,2)</f>
        <v>2.1938773028831989E-3</v>
      </c>
      <c r="AE211" s="155">
        <f>SQRT($T$51*VLOOKUP(AE210,$P$51:$T$60,5))*(1-$Z$20)*Q211*VLOOKUP(AE210,P211:Q220,2)</f>
        <v>1.9477496856376369E-3</v>
      </c>
      <c r="AF211" s="84">
        <f>$U$51*Q211</f>
        <v>1.7489009154669863E-6</v>
      </c>
      <c r="AG211" s="59" t="s">
        <v>69</v>
      </c>
      <c r="AH211" s="61">
        <f>$AE$10*AE221*100000/($T$3*$AE$9)^2</f>
        <v>0.82559408579459281</v>
      </c>
      <c r="AI211" s="65" t="s">
        <v>583</v>
      </c>
      <c r="AJ211" s="66" t="s">
        <v>573</v>
      </c>
      <c r="AK211" s="61">
        <f>(AH218+SQRT(AH220))^(1/3)+(AH218-SQRT(AH220))^(1/3)-AH214/3</f>
        <v>0.16587026263223531</v>
      </c>
      <c r="AL211" s="63">
        <f>AK211^3+AH214*AK211^2+AH215*AK211+AH216</f>
        <v>0</v>
      </c>
      <c r="AM211" s="65" t="s">
        <v>573</v>
      </c>
      <c r="AN211" s="61">
        <f>IF(AH220&gt;=0,AK211,AK218)</f>
        <v>0.16587026263223531</v>
      </c>
      <c r="AO211" s="61">
        <f>IF(AN211&lt;AN212,AN212,AN211)</f>
        <v>0.16587026263223531</v>
      </c>
      <c r="AP211" s="61">
        <f>AO211</f>
        <v>0.16587026263223531</v>
      </c>
      <c r="AQ211" s="67">
        <f>IF(AP211&lt;AP212,AP212,AP211)</f>
        <v>0.16587026263223531</v>
      </c>
      <c r="AR211" s="81"/>
      <c r="AS211" s="59">
        <v>1</v>
      </c>
      <c r="AT211" s="61">
        <f>AT183</f>
        <v>5.4980683411787988E-2</v>
      </c>
      <c r="AU211" s="61">
        <f>SUMPRODUCT(Q211:Q220,$AT$51:$AT$60)</f>
        <v>0.3738867116055074</v>
      </c>
      <c r="AV211" s="68">
        <f>IF($AA$7,EXP((AT211/AH212)*(AQ216-1)-LN(AQ216-AH212)-AH211*(2*AU211/AH211-AT211/AH212)*LN((AQ216+2.41421536*AH212)/(AQ216-0.41421536*AH212))/(AH212*2.82842713)      ),1)</f>
        <v>2.9100678819659227</v>
      </c>
    </row>
    <row r="212" spans="14:56" x14ac:dyDescent="0.25">
      <c r="N212" s="82"/>
      <c r="O212" s="172"/>
      <c r="P212" s="78">
        <v>2</v>
      </c>
      <c r="Q212" s="61">
        <f>N197/N206</f>
        <v>0.10202516869706255</v>
      </c>
      <c r="R212" s="62"/>
      <c r="S212" s="62"/>
      <c r="T212" s="60"/>
      <c r="U212" s="63"/>
      <c r="V212" s="153">
        <f>SQRT($T$52*VLOOKUP(V210,$P$51:$T$60,5))*(1-$Q$21)*Q212*VLOOKUP(V210,P211:Q220,2)</f>
        <v>2.3751378500892779E-3</v>
      </c>
      <c r="W212" s="61">
        <f>SQRT($T$52*VLOOKUP(W210,$P$51:$T$60,5))*(1-$R$21)*Q212*VLOOKUP(W210,P211:Q220,2)</f>
        <v>6.4174316867554428E-3</v>
      </c>
      <c r="X212" s="61">
        <f>SQRT($T$52*VLOOKUP(X210,$P$51:$T$60,5))*(1-$S$21)*Q212*VLOOKUP(X210,P211:Q220,2)</f>
        <v>1.0271351108374661E-2</v>
      </c>
      <c r="Y212" s="61">
        <f>SQRT($T$52*VLOOKUP(Y210,$P$51:$T$60,5))*(1-$T$21)*Q212*VLOOKUP(Y210,P211:Q220,2)</f>
        <v>1.244052526021793E-2</v>
      </c>
      <c r="Z212" s="61">
        <f>SQRT($T$52*VLOOKUP(Z210,$P$51:$T$60,5))*(1-$U$21)*Q212*VLOOKUP(Z210,P211:Q220,2)</f>
        <v>1.3365395021178538E-2</v>
      </c>
      <c r="AA212" s="61">
        <f>SQRT($T$52*VLOOKUP(AA210,$P$51:$T$60,5))*(1-$V$21)*Q212*VLOOKUP(AA210,P211:Q220,2)</f>
        <v>1.712278747169604E-2</v>
      </c>
      <c r="AB212" s="61">
        <f>SQRT($T$52*VLOOKUP(AB210,$P$51:$T$60,5))*(1-$W$21)*Q212*VLOOKUP(AB210,P211:Q220,2)</f>
        <v>8.8231314984152582E-4</v>
      </c>
      <c r="AC212" s="61">
        <f>SQRT($T$52*VLOOKUP(AC210,$P$51:$T$60,5))*(1-$X$21)*Q212*VLOOKUP(AC210,P211:Q220,2)</f>
        <v>3.9074832120090013E-3</v>
      </c>
      <c r="AD212" s="61">
        <f>SQRT($T$52*VLOOKUP(AD210,$P$51:$T$60,5))*(1-$Y$21)*Q212*VLOOKUP(AD210,P211:Q220,2)</f>
        <v>5.9476338810552235E-3</v>
      </c>
      <c r="AE212" s="155">
        <f>SQRT($T$52*VLOOKUP(AE210,$P$51:$T$60,5))*(1-$Z$21)*Q212*VLOOKUP(AE210,P211:Q220,2)</f>
        <v>5.3442888507095896E-3</v>
      </c>
      <c r="AF212" s="84">
        <f>$U$52*Q212</f>
        <v>4.1269278021022488E-6</v>
      </c>
      <c r="AG212" s="59" t="s">
        <v>65</v>
      </c>
      <c r="AH212" s="61">
        <f>AF221*$AE$10*100000/($T$3*$AE$9)</f>
        <v>0.10707907877179884</v>
      </c>
      <c r="AI212" s="61"/>
      <c r="AJ212" s="66" t="s">
        <v>574</v>
      </c>
      <c r="AK212" s="66" t="e">
        <f>1/0</f>
        <v>#DIV/0!</v>
      </c>
      <c r="AL212" s="61"/>
      <c r="AM212" s="65" t="s">
        <v>574</v>
      </c>
      <c r="AN212" s="66">
        <f>IF(AH220&gt;=0,0,AK219)</f>
        <v>0</v>
      </c>
      <c r="AO212" s="61">
        <f>IF(AN211&lt;AN212,AN211,AN212)</f>
        <v>0</v>
      </c>
      <c r="AP212" s="61">
        <f>IF(AO212&lt;AO213,AO213,AO212)</f>
        <v>0</v>
      </c>
      <c r="AQ212" s="67">
        <f>IF(AP211&lt;AP212,AP211,AP212)</f>
        <v>0</v>
      </c>
      <c r="AR212" s="81"/>
      <c r="AS212" s="59">
        <v>2</v>
      </c>
      <c r="AT212" s="61">
        <f t="shared" ref="AT212:AT220" si="74">AT184</f>
        <v>8.2978405430088234E-2</v>
      </c>
      <c r="AU212" s="61">
        <f>SUMPRODUCT(Q211:Q220,$AU$51:$AU$60)</f>
        <v>0.64405374184623787</v>
      </c>
      <c r="AV212" s="68">
        <f>IF($AA$8,EXP((AT212/AH212)*(AQ216-1)-LN(AQ216-AH212)-AH211*(2*AU212/AH211-AT212/AH212)*LN((AQ216+2.41421536*AH212)/(AQ216-0.41421536*AH212))/(AH212*2.82842713)      ),1)</f>
        <v>0.61280601188352501</v>
      </c>
    </row>
    <row r="213" spans="14:56" x14ac:dyDescent="0.25">
      <c r="N213" s="82"/>
      <c r="O213" s="172"/>
      <c r="P213" s="78">
        <v>3</v>
      </c>
      <c r="Q213" s="61">
        <f>N198/N206</f>
        <v>0.11932160531795856</v>
      </c>
      <c r="R213" s="62"/>
      <c r="S213" s="62"/>
      <c r="T213" s="60"/>
      <c r="U213" s="63"/>
      <c r="V213" s="153">
        <f>SQRT($T$53*VLOOKUP(V210,$P$51:$T$60,5))*(1-$Q$22)*Q213*VLOOKUP(V210,P211:Q220,2)</f>
        <v>3.7426769534014757E-3</v>
      </c>
      <c r="W213" s="61">
        <f>SQRT($T$53*VLOOKUP(W210,$P$51:$T$60,5))*(1-$R$22)*Q213*VLOOKUP(W210,P211:Q220,2)</f>
        <v>1.0271351108374661E-2</v>
      </c>
      <c r="X213" s="61">
        <f>SQRT($T$53*VLOOKUP(X210,$P$51:$T$60,5))*(1-$S$22)*Q213*VLOOKUP(X210,P211:Q220,2)</f>
        <v>1.6475927399033863E-2</v>
      </c>
      <c r="Y213" s="61">
        <f>SQRT($T$53*VLOOKUP(Y210,$P$51:$T$60,5))*(1-$T$22)*Q213*VLOOKUP(Y210,P211:Q220,2)</f>
        <v>2.1977538666400172E-2</v>
      </c>
      <c r="Z213" s="61">
        <f>SQRT($T$53*VLOOKUP(Z210,$P$51:$T$60,5))*(1-$U$22)*Q213*VLOOKUP(Z210,P211:Q220,2)</f>
        <v>2.143879601632389E-2</v>
      </c>
      <c r="AA213" s="61">
        <f>SQRT($T$53*VLOOKUP(AA210,$P$51:$T$60,5))*(1-$V$22)*Q213*VLOOKUP(AA210,P211:Q220,2)</f>
        <v>2.6913257989312468E-2</v>
      </c>
      <c r="AB213" s="61">
        <f>SQRT($T$53*VLOOKUP(AB210,$P$51:$T$60,5))*(1-$W$22)*Q213*VLOOKUP(AB210,P211:Q220,2)</f>
        <v>1.363502316951779E-3</v>
      </c>
      <c r="AC213" s="61">
        <f>SQRT($T$53*VLOOKUP(AC210,$P$51:$T$60,5))*(1-$X$22)*Q213*VLOOKUP(AC210,P211:Q220,2)</f>
        <v>6.3194067391927249E-3</v>
      </c>
      <c r="AD213" s="61">
        <f>SQRT($T$53*VLOOKUP(AD210,$P$51:$T$60,5))*(1-$Y$22)*Q213*VLOOKUP(AD210,P211:Q220,2)</f>
        <v>9.4831227244633713E-3</v>
      </c>
      <c r="AE213" s="155">
        <f>SQRT($T$53*VLOOKUP(AE210,$P$51:$T$60,5))*(1-$Z$22)*Q213*VLOOKUP(AE210,P211:Q220,2)</f>
        <v>8.6400599233247312E-3</v>
      </c>
      <c r="AF213" s="84">
        <f>$U$53*Q213</f>
        <v>6.7230993132603919E-6</v>
      </c>
      <c r="AG213" s="82"/>
      <c r="AH213" s="65"/>
      <c r="AI213" s="61"/>
      <c r="AJ213" s="66" t="s">
        <v>575</v>
      </c>
      <c r="AK213" s="66" t="e">
        <f>1/0</f>
        <v>#DIV/0!</v>
      </c>
      <c r="AL213" s="61"/>
      <c r="AM213" s="65" t="s">
        <v>575</v>
      </c>
      <c r="AN213" s="66">
        <f>IF(AH220&gt;=0,0,AK220)</f>
        <v>0</v>
      </c>
      <c r="AO213" s="61">
        <f>AN213</f>
        <v>0</v>
      </c>
      <c r="AP213" s="61">
        <f>IF(AO212&lt;AO213,AO212,AO213)</f>
        <v>0</v>
      </c>
      <c r="AQ213" s="67">
        <f>AP213</f>
        <v>0</v>
      </c>
      <c r="AR213" s="81"/>
      <c r="AS213" s="59">
        <v>3</v>
      </c>
      <c r="AT213" s="61">
        <f t="shared" si="74"/>
        <v>0.11558353539329831</v>
      </c>
      <c r="AU213" s="61">
        <f>SUMPRODUCT(Q211:Q220,$AV$51:$AV$60)</f>
        <v>0.89314841377793142</v>
      </c>
      <c r="AV213" s="68">
        <f>IF($AA$9,EXP((AT213/AH212)*(AQ216-1)-LN(AQ216-AH212)-AH211*(2*AU213/AH211-AT213/AH212)*LN((AQ216+2.41421536*AH212)/(AQ216-0.41421536*AH212))/(AH212*2.82842713)      ),1)</f>
        <v>0.17156821667224281</v>
      </c>
    </row>
    <row r="214" spans="14:56" x14ac:dyDescent="0.25">
      <c r="N214" s="82"/>
      <c r="O214" s="172"/>
      <c r="P214" s="78">
        <v>4</v>
      </c>
      <c r="Q214" s="61">
        <f>N199/N206</f>
        <v>0.1259262008334647</v>
      </c>
      <c r="R214" s="62"/>
      <c r="S214" s="62"/>
      <c r="T214" s="60"/>
      <c r="U214" s="63"/>
      <c r="V214" s="153">
        <f>SQRT($T$54*VLOOKUP(V210,$P$51:$T$60,5))*(1-$Q$23)*Q214*VLOOKUP(V210,P211:Q220,2)</f>
        <v>5.0125103356697988E-3</v>
      </c>
      <c r="W214" s="61">
        <f>SQRT($T$54*VLOOKUP(W210,$P$51:$T$60,5))*(1-$R$23)*Q214*VLOOKUP(W210,P211:Q220,2)</f>
        <v>1.244052526021793E-2</v>
      </c>
      <c r="X214" s="61">
        <f>SQRT($T$54*VLOOKUP(X210,$P$51:$T$60,5))*(1-$S$23)*Q214*VLOOKUP(X210,P211:Q220,2)</f>
        <v>2.1977538666400172E-2</v>
      </c>
      <c r="Y214" s="61">
        <f>SQRT($T$54*VLOOKUP(Y210,$P$51:$T$60,5))*(1-$T$23)*Q214*VLOOKUP(Y210,P211:Q220,2)</f>
        <v>2.951068697647171E-2</v>
      </c>
      <c r="Z214" s="61">
        <f>SQRT($T$54*VLOOKUP(Z210,$P$51:$T$60,5))*(1-$U$23)*Q214*VLOOKUP(Z210,P211:Q220,2)</f>
        <v>2.8481604149880293E-2</v>
      </c>
      <c r="AA214" s="61">
        <f>SQRT($T$54*VLOOKUP(AA210,$P$51:$T$60,5))*(1-$V$23)*Q214*VLOOKUP(AA210,P211:Q220,2)</f>
        <v>3.4268513248583043E-2</v>
      </c>
      <c r="AB214" s="61">
        <f>SQRT($T$54*VLOOKUP(AB210,$P$51:$T$60,5))*(1-$W$23)*Q214*VLOOKUP(AB210,P211:Q220,2)</f>
        <v>1.8351952506712457E-3</v>
      </c>
      <c r="AC214" s="61">
        <f>SQRT($T$54*VLOOKUP(AC210,$P$51:$T$60,5))*(1-$X$23)*Q214*VLOOKUP(AC210,P211:Q220,2)</f>
        <v>8.3686480600643695E-3</v>
      </c>
      <c r="AD214" s="61">
        <f>SQRT($T$54*VLOOKUP(AD210,$P$51:$T$60,5))*(1-$Y$23)*Q214*VLOOKUP(AD210,P211:Q220,2)</f>
        <v>1.3913167961573216E-2</v>
      </c>
      <c r="AE214" s="155">
        <f>SQRT($T$54*VLOOKUP(AE210,$P$51:$T$60,5))*(1-$Z$23)*Q214*VLOOKUP(AE210,P211:Q220,2)</f>
        <v>1.0497156158372042E-2</v>
      </c>
      <c r="AF214" s="84">
        <f>$U$54*Q214</f>
        <v>9.1153981803388138E-6</v>
      </c>
      <c r="AG214" s="59" t="s">
        <v>570</v>
      </c>
      <c r="AH214" s="60">
        <f>AH212-1</f>
        <v>-0.89292092122820121</v>
      </c>
      <c r="AI214" s="61"/>
      <c r="AJ214" s="66"/>
      <c r="AK214" s="61"/>
      <c r="AL214" s="61"/>
      <c r="AM214" s="50"/>
      <c r="AN214" s="65"/>
      <c r="AO214" s="65"/>
      <c r="AP214" s="65"/>
      <c r="AQ214" s="65"/>
      <c r="AR214" s="81"/>
      <c r="AS214" s="59">
        <v>4</v>
      </c>
      <c r="AT214" s="61">
        <f t="shared" si="74"/>
        <v>0.14849269129567372</v>
      </c>
      <c r="AU214" s="61">
        <f>SUMPRODUCT(Q211:Q220,$AW$51:$AW$60)</f>
        <v>1.1115057088108498</v>
      </c>
      <c r="AV214" s="68">
        <f>IF($AA$10,EXP((AT214/AH212)*(AQ216-1)-LN(AQ216-AH212)-AH211*(2*AU214/AH211-AT214/AH212)*LN((AQ216+2.41421536*AH212)/(AQ216-0.41421536*AH212))/(AH212*2.82842713)      ),1)</f>
        <v>6.2368755086550071E-2</v>
      </c>
    </row>
    <row r="215" spans="14:56" x14ac:dyDescent="0.25">
      <c r="N215" s="82"/>
      <c r="O215" s="172"/>
      <c r="P215" s="78">
        <v>5</v>
      </c>
      <c r="Q215" s="61">
        <f>N200/N206</f>
        <v>0.12573086238015396</v>
      </c>
      <c r="R215" s="62"/>
      <c r="S215" s="62"/>
      <c r="T215" s="60"/>
      <c r="U215" s="63"/>
      <c r="V215" s="153">
        <f>SQRT($T$55*VLOOKUP(V210,$P$51:$T$60,5))*(1-$Q$24)*Q215*VLOOKUP(V210,P211:Q220,2)</f>
        <v>4.775500245949982E-3</v>
      </c>
      <c r="W215" s="61">
        <f>SQRT($T$55*VLOOKUP(W210,$P$51:$T$60,5))*(1-$R$24)*Q215*VLOOKUP(W210,P211:Q220,2)</f>
        <v>1.3365395021178538E-2</v>
      </c>
      <c r="X215" s="61">
        <f>SQRT($T$55*VLOOKUP(X210,$P$51:$T$60,5))*(1-$S$24)*Q215*VLOOKUP(X210,P211:Q220,2)</f>
        <v>2.143879601632389E-2</v>
      </c>
      <c r="Y215" s="61">
        <f>SQRT($T$55*VLOOKUP(Y210,$P$51:$T$60,5))*(1-$T$24)*Q215*VLOOKUP(Y210,P211:Q220,2)</f>
        <v>2.8481604149880296E-2</v>
      </c>
      <c r="Z215" s="61">
        <f>SQRT($T$55*VLOOKUP(Z210,$P$51:$T$60,5))*(1-$U$24)*Q215*VLOOKUP(Z210,P211:Q220,2)</f>
        <v>2.7466429478447733E-2</v>
      </c>
      <c r="AA215" s="61">
        <f>SQRT($T$55*VLOOKUP(AA210,$P$51:$T$60,5))*(1-$V$24)*Q215*VLOOKUP(AA210,P211:Q220,2)</f>
        <v>3.570226092837666E-2</v>
      </c>
      <c r="AB215" s="61">
        <f>SQRT($T$55*VLOOKUP(AB210,$P$51:$T$60,5))*(1-$W$24)*Q215*VLOOKUP(AB210,P211:Q220,2)</f>
        <v>1.7256513780834135E-3</v>
      </c>
      <c r="AC215" s="61">
        <f>SQRT($T$55*VLOOKUP(AC210,$P$51:$T$60,5))*(1-$X$24)*Q215*VLOOKUP(AC210,P211:Q220,2)</f>
        <v>8.197484861268884E-3</v>
      </c>
      <c r="AD215" s="61">
        <f>SQRT($T$55*VLOOKUP(AD210,$P$51:$T$60,5))*(1-$Y$24)*Q215*VLOOKUP(AD210,P211:Q220,2)</f>
        <v>1.2786393001596192E-2</v>
      </c>
      <c r="AE215" s="155">
        <f>SQRT($T$55*VLOOKUP(AE210,$P$51:$T$60,5))*(1-$Z$24)*Q215*VLOOKUP(AE210,P211:Q220,2)</f>
        <v>1.1155599728862212E-2</v>
      </c>
      <c r="AF215" s="84">
        <f>$U$55*Q215</f>
        <v>9.0992069702110727E-6</v>
      </c>
      <c r="AG215" s="59" t="s">
        <v>571</v>
      </c>
      <c r="AH215" s="60">
        <f>AH211-3*AH212*AH212-2*AH212</f>
        <v>0.57703814091914385</v>
      </c>
      <c r="AI215" s="61" t="s">
        <v>584</v>
      </c>
      <c r="AJ215" s="66" t="s">
        <v>585</v>
      </c>
      <c r="AK215" s="61">
        <f>AH218^2/AH219^3</f>
        <v>-0.4197109852062248</v>
      </c>
      <c r="AL215" s="61"/>
      <c r="AM215" s="50"/>
      <c r="AN215" s="65"/>
      <c r="AO215" s="65"/>
      <c r="AP215" s="65"/>
      <c r="AQ215" s="65"/>
      <c r="AR215" s="81"/>
      <c r="AS215" s="59">
        <v>5</v>
      </c>
      <c r="AT215" s="61">
        <f t="shared" si="74"/>
        <v>0.14845922339919562</v>
      </c>
      <c r="AU215" s="61">
        <f>SUMPRODUCT(Q211:Q220,$AX$51:$AX$60)</f>
        <v>1.105130065580666</v>
      </c>
      <c r="AV215" s="68">
        <f>IF($AA$11,EXP((AT215/AH212)*(AQ216-1)-LN(AQ216-AH212)-AH211*(2*AU215/AH211-AT215/AH212)*LN((AQ216+2.41421536*AH212)/(AQ216-0.41421536*AH212))/(AH212*2.82842713)      ),1)</f>
        <v>6.5687717448184621E-2</v>
      </c>
    </row>
    <row r="216" spans="14:56" x14ac:dyDescent="0.25">
      <c r="N216" s="82"/>
      <c r="O216" s="172"/>
      <c r="P216" s="78">
        <v>6</v>
      </c>
      <c r="Q216" s="61">
        <f>N201/N206</f>
        <v>0.12961675323346714</v>
      </c>
      <c r="R216" s="62"/>
      <c r="S216" s="62"/>
      <c r="T216" s="60"/>
      <c r="U216" s="63"/>
      <c r="V216" s="153">
        <f>SQRT($T$56*VLOOKUP(V210,$P$51:$T$60,5))*(1-$Q$25)*Q216*VLOOKUP(V210,P211:Q220,2)</f>
        <v>6.2240012796350806E-3</v>
      </c>
      <c r="W216" s="61">
        <f>SQRT($T$56*VLOOKUP(W210,$P$51:$T$60,5))*(1-$R$25)*Q216*VLOOKUP(W210,P211:Q220,2)</f>
        <v>1.712278747169604E-2</v>
      </c>
      <c r="X216" s="61">
        <f>SQRT($T$56*VLOOKUP(X210,$P$51:$T$60,5))*(1-$S$25)*Q216*VLOOKUP(X210,P211:Q220,2)</f>
        <v>2.6913257989312468E-2</v>
      </c>
      <c r="Y216" s="61">
        <f>SQRT($T$56*VLOOKUP(Y210,$P$51:$T$60,5))*(1-$T$25)*Q216*VLOOKUP(Y210,P211:Q220,2)</f>
        <v>3.426851324858305E-2</v>
      </c>
      <c r="Z216" s="61">
        <f>SQRT($T$56*VLOOKUP(Z210,$P$51:$T$60,5))*(1-$U$25)*Q216*VLOOKUP(Z210,P211:Q220,2)</f>
        <v>3.570226092837666E-2</v>
      </c>
      <c r="AA216" s="61">
        <f>SQRT($T$56*VLOOKUP(AA210,$P$51:$T$60,5))*(1-$V$25)*Q216*VLOOKUP(AA210,P211:Q220,2)</f>
        <v>4.6407613206444619E-2</v>
      </c>
      <c r="AB216" s="61">
        <f>SQRT($T$56*VLOOKUP(AB210,$P$51:$T$60,5))*(1-$W$25)*Q216*VLOOKUP(AB210,P211:Q220,2)</f>
        <v>2.4764787200339863E-3</v>
      </c>
      <c r="AC216" s="61">
        <f>SQRT($T$56*VLOOKUP(AC210,$P$51:$T$60,5))*(1-$X$25)*Q216*VLOOKUP(AC210,P211:Q220,2)</f>
        <v>1.0628868664703285E-2</v>
      </c>
      <c r="AD216" s="61">
        <f>SQRT($T$56*VLOOKUP(AD210,$P$51:$T$60,5))*(1-$Y$25)*Q216*VLOOKUP(AD210,P211:Q220,2)</f>
        <v>1.6348223843263569E-2</v>
      </c>
      <c r="AE216" s="155">
        <f>SQRT($T$56*VLOOKUP(AE210,$P$51:$T$60,5))*(1-$Z$25)*Q216*VLOOKUP(AE210,P211:Q220,2)</f>
        <v>1.4500615474788515E-2</v>
      </c>
      <c r="AF216" s="84">
        <f>$U$56*Q216</f>
        <v>1.1669239370013726E-5</v>
      </c>
      <c r="AG216" s="59" t="s">
        <v>572</v>
      </c>
      <c r="AH216" s="60">
        <f>-1*AH211*AH212+AH212^2+AH212^3</f>
        <v>-7.5710163909285727E-2</v>
      </c>
      <c r="AI216" s="61"/>
      <c r="AJ216" s="66" t="s">
        <v>586</v>
      </c>
      <c r="AK216" s="61" t="e">
        <f>SQRT(1-AK215)/SQRT(AK215)*AH218/ABS(AH218)</f>
        <v>#NUM!</v>
      </c>
      <c r="AL216" s="61"/>
      <c r="AM216" s="50"/>
      <c r="AN216" s="65"/>
      <c r="AO216" s="65"/>
      <c r="AP216" s="65" t="s">
        <v>579</v>
      </c>
      <c r="AQ216" s="61">
        <f>IF(AH220&gt;=0,AQ211,AQ213)</f>
        <v>0.16587026263223531</v>
      </c>
      <c r="AR216" s="81"/>
      <c r="AS216" s="59">
        <v>6</v>
      </c>
      <c r="AT216" s="61">
        <f t="shared" si="74"/>
        <v>0.18468301041282212</v>
      </c>
      <c r="AU216" s="61">
        <f>SUMPRODUCT(Q211:Q220,$AY$51:$AY$60)</f>
        <v>1.3674236182747996</v>
      </c>
      <c r="AV216" s="68">
        <f>IF($AA$12,EXP((AT216/AH212)*(AQ216-1)-LN(AQ216-AH212)-AH211*(2*AU216/AH211-AT216/AH212)*LN((AQ216+2.41421536*AH212)/(AQ216-0.41421536*AH212))/(AH212*2.82842713)      ),1)</f>
        <v>1.799079205374559E-2</v>
      </c>
    </row>
    <row r="217" spans="14:56" x14ac:dyDescent="0.25">
      <c r="N217" s="82"/>
      <c r="O217" s="172"/>
      <c r="P217" s="78">
        <v>7</v>
      </c>
      <c r="Q217" s="61">
        <f>N202/N206</f>
        <v>3.9080439093293153E-2</v>
      </c>
      <c r="R217" s="62"/>
      <c r="S217" s="62"/>
      <c r="T217" s="60"/>
      <c r="U217" s="63"/>
      <c r="V217" s="153">
        <f>SQRT($T$57*VLOOKUP(V210,$P$51:$T$60,5))*(1-$Q$26)*Q217*VLOOKUP(V210,P211:Q220,2)</f>
        <v>3.3270876223074513E-4</v>
      </c>
      <c r="W217" s="61">
        <f>SQRT($T$57*VLOOKUP(W210,$P$51:$T$60,5))*(1-$R$26)*Q217*VLOOKUP(W210,P211:Q220,2)</f>
        <v>8.8231314984152571E-4</v>
      </c>
      <c r="X217" s="61">
        <f>SQRT($T$57*VLOOKUP(X210,$P$51:$T$60,5))*(1-$S$26)*Q217*VLOOKUP(X210,P211:Q220,2)</f>
        <v>1.363502316951779E-3</v>
      </c>
      <c r="Y217" s="61">
        <f>SQRT($T$57*VLOOKUP(Y210,$P$51:$T$60,5))*(1-$T$26)*Q217*VLOOKUP(Y210,P211:Q220,2)</f>
        <v>1.8351952506712454E-3</v>
      </c>
      <c r="Z217" s="61">
        <f>SQRT($T$57*VLOOKUP(Z210,$P$51:$T$60,5))*(1-$U$26)*Q217*VLOOKUP(Z210,P211:Q220,2)</f>
        <v>1.7256513780834135E-3</v>
      </c>
      <c r="AA217" s="61">
        <f>SQRT($T$57*VLOOKUP(AA210,$P$51:$T$60,5))*(1-$V$26)*Q217*VLOOKUP(AA210,P211:Q220,2)</f>
        <v>2.4764787200339863E-3</v>
      </c>
      <c r="AB217" s="61">
        <f>SQRT($T$57*VLOOKUP(AB210,$P$51:$T$60,5))*(1-$W$26)*Q217*VLOOKUP(AB210,P211:Q220,2)</f>
        <v>1.3483715454560365E-4</v>
      </c>
      <c r="AC217" s="61">
        <f>SQRT($T$57*VLOOKUP(AC210,$P$51:$T$60,5))*(1-$X$26)*Q217*VLOOKUP(AC210,P211:Q220,2)</f>
        <v>6.6377759663343986E-4</v>
      </c>
      <c r="AD217" s="61">
        <f>SQRT($T$57*VLOOKUP(AD210,$P$51:$T$60,5))*(1-$Y$26)*Q217*VLOOKUP(AD210,P211:Q220,2)</f>
        <v>7.7428219615527372E-4</v>
      </c>
      <c r="AE217" s="155">
        <f>SQRT($T$57*VLOOKUP(AE210,$P$51:$T$60,5))*(1-$Z$26)*Q217*VLOOKUP(AE210,P211:Q220,2)</f>
        <v>7.1471488444278786E-4</v>
      </c>
      <c r="AF217" s="84">
        <f>$U$57*Q217</f>
        <v>9.3987811615970977E-7</v>
      </c>
      <c r="AG217" s="82"/>
      <c r="AH217" s="65"/>
      <c r="AI217" s="61"/>
      <c r="AJ217" s="66" t="s">
        <v>587</v>
      </c>
      <c r="AK217" s="61" t="e">
        <f>IF(ATAN(AK216)&lt;0,ATAN(AK216)+PI(),ATAN(AK216))</f>
        <v>#NUM!</v>
      </c>
      <c r="AL217" s="61"/>
      <c r="AM217" s="50"/>
      <c r="AN217" s="65"/>
      <c r="AO217" s="65"/>
      <c r="AP217" s="65"/>
      <c r="AQ217" s="65"/>
      <c r="AR217" s="81"/>
      <c r="AS217" s="59">
        <v>7</v>
      </c>
      <c r="AT217" s="61">
        <f t="shared" si="74"/>
        <v>4.9335284646156045E-2</v>
      </c>
      <c r="AU217" s="61">
        <f>SUMPRODUCT(Q211:Q220,$AZ$51:$AZ$60)</f>
        <v>0.23481510054550805</v>
      </c>
      <c r="AV217" s="68">
        <f>IF($AA$13,EXP((AT217/AH212)*(AQ216-1)-LN(AQ216-AH212)-AH211*(2*AU217/AH211-AT217/AH212)*LN((AQ216+2.41421536*AH212)/(AQ216-0.41421536*AH212))/(AH212*2.82842713)      ),1)</f>
        <v>8.0118847406337785</v>
      </c>
    </row>
    <row r="218" spans="14:56" x14ac:dyDescent="0.25">
      <c r="N218" s="82"/>
      <c r="O218" s="172"/>
      <c r="P218" s="78">
        <v>8</v>
      </c>
      <c r="Q218" s="61">
        <f>N203/N206</f>
        <v>8.8116066847043595E-2</v>
      </c>
      <c r="R218" s="62"/>
      <c r="S218" s="62"/>
      <c r="T218" s="60"/>
      <c r="U218" s="63"/>
      <c r="V218" s="153">
        <f>SQRT($T$58*VLOOKUP(V210,$P$51:$T$60,5))*(1-$Q$27)*Q218*VLOOKUP(V210,P211:Q220,2)</f>
        <v>1.5094231855357835E-3</v>
      </c>
      <c r="W218" s="61">
        <f>SQRT($T$58*VLOOKUP(W210,$P$51:$T$60,5))*(1-$R$27)*Q218*VLOOKUP(W210,P211:Q220,2)</f>
        <v>3.9074832120090013E-3</v>
      </c>
      <c r="X218" s="61">
        <f>SQRT($T$58*VLOOKUP(X210,$P$51:$T$60,5))*(1-$S$27)*Q218*VLOOKUP(X210,P211:Q220,2)</f>
        <v>6.319406739192724E-3</v>
      </c>
      <c r="Y218" s="61">
        <f>SQRT($T$58*VLOOKUP(Y210,$P$51:$T$60,5))*(1-$T$27)*Q218*VLOOKUP(Y210,P211:Q220,2)</f>
        <v>8.3686480600643695E-3</v>
      </c>
      <c r="Z218" s="61">
        <f>SQRT($T$58*VLOOKUP(Z210,$P$51:$T$60,5))*(1-$U$27)*Q218*VLOOKUP(Z210,P211:Q220,2)</f>
        <v>8.197484861268884E-3</v>
      </c>
      <c r="AA218" s="61">
        <f>SQRT($T$58*VLOOKUP(AA210,$P$51:$T$60,5))*(1-$V$27)*Q218*VLOOKUP(AA210,P211:Q220,2)</f>
        <v>1.0628868664703283E-2</v>
      </c>
      <c r="AB218" s="61">
        <f>SQRT($T$58*VLOOKUP(AB210,$P$51:$T$60,5))*(1-$W$27)*Q218*VLOOKUP(AB210,P211:Q220,2)</f>
        <v>6.6377759663343997E-4</v>
      </c>
      <c r="AC218" s="61">
        <f>SQRT($T$58*VLOOKUP(AC210,$P$51:$T$60,5))*(1-$X$27)*Q218*VLOOKUP(AC210,P211:Q220,2)</f>
        <v>3.159320574063723E-3</v>
      </c>
      <c r="AD218" s="61">
        <f>SQRT($T$58*VLOOKUP(AD210,$P$51:$T$60,5))*(1-$Y$27)*Q218*VLOOKUP(AD210,P211:Q220,2)</f>
        <v>4.1089281327542767E-3</v>
      </c>
      <c r="AE218" s="155">
        <f>SQRT($T$58*VLOOKUP(AE210,$P$51:$T$60,5))*(1-$Z$27)*Q218*VLOOKUP(AE210,P211:Q220,2)</f>
        <v>3.5746090636867419E-3</v>
      </c>
      <c r="AF218" s="84">
        <f>$U$58*Q218</f>
        <v>2.3506095125715158E-6</v>
      </c>
      <c r="AG218" s="59" t="s">
        <v>582</v>
      </c>
      <c r="AH218" s="61">
        <f>AH214*AH215/6-AH216/2-AH214^3/27</f>
        <v>-2.1651941667207512E-2</v>
      </c>
      <c r="AI218" s="61"/>
      <c r="AJ218" s="66" t="s">
        <v>573</v>
      </c>
      <c r="AK218" s="61" t="e">
        <f>2*SQRT(AH219)*COS(AK217/3)-AH214/3</f>
        <v>#NUM!</v>
      </c>
      <c r="AL218" s="69" t="e">
        <f>AK218^3+AH214*AK218^2+AH215*AK218+AH216</f>
        <v>#NUM!</v>
      </c>
      <c r="AM218" s="50"/>
      <c r="AN218" s="65"/>
      <c r="AO218" s="65"/>
      <c r="AP218" s="65"/>
      <c r="AQ218" s="65"/>
      <c r="AR218" s="81"/>
      <c r="AS218" s="59">
        <v>8</v>
      </c>
      <c r="AT218" s="61">
        <f t="shared" si="74"/>
        <v>5.4723128868748194E-2</v>
      </c>
      <c r="AU218" s="61">
        <f>SUMPRODUCT(Q211:Q220,$BA$51:$BA$60)</f>
        <v>0.48175184863207576</v>
      </c>
      <c r="AV218" s="68">
        <f>IF($AA$14,EXP((AT218/AH212)*(AQ216-1)-LN(AQ216-AH212)-AH211*(2*AU218/AH211-AT218/AH212)*LN((AQ216+2.41421536*AH212)/(AQ216-0.41421536*AH212))/(AH212*2.82842713)      ),1)</f>
        <v>1.186721632635696</v>
      </c>
    </row>
    <row r="219" spans="14:56" x14ac:dyDescent="0.25">
      <c r="N219" s="82"/>
      <c r="O219" s="172"/>
      <c r="P219" s="78">
        <v>9</v>
      </c>
      <c r="Q219" s="61">
        <f>N204/N206</f>
        <v>0.10887884721185057</v>
      </c>
      <c r="R219" s="62"/>
      <c r="S219" s="62"/>
      <c r="T219" s="60"/>
      <c r="U219" s="63"/>
      <c r="V219" s="153">
        <f>SQRT($T$59*VLOOKUP(V210,$P$51:$T$60,5))*(1-$Q$28)*Q219*VLOOKUP(V210,P211:Q220,2)</f>
        <v>2.1938773028831989E-3</v>
      </c>
      <c r="W219" s="61">
        <f>SQRT($T$59*VLOOKUP(W210,$P$51:$T$60,5))*(1-$R$28)*Q219*VLOOKUP(W210,P211:Q220,2)</f>
        <v>5.9476338810552235E-3</v>
      </c>
      <c r="X219" s="61">
        <f>SQRT($T$59*VLOOKUP(X210,$P$51:$T$60,5))*(1-$S$28)*Q219*VLOOKUP(X210,P211:Q220,2)</f>
        <v>9.4831227244633713E-3</v>
      </c>
      <c r="Y219" s="61">
        <f>SQRT($T$59*VLOOKUP(Y210,$P$51:$T$60,5))*(1-$T$28)*Q219*VLOOKUP(Y210,P211:Q220,2)</f>
        <v>1.3913167961573216E-2</v>
      </c>
      <c r="Z219" s="61">
        <f>SQRT($T$59*VLOOKUP(Z210,$P$51:$T$60,5))*(1-$U$28)*Q219*VLOOKUP(Z210,P211:Q220,2)</f>
        <v>1.2786393001596192E-2</v>
      </c>
      <c r="AA219" s="61">
        <f>SQRT($T$59*VLOOKUP(AA210,$P$51:$T$60,5))*(1-$V$28)*Q219*VLOOKUP(AA210,P211:Q220,2)</f>
        <v>1.6348223843263565E-2</v>
      </c>
      <c r="AB219" s="61">
        <f>SQRT($T$59*VLOOKUP(AB210,$P$51:$T$60,5))*(1-$W$28)*Q219*VLOOKUP(AB210,P211:Q220,2)</f>
        <v>7.7428219615527372E-4</v>
      </c>
      <c r="AC219" s="61">
        <f>SQRT($T$59*VLOOKUP(AC210,$P$51:$T$60,5))*(1-$X$28)*Q219*VLOOKUP(AC210,P211:Q220,2)</f>
        <v>4.1089281327542759E-3</v>
      </c>
      <c r="AD219" s="61">
        <f>SQRT($T$59*VLOOKUP(AD210,$P$51:$T$60,5))*(1-$Y$28)*Q219*VLOOKUP(AD210,P211:Q220,2)</f>
        <v>6.5595302095570289E-3</v>
      </c>
      <c r="AE219" s="155">
        <f>SQRT($T$59*VLOOKUP(AE210,$P$51:$T$60,5))*(1-$Z$28)*Q219*VLOOKUP(AE210,P211:Q220,2)</f>
        <v>5.4516527866808745E-3</v>
      </c>
      <c r="AF219" s="84">
        <f>$U$59*Q219</f>
        <v>2.9411293099491601E-6</v>
      </c>
      <c r="AG219" s="59" t="s">
        <v>558</v>
      </c>
      <c r="AH219" s="61">
        <f>AH214^2/9-AH215/3</f>
        <v>-0.10375629457671244</v>
      </c>
      <c r="AI219" s="61"/>
      <c r="AJ219" s="66" t="s">
        <v>574</v>
      </c>
      <c r="AK219" s="61" t="e">
        <f>2*SQRT(AH219)*COS((AK217+2*PI())/3)-AH214/3</f>
        <v>#NUM!</v>
      </c>
      <c r="AL219" s="69" t="e">
        <f>AK219^3+AK219^2*AH214+AK219*AH215+AH216</f>
        <v>#NUM!</v>
      </c>
      <c r="AM219" s="50"/>
      <c r="AN219" s="65"/>
      <c r="AO219" s="50"/>
      <c r="AP219" s="65"/>
      <c r="AQ219" s="65"/>
      <c r="AR219" s="81"/>
      <c r="AS219" s="59">
        <v>9</v>
      </c>
      <c r="AT219" s="61">
        <f t="shared" si="74"/>
        <v>5.5413571276127595E-2</v>
      </c>
      <c r="AU219" s="61">
        <f>SUMPRODUCT(Q211:Q220,$BB$51:$BB$60)</f>
        <v>0.59958877606063443</v>
      </c>
      <c r="AV219" s="68">
        <f>IF($AA$15,EXP((AT219/AH212)*(AQ216-1)-LN(AQ216-AH212)-AH211*(2*AU219/AH211-AT219/AH212)*LN((AQ216+2.41421536*AH212)/(AQ216-0.41421536*AH212))/(AH212*2.82842713)      ),1)</f>
        <v>0.4559638846217689</v>
      </c>
    </row>
    <row r="220" spans="14:56" x14ac:dyDescent="0.25">
      <c r="N220" s="82"/>
      <c r="O220" s="172"/>
      <c r="P220" s="78">
        <v>10</v>
      </c>
      <c r="Q220" s="61">
        <f>N205/N206</f>
        <v>9.6051037858877364E-2</v>
      </c>
      <c r="R220" s="62"/>
      <c r="S220" s="62"/>
      <c r="T220" s="60"/>
      <c r="U220" s="63"/>
      <c r="V220" s="153">
        <f>SQRT($T$60*VLOOKUP(V210,$P$51:$T$60,5))*(1-$Q$29)*Q220*VLOOKUP(V210,P211:Q220,2)</f>
        <v>1.9477496856376371E-3</v>
      </c>
      <c r="W220" s="61">
        <f>SQRT($T$60*VLOOKUP(W210,$P$51:$T$60,5))*(1-$R$29)*Q220*VLOOKUP(W210,P211:Q220,2)</f>
        <v>5.3442888507095896E-3</v>
      </c>
      <c r="X220" s="61">
        <f>SQRT($T$60*VLOOKUP(X210,$P$51:$T$60,5))*(1-$S$29)*Q220*VLOOKUP(X210,P211:Q220,2)</f>
        <v>8.6400599233247312E-3</v>
      </c>
      <c r="Y220" s="61">
        <f>SQRT($T$60*VLOOKUP(Y210,$P$51:$T$60,5))*(1-$T$29)*Q220*VLOOKUP(Y210,P211:Q220,2)</f>
        <v>1.0497156158372042E-2</v>
      </c>
      <c r="Z220" s="61">
        <f>SQRT($T$60*VLOOKUP(Z210,$P$51:$T$60,5))*(1-$U$29)*Q220*VLOOKUP(Z210,P211:Q220,2)</f>
        <v>1.1155599728862212E-2</v>
      </c>
      <c r="AA220" s="61">
        <f>SQRT($T$60*VLOOKUP(AA210,$P$51:$T$60,5))*(1-$V$29)*Q220*VLOOKUP(AA210,P211:Q220,2)</f>
        <v>1.4500615474788515E-2</v>
      </c>
      <c r="AB220" s="61">
        <f>SQRT($T$60*VLOOKUP(AB210,$P$51:$T$60,5))*(1-$W$29)*Q220*VLOOKUP(AB210,P211:Q220,2)</f>
        <v>7.1471488444278797E-4</v>
      </c>
      <c r="AC220" s="61">
        <f>SQRT($T$60*VLOOKUP(AC210,$P$51:$T$60,5))*(1-$X$29)*Q220*VLOOKUP(AC210,P211:Q220,2)</f>
        <v>3.5746090636867419E-3</v>
      </c>
      <c r="AD220" s="61">
        <f>SQRT($T$60*VLOOKUP(AD210,$P$51:$T$60,5))*(1-$Y$29)*Q220*VLOOKUP(AD210,P211:Q220,2)</f>
        <v>5.4516527866808745E-3</v>
      </c>
      <c r="AE220" s="155">
        <f>SQRT($T$60*VLOOKUP(AE210,$P$51:$T$60,5))*(1-$Z$29)*Q220*VLOOKUP(AE210,P211:Q220,2)</f>
        <v>4.530891261575941E-3</v>
      </c>
      <c r="AF220" s="84">
        <f>$U$60*Q220</f>
        <v>3.4842388648080906E-6</v>
      </c>
      <c r="AG220" s="59" t="s">
        <v>72</v>
      </c>
      <c r="AH220" s="63">
        <f>AH218^2-AH219^3</f>
        <v>1.5857813403190903E-3</v>
      </c>
      <c r="AI220" s="61"/>
      <c r="AJ220" s="66" t="s">
        <v>575</v>
      </c>
      <c r="AK220" s="61" t="e">
        <f>2*SQRT(AH219)*COS((AK217+4*PI())/3)-AH214/3</f>
        <v>#NUM!</v>
      </c>
      <c r="AL220" s="69" t="e">
        <f>AK220^3+AK220^2*AH214+AH215*AK220+AH216</f>
        <v>#NUM!</v>
      </c>
      <c r="AM220" s="50"/>
      <c r="AN220" s="65"/>
      <c r="AO220" s="50"/>
      <c r="AP220" s="65"/>
      <c r="AQ220" s="65"/>
      <c r="AR220" s="81"/>
      <c r="AS220" s="59">
        <v>10</v>
      </c>
      <c r="AT220" s="61">
        <f t="shared" si="74"/>
        <v>7.4413442121268769E-2</v>
      </c>
      <c r="AU220" s="61">
        <f>SUMPRODUCT(Q211:Q220,$BC$51:$BC$60)</f>
        <v>0.58144408711510809</v>
      </c>
      <c r="AV220" s="68">
        <f>IF($AA$16,EXP((AT220/AH212)*(AQ216-1)-LN(AQ216-AH212)-AH211*(2*AU220/AH211-AT220/AH212)*LN((AQ216+2.41421536*AH212)/(AQ216-0.41421536*AH212))/(AH212*2.82842713)      ),1)</f>
        <v>0.83642959661401084</v>
      </c>
      <c r="AW220" s="65"/>
      <c r="AX220" s="65"/>
      <c r="AY220" s="65"/>
      <c r="AZ220" s="65"/>
      <c r="BA220" s="65"/>
      <c r="BB220" s="65"/>
      <c r="BC220" s="65"/>
      <c r="BD220" s="65"/>
    </row>
    <row r="221" spans="14:56" x14ac:dyDescent="0.25">
      <c r="N221" s="173"/>
      <c r="O221" s="80"/>
      <c r="P221" s="93"/>
      <c r="Q221" s="72">
        <f>SUM(Q211:Q220)</f>
        <v>1</v>
      </c>
      <c r="R221" s="73"/>
      <c r="S221" s="73"/>
      <c r="T221" s="73"/>
      <c r="U221" s="73"/>
      <c r="V221" s="70"/>
      <c r="W221" s="73"/>
      <c r="X221" s="73"/>
      <c r="Y221" s="73"/>
      <c r="Z221" s="73"/>
      <c r="AA221" s="73"/>
      <c r="AB221" s="73"/>
      <c r="AC221" s="73"/>
      <c r="AD221" s="73"/>
      <c r="AE221" s="88">
        <f>SUM(V211:AE220)</f>
        <v>0.98094691835303616</v>
      </c>
      <c r="AF221" s="85">
        <f>SUM(AF211:AF220)</f>
        <v>5.2198628354881708E-5</v>
      </c>
      <c r="AG221" s="70"/>
      <c r="AH221" s="73"/>
      <c r="AI221" s="74"/>
      <c r="AJ221" s="75"/>
      <c r="AK221" s="74"/>
      <c r="AL221" s="74"/>
      <c r="AM221" s="76"/>
      <c r="AN221" s="73"/>
      <c r="AO221" s="76"/>
      <c r="AP221" s="73"/>
      <c r="AQ221" s="73"/>
      <c r="AR221" s="80"/>
      <c r="AS221" s="70"/>
      <c r="AT221" s="73"/>
      <c r="AU221" s="73"/>
      <c r="AV221" s="77"/>
      <c r="AW221" s="65"/>
      <c r="AX221" s="65"/>
      <c r="AY221" s="65"/>
      <c r="AZ221" s="65"/>
      <c r="BA221" s="65"/>
      <c r="BB221" s="65"/>
      <c r="BC221" s="65"/>
      <c r="BD221" s="65"/>
    </row>
    <row r="222" spans="14:56" x14ac:dyDescent="0.25">
      <c r="N222" s="82" t="s">
        <v>590</v>
      </c>
      <c r="O222" s="81"/>
      <c r="P222" s="171"/>
      <c r="Q222" s="57" t="s">
        <v>560</v>
      </c>
      <c r="R222" s="55"/>
      <c r="S222" s="55"/>
      <c r="T222" s="55"/>
      <c r="U222" s="56"/>
      <c r="V222" s="54">
        <v>1</v>
      </c>
      <c r="W222" s="55">
        <v>2</v>
      </c>
      <c r="X222" s="55">
        <v>3</v>
      </c>
      <c r="Y222" s="55">
        <v>4</v>
      </c>
      <c r="Z222" s="55">
        <v>5</v>
      </c>
      <c r="AA222" s="55">
        <v>6</v>
      </c>
      <c r="AB222" s="55">
        <v>7</v>
      </c>
      <c r="AC222" s="55">
        <v>8</v>
      </c>
      <c r="AD222" s="55">
        <v>9</v>
      </c>
      <c r="AE222" s="58">
        <v>10</v>
      </c>
      <c r="AF222" s="83"/>
      <c r="AG222" s="54"/>
      <c r="AH222" s="55"/>
      <c r="AI222" s="55"/>
      <c r="AJ222" s="55"/>
      <c r="AK222" s="55"/>
      <c r="AL222" s="55"/>
      <c r="AM222" s="55"/>
      <c r="AN222" s="55"/>
      <c r="AO222" s="55"/>
      <c r="AP222" s="55"/>
      <c r="AQ222" s="55"/>
      <c r="AR222" s="58"/>
      <c r="AS222" s="54"/>
      <c r="AT222" s="55" t="s">
        <v>565</v>
      </c>
      <c r="AU222" s="55" t="s">
        <v>577</v>
      </c>
      <c r="AV222" s="58" t="s">
        <v>590</v>
      </c>
      <c r="AW222" s="65"/>
      <c r="AX222" s="65"/>
      <c r="AY222" s="65"/>
      <c r="AZ222" s="65"/>
      <c r="BA222" s="65"/>
      <c r="BB222" s="65"/>
      <c r="BC222" s="65"/>
      <c r="BD222" s="65"/>
    </row>
    <row r="223" spans="14:56" x14ac:dyDescent="0.25">
      <c r="N223" s="82"/>
      <c r="O223" s="81"/>
      <c r="P223" s="78">
        <v>1</v>
      </c>
      <c r="Q223" s="61">
        <f>O196/O206</f>
        <v>0.20821948923517192</v>
      </c>
      <c r="R223" s="60"/>
      <c r="S223" s="60"/>
      <c r="T223" s="61"/>
      <c r="U223" s="62"/>
      <c r="V223" s="153">
        <f>SQRT($T$51*VLOOKUP(V222,$P$51:$T$60,5))*(1-$Q$20)*Q223*VLOOKUP(V222,P223:Q232,2)</f>
        <v>8.9043562496543705E-3</v>
      </c>
      <c r="W223" s="61">
        <f>SQRT($T$51*VLOOKUP(W222,$P$51:$T$60,5))*(1-$R$20)*Q223*VLOOKUP(W222,P223:Q232,2)</f>
        <v>6.9599739203621766E-3</v>
      </c>
      <c r="X223" s="61">
        <f>SQRT($T$51*VLOOKUP(X222,$P$51:$T$60,5))*(1-$S$20)*Q223*VLOOKUP(X222,P223:Q232,2)</f>
        <v>3.9858080656417841E-3</v>
      </c>
      <c r="Y223" s="61">
        <f>SQRT($T$51*VLOOKUP(Y222,$P$51:$T$60,5))*(1-$T$20)*Q223*VLOOKUP(Y222,P223:Q232,2)</f>
        <v>2.4454267674521198E-3</v>
      </c>
      <c r="Z223" s="61">
        <f>SQRT($T$51*VLOOKUP(Z222,$P$51:$T$60,5))*(1-$U$20)*Q223*VLOOKUP(Z222,P223:Q232,2)</f>
        <v>2.4071525792644711E-3</v>
      </c>
      <c r="AA223" s="61">
        <f>SQRT($T$51*VLOOKUP(AA222,$P$51:$T$60,5))*(1-$V$20)*Q223*VLOOKUP(AA222,P223:Q232,2)</f>
        <v>1.188811958591455E-3</v>
      </c>
      <c r="AB223" s="61">
        <f>SQRT($T$51*VLOOKUP(AB222,$P$51:$T$60,5))*(1-$W$20)*Q223*VLOOKUP(AB222,P223:Q232,2)</f>
        <v>7.8709116197167809E-3</v>
      </c>
      <c r="AC223" s="61">
        <f>SQRT($T$51*VLOOKUP(AC222,$P$51:$T$60,5))*(1-$X$20)*Q223*VLOOKUP(AC222,P223:Q232,2)</f>
        <v>7.4892257515140562E-3</v>
      </c>
      <c r="AD223" s="61">
        <f>SQRT($T$51*VLOOKUP(AD222,$P$51:$T$60,5))*(1-$Y$20)*Q223*VLOOKUP(AD222,P223:Q232,2)</f>
        <v>4.6516719191465614E-3</v>
      </c>
      <c r="AE223" s="155">
        <f>SQRT($T$51*VLOOKUP(AE222,$P$51:$T$60,5))*(1-$Z$20)*Q223*VLOOKUP(AE222,P223:Q232,2)</f>
        <v>7.2665440714293154E-3</v>
      </c>
      <c r="AF223" s="84">
        <f>$U$51*Q223</f>
        <v>5.5806652866447787E-6</v>
      </c>
      <c r="AG223" s="59" t="s">
        <v>69</v>
      </c>
      <c r="AH223" s="61">
        <f>$AE$10*AE233*100000/($T$3*$AE$9)^2</f>
        <v>0.27160422430744191</v>
      </c>
      <c r="AI223" s="65" t="s">
        <v>583</v>
      </c>
      <c r="AJ223" s="66" t="s">
        <v>573</v>
      </c>
      <c r="AK223" s="61">
        <f>(AH230+SQRT(AH232))^(1/3)+(AH230-SQRT(AH232))^(1/3)-AH226/3</f>
        <v>0.79397749599332768</v>
      </c>
      <c r="AL223" s="63">
        <f>AK223^3+AH226*AK223^2+AH227*AK223+AH228</f>
        <v>1.3877787807814457E-17</v>
      </c>
      <c r="AM223" s="65" t="s">
        <v>573</v>
      </c>
      <c r="AN223" s="61">
        <f>IF(AH232&gt;=0,AK223,AK230)</f>
        <v>0.79397749599332768</v>
      </c>
      <c r="AO223" s="61">
        <f>IF(AN223&lt;AN224,AN224,AN223)</f>
        <v>0.79397749599332768</v>
      </c>
      <c r="AP223" s="61">
        <f>AO223</f>
        <v>0.79397749599332768</v>
      </c>
      <c r="AQ223" s="67">
        <f>IF(AP223&lt;AP224,AP224,AP223)</f>
        <v>0.79397749599332768</v>
      </c>
      <c r="AR223" s="81"/>
      <c r="AS223" s="59">
        <v>1</v>
      </c>
      <c r="AT223" s="61">
        <f>AT211</f>
        <v>5.4980683411787988E-2</v>
      </c>
      <c r="AU223" s="61">
        <f>SUMPRODUCT(Q223:Q232,$AT$51:$AT$60)</f>
        <v>0.21491433931555715</v>
      </c>
      <c r="AV223" s="68">
        <f>IF($AA$7,EXP((AT223/AH224)*(AQ228-1)-LN(AQ228-AH224)-AH223*(2*AU223/AH223-AT223/AH224)*LN((AQ228+2.41421536*AH224)/(AQ228-0.41421536*AH224))/(AH224*2.82842713)      ),1)</f>
        <v>0.91215074858069645</v>
      </c>
      <c r="AW223" s="61"/>
      <c r="AX223" s="61"/>
      <c r="AY223" s="61"/>
      <c r="AZ223" s="61"/>
      <c r="BA223" s="61"/>
      <c r="BB223" s="61"/>
      <c r="BC223" s="61"/>
      <c r="BD223" s="65"/>
    </row>
    <row r="224" spans="14:56" x14ac:dyDescent="0.25">
      <c r="N224" s="82"/>
      <c r="O224" s="81"/>
      <c r="P224" s="78">
        <v>2</v>
      </c>
      <c r="Q224" s="61">
        <f>O197/O206</f>
        <v>9.369261119328065E-2</v>
      </c>
      <c r="R224" s="60"/>
      <c r="S224" s="60"/>
      <c r="T224" s="61"/>
      <c r="U224" s="62"/>
      <c r="V224" s="153">
        <f>SQRT($T$52*VLOOKUP(V222,$P$51:$T$60,5))*(1-$Q$21)*Q224*VLOOKUP(V222,P223:Q232,2)</f>
        <v>6.9599739203621783E-3</v>
      </c>
      <c r="W224" s="61">
        <f>SQRT($T$52*VLOOKUP(W222,$P$51:$T$60,5))*(1-$R$21)*Q224*VLOOKUP(W222,P223:Q232,2)</f>
        <v>5.4119938805732371E-3</v>
      </c>
      <c r="X224" s="61">
        <f>SQRT($T$52*VLOOKUP(X222,$P$51:$T$60,5))*(1-$S$21)*Q224*VLOOKUP(X222,P223:Q232,2)</f>
        <v>3.1480300165288694E-3</v>
      </c>
      <c r="Y224" s="61">
        <f>SQRT($T$52*VLOOKUP(Y222,$P$51:$T$60,5))*(1-$T$21)*Q224*VLOOKUP(Y222,P223:Q232,2)</f>
        <v>1.7466880490550059E-3</v>
      </c>
      <c r="Z224" s="61">
        <f>SQRT($T$52*VLOOKUP(Z222,$P$51:$T$60,5))*(1-$U$21)*Q224*VLOOKUP(Z222,P223:Q232,2)</f>
        <v>1.9388481537300543E-3</v>
      </c>
      <c r="AA224" s="61">
        <f>SQRT($T$52*VLOOKUP(AA222,$P$51:$T$60,5))*(1-$V$21)*Q224*VLOOKUP(AA222,P223:Q232,2)</f>
        <v>9.4122880345731815E-4</v>
      </c>
      <c r="AB224" s="61">
        <f>SQRT($T$52*VLOOKUP(AB222,$P$51:$T$60,5))*(1-$W$21)*Q224*VLOOKUP(AB222,P223:Q232,2)</f>
        <v>6.0070438199790821E-3</v>
      </c>
      <c r="AC224" s="61">
        <f>SQRT($T$52*VLOOKUP(AC222,$P$51:$T$60,5))*(1-$X$21)*Q224*VLOOKUP(AC222,P223:Q232,2)</f>
        <v>5.5795641725821365E-3</v>
      </c>
      <c r="AD224" s="61">
        <f>SQRT($T$52*VLOOKUP(AD222,$P$51:$T$60,5))*(1-$Y$21)*Q224*VLOOKUP(AD222,P223:Q232,2)</f>
        <v>3.6292611439572085E-3</v>
      </c>
      <c r="AE224" s="155">
        <f>SQRT($T$52*VLOOKUP(AE222,$P$51:$T$60,5))*(1-$Z$21)*Q224*VLOOKUP(AE222,P223:Q232,2)</f>
        <v>5.738018483697315E-3</v>
      </c>
      <c r="AF224" s="84">
        <f>$U$52*Q224</f>
        <v>3.7898750565480698E-6</v>
      </c>
      <c r="AG224" s="59" t="s">
        <v>65</v>
      </c>
      <c r="AH224" s="61">
        <f>AF233*$AE$10*100000/($T$3*$AE$9)</f>
        <v>6.5223166225977514E-2</v>
      </c>
      <c r="AI224" s="61"/>
      <c r="AJ224" s="66" t="s">
        <v>574</v>
      </c>
      <c r="AK224" s="66" t="e">
        <f>1/0</f>
        <v>#DIV/0!</v>
      </c>
      <c r="AL224" s="61"/>
      <c r="AM224" s="65" t="s">
        <v>574</v>
      </c>
      <c r="AN224" s="66">
        <f>IF(AH232&gt;=0,0,AK231)</f>
        <v>0</v>
      </c>
      <c r="AO224" s="61">
        <f>IF(AN223&lt;AN224,AN223,AN224)</f>
        <v>0</v>
      </c>
      <c r="AP224" s="61">
        <f>IF(AO224&lt;AO225,AO225,AO224)</f>
        <v>0</v>
      </c>
      <c r="AQ224" s="67">
        <f>IF(AP223&lt;AP224,AP223,AP224)</f>
        <v>0</v>
      </c>
      <c r="AR224" s="81"/>
      <c r="AS224" s="59">
        <v>2</v>
      </c>
      <c r="AT224" s="61">
        <f t="shared" ref="AT224:AT232" si="75">AT212</f>
        <v>8.2978405430088234E-2</v>
      </c>
      <c r="AU224" s="61">
        <f>SUMPRODUCT(Q223:Q232,$AU$51:$AU$60)</f>
        <v>0.36920231721151703</v>
      </c>
      <c r="AV224" s="68">
        <f>IF($AA$8,EXP((AT224/AH224)*(AQ228-1)-LN(AQ228-AH224)-AH223*(2*AU224/AH223-AT224/AH224)*LN((AQ228+2.41421536*AH224)/(AQ228-0.41421536*AH224))/(AH224*2.82842713)      ),1)</f>
        <v>0.66717666020558453</v>
      </c>
      <c r="AW224" s="61"/>
      <c r="AX224" s="61"/>
      <c r="AY224" s="61"/>
      <c r="AZ224" s="61"/>
      <c r="BA224" s="61"/>
      <c r="BB224" s="61"/>
      <c r="BC224" s="61"/>
      <c r="BD224" s="65"/>
    </row>
    <row r="225" spans="14:117" x14ac:dyDescent="0.25">
      <c r="N225" s="82"/>
      <c r="O225" s="81"/>
      <c r="P225" s="78">
        <v>3</v>
      </c>
      <c r="Q225" s="61">
        <f>O198/O206</f>
        <v>3.9822851653243042E-2</v>
      </c>
      <c r="R225" s="60"/>
      <c r="S225" s="60"/>
      <c r="T225" s="61"/>
      <c r="U225" s="62"/>
      <c r="V225" s="153">
        <f>SQRT($T$53*VLOOKUP(V222,$P$51:$T$60,5))*(1-$Q$22)*Q225*VLOOKUP(V222,P223:Q232,2)</f>
        <v>3.9858080656417832E-3</v>
      </c>
      <c r="W225" s="61">
        <f>SQRT($T$53*VLOOKUP(W222,$P$51:$T$60,5))*(1-$R$22)*Q225*VLOOKUP(W222,P223:Q232,2)</f>
        <v>3.1480300165288694E-3</v>
      </c>
      <c r="X225" s="61">
        <f>SQRT($T$53*VLOOKUP(X222,$P$51:$T$60,5))*(1-$S$22)*Q225*VLOOKUP(X222,P223:Q232,2)</f>
        <v>1.8351704446039039E-3</v>
      </c>
      <c r="Y225" s="61">
        <f>SQRT($T$53*VLOOKUP(Y222,$P$51:$T$60,5))*(1-$T$22)*Q225*VLOOKUP(Y222,P223:Q232,2)</f>
        <v>1.1214268015113903E-3</v>
      </c>
      <c r="Z225" s="61">
        <f>SQRT($T$53*VLOOKUP(Z222,$P$51:$T$60,5))*(1-$U$22)*Q225*VLOOKUP(Z222,P223:Q232,2)</f>
        <v>1.1302581246546445E-3</v>
      </c>
      <c r="AA225" s="61">
        <f>SQRT($T$53*VLOOKUP(AA222,$P$51:$T$60,5))*(1-$V$22)*Q225*VLOOKUP(AA222,P223:Q232,2)</f>
        <v>5.3765323639035133E-4</v>
      </c>
      <c r="AB225" s="61">
        <f>SQRT($T$53*VLOOKUP(AB222,$P$51:$T$60,5))*(1-$W$22)*Q225*VLOOKUP(AB222,P223:Q232,2)</f>
        <v>3.3737210855859377E-3</v>
      </c>
      <c r="AC225" s="61">
        <f>SQRT($T$53*VLOOKUP(AC222,$P$51:$T$60,5))*(1-$X$22)*Q225*VLOOKUP(AC222,P223:Q232,2)</f>
        <v>3.2794024153220088E-3</v>
      </c>
      <c r="AD225" s="61">
        <f>SQRT($T$53*VLOOKUP(AD222,$P$51:$T$60,5))*(1-$Y$22)*Q225*VLOOKUP(AD222,P223:Q232,2)</f>
        <v>2.103006477271443E-3</v>
      </c>
      <c r="AE225" s="155">
        <f>SQRT($T$53*VLOOKUP(AE222,$P$51:$T$60,5))*(1-$Z$22)*Q225*VLOOKUP(AE222,P223:Q232,2)</f>
        <v>3.3713513965934064E-3</v>
      </c>
      <c r="AF225" s="84">
        <f>$U$53*Q225</f>
        <v>2.2437930321885594E-6</v>
      </c>
      <c r="AG225" s="82"/>
      <c r="AH225" s="65"/>
      <c r="AI225" s="61"/>
      <c r="AJ225" s="66" t="s">
        <v>575</v>
      </c>
      <c r="AK225" s="66" t="e">
        <f>1/0</f>
        <v>#DIV/0!</v>
      </c>
      <c r="AL225" s="61"/>
      <c r="AM225" s="65" t="s">
        <v>575</v>
      </c>
      <c r="AN225" s="66">
        <f>IF(AH232&gt;=0,0,AK232)</f>
        <v>0</v>
      </c>
      <c r="AO225" s="61">
        <f>AN225</f>
        <v>0</v>
      </c>
      <c r="AP225" s="61">
        <f>IF(AO224&lt;AO225,AO224,AO225)</f>
        <v>0</v>
      </c>
      <c r="AQ225" s="67">
        <f>AP225</f>
        <v>0</v>
      </c>
      <c r="AR225" s="81"/>
      <c r="AS225" s="59">
        <v>3</v>
      </c>
      <c r="AT225" s="61">
        <f t="shared" si="75"/>
        <v>0.11558353539329831</v>
      </c>
      <c r="AU225" s="61">
        <f>SUMPRODUCT(Q223:Q232,$AV$51:$AV$60)</f>
        <v>0.50481123491968405</v>
      </c>
      <c r="AV225" s="68">
        <f>IF($AA$9,EXP((AT225/AH224)*(AQ228-1)-LN(AQ228-AH224)-AH223*(2*AU225/AH223-AT225/AH224)*LN((AQ228+2.41421536*AH224)/(AQ228-0.41421536*AH224))/(AH224*2.82842713)      ),1)</f>
        <v>0.51379074382626022</v>
      </c>
      <c r="AW225" s="61"/>
      <c r="AX225" s="61"/>
      <c r="AY225" s="61"/>
      <c r="AZ225" s="61"/>
      <c r="BA225" s="61"/>
      <c r="BB225" s="61"/>
      <c r="BC225" s="61"/>
    </row>
    <row r="226" spans="14:117" x14ac:dyDescent="0.25">
      <c r="N226" s="82"/>
      <c r="O226" s="81"/>
      <c r="P226" s="78">
        <v>4</v>
      </c>
      <c r="Q226" s="61">
        <f>O199/O206</f>
        <v>1.9252835985987288E-2</v>
      </c>
      <c r="R226" s="60"/>
      <c r="S226" s="60"/>
      <c r="T226" s="61"/>
      <c r="U226" s="62"/>
      <c r="V226" s="153">
        <f>SQRT($T$54*VLOOKUP(V222,$P$51:$T$60,5))*(1-$Q$23)*Q226*VLOOKUP(V222,P223:Q232,2)</f>
        <v>2.4454267674521198E-3</v>
      </c>
      <c r="W226" s="61">
        <f>SQRT($T$54*VLOOKUP(W222,$P$51:$T$60,5))*(1-$R$23)*Q226*VLOOKUP(W222,P223:Q232,2)</f>
        <v>1.7466880490550059E-3</v>
      </c>
      <c r="X226" s="61">
        <f>SQRT($T$54*VLOOKUP(X222,$P$51:$T$60,5))*(1-$S$23)*Q226*VLOOKUP(X222,P223:Q232,2)</f>
        <v>1.1214268015113903E-3</v>
      </c>
      <c r="Y226" s="61">
        <f>SQRT($T$54*VLOOKUP(Y222,$P$51:$T$60,5))*(1-$T$23)*Q226*VLOOKUP(Y222,P223:Q232,2)</f>
        <v>6.8982120401668817E-4</v>
      </c>
      <c r="Z226" s="61">
        <f>SQRT($T$54*VLOOKUP(Z222,$P$51:$T$60,5))*(1-$U$23)*Q226*VLOOKUP(Z222,P223:Q232,2)</f>
        <v>6.8787105218398787E-4</v>
      </c>
      <c r="AA226" s="61">
        <f>SQRT($T$54*VLOOKUP(AA222,$P$51:$T$60,5))*(1-$V$23)*Q226*VLOOKUP(AA222,P223:Q232,2)</f>
        <v>3.1361483237888943E-4</v>
      </c>
      <c r="AB226" s="61">
        <f>SQRT($T$54*VLOOKUP(AB222,$P$51:$T$60,5))*(1-$W$23)*Q226*VLOOKUP(AB222,P223:Q232,2)</f>
        <v>2.0801799860835205E-3</v>
      </c>
      <c r="AC226" s="61">
        <f>SQRT($T$54*VLOOKUP(AC222,$P$51:$T$60,5))*(1-$X$23)*Q226*VLOOKUP(AC222,P223:Q232,2)</f>
        <v>1.9894775792051339E-3</v>
      </c>
      <c r="AD226" s="61">
        <f>SQRT($T$54*VLOOKUP(AD222,$P$51:$T$60,5))*(1-$Y$23)*Q226*VLOOKUP(AD222,P223:Q232,2)</f>
        <v>1.4134505173754777E-3</v>
      </c>
      <c r="AE226" s="155">
        <f>SQRT($T$54*VLOOKUP(AE222,$P$51:$T$60,5))*(1-$Z$23)*Q226*VLOOKUP(AE222,P223:Q232,2)</f>
        <v>1.8763949982411974E-3</v>
      </c>
      <c r="AF226" s="84">
        <f>$U$54*Q226</f>
        <v>1.393651717843234E-6</v>
      </c>
      <c r="AG226" s="59" t="s">
        <v>570</v>
      </c>
      <c r="AH226" s="60">
        <f>AH224-1</f>
        <v>-0.93477683377402254</v>
      </c>
      <c r="AI226" s="61"/>
      <c r="AJ226" s="66"/>
      <c r="AK226" s="61"/>
      <c r="AL226" s="61"/>
      <c r="AM226" s="50"/>
      <c r="AN226" s="65"/>
      <c r="AO226" s="65"/>
      <c r="AP226" s="65"/>
      <c r="AQ226" s="65"/>
      <c r="AR226" s="81"/>
      <c r="AS226" s="59">
        <v>4</v>
      </c>
      <c r="AT226" s="61">
        <f t="shared" si="75"/>
        <v>0.14849269129567372</v>
      </c>
      <c r="AU226" s="61">
        <f>SUMPRODUCT(Q223:Q232,$AW$51:$AW$60)</f>
        <v>0.62793167007737405</v>
      </c>
      <c r="AV226" s="68">
        <f>IF($AA$10,EXP((AT226/AH224)*(AQ228-1)-LN(AQ228-AH224)-AH223*(2*AU226/AH223-AT226/AH224)*LN((AQ228+2.41421536*AH224)/(AQ228-0.41421536*AH224))/(AH224*2.82842713)      ),1)</f>
        <v>0.40759687474024348</v>
      </c>
      <c r="AW226" s="61"/>
      <c r="AX226" s="61"/>
      <c r="AY226" s="61"/>
      <c r="AZ226" s="61"/>
      <c r="BA226" s="61"/>
      <c r="BB226" s="61"/>
      <c r="BC226" s="61"/>
    </row>
    <row r="227" spans="14:117" x14ac:dyDescent="0.25">
      <c r="N227" s="82"/>
      <c r="O227" s="81"/>
      <c r="P227" s="78">
        <v>5</v>
      </c>
      <c r="Q227" s="61">
        <f>O200/O206</f>
        <v>1.9861217685606308E-2</v>
      </c>
      <c r="R227" s="60"/>
      <c r="S227" s="60"/>
      <c r="T227" s="61"/>
      <c r="U227" s="62"/>
      <c r="V227" s="153">
        <f>SQRT($T$55*VLOOKUP(V222,$P$51:$T$60,5))*(1-$Q$24)*Q227*VLOOKUP(V222,P223:Q232,2)</f>
        <v>2.4071525792644715E-3</v>
      </c>
      <c r="W227" s="61">
        <f>SQRT($T$55*VLOOKUP(W222,$P$51:$T$60,5))*(1-$R$24)*Q227*VLOOKUP(W222,P223:Q232,2)</f>
        <v>1.9388481537300543E-3</v>
      </c>
      <c r="X227" s="61">
        <f>SQRT($T$55*VLOOKUP(X222,$P$51:$T$60,5))*(1-$S$24)*Q227*VLOOKUP(X222,P223:Q232,2)</f>
        <v>1.1302581246546445E-3</v>
      </c>
      <c r="Y227" s="61">
        <f>SQRT($T$55*VLOOKUP(Y222,$P$51:$T$60,5))*(1-$T$24)*Q227*VLOOKUP(Y222,P223:Q232,2)</f>
        <v>6.8787105218398798E-4</v>
      </c>
      <c r="Z227" s="61">
        <f>SQRT($T$55*VLOOKUP(Z222,$P$51:$T$60,5))*(1-$U$24)*Q227*VLOOKUP(Z222,P223:Q232,2)</f>
        <v>6.8537800144602857E-4</v>
      </c>
      <c r="AA227" s="61">
        <f>SQRT($T$55*VLOOKUP(AA222,$P$51:$T$60,5))*(1-$V$24)*Q227*VLOOKUP(AA222,P223:Q232,2)</f>
        <v>3.3758443797570072E-4</v>
      </c>
      <c r="AB227" s="61">
        <f>SQRT($T$55*VLOOKUP(AB222,$P$51:$T$60,5))*(1-$W$24)*Q227*VLOOKUP(AB222,P223:Q232,2)</f>
        <v>2.0209569693855891E-3</v>
      </c>
      <c r="AC227" s="61">
        <f>SQRT($T$55*VLOOKUP(AC222,$P$51:$T$60,5))*(1-$X$24)*Q227*VLOOKUP(AC222,P223:Q232,2)</f>
        <v>2.0134911971518743E-3</v>
      </c>
      <c r="AD227" s="61">
        <f>SQRT($T$55*VLOOKUP(AD222,$P$51:$T$60,5))*(1-$Y$24)*Q227*VLOOKUP(AD222,P223:Q232,2)</f>
        <v>1.3421096432036823E-3</v>
      </c>
      <c r="AE227" s="155">
        <f>SQRT($T$55*VLOOKUP(AE222,$P$51:$T$60,5))*(1-$Z$24)*Q227*VLOOKUP(AE222,P223:Q232,2)</f>
        <v>2.0603020692494334E-3</v>
      </c>
      <c r="AF227" s="84">
        <f>$U$55*Q227</f>
        <v>1.4373665063660167E-6</v>
      </c>
      <c r="AG227" s="59" t="s">
        <v>571</v>
      </c>
      <c r="AH227" s="60">
        <f>AH223-3*AH224*AH224-2*AH224</f>
        <v>0.1283957076178624</v>
      </c>
      <c r="AI227" s="61" t="s">
        <v>584</v>
      </c>
      <c r="AJ227" s="66" t="s">
        <v>585</v>
      </c>
      <c r="AK227" s="61">
        <f>AH230^2/AH231^3</f>
        <v>1.7722471923316085</v>
      </c>
      <c r="AL227" s="61"/>
      <c r="AM227" s="50"/>
      <c r="AN227" s="65"/>
      <c r="AO227" s="65"/>
      <c r="AP227" s="65"/>
      <c r="AQ227" s="65"/>
      <c r="AR227" s="81"/>
      <c r="AS227" s="59">
        <v>5</v>
      </c>
      <c r="AT227" s="61">
        <f t="shared" si="75"/>
        <v>0.14845922339919562</v>
      </c>
      <c r="AU227" s="61">
        <f>SUMPRODUCT(Q223:Q232,$AX$51:$AX$60)</f>
        <v>0.61969779985107298</v>
      </c>
      <c r="AV227" s="68">
        <f>IF($AA$11,EXP((AT227/AH224)*(AQ228-1)-LN(AQ228-AH224)-AH223*(2*AU227/AH223-AT227/AH224)*LN((AQ228+2.41421536*AH224)/(AQ228-0.41421536*AH224))/(AH224*2.82842713)      ),1)</f>
        <v>0.41549144932799842</v>
      </c>
      <c r="AW227" s="61"/>
      <c r="AX227" s="61"/>
      <c r="AY227" s="61"/>
      <c r="AZ227" s="61"/>
      <c r="BA227" s="61"/>
      <c r="BB227" s="61"/>
      <c r="BC227" s="61"/>
    </row>
    <row r="228" spans="14:117" x14ac:dyDescent="0.25">
      <c r="N228" s="82"/>
      <c r="O228" s="81"/>
      <c r="P228" s="78">
        <v>6</v>
      </c>
      <c r="Q228" s="61">
        <f>O201/O206</f>
        <v>7.7586088965846799E-3</v>
      </c>
      <c r="R228" s="60"/>
      <c r="S228" s="60"/>
      <c r="T228" s="61"/>
      <c r="U228" s="62"/>
      <c r="V228" s="153">
        <f>SQRT($T$56*VLOOKUP(V222,$P$51:$T$60,5))*(1-$Q$25)*Q228*VLOOKUP(V222,P223:Q232,2)</f>
        <v>1.1888119585914548E-3</v>
      </c>
      <c r="W228" s="61">
        <f>SQRT($T$56*VLOOKUP(W222,$P$51:$T$60,5))*(1-$R$25)*Q228*VLOOKUP(W222,P223:Q232,2)</f>
        <v>9.4122880345731805E-4</v>
      </c>
      <c r="X228" s="61">
        <f>SQRT($T$56*VLOOKUP(X222,$P$51:$T$60,5))*(1-$S$25)*Q228*VLOOKUP(X222,P223:Q232,2)</f>
        <v>5.3765323639035133E-4</v>
      </c>
      <c r="Y228" s="61">
        <f>SQRT($T$56*VLOOKUP(Y222,$P$51:$T$60,5))*(1-$T$25)*Q228*VLOOKUP(Y222,P223:Q232,2)</f>
        <v>3.1361483237888943E-4</v>
      </c>
      <c r="Z228" s="61">
        <f>SQRT($T$56*VLOOKUP(Z222,$P$51:$T$60,5))*(1-$U$25)*Q228*VLOOKUP(Z222,P223:Q232,2)</f>
        <v>3.3758443797570072E-4</v>
      </c>
      <c r="AA228" s="61">
        <f>SQRT($T$56*VLOOKUP(AA222,$P$51:$T$60,5))*(1-$V$25)*Q228*VLOOKUP(AA222,P223:Q232,2)</f>
        <v>1.662779554099009E-4</v>
      </c>
      <c r="AB228" s="61">
        <f>SQRT($T$56*VLOOKUP(AB222,$P$51:$T$60,5))*(1-$W$25)*Q228*VLOOKUP(AB222,P223:Q232,2)</f>
        <v>1.0989991304997096E-3</v>
      </c>
      <c r="AC228" s="61">
        <f>SQRT($T$56*VLOOKUP(AC222,$P$51:$T$60,5))*(1-$X$25)*Q228*VLOOKUP(AC222,P223:Q232,2)</f>
        <v>9.8927013194707847E-4</v>
      </c>
      <c r="AD228" s="61">
        <f>SQRT($T$56*VLOOKUP(AD222,$P$51:$T$60,5))*(1-$Y$25)*Q228*VLOOKUP(AD222,P223:Q232,2)</f>
        <v>6.5023339133592206E-4</v>
      </c>
      <c r="AE228" s="155">
        <f>SQRT($T$56*VLOOKUP(AE222,$P$51:$T$60,5))*(1-$Z$25)*Q228*VLOOKUP(AE222,P223:Q232,2)</f>
        <v>1.0148063034417568E-3</v>
      </c>
      <c r="AF228" s="84">
        <f>$U$56*Q228</f>
        <v>6.9849816581571314E-7</v>
      </c>
      <c r="AG228" s="59" t="s">
        <v>572</v>
      </c>
      <c r="AH228" s="60">
        <f>-1*AH223*AH224+AH224^2+AH224^3</f>
        <v>-1.3183362702494761E-2</v>
      </c>
      <c r="AI228" s="61"/>
      <c r="AJ228" s="66" t="s">
        <v>586</v>
      </c>
      <c r="AK228" s="61" t="e">
        <f>SQRT(1-AK227)/SQRT(AK227)*AH230/ABS(AH230)</f>
        <v>#NUM!</v>
      </c>
      <c r="AL228" s="61"/>
      <c r="AM228" s="50"/>
      <c r="AN228" s="65"/>
      <c r="AO228" s="65"/>
      <c r="AP228" s="65" t="s">
        <v>589</v>
      </c>
      <c r="AQ228" s="61">
        <f>AQ223</f>
        <v>0.79397749599332768</v>
      </c>
      <c r="AR228" s="81"/>
      <c r="AS228" s="59">
        <v>6</v>
      </c>
      <c r="AT228" s="61">
        <f t="shared" si="75"/>
        <v>0.18468301041282212</v>
      </c>
      <c r="AU228" s="61">
        <f>SUMPRODUCT(Q223:Q232,$AY$51:$AY$60)</f>
        <v>0.78520778281226122</v>
      </c>
      <c r="AV228" s="68">
        <f>IF($AA$12,EXP((AT228/AH224)*(AQ228-1)-LN(AQ228-AH224)-AH223*(2*AU228/AH223-AT228/AH224)*LN((AQ228+2.41421536*AH224)/(AQ228-0.41421536*AH224))/(AH224*2.82842713)      ),1)</f>
        <v>0.30022363236192418</v>
      </c>
      <c r="AW228" s="61"/>
      <c r="AX228" s="61"/>
      <c r="AY228" s="61"/>
      <c r="AZ228" s="61"/>
      <c r="BA228" s="61"/>
      <c r="BB228" s="61"/>
      <c r="BC228" s="61"/>
    </row>
    <row r="229" spans="14:117" x14ac:dyDescent="0.25">
      <c r="N229" s="82"/>
      <c r="O229" s="81"/>
      <c r="P229" s="78">
        <v>7</v>
      </c>
      <c r="Q229" s="61">
        <f>O202/O206</f>
        <v>0.28973399950856293</v>
      </c>
      <c r="R229" s="60"/>
      <c r="S229" s="60"/>
      <c r="T229" s="61"/>
      <c r="U229" s="62"/>
      <c r="V229" s="153">
        <f>SQRT($T$57*VLOOKUP(V222,$P$51:$T$60,5))*(1-$Q$26)*Q229*VLOOKUP(V222,P223:Q232,2)</f>
        <v>7.8709116197167809E-3</v>
      </c>
      <c r="W229" s="61">
        <f>SQRT($T$57*VLOOKUP(W222,$P$51:$T$60,5))*(1-$R$26)*Q229*VLOOKUP(W222,P223:Q232,2)</f>
        <v>6.0070438199790821E-3</v>
      </c>
      <c r="X229" s="61">
        <f>SQRT($T$57*VLOOKUP(X222,$P$51:$T$60,5))*(1-$S$26)*Q229*VLOOKUP(X222,P223:Q232,2)</f>
        <v>3.3737210855859377E-3</v>
      </c>
      <c r="Y229" s="61">
        <f>SQRT($T$57*VLOOKUP(Y222,$P$51:$T$60,5))*(1-$T$26)*Q229*VLOOKUP(Y222,P223:Q232,2)</f>
        <v>2.0801799860835205E-3</v>
      </c>
      <c r="Z229" s="61">
        <f>SQRT($T$57*VLOOKUP(Z222,$P$51:$T$60,5))*(1-$U$26)*Q229*VLOOKUP(Z222,P223:Q232,2)</f>
        <v>2.0209569693855891E-3</v>
      </c>
      <c r="AA229" s="61">
        <f>SQRT($T$57*VLOOKUP(AA222,$P$51:$T$60,5))*(1-$V$26)*Q229*VLOOKUP(AA222,P223:Q232,2)</f>
        <v>1.0989991304997096E-3</v>
      </c>
      <c r="AB229" s="61">
        <f>SQRT($T$57*VLOOKUP(AB222,$P$51:$T$60,5))*(1-$W$26)*Q229*VLOOKUP(AB222,P223:Q232,2)</f>
        <v>7.4112187609249114E-3</v>
      </c>
      <c r="AC229" s="61">
        <f>SQRT($T$57*VLOOKUP(AC222,$P$51:$T$60,5))*(1-$X$26)*Q229*VLOOKUP(AC222,P223:Q232,2)</f>
        <v>7.6518729767173369E-3</v>
      </c>
      <c r="AD229" s="61">
        <f>SQRT($T$57*VLOOKUP(AD222,$P$51:$T$60,5))*(1-$Y$26)*Q229*VLOOKUP(AD222,P223:Q232,2)</f>
        <v>3.8143037162684983E-3</v>
      </c>
      <c r="AE229" s="155">
        <f>SQRT($T$57*VLOOKUP(AE222,$P$51:$T$60,5))*(1-$Z$26)*Q229*VLOOKUP(AE222,P223:Q232,2)</f>
        <v>6.1950790455685524E-3</v>
      </c>
      <c r="AF229" s="84">
        <f>$U$57*Q229</f>
        <v>6.9680549134940528E-6</v>
      </c>
      <c r="AG229" s="82"/>
      <c r="AH229" s="65"/>
      <c r="AI229" s="61"/>
      <c r="AJ229" s="66" t="s">
        <v>587</v>
      </c>
      <c r="AK229" s="61" t="e">
        <f>IF(ATAN(AK228)&lt;0,ATAN(AK228)+PI(),ATAN(AK228))</f>
        <v>#NUM!</v>
      </c>
      <c r="AL229" s="61"/>
      <c r="AM229" s="50"/>
      <c r="AN229" s="65"/>
      <c r="AO229" s="65"/>
      <c r="AP229" s="65"/>
      <c r="AQ229" s="65"/>
      <c r="AR229" s="81"/>
      <c r="AS229" s="59">
        <v>7</v>
      </c>
      <c r="AT229" s="61">
        <f t="shared" si="75"/>
        <v>4.9335284646156045E-2</v>
      </c>
      <c r="AU229" s="61">
        <f>SUMPRODUCT(Q223:Q232,$AZ$51:$AZ$60)</f>
        <v>0.13805025572323937</v>
      </c>
      <c r="AV229" s="68">
        <f>IF($AA$13,EXP((AT229/AH224)*(AQ228-1)-LN(AQ228-AH224)-AH223*(2*AU229/AH223-AT229/AH224)*LN((AQ228+2.41421536*AH224)/(AQ228-0.41421536*AH224))/(AH224*2.82842713)      ),1)</f>
        <v>1.0811525020001529</v>
      </c>
      <c r="AW229" s="61"/>
      <c r="AX229" s="61"/>
      <c r="AY229" s="61"/>
      <c r="AZ229" s="61"/>
      <c r="BA229" s="61"/>
      <c r="BB229" s="61"/>
      <c r="BC229" s="61"/>
    </row>
    <row r="230" spans="14:117" x14ac:dyDescent="0.25">
      <c r="N230" s="82"/>
      <c r="O230" s="81"/>
      <c r="P230" s="78">
        <v>8</v>
      </c>
      <c r="Q230" s="61">
        <f>O203/O206</f>
        <v>0.13701251508453643</v>
      </c>
      <c r="R230" s="60"/>
      <c r="S230" s="60"/>
      <c r="T230" s="61"/>
      <c r="U230" s="62"/>
      <c r="V230" s="153">
        <f>SQRT($T$58*VLOOKUP(V222,$P$51:$T$60,5))*(1-$Q$27)*Q230*VLOOKUP(V222,P223:Q232,2)</f>
        <v>7.4892257515140554E-3</v>
      </c>
      <c r="W230" s="61">
        <f>SQRT($T$58*VLOOKUP(W222,$P$51:$T$60,5))*(1-$R$27)*Q230*VLOOKUP(W222,P223:Q232,2)</f>
        <v>5.5795641725821365E-3</v>
      </c>
      <c r="X230" s="61">
        <f>SQRT($T$58*VLOOKUP(X222,$P$51:$T$60,5))*(1-$S$27)*Q230*VLOOKUP(X222,P223:Q232,2)</f>
        <v>3.2794024153220088E-3</v>
      </c>
      <c r="Y230" s="61">
        <f>SQRT($T$58*VLOOKUP(Y222,$P$51:$T$60,5))*(1-$T$27)*Q230*VLOOKUP(Y222,P223:Q232,2)</f>
        <v>1.9894775792051339E-3</v>
      </c>
      <c r="Z230" s="61">
        <f>SQRT($T$58*VLOOKUP(Z222,$P$51:$T$60,5))*(1-$U$27)*Q230*VLOOKUP(Z222,P223:Q232,2)</f>
        <v>2.0134911971518743E-3</v>
      </c>
      <c r="AA230" s="61">
        <f>SQRT($T$58*VLOOKUP(AA222,$P$51:$T$60,5))*(1-$V$27)*Q230*VLOOKUP(AA222,P223:Q232,2)</f>
        <v>9.8927013194707826E-4</v>
      </c>
      <c r="AB230" s="61">
        <f>SQRT($T$58*VLOOKUP(AB222,$P$51:$T$60,5))*(1-$W$27)*Q230*VLOOKUP(AB222,P223:Q232,2)</f>
        <v>7.6518729767173369E-3</v>
      </c>
      <c r="AC230" s="61">
        <f>SQRT($T$58*VLOOKUP(AC222,$P$51:$T$60,5))*(1-$X$27)*Q230*VLOOKUP(AC222,P223:Q232,2)</f>
        <v>7.6384275794220283E-3</v>
      </c>
      <c r="AD230" s="61">
        <f>SQRT($T$58*VLOOKUP(AD222,$P$51:$T$60,5))*(1-$Y$27)*Q230*VLOOKUP(AD222,P223:Q232,2)</f>
        <v>4.2453123700832507E-3</v>
      </c>
      <c r="AE230" s="155">
        <f>SQRT($T$58*VLOOKUP(AE222,$P$51:$T$60,5))*(1-$Z$27)*Q230*VLOOKUP(AE222,P223:Q232,2)</f>
        <v>6.4984186351237094E-3</v>
      </c>
      <c r="AF230" s="84">
        <f>$U$58*Q230</f>
        <v>3.6549852123803143E-6</v>
      </c>
      <c r="AG230" s="59" t="s">
        <v>582</v>
      </c>
      <c r="AH230" s="61">
        <f>AH226*AH227/6-AH228/2-AH226^3/27</f>
        <v>1.6840541482271227E-2</v>
      </c>
      <c r="AI230" s="61"/>
      <c r="AJ230" s="66" t="s">
        <v>573</v>
      </c>
      <c r="AK230" s="61" t="e">
        <f>2*SQRT(AH231)*COS(AK229/3)-AH226/3</f>
        <v>#NUM!</v>
      </c>
      <c r="AL230" s="69" t="e">
        <f>AK230^3+AH226*AK230^2+AH227*AK230+AH228</f>
        <v>#NUM!</v>
      </c>
      <c r="AM230" s="50"/>
      <c r="AN230" s="65"/>
      <c r="AO230" s="65"/>
      <c r="AP230" s="65"/>
      <c r="AQ230" s="65"/>
      <c r="AR230" s="81"/>
      <c r="AS230" s="59">
        <v>8</v>
      </c>
      <c r="AT230" s="61">
        <f t="shared" si="75"/>
        <v>5.4723128868748194E-2</v>
      </c>
      <c r="AU230" s="61">
        <f>SUMPRODUCT(Q223:Q232,$BA$51:$BA$60)</f>
        <v>0.29100813245685381</v>
      </c>
      <c r="AV230" s="68">
        <f>IF($AA$14,EXP((AT230/AH224)*(AQ228-1)-LN(AQ228-AH224)-AH223*(2*AU230/AH223-AT230/AH224)*LN((AQ228+2.41421536*AH224)/(AQ228-0.41421536*AH224))/(AH224*2.82842713)      ),1)</f>
        <v>0.76322534716194479</v>
      </c>
      <c r="AW230" s="61"/>
      <c r="AX230" s="61"/>
      <c r="AY230" s="61"/>
      <c r="AZ230" s="61"/>
      <c r="BA230" s="61"/>
      <c r="BB230" s="61"/>
      <c r="BC230" s="61"/>
      <c r="BD230" s="65"/>
      <c r="BE230" s="65"/>
      <c r="BF230" s="65"/>
    </row>
    <row r="231" spans="14:117" x14ac:dyDescent="0.25">
      <c r="N231" s="82"/>
      <c r="O231" s="81"/>
      <c r="P231" s="78">
        <v>9</v>
      </c>
      <c r="Q231" s="61">
        <f>O204/O206</f>
        <v>7.2346826414101839E-2</v>
      </c>
      <c r="R231" s="60"/>
      <c r="S231" s="60"/>
      <c r="T231" s="61"/>
      <c r="U231" s="62"/>
      <c r="V231" s="153">
        <f>SQRT($T$59*VLOOKUP(V222,$P$51:$T$60,5))*(1-$Q$28)*Q231*VLOOKUP(V222,P223:Q232,2)</f>
        <v>4.6516719191465614E-3</v>
      </c>
      <c r="W231" s="61">
        <f>SQRT($T$59*VLOOKUP(W222,$P$51:$T$60,5))*(1-$R$28)*Q231*VLOOKUP(W222,P223:Q232,2)</f>
        <v>3.6292611439572081E-3</v>
      </c>
      <c r="X231" s="61">
        <f>SQRT($T$59*VLOOKUP(X222,$P$51:$T$60,5))*(1-$S$28)*Q231*VLOOKUP(X222,P223:Q232,2)</f>
        <v>2.103006477271443E-3</v>
      </c>
      <c r="Y231" s="61">
        <f>SQRT($T$59*VLOOKUP(Y222,$P$51:$T$60,5))*(1-$T$28)*Q231*VLOOKUP(Y222,P223:Q232,2)</f>
        <v>1.4134505173754777E-3</v>
      </c>
      <c r="Z231" s="61">
        <f>SQRT($T$59*VLOOKUP(Z222,$P$51:$T$60,5))*(1-$U$28)*Q231*VLOOKUP(Z222,P223:Q232,2)</f>
        <v>1.3421096432036821E-3</v>
      </c>
      <c r="AA231" s="61">
        <f>SQRT($T$59*VLOOKUP(AA222,$P$51:$T$60,5))*(1-$V$28)*Q231*VLOOKUP(AA222,P223:Q232,2)</f>
        <v>6.5023339133592195E-4</v>
      </c>
      <c r="AB231" s="61">
        <f>SQRT($T$59*VLOOKUP(AB222,$P$51:$T$60,5))*(1-$W$28)*Q231*VLOOKUP(AB222,P223:Q232,2)</f>
        <v>3.8143037162684983E-3</v>
      </c>
      <c r="AC231" s="61">
        <f>SQRT($T$59*VLOOKUP(AC222,$P$51:$T$60,5))*(1-$X$28)*Q231*VLOOKUP(AC222,P223:Q232,2)</f>
        <v>4.2453123700832507E-3</v>
      </c>
      <c r="AD231" s="61">
        <f>SQRT($T$59*VLOOKUP(AD222,$P$51:$T$60,5))*(1-$Y$28)*Q231*VLOOKUP(AD222,P223:Q232,2)</f>
        <v>2.896174187508265E-3</v>
      </c>
      <c r="AE231" s="155">
        <f>SQRT($T$59*VLOOKUP(AE222,$P$51:$T$60,5))*(1-$Z$28)*Q231*VLOOKUP(AE222,P223:Q232,2)</f>
        <v>4.2352412861261643E-3</v>
      </c>
      <c r="AF231" s="84">
        <f>$U$59*Q231</f>
        <v>1.9542948616483838E-6</v>
      </c>
      <c r="AG231" s="59" t="s">
        <v>558</v>
      </c>
      <c r="AH231" s="61">
        <f>AH226^2/9-AH227/3</f>
        <v>5.4291178456333265E-2</v>
      </c>
      <c r="AI231" s="61"/>
      <c r="AJ231" s="66" t="s">
        <v>574</v>
      </c>
      <c r="AK231" s="61" t="e">
        <f>2*SQRT(AH231)*COS((AK229+2*PI())/3)-AH226/3</f>
        <v>#NUM!</v>
      </c>
      <c r="AL231" s="69" t="e">
        <f>AK231^3+AK231^2*AH226+AK231*AH227+AH228</f>
        <v>#NUM!</v>
      </c>
      <c r="AM231" s="50"/>
      <c r="AN231" s="65"/>
      <c r="AO231" s="50"/>
      <c r="AP231" s="65"/>
      <c r="AQ231" s="65"/>
      <c r="AR231" s="81"/>
      <c r="AS231" s="59">
        <v>9</v>
      </c>
      <c r="AT231" s="61">
        <f t="shared" si="75"/>
        <v>5.5413571276127595E-2</v>
      </c>
      <c r="AU231" s="61">
        <f>SUMPRODUCT(Q223:Q232,$BB$51:$BB$60)</f>
        <v>0.33714088389335162</v>
      </c>
      <c r="AV231" s="68">
        <f>IF($AA$15,EXP((AT231/AH224)*(AQ228-1)-LN(AQ228-AH224)-AH223*(2*AU231/AH223-AT231/AH224)*LN((AQ228+2.41421536*AH224)/(AQ228-0.41421536*AH224))/(AH224*2.82842713)      ),1)</f>
        <v>0.68603650676606498</v>
      </c>
      <c r="AW231" s="61"/>
      <c r="AX231" s="61"/>
      <c r="AY231" s="61"/>
      <c r="AZ231" s="61"/>
      <c r="BA231" s="61"/>
      <c r="BB231" s="61"/>
      <c r="BC231" s="61"/>
      <c r="BD231" s="65"/>
      <c r="BE231" s="65"/>
      <c r="BF231" s="65"/>
    </row>
    <row r="232" spans="14:117" x14ac:dyDescent="0.25">
      <c r="N232" s="82"/>
      <c r="O232" s="81"/>
      <c r="P232" s="78">
        <v>10</v>
      </c>
      <c r="Q232" s="61">
        <f>O205/O206</f>
        <v>0.1122990443429248</v>
      </c>
      <c r="R232" s="60"/>
      <c r="S232" s="60"/>
      <c r="T232" s="61"/>
      <c r="U232" s="62"/>
      <c r="V232" s="153">
        <f>SQRT($T$60*VLOOKUP(V222,$P$51:$T$60,5))*(1-$Q$29)*Q232*VLOOKUP(V222,P223:Q232,2)</f>
        <v>7.2665440714293154E-3</v>
      </c>
      <c r="W232" s="61">
        <f>SQRT($T$60*VLOOKUP(W222,$P$51:$T$60,5))*(1-$R$29)*Q232*VLOOKUP(W222,P223:Q232,2)</f>
        <v>5.738018483697315E-3</v>
      </c>
      <c r="X232" s="61">
        <f>SQRT($T$60*VLOOKUP(X222,$P$51:$T$60,5))*(1-$S$29)*Q232*VLOOKUP(X222,P223:Q232,2)</f>
        <v>3.3713513965934064E-3</v>
      </c>
      <c r="Y232" s="61">
        <f>SQRT($T$60*VLOOKUP(Y222,$P$51:$T$60,5))*(1-$T$29)*Q232*VLOOKUP(Y222,P223:Q232,2)</f>
        <v>1.8763949982411974E-3</v>
      </c>
      <c r="Z232" s="61">
        <f>SQRT($T$60*VLOOKUP(Z222,$P$51:$T$60,5))*(1-$U$29)*Q232*VLOOKUP(Z222,P223:Q232,2)</f>
        <v>2.0603020692494334E-3</v>
      </c>
      <c r="AA232" s="61">
        <f>SQRT($T$60*VLOOKUP(AA222,$P$51:$T$60,5))*(1-$V$29)*Q232*VLOOKUP(AA222,P223:Q232,2)</f>
        <v>1.0148063034417568E-3</v>
      </c>
      <c r="AB232" s="61">
        <f>SQRT($T$60*VLOOKUP(AB222,$P$51:$T$60,5))*(1-$W$29)*Q232*VLOOKUP(AB222,P223:Q232,2)</f>
        <v>6.1950790455685516E-3</v>
      </c>
      <c r="AC232" s="61">
        <f>SQRT($T$60*VLOOKUP(AC222,$P$51:$T$60,5))*(1-$X$29)*Q232*VLOOKUP(AC222,P223:Q232,2)</f>
        <v>6.4984186351237094E-3</v>
      </c>
      <c r="AD232" s="61">
        <f>SQRT($T$60*VLOOKUP(AD222,$P$51:$T$60,5))*(1-$Y$29)*Q232*VLOOKUP(AD222,P223:Q232,2)</f>
        <v>4.2352412861261643E-3</v>
      </c>
      <c r="AE232" s="155">
        <f>SQRT($T$60*VLOOKUP(AE222,$P$51:$T$60,5))*(1-$Z$29)*Q232*VLOOKUP(AE222,P223:Q232,2)</f>
        <v>6.193435750195677E-3</v>
      </c>
      <c r="AF232" s="84">
        <f>$U$60*Q232</f>
        <v>4.0736331798445279E-6</v>
      </c>
      <c r="AG232" s="59" t="s">
        <v>72</v>
      </c>
      <c r="AH232" s="63">
        <f>AH230^2-AH231^3</f>
        <v>1.2357884843982412E-4</v>
      </c>
      <c r="AI232" s="61"/>
      <c r="AJ232" s="66" t="s">
        <v>575</v>
      </c>
      <c r="AK232" s="61" t="e">
        <f>2*SQRT(AH231)*COS((AK229+4*PI())/3)-AH226/3</f>
        <v>#NUM!</v>
      </c>
      <c r="AL232" s="69" t="e">
        <f>AK232^3+AK232^2*AH226+AH227*AK232+AH228</f>
        <v>#NUM!</v>
      </c>
      <c r="AM232" s="50"/>
      <c r="AN232" s="65"/>
      <c r="AO232" s="50"/>
      <c r="AP232" s="65"/>
      <c r="AQ232" s="65"/>
      <c r="AR232" s="81"/>
      <c r="AS232" s="59">
        <v>10</v>
      </c>
      <c r="AT232" s="61">
        <f t="shared" si="75"/>
        <v>7.4413442121268769E-2</v>
      </c>
      <c r="AU232" s="61">
        <f>SUMPRODUCT(Q223:Q232,$BC$51:$BC$60)</f>
        <v>0.33312926368673523</v>
      </c>
      <c r="AV232" s="68">
        <f>IF($AA$16,EXP((AT232/AH224)*(AQ228-1)-LN(AQ228-AH224)-AH223*(2*AU232/AH223-AT232/AH224)*LN((AQ228+2.41421536*AH224)/(AQ228-0.41421536*AH224))/(AH224*2.82842713)      ),1)</f>
        <v>0.71532088860695198</v>
      </c>
      <c r="AW232" s="61"/>
      <c r="AX232" s="61"/>
      <c r="AY232" s="61"/>
      <c r="AZ232" s="61"/>
      <c r="BA232" s="61"/>
      <c r="BB232" s="61"/>
      <c r="BC232" s="61"/>
      <c r="BD232" s="65"/>
      <c r="BE232" s="65"/>
      <c r="BF232" s="65"/>
    </row>
    <row r="233" spans="14:117" x14ac:dyDescent="0.25">
      <c r="N233" s="70"/>
      <c r="O233" s="80"/>
      <c r="P233" s="79"/>
      <c r="Q233" s="71"/>
      <c r="R233" s="71"/>
      <c r="S233" s="71"/>
      <c r="T233" s="72"/>
      <c r="U233" s="73"/>
      <c r="V233" s="70"/>
      <c r="W233" s="73"/>
      <c r="X233" s="73"/>
      <c r="Y233" s="73"/>
      <c r="Z233" s="73"/>
      <c r="AA233" s="73"/>
      <c r="AB233" s="73"/>
      <c r="AC233" s="73"/>
      <c r="AD233" s="73"/>
      <c r="AE233" s="88">
        <f>SUM(V223:AE232)</f>
        <v>0.32271225221971783</v>
      </c>
      <c r="AF233" s="85">
        <f>SUM(AF223:AF232)</f>
        <v>3.179481793277365E-5</v>
      </c>
      <c r="AG233" s="70"/>
      <c r="AH233" s="73"/>
      <c r="AI233" s="74"/>
      <c r="AJ233" s="75"/>
      <c r="AK233" s="74"/>
      <c r="AL233" s="74"/>
      <c r="AM233" s="76"/>
      <c r="AN233" s="73"/>
      <c r="AO233" s="76"/>
      <c r="AP233" s="73"/>
      <c r="AQ233" s="73"/>
      <c r="AR233" s="80"/>
      <c r="AS233" s="70"/>
      <c r="AT233" s="73"/>
      <c r="AU233" s="73"/>
      <c r="AV233" s="80"/>
      <c r="AW233" s="65"/>
      <c r="AX233" s="65"/>
      <c r="AY233" s="65"/>
      <c r="AZ233" s="65"/>
      <c r="BA233" s="65"/>
      <c r="BB233" s="65"/>
      <c r="BC233" s="65"/>
      <c r="BD233" s="65"/>
      <c r="BE233" s="65"/>
      <c r="BF233" s="61"/>
    </row>
    <row r="234" spans="14:117" x14ac:dyDescent="0.25">
      <c r="N234" s="92">
        <f>N194+1</f>
        <v>5</v>
      </c>
      <c r="O234" s="157">
        <f>DM247</f>
        <v>0.24308119048347601</v>
      </c>
      <c r="P234" s="158"/>
      <c r="Q234" s="55"/>
      <c r="R234" s="55"/>
      <c r="S234" s="57">
        <v>1</v>
      </c>
      <c r="T234" s="55"/>
      <c r="U234" s="57">
        <f>S234+1</f>
        <v>2</v>
      </c>
      <c r="V234" s="55"/>
      <c r="W234" s="57">
        <f>U234+1</f>
        <v>3</v>
      </c>
      <c r="X234" s="55"/>
      <c r="Y234" s="57">
        <f>W234+1</f>
        <v>4</v>
      </c>
      <c r="Z234" s="55"/>
      <c r="AA234" s="57">
        <f>Y234+1</f>
        <v>5</v>
      </c>
      <c r="AB234" s="55"/>
      <c r="AC234" s="57">
        <f>AA234+1</f>
        <v>6</v>
      </c>
      <c r="AD234" s="55"/>
      <c r="AE234" s="57">
        <f>AC234+1</f>
        <v>7</v>
      </c>
      <c r="AF234" s="55"/>
      <c r="AG234" s="57">
        <f>AE234+1</f>
        <v>8</v>
      </c>
      <c r="AH234" s="55"/>
      <c r="AI234" s="57">
        <f>AG234+1</f>
        <v>9</v>
      </c>
      <c r="AJ234" s="55"/>
      <c r="AK234" s="57">
        <f>AI234+1</f>
        <v>10</v>
      </c>
      <c r="AL234" s="55"/>
      <c r="AM234" s="57">
        <f>AK234+1</f>
        <v>11</v>
      </c>
      <c r="AN234" s="55"/>
      <c r="AO234" s="57">
        <f>AM234+1</f>
        <v>12</v>
      </c>
      <c r="AP234" s="55"/>
      <c r="AQ234" s="57">
        <f>AO234+1</f>
        <v>13</v>
      </c>
      <c r="AR234" s="55"/>
      <c r="AS234" s="57">
        <f>AQ234+1</f>
        <v>14</v>
      </c>
      <c r="AT234" s="55"/>
      <c r="AU234" s="57">
        <f>AS234+1</f>
        <v>15</v>
      </c>
      <c r="AV234" s="55"/>
      <c r="AW234" s="57">
        <f>AU234+1</f>
        <v>16</v>
      </c>
      <c r="AX234" s="55"/>
      <c r="AY234" s="57">
        <f>AW234+1</f>
        <v>17</v>
      </c>
      <c r="AZ234" s="55"/>
      <c r="BA234" s="57">
        <f>AY234+1</f>
        <v>18</v>
      </c>
      <c r="BB234" s="55"/>
      <c r="BC234" s="57">
        <f>BA234+1</f>
        <v>19</v>
      </c>
      <c r="BD234" s="55"/>
      <c r="BE234" s="57">
        <f>BC234+1</f>
        <v>20</v>
      </c>
      <c r="BF234" s="55"/>
      <c r="BG234" s="57">
        <f>BE234+1</f>
        <v>21</v>
      </c>
      <c r="BH234" s="55"/>
      <c r="BI234" s="57">
        <f>BG234+1</f>
        <v>22</v>
      </c>
      <c r="BJ234" s="55"/>
      <c r="BK234" s="57">
        <f>BI234+1</f>
        <v>23</v>
      </c>
      <c r="BL234" s="55"/>
      <c r="BM234" s="57">
        <f>BK234+1</f>
        <v>24</v>
      </c>
      <c r="BN234" s="55"/>
      <c r="BO234" s="57">
        <f>BM234+1</f>
        <v>25</v>
      </c>
      <c r="BP234" s="55"/>
      <c r="BQ234" s="57">
        <f>BO234+1</f>
        <v>26</v>
      </c>
      <c r="BR234" s="55"/>
      <c r="BS234" s="57">
        <f>BQ234+1</f>
        <v>27</v>
      </c>
      <c r="BT234" s="55"/>
      <c r="BU234" s="57">
        <f>BS234+1</f>
        <v>28</v>
      </c>
      <c r="BV234" s="55"/>
      <c r="BW234" s="57">
        <f>BU234+1</f>
        <v>29</v>
      </c>
      <c r="BX234" s="55"/>
      <c r="BY234" s="57">
        <f>BW234+1</f>
        <v>30</v>
      </c>
      <c r="BZ234" s="55"/>
      <c r="CA234" s="57">
        <f>BY234+1</f>
        <v>31</v>
      </c>
      <c r="CB234" s="55"/>
      <c r="CC234" s="57">
        <f>CA234+1</f>
        <v>32</v>
      </c>
      <c r="CD234" s="55"/>
      <c r="CE234" s="57">
        <f>CC234+1</f>
        <v>33</v>
      </c>
      <c r="CF234" s="55"/>
      <c r="CG234" s="57">
        <f>CE234+1</f>
        <v>34</v>
      </c>
      <c r="CH234" s="55"/>
      <c r="CI234" s="57">
        <f>CG234+1</f>
        <v>35</v>
      </c>
      <c r="CJ234" s="55"/>
      <c r="CK234" s="57">
        <f>CI234+1</f>
        <v>36</v>
      </c>
      <c r="CL234" s="55"/>
      <c r="CM234" s="57">
        <f>CK234+1</f>
        <v>37</v>
      </c>
      <c r="CN234" s="55"/>
      <c r="CO234" s="57">
        <f>CM234+1</f>
        <v>38</v>
      </c>
      <c r="CP234" s="55"/>
      <c r="CQ234" s="57">
        <f>CO234+1</f>
        <v>39</v>
      </c>
      <c r="CR234" s="55"/>
      <c r="CS234" s="57">
        <f>CQ234+1</f>
        <v>40</v>
      </c>
      <c r="CT234" s="55"/>
      <c r="CU234" s="57">
        <f>CS234+1</f>
        <v>41</v>
      </c>
      <c r="CV234" s="55"/>
      <c r="CW234" s="57">
        <f>CU234+1</f>
        <v>42</v>
      </c>
      <c r="CX234" s="55"/>
      <c r="CY234" s="57">
        <f>CW234+1</f>
        <v>43</v>
      </c>
      <c r="CZ234" s="55"/>
      <c r="DA234" s="57">
        <f>CY234+1</f>
        <v>44</v>
      </c>
      <c r="DB234" s="55"/>
      <c r="DC234" s="57">
        <f>DA234+1</f>
        <v>45</v>
      </c>
      <c r="DD234" s="55"/>
      <c r="DE234" s="57">
        <f>DC234+1</f>
        <v>46</v>
      </c>
      <c r="DF234" s="55"/>
      <c r="DG234" s="57">
        <f>DE234+1</f>
        <v>47</v>
      </c>
      <c r="DH234" s="55"/>
      <c r="DI234" s="57">
        <f>DG234+1</f>
        <v>48</v>
      </c>
      <c r="DJ234" s="55"/>
      <c r="DK234" s="57">
        <f>DI234+1</f>
        <v>49</v>
      </c>
      <c r="DL234" s="55"/>
      <c r="DM234" s="90">
        <f>DK234+1</f>
        <v>50</v>
      </c>
    </row>
    <row r="235" spans="14:117" x14ac:dyDescent="0.25">
      <c r="N235" s="159" t="s">
        <v>545</v>
      </c>
      <c r="O235" s="168" t="s">
        <v>560</v>
      </c>
      <c r="P235" s="79"/>
      <c r="Q235" s="73" t="s">
        <v>580</v>
      </c>
      <c r="R235" s="160" t="s">
        <v>621</v>
      </c>
      <c r="S235" s="160" t="s">
        <v>622</v>
      </c>
      <c r="T235" s="160" t="s">
        <v>621</v>
      </c>
      <c r="U235" s="160" t="s">
        <v>622</v>
      </c>
      <c r="V235" s="160" t="s">
        <v>621</v>
      </c>
      <c r="W235" s="160" t="s">
        <v>622</v>
      </c>
      <c r="X235" s="160" t="s">
        <v>621</v>
      </c>
      <c r="Y235" s="160" t="s">
        <v>622</v>
      </c>
      <c r="Z235" s="160" t="s">
        <v>621</v>
      </c>
      <c r="AA235" s="160" t="s">
        <v>622</v>
      </c>
      <c r="AB235" s="160" t="s">
        <v>621</v>
      </c>
      <c r="AC235" s="160" t="s">
        <v>622</v>
      </c>
      <c r="AD235" s="160" t="s">
        <v>621</v>
      </c>
      <c r="AE235" s="160" t="s">
        <v>622</v>
      </c>
      <c r="AF235" s="160" t="s">
        <v>621</v>
      </c>
      <c r="AG235" s="160" t="s">
        <v>622</v>
      </c>
      <c r="AH235" s="160" t="s">
        <v>621</v>
      </c>
      <c r="AI235" s="160" t="s">
        <v>622</v>
      </c>
      <c r="AJ235" s="160" t="s">
        <v>621</v>
      </c>
      <c r="AK235" s="160" t="s">
        <v>622</v>
      </c>
      <c r="AL235" s="160" t="s">
        <v>621</v>
      </c>
      <c r="AM235" s="160" t="s">
        <v>622</v>
      </c>
      <c r="AN235" s="160" t="s">
        <v>621</v>
      </c>
      <c r="AO235" s="160" t="s">
        <v>622</v>
      </c>
      <c r="AP235" s="160" t="s">
        <v>621</v>
      </c>
      <c r="AQ235" s="160" t="s">
        <v>622</v>
      </c>
      <c r="AR235" s="160" t="s">
        <v>621</v>
      </c>
      <c r="AS235" s="160" t="s">
        <v>622</v>
      </c>
      <c r="AT235" s="160" t="s">
        <v>621</v>
      </c>
      <c r="AU235" s="160" t="s">
        <v>622</v>
      </c>
      <c r="AV235" s="160" t="s">
        <v>621</v>
      </c>
      <c r="AW235" s="160" t="s">
        <v>622</v>
      </c>
      <c r="AX235" s="160" t="s">
        <v>621</v>
      </c>
      <c r="AY235" s="160" t="s">
        <v>622</v>
      </c>
      <c r="AZ235" s="160" t="s">
        <v>621</v>
      </c>
      <c r="BA235" s="160" t="s">
        <v>622</v>
      </c>
      <c r="BB235" s="160" t="s">
        <v>621</v>
      </c>
      <c r="BC235" s="160" t="s">
        <v>622</v>
      </c>
      <c r="BD235" s="160" t="s">
        <v>621</v>
      </c>
      <c r="BE235" s="160" t="s">
        <v>622</v>
      </c>
      <c r="BF235" s="160" t="s">
        <v>621</v>
      </c>
      <c r="BG235" s="160" t="s">
        <v>622</v>
      </c>
      <c r="BH235" s="160" t="s">
        <v>621</v>
      </c>
      <c r="BI235" s="160" t="s">
        <v>622</v>
      </c>
      <c r="BJ235" s="160" t="s">
        <v>621</v>
      </c>
      <c r="BK235" s="160" t="s">
        <v>622</v>
      </c>
      <c r="BL235" s="160" t="s">
        <v>621</v>
      </c>
      <c r="BM235" s="160" t="s">
        <v>622</v>
      </c>
      <c r="BN235" s="160" t="s">
        <v>621</v>
      </c>
      <c r="BO235" s="160" t="s">
        <v>622</v>
      </c>
      <c r="BP235" s="160" t="s">
        <v>621</v>
      </c>
      <c r="BQ235" s="160" t="s">
        <v>622</v>
      </c>
      <c r="BR235" s="160" t="s">
        <v>621</v>
      </c>
      <c r="BS235" s="160" t="s">
        <v>622</v>
      </c>
      <c r="BT235" s="160" t="s">
        <v>621</v>
      </c>
      <c r="BU235" s="160" t="s">
        <v>622</v>
      </c>
      <c r="BV235" s="160" t="s">
        <v>621</v>
      </c>
      <c r="BW235" s="160" t="s">
        <v>622</v>
      </c>
      <c r="BX235" s="160" t="s">
        <v>621</v>
      </c>
      <c r="BY235" s="160" t="s">
        <v>622</v>
      </c>
      <c r="BZ235" s="160" t="s">
        <v>621</v>
      </c>
      <c r="CA235" s="160" t="s">
        <v>622</v>
      </c>
      <c r="CB235" s="160" t="s">
        <v>621</v>
      </c>
      <c r="CC235" s="160" t="s">
        <v>622</v>
      </c>
      <c r="CD235" s="160" t="s">
        <v>621</v>
      </c>
      <c r="CE235" s="160" t="s">
        <v>622</v>
      </c>
      <c r="CF235" s="160" t="s">
        <v>621</v>
      </c>
      <c r="CG235" s="160" t="s">
        <v>622</v>
      </c>
      <c r="CH235" s="160" t="s">
        <v>621</v>
      </c>
      <c r="CI235" s="160" t="s">
        <v>622</v>
      </c>
      <c r="CJ235" s="160" t="s">
        <v>621</v>
      </c>
      <c r="CK235" s="160" t="s">
        <v>622</v>
      </c>
      <c r="CL235" s="160" t="s">
        <v>621</v>
      </c>
      <c r="CM235" s="160" t="s">
        <v>622</v>
      </c>
      <c r="CN235" s="160" t="s">
        <v>621</v>
      </c>
      <c r="CO235" s="160" t="s">
        <v>622</v>
      </c>
      <c r="CP235" s="160" t="s">
        <v>621</v>
      </c>
      <c r="CQ235" s="160" t="s">
        <v>622</v>
      </c>
      <c r="CR235" s="160" t="s">
        <v>621</v>
      </c>
      <c r="CS235" s="160" t="s">
        <v>622</v>
      </c>
      <c r="CT235" s="160" t="s">
        <v>621</v>
      </c>
      <c r="CU235" s="160" t="s">
        <v>622</v>
      </c>
      <c r="CV235" s="160" t="s">
        <v>621</v>
      </c>
      <c r="CW235" s="160" t="s">
        <v>622</v>
      </c>
      <c r="CX235" s="160" t="s">
        <v>621</v>
      </c>
      <c r="CY235" s="160" t="s">
        <v>622</v>
      </c>
      <c r="CZ235" s="160" t="s">
        <v>621</v>
      </c>
      <c r="DA235" s="160" t="s">
        <v>622</v>
      </c>
      <c r="DB235" s="160" t="s">
        <v>621</v>
      </c>
      <c r="DC235" s="160" t="s">
        <v>622</v>
      </c>
      <c r="DD235" s="160" t="s">
        <v>621</v>
      </c>
      <c r="DE235" s="160" t="s">
        <v>622</v>
      </c>
      <c r="DF235" s="160" t="s">
        <v>621</v>
      </c>
      <c r="DG235" s="160" t="s">
        <v>622</v>
      </c>
      <c r="DH235" s="160" t="s">
        <v>621</v>
      </c>
      <c r="DI235" s="160" t="s">
        <v>622</v>
      </c>
      <c r="DJ235" s="160" t="s">
        <v>621</v>
      </c>
      <c r="DK235" s="160" t="s">
        <v>622</v>
      </c>
      <c r="DL235" s="160" t="s">
        <v>621</v>
      </c>
      <c r="DM235" s="161" t="s">
        <v>622</v>
      </c>
    </row>
    <row r="236" spans="14:117" x14ac:dyDescent="0.25">
      <c r="N236" s="153">
        <f>$Z$7/(O234*(Q236-1)+1)</f>
        <v>6.525585173976263E-2</v>
      </c>
      <c r="O236" s="169">
        <f>N236*Q236</f>
        <v>0.20818812959776162</v>
      </c>
      <c r="P236" s="78">
        <v>1</v>
      </c>
      <c r="Q236" s="61">
        <f>IF($AA$7,AV211/AV223,0)</f>
        <v>3.1903365605893308</v>
      </c>
      <c r="R236" s="61">
        <f>IF($AA$7,$Z$7*($Q236-1)/(1+O194*($Q236-1)),0)</f>
        <v>0.14294010685285491</v>
      </c>
      <c r="S236" s="114">
        <f>IF(R236=0,0,-1*R236^2/$Z$7)</f>
        <v>-0.2043187414710558</v>
      </c>
      <c r="T236" s="61">
        <f>IF($AA$7,$Z$7*($Q236-1)/(1+S247*($Q236-1)),0)</f>
        <v>0.14217049939374179</v>
      </c>
      <c r="U236" s="114">
        <f>IF(T236=0,0,-1*T236^2/$Z$7)</f>
        <v>-0.20212450897865936</v>
      </c>
      <c r="V236" s="61">
        <f>IF($AA$7,$Z$7*($Q236-1)/(1+U247*($Q236-1)),0)</f>
        <v>0.142935293411207</v>
      </c>
      <c r="W236" s="114">
        <f>IF(V236=0,0,-1*V236^2/$Z$7)</f>
        <v>-0.20430498102547837</v>
      </c>
      <c r="X236" s="61">
        <f>IF($AA$7,$Z$7*($Q236-1)/(1+W247*($Q236-1)),0)</f>
        <v>0.14293227790561361</v>
      </c>
      <c r="Y236" s="114">
        <f>IF(X236=0,0,-1*X236^2/$Z$7)</f>
        <v>-0.20429636067287557</v>
      </c>
      <c r="Z236" s="61">
        <f>IF($AA$7,$Z$7*($Q236-1)/(1+Y247*($Q236-1)),0)</f>
        <v>0.142932277857999</v>
      </c>
      <c r="AA236" s="114">
        <f>IF(Z236=0,0,-1*Z236^2/$Z$7)</f>
        <v>-0.20429636053676231</v>
      </c>
      <c r="AB236" s="61">
        <f>IF($AA$7,$Z$7*($Q236-1)/(1+AA247*($Q236-1)),0)</f>
        <v>0.142932277857999</v>
      </c>
      <c r="AC236" s="114">
        <f>IF(AB236=0,0,-1*AB236^2/$Z$7)</f>
        <v>-0.20429636053676231</v>
      </c>
      <c r="AD236" s="61">
        <f>IF($AA$7,$Z$7*($Q236-1)/(1+AC247*($Q236-1)),0)</f>
        <v>0.142932277857999</v>
      </c>
      <c r="AE236" s="114">
        <f>IF(AD236=0,0,-1*AD236^2/$Z$7)</f>
        <v>-0.20429636053676231</v>
      </c>
      <c r="AF236" s="61">
        <f>IF($AA$7,$Z$7*($Q236-1)/(1+AE247*($Q236-1)),0)</f>
        <v>0.142932277857999</v>
      </c>
      <c r="AG236" s="114">
        <f>IF(AF236=0,0,-1*AF236^2/$Z$7)</f>
        <v>-0.20429636053676231</v>
      </c>
      <c r="AH236" s="61">
        <f>IF($AA$7,$Z$7*($Q236-1)/(1+AG247*($Q236-1)),0)</f>
        <v>0.142932277857999</v>
      </c>
      <c r="AI236" s="114">
        <f>IF(AH236=0,0,-1*AH236^2/$Z$7)</f>
        <v>-0.20429636053676231</v>
      </c>
      <c r="AJ236" s="61">
        <f>IF($AA$7,$Z$7*($Q236-1)/(1+AI247*($Q236-1)),0)</f>
        <v>0.142932277857999</v>
      </c>
      <c r="AK236" s="114">
        <f>IF(AJ236=0,0,-1*AJ236^2/$Z$7)</f>
        <v>-0.20429636053676231</v>
      </c>
      <c r="AL236" s="61">
        <f>IF($AA$7,$Z$7*($Q236-1)/(1+AK247*($Q236-1)),0)</f>
        <v>0.142932277857999</v>
      </c>
      <c r="AM236" s="114">
        <f>IF(AL236=0,0,-1*AL236^2/$Z$7)</f>
        <v>-0.20429636053676231</v>
      </c>
      <c r="AN236" s="61">
        <f>IF($AA$7,$Z$7*($Q236-1)/(1+AM247*($Q236-1)),0)</f>
        <v>0.142932277857999</v>
      </c>
      <c r="AO236" s="114">
        <f>IF(AN236=0,0,-1*AN236^2/$Z$7)</f>
        <v>-0.20429636053676231</v>
      </c>
      <c r="AP236" s="61">
        <f>IF($AA$7,$Z$7*($Q236-1)/(1+AO247*($Q236-1)),0)</f>
        <v>0.142932277857999</v>
      </c>
      <c r="AQ236" s="114">
        <f>IF(AP236=0,0,-1*AP236^2/$Z$7)</f>
        <v>-0.20429636053676231</v>
      </c>
      <c r="AR236" s="61">
        <f>IF($AA$7,$Z$7*($Q236-1)/(1+AQ247*($Q236-1)),0)</f>
        <v>0.142932277857999</v>
      </c>
      <c r="AS236" s="114">
        <f>IF(AR236=0,0,-1*AR236^2/$Z$7)</f>
        <v>-0.20429636053676231</v>
      </c>
      <c r="AT236" s="61">
        <f>IF($AA$7,$Z$7*($Q236-1)/(1+AS247*($Q236-1)),0)</f>
        <v>0.142932277857999</v>
      </c>
      <c r="AU236" s="114">
        <f>IF(AT236=0,0,-1*AT236^2/$Z$7)</f>
        <v>-0.20429636053676231</v>
      </c>
      <c r="AV236" s="61">
        <f>IF($AA$7,$Z$7*($Q236-1)/(1+AU247*($Q236-1)),0)</f>
        <v>0.142932277857999</v>
      </c>
      <c r="AW236" s="114">
        <f>IF(AV236=0,0,-1*AV236^2/$Z$7)</f>
        <v>-0.20429636053676231</v>
      </c>
      <c r="AX236" s="61">
        <f>IF($AA$7,$Z$7*($Q236-1)/(1+AW247*($Q236-1)),0)</f>
        <v>0.142932277857999</v>
      </c>
      <c r="AY236" s="114">
        <f>IF(AX236=0,0,-1*AX236^2/$Z$7)</f>
        <v>-0.20429636053676231</v>
      </c>
      <c r="AZ236" s="61">
        <f>IF($AA$7,$Z$7*($Q236-1)/(1+AY247*($Q236-1)),0)</f>
        <v>0.142932277857999</v>
      </c>
      <c r="BA236" s="114">
        <f>IF(AZ236=0,0,-1*AZ236^2/$Z$7)</f>
        <v>-0.20429636053676231</v>
      </c>
      <c r="BB236" s="61">
        <f>IF($AA$7,$Z$7*($Q236-1)/(1+BA247*($Q236-1)),0)</f>
        <v>0.142932277857999</v>
      </c>
      <c r="BC236" s="114">
        <f>IF(BB236=0,0,-1*BB236^2/$Z$7)</f>
        <v>-0.20429636053676231</v>
      </c>
      <c r="BD236" s="61">
        <f>IF($AA$7,$Z$7*($Q236-1)/(1+BC247*($Q236-1)),0)</f>
        <v>0.142932277857999</v>
      </c>
      <c r="BE236" s="114">
        <f>IF(BD236=0,0,-1*BD236^2/$Z$7)</f>
        <v>-0.20429636053676231</v>
      </c>
      <c r="BF236" s="61">
        <f>IF($AA$7,$Z$7*($Q236-1)/(1+BE247*($Q236-1)),0)</f>
        <v>0.142932277857999</v>
      </c>
      <c r="BG236" s="114">
        <f>IF(BF236=0,0,-1*BF236^2/$Z$7)</f>
        <v>-0.20429636053676231</v>
      </c>
      <c r="BH236" s="61">
        <f>IF($AA$7,$Z$7*($Q236-1)/(1+BG247*($Q236-1)),0)</f>
        <v>0.142932277857999</v>
      </c>
      <c r="BI236" s="114">
        <f>IF(BH236=0,0,-1*BH236^2/$Z$7)</f>
        <v>-0.20429636053676231</v>
      </c>
      <c r="BJ236" s="61">
        <f>IF($AA$7,$Z$7*($Q236-1)/(1+BI247*($Q236-1)),0)</f>
        <v>0.142932277857999</v>
      </c>
      <c r="BK236" s="114">
        <f>IF(BJ236=0,0,-1*BJ236^2/$Z$7)</f>
        <v>-0.20429636053676231</v>
      </c>
      <c r="BL236" s="61">
        <f>IF($AA$7,$Z$7*($Q236-1)/(1+BK247*($Q236-1)),0)</f>
        <v>0.142932277857999</v>
      </c>
      <c r="BM236" s="114">
        <f>IF(BL236=0,0,-1*BL236^2/$Z$7)</f>
        <v>-0.20429636053676231</v>
      </c>
      <c r="BN236" s="61">
        <f>IF($AA$7,$Z$7*($Q236-1)/(1+BM247*($Q236-1)),0)</f>
        <v>0.142932277857999</v>
      </c>
      <c r="BO236" s="114">
        <f>IF(BN236=0,0,-1*BN236^2/$Z$7)</f>
        <v>-0.20429636053676231</v>
      </c>
      <c r="BP236" s="61">
        <f>IF($AA$7,$Z$7*($Q236-1)/(1+BO247*($Q236-1)),0)</f>
        <v>0.142932277857999</v>
      </c>
      <c r="BQ236" s="114">
        <f>IF(BP236=0,0,-1*BP236^2/$Z$7)</f>
        <v>-0.20429636053676231</v>
      </c>
      <c r="BR236" s="61">
        <f>IF($AA$7,$Z$7*($Q236-1)/(1+BQ247*($Q236-1)),0)</f>
        <v>0.142932277857999</v>
      </c>
      <c r="BS236" s="114">
        <f>IF(BR236=0,0,-1*BR236^2/$Z$7)</f>
        <v>-0.20429636053676231</v>
      </c>
      <c r="BT236" s="61">
        <f>IF($AA$7,$Z$7*($Q236-1)/(1+BS247*($Q236-1)),0)</f>
        <v>0.142932277857999</v>
      </c>
      <c r="BU236" s="114">
        <f>IF(BT236=0,0,-1*BT236^2/$Z$7)</f>
        <v>-0.20429636053676231</v>
      </c>
      <c r="BV236" s="61">
        <f>IF($AA$7,$Z$7*($Q236-1)/(1+BU247*($Q236-1)),0)</f>
        <v>0.142932277857999</v>
      </c>
      <c r="BW236" s="114">
        <f>IF(BV236=0,0,-1*BV236^2/$Z$7)</f>
        <v>-0.20429636053676231</v>
      </c>
      <c r="BX236" s="61">
        <f>IF($AA$7,$Z$7*($Q236-1)/(1+BW247*($Q236-1)),0)</f>
        <v>0.142932277857999</v>
      </c>
      <c r="BY236" s="114">
        <f>IF(BX236=0,0,-1*BX236^2/$Z$7)</f>
        <v>-0.20429636053676231</v>
      </c>
      <c r="BZ236" s="61">
        <f>IF($AA$7,$Z$7*($Q236-1)/(1+BY247*($Q236-1)),0)</f>
        <v>0.142932277857999</v>
      </c>
      <c r="CA236" s="114">
        <f>IF(BZ236=0,0,-1*BZ236^2/$Z$7)</f>
        <v>-0.20429636053676231</v>
      </c>
      <c r="CB236" s="61">
        <f>IF($AA$7,$Z$7*($Q236-1)/(1+CA247*($Q236-1)),0)</f>
        <v>0.142932277857999</v>
      </c>
      <c r="CC236" s="114">
        <f>IF(CB236=0,0,-1*CB236^2/$Z$7)</f>
        <v>-0.20429636053676231</v>
      </c>
      <c r="CD236" s="61">
        <f>IF($AA$7,$Z$7*($Q236-1)/(1+CC247*($Q236-1)),0)</f>
        <v>0.142932277857999</v>
      </c>
      <c r="CE236" s="114">
        <f>IF(CD236=0,0,-1*CD236^2/$Z$7)</f>
        <v>-0.20429636053676231</v>
      </c>
      <c r="CF236" s="61">
        <f>IF($AA$7,$Z$7*($Q236-1)/(1+CE247*($Q236-1)),0)</f>
        <v>0.142932277857999</v>
      </c>
      <c r="CG236" s="114">
        <f>IF(CF236=0,0,-1*CF236^2/$Z$7)</f>
        <v>-0.20429636053676231</v>
      </c>
      <c r="CH236" s="61">
        <f>IF($AA$7,$Z$7*($Q236-1)/(1+CG247*($Q236-1)),0)</f>
        <v>0.142932277857999</v>
      </c>
      <c r="CI236" s="114">
        <f>IF(CH236=0,0,-1*CH236^2/$Z$7)</f>
        <v>-0.20429636053676231</v>
      </c>
      <c r="CJ236" s="61">
        <f>IF($AA$7,$Z$7*($Q236-1)/(1+CI247*($Q236-1)),0)</f>
        <v>0.142932277857999</v>
      </c>
      <c r="CK236" s="114">
        <f>IF(CJ236=0,0,-1*CJ236^2/$Z$7)</f>
        <v>-0.20429636053676231</v>
      </c>
      <c r="CL236" s="61">
        <f>IF($AA$7,$Z$7*($Q236-1)/(1+CK247*($Q236-1)),0)</f>
        <v>0.142932277857999</v>
      </c>
      <c r="CM236" s="114">
        <f>IF(CL236=0,0,-1*CL236^2/$Z$7)</f>
        <v>-0.20429636053676231</v>
      </c>
      <c r="CN236" s="61">
        <f>IF($AA$7,$Z$7*($Q236-1)/(1+CM247*($Q236-1)),0)</f>
        <v>0.142932277857999</v>
      </c>
      <c r="CO236" s="114">
        <f>IF(CN236=0,0,-1*CN236^2/$Z$7)</f>
        <v>-0.20429636053676231</v>
      </c>
      <c r="CP236" s="61">
        <f>IF($AA$7,$Z$7*($Q236-1)/(1+CO247*($Q236-1)),0)</f>
        <v>0.142932277857999</v>
      </c>
      <c r="CQ236" s="114">
        <f>IF(CP236=0,0,-1*CP236^2/$Z$7)</f>
        <v>-0.20429636053676231</v>
      </c>
      <c r="CR236" s="61">
        <f>IF($AA$7,$Z$7*($Q236-1)/(1+CQ247*($Q236-1)),0)</f>
        <v>0.142932277857999</v>
      </c>
      <c r="CS236" s="114">
        <f>IF(CR236=0,0,-1*CR236^2/$Z$7)</f>
        <v>-0.20429636053676231</v>
      </c>
      <c r="CT236" s="61">
        <f>IF($AA$7,$Z$7*($Q236-1)/(1+CS247*($Q236-1)),0)</f>
        <v>0.142932277857999</v>
      </c>
      <c r="CU236" s="114">
        <f>IF(CT236=0,0,-1*CT236^2/$Z$7)</f>
        <v>-0.20429636053676231</v>
      </c>
      <c r="CV236" s="61">
        <f>IF($AA$7,$Z$7*($Q236-1)/(1+CU247*($Q236-1)),0)</f>
        <v>0.142932277857999</v>
      </c>
      <c r="CW236" s="114">
        <f>IF(CV236=0,0,-1*CV236^2/$Z$7)</f>
        <v>-0.20429636053676231</v>
      </c>
      <c r="CX236" s="61">
        <f>IF($AA$7,$Z$7*($Q236-1)/(1+CW247*($Q236-1)),0)</f>
        <v>0.142932277857999</v>
      </c>
      <c r="CY236" s="114">
        <f>IF(CX236=0,0,-1*CX236^2/$Z$7)</f>
        <v>-0.20429636053676231</v>
      </c>
      <c r="CZ236" s="61">
        <f>IF($AA$7,$Z$7*($Q236-1)/(1+CY247*($Q236-1)),0)</f>
        <v>0.142932277857999</v>
      </c>
      <c r="DA236" s="114">
        <f>IF(CZ236=0,0,-1*CZ236^2/$Z$7)</f>
        <v>-0.20429636053676231</v>
      </c>
      <c r="DB236" s="61">
        <f>IF($AA$7,$Z$7*($Q236-1)/(1+DA247*($Q236-1)),0)</f>
        <v>0.142932277857999</v>
      </c>
      <c r="DC236" s="114">
        <f>IF(DB236=0,0,-1*DB236^2/$Z$7)</f>
        <v>-0.20429636053676231</v>
      </c>
      <c r="DD236" s="61">
        <f>IF($AA$7,$Z$7*($Q236-1)/(1+DC247*($Q236-1)),0)</f>
        <v>0.142932277857999</v>
      </c>
      <c r="DE236" s="114">
        <f>IF(DD236=0,0,-1*DD236^2/$Z$7)</f>
        <v>-0.20429636053676231</v>
      </c>
      <c r="DF236" s="61">
        <f>IF($AA$7,$Z$7*($Q236-1)/(1+DE247*($Q236-1)),0)</f>
        <v>0.142932277857999</v>
      </c>
      <c r="DG236" s="114">
        <f>IF(DF236=0,0,-1*DF236^2/$Z$7)</f>
        <v>-0.20429636053676231</v>
      </c>
      <c r="DH236" s="61">
        <f>IF($AA$7,$Z$7*($Q236-1)/(1+DG247*($Q236-1)),0)</f>
        <v>0.142932277857999</v>
      </c>
      <c r="DI236" s="114">
        <f>IF(DH236=0,0,-1*DH236^2/$Z$7)</f>
        <v>-0.20429636053676231</v>
      </c>
      <c r="DJ236" s="61">
        <f>IF($AA$7,$Z$7*($Q236-1)/(1+DI247*($Q236-1)),0)</f>
        <v>0.142932277857999</v>
      </c>
      <c r="DK236" s="114">
        <f>IF(DJ236=0,0,-1*DJ236^2/$Z$7)</f>
        <v>-0.20429636053676231</v>
      </c>
      <c r="DL236" s="61">
        <f>IF($AA$7,$Z$7*($Q236-1)/(1+DK247*($Q236-1)),0)</f>
        <v>0.142932277857999</v>
      </c>
      <c r="DM236" s="154">
        <f>IF(DL236=0,0,-1*DL236^2/$Z$7)</f>
        <v>-0.20429636053676231</v>
      </c>
    </row>
    <row r="237" spans="14:117" x14ac:dyDescent="0.25">
      <c r="N237" s="153">
        <f>$Z$8/(O234*(Q237-1)+1)</f>
        <v>0.1020209918524646</v>
      </c>
      <c r="O237" s="169">
        <f t="shared" ref="O237:O245" si="76">N237*Q237</f>
        <v>9.3706930824357285E-2</v>
      </c>
      <c r="P237" s="78">
        <v>2</v>
      </c>
      <c r="Q237" s="61">
        <f>IF($AA$8,AV212/AV224,0)</f>
        <v>0.91850636935454899</v>
      </c>
      <c r="R237" s="61">
        <f>IF($AA$8,$Z$8*($Q237-1)/(1+O194*($Q237-1)),0)</f>
        <v>-8.314034540262534E-3</v>
      </c>
      <c r="S237" s="114">
        <f>IF(R237=0,0,-1*R237^2/$Z$8)</f>
        <v>-6.9123170336678446E-4</v>
      </c>
      <c r="T237" s="61">
        <f>IF($AA$8,$Z$8*($Q237-1)/(1+S247*($Q237-1)),0)</f>
        <v>-8.3166531217261485E-3</v>
      </c>
      <c r="U237" s="114">
        <f>IF(T237=0,0,-1*T237^2/$Z$8)</f>
        <v>-6.9166719147117277E-4</v>
      </c>
      <c r="V237" s="61">
        <f>IF($AA$8,$Z$8*($Q237-1)/(1+U247*($Q237-1)),0)</f>
        <v>-8.3140508252200884E-3</v>
      </c>
      <c r="W237" s="114">
        <f>IF(V237=0,0,-1*V237^2/$Z$8)</f>
        <v>-6.912344112434283E-4</v>
      </c>
      <c r="X237" s="61">
        <f>IF($AA$8,$Z$8*($Q237-1)/(1+W247*($Q237-1)),0)</f>
        <v>-8.3140610279462141E-3</v>
      </c>
      <c r="Y237" s="114">
        <f>IF(X237=0,0,-1*X237^2/$Z$8)</f>
        <v>-6.9123610776414051E-4</v>
      </c>
      <c r="Z237" s="61">
        <f>IF($AA$8,$Z$8*($Q237-1)/(1+Y247*($Q237-1)),0)</f>
        <v>-8.3140610281073179E-3</v>
      </c>
      <c r="AA237" s="114">
        <f>IF(Z237=0,0,-1*Z237^2/$Z$8)</f>
        <v>-6.9123610779092898E-4</v>
      </c>
      <c r="AB237" s="61">
        <f>IF($AA$8,$Z$8*($Q237-1)/(1+AA247*($Q237-1)),0)</f>
        <v>-8.3140610281073179E-3</v>
      </c>
      <c r="AC237" s="114">
        <f>IF(AB237=0,0,-1*AB237^2/$Z$8)</f>
        <v>-6.9123610779092898E-4</v>
      </c>
      <c r="AD237" s="61">
        <f>IF($AA$8,$Z$8*($Q237-1)/(1+AC247*($Q237-1)),0)</f>
        <v>-8.3140610281073179E-3</v>
      </c>
      <c r="AE237" s="114">
        <f>IF(AD237=0,0,-1*AD237^2/$Z$8)</f>
        <v>-6.9123610779092898E-4</v>
      </c>
      <c r="AF237" s="61">
        <f>IF($AA$8,$Z$8*($Q237-1)/(1+AE247*($Q237-1)),0)</f>
        <v>-8.3140610281073179E-3</v>
      </c>
      <c r="AG237" s="114">
        <f>IF(AF237=0,0,-1*AF237^2/$Z$8)</f>
        <v>-6.9123610779092898E-4</v>
      </c>
      <c r="AH237" s="61">
        <f>IF($AA$8,$Z$8*($Q237-1)/(1+AG247*($Q237-1)),0)</f>
        <v>-8.3140610281073179E-3</v>
      </c>
      <c r="AI237" s="114">
        <f>IF(AH237=0,0,-1*AH237^2/$Z$8)</f>
        <v>-6.9123610779092898E-4</v>
      </c>
      <c r="AJ237" s="61">
        <f>IF($AA$8,$Z$8*($Q237-1)/(1+AI247*($Q237-1)),0)</f>
        <v>-8.3140610281073179E-3</v>
      </c>
      <c r="AK237" s="114">
        <f>IF(AJ237=0,0,-1*AJ237^2/$Z$8)</f>
        <v>-6.9123610779092898E-4</v>
      </c>
      <c r="AL237" s="61">
        <f>IF($AA$8,$Z$8*($Q237-1)/(1+AK247*($Q237-1)),0)</f>
        <v>-8.3140610281073179E-3</v>
      </c>
      <c r="AM237" s="114">
        <f>IF(AL237=0,0,-1*AL237^2/$Z$8)</f>
        <v>-6.9123610779092898E-4</v>
      </c>
      <c r="AN237" s="61">
        <f>IF($AA$8,$Z$8*($Q237-1)/(1+AM247*($Q237-1)),0)</f>
        <v>-8.3140610281073179E-3</v>
      </c>
      <c r="AO237" s="114">
        <f>IF(AN237=0,0,-1*AN237^2/$Z$8)</f>
        <v>-6.9123610779092898E-4</v>
      </c>
      <c r="AP237" s="61">
        <f>IF($AA$8,$Z$8*($Q237-1)/(1+AO247*($Q237-1)),0)</f>
        <v>-8.3140610281073179E-3</v>
      </c>
      <c r="AQ237" s="114">
        <f>IF(AP237=0,0,-1*AP237^2/$Z$8)</f>
        <v>-6.9123610779092898E-4</v>
      </c>
      <c r="AR237" s="61">
        <f>IF($AA$8,$Z$8*($Q237-1)/(1+AQ247*($Q237-1)),0)</f>
        <v>-8.3140610281073179E-3</v>
      </c>
      <c r="AS237" s="114">
        <f>IF(AR237=0,0,-1*AR237^2/$Z$8)</f>
        <v>-6.9123610779092898E-4</v>
      </c>
      <c r="AT237" s="61">
        <f>IF($AA$8,$Z$8*($Q237-1)/(1+AS247*($Q237-1)),0)</f>
        <v>-8.3140610281073179E-3</v>
      </c>
      <c r="AU237" s="114">
        <f>IF(AT237=0,0,-1*AT237^2/$Z$8)</f>
        <v>-6.9123610779092898E-4</v>
      </c>
      <c r="AV237" s="61">
        <f>IF($AA$8,$Z$8*($Q237-1)/(1+AU247*($Q237-1)),0)</f>
        <v>-8.3140610281073179E-3</v>
      </c>
      <c r="AW237" s="114">
        <f>IF(AV237=0,0,-1*AV237^2/$Z$8)</f>
        <v>-6.9123610779092898E-4</v>
      </c>
      <c r="AX237" s="61">
        <f>IF($AA$8,$Z$8*($Q237-1)/(1+AW247*($Q237-1)),0)</f>
        <v>-8.3140610281073179E-3</v>
      </c>
      <c r="AY237" s="114">
        <f>IF(AX237=0,0,-1*AX237^2/$Z$8)</f>
        <v>-6.9123610779092898E-4</v>
      </c>
      <c r="AZ237" s="61">
        <f>IF($AA$8,$Z$8*($Q237-1)/(1+AY247*($Q237-1)),0)</f>
        <v>-8.3140610281073179E-3</v>
      </c>
      <c r="BA237" s="114">
        <f>IF(AZ237=0,0,-1*AZ237^2/$Z$8)</f>
        <v>-6.9123610779092898E-4</v>
      </c>
      <c r="BB237" s="61">
        <f>IF($AA$8,$Z$8*($Q237-1)/(1+BA247*($Q237-1)),0)</f>
        <v>-8.3140610281073179E-3</v>
      </c>
      <c r="BC237" s="114">
        <f>IF(BB237=0,0,-1*BB237^2/$Z$8)</f>
        <v>-6.9123610779092898E-4</v>
      </c>
      <c r="BD237" s="61">
        <f>IF($AA$8,$Z$8*($Q237-1)/(1+BC247*($Q237-1)),0)</f>
        <v>-8.3140610281073179E-3</v>
      </c>
      <c r="BE237" s="114">
        <f>IF(BD237=0,0,-1*BD237^2/$Z$8)</f>
        <v>-6.9123610779092898E-4</v>
      </c>
      <c r="BF237" s="61">
        <f>IF($AA$8,$Z$8*($Q237-1)/(1+BE247*($Q237-1)),0)</f>
        <v>-8.3140610281073179E-3</v>
      </c>
      <c r="BG237" s="114">
        <f>IF(BF237=0,0,-1*BF237^2/$Z$8)</f>
        <v>-6.9123610779092898E-4</v>
      </c>
      <c r="BH237" s="61">
        <f>IF($AA$8,$Z$8*($Q237-1)/(1+BG247*($Q237-1)),0)</f>
        <v>-8.3140610281073179E-3</v>
      </c>
      <c r="BI237" s="114">
        <f>IF(BH237=0,0,-1*BH237^2/$Z$8)</f>
        <v>-6.9123610779092898E-4</v>
      </c>
      <c r="BJ237" s="61">
        <f>IF($AA$8,$Z$8*($Q237-1)/(1+BI247*($Q237-1)),0)</f>
        <v>-8.3140610281073179E-3</v>
      </c>
      <c r="BK237" s="114">
        <f>IF(BJ237=0,0,-1*BJ237^2/$Z$8)</f>
        <v>-6.9123610779092898E-4</v>
      </c>
      <c r="BL237" s="61">
        <f>IF($AA$8,$Z$8*($Q237-1)/(1+BK247*($Q237-1)),0)</f>
        <v>-8.3140610281073179E-3</v>
      </c>
      <c r="BM237" s="114">
        <f>IF(BL237=0,0,-1*BL237^2/$Z$8)</f>
        <v>-6.9123610779092898E-4</v>
      </c>
      <c r="BN237" s="61">
        <f>IF($AA$8,$Z$8*($Q237-1)/(1+BM247*($Q237-1)),0)</f>
        <v>-8.3140610281073179E-3</v>
      </c>
      <c r="BO237" s="114">
        <f>IF(BN237=0,0,-1*BN237^2/$Z$8)</f>
        <v>-6.9123610779092898E-4</v>
      </c>
      <c r="BP237" s="61">
        <f>IF($AA$8,$Z$8*($Q237-1)/(1+BO247*($Q237-1)),0)</f>
        <v>-8.3140610281073179E-3</v>
      </c>
      <c r="BQ237" s="114">
        <f>IF(BP237=0,0,-1*BP237^2/$Z$8)</f>
        <v>-6.9123610779092898E-4</v>
      </c>
      <c r="BR237" s="61">
        <f>IF($AA$8,$Z$8*($Q237-1)/(1+BQ247*($Q237-1)),0)</f>
        <v>-8.3140610281073179E-3</v>
      </c>
      <c r="BS237" s="114">
        <f>IF(BR237=0,0,-1*BR237^2/$Z$8)</f>
        <v>-6.9123610779092898E-4</v>
      </c>
      <c r="BT237" s="61">
        <f>IF($AA$8,$Z$8*($Q237-1)/(1+BS247*($Q237-1)),0)</f>
        <v>-8.3140610281073179E-3</v>
      </c>
      <c r="BU237" s="114">
        <f>IF(BT237=0,0,-1*BT237^2/$Z$8)</f>
        <v>-6.9123610779092898E-4</v>
      </c>
      <c r="BV237" s="61">
        <f>IF($AA$8,$Z$8*($Q237-1)/(1+BU247*($Q237-1)),0)</f>
        <v>-8.3140610281073179E-3</v>
      </c>
      <c r="BW237" s="114">
        <f>IF(BV237=0,0,-1*BV237^2/$Z$8)</f>
        <v>-6.9123610779092898E-4</v>
      </c>
      <c r="BX237" s="61">
        <f>IF($AA$8,$Z$8*($Q237-1)/(1+BW247*($Q237-1)),0)</f>
        <v>-8.3140610281073179E-3</v>
      </c>
      <c r="BY237" s="114">
        <f>IF(BX237=0,0,-1*BX237^2/$Z$8)</f>
        <v>-6.9123610779092898E-4</v>
      </c>
      <c r="BZ237" s="61">
        <f>IF($AA$8,$Z$8*($Q237-1)/(1+BY247*($Q237-1)),0)</f>
        <v>-8.3140610281073179E-3</v>
      </c>
      <c r="CA237" s="114">
        <f>IF(BZ237=0,0,-1*BZ237^2/$Z$8)</f>
        <v>-6.9123610779092898E-4</v>
      </c>
      <c r="CB237" s="61">
        <f>IF($AA$8,$Z$8*($Q237-1)/(1+CA247*($Q237-1)),0)</f>
        <v>-8.3140610281073179E-3</v>
      </c>
      <c r="CC237" s="114">
        <f>IF(CB237=0,0,-1*CB237^2/$Z$8)</f>
        <v>-6.9123610779092898E-4</v>
      </c>
      <c r="CD237" s="61">
        <f>IF($AA$8,$Z$8*($Q237-1)/(1+CC247*($Q237-1)),0)</f>
        <v>-8.3140610281073179E-3</v>
      </c>
      <c r="CE237" s="114">
        <f>IF(CD237=0,0,-1*CD237^2/$Z$8)</f>
        <v>-6.9123610779092898E-4</v>
      </c>
      <c r="CF237" s="61">
        <f>IF($AA$8,$Z$8*($Q237-1)/(1+CE247*($Q237-1)),0)</f>
        <v>-8.3140610281073179E-3</v>
      </c>
      <c r="CG237" s="114">
        <f>IF(CF237=0,0,-1*CF237^2/$Z$8)</f>
        <v>-6.9123610779092898E-4</v>
      </c>
      <c r="CH237" s="61">
        <f>IF($AA$8,$Z$8*($Q237-1)/(1+CG247*($Q237-1)),0)</f>
        <v>-8.3140610281073179E-3</v>
      </c>
      <c r="CI237" s="114">
        <f>IF(CH237=0,0,-1*CH237^2/$Z$8)</f>
        <v>-6.9123610779092898E-4</v>
      </c>
      <c r="CJ237" s="61">
        <f>IF($AA$8,$Z$8*($Q237-1)/(1+CI247*($Q237-1)),0)</f>
        <v>-8.3140610281073179E-3</v>
      </c>
      <c r="CK237" s="114">
        <f>IF(CJ237=0,0,-1*CJ237^2/$Z$8)</f>
        <v>-6.9123610779092898E-4</v>
      </c>
      <c r="CL237" s="61">
        <f>IF($AA$8,$Z$8*($Q237-1)/(1+CK247*($Q237-1)),0)</f>
        <v>-8.3140610281073179E-3</v>
      </c>
      <c r="CM237" s="114">
        <f>IF(CL237=0,0,-1*CL237^2/$Z$8)</f>
        <v>-6.9123610779092898E-4</v>
      </c>
      <c r="CN237" s="61">
        <f>IF($AA$8,$Z$8*($Q237-1)/(1+CM247*($Q237-1)),0)</f>
        <v>-8.3140610281073179E-3</v>
      </c>
      <c r="CO237" s="114">
        <f>IF(CN237=0,0,-1*CN237^2/$Z$8)</f>
        <v>-6.9123610779092898E-4</v>
      </c>
      <c r="CP237" s="61">
        <f>IF($AA$8,$Z$8*($Q237-1)/(1+CO247*($Q237-1)),0)</f>
        <v>-8.3140610281073179E-3</v>
      </c>
      <c r="CQ237" s="114">
        <f>IF(CP237=0,0,-1*CP237^2/$Z$8)</f>
        <v>-6.9123610779092898E-4</v>
      </c>
      <c r="CR237" s="61">
        <f>IF($AA$8,$Z$8*($Q237-1)/(1+CQ247*($Q237-1)),0)</f>
        <v>-8.3140610281073179E-3</v>
      </c>
      <c r="CS237" s="114">
        <f>IF(CR237=0,0,-1*CR237^2/$Z$8)</f>
        <v>-6.9123610779092898E-4</v>
      </c>
      <c r="CT237" s="61">
        <f>IF($AA$8,$Z$8*($Q237-1)/(1+CS247*($Q237-1)),0)</f>
        <v>-8.3140610281073179E-3</v>
      </c>
      <c r="CU237" s="114">
        <f>IF(CT237=0,0,-1*CT237^2/$Z$8)</f>
        <v>-6.9123610779092898E-4</v>
      </c>
      <c r="CV237" s="61">
        <f>IF($AA$8,$Z$8*($Q237-1)/(1+CU247*($Q237-1)),0)</f>
        <v>-8.3140610281073179E-3</v>
      </c>
      <c r="CW237" s="114">
        <f>IF(CV237=0,0,-1*CV237^2/$Z$8)</f>
        <v>-6.9123610779092898E-4</v>
      </c>
      <c r="CX237" s="61">
        <f>IF($AA$8,$Z$8*($Q237-1)/(1+CW247*($Q237-1)),0)</f>
        <v>-8.3140610281073179E-3</v>
      </c>
      <c r="CY237" s="114">
        <f>IF(CX237=0,0,-1*CX237^2/$Z$8)</f>
        <v>-6.9123610779092898E-4</v>
      </c>
      <c r="CZ237" s="61">
        <f>IF($AA$8,$Z$8*($Q237-1)/(1+CY247*($Q237-1)),0)</f>
        <v>-8.3140610281073179E-3</v>
      </c>
      <c r="DA237" s="114">
        <f>IF(CZ237=0,0,-1*CZ237^2/$Z$8)</f>
        <v>-6.9123610779092898E-4</v>
      </c>
      <c r="DB237" s="61">
        <f>IF($AA$8,$Z$8*($Q237-1)/(1+DA247*($Q237-1)),0)</f>
        <v>-8.3140610281073179E-3</v>
      </c>
      <c r="DC237" s="114">
        <f>IF(DB237=0,0,-1*DB237^2/$Z$8)</f>
        <v>-6.9123610779092898E-4</v>
      </c>
      <c r="DD237" s="61">
        <f>IF($AA$8,$Z$8*($Q237-1)/(1+DC247*($Q237-1)),0)</f>
        <v>-8.3140610281073179E-3</v>
      </c>
      <c r="DE237" s="114">
        <f>IF(DD237=0,0,-1*DD237^2/$Z$8)</f>
        <v>-6.9123610779092898E-4</v>
      </c>
      <c r="DF237" s="61">
        <f>IF($AA$8,$Z$8*($Q237-1)/(1+DE247*($Q237-1)),0)</f>
        <v>-8.3140610281073179E-3</v>
      </c>
      <c r="DG237" s="114">
        <f>IF(DF237=0,0,-1*DF237^2/$Z$8)</f>
        <v>-6.9123610779092898E-4</v>
      </c>
      <c r="DH237" s="61">
        <f>IF($AA$8,$Z$8*($Q237-1)/(1+DG247*($Q237-1)),0)</f>
        <v>-8.3140610281073179E-3</v>
      </c>
      <c r="DI237" s="114">
        <f>IF(DH237=0,0,-1*DH237^2/$Z$8)</f>
        <v>-6.9123610779092898E-4</v>
      </c>
      <c r="DJ237" s="61">
        <f>IF($AA$8,$Z$8*($Q237-1)/(1+DI247*($Q237-1)),0)</f>
        <v>-8.3140610281073179E-3</v>
      </c>
      <c r="DK237" s="114">
        <f>IF(DJ237=0,0,-1*DJ237^2/$Z$8)</f>
        <v>-6.9123610779092898E-4</v>
      </c>
      <c r="DL237" s="61">
        <f>IF($AA$8,$Z$8*($Q237-1)/(1+DK247*($Q237-1)),0)</f>
        <v>-8.3140610281073179E-3</v>
      </c>
      <c r="DM237" s="154">
        <f>IF(DL237=0,0,-1*DL237^2/$Z$8)</f>
        <v>-6.9123610779092898E-4</v>
      </c>
    </row>
    <row r="238" spans="14:117" x14ac:dyDescent="0.25">
      <c r="N238" s="153">
        <f>$Z$9/(O234*(Q238-1)+1)</f>
        <v>0.11931892755536976</v>
      </c>
      <c r="O238" s="169">
        <f t="shared" si="76"/>
        <v>3.9843722102634378E-2</v>
      </c>
      <c r="P238" s="78">
        <v>3</v>
      </c>
      <c r="Q238" s="61">
        <f>IF($AA$9,AV213/AV225,0)</f>
        <v>0.33392625058706604</v>
      </c>
      <c r="R238" s="61">
        <f>IF($AA$9,$Z$9*($Q238-1)/(1+O194*($Q238-1)),0)</f>
        <v>-7.9472785138903046E-2</v>
      </c>
      <c r="S238" s="114">
        <f>IF(R238=0,0,-1*R238^2/$Z$9)</f>
        <v>-6.3159235777342476E-2</v>
      </c>
      <c r="T238" s="61">
        <f>IF($AA$9,$Z$9*($Q238-1)/(1+S247*($Q238-1)),0)</f>
        <v>-7.9712696941090608E-2</v>
      </c>
      <c r="U238" s="114">
        <f>IF(T238=0,0,-1*T238^2/$Z$9)</f>
        <v>-6.3541140536221563E-2</v>
      </c>
      <c r="V238" s="61">
        <f>IF($AA$9,$Z$9*($Q238-1)/(1+U247*($Q238-1)),0)</f>
        <v>-7.9474273153286895E-2</v>
      </c>
      <c r="W238" s="114">
        <f>IF(V238=0,0,-1*V238^2/$Z$9)</f>
        <v>-6.3161600932432574E-2</v>
      </c>
      <c r="X238" s="61">
        <f>IF($AA$9,$Z$9*($Q238-1)/(1+W247*($Q238-1)),0)</f>
        <v>-7.9475205438014188E-2</v>
      </c>
      <c r="Y238" s="114">
        <f>IF(X238=0,0,-1*X238^2/$Z$9)</f>
        <v>-6.3163082794145592E-2</v>
      </c>
      <c r="Z238" s="61">
        <f>IF($AA$9,$Z$9*($Q238-1)/(1+Y247*($Q238-1)),0)</f>
        <v>-7.9475205452735384E-2</v>
      </c>
      <c r="AA238" s="114">
        <f>IF(Z238=0,0,-1*Z238^2/$Z$9)</f>
        <v>-6.3163082817544999E-2</v>
      </c>
      <c r="AB238" s="61">
        <f>IF($AA$9,$Z$9*($Q238-1)/(1+AA247*($Q238-1)),0)</f>
        <v>-7.9475205452735384E-2</v>
      </c>
      <c r="AC238" s="114">
        <f>IF(AB238=0,0,-1*AB238^2/$Z$9)</f>
        <v>-6.3163082817544999E-2</v>
      </c>
      <c r="AD238" s="61">
        <f>IF($AA$9,$Z$9*($Q238-1)/(1+AC247*($Q238-1)),0)</f>
        <v>-7.9475205452735384E-2</v>
      </c>
      <c r="AE238" s="114">
        <f>IF(AD238=0,0,-1*AD238^2/$Z$9)</f>
        <v>-6.3163082817544999E-2</v>
      </c>
      <c r="AF238" s="61">
        <f>IF($AA$9,$Z$9*($Q238-1)/(1+AE247*($Q238-1)),0)</f>
        <v>-7.9475205452735384E-2</v>
      </c>
      <c r="AG238" s="114">
        <f>IF(AF238=0,0,-1*AF238^2/$Z$9)</f>
        <v>-6.3163082817544999E-2</v>
      </c>
      <c r="AH238" s="61">
        <f>IF($AA$9,$Z$9*($Q238-1)/(1+AG247*($Q238-1)),0)</f>
        <v>-7.9475205452735384E-2</v>
      </c>
      <c r="AI238" s="114">
        <f>IF(AH238=0,0,-1*AH238^2/$Z$9)</f>
        <v>-6.3163082817544999E-2</v>
      </c>
      <c r="AJ238" s="61">
        <f>IF($AA$9,$Z$9*($Q238-1)/(1+AI247*($Q238-1)),0)</f>
        <v>-7.9475205452735384E-2</v>
      </c>
      <c r="AK238" s="114">
        <f>IF(AJ238=0,0,-1*AJ238^2/$Z$9)</f>
        <v>-6.3163082817544999E-2</v>
      </c>
      <c r="AL238" s="61">
        <f>IF($AA$9,$Z$9*($Q238-1)/(1+AK247*($Q238-1)),0)</f>
        <v>-7.9475205452735384E-2</v>
      </c>
      <c r="AM238" s="114">
        <f>IF(AL238=0,0,-1*AL238^2/$Z$9)</f>
        <v>-6.3163082817544999E-2</v>
      </c>
      <c r="AN238" s="61">
        <f>IF($AA$9,$Z$9*($Q238-1)/(1+AM247*($Q238-1)),0)</f>
        <v>-7.9475205452735384E-2</v>
      </c>
      <c r="AO238" s="114">
        <f>IF(AN238=0,0,-1*AN238^2/$Z$9)</f>
        <v>-6.3163082817544999E-2</v>
      </c>
      <c r="AP238" s="61">
        <f>IF($AA$9,$Z$9*($Q238-1)/(1+AO247*($Q238-1)),0)</f>
        <v>-7.9475205452735384E-2</v>
      </c>
      <c r="AQ238" s="114">
        <f>IF(AP238=0,0,-1*AP238^2/$Z$9)</f>
        <v>-6.3163082817544999E-2</v>
      </c>
      <c r="AR238" s="61">
        <f>IF($AA$9,$Z$9*($Q238-1)/(1+AQ247*($Q238-1)),0)</f>
        <v>-7.9475205452735384E-2</v>
      </c>
      <c r="AS238" s="114">
        <f>IF(AR238=0,0,-1*AR238^2/$Z$9)</f>
        <v>-6.3163082817544999E-2</v>
      </c>
      <c r="AT238" s="61">
        <f>IF($AA$9,$Z$9*($Q238-1)/(1+AS247*($Q238-1)),0)</f>
        <v>-7.9475205452735384E-2</v>
      </c>
      <c r="AU238" s="114">
        <f>IF(AT238=0,0,-1*AT238^2/$Z$9)</f>
        <v>-6.3163082817544999E-2</v>
      </c>
      <c r="AV238" s="61">
        <f>IF($AA$9,$Z$9*($Q238-1)/(1+AU247*($Q238-1)),0)</f>
        <v>-7.9475205452735384E-2</v>
      </c>
      <c r="AW238" s="114">
        <f>IF(AV238=0,0,-1*AV238^2/$Z$9)</f>
        <v>-6.3163082817544999E-2</v>
      </c>
      <c r="AX238" s="61">
        <f>IF($AA$9,$Z$9*($Q238-1)/(1+AW247*($Q238-1)),0)</f>
        <v>-7.9475205452735384E-2</v>
      </c>
      <c r="AY238" s="114">
        <f>IF(AX238=0,0,-1*AX238^2/$Z$9)</f>
        <v>-6.3163082817544999E-2</v>
      </c>
      <c r="AZ238" s="61">
        <f>IF($AA$9,$Z$9*($Q238-1)/(1+AY247*($Q238-1)),0)</f>
        <v>-7.9475205452735384E-2</v>
      </c>
      <c r="BA238" s="114">
        <f>IF(AZ238=0,0,-1*AZ238^2/$Z$9)</f>
        <v>-6.3163082817544999E-2</v>
      </c>
      <c r="BB238" s="61">
        <f>IF($AA$9,$Z$9*($Q238-1)/(1+BA247*($Q238-1)),0)</f>
        <v>-7.9475205452735384E-2</v>
      </c>
      <c r="BC238" s="114">
        <f>IF(BB238=0,0,-1*BB238^2/$Z$9)</f>
        <v>-6.3163082817544999E-2</v>
      </c>
      <c r="BD238" s="61">
        <f>IF($AA$9,$Z$9*($Q238-1)/(1+BC247*($Q238-1)),0)</f>
        <v>-7.9475205452735384E-2</v>
      </c>
      <c r="BE238" s="114">
        <f>IF(BD238=0,0,-1*BD238^2/$Z$9)</f>
        <v>-6.3163082817544999E-2</v>
      </c>
      <c r="BF238" s="61">
        <f>IF($AA$9,$Z$9*($Q238-1)/(1+BE247*($Q238-1)),0)</f>
        <v>-7.9475205452735384E-2</v>
      </c>
      <c r="BG238" s="114">
        <f>IF(BF238=0,0,-1*BF238^2/$Z$9)</f>
        <v>-6.3163082817544999E-2</v>
      </c>
      <c r="BH238" s="61">
        <f>IF($AA$9,$Z$9*($Q238-1)/(1+BG247*($Q238-1)),0)</f>
        <v>-7.9475205452735384E-2</v>
      </c>
      <c r="BI238" s="114">
        <f>IF(BH238=0,0,-1*BH238^2/$Z$9)</f>
        <v>-6.3163082817544999E-2</v>
      </c>
      <c r="BJ238" s="61">
        <f>IF($AA$9,$Z$9*($Q238-1)/(1+BI247*($Q238-1)),0)</f>
        <v>-7.9475205452735384E-2</v>
      </c>
      <c r="BK238" s="114">
        <f>IF(BJ238=0,0,-1*BJ238^2/$Z$9)</f>
        <v>-6.3163082817544999E-2</v>
      </c>
      <c r="BL238" s="61">
        <f>IF($AA$9,$Z$9*($Q238-1)/(1+BK247*($Q238-1)),0)</f>
        <v>-7.9475205452735384E-2</v>
      </c>
      <c r="BM238" s="114">
        <f>IF(BL238=0,0,-1*BL238^2/$Z$9)</f>
        <v>-6.3163082817544999E-2</v>
      </c>
      <c r="BN238" s="61">
        <f>IF($AA$9,$Z$9*($Q238-1)/(1+BM247*($Q238-1)),0)</f>
        <v>-7.9475205452735384E-2</v>
      </c>
      <c r="BO238" s="114">
        <f>IF(BN238=0,0,-1*BN238^2/$Z$9)</f>
        <v>-6.3163082817544999E-2</v>
      </c>
      <c r="BP238" s="61">
        <f>IF($AA$9,$Z$9*($Q238-1)/(1+BO247*($Q238-1)),0)</f>
        <v>-7.9475205452735384E-2</v>
      </c>
      <c r="BQ238" s="114">
        <f>IF(BP238=0,0,-1*BP238^2/$Z$9)</f>
        <v>-6.3163082817544999E-2</v>
      </c>
      <c r="BR238" s="61">
        <f>IF($AA$9,$Z$9*($Q238-1)/(1+BQ247*($Q238-1)),0)</f>
        <v>-7.9475205452735384E-2</v>
      </c>
      <c r="BS238" s="114">
        <f>IF(BR238=0,0,-1*BR238^2/$Z$9)</f>
        <v>-6.3163082817544999E-2</v>
      </c>
      <c r="BT238" s="61">
        <f>IF($AA$9,$Z$9*($Q238-1)/(1+BS247*($Q238-1)),0)</f>
        <v>-7.9475205452735384E-2</v>
      </c>
      <c r="BU238" s="114">
        <f>IF(BT238=0,0,-1*BT238^2/$Z$9)</f>
        <v>-6.3163082817544999E-2</v>
      </c>
      <c r="BV238" s="61">
        <f>IF($AA$9,$Z$9*($Q238-1)/(1+BU247*($Q238-1)),0)</f>
        <v>-7.9475205452735384E-2</v>
      </c>
      <c r="BW238" s="114">
        <f>IF(BV238=0,0,-1*BV238^2/$Z$9)</f>
        <v>-6.3163082817544999E-2</v>
      </c>
      <c r="BX238" s="61">
        <f>IF($AA$9,$Z$9*($Q238-1)/(1+BW247*($Q238-1)),0)</f>
        <v>-7.9475205452735384E-2</v>
      </c>
      <c r="BY238" s="114">
        <f>IF(BX238=0,0,-1*BX238^2/$Z$9)</f>
        <v>-6.3163082817544999E-2</v>
      </c>
      <c r="BZ238" s="61">
        <f>IF($AA$9,$Z$9*($Q238-1)/(1+BY247*($Q238-1)),0)</f>
        <v>-7.9475205452735384E-2</v>
      </c>
      <c r="CA238" s="114">
        <f>IF(BZ238=0,0,-1*BZ238^2/$Z$9)</f>
        <v>-6.3163082817544999E-2</v>
      </c>
      <c r="CB238" s="61">
        <f>IF($AA$9,$Z$9*($Q238-1)/(1+CA247*($Q238-1)),0)</f>
        <v>-7.9475205452735384E-2</v>
      </c>
      <c r="CC238" s="114">
        <f>IF(CB238=0,0,-1*CB238^2/$Z$9)</f>
        <v>-6.3163082817544999E-2</v>
      </c>
      <c r="CD238" s="61">
        <f>IF($AA$9,$Z$9*($Q238-1)/(1+CC247*($Q238-1)),0)</f>
        <v>-7.9475205452735384E-2</v>
      </c>
      <c r="CE238" s="114">
        <f>IF(CD238=0,0,-1*CD238^2/$Z$9)</f>
        <v>-6.3163082817544999E-2</v>
      </c>
      <c r="CF238" s="61">
        <f>IF($AA$9,$Z$9*($Q238-1)/(1+CE247*($Q238-1)),0)</f>
        <v>-7.9475205452735384E-2</v>
      </c>
      <c r="CG238" s="114">
        <f>IF(CF238=0,0,-1*CF238^2/$Z$9)</f>
        <v>-6.3163082817544999E-2</v>
      </c>
      <c r="CH238" s="61">
        <f>IF($AA$9,$Z$9*($Q238-1)/(1+CG247*($Q238-1)),0)</f>
        <v>-7.9475205452735384E-2</v>
      </c>
      <c r="CI238" s="114">
        <f>IF(CH238=0,0,-1*CH238^2/$Z$9)</f>
        <v>-6.3163082817544999E-2</v>
      </c>
      <c r="CJ238" s="61">
        <f>IF($AA$9,$Z$9*($Q238-1)/(1+CI247*($Q238-1)),0)</f>
        <v>-7.9475205452735384E-2</v>
      </c>
      <c r="CK238" s="114">
        <f>IF(CJ238=0,0,-1*CJ238^2/$Z$9)</f>
        <v>-6.3163082817544999E-2</v>
      </c>
      <c r="CL238" s="61">
        <f>IF($AA$9,$Z$9*($Q238-1)/(1+CK247*($Q238-1)),0)</f>
        <v>-7.9475205452735384E-2</v>
      </c>
      <c r="CM238" s="114">
        <f>IF(CL238=0,0,-1*CL238^2/$Z$9)</f>
        <v>-6.3163082817544999E-2</v>
      </c>
      <c r="CN238" s="61">
        <f>IF($AA$9,$Z$9*($Q238-1)/(1+CM247*($Q238-1)),0)</f>
        <v>-7.9475205452735384E-2</v>
      </c>
      <c r="CO238" s="114">
        <f>IF(CN238=0,0,-1*CN238^2/$Z$9)</f>
        <v>-6.3163082817544999E-2</v>
      </c>
      <c r="CP238" s="61">
        <f>IF($AA$9,$Z$9*($Q238-1)/(1+CO247*($Q238-1)),0)</f>
        <v>-7.9475205452735384E-2</v>
      </c>
      <c r="CQ238" s="114">
        <f>IF(CP238=0,0,-1*CP238^2/$Z$9)</f>
        <v>-6.3163082817544999E-2</v>
      </c>
      <c r="CR238" s="61">
        <f>IF($AA$9,$Z$9*($Q238-1)/(1+CQ247*($Q238-1)),0)</f>
        <v>-7.9475205452735384E-2</v>
      </c>
      <c r="CS238" s="114">
        <f>IF(CR238=0,0,-1*CR238^2/$Z$9)</f>
        <v>-6.3163082817544999E-2</v>
      </c>
      <c r="CT238" s="61">
        <f>IF($AA$9,$Z$9*($Q238-1)/(1+CS247*($Q238-1)),0)</f>
        <v>-7.9475205452735384E-2</v>
      </c>
      <c r="CU238" s="114">
        <f>IF(CT238=0,0,-1*CT238^2/$Z$9)</f>
        <v>-6.3163082817544999E-2</v>
      </c>
      <c r="CV238" s="61">
        <f>IF($AA$9,$Z$9*($Q238-1)/(1+CU247*($Q238-1)),0)</f>
        <v>-7.9475205452735384E-2</v>
      </c>
      <c r="CW238" s="114">
        <f>IF(CV238=0,0,-1*CV238^2/$Z$9)</f>
        <v>-6.3163082817544999E-2</v>
      </c>
      <c r="CX238" s="61">
        <f>IF($AA$9,$Z$9*($Q238-1)/(1+CW247*($Q238-1)),0)</f>
        <v>-7.9475205452735384E-2</v>
      </c>
      <c r="CY238" s="114">
        <f>IF(CX238=0,0,-1*CX238^2/$Z$9)</f>
        <v>-6.3163082817544999E-2</v>
      </c>
      <c r="CZ238" s="61">
        <f>IF($AA$9,$Z$9*($Q238-1)/(1+CY247*($Q238-1)),0)</f>
        <v>-7.9475205452735384E-2</v>
      </c>
      <c r="DA238" s="114">
        <f>IF(CZ238=0,0,-1*CZ238^2/$Z$9)</f>
        <v>-6.3163082817544999E-2</v>
      </c>
      <c r="DB238" s="61">
        <f>IF($AA$9,$Z$9*($Q238-1)/(1+DA247*($Q238-1)),0)</f>
        <v>-7.9475205452735384E-2</v>
      </c>
      <c r="DC238" s="114">
        <f>IF(DB238=0,0,-1*DB238^2/$Z$9)</f>
        <v>-6.3163082817544999E-2</v>
      </c>
      <c r="DD238" s="61">
        <f>IF($AA$9,$Z$9*($Q238-1)/(1+DC247*($Q238-1)),0)</f>
        <v>-7.9475205452735384E-2</v>
      </c>
      <c r="DE238" s="114">
        <f>IF(DD238=0,0,-1*DD238^2/$Z$9)</f>
        <v>-6.3163082817544999E-2</v>
      </c>
      <c r="DF238" s="61">
        <f>IF($AA$9,$Z$9*($Q238-1)/(1+DE247*($Q238-1)),0)</f>
        <v>-7.9475205452735384E-2</v>
      </c>
      <c r="DG238" s="114">
        <f>IF(DF238=0,0,-1*DF238^2/$Z$9)</f>
        <v>-6.3163082817544999E-2</v>
      </c>
      <c r="DH238" s="61">
        <f>IF($AA$9,$Z$9*($Q238-1)/(1+DG247*($Q238-1)),0)</f>
        <v>-7.9475205452735384E-2</v>
      </c>
      <c r="DI238" s="114">
        <f>IF(DH238=0,0,-1*DH238^2/$Z$9)</f>
        <v>-6.3163082817544999E-2</v>
      </c>
      <c r="DJ238" s="61">
        <f>IF($AA$9,$Z$9*($Q238-1)/(1+DI247*($Q238-1)),0)</f>
        <v>-7.9475205452735384E-2</v>
      </c>
      <c r="DK238" s="114">
        <f>IF(DJ238=0,0,-1*DJ238^2/$Z$9)</f>
        <v>-6.3163082817544999E-2</v>
      </c>
      <c r="DL238" s="61">
        <f>IF($AA$9,$Z$9*($Q238-1)/(1+DK247*($Q238-1)),0)</f>
        <v>-7.9475205452735384E-2</v>
      </c>
      <c r="DM238" s="154">
        <f>IF(DL238=0,0,-1*DL238^2/$Z$9)</f>
        <v>-6.3163082817544999E-2</v>
      </c>
    </row>
    <row r="239" spans="14:117" x14ac:dyDescent="0.25">
      <c r="N239" s="153">
        <f>$Z$10/(O234*(Q239-1)+1)</f>
        <v>0.12592649342435222</v>
      </c>
      <c r="O239" s="169">
        <f t="shared" si="76"/>
        <v>1.9268741038057917E-2</v>
      </c>
      <c r="P239" s="78">
        <v>4</v>
      </c>
      <c r="Q239" s="61">
        <f>IF($AA$10,AV214/AV226,0)</f>
        <v>0.1530157833675661</v>
      </c>
      <c r="R239" s="61">
        <f>IF($AA$10,$Z$10*($Q239-1)/(1+O194*($Q239-1)),0)</f>
        <v>-0.10665339336795998</v>
      </c>
      <c r="S239" s="114">
        <f>IF(R239=0,0,-1*R239^2/$Z$10)</f>
        <v>-0.11374946316900809</v>
      </c>
      <c r="T239" s="61">
        <f>IF($AA$10,$Z$10*($Q239-1)/(1+S247*($Q239-1)),0)</f>
        <v>-0.10708591987342002</v>
      </c>
      <c r="U239" s="114">
        <f>IF(T239=0,0,-1*T239^2/$Z$10)</f>
        <v>-0.11467394235136531</v>
      </c>
      <c r="V239" s="61">
        <f>IF($AA$10,$Z$10*($Q239-1)/(1+U247*($Q239-1)),0)</f>
        <v>-0.10665607329147657</v>
      </c>
      <c r="W239" s="114">
        <f>IF(V239=0,0,-1*V239^2/$Z$10)</f>
        <v>-0.11375517969956821</v>
      </c>
      <c r="X239" s="61">
        <f>IF($AA$10,$Z$10*($Q239-1)/(1+W247*($Q239-1)),0)</f>
        <v>-0.10665775235978096</v>
      </c>
      <c r="Y239" s="114">
        <f>IF(X239=0,0,-1*X239^2/$Z$10)</f>
        <v>-0.11375876138440361</v>
      </c>
      <c r="Z239" s="61">
        <f>IF($AA$10,$Z$10*($Q239-1)/(1+Y247*($Q239-1)),0)</f>
        <v>-0.10665775238629432</v>
      </c>
      <c r="AA239" s="114">
        <f>IF(Z239=0,0,-1*Z239^2/$Z$10)</f>
        <v>-0.11375876144096071</v>
      </c>
      <c r="AB239" s="61">
        <f>IF($AA$10,$Z$10*($Q239-1)/(1+AA247*($Q239-1)),0)</f>
        <v>-0.10665775238629432</v>
      </c>
      <c r="AC239" s="114">
        <f>IF(AB239=0,0,-1*AB239^2/$Z$10)</f>
        <v>-0.11375876144096071</v>
      </c>
      <c r="AD239" s="61">
        <f>IF($AA$10,$Z$10*($Q239-1)/(1+AC247*($Q239-1)),0)</f>
        <v>-0.10665775238629432</v>
      </c>
      <c r="AE239" s="114">
        <f>IF(AD239=0,0,-1*AD239^2/$Z$10)</f>
        <v>-0.11375876144096071</v>
      </c>
      <c r="AF239" s="61">
        <f>IF($AA$10,$Z$10*($Q239-1)/(1+AE247*($Q239-1)),0)</f>
        <v>-0.10665775238629432</v>
      </c>
      <c r="AG239" s="114">
        <f>IF(AF239=0,0,-1*AF239^2/$Z$10)</f>
        <v>-0.11375876144096071</v>
      </c>
      <c r="AH239" s="61">
        <f>IF($AA$10,$Z$10*($Q239-1)/(1+AG247*($Q239-1)),0)</f>
        <v>-0.10665775238629432</v>
      </c>
      <c r="AI239" s="114">
        <f>IF(AH239=0,0,-1*AH239^2/$Z$10)</f>
        <v>-0.11375876144096071</v>
      </c>
      <c r="AJ239" s="61">
        <f>IF($AA$10,$Z$10*($Q239-1)/(1+AI247*($Q239-1)),0)</f>
        <v>-0.10665775238629432</v>
      </c>
      <c r="AK239" s="114">
        <f>IF(AJ239=0,0,-1*AJ239^2/$Z$10)</f>
        <v>-0.11375876144096071</v>
      </c>
      <c r="AL239" s="61">
        <f>IF($AA$10,$Z$10*($Q239-1)/(1+AK247*($Q239-1)),0)</f>
        <v>-0.10665775238629432</v>
      </c>
      <c r="AM239" s="114">
        <f>IF(AL239=0,0,-1*AL239^2/$Z$10)</f>
        <v>-0.11375876144096071</v>
      </c>
      <c r="AN239" s="61">
        <f>IF($AA$10,$Z$10*($Q239-1)/(1+AM247*($Q239-1)),0)</f>
        <v>-0.10665775238629432</v>
      </c>
      <c r="AO239" s="114">
        <f>IF(AN239=0,0,-1*AN239^2/$Z$10)</f>
        <v>-0.11375876144096071</v>
      </c>
      <c r="AP239" s="61">
        <f>IF($AA$10,$Z$10*($Q239-1)/(1+AO247*($Q239-1)),0)</f>
        <v>-0.10665775238629432</v>
      </c>
      <c r="AQ239" s="114">
        <f>IF(AP239=0,0,-1*AP239^2/$Z$10)</f>
        <v>-0.11375876144096071</v>
      </c>
      <c r="AR239" s="61">
        <f>IF($AA$10,$Z$10*($Q239-1)/(1+AQ247*($Q239-1)),0)</f>
        <v>-0.10665775238629432</v>
      </c>
      <c r="AS239" s="114">
        <f>IF(AR239=0,0,-1*AR239^2/$Z$10)</f>
        <v>-0.11375876144096071</v>
      </c>
      <c r="AT239" s="61">
        <f>IF($AA$10,$Z$10*($Q239-1)/(1+AS247*($Q239-1)),0)</f>
        <v>-0.10665775238629432</v>
      </c>
      <c r="AU239" s="114">
        <f>IF(AT239=0,0,-1*AT239^2/$Z$10)</f>
        <v>-0.11375876144096071</v>
      </c>
      <c r="AV239" s="61">
        <f>IF($AA$10,$Z$10*($Q239-1)/(1+AU247*($Q239-1)),0)</f>
        <v>-0.10665775238629432</v>
      </c>
      <c r="AW239" s="114">
        <f>IF(AV239=0,0,-1*AV239^2/$Z$10)</f>
        <v>-0.11375876144096071</v>
      </c>
      <c r="AX239" s="61">
        <f>IF($AA$10,$Z$10*($Q239-1)/(1+AW247*($Q239-1)),0)</f>
        <v>-0.10665775238629432</v>
      </c>
      <c r="AY239" s="114">
        <f>IF(AX239=0,0,-1*AX239^2/$Z$10)</f>
        <v>-0.11375876144096071</v>
      </c>
      <c r="AZ239" s="61">
        <f>IF($AA$10,$Z$10*($Q239-1)/(1+AY247*($Q239-1)),0)</f>
        <v>-0.10665775238629432</v>
      </c>
      <c r="BA239" s="114">
        <f>IF(AZ239=0,0,-1*AZ239^2/$Z$10)</f>
        <v>-0.11375876144096071</v>
      </c>
      <c r="BB239" s="61">
        <f>IF($AA$10,$Z$10*($Q239-1)/(1+BA247*($Q239-1)),0)</f>
        <v>-0.10665775238629432</v>
      </c>
      <c r="BC239" s="114">
        <f>IF(BB239=0,0,-1*BB239^2/$Z$10)</f>
        <v>-0.11375876144096071</v>
      </c>
      <c r="BD239" s="61">
        <f>IF($AA$10,$Z$10*($Q239-1)/(1+BC247*($Q239-1)),0)</f>
        <v>-0.10665775238629432</v>
      </c>
      <c r="BE239" s="114">
        <f>IF(BD239=0,0,-1*BD239^2/$Z$10)</f>
        <v>-0.11375876144096071</v>
      </c>
      <c r="BF239" s="61">
        <f>IF($AA$10,$Z$10*($Q239-1)/(1+BE247*($Q239-1)),0)</f>
        <v>-0.10665775238629432</v>
      </c>
      <c r="BG239" s="114">
        <f>IF(BF239=0,0,-1*BF239^2/$Z$10)</f>
        <v>-0.11375876144096071</v>
      </c>
      <c r="BH239" s="61">
        <f>IF($AA$10,$Z$10*($Q239-1)/(1+BG247*($Q239-1)),0)</f>
        <v>-0.10665775238629432</v>
      </c>
      <c r="BI239" s="114">
        <f>IF(BH239=0,0,-1*BH239^2/$Z$10)</f>
        <v>-0.11375876144096071</v>
      </c>
      <c r="BJ239" s="61">
        <f>IF($AA$10,$Z$10*($Q239-1)/(1+BI247*($Q239-1)),0)</f>
        <v>-0.10665775238629432</v>
      </c>
      <c r="BK239" s="114">
        <f>IF(BJ239=0,0,-1*BJ239^2/$Z$10)</f>
        <v>-0.11375876144096071</v>
      </c>
      <c r="BL239" s="61">
        <f>IF($AA$10,$Z$10*($Q239-1)/(1+BK247*($Q239-1)),0)</f>
        <v>-0.10665775238629432</v>
      </c>
      <c r="BM239" s="114">
        <f>IF(BL239=0,0,-1*BL239^2/$Z$10)</f>
        <v>-0.11375876144096071</v>
      </c>
      <c r="BN239" s="61">
        <f>IF($AA$10,$Z$10*($Q239-1)/(1+BM247*($Q239-1)),0)</f>
        <v>-0.10665775238629432</v>
      </c>
      <c r="BO239" s="114">
        <f>IF(BN239=0,0,-1*BN239^2/$Z$10)</f>
        <v>-0.11375876144096071</v>
      </c>
      <c r="BP239" s="61">
        <f>IF($AA$10,$Z$10*($Q239-1)/(1+BO247*($Q239-1)),0)</f>
        <v>-0.10665775238629432</v>
      </c>
      <c r="BQ239" s="114">
        <f>IF(BP239=0,0,-1*BP239^2/$Z$10)</f>
        <v>-0.11375876144096071</v>
      </c>
      <c r="BR239" s="61">
        <f>IF($AA$10,$Z$10*($Q239-1)/(1+BQ247*($Q239-1)),0)</f>
        <v>-0.10665775238629432</v>
      </c>
      <c r="BS239" s="114">
        <f>IF(BR239=0,0,-1*BR239^2/$Z$10)</f>
        <v>-0.11375876144096071</v>
      </c>
      <c r="BT239" s="61">
        <f>IF($AA$10,$Z$10*($Q239-1)/(1+BS247*($Q239-1)),0)</f>
        <v>-0.10665775238629432</v>
      </c>
      <c r="BU239" s="114">
        <f>IF(BT239=0,0,-1*BT239^2/$Z$10)</f>
        <v>-0.11375876144096071</v>
      </c>
      <c r="BV239" s="61">
        <f>IF($AA$10,$Z$10*($Q239-1)/(1+BU247*($Q239-1)),0)</f>
        <v>-0.10665775238629432</v>
      </c>
      <c r="BW239" s="114">
        <f>IF(BV239=0,0,-1*BV239^2/$Z$10)</f>
        <v>-0.11375876144096071</v>
      </c>
      <c r="BX239" s="61">
        <f>IF($AA$10,$Z$10*($Q239-1)/(1+BW247*($Q239-1)),0)</f>
        <v>-0.10665775238629432</v>
      </c>
      <c r="BY239" s="114">
        <f>IF(BX239=0,0,-1*BX239^2/$Z$10)</f>
        <v>-0.11375876144096071</v>
      </c>
      <c r="BZ239" s="61">
        <f>IF($AA$10,$Z$10*($Q239-1)/(1+BY247*($Q239-1)),0)</f>
        <v>-0.10665775238629432</v>
      </c>
      <c r="CA239" s="114">
        <f>IF(BZ239=0,0,-1*BZ239^2/$Z$10)</f>
        <v>-0.11375876144096071</v>
      </c>
      <c r="CB239" s="61">
        <f>IF($AA$10,$Z$10*($Q239-1)/(1+CA247*($Q239-1)),0)</f>
        <v>-0.10665775238629432</v>
      </c>
      <c r="CC239" s="114">
        <f>IF(CB239=0,0,-1*CB239^2/$Z$10)</f>
        <v>-0.11375876144096071</v>
      </c>
      <c r="CD239" s="61">
        <f>IF($AA$10,$Z$10*($Q239-1)/(1+CC247*($Q239-1)),0)</f>
        <v>-0.10665775238629432</v>
      </c>
      <c r="CE239" s="114">
        <f>IF(CD239=0,0,-1*CD239^2/$Z$10)</f>
        <v>-0.11375876144096071</v>
      </c>
      <c r="CF239" s="61">
        <f>IF($AA$10,$Z$10*($Q239-1)/(1+CE247*($Q239-1)),0)</f>
        <v>-0.10665775238629432</v>
      </c>
      <c r="CG239" s="114">
        <f>IF(CF239=0,0,-1*CF239^2/$Z$10)</f>
        <v>-0.11375876144096071</v>
      </c>
      <c r="CH239" s="61">
        <f>IF($AA$10,$Z$10*($Q239-1)/(1+CG247*($Q239-1)),0)</f>
        <v>-0.10665775238629432</v>
      </c>
      <c r="CI239" s="114">
        <f>IF(CH239=0,0,-1*CH239^2/$Z$10)</f>
        <v>-0.11375876144096071</v>
      </c>
      <c r="CJ239" s="61">
        <f>IF($AA$10,$Z$10*($Q239-1)/(1+CI247*($Q239-1)),0)</f>
        <v>-0.10665775238629432</v>
      </c>
      <c r="CK239" s="114">
        <f>IF(CJ239=0,0,-1*CJ239^2/$Z$10)</f>
        <v>-0.11375876144096071</v>
      </c>
      <c r="CL239" s="61">
        <f>IF($AA$10,$Z$10*($Q239-1)/(1+CK247*($Q239-1)),0)</f>
        <v>-0.10665775238629432</v>
      </c>
      <c r="CM239" s="114">
        <f>IF(CL239=0,0,-1*CL239^2/$Z$10)</f>
        <v>-0.11375876144096071</v>
      </c>
      <c r="CN239" s="61">
        <f>IF($AA$10,$Z$10*($Q239-1)/(1+CM247*($Q239-1)),0)</f>
        <v>-0.10665775238629432</v>
      </c>
      <c r="CO239" s="114">
        <f>IF(CN239=0,0,-1*CN239^2/$Z$10)</f>
        <v>-0.11375876144096071</v>
      </c>
      <c r="CP239" s="61">
        <f>IF($AA$10,$Z$10*($Q239-1)/(1+CO247*($Q239-1)),0)</f>
        <v>-0.10665775238629432</v>
      </c>
      <c r="CQ239" s="114">
        <f>IF(CP239=0,0,-1*CP239^2/$Z$10)</f>
        <v>-0.11375876144096071</v>
      </c>
      <c r="CR239" s="61">
        <f>IF($AA$10,$Z$10*($Q239-1)/(1+CQ247*($Q239-1)),0)</f>
        <v>-0.10665775238629432</v>
      </c>
      <c r="CS239" s="114">
        <f>IF(CR239=0,0,-1*CR239^2/$Z$10)</f>
        <v>-0.11375876144096071</v>
      </c>
      <c r="CT239" s="61">
        <f>IF($AA$10,$Z$10*($Q239-1)/(1+CS247*($Q239-1)),0)</f>
        <v>-0.10665775238629432</v>
      </c>
      <c r="CU239" s="114">
        <f>IF(CT239=0,0,-1*CT239^2/$Z$10)</f>
        <v>-0.11375876144096071</v>
      </c>
      <c r="CV239" s="61">
        <f>IF($AA$10,$Z$10*($Q239-1)/(1+CU247*($Q239-1)),0)</f>
        <v>-0.10665775238629432</v>
      </c>
      <c r="CW239" s="114">
        <f>IF(CV239=0,0,-1*CV239^2/$Z$10)</f>
        <v>-0.11375876144096071</v>
      </c>
      <c r="CX239" s="61">
        <f>IF($AA$10,$Z$10*($Q239-1)/(1+CW247*($Q239-1)),0)</f>
        <v>-0.10665775238629432</v>
      </c>
      <c r="CY239" s="114">
        <f>IF(CX239=0,0,-1*CX239^2/$Z$10)</f>
        <v>-0.11375876144096071</v>
      </c>
      <c r="CZ239" s="61">
        <f>IF($AA$10,$Z$10*($Q239-1)/(1+CY247*($Q239-1)),0)</f>
        <v>-0.10665775238629432</v>
      </c>
      <c r="DA239" s="114">
        <f>IF(CZ239=0,0,-1*CZ239^2/$Z$10)</f>
        <v>-0.11375876144096071</v>
      </c>
      <c r="DB239" s="61">
        <f>IF($AA$10,$Z$10*($Q239-1)/(1+DA247*($Q239-1)),0)</f>
        <v>-0.10665775238629432</v>
      </c>
      <c r="DC239" s="114">
        <f>IF(DB239=0,0,-1*DB239^2/$Z$10)</f>
        <v>-0.11375876144096071</v>
      </c>
      <c r="DD239" s="61">
        <f>IF($AA$10,$Z$10*($Q239-1)/(1+DC247*($Q239-1)),0)</f>
        <v>-0.10665775238629432</v>
      </c>
      <c r="DE239" s="114">
        <f>IF(DD239=0,0,-1*DD239^2/$Z$10)</f>
        <v>-0.11375876144096071</v>
      </c>
      <c r="DF239" s="61">
        <f>IF($AA$10,$Z$10*($Q239-1)/(1+DE247*($Q239-1)),0)</f>
        <v>-0.10665775238629432</v>
      </c>
      <c r="DG239" s="114">
        <f>IF(DF239=0,0,-1*DF239^2/$Z$10)</f>
        <v>-0.11375876144096071</v>
      </c>
      <c r="DH239" s="61">
        <f>IF($AA$10,$Z$10*($Q239-1)/(1+DG247*($Q239-1)),0)</f>
        <v>-0.10665775238629432</v>
      </c>
      <c r="DI239" s="114">
        <f>IF(DH239=0,0,-1*DH239^2/$Z$10)</f>
        <v>-0.11375876144096071</v>
      </c>
      <c r="DJ239" s="61">
        <f>IF($AA$10,$Z$10*($Q239-1)/(1+DI247*($Q239-1)),0)</f>
        <v>-0.10665775238629432</v>
      </c>
      <c r="DK239" s="114">
        <f>IF(DJ239=0,0,-1*DJ239^2/$Z$10)</f>
        <v>-0.11375876144096071</v>
      </c>
      <c r="DL239" s="61">
        <f>IF($AA$10,$Z$10*($Q239-1)/(1+DK247*($Q239-1)),0)</f>
        <v>-0.10665775238629432</v>
      </c>
      <c r="DM239" s="154">
        <f>IF(DL239=0,0,-1*DL239^2/$Z$10)</f>
        <v>-0.11375876144096071</v>
      </c>
    </row>
    <row r="240" spans="14:117" x14ac:dyDescent="0.25">
      <c r="N240" s="153">
        <f>$Z$11/(O234*(Q240-1)+1)</f>
        <v>0.12573095585616756</v>
      </c>
      <c r="O240" s="169">
        <f t="shared" si="76"/>
        <v>1.9877616052334887E-2</v>
      </c>
      <c r="P240" s="78">
        <v>5</v>
      </c>
      <c r="Q240" s="61">
        <f>IF($AA$11,AV215/AV227,0)</f>
        <v>0.15809643629110942</v>
      </c>
      <c r="R240" s="61">
        <f>IF($AA$11,$Z$11*($Q240-1)/(1+O194*($Q240-1)),0)</f>
        <v>-0.10584904628764374</v>
      </c>
      <c r="S240" s="114">
        <f>IF(R240=0,0,-1*R240^2/$Z$11)</f>
        <v>-0.11204020600003747</v>
      </c>
      <c r="T240" s="61">
        <f>IF($AA$11,$Z$11*($Q240-1)/(1+S247*($Q240-1)),0)</f>
        <v>-0.10627506040070395</v>
      </c>
      <c r="U240" s="114">
        <f>IF(T240=0,0,-1*T240^2/$Z$11)</f>
        <v>-0.11294388463173273</v>
      </c>
      <c r="V240" s="61">
        <f>IF($AA$11,$Z$11*($Q240-1)/(1+U247*($Q240-1)),0)</f>
        <v>-0.1058516859407691</v>
      </c>
      <c r="W240" s="114">
        <f>IF(V240=0,0,-1*V240^2/$Z$11)</f>
        <v>-0.11204579416503214</v>
      </c>
      <c r="X240" s="61">
        <f>IF($AA$11,$Z$11*($Q240-1)/(1+W247*($Q240-1)),0)</f>
        <v>-0.10585333977771776</v>
      </c>
      <c r="Y240" s="114">
        <f>IF(X240=0,0,-1*X240^2/$Z$11)</f>
        <v>-0.11204929542096963</v>
      </c>
      <c r="Z240" s="61">
        <f>IF($AA$11,$Z$11*($Q240-1)/(1+Y247*($Q240-1)),0)</f>
        <v>-0.10585333980383269</v>
      </c>
      <c r="AA240" s="114">
        <f>IF(Z240=0,0,-1*Z240^2/$Z$11)</f>
        <v>-0.11204929547625669</v>
      </c>
      <c r="AB240" s="61">
        <f>IF($AA$11,$Z$11*($Q240-1)/(1+AA247*($Q240-1)),0)</f>
        <v>-0.10585333980383269</v>
      </c>
      <c r="AC240" s="114">
        <f>IF(AB240=0,0,-1*AB240^2/$Z$11)</f>
        <v>-0.11204929547625669</v>
      </c>
      <c r="AD240" s="61">
        <f>IF($AA$11,$Z$11*($Q240-1)/(1+AC247*($Q240-1)),0)</f>
        <v>-0.10585333980383269</v>
      </c>
      <c r="AE240" s="114">
        <f>IF(AD240=0,0,-1*AD240^2/$Z$11)</f>
        <v>-0.11204929547625669</v>
      </c>
      <c r="AF240" s="61">
        <f>IF($AA$11,$Z$11*($Q240-1)/(1+AE247*($Q240-1)),0)</f>
        <v>-0.10585333980383269</v>
      </c>
      <c r="AG240" s="114">
        <f>IF(AF240=0,0,-1*AF240^2/$Z$11)</f>
        <v>-0.11204929547625669</v>
      </c>
      <c r="AH240" s="61">
        <f>IF($AA$11,$Z$11*($Q240-1)/(1+AG247*($Q240-1)),0)</f>
        <v>-0.10585333980383269</v>
      </c>
      <c r="AI240" s="114">
        <f>IF(AH240=0,0,-1*AH240^2/$Z$11)</f>
        <v>-0.11204929547625669</v>
      </c>
      <c r="AJ240" s="61">
        <f>IF($AA$11,$Z$11*($Q240-1)/(1+AI247*($Q240-1)),0)</f>
        <v>-0.10585333980383269</v>
      </c>
      <c r="AK240" s="114">
        <f>IF(AJ240=0,0,-1*AJ240^2/$Z$11)</f>
        <v>-0.11204929547625669</v>
      </c>
      <c r="AL240" s="61">
        <f>IF($AA$11,$Z$11*($Q240-1)/(1+AK247*($Q240-1)),0)</f>
        <v>-0.10585333980383269</v>
      </c>
      <c r="AM240" s="114">
        <f>IF(AL240=0,0,-1*AL240^2/$Z$11)</f>
        <v>-0.11204929547625669</v>
      </c>
      <c r="AN240" s="61">
        <f>IF($AA$11,$Z$11*($Q240-1)/(1+AM247*($Q240-1)),0)</f>
        <v>-0.10585333980383269</v>
      </c>
      <c r="AO240" s="114">
        <f>IF(AN240=0,0,-1*AN240^2/$Z$11)</f>
        <v>-0.11204929547625669</v>
      </c>
      <c r="AP240" s="61">
        <f>IF($AA$11,$Z$11*($Q240-1)/(1+AO247*($Q240-1)),0)</f>
        <v>-0.10585333980383269</v>
      </c>
      <c r="AQ240" s="114">
        <f>IF(AP240=0,0,-1*AP240^2/$Z$11)</f>
        <v>-0.11204929547625669</v>
      </c>
      <c r="AR240" s="61">
        <f>IF($AA$11,$Z$11*($Q240-1)/(1+AQ247*($Q240-1)),0)</f>
        <v>-0.10585333980383269</v>
      </c>
      <c r="AS240" s="114">
        <f>IF(AR240=0,0,-1*AR240^2/$Z$11)</f>
        <v>-0.11204929547625669</v>
      </c>
      <c r="AT240" s="61">
        <f>IF($AA$11,$Z$11*($Q240-1)/(1+AS247*($Q240-1)),0)</f>
        <v>-0.10585333980383269</v>
      </c>
      <c r="AU240" s="114">
        <f>IF(AT240=0,0,-1*AT240^2/$Z$11)</f>
        <v>-0.11204929547625669</v>
      </c>
      <c r="AV240" s="61">
        <f>IF($AA$11,$Z$11*($Q240-1)/(1+AU247*($Q240-1)),0)</f>
        <v>-0.10585333980383269</v>
      </c>
      <c r="AW240" s="114">
        <f>IF(AV240=0,0,-1*AV240^2/$Z$11)</f>
        <v>-0.11204929547625669</v>
      </c>
      <c r="AX240" s="61">
        <f>IF($AA$11,$Z$11*($Q240-1)/(1+AW247*($Q240-1)),0)</f>
        <v>-0.10585333980383269</v>
      </c>
      <c r="AY240" s="114">
        <f>IF(AX240=0,0,-1*AX240^2/$Z$11)</f>
        <v>-0.11204929547625669</v>
      </c>
      <c r="AZ240" s="61">
        <f>IF($AA$11,$Z$11*($Q240-1)/(1+AY247*($Q240-1)),0)</f>
        <v>-0.10585333980383269</v>
      </c>
      <c r="BA240" s="114">
        <f>IF(AZ240=0,0,-1*AZ240^2/$Z$11)</f>
        <v>-0.11204929547625669</v>
      </c>
      <c r="BB240" s="61">
        <f>IF($AA$11,$Z$11*($Q240-1)/(1+BA247*($Q240-1)),0)</f>
        <v>-0.10585333980383269</v>
      </c>
      <c r="BC240" s="114">
        <f>IF(BB240=0,0,-1*BB240^2/$Z$11)</f>
        <v>-0.11204929547625669</v>
      </c>
      <c r="BD240" s="61">
        <f>IF($AA$11,$Z$11*($Q240-1)/(1+BC247*($Q240-1)),0)</f>
        <v>-0.10585333980383269</v>
      </c>
      <c r="BE240" s="114">
        <f>IF(BD240=0,0,-1*BD240^2/$Z$11)</f>
        <v>-0.11204929547625669</v>
      </c>
      <c r="BF240" s="61">
        <f>IF($AA$11,$Z$11*($Q240-1)/(1+BE247*($Q240-1)),0)</f>
        <v>-0.10585333980383269</v>
      </c>
      <c r="BG240" s="114">
        <f>IF(BF240=0,0,-1*BF240^2/$Z$11)</f>
        <v>-0.11204929547625669</v>
      </c>
      <c r="BH240" s="61">
        <f>IF($AA$11,$Z$11*($Q240-1)/(1+BG247*($Q240-1)),0)</f>
        <v>-0.10585333980383269</v>
      </c>
      <c r="BI240" s="114">
        <f>IF(BH240=0,0,-1*BH240^2/$Z$11)</f>
        <v>-0.11204929547625669</v>
      </c>
      <c r="BJ240" s="61">
        <f>IF($AA$11,$Z$11*($Q240-1)/(1+BI247*($Q240-1)),0)</f>
        <v>-0.10585333980383269</v>
      </c>
      <c r="BK240" s="114">
        <f>IF(BJ240=0,0,-1*BJ240^2/$Z$11)</f>
        <v>-0.11204929547625669</v>
      </c>
      <c r="BL240" s="61">
        <f>IF($AA$11,$Z$11*($Q240-1)/(1+BK247*($Q240-1)),0)</f>
        <v>-0.10585333980383269</v>
      </c>
      <c r="BM240" s="114">
        <f>IF(BL240=0,0,-1*BL240^2/$Z$11)</f>
        <v>-0.11204929547625669</v>
      </c>
      <c r="BN240" s="61">
        <f>IF($AA$11,$Z$11*($Q240-1)/(1+BM247*($Q240-1)),0)</f>
        <v>-0.10585333980383269</v>
      </c>
      <c r="BO240" s="114">
        <f>IF(BN240=0,0,-1*BN240^2/$Z$11)</f>
        <v>-0.11204929547625669</v>
      </c>
      <c r="BP240" s="61">
        <f>IF($AA$11,$Z$11*($Q240-1)/(1+BO247*($Q240-1)),0)</f>
        <v>-0.10585333980383269</v>
      </c>
      <c r="BQ240" s="114">
        <f>IF(BP240=0,0,-1*BP240^2/$Z$11)</f>
        <v>-0.11204929547625669</v>
      </c>
      <c r="BR240" s="61">
        <f>IF($AA$11,$Z$11*($Q240-1)/(1+BQ247*($Q240-1)),0)</f>
        <v>-0.10585333980383269</v>
      </c>
      <c r="BS240" s="114">
        <f>IF(BR240=0,0,-1*BR240^2/$Z$11)</f>
        <v>-0.11204929547625669</v>
      </c>
      <c r="BT240" s="61">
        <f>IF($AA$11,$Z$11*($Q240-1)/(1+BS247*($Q240-1)),0)</f>
        <v>-0.10585333980383269</v>
      </c>
      <c r="BU240" s="114">
        <f>IF(BT240=0,0,-1*BT240^2/$Z$11)</f>
        <v>-0.11204929547625669</v>
      </c>
      <c r="BV240" s="61">
        <f>IF($AA$11,$Z$11*($Q240-1)/(1+BU247*($Q240-1)),0)</f>
        <v>-0.10585333980383269</v>
      </c>
      <c r="BW240" s="114">
        <f>IF(BV240=0,0,-1*BV240^2/$Z$11)</f>
        <v>-0.11204929547625669</v>
      </c>
      <c r="BX240" s="61">
        <f>IF($AA$11,$Z$11*($Q240-1)/(1+BW247*($Q240-1)),0)</f>
        <v>-0.10585333980383269</v>
      </c>
      <c r="BY240" s="114">
        <f>IF(BX240=0,0,-1*BX240^2/$Z$11)</f>
        <v>-0.11204929547625669</v>
      </c>
      <c r="BZ240" s="61">
        <f>IF($AA$11,$Z$11*($Q240-1)/(1+BY247*($Q240-1)),0)</f>
        <v>-0.10585333980383269</v>
      </c>
      <c r="CA240" s="114">
        <f>IF(BZ240=0,0,-1*BZ240^2/$Z$11)</f>
        <v>-0.11204929547625669</v>
      </c>
      <c r="CB240" s="61">
        <f>IF($AA$11,$Z$11*($Q240-1)/(1+CA247*($Q240-1)),0)</f>
        <v>-0.10585333980383269</v>
      </c>
      <c r="CC240" s="114">
        <f>IF(CB240=0,0,-1*CB240^2/$Z$11)</f>
        <v>-0.11204929547625669</v>
      </c>
      <c r="CD240" s="61">
        <f>IF($AA$11,$Z$11*($Q240-1)/(1+CC247*($Q240-1)),0)</f>
        <v>-0.10585333980383269</v>
      </c>
      <c r="CE240" s="114">
        <f>IF(CD240=0,0,-1*CD240^2/$Z$11)</f>
        <v>-0.11204929547625669</v>
      </c>
      <c r="CF240" s="61">
        <f>IF($AA$11,$Z$11*($Q240-1)/(1+CE247*($Q240-1)),0)</f>
        <v>-0.10585333980383269</v>
      </c>
      <c r="CG240" s="114">
        <f>IF(CF240=0,0,-1*CF240^2/$Z$11)</f>
        <v>-0.11204929547625669</v>
      </c>
      <c r="CH240" s="61">
        <f>IF($AA$11,$Z$11*($Q240-1)/(1+CG247*($Q240-1)),0)</f>
        <v>-0.10585333980383269</v>
      </c>
      <c r="CI240" s="114">
        <f>IF(CH240=0,0,-1*CH240^2/$Z$11)</f>
        <v>-0.11204929547625669</v>
      </c>
      <c r="CJ240" s="61">
        <f>IF($AA$11,$Z$11*($Q240-1)/(1+CI247*($Q240-1)),0)</f>
        <v>-0.10585333980383269</v>
      </c>
      <c r="CK240" s="114">
        <f>IF(CJ240=0,0,-1*CJ240^2/$Z$11)</f>
        <v>-0.11204929547625669</v>
      </c>
      <c r="CL240" s="61">
        <f>IF($AA$11,$Z$11*($Q240-1)/(1+CK247*($Q240-1)),0)</f>
        <v>-0.10585333980383269</v>
      </c>
      <c r="CM240" s="114">
        <f>IF(CL240=0,0,-1*CL240^2/$Z$11)</f>
        <v>-0.11204929547625669</v>
      </c>
      <c r="CN240" s="61">
        <f>IF($AA$11,$Z$11*($Q240-1)/(1+CM247*($Q240-1)),0)</f>
        <v>-0.10585333980383269</v>
      </c>
      <c r="CO240" s="114">
        <f>IF(CN240=0,0,-1*CN240^2/$Z$11)</f>
        <v>-0.11204929547625669</v>
      </c>
      <c r="CP240" s="61">
        <f>IF($AA$11,$Z$11*($Q240-1)/(1+CO247*($Q240-1)),0)</f>
        <v>-0.10585333980383269</v>
      </c>
      <c r="CQ240" s="114">
        <f>IF(CP240=0,0,-1*CP240^2/$Z$11)</f>
        <v>-0.11204929547625669</v>
      </c>
      <c r="CR240" s="61">
        <f>IF($AA$11,$Z$11*($Q240-1)/(1+CQ247*($Q240-1)),0)</f>
        <v>-0.10585333980383269</v>
      </c>
      <c r="CS240" s="114">
        <f>IF(CR240=0,0,-1*CR240^2/$Z$11)</f>
        <v>-0.11204929547625669</v>
      </c>
      <c r="CT240" s="61">
        <f>IF($AA$11,$Z$11*($Q240-1)/(1+CS247*($Q240-1)),0)</f>
        <v>-0.10585333980383269</v>
      </c>
      <c r="CU240" s="114">
        <f>IF(CT240=0,0,-1*CT240^2/$Z$11)</f>
        <v>-0.11204929547625669</v>
      </c>
      <c r="CV240" s="61">
        <f>IF($AA$11,$Z$11*($Q240-1)/(1+CU247*($Q240-1)),0)</f>
        <v>-0.10585333980383269</v>
      </c>
      <c r="CW240" s="114">
        <f>IF(CV240=0,0,-1*CV240^2/$Z$11)</f>
        <v>-0.11204929547625669</v>
      </c>
      <c r="CX240" s="61">
        <f>IF($AA$11,$Z$11*($Q240-1)/(1+CW247*($Q240-1)),0)</f>
        <v>-0.10585333980383269</v>
      </c>
      <c r="CY240" s="114">
        <f>IF(CX240=0,0,-1*CX240^2/$Z$11)</f>
        <v>-0.11204929547625669</v>
      </c>
      <c r="CZ240" s="61">
        <f>IF($AA$11,$Z$11*($Q240-1)/(1+CY247*($Q240-1)),0)</f>
        <v>-0.10585333980383269</v>
      </c>
      <c r="DA240" s="114">
        <f>IF(CZ240=0,0,-1*CZ240^2/$Z$11)</f>
        <v>-0.11204929547625669</v>
      </c>
      <c r="DB240" s="61">
        <f>IF($AA$11,$Z$11*($Q240-1)/(1+DA247*($Q240-1)),0)</f>
        <v>-0.10585333980383269</v>
      </c>
      <c r="DC240" s="114">
        <f>IF(DB240=0,0,-1*DB240^2/$Z$11)</f>
        <v>-0.11204929547625669</v>
      </c>
      <c r="DD240" s="61">
        <f>IF($AA$11,$Z$11*($Q240-1)/(1+DC247*($Q240-1)),0)</f>
        <v>-0.10585333980383269</v>
      </c>
      <c r="DE240" s="114">
        <f>IF(DD240=0,0,-1*DD240^2/$Z$11)</f>
        <v>-0.11204929547625669</v>
      </c>
      <c r="DF240" s="61">
        <f>IF($AA$11,$Z$11*($Q240-1)/(1+DE247*($Q240-1)),0)</f>
        <v>-0.10585333980383269</v>
      </c>
      <c r="DG240" s="114">
        <f>IF(DF240=0,0,-1*DF240^2/$Z$11)</f>
        <v>-0.11204929547625669</v>
      </c>
      <c r="DH240" s="61">
        <f>IF($AA$11,$Z$11*($Q240-1)/(1+DG247*($Q240-1)),0)</f>
        <v>-0.10585333980383269</v>
      </c>
      <c r="DI240" s="114">
        <f>IF(DH240=0,0,-1*DH240^2/$Z$11)</f>
        <v>-0.11204929547625669</v>
      </c>
      <c r="DJ240" s="61">
        <f>IF($AA$11,$Z$11*($Q240-1)/(1+DI247*($Q240-1)),0)</f>
        <v>-0.10585333980383269</v>
      </c>
      <c r="DK240" s="114">
        <f>IF(DJ240=0,0,-1*DJ240^2/$Z$11)</f>
        <v>-0.11204929547625669</v>
      </c>
      <c r="DL240" s="61">
        <f>IF($AA$11,$Z$11*($Q240-1)/(1+DK247*($Q240-1)),0)</f>
        <v>-0.10585333980383269</v>
      </c>
      <c r="DM240" s="154">
        <f>IF(DL240=0,0,-1*DL240^2/$Z$11)</f>
        <v>-0.11204929547625669</v>
      </c>
    </row>
    <row r="241" spans="14:117" x14ac:dyDescent="0.25">
      <c r="N241" s="153">
        <f>$Z$12/(O234*(Q241-1)+1)</f>
        <v>0.12962008741734954</v>
      </c>
      <c r="O241" s="169">
        <f t="shared" si="76"/>
        <v>7.7674366283818647E-3</v>
      </c>
      <c r="P241" s="78">
        <v>6</v>
      </c>
      <c r="Q241" s="61">
        <f>IF($AA$12,AV216/AV228,0)</f>
        <v>5.9924636552453059E-2</v>
      </c>
      <c r="R241" s="61">
        <f>IF($AA$12,$Z$12*($Q241-1)/(1+O194*($Q241-1)),0)</f>
        <v>-0.12184696132600419</v>
      </c>
      <c r="S241" s="114">
        <f>IF(R241=0,0,-1*R241^2/$Z$12)</f>
        <v>-0.14846681984380758</v>
      </c>
      <c r="T241" s="61">
        <f>IF($AA$12,$Z$12*($Q241-1)/(1+S247*($Q241-1)),0)</f>
        <v>-0.12241182513882466</v>
      </c>
      <c r="U241" s="114">
        <f>IF(T241=0,0,-1*T241^2/$Z$12)</f>
        <v>-0.14984654933818184</v>
      </c>
      <c r="V241" s="61">
        <f>IF($AA$12,$Z$12*($Q241-1)/(1+U247*($Q241-1)),0)</f>
        <v>-0.12185045919874218</v>
      </c>
      <c r="W241" s="114">
        <f>IF(V241=0,0,-1*V241^2/$Z$12)</f>
        <v>-0.14847534406944332</v>
      </c>
      <c r="X241" s="61">
        <f>IF($AA$12,$Z$12*($Q241-1)/(1+W247*($Q241-1)),0)</f>
        <v>-0.12185265075436182</v>
      </c>
      <c r="Y241" s="114">
        <f>IF(X241=0,0,-1*X241^2/$Z$12)</f>
        <v>-0.14848068495864472</v>
      </c>
      <c r="Z241" s="61">
        <f>IF($AA$12,$Z$12*($Q241-1)/(1+Y247*($Q241-1)),0)</f>
        <v>-0.12185265078896769</v>
      </c>
      <c r="AA241" s="114">
        <f>IF(Z241=0,0,-1*Z241^2/$Z$12)</f>
        <v>-0.14848068504298106</v>
      </c>
      <c r="AB241" s="61">
        <f>IF($AA$12,$Z$12*($Q241-1)/(1+AA247*($Q241-1)),0)</f>
        <v>-0.12185265078896769</v>
      </c>
      <c r="AC241" s="114">
        <f>IF(AB241=0,0,-1*AB241^2/$Z$12)</f>
        <v>-0.14848068504298106</v>
      </c>
      <c r="AD241" s="61">
        <f>IF($AA$12,$Z$12*($Q241-1)/(1+AC247*($Q241-1)),0)</f>
        <v>-0.12185265078896769</v>
      </c>
      <c r="AE241" s="114">
        <f>IF(AD241=0,0,-1*AD241^2/$Z$12)</f>
        <v>-0.14848068504298106</v>
      </c>
      <c r="AF241" s="61">
        <f>IF($AA$12,$Z$12*($Q241-1)/(1+AE247*($Q241-1)),0)</f>
        <v>-0.12185265078896769</v>
      </c>
      <c r="AG241" s="114">
        <f>IF(AF241=0,0,-1*AF241^2/$Z$12)</f>
        <v>-0.14848068504298106</v>
      </c>
      <c r="AH241" s="61">
        <f>IF($AA$12,$Z$12*($Q241-1)/(1+AG247*($Q241-1)),0)</f>
        <v>-0.12185265078896769</v>
      </c>
      <c r="AI241" s="114">
        <f>IF(AH241=0,0,-1*AH241^2/$Z$12)</f>
        <v>-0.14848068504298106</v>
      </c>
      <c r="AJ241" s="61">
        <f>IF($AA$12,$Z$12*($Q241-1)/(1+AI247*($Q241-1)),0)</f>
        <v>-0.12185265078896769</v>
      </c>
      <c r="AK241" s="114">
        <f>IF(AJ241=0,0,-1*AJ241^2/$Z$12)</f>
        <v>-0.14848068504298106</v>
      </c>
      <c r="AL241" s="61">
        <f>IF($AA$12,$Z$12*($Q241-1)/(1+AK247*($Q241-1)),0)</f>
        <v>-0.12185265078896769</v>
      </c>
      <c r="AM241" s="114">
        <f>IF(AL241=0,0,-1*AL241^2/$Z$12)</f>
        <v>-0.14848068504298106</v>
      </c>
      <c r="AN241" s="61">
        <f>IF($AA$12,$Z$12*($Q241-1)/(1+AM247*($Q241-1)),0)</f>
        <v>-0.12185265078896769</v>
      </c>
      <c r="AO241" s="114">
        <f>IF(AN241=0,0,-1*AN241^2/$Z$12)</f>
        <v>-0.14848068504298106</v>
      </c>
      <c r="AP241" s="61">
        <f>IF($AA$12,$Z$12*($Q241-1)/(1+AO247*($Q241-1)),0)</f>
        <v>-0.12185265078896769</v>
      </c>
      <c r="AQ241" s="114">
        <f>IF(AP241=0,0,-1*AP241^2/$Z$12)</f>
        <v>-0.14848068504298106</v>
      </c>
      <c r="AR241" s="61">
        <f>IF($AA$12,$Z$12*($Q241-1)/(1+AQ247*($Q241-1)),0)</f>
        <v>-0.12185265078896769</v>
      </c>
      <c r="AS241" s="114">
        <f>IF(AR241=0,0,-1*AR241^2/$Z$12)</f>
        <v>-0.14848068504298106</v>
      </c>
      <c r="AT241" s="61">
        <f>IF($AA$12,$Z$12*($Q241-1)/(1+AS247*($Q241-1)),0)</f>
        <v>-0.12185265078896769</v>
      </c>
      <c r="AU241" s="114">
        <f>IF(AT241=0,0,-1*AT241^2/$Z$12)</f>
        <v>-0.14848068504298106</v>
      </c>
      <c r="AV241" s="61">
        <f>IF($AA$12,$Z$12*($Q241-1)/(1+AU247*($Q241-1)),0)</f>
        <v>-0.12185265078896769</v>
      </c>
      <c r="AW241" s="114">
        <f>IF(AV241=0,0,-1*AV241^2/$Z$12)</f>
        <v>-0.14848068504298106</v>
      </c>
      <c r="AX241" s="61">
        <f>IF($AA$12,$Z$12*($Q241-1)/(1+AW247*($Q241-1)),0)</f>
        <v>-0.12185265078896769</v>
      </c>
      <c r="AY241" s="114">
        <f>IF(AX241=0,0,-1*AX241^2/$Z$12)</f>
        <v>-0.14848068504298106</v>
      </c>
      <c r="AZ241" s="61">
        <f>IF($AA$12,$Z$12*($Q241-1)/(1+AY247*($Q241-1)),0)</f>
        <v>-0.12185265078896769</v>
      </c>
      <c r="BA241" s="114">
        <f>IF(AZ241=0,0,-1*AZ241^2/$Z$12)</f>
        <v>-0.14848068504298106</v>
      </c>
      <c r="BB241" s="61">
        <f>IF($AA$12,$Z$12*($Q241-1)/(1+BA247*($Q241-1)),0)</f>
        <v>-0.12185265078896769</v>
      </c>
      <c r="BC241" s="114">
        <f>IF(BB241=0,0,-1*BB241^2/$Z$12)</f>
        <v>-0.14848068504298106</v>
      </c>
      <c r="BD241" s="61">
        <f>IF($AA$12,$Z$12*($Q241-1)/(1+BC247*($Q241-1)),0)</f>
        <v>-0.12185265078896769</v>
      </c>
      <c r="BE241" s="114">
        <f>IF(BD241=0,0,-1*BD241^2/$Z$12)</f>
        <v>-0.14848068504298106</v>
      </c>
      <c r="BF241" s="61">
        <f>IF($AA$12,$Z$12*($Q241-1)/(1+BE247*($Q241-1)),0)</f>
        <v>-0.12185265078896769</v>
      </c>
      <c r="BG241" s="114">
        <f>IF(BF241=0,0,-1*BF241^2/$Z$12)</f>
        <v>-0.14848068504298106</v>
      </c>
      <c r="BH241" s="61">
        <f>IF($AA$12,$Z$12*($Q241-1)/(1+BG247*($Q241-1)),0)</f>
        <v>-0.12185265078896769</v>
      </c>
      <c r="BI241" s="114">
        <f>IF(BH241=0,0,-1*BH241^2/$Z$12)</f>
        <v>-0.14848068504298106</v>
      </c>
      <c r="BJ241" s="61">
        <f>IF($AA$12,$Z$12*($Q241-1)/(1+BI247*($Q241-1)),0)</f>
        <v>-0.12185265078896769</v>
      </c>
      <c r="BK241" s="114">
        <f>IF(BJ241=0,0,-1*BJ241^2/$Z$12)</f>
        <v>-0.14848068504298106</v>
      </c>
      <c r="BL241" s="61">
        <f>IF($AA$12,$Z$12*($Q241-1)/(1+BK247*($Q241-1)),0)</f>
        <v>-0.12185265078896769</v>
      </c>
      <c r="BM241" s="114">
        <f>IF(BL241=0,0,-1*BL241^2/$Z$12)</f>
        <v>-0.14848068504298106</v>
      </c>
      <c r="BN241" s="61">
        <f>IF($AA$12,$Z$12*($Q241-1)/(1+BM247*($Q241-1)),0)</f>
        <v>-0.12185265078896769</v>
      </c>
      <c r="BO241" s="114">
        <f>IF(BN241=0,0,-1*BN241^2/$Z$12)</f>
        <v>-0.14848068504298106</v>
      </c>
      <c r="BP241" s="61">
        <f>IF($AA$12,$Z$12*($Q241-1)/(1+BO247*($Q241-1)),0)</f>
        <v>-0.12185265078896769</v>
      </c>
      <c r="BQ241" s="114">
        <f>IF(BP241=0,0,-1*BP241^2/$Z$12)</f>
        <v>-0.14848068504298106</v>
      </c>
      <c r="BR241" s="61">
        <f>IF($AA$12,$Z$12*($Q241-1)/(1+BQ247*($Q241-1)),0)</f>
        <v>-0.12185265078896769</v>
      </c>
      <c r="BS241" s="114">
        <f>IF(BR241=0,0,-1*BR241^2/$Z$12)</f>
        <v>-0.14848068504298106</v>
      </c>
      <c r="BT241" s="61">
        <f>IF($AA$12,$Z$12*($Q241-1)/(1+BS247*($Q241-1)),0)</f>
        <v>-0.12185265078896769</v>
      </c>
      <c r="BU241" s="114">
        <f>IF(BT241=0,0,-1*BT241^2/$Z$12)</f>
        <v>-0.14848068504298106</v>
      </c>
      <c r="BV241" s="61">
        <f>IF($AA$12,$Z$12*($Q241-1)/(1+BU247*($Q241-1)),0)</f>
        <v>-0.12185265078896769</v>
      </c>
      <c r="BW241" s="114">
        <f>IF(BV241=0,0,-1*BV241^2/$Z$12)</f>
        <v>-0.14848068504298106</v>
      </c>
      <c r="BX241" s="61">
        <f>IF($AA$12,$Z$12*($Q241-1)/(1+BW247*($Q241-1)),0)</f>
        <v>-0.12185265078896769</v>
      </c>
      <c r="BY241" s="114">
        <f>IF(BX241=0,0,-1*BX241^2/$Z$12)</f>
        <v>-0.14848068504298106</v>
      </c>
      <c r="BZ241" s="61">
        <f>IF($AA$12,$Z$12*($Q241-1)/(1+BY247*($Q241-1)),0)</f>
        <v>-0.12185265078896769</v>
      </c>
      <c r="CA241" s="114">
        <f>IF(BZ241=0,0,-1*BZ241^2/$Z$12)</f>
        <v>-0.14848068504298106</v>
      </c>
      <c r="CB241" s="61">
        <f>IF($AA$12,$Z$12*($Q241-1)/(1+CA247*($Q241-1)),0)</f>
        <v>-0.12185265078896769</v>
      </c>
      <c r="CC241" s="114">
        <f>IF(CB241=0,0,-1*CB241^2/$Z$12)</f>
        <v>-0.14848068504298106</v>
      </c>
      <c r="CD241" s="61">
        <f>IF($AA$12,$Z$12*($Q241-1)/(1+CC247*($Q241-1)),0)</f>
        <v>-0.12185265078896769</v>
      </c>
      <c r="CE241" s="114">
        <f>IF(CD241=0,0,-1*CD241^2/$Z$12)</f>
        <v>-0.14848068504298106</v>
      </c>
      <c r="CF241" s="61">
        <f>IF($AA$12,$Z$12*($Q241-1)/(1+CE247*($Q241-1)),0)</f>
        <v>-0.12185265078896769</v>
      </c>
      <c r="CG241" s="114">
        <f>IF(CF241=0,0,-1*CF241^2/$Z$12)</f>
        <v>-0.14848068504298106</v>
      </c>
      <c r="CH241" s="61">
        <f>IF($AA$12,$Z$12*($Q241-1)/(1+CG247*($Q241-1)),0)</f>
        <v>-0.12185265078896769</v>
      </c>
      <c r="CI241" s="114">
        <f>IF(CH241=0,0,-1*CH241^2/$Z$12)</f>
        <v>-0.14848068504298106</v>
      </c>
      <c r="CJ241" s="61">
        <f>IF($AA$12,$Z$12*($Q241-1)/(1+CI247*($Q241-1)),0)</f>
        <v>-0.12185265078896769</v>
      </c>
      <c r="CK241" s="114">
        <f>IF(CJ241=0,0,-1*CJ241^2/$Z$12)</f>
        <v>-0.14848068504298106</v>
      </c>
      <c r="CL241" s="61">
        <f>IF($AA$12,$Z$12*($Q241-1)/(1+CK247*($Q241-1)),0)</f>
        <v>-0.12185265078896769</v>
      </c>
      <c r="CM241" s="114">
        <f>IF(CL241=0,0,-1*CL241^2/$Z$12)</f>
        <v>-0.14848068504298106</v>
      </c>
      <c r="CN241" s="61">
        <f>IF($AA$12,$Z$12*($Q241-1)/(1+CM247*($Q241-1)),0)</f>
        <v>-0.12185265078896769</v>
      </c>
      <c r="CO241" s="114">
        <f>IF(CN241=0,0,-1*CN241^2/$Z$12)</f>
        <v>-0.14848068504298106</v>
      </c>
      <c r="CP241" s="61">
        <f>IF($AA$12,$Z$12*($Q241-1)/(1+CO247*($Q241-1)),0)</f>
        <v>-0.12185265078896769</v>
      </c>
      <c r="CQ241" s="114">
        <f>IF(CP241=0,0,-1*CP241^2/$Z$12)</f>
        <v>-0.14848068504298106</v>
      </c>
      <c r="CR241" s="61">
        <f>IF($AA$12,$Z$12*($Q241-1)/(1+CQ247*($Q241-1)),0)</f>
        <v>-0.12185265078896769</v>
      </c>
      <c r="CS241" s="114">
        <f>IF(CR241=0,0,-1*CR241^2/$Z$12)</f>
        <v>-0.14848068504298106</v>
      </c>
      <c r="CT241" s="61">
        <f>IF($AA$12,$Z$12*($Q241-1)/(1+CS247*($Q241-1)),0)</f>
        <v>-0.12185265078896769</v>
      </c>
      <c r="CU241" s="114">
        <f>IF(CT241=0,0,-1*CT241^2/$Z$12)</f>
        <v>-0.14848068504298106</v>
      </c>
      <c r="CV241" s="61">
        <f>IF($AA$12,$Z$12*($Q241-1)/(1+CU247*($Q241-1)),0)</f>
        <v>-0.12185265078896769</v>
      </c>
      <c r="CW241" s="114">
        <f>IF(CV241=0,0,-1*CV241^2/$Z$12)</f>
        <v>-0.14848068504298106</v>
      </c>
      <c r="CX241" s="61">
        <f>IF($AA$12,$Z$12*($Q241-1)/(1+CW247*($Q241-1)),0)</f>
        <v>-0.12185265078896769</v>
      </c>
      <c r="CY241" s="114">
        <f>IF(CX241=0,0,-1*CX241^2/$Z$12)</f>
        <v>-0.14848068504298106</v>
      </c>
      <c r="CZ241" s="61">
        <f>IF($AA$12,$Z$12*($Q241-1)/(1+CY247*($Q241-1)),0)</f>
        <v>-0.12185265078896769</v>
      </c>
      <c r="DA241" s="114">
        <f>IF(CZ241=0,0,-1*CZ241^2/$Z$12)</f>
        <v>-0.14848068504298106</v>
      </c>
      <c r="DB241" s="61">
        <f>IF($AA$12,$Z$12*($Q241-1)/(1+DA247*($Q241-1)),0)</f>
        <v>-0.12185265078896769</v>
      </c>
      <c r="DC241" s="114">
        <f>IF(DB241=0,0,-1*DB241^2/$Z$12)</f>
        <v>-0.14848068504298106</v>
      </c>
      <c r="DD241" s="61">
        <f>IF($AA$12,$Z$12*($Q241-1)/(1+DC247*($Q241-1)),0)</f>
        <v>-0.12185265078896769</v>
      </c>
      <c r="DE241" s="114">
        <f>IF(DD241=0,0,-1*DD241^2/$Z$12)</f>
        <v>-0.14848068504298106</v>
      </c>
      <c r="DF241" s="61">
        <f>IF($AA$12,$Z$12*($Q241-1)/(1+DE247*($Q241-1)),0)</f>
        <v>-0.12185265078896769</v>
      </c>
      <c r="DG241" s="114">
        <f>IF(DF241=0,0,-1*DF241^2/$Z$12)</f>
        <v>-0.14848068504298106</v>
      </c>
      <c r="DH241" s="61">
        <f>IF($AA$12,$Z$12*($Q241-1)/(1+DG247*($Q241-1)),0)</f>
        <v>-0.12185265078896769</v>
      </c>
      <c r="DI241" s="114">
        <f>IF(DH241=0,0,-1*DH241^2/$Z$12)</f>
        <v>-0.14848068504298106</v>
      </c>
      <c r="DJ241" s="61">
        <f>IF($AA$12,$Z$12*($Q241-1)/(1+DI247*($Q241-1)),0)</f>
        <v>-0.12185265078896769</v>
      </c>
      <c r="DK241" s="114">
        <f>IF(DJ241=0,0,-1*DJ241^2/$Z$12)</f>
        <v>-0.14848068504298106</v>
      </c>
      <c r="DL241" s="61">
        <f>IF($AA$12,$Z$12*($Q241-1)/(1+DK247*($Q241-1)),0)</f>
        <v>-0.12185265078896769</v>
      </c>
      <c r="DM241" s="154">
        <f>IF(DL241=0,0,-1*DL241^2/$Z$12)</f>
        <v>-0.14848068504298106</v>
      </c>
    </row>
    <row r="242" spans="14:117" x14ac:dyDescent="0.25">
      <c r="N242" s="153">
        <f>$Z$13/(O234*(Q242-1)+1)</f>
        <v>3.9088871262088105E-2</v>
      </c>
      <c r="O242" s="169">
        <f t="shared" si="76"/>
        <v>0.28966822961047695</v>
      </c>
      <c r="P242" s="78">
        <v>7</v>
      </c>
      <c r="Q242" s="61">
        <f>IF($AA$13,AV217/AV229,0)</f>
        <v>7.4105038149674884</v>
      </c>
      <c r="R242" s="61">
        <f>IF($AA$13,$Z$13*($Q242-1)/(1+O194*($Q242-1)),0)</f>
        <v>0.25060342157602283</v>
      </c>
      <c r="S242" s="114">
        <f>IF(R242=0,0,-1*R242^2/$Z$13)</f>
        <v>-0.62802074905609817</v>
      </c>
      <c r="T242" s="61">
        <f>IF($AA$13,$Z$13*($Q242-1)/(1+S247*($Q242-1)),0)</f>
        <v>0.24824741011099791</v>
      </c>
      <c r="U242" s="114">
        <f>IF(T242=0,0,-1*T242^2/$Z$13)</f>
        <v>-0.61626776626817981</v>
      </c>
      <c r="V242" s="61">
        <f>IF($AA$13,$Z$13*($Q242-1)/(1+U247*($Q242-1)),0)</f>
        <v>0.25058862672883458</v>
      </c>
      <c r="W242" s="114">
        <f>IF(V242=0,0,-1*V242^2/$Z$13)</f>
        <v>-0.62794659845843182</v>
      </c>
      <c r="X242" s="61">
        <f>IF($AA$13,$Z$13*($Q242-1)/(1+W247*($Q242-1)),0)</f>
        <v>0.25057935849473134</v>
      </c>
      <c r="Y242" s="114">
        <f>IF(X242=0,0,-1*X242^2/$Z$13)</f>
        <v>-0.62790014903631086</v>
      </c>
      <c r="Z242" s="61">
        <f>IF($AA$13,$Z$13*($Q242-1)/(1+Y247*($Q242-1)),0)</f>
        <v>0.25057935834838885</v>
      </c>
      <c r="AA242" s="114">
        <f>IF(Z242=0,0,-1*Z242^2/$Z$13)</f>
        <v>-0.62790014830290264</v>
      </c>
      <c r="AB242" s="61">
        <f>IF($AA$13,$Z$13*($Q242-1)/(1+AA247*($Q242-1)),0)</f>
        <v>0.25057935834838885</v>
      </c>
      <c r="AC242" s="114">
        <f>IF(AB242=0,0,-1*AB242^2/$Z$13)</f>
        <v>-0.62790014830290264</v>
      </c>
      <c r="AD242" s="61">
        <f>IF($AA$13,$Z$13*($Q242-1)/(1+AC247*($Q242-1)),0)</f>
        <v>0.25057935834838885</v>
      </c>
      <c r="AE242" s="114">
        <f>IF(AD242=0,0,-1*AD242^2/$Z$13)</f>
        <v>-0.62790014830290264</v>
      </c>
      <c r="AF242" s="61">
        <f>IF($AA$13,$Z$13*($Q242-1)/(1+AE247*($Q242-1)),0)</f>
        <v>0.25057935834838885</v>
      </c>
      <c r="AG242" s="114">
        <f>IF(AF242=0,0,-1*AF242^2/$Z$13)</f>
        <v>-0.62790014830290264</v>
      </c>
      <c r="AH242" s="61">
        <f>IF($AA$13,$Z$13*($Q242-1)/(1+AG247*($Q242-1)),0)</f>
        <v>0.25057935834838885</v>
      </c>
      <c r="AI242" s="114">
        <f>IF(AH242=0,0,-1*AH242^2/$Z$13)</f>
        <v>-0.62790014830290264</v>
      </c>
      <c r="AJ242" s="61">
        <f>IF($AA$13,$Z$13*($Q242-1)/(1+AI247*($Q242-1)),0)</f>
        <v>0.25057935834838885</v>
      </c>
      <c r="AK242" s="114">
        <f>IF(AJ242=0,0,-1*AJ242^2/$Z$13)</f>
        <v>-0.62790014830290264</v>
      </c>
      <c r="AL242" s="61">
        <f>IF($AA$13,$Z$13*($Q242-1)/(1+AK247*($Q242-1)),0)</f>
        <v>0.25057935834838885</v>
      </c>
      <c r="AM242" s="114">
        <f>IF(AL242=0,0,-1*AL242^2/$Z$13)</f>
        <v>-0.62790014830290264</v>
      </c>
      <c r="AN242" s="61">
        <f>IF($AA$13,$Z$13*($Q242-1)/(1+AM247*($Q242-1)),0)</f>
        <v>0.25057935834838885</v>
      </c>
      <c r="AO242" s="114">
        <f>IF(AN242=0,0,-1*AN242^2/$Z$13)</f>
        <v>-0.62790014830290264</v>
      </c>
      <c r="AP242" s="61">
        <f>IF($AA$13,$Z$13*($Q242-1)/(1+AO247*($Q242-1)),0)</f>
        <v>0.25057935834838885</v>
      </c>
      <c r="AQ242" s="114">
        <f>IF(AP242=0,0,-1*AP242^2/$Z$13)</f>
        <v>-0.62790014830290264</v>
      </c>
      <c r="AR242" s="61">
        <f>IF($AA$13,$Z$13*($Q242-1)/(1+AQ247*($Q242-1)),0)</f>
        <v>0.25057935834838885</v>
      </c>
      <c r="AS242" s="114">
        <f>IF(AR242=0,0,-1*AR242^2/$Z$13)</f>
        <v>-0.62790014830290264</v>
      </c>
      <c r="AT242" s="61">
        <f>IF($AA$13,$Z$13*($Q242-1)/(1+AS247*($Q242-1)),0)</f>
        <v>0.25057935834838885</v>
      </c>
      <c r="AU242" s="114">
        <f>IF(AT242=0,0,-1*AT242^2/$Z$13)</f>
        <v>-0.62790014830290264</v>
      </c>
      <c r="AV242" s="61">
        <f>IF($AA$13,$Z$13*($Q242-1)/(1+AU247*($Q242-1)),0)</f>
        <v>0.25057935834838885</v>
      </c>
      <c r="AW242" s="114">
        <f>IF(AV242=0,0,-1*AV242^2/$Z$13)</f>
        <v>-0.62790014830290264</v>
      </c>
      <c r="AX242" s="61">
        <f>IF($AA$13,$Z$13*($Q242-1)/(1+AW247*($Q242-1)),0)</f>
        <v>0.25057935834838885</v>
      </c>
      <c r="AY242" s="114">
        <f>IF(AX242=0,0,-1*AX242^2/$Z$13)</f>
        <v>-0.62790014830290264</v>
      </c>
      <c r="AZ242" s="61">
        <f>IF($AA$13,$Z$13*($Q242-1)/(1+AY247*($Q242-1)),0)</f>
        <v>0.25057935834838885</v>
      </c>
      <c r="BA242" s="114">
        <f>IF(AZ242=0,0,-1*AZ242^2/$Z$13)</f>
        <v>-0.62790014830290264</v>
      </c>
      <c r="BB242" s="61">
        <f>IF($AA$13,$Z$13*($Q242-1)/(1+BA247*($Q242-1)),0)</f>
        <v>0.25057935834838885</v>
      </c>
      <c r="BC242" s="114">
        <f>IF(BB242=0,0,-1*BB242^2/$Z$13)</f>
        <v>-0.62790014830290264</v>
      </c>
      <c r="BD242" s="61">
        <f>IF($AA$13,$Z$13*($Q242-1)/(1+BC247*($Q242-1)),0)</f>
        <v>0.25057935834838885</v>
      </c>
      <c r="BE242" s="114">
        <f>IF(BD242=0,0,-1*BD242^2/$Z$13)</f>
        <v>-0.62790014830290264</v>
      </c>
      <c r="BF242" s="61">
        <f>IF($AA$13,$Z$13*($Q242-1)/(1+BE247*($Q242-1)),0)</f>
        <v>0.25057935834838885</v>
      </c>
      <c r="BG242" s="114">
        <f>IF(BF242=0,0,-1*BF242^2/$Z$13)</f>
        <v>-0.62790014830290264</v>
      </c>
      <c r="BH242" s="61">
        <f>IF($AA$13,$Z$13*($Q242-1)/(1+BG247*($Q242-1)),0)</f>
        <v>0.25057935834838885</v>
      </c>
      <c r="BI242" s="114">
        <f>IF(BH242=0,0,-1*BH242^2/$Z$13)</f>
        <v>-0.62790014830290264</v>
      </c>
      <c r="BJ242" s="61">
        <f>IF($AA$13,$Z$13*($Q242-1)/(1+BI247*($Q242-1)),0)</f>
        <v>0.25057935834838885</v>
      </c>
      <c r="BK242" s="114">
        <f>IF(BJ242=0,0,-1*BJ242^2/$Z$13)</f>
        <v>-0.62790014830290264</v>
      </c>
      <c r="BL242" s="61">
        <f>IF($AA$13,$Z$13*($Q242-1)/(1+BK247*($Q242-1)),0)</f>
        <v>0.25057935834838885</v>
      </c>
      <c r="BM242" s="114">
        <f>IF(BL242=0,0,-1*BL242^2/$Z$13)</f>
        <v>-0.62790014830290264</v>
      </c>
      <c r="BN242" s="61">
        <f>IF($AA$13,$Z$13*($Q242-1)/(1+BM247*($Q242-1)),0)</f>
        <v>0.25057935834838885</v>
      </c>
      <c r="BO242" s="114">
        <f>IF(BN242=0,0,-1*BN242^2/$Z$13)</f>
        <v>-0.62790014830290264</v>
      </c>
      <c r="BP242" s="61">
        <f>IF($AA$13,$Z$13*($Q242-1)/(1+BO247*($Q242-1)),0)</f>
        <v>0.25057935834838885</v>
      </c>
      <c r="BQ242" s="114">
        <f>IF(BP242=0,0,-1*BP242^2/$Z$13)</f>
        <v>-0.62790014830290264</v>
      </c>
      <c r="BR242" s="61">
        <f>IF($AA$13,$Z$13*($Q242-1)/(1+BQ247*($Q242-1)),0)</f>
        <v>0.25057935834838885</v>
      </c>
      <c r="BS242" s="114">
        <f>IF(BR242=0,0,-1*BR242^2/$Z$13)</f>
        <v>-0.62790014830290264</v>
      </c>
      <c r="BT242" s="61">
        <f>IF($AA$13,$Z$13*($Q242-1)/(1+BS247*($Q242-1)),0)</f>
        <v>0.25057935834838885</v>
      </c>
      <c r="BU242" s="114">
        <f>IF(BT242=0,0,-1*BT242^2/$Z$13)</f>
        <v>-0.62790014830290264</v>
      </c>
      <c r="BV242" s="61">
        <f>IF($AA$13,$Z$13*($Q242-1)/(1+BU247*($Q242-1)),0)</f>
        <v>0.25057935834838885</v>
      </c>
      <c r="BW242" s="114">
        <f>IF(BV242=0,0,-1*BV242^2/$Z$13)</f>
        <v>-0.62790014830290264</v>
      </c>
      <c r="BX242" s="61">
        <f>IF($AA$13,$Z$13*($Q242-1)/(1+BW247*($Q242-1)),0)</f>
        <v>0.25057935834838885</v>
      </c>
      <c r="BY242" s="114">
        <f>IF(BX242=0,0,-1*BX242^2/$Z$13)</f>
        <v>-0.62790014830290264</v>
      </c>
      <c r="BZ242" s="61">
        <f>IF($AA$13,$Z$13*($Q242-1)/(1+BY247*($Q242-1)),0)</f>
        <v>0.25057935834838885</v>
      </c>
      <c r="CA242" s="114">
        <f>IF(BZ242=0,0,-1*BZ242^2/$Z$13)</f>
        <v>-0.62790014830290264</v>
      </c>
      <c r="CB242" s="61">
        <f>IF($AA$13,$Z$13*($Q242-1)/(1+CA247*($Q242-1)),0)</f>
        <v>0.25057935834838885</v>
      </c>
      <c r="CC242" s="114">
        <f>IF(CB242=0,0,-1*CB242^2/$Z$13)</f>
        <v>-0.62790014830290264</v>
      </c>
      <c r="CD242" s="61">
        <f>IF($AA$13,$Z$13*($Q242-1)/(1+CC247*($Q242-1)),0)</f>
        <v>0.25057935834838885</v>
      </c>
      <c r="CE242" s="114">
        <f>IF(CD242=0,0,-1*CD242^2/$Z$13)</f>
        <v>-0.62790014830290264</v>
      </c>
      <c r="CF242" s="61">
        <f>IF($AA$13,$Z$13*($Q242-1)/(1+CE247*($Q242-1)),0)</f>
        <v>0.25057935834838885</v>
      </c>
      <c r="CG242" s="114">
        <f>IF(CF242=0,0,-1*CF242^2/$Z$13)</f>
        <v>-0.62790014830290264</v>
      </c>
      <c r="CH242" s="61">
        <f>IF($AA$13,$Z$13*($Q242-1)/(1+CG247*($Q242-1)),0)</f>
        <v>0.25057935834838885</v>
      </c>
      <c r="CI242" s="114">
        <f>IF(CH242=0,0,-1*CH242^2/$Z$13)</f>
        <v>-0.62790014830290264</v>
      </c>
      <c r="CJ242" s="61">
        <f>IF($AA$13,$Z$13*($Q242-1)/(1+CI247*($Q242-1)),0)</f>
        <v>0.25057935834838885</v>
      </c>
      <c r="CK242" s="114">
        <f>IF(CJ242=0,0,-1*CJ242^2/$Z$13)</f>
        <v>-0.62790014830290264</v>
      </c>
      <c r="CL242" s="61">
        <f>IF($AA$13,$Z$13*($Q242-1)/(1+CK247*($Q242-1)),0)</f>
        <v>0.25057935834838885</v>
      </c>
      <c r="CM242" s="114">
        <f>IF(CL242=0,0,-1*CL242^2/$Z$13)</f>
        <v>-0.62790014830290264</v>
      </c>
      <c r="CN242" s="61">
        <f>IF($AA$13,$Z$13*($Q242-1)/(1+CM247*($Q242-1)),0)</f>
        <v>0.25057935834838885</v>
      </c>
      <c r="CO242" s="114">
        <f>IF(CN242=0,0,-1*CN242^2/$Z$13)</f>
        <v>-0.62790014830290264</v>
      </c>
      <c r="CP242" s="61">
        <f>IF($AA$13,$Z$13*($Q242-1)/(1+CO247*($Q242-1)),0)</f>
        <v>0.25057935834838885</v>
      </c>
      <c r="CQ242" s="114">
        <f>IF(CP242=0,0,-1*CP242^2/$Z$13)</f>
        <v>-0.62790014830290264</v>
      </c>
      <c r="CR242" s="61">
        <f>IF($AA$13,$Z$13*($Q242-1)/(1+CQ247*($Q242-1)),0)</f>
        <v>0.25057935834838885</v>
      </c>
      <c r="CS242" s="114">
        <f>IF(CR242=0,0,-1*CR242^2/$Z$13)</f>
        <v>-0.62790014830290264</v>
      </c>
      <c r="CT242" s="61">
        <f>IF($AA$13,$Z$13*($Q242-1)/(1+CS247*($Q242-1)),0)</f>
        <v>0.25057935834838885</v>
      </c>
      <c r="CU242" s="114">
        <f>IF(CT242=0,0,-1*CT242^2/$Z$13)</f>
        <v>-0.62790014830290264</v>
      </c>
      <c r="CV242" s="61">
        <f>IF($AA$13,$Z$13*($Q242-1)/(1+CU247*($Q242-1)),0)</f>
        <v>0.25057935834838885</v>
      </c>
      <c r="CW242" s="114">
        <f>IF(CV242=0,0,-1*CV242^2/$Z$13)</f>
        <v>-0.62790014830290264</v>
      </c>
      <c r="CX242" s="61">
        <f>IF($AA$13,$Z$13*($Q242-1)/(1+CW247*($Q242-1)),0)</f>
        <v>0.25057935834838885</v>
      </c>
      <c r="CY242" s="114">
        <f>IF(CX242=0,0,-1*CX242^2/$Z$13)</f>
        <v>-0.62790014830290264</v>
      </c>
      <c r="CZ242" s="61">
        <f>IF($AA$13,$Z$13*($Q242-1)/(1+CY247*($Q242-1)),0)</f>
        <v>0.25057935834838885</v>
      </c>
      <c r="DA242" s="114">
        <f>IF(CZ242=0,0,-1*CZ242^2/$Z$13)</f>
        <v>-0.62790014830290264</v>
      </c>
      <c r="DB242" s="61">
        <f>IF($AA$13,$Z$13*($Q242-1)/(1+DA247*($Q242-1)),0)</f>
        <v>0.25057935834838885</v>
      </c>
      <c r="DC242" s="114">
        <f>IF(DB242=0,0,-1*DB242^2/$Z$13)</f>
        <v>-0.62790014830290264</v>
      </c>
      <c r="DD242" s="61">
        <f>IF($AA$13,$Z$13*($Q242-1)/(1+DC247*($Q242-1)),0)</f>
        <v>0.25057935834838885</v>
      </c>
      <c r="DE242" s="114">
        <f>IF(DD242=0,0,-1*DD242^2/$Z$13)</f>
        <v>-0.62790014830290264</v>
      </c>
      <c r="DF242" s="61">
        <f>IF($AA$13,$Z$13*($Q242-1)/(1+DE247*($Q242-1)),0)</f>
        <v>0.25057935834838885</v>
      </c>
      <c r="DG242" s="114">
        <f>IF(DF242=0,0,-1*DF242^2/$Z$13)</f>
        <v>-0.62790014830290264</v>
      </c>
      <c r="DH242" s="61">
        <f>IF($AA$13,$Z$13*($Q242-1)/(1+DG247*($Q242-1)),0)</f>
        <v>0.25057935834838885</v>
      </c>
      <c r="DI242" s="114">
        <f>IF(DH242=0,0,-1*DH242^2/$Z$13)</f>
        <v>-0.62790014830290264</v>
      </c>
      <c r="DJ242" s="61">
        <f>IF($AA$13,$Z$13*($Q242-1)/(1+DI247*($Q242-1)),0)</f>
        <v>0.25057935834838885</v>
      </c>
      <c r="DK242" s="114">
        <f>IF(DJ242=0,0,-1*DJ242^2/$Z$13)</f>
        <v>-0.62790014830290264</v>
      </c>
      <c r="DL242" s="61">
        <f>IF($AA$13,$Z$13*($Q242-1)/(1+DK247*($Q242-1)),0)</f>
        <v>0.25057935834838885</v>
      </c>
      <c r="DM242" s="154">
        <f>IF(DL242=0,0,-1*DL242^2/$Z$13)</f>
        <v>-0.62790014830290264</v>
      </c>
    </row>
    <row r="243" spans="14:117" x14ac:dyDescent="0.25">
      <c r="N243" s="153">
        <f>$Z$14/(O234*(Q243-1)+1)</f>
        <v>8.8115028105599041E-2</v>
      </c>
      <c r="O243" s="169">
        <f t="shared" si="76"/>
        <v>0.13700804146776979</v>
      </c>
      <c r="P243" s="78">
        <v>8</v>
      </c>
      <c r="Q243" s="61">
        <f>IF($AA$14,AV218/AV230,0)</f>
        <v>1.5548771238383567</v>
      </c>
      <c r="R243" s="61">
        <f>IF($AA$14,$Z$14*($Q243-1)/(1+O194*($Q243-1)),0)</f>
        <v>4.8893929420939064E-2</v>
      </c>
      <c r="S243" s="114">
        <f>IF(R243=0,0,-1*R243^2/$Z$14)</f>
        <v>-2.3906163342197705E-2</v>
      </c>
      <c r="T243" s="61">
        <f>IF($AA$14,$Z$14*($Q243-1)/(1+S247*($Q243-1)),0)</f>
        <v>4.8803561947834452E-2</v>
      </c>
      <c r="U243" s="114">
        <f>IF(T243=0,0,-1*T243^2/$Z$14)</f>
        <v>-2.381787658796115E-2</v>
      </c>
      <c r="V243" s="61">
        <f>IF($AA$14,$Z$14*($Q243-1)/(1+U247*($Q243-1)),0)</f>
        <v>4.8893366215278164E-2</v>
      </c>
      <c r="W243" s="114">
        <f>IF(V243=0,0,-1*V243^2/$Z$14)</f>
        <v>-2.3905612598613041E-2</v>
      </c>
      <c r="X243" s="61">
        <f>IF($AA$14,$Z$14*($Q243-1)/(1+W247*($Q243-1)),0)</f>
        <v>4.889301336774228E-2</v>
      </c>
      <c r="Y243" s="114">
        <f>IF(X243=0,0,-1*X243^2/$Z$14)</f>
        <v>-2.390526756178225E-2</v>
      </c>
      <c r="Z243" s="61">
        <f>IF($AA$14,$Z$14*($Q243-1)/(1+Y247*($Q243-1)),0)</f>
        <v>4.8893013362170765E-2</v>
      </c>
      <c r="AA243" s="114">
        <f>IF(Z243=0,0,-1*Z243^2/$Z$14)</f>
        <v>-2.3905267556334087E-2</v>
      </c>
      <c r="AB243" s="61">
        <f>IF($AA$14,$Z$14*($Q243-1)/(1+AA247*($Q243-1)),0)</f>
        <v>4.8893013362170765E-2</v>
      </c>
      <c r="AC243" s="114">
        <f>IF(AB243=0,0,-1*AB243^2/$Z$14)</f>
        <v>-2.3905267556334087E-2</v>
      </c>
      <c r="AD243" s="61">
        <f>IF($AA$14,$Z$14*($Q243-1)/(1+AC247*($Q243-1)),0)</f>
        <v>4.8893013362170765E-2</v>
      </c>
      <c r="AE243" s="114">
        <f>IF(AD243=0,0,-1*AD243^2/$Z$14)</f>
        <v>-2.3905267556334087E-2</v>
      </c>
      <c r="AF243" s="61">
        <f>IF($AA$14,$Z$14*($Q243-1)/(1+AE247*($Q243-1)),0)</f>
        <v>4.8893013362170765E-2</v>
      </c>
      <c r="AG243" s="114">
        <f>IF(AF243=0,0,-1*AF243^2/$Z$14)</f>
        <v>-2.3905267556334087E-2</v>
      </c>
      <c r="AH243" s="61">
        <f>IF($AA$14,$Z$14*($Q243-1)/(1+AG247*($Q243-1)),0)</f>
        <v>4.8893013362170765E-2</v>
      </c>
      <c r="AI243" s="114">
        <f>IF(AH243=0,0,-1*AH243^2/$Z$14)</f>
        <v>-2.3905267556334087E-2</v>
      </c>
      <c r="AJ243" s="61">
        <f>IF($AA$14,$Z$14*($Q243-1)/(1+AI247*($Q243-1)),0)</f>
        <v>4.8893013362170765E-2</v>
      </c>
      <c r="AK243" s="114">
        <f>IF(AJ243=0,0,-1*AJ243^2/$Z$14)</f>
        <v>-2.3905267556334087E-2</v>
      </c>
      <c r="AL243" s="61">
        <f>IF($AA$14,$Z$14*($Q243-1)/(1+AK247*($Q243-1)),0)</f>
        <v>4.8893013362170765E-2</v>
      </c>
      <c r="AM243" s="114">
        <f>IF(AL243=0,0,-1*AL243^2/$Z$14)</f>
        <v>-2.3905267556334087E-2</v>
      </c>
      <c r="AN243" s="61">
        <f>IF($AA$14,$Z$14*($Q243-1)/(1+AM247*($Q243-1)),0)</f>
        <v>4.8893013362170765E-2</v>
      </c>
      <c r="AO243" s="114">
        <f>IF(AN243=0,0,-1*AN243^2/$Z$14)</f>
        <v>-2.3905267556334087E-2</v>
      </c>
      <c r="AP243" s="61">
        <f>IF($AA$14,$Z$14*($Q243-1)/(1+AO247*($Q243-1)),0)</f>
        <v>4.8893013362170765E-2</v>
      </c>
      <c r="AQ243" s="114">
        <f>IF(AP243=0,0,-1*AP243^2/$Z$14)</f>
        <v>-2.3905267556334087E-2</v>
      </c>
      <c r="AR243" s="61">
        <f>IF($AA$14,$Z$14*($Q243-1)/(1+AQ247*($Q243-1)),0)</f>
        <v>4.8893013362170765E-2</v>
      </c>
      <c r="AS243" s="114">
        <f>IF(AR243=0,0,-1*AR243^2/$Z$14)</f>
        <v>-2.3905267556334087E-2</v>
      </c>
      <c r="AT243" s="61">
        <f>IF($AA$14,$Z$14*($Q243-1)/(1+AS247*($Q243-1)),0)</f>
        <v>4.8893013362170765E-2</v>
      </c>
      <c r="AU243" s="114">
        <f>IF(AT243=0,0,-1*AT243^2/$Z$14)</f>
        <v>-2.3905267556334087E-2</v>
      </c>
      <c r="AV243" s="61">
        <f>IF($AA$14,$Z$14*($Q243-1)/(1+AU247*($Q243-1)),0)</f>
        <v>4.8893013362170765E-2</v>
      </c>
      <c r="AW243" s="114">
        <f>IF(AV243=0,0,-1*AV243^2/$Z$14)</f>
        <v>-2.3905267556334087E-2</v>
      </c>
      <c r="AX243" s="61">
        <f>IF($AA$14,$Z$14*($Q243-1)/(1+AW247*($Q243-1)),0)</f>
        <v>4.8893013362170765E-2</v>
      </c>
      <c r="AY243" s="114">
        <f>IF(AX243=0,0,-1*AX243^2/$Z$14)</f>
        <v>-2.3905267556334087E-2</v>
      </c>
      <c r="AZ243" s="61">
        <f>IF($AA$14,$Z$14*($Q243-1)/(1+AY247*($Q243-1)),0)</f>
        <v>4.8893013362170765E-2</v>
      </c>
      <c r="BA243" s="114">
        <f>IF(AZ243=0,0,-1*AZ243^2/$Z$14)</f>
        <v>-2.3905267556334087E-2</v>
      </c>
      <c r="BB243" s="61">
        <f>IF($AA$14,$Z$14*($Q243-1)/(1+BA247*($Q243-1)),0)</f>
        <v>4.8893013362170765E-2</v>
      </c>
      <c r="BC243" s="114">
        <f>IF(BB243=0,0,-1*BB243^2/$Z$14)</f>
        <v>-2.3905267556334087E-2</v>
      </c>
      <c r="BD243" s="61">
        <f>IF($AA$14,$Z$14*($Q243-1)/(1+BC247*($Q243-1)),0)</f>
        <v>4.8893013362170765E-2</v>
      </c>
      <c r="BE243" s="114">
        <f>IF(BD243=0,0,-1*BD243^2/$Z$14)</f>
        <v>-2.3905267556334087E-2</v>
      </c>
      <c r="BF243" s="61">
        <f>IF($AA$14,$Z$14*($Q243-1)/(1+BE247*($Q243-1)),0)</f>
        <v>4.8893013362170765E-2</v>
      </c>
      <c r="BG243" s="114">
        <f>IF(BF243=0,0,-1*BF243^2/$Z$14)</f>
        <v>-2.3905267556334087E-2</v>
      </c>
      <c r="BH243" s="61">
        <f>IF($AA$14,$Z$14*($Q243-1)/(1+BG247*($Q243-1)),0)</f>
        <v>4.8893013362170765E-2</v>
      </c>
      <c r="BI243" s="114">
        <f>IF(BH243=0,0,-1*BH243^2/$Z$14)</f>
        <v>-2.3905267556334087E-2</v>
      </c>
      <c r="BJ243" s="61">
        <f>IF($AA$14,$Z$14*($Q243-1)/(1+BI247*($Q243-1)),0)</f>
        <v>4.8893013362170765E-2</v>
      </c>
      <c r="BK243" s="114">
        <f>IF(BJ243=0,0,-1*BJ243^2/$Z$14)</f>
        <v>-2.3905267556334087E-2</v>
      </c>
      <c r="BL243" s="61">
        <f>IF($AA$14,$Z$14*($Q243-1)/(1+BK247*($Q243-1)),0)</f>
        <v>4.8893013362170765E-2</v>
      </c>
      <c r="BM243" s="114">
        <f>IF(BL243=0,0,-1*BL243^2/$Z$14)</f>
        <v>-2.3905267556334087E-2</v>
      </c>
      <c r="BN243" s="61">
        <f>IF($AA$14,$Z$14*($Q243-1)/(1+BM247*($Q243-1)),0)</f>
        <v>4.8893013362170765E-2</v>
      </c>
      <c r="BO243" s="114">
        <f>IF(BN243=0,0,-1*BN243^2/$Z$14)</f>
        <v>-2.3905267556334087E-2</v>
      </c>
      <c r="BP243" s="61">
        <f>IF($AA$14,$Z$14*($Q243-1)/(1+BO247*($Q243-1)),0)</f>
        <v>4.8893013362170765E-2</v>
      </c>
      <c r="BQ243" s="114">
        <f>IF(BP243=0,0,-1*BP243^2/$Z$14)</f>
        <v>-2.3905267556334087E-2</v>
      </c>
      <c r="BR243" s="61">
        <f>IF($AA$14,$Z$14*($Q243-1)/(1+BQ247*($Q243-1)),0)</f>
        <v>4.8893013362170765E-2</v>
      </c>
      <c r="BS243" s="114">
        <f>IF(BR243=0,0,-1*BR243^2/$Z$14)</f>
        <v>-2.3905267556334087E-2</v>
      </c>
      <c r="BT243" s="61">
        <f>IF($AA$14,$Z$14*($Q243-1)/(1+BS247*($Q243-1)),0)</f>
        <v>4.8893013362170765E-2</v>
      </c>
      <c r="BU243" s="114">
        <f>IF(BT243=0,0,-1*BT243^2/$Z$14)</f>
        <v>-2.3905267556334087E-2</v>
      </c>
      <c r="BV243" s="61">
        <f>IF($AA$14,$Z$14*($Q243-1)/(1+BU247*($Q243-1)),0)</f>
        <v>4.8893013362170765E-2</v>
      </c>
      <c r="BW243" s="114">
        <f>IF(BV243=0,0,-1*BV243^2/$Z$14)</f>
        <v>-2.3905267556334087E-2</v>
      </c>
      <c r="BX243" s="61">
        <f>IF($AA$14,$Z$14*($Q243-1)/(1+BW247*($Q243-1)),0)</f>
        <v>4.8893013362170765E-2</v>
      </c>
      <c r="BY243" s="114">
        <f>IF(BX243=0,0,-1*BX243^2/$Z$14)</f>
        <v>-2.3905267556334087E-2</v>
      </c>
      <c r="BZ243" s="61">
        <f>IF($AA$14,$Z$14*($Q243-1)/(1+BY247*($Q243-1)),0)</f>
        <v>4.8893013362170765E-2</v>
      </c>
      <c r="CA243" s="114">
        <f>IF(BZ243=0,0,-1*BZ243^2/$Z$14)</f>
        <v>-2.3905267556334087E-2</v>
      </c>
      <c r="CB243" s="61">
        <f>IF($AA$14,$Z$14*($Q243-1)/(1+CA247*($Q243-1)),0)</f>
        <v>4.8893013362170765E-2</v>
      </c>
      <c r="CC243" s="114">
        <f>IF(CB243=0,0,-1*CB243^2/$Z$14)</f>
        <v>-2.3905267556334087E-2</v>
      </c>
      <c r="CD243" s="61">
        <f>IF($AA$14,$Z$14*($Q243-1)/(1+CC247*($Q243-1)),0)</f>
        <v>4.8893013362170765E-2</v>
      </c>
      <c r="CE243" s="114">
        <f>IF(CD243=0,0,-1*CD243^2/$Z$14)</f>
        <v>-2.3905267556334087E-2</v>
      </c>
      <c r="CF243" s="61">
        <f>IF($AA$14,$Z$14*($Q243-1)/(1+CE247*($Q243-1)),0)</f>
        <v>4.8893013362170765E-2</v>
      </c>
      <c r="CG243" s="114">
        <f>IF(CF243=0,0,-1*CF243^2/$Z$14)</f>
        <v>-2.3905267556334087E-2</v>
      </c>
      <c r="CH243" s="61">
        <f>IF($AA$14,$Z$14*($Q243-1)/(1+CG247*($Q243-1)),0)</f>
        <v>4.8893013362170765E-2</v>
      </c>
      <c r="CI243" s="114">
        <f>IF(CH243=0,0,-1*CH243^2/$Z$14)</f>
        <v>-2.3905267556334087E-2</v>
      </c>
      <c r="CJ243" s="61">
        <f>IF($AA$14,$Z$14*($Q243-1)/(1+CI247*($Q243-1)),0)</f>
        <v>4.8893013362170765E-2</v>
      </c>
      <c r="CK243" s="114">
        <f>IF(CJ243=0,0,-1*CJ243^2/$Z$14)</f>
        <v>-2.3905267556334087E-2</v>
      </c>
      <c r="CL243" s="61">
        <f>IF($AA$14,$Z$14*($Q243-1)/(1+CK247*($Q243-1)),0)</f>
        <v>4.8893013362170765E-2</v>
      </c>
      <c r="CM243" s="114">
        <f>IF(CL243=0,0,-1*CL243^2/$Z$14)</f>
        <v>-2.3905267556334087E-2</v>
      </c>
      <c r="CN243" s="61">
        <f>IF($AA$14,$Z$14*($Q243-1)/(1+CM247*($Q243-1)),0)</f>
        <v>4.8893013362170765E-2</v>
      </c>
      <c r="CO243" s="114">
        <f>IF(CN243=0,0,-1*CN243^2/$Z$14)</f>
        <v>-2.3905267556334087E-2</v>
      </c>
      <c r="CP243" s="61">
        <f>IF($AA$14,$Z$14*($Q243-1)/(1+CO247*($Q243-1)),0)</f>
        <v>4.8893013362170765E-2</v>
      </c>
      <c r="CQ243" s="114">
        <f>IF(CP243=0,0,-1*CP243^2/$Z$14)</f>
        <v>-2.3905267556334087E-2</v>
      </c>
      <c r="CR243" s="61">
        <f>IF($AA$14,$Z$14*($Q243-1)/(1+CQ247*($Q243-1)),0)</f>
        <v>4.8893013362170765E-2</v>
      </c>
      <c r="CS243" s="114">
        <f>IF(CR243=0,0,-1*CR243^2/$Z$14)</f>
        <v>-2.3905267556334087E-2</v>
      </c>
      <c r="CT243" s="61">
        <f>IF($AA$14,$Z$14*($Q243-1)/(1+CS247*($Q243-1)),0)</f>
        <v>4.8893013362170765E-2</v>
      </c>
      <c r="CU243" s="114">
        <f>IF(CT243=0,0,-1*CT243^2/$Z$14)</f>
        <v>-2.3905267556334087E-2</v>
      </c>
      <c r="CV243" s="61">
        <f>IF($AA$14,$Z$14*($Q243-1)/(1+CU247*($Q243-1)),0)</f>
        <v>4.8893013362170765E-2</v>
      </c>
      <c r="CW243" s="114">
        <f>IF(CV243=0,0,-1*CV243^2/$Z$14)</f>
        <v>-2.3905267556334087E-2</v>
      </c>
      <c r="CX243" s="61">
        <f>IF($AA$14,$Z$14*($Q243-1)/(1+CW247*($Q243-1)),0)</f>
        <v>4.8893013362170765E-2</v>
      </c>
      <c r="CY243" s="114">
        <f>IF(CX243=0,0,-1*CX243^2/$Z$14)</f>
        <v>-2.3905267556334087E-2</v>
      </c>
      <c r="CZ243" s="61">
        <f>IF($AA$14,$Z$14*($Q243-1)/(1+CY247*($Q243-1)),0)</f>
        <v>4.8893013362170765E-2</v>
      </c>
      <c r="DA243" s="114">
        <f>IF(CZ243=0,0,-1*CZ243^2/$Z$14)</f>
        <v>-2.3905267556334087E-2</v>
      </c>
      <c r="DB243" s="61">
        <f>IF($AA$14,$Z$14*($Q243-1)/(1+DA247*($Q243-1)),0)</f>
        <v>4.8893013362170765E-2</v>
      </c>
      <c r="DC243" s="114">
        <f>IF(DB243=0,0,-1*DB243^2/$Z$14)</f>
        <v>-2.3905267556334087E-2</v>
      </c>
      <c r="DD243" s="61">
        <f>IF($AA$14,$Z$14*($Q243-1)/(1+DC247*($Q243-1)),0)</f>
        <v>4.8893013362170765E-2</v>
      </c>
      <c r="DE243" s="114">
        <f>IF(DD243=0,0,-1*DD243^2/$Z$14)</f>
        <v>-2.3905267556334087E-2</v>
      </c>
      <c r="DF243" s="61">
        <f>IF($AA$14,$Z$14*($Q243-1)/(1+DE247*($Q243-1)),0)</f>
        <v>4.8893013362170765E-2</v>
      </c>
      <c r="DG243" s="114">
        <f>IF(DF243=0,0,-1*DF243^2/$Z$14)</f>
        <v>-2.3905267556334087E-2</v>
      </c>
      <c r="DH243" s="61">
        <f>IF($AA$14,$Z$14*($Q243-1)/(1+DG247*($Q243-1)),0)</f>
        <v>4.8893013362170765E-2</v>
      </c>
      <c r="DI243" s="114">
        <f>IF(DH243=0,0,-1*DH243^2/$Z$14)</f>
        <v>-2.3905267556334087E-2</v>
      </c>
      <c r="DJ243" s="61">
        <f>IF($AA$14,$Z$14*($Q243-1)/(1+DI247*($Q243-1)),0)</f>
        <v>4.8893013362170765E-2</v>
      </c>
      <c r="DK243" s="114">
        <f>IF(DJ243=0,0,-1*DJ243^2/$Z$14)</f>
        <v>-2.3905267556334087E-2</v>
      </c>
      <c r="DL243" s="61">
        <f>IF($AA$14,$Z$14*($Q243-1)/(1+DK247*($Q243-1)),0)</f>
        <v>4.8893013362170765E-2</v>
      </c>
      <c r="DM243" s="154">
        <f>IF(DL243=0,0,-1*DL243^2/$Z$14)</f>
        <v>-2.3905267556334087E-2</v>
      </c>
    </row>
    <row r="244" spans="14:117" x14ac:dyDescent="0.25">
      <c r="N244" s="153">
        <f>$Z$15/(O234*(Q244-1)+1)</f>
        <v>0.10887564249467553</v>
      </c>
      <c r="O244" s="169">
        <f t="shared" si="76"/>
        <v>7.2362564386812336E-2</v>
      </c>
      <c r="P244" s="78">
        <v>9</v>
      </c>
      <c r="Q244" s="61">
        <f>IF($AA$15,AV219/AV231,0)</f>
        <v>0.66463501595732177</v>
      </c>
      <c r="R244" s="61">
        <f>IF($AA$15,$Z$15*($Q244-1)/(1+O194*($Q244-1)),0)</f>
        <v>-3.6512567235503474E-2</v>
      </c>
      <c r="S244" s="114">
        <f>IF(R244=0,0,-1*R244^2/$Z$15)</f>
        <v>-1.3331675661271617E-2</v>
      </c>
      <c r="T244" s="61">
        <f>IF($AA$15,$Z$15*($Q244-1)/(1+S247*($Q244-1)),0)</f>
        <v>-3.6563125406992865E-2</v>
      </c>
      <c r="U244" s="114">
        <f>IF(T244=0,0,-1*T244^2/$Z$15)</f>
        <v>-1.3368621395274871E-2</v>
      </c>
      <c r="V244" s="61">
        <f>IF($AA$15,$Z$15*($Q244-1)/(1+U247*($Q244-1)),0)</f>
        <v>-3.6512881322970155E-2</v>
      </c>
      <c r="W244" s="114">
        <f>IF(V244=0,0,-1*V244^2/$Z$15)</f>
        <v>-1.3331905025053027E-2</v>
      </c>
      <c r="X244" s="61">
        <f>IF($AA$15,$Z$15*($Q244-1)/(1+W247*($Q244-1)),0)</f>
        <v>-3.6513078104755944E-2</v>
      </c>
      <c r="Y244" s="114">
        <f>IF(X244=0,0,-1*X244^2/$Z$15)</f>
        <v>-1.3332048726840079E-2</v>
      </c>
      <c r="Z244" s="61">
        <f>IF($AA$15,$Z$15*($Q244-1)/(1+Y247*($Q244-1)),0)</f>
        <v>-3.6513078107863202E-2</v>
      </c>
      <c r="AA244" s="114">
        <f>IF(Z244=0,0,-1*Z244^2/$Z$15)</f>
        <v>-1.3332048729109191E-2</v>
      </c>
      <c r="AB244" s="61">
        <f>IF($AA$15,$Z$15*($Q244-1)/(1+AA247*($Q244-1)),0)</f>
        <v>-3.6513078107863202E-2</v>
      </c>
      <c r="AC244" s="114">
        <f>IF(AB244=0,0,-1*AB244^2/$Z$15)</f>
        <v>-1.3332048729109191E-2</v>
      </c>
      <c r="AD244" s="61">
        <f>IF($AA$15,$Z$15*($Q244-1)/(1+AC247*($Q244-1)),0)</f>
        <v>-3.6513078107863202E-2</v>
      </c>
      <c r="AE244" s="114">
        <f>IF(AD244=0,0,-1*AD244^2/$Z$15)</f>
        <v>-1.3332048729109191E-2</v>
      </c>
      <c r="AF244" s="61">
        <f>IF($AA$15,$Z$15*($Q244-1)/(1+AE247*($Q244-1)),0)</f>
        <v>-3.6513078107863202E-2</v>
      </c>
      <c r="AG244" s="114">
        <f>IF(AF244=0,0,-1*AF244^2/$Z$15)</f>
        <v>-1.3332048729109191E-2</v>
      </c>
      <c r="AH244" s="61">
        <f>IF($AA$15,$Z$15*($Q244-1)/(1+AG247*($Q244-1)),0)</f>
        <v>-3.6513078107863202E-2</v>
      </c>
      <c r="AI244" s="114">
        <f>IF(AH244=0,0,-1*AH244^2/$Z$15)</f>
        <v>-1.3332048729109191E-2</v>
      </c>
      <c r="AJ244" s="61">
        <f>IF($AA$15,$Z$15*($Q244-1)/(1+AI247*($Q244-1)),0)</f>
        <v>-3.6513078107863202E-2</v>
      </c>
      <c r="AK244" s="114">
        <f>IF(AJ244=0,0,-1*AJ244^2/$Z$15)</f>
        <v>-1.3332048729109191E-2</v>
      </c>
      <c r="AL244" s="61">
        <f>IF($AA$15,$Z$15*($Q244-1)/(1+AK247*($Q244-1)),0)</f>
        <v>-3.6513078107863202E-2</v>
      </c>
      <c r="AM244" s="114">
        <f>IF(AL244=0,0,-1*AL244^2/$Z$15)</f>
        <v>-1.3332048729109191E-2</v>
      </c>
      <c r="AN244" s="61">
        <f>IF($AA$15,$Z$15*($Q244-1)/(1+AM247*($Q244-1)),0)</f>
        <v>-3.6513078107863202E-2</v>
      </c>
      <c r="AO244" s="114">
        <f>IF(AN244=0,0,-1*AN244^2/$Z$15)</f>
        <v>-1.3332048729109191E-2</v>
      </c>
      <c r="AP244" s="61">
        <f>IF($AA$15,$Z$15*($Q244-1)/(1+AO247*($Q244-1)),0)</f>
        <v>-3.6513078107863202E-2</v>
      </c>
      <c r="AQ244" s="114">
        <f>IF(AP244=0,0,-1*AP244^2/$Z$15)</f>
        <v>-1.3332048729109191E-2</v>
      </c>
      <c r="AR244" s="61">
        <f>IF($AA$15,$Z$15*($Q244-1)/(1+AQ247*($Q244-1)),0)</f>
        <v>-3.6513078107863202E-2</v>
      </c>
      <c r="AS244" s="114">
        <f>IF(AR244=0,0,-1*AR244^2/$Z$15)</f>
        <v>-1.3332048729109191E-2</v>
      </c>
      <c r="AT244" s="61">
        <f>IF($AA$15,$Z$15*($Q244-1)/(1+AS247*($Q244-1)),0)</f>
        <v>-3.6513078107863202E-2</v>
      </c>
      <c r="AU244" s="114">
        <f>IF(AT244=0,0,-1*AT244^2/$Z$15)</f>
        <v>-1.3332048729109191E-2</v>
      </c>
      <c r="AV244" s="61">
        <f>IF($AA$15,$Z$15*($Q244-1)/(1+AU247*($Q244-1)),0)</f>
        <v>-3.6513078107863202E-2</v>
      </c>
      <c r="AW244" s="114">
        <f>IF(AV244=0,0,-1*AV244^2/$Z$15)</f>
        <v>-1.3332048729109191E-2</v>
      </c>
      <c r="AX244" s="61">
        <f>IF($AA$15,$Z$15*($Q244-1)/(1+AW247*($Q244-1)),0)</f>
        <v>-3.6513078107863202E-2</v>
      </c>
      <c r="AY244" s="114">
        <f>IF(AX244=0,0,-1*AX244^2/$Z$15)</f>
        <v>-1.3332048729109191E-2</v>
      </c>
      <c r="AZ244" s="61">
        <f>IF($AA$15,$Z$15*($Q244-1)/(1+AY247*($Q244-1)),0)</f>
        <v>-3.6513078107863202E-2</v>
      </c>
      <c r="BA244" s="114">
        <f>IF(AZ244=0,0,-1*AZ244^2/$Z$15)</f>
        <v>-1.3332048729109191E-2</v>
      </c>
      <c r="BB244" s="61">
        <f>IF($AA$15,$Z$15*($Q244-1)/(1+BA247*($Q244-1)),0)</f>
        <v>-3.6513078107863202E-2</v>
      </c>
      <c r="BC244" s="114">
        <f>IF(BB244=0,0,-1*BB244^2/$Z$15)</f>
        <v>-1.3332048729109191E-2</v>
      </c>
      <c r="BD244" s="61">
        <f>IF($AA$15,$Z$15*($Q244-1)/(1+BC247*($Q244-1)),0)</f>
        <v>-3.6513078107863202E-2</v>
      </c>
      <c r="BE244" s="114">
        <f>IF(BD244=0,0,-1*BD244^2/$Z$15)</f>
        <v>-1.3332048729109191E-2</v>
      </c>
      <c r="BF244" s="61">
        <f>IF($AA$15,$Z$15*($Q244-1)/(1+BE247*($Q244-1)),0)</f>
        <v>-3.6513078107863202E-2</v>
      </c>
      <c r="BG244" s="114">
        <f>IF(BF244=0,0,-1*BF244^2/$Z$15)</f>
        <v>-1.3332048729109191E-2</v>
      </c>
      <c r="BH244" s="61">
        <f>IF($AA$15,$Z$15*($Q244-1)/(1+BG247*($Q244-1)),0)</f>
        <v>-3.6513078107863202E-2</v>
      </c>
      <c r="BI244" s="114">
        <f>IF(BH244=0,0,-1*BH244^2/$Z$15)</f>
        <v>-1.3332048729109191E-2</v>
      </c>
      <c r="BJ244" s="61">
        <f>IF($AA$15,$Z$15*($Q244-1)/(1+BI247*($Q244-1)),0)</f>
        <v>-3.6513078107863202E-2</v>
      </c>
      <c r="BK244" s="114">
        <f>IF(BJ244=0,0,-1*BJ244^2/$Z$15)</f>
        <v>-1.3332048729109191E-2</v>
      </c>
      <c r="BL244" s="61">
        <f>IF($AA$15,$Z$15*($Q244-1)/(1+BK247*($Q244-1)),0)</f>
        <v>-3.6513078107863202E-2</v>
      </c>
      <c r="BM244" s="114">
        <f>IF(BL244=0,0,-1*BL244^2/$Z$15)</f>
        <v>-1.3332048729109191E-2</v>
      </c>
      <c r="BN244" s="61">
        <f>IF($AA$15,$Z$15*($Q244-1)/(1+BM247*($Q244-1)),0)</f>
        <v>-3.6513078107863202E-2</v>
      </c>
      <c r="BO244" s="114">
        <f>IF(BN244=0,0,-1*BN244^2/$Z$15)</f>
        <v>-1.3332048729109191E-2</v>
      </c>
      <c r="BP244" s="61">
        <f>IF($AA$15,$Z$15*($Q244-1)/(1+BO247*($Q244-1)),0)</f>
        <v>-3.6513078107863202E-2</v>
      </c>
      <c r="BQ244" s="114">
        <f>IF(BP244=0,0,-1*BP244^2/$Z$15)</f>
        <v>-1.3332048729109191E-2</v>
      </c>
      <c r="BR244" s="61">
        <f>IF($AA$15,$Z$15*($Q244-1)/(1+BQ247*($Q244-1)),0)</f>
        <v>-3.6513078107863202E-2</v>
      </c>
      <c r="BS244" s="114">
        <f>IF(BR244=0,0,-1*BR244^2/$Z$15)</f>
        <v>-1.3332048729109191E-2</v>
      </c>
      <c r="BT244" s="61">
        <f>IF($AA$15,$Z$15*($Q244-1)/(1+BS247*($Q244-1)),0)</f>
        <v>-3.6513078107863202E-2</v>
      </c>
      <c r="BU244" s="114">
        <f>IF(BT244=0,0,-1*BT244^2/$Z$15)</f>
        <v>-1.3332048729109191E-2</v>
      </c>
      <c r="BV244" s="61">
        <f>IF($AA$15,$Z$15*($Q244-1)/(1+BU247*($Q244-1)),0)</f>
        <v>-3.6513078107863202E-2</v>
      </c>
      <c r="BW244" s="114">
        <f>IF(BV244=0,0,-1*BV244^2/$Z$15)</f>
        <v>-1.3332048729109191E-2</v>
      </c>
      <c r="BX244" s="61">
        <f>IF($AA$15,$Z$15*($Q244-1)/(1+BW247*($Q244-1)),0)</f>
        <v>-3.6513078107863202E-2</v>
      </c>
      <c r="BY244" s="114">
        <f>IF(BX244=0,0,-1*BX244^2/$Z$15)</f>
        <v>-1.3332048729109191E-2</v>
      </c>
      <c r="BZ244" s="61">
        <f>IF($AA$15,$Z$15*($Q244-1)/(1+BY247*($Q244-1)),0)</f>
        <v>-3.6513078107863202E-2</v>
      </c>
      <c r="CA244" s="114">
        <f>IF(BZ244=0,0,-1*BZ244^2/$Z$15)</f>
        <v>-1.3332048729109191E-2</v>
      </c>
      <c r="CB244" s="61">
        <f>IF($AA$15,$Z$15*($Q244-1)/(1+CA247*($Q244-1)),0)</f>
        <v>-3.6513078107863202E-2</v>
      </c>
      <c r="CC244" s="114">
        <f>IF(CB244=0,0,-1*CB244^2/$Z$15)</f>
        <v>-1.3332048729109191E-2</v>
      </c>
      <c r="CD244" s="61">
        <f>IF($AA$15,$Z$15*($Q244-1)/(1+CC247*($Q244-1)),0)</f>
        <v>-3.6513078107863202E-2</v>
      </c>
      <c r="CE244" s="114">
        <f>IF(CD244=0,0,-1*CD244^2/$Z$15)</f>
        <v>-1.3332048729109191E-2</v>
      </c>
      <c r="CF244" s="61">
        <f>IF($AA$15,$Z$15*($Q244-1)/(1+CE247*($Q244-1)),0)</f>
        <v>-3.6513078107863202E-2</v>
      </c>
      <c r="CG244" s="114">
        <f>IF(CF244=0,0,-1*CF244^2/$Z$15)</f>
        <v>-1.3332048729109191E-2</v>
      </c>
      <c r="CH244" s="61">
        <f>IF($AA$15,$Z$15*($Q244-1)/(1+CG247*($Q244-1)),0)</f>
        <v>-3.6513078107863202E-2</v>
      </c>
      <c r="CI244" s="114">
        <f>IF(CH244=0,0,-1*CH244^2/$Z$15)</f>
        <v>-1.3332048729109191E-2</v>
      </c>
      <c r="CJ244" s="61">
        <f>IF($AA$15,$Z$15*($Q244-1)/(1+CI247*($Q244-1)),0)</f>
        <v>-3.6513078107863202E-2</v>
      </c>
      <c r="CK244" s="114">
        <f>IF(CJ244=0,0,-1*CJ244^2/$Z$15)</f>
        <v>-1.3332048729109191E-2</v>
      </c>
      <c r="CL244" s="61">
        <f>IF($AA$15,$Z$15*($Q244-1)/(1+CK247*($Q244-1)),0)</f>
        <v>-3.6513078107863202E-2</v>
      </c>
      <c r="CM244" s="114">
        <f>IF(CL244=0,0,-1*CL244^2/$Z$15)</f>
        <v>-1.3332048729109191E-2</v>
      </c>
      <c r="CN244" s="61">
        <f>IF($AA$15,$Z$15*($Q244-1)/(1+CM247*($Q244-1)),0)</f>
        <v>-3.6513078107863202E-2</v>
      </c>
      <c r="CO244" s="114">
        <f>IF(CN244=0,0,-1*CN244^2/$Z$15)</f>
        <v>-1.3332048729109191E-2</v>
      </c>
      <c r="CP244" s="61">
        <f>IF($AA$15,$Z$15*($Q244-1)/(1+CO247*($Q244-1)),0)</f>
        <v>-3.6513078107863202E-2</v>
      </c>
      <c r="CQ244" s="114">
        <f>IF(CP244=0,0,-1*CP244^2/$Z$15)</f>
        <v>-1.3332048729109191E-2</v>
      </c>
      <c r="CR244" s="61">
        <f>IF($AA$15,$Z$15*($Q244-1)/(1+CQ247*($Q244-1)),0)</f>
        <v>-3.6513078107863202E-2</v>
      </c>
      <c r="CS244" s="114">
        <f>IF(CR244=0,0,-1*CR244^2/$Z$15)</f>
        <v>-1.3332048729109191E-2</v>
      </c>
      <c r="CT244" s="61">
        <f>IF($AA$15,$Z$15*($Q244-1)/(1+CS247*($Q244-1)),0)</f>
        <v>-3.6513078107863202E-2</v>
      </c>
      <c r="CU244" s="114">
        <f>IF(CT244=0,0,-1*CT244^2/$Z$15)</f>
        <v>-1.3332048729109191E-2</v>
      </c>
      <c r="CV244" s="61">
        <f>IF($AA$15,$Z$15*($Q244-1)/(1+CU247*($Q244-1)),0)</f>
        <v>-3.6513078107863202E-2</v>
      </c>
      <c r="CW244" s="114">
        <f>IF(CV244=0,0,-1*CV244^2/$Z$15)</f>
        <v>-1.3332048729109191E-2</v>
      </c>
      <c r="CX244" s="61">
        <f>IF($AA$15,$Z$15*($Q244-1)/(1+CW247*($Q244-1)),0)</f>
        <v>-3.6513078107863202E-2</v>
      </c>
      <c r="CY244" s="114">
        <f>IF(CX244=0,0,-1*CX244^2/$Z$15)</f>
        <v>-1.3332048729109191E-2</v>
      </c>
      <c r="CZ244" s="61">
        <f>IF($AA$15,$Z$15*($Q244-1)/(1+CY247*($Q244-1)),0)</f>
        <v>-3.6513078107863202E-2</v>
      </c>
      <c r="DA244" s="114">
        <f>IF(CZ244=0,0,-1*CZ244^2/$Z$15)</f>
        <v>-1.3332048729109191E-2</v>
      </c>
      <c r="DB244" s="61">
        <f>IF($AA$15,$Z$15*($Q244-1)/(1+DA247*($Q244-1)),0)</f>
        <v>-3.6513078107863202E-2</v>
      </c>
      <c r="DC244" s="114">
        <f>IF(DB244=0,0,-1*DB244^2/$Z$15)</f>
        <v>-1.3332048729109191E-2</v>
      </c>
      <c r="DD244" s="61">
        <f>IF($AA$15,$Z$15*($Q244-1)/(1+DC247*($Q244-1)),0)</f>
        <v>-3.6513078107863202E-2</v>
      </c>
      <c r="DE244" s="114">
        <f>IF(DD244=0,0,-1*DD244^2/$Z$15)</f>
        <v>-1.3332048729109191E-2</v>
      </c>
      <c r="DF244" s="61">
        <f>IF($AA$15,$Z$15*($Q244-1)/(1+DE247*($Q244-1)),0)</f>
        <v>-3.6513078107863202E-2</v>
      </c>
      <c r="DG244" s="114">
        <f>IF(DF244=0,0,-1*DF244^2/$Z$15)</f>
        <v>-1.3332048729109191E-2</v>
      </c>
      <c r="DH244" s="61">
        <f>IF($AA$15,$Z$15*($Q244-1)/(1+DG247*($Q244-1)),0)</f>
        <v>-3.6513078107863202E-2</v>
      </c>
      <c r="DI244" s="114">
        <f>IF(DH244=0,0,-1*DH244^2/$Z$15)</f>
        <v>-1.3332048729109191E-2</v>
      </c>
      <c r="DJ244" s="61">
        <f>IF($AA$15,$Z$15*($Q244-1)/(1+DI247*($Q244-1)),0)</f>
        <v>-3.6513078107863202E-2</v>
      </c>
      <c r="DK244" s="114">
        <f>IF(DJ244=0,0,-1*DJ244^2/$Z$15)</f>
        <v>-1.3332048729109191E-2</v>
      </c>
      <c r="DL244" s="61">
        <f>IF($AA$15,$Z$15*($Q244-1)/(1+DK247*($Q244-1)),0)</f>
        <v>-3.6513078107863202E-2</v>
      </c>
      <c r="DM244" s="154">
        <f>IF(DL244=0,0,-1*DL244^2/$Z$15)</f>
        <v>-1.3332048729109191E-2</v>
      </c>
    </row>
    <row r="245" spans="14:117" x14ac:dyDescent="0.25">
      <c r="N245" s="153">
        <f>$Z$16/(O234*(Q245-1)+1)</f>
        <v>9.6047150292171021E-2</v>
      </c>
      <c r="O245" s="170">
        <f t="shared" si="76"/>
        <v>0.11230858829141302</v>
      </c>
      <c r="P245" s="78">
        <v>10</v>
      </c>
      <c r="Q245" s="61">
        <f>IF($AA$16,AV220/AV232,0)</f>
        <v>1.1693068243021834</v>
      </c>
      <c r="R245" s="61">
        <f>IF($AA$16,$Z$16*($Q245-1)/(1+O194*($Q245-1)),0)</f>
        <v>1.6261539330210094E-2</v>
      </c>
      <c r="S245" s="114">
        <f>IF(R245=0,0,-1*R245^2/$Z$16)</f>
        <v>-2.6443766138796974E-3</v>
      </c>
      <c r="T245" s="61">
        <f>IF($AA$16,$Z$16*($Q245-1)/(1+S247*($Q245-1)),0)</f>
        <v>1.6251531000332477E-2</v>
      </c>
      <c r="U245" s="114">
        <f>IF(T245=0,0,-1*T245^2/$Z$16)</f>
        <v>-2.6411225985476751E-3</v>
      </c>
      <c r="V245" s="61">
        <f>IF($AA$16,$Z$16*($Q245-1)/(1+U247*($Q245-1)),0)</f>
        <v>1.6261477030822816E-2</v>
      </c>
      <c r="W245" s="114">
        <f>IF(V245=0,0,-1*V245^2/$Z$16)</f>
        <v>-2.6443563522397804E-3</v>
      </c>
      <c r="X245" s="61">
        <f>IF($AA$16,$Z$16*($Q245-1)/(1+W247*($Q245-1)),0)</f>
        <v>1.6261437999858304E-2</v>
      </c>
      <c r="Y245" s="114">
        <f>IF(X245=0,0,-1*X245^2/$Z$16)</f>
        <v>-2.6443436582323566E-3</v>
      </c>
      <c r="Z245" s="61">
        <f>IF($AA$16,$Z$16*($Q245-1)/(1+Y247*($Q245-1)),0)</f>
        <v>1.6261437999241998E-2</v>
      </c>
      <c r="AA245" s="114">
        <f>IF(Z245=0,0,-1*Z245^2/$Z$16)</f>
        <v>-2.6443436580319158E-3</v>
      </c>
      <c r="AB245" s="61">
        <f>IF($AA$16,$Z$16*($Q245-1)/(1+AA247*($Q245-1)),0)</f>
        <v>1.6261437999241998E-2</v>
      </c>
      <c r="AC245" s="114">
        <f>IF(AB245=0,0,-1*AB245^2/$Z$16)</f>
        <v>-2.6443436580319158E-3</v>
      </c>
      <c r="AD245" s="61">
        <f>IF($AA$16,$Z$16*($Q245-1)/(1+AC247*($Q245-1)),0)</f>
        <v>1.6261437999241998E-2</v>
      </c>
      <c r="AE245" s="114">
        <f>IF(AD245=0,0,-1*AD245^2/$Z$16)</f>
        <v>-2.6443436580319158E-3</v>
      </c>
      <c r="AF245" s="61">
        <f>IF($AA$16,$Z$16*($Q245-1)/(1+AE247*($Q245-1)),0)</f>
        <v>1.6261437999241998E-2</v>
      </c>
      <c r="AG245" s="114">
        <f>IF(AF245=0,0,-1*AF245^2/$Z$16)</f>
        <v>-2.6443436580319158E-3</v>
      </c>
      <c r="AH245" s="61">
        <f>IF($AA$16,$Z$16*($Q245-1)/(1+AG247*($Q245-1)),0)</f>
        <v>1.6261437999241998E-2</v>
      </c>
      <c r="AI245" s="114">
        <f>IF(AH245=0,0,-1*AH245^2/$Z$16)</f>
        <v>-2.6443436580319158E-3</v>
      </c>
      <c r="AJ245" s="61">
        <f>IF($AA$16,$Z$16*($Q245-1)/(1+AI247*($Q245-1)),0)</f>
        <v>1.6261437999241998E-2</v>
      </c>
      <c r="AK245" s="114">
        <f>IF(AJ245=0,0,-1*AJ245^2/$Z$16)</f>
        <v>-2.6443436580319158E-3</v>
      </c>
      <c r="AL245" s="61">
        <f>IF($AA$16,$Z$16*($Q245-1)/(1+AK247*($Q245-1)),0)</f>
        <v>1.6261437999241998E-2</v>
      </c>
      <c r="AM245" s="114">
        <f>IF(AL245=0,0,-1*AL245^2/$Z$16)</f>
        <v>-2.6443436580319158E-3</v>
      </c>
      <c r="AN245" s="61">
        <f>IF($AA$16,$Z$16*($Q245-1)/(1+AM247*($Q245-1)),0)</f>
        <v>1.6261437999241998E-2</v>
      </c>
      <c r="AO245" s="114">
        <f>IF(AN245=0,0,-1*AN245^2/$Z$16)</f>
        <v>-2.6443436580319158E-3</v>
      </c>
      <c r="AP245" s="61">
        <f>IF($AA$16,$Z$16*($Q245-1)/(1+AO247*($Q245-1)),0)</f>
        <v>1.6261437999241998E-2</v>
      </c>
      <c r="AQ245" s="114">
        <f>IF(AP245=0,0,-1*AP245^2/$Z$16)</f>
        <v>-2.6443436580319158E-3</v>
      </c>
      <c r="AR245" s="61">
        <f>IF($AA$16,$Z$16*($Q245-1)/(1+AQ247*($Q245-1)),0)</f>
        <v>1.6261437999241998E-2</v>
      </c>
      <c r="AS245" s="114">
        <f>IF(AR245=0,0,-1*AR245^2/$Z$16)</f>
        <v>-2.6443436580319158E-3</v>
      </c>
      <c r="AT245" s="61">
        <f>IF($AA$16,$Z$16*($Q245-1)/(1+AS247*($Q245-1)),0)</f>
        <v>1.6261437999241998E-2</v>
      </c>
      <c r="AU245" s="114">
        <f>IF(AT245=0,0,-1*AT245^2/$Z$16)</f>
        <v>-2.6443436580319158E-3</v>
      </c>
      <c r="AV245" s="61">
        <f>IF($AA$16,$Z$16*($Q245-1)/(1+AU247*($Q245-1)),0)</f>
        <v>1.6261437999241998E-2</v>
      </c>
      <c r="AW245" s="114">
        <f>IF(AV245=0,0,-1*AV245^2/$Z$16)</f>
        <v>-2.6443436580319158E-3</v>
      </c>
      <c r="AX245" s="61">
        <f>IF($AA$16,$Z$16*($Q245-1)/(1+AW247*($Q245-1)),0)</f>
        <v>1.6261437999241998E-2</v>
      </c>
      <c r="AY245" s="114">
        <f>IF(AX245=0,0,-1*AX245^2/$Z$16)</f>
        <v>-2.6443436580319158E-3</v>
      </c>
      <c r="AZ245" s="61">
        <f>IF($AA$16,$Z$16*($Q245-1)/(1+AY247*($Q245-1)),0)</f>
        <v>1.6261437999241998E-2</v>
      </c>
      <c r="BA245" s="114">
        <f>IF(AZ245=0,0,-1*AZ245^2/$Z$16)</f>
        <v>-2.6443436580319158E-3</v>
      </c>
      <c r="BB245" s="61">
        <f>IF($AA$16,$Z$16*($Q245-1)/(1+BA247*($Q245-1)),0)</f>
        <v>1.6261437999241998E-2</v>
      </c>
      <c r="BC245" s="114">
        <f>IF(BB245=0,0,-1*BB245^2/$Z$16)</f>
        <v>-2.6443436580319158E-3</v>
      </c>
      <c r="BD245" s="61">
        <f>IF($AA$16,$Z$16*($Q245-1)/(1+BC247*($Q245-1)),0)</f>
        <v>1.6261437999241998E-2</v>
      </c>
      <c r="BE245" s="114">
        <f>IF(BD245=0,0,-1*BD245^2/$Z$16)</f>
        <v>-2.6443436580319158E-3</v>
      </c>
      <c r="BF245" s="61">
        <f>IF($AA$16,$Z$16*($Q245-1)/(1+BE247*($Q245-1)),0)</f>
        <v>1.6261437999241998E-2</v>
      </c>
      <c r="BG245" s="114">
        <f>IF(BF245=0,0,-1*BF245^2/$Z$16)</f>
        <v>-2.6443436580319158E-3</v>
      </c>
      <c r="BH245" s="61">
        <f>IF($AA$16,$Z$16*($Q245-1)/(1+BG247*($Q245-1)),0)</f>
        <v>1.6261437999241998E-2</v>
      </c>
      <c r="BI245" s="114">
        <f>IF(BH245=0,0,-1*BH245^2/$Z$16)</f>
        <v>-2.6443436580319158E-3</v>
      </c>
      <c r="BJ245" s="61">
        <f>IF($AA$16,$Z$16*($Q245-1)/(1+BI247*($Q245-1)),0)</f>
        <v>1.6261437999241998E-2</v>
      </c>
      <c r="BK245" s="114">
        <f>IF(BJ245=0,0,-1*BJ245^2/$Z$16)</f>
        <v>-2.6443436580319158E-3</v>
      </c>
      <c r="BL245" s="61">
        <f>IF($AA$16,$Z$16*($Q245-1)/(1+BK247*($Q245-1)),0)</f>
        <v>1.6261437999241998E-2</v>
      </c>
      <c r="BM245" s="114">
        <f>IF(BL245=0,0,-1*BL245^2/$Z$16)</f>
        <v>-2.6443436580319158E-3</v>
      </c>
      <c r="BN245" s="61">
        <f>IF($AA$16,$Z$16*($Q245-1)/(1+BM247*($Q245-1)),0)</f>
        <v>1.6261437999241998E-2</v>
      </c>
      <c r="BO245" s="114">
        <f>IF(BN245=0,0,-1*BN245^2/$Z$16)</f>
        <v>-2.6443436580319158E-3</v>
      </c>
      <c r="BP245" s="61">
        <f>IF($AA$16,$Z$16*($Q245-1)/(1+BO247*($Q245-1)),0)</f>
        <v>1.6261437999241998E-2</v>
      </c>
      <c r="BQ245" s="114">
        <f>IF(BP245=0,0,-1*BP245^2/$Z$16)</f>
        <v>-2.6443436580319158E-3</v>
      </c>
      <c r="BR245" s="61">
        <f>IF($AA$16,$Z$16*($Q245-1)/(1+BQ247*($Q245-1)),0)</f>
        <v>1.6261437999241998E-2</v>
      </c>
      <c r="BS245" s="114">
        <f>IF(BR245=0,0,-1*BR245^2/$Z$16)</f>
        <v>-2.6443436580319158E-3</v>
      </c>
      <c r="BT245" s="61">
        <f>IF($AA$16,$Z$16*($Q245-1)/(1+BS247*($Q245-1)),0)</f>
        <v>1.6261437999241998E-2</v>
      </c>
      <c r="BU245" s="114">
        <f>IF(BT245=0,0,-1*BT245^2/$Z$16)</f>
        <v>-2.6443436580319158E-3</v>
      </c>
      <c r="BV245" s="61">
        <f>IF($AA$16,$Z$16*($Q245-1)/(1+BU247*($Q245-1)),0)</f>
        <v>1.6261437999241998E-2</v>
      </c>
      <c r="BW245" s="114">
        <f>IF(BV245=0,0,-1*BV245^2/$Z$16)</f>
        <v>-2.6443436580319158E-3</v>
      </c>
      <c r="BX245" s="61">
        <f>IF($AA$16,$Z$16*($Q245-1)/(1+BW247*($Q245-1)),0)</f>
        <v>1.6261437999241998E-2</v>
      </c>
      <c r="BY245" s="114">
        <f>IF(BX245=0,0,-1*BX245^2/$Z$16)</f>
        <v>-2.6443436580319158E-3</v>
      </c>
      <c r="BZ245" s="61">
        <f>IF($AA$16,$Z$16*($Q245-1)/(1+BY247*($Q245-1)),0)</f>
        <v>1.6261437999241998E-2</v>
      </c>
      <c r="CA245" s="114">
        <f>IF(BZ245=0,0,-1*BZ245^2/$Z$16)</f>
        <v>-2.6443436580319158E-3</v>
      </c>
      <c r="CB245" s="61">
        <f>IF($AA$16,$Z$16*($Q245-1)/(1+CA247*($Q245-1)),0)</f>
        <v>1.6261437999241998E-2</v>
      </c>
      <c r="CC245" s="114">
        <f>IF(CB245=0,0,-1*CB245^2/$Z$16)</f>
        <v>-2.6443436580319158E-3</v>
      </c>
      <c r="CD245" s="61">
        <f>IF($AA$16,$Z$16*($Q245-1)/(1+CC247*($Q245-1)),0)</f>
        <v>1.6261437999241998E-2</v>
      </c>
      <c r="CE245" s="114">
        <f>IF(CD245=0,0,-1*CD245^2/$Z$16)</f>
        <v>-2.6443436580319158E-3</v>
      </c>
      <c r="CF245" s="61">
        <f>IF($AA$16,$Z$16*($Q245-1)/(1+CE247*($Q245-1)),0)</f>
        <v>1.6261437999241998E-2</v>
      </c>
      <c r="CG245" s="114">
        <f>IF(CF245=0,0,-1*CF245^2/$Z$16)</f>
        <v>-2.6443436580319158E-3</v>
      </c>
      <c r="CH245" s="61">
        <f>IF($AA$16,$Z$16*($Q245-1)/(1+CG247*($Q245-1)),0)</f>
        <v>1.6261437999241998E-2</v>
      </c>
      <c r="CI245" s="114">
        <f>IF(CH245=0,0,-1*CH245^2/$Z$16)</f>
        <v>-2.6443436580319158E-3</v>
      </c>
      <c r="CJ245" s="61">
        <f>IF($AA$16,$Z$16*($Q245-1)/(1+CI247*($Q245-1)),0)</f>
        <v>1.6261437999241998E-2</v>
      </c>
      <c r="CK245" s="114">
        <f>IF(CJ245=0,0,-1*CJ245^2/$Z$16)</f>
        <v>-2.6443436580319158E-3</v>
      </c>
      <c r="CL245" s="61">
        <f>IF($AA$16,$Z$16*($Q245-1)/(1+CK247*($Q245-1)),0)</f>
        <v>1.6261437999241998E-2</v>
      </c>
      <c r="CM245" s="114">
        <f>IF(CL245=0,0,-1*CL245^2/$Z$16)</f>
        <v>-2.6443436580319158E-3</v>
      </c>
      <c r="CN245" s="61">
        <f>IF($AA$16,$Z$16*($Q245-1)/(1+CM247*($Q245-1)),0)</f>
        <v>1.6261437999241998E-2</v>
      </c>
      <c r="CO245" s="114">
        <f>IF(CN245=0,0,-1*CN245^2/$Z$16)</f>
        <v>-2.6443436580319158E-3</v>
      </c>
      <c r="CP245" s="61">
        <f>IF($AA$16,$Z$16*($Q245-1)/(1+CO247*($Q245-1)),0)</f>
        <v>1.6261437999241998E-2</v>
      </c>
      <c r="CQ245" s="114">
        <f>IF(CP245=0,0,-1*CP245^2/$Z$16)</f>
        <v>-2.6443436580319158E-3</v>
      </c>
      <c r="CR245" s="61">
        <f>IF($AA$16,$Z$16*($Q245-1)/(1+CQ247*($Q245-1)),0)</f>
        <v>1.6261437999241998E-2</v>
      </c>
      <c r="CS245" s="114">
        <f>IF(CR245=0,0,-1*CR245^2/$Z$16)</f>
        <v>-2.6443436580319158E-3</v>
      </c>
      <c r="CT245" s="61">
        <f>IF($AA$16,$Z$16*($Q245-1)/(1+CS247*($Q245-1)),0)</f>
        <v>1.6261437999241998E-2</v>
      </c>
      <c r="CU245" s="114">
        <f>IF(CT245=0,0,-1*CT245^2/$Z$16)</f>
        <v>-2.6443436580319158E-3</v>
      </c>
      <c r="CV245" s="61">
        <f>IF($AA$16,$Z$16*($Q245-1)/(1+CU247*($Q245-1)),0)</f>
        <v>1.6261437999241998E-2</v>
      </c>
      <c r="CW245" s="114">
        <f>IF(CV245=0,0,-1*CV245^2/$Z$16)</f>
        <v>-2.6443436580319158E-3</v>
      </c>
      <c r="CX245" s="61">
        <f>IF($AA$16,$Z$16*($Q245-1)/(1+CW247*($Q245-1)),0)</f>
        <v>1.6261437999241998E-2</v>
      </c>
      <c r="CY245" s="114">
        <f>IF(CX245=0,0,-1*CX245^2/$Z$16)</f>
        <v>-2.6443436580319158E-3</v>
      </c>
      <c r="CZ245" s="61">
        <f>IF($AA$16,$Z$16*($Q245-1)/(1+CY247*($Q245-1)),0)</f>
        <v>1.6261437999241998E-2</v>
      </c>
      <c r="DA245" s="114">
        <f>IF(CZ245=0,0,-1*CZ245^2/$Z$16)</f>
        <v>-2.6443436580319158E-3</v>
      </c>
      <c r="DB245" s="61">
        <f>IF($AA$16,$Z$16*($Q245-1)/(1+DA247*($Q245-1)),0)</f>
        <v>1.6261437999241998E-2</v>
      </c>
      <c r="DC245" s="114">
        <f>IF(DB245=0,0,-1*DB245^2/$Z$16)</f>
        <v>-2.6443436580319158E-3</v>
      </c>
      <c r="DD245" s="61">
        <f>IF($AA$16,$Z$16*($Q245-1)/(1+DC247*($Q245-1)),0)</f>
        <v>1.6261437999241998E-2</v>
      </c>
      <c r="DE245" s="114">
        <f>IF(DD245=0,0,-1*DD245^2/$Z$16)</f>
        <v>-2.6443436580319158E-3</v>
      </c>
      <c r="DF245" s="61">
        <f>IF($AA$16,$Z$16*($Q245-1)/(1+DE247*($Q245-1)),0)</f>
        <v>1.6261437999241998E-2</v>
      </c>
      <c r="DG245" s="114">
        <f>IF(DF245=0,0,-1*DF245^2/$Z$16)</f>
        <v>-2.6443436580319158E-3</v>
      </c>
      <c r="DH245" s="61">
        <f>IF($AA$16,$Z$16*($Q245-1)/(1+DG247*($Q245-1)),0)</f>
        <v>1.6261437999241998E-2</v>
      </c>
      <c r="DI245" s="114">
        <f>IF(DH245=0,0,-1*DH245^2/$Z$16)</f>
        <v>-2.6443436580319158E-3</v>
      </c>
      <c r="DJ245" s="61">
        <f>IF($AA$16,$Z$16*($Q245-1)/(1+DI247*($Q245-1)),0)</f>
        <v>1.6261437999241998E-2</v>
      </c>
      <c r="DK245" s="114">
        <f>IF(DJ245=0,0,-1*DJ245^2/$Z$16)</f>
        <v>-2.6443436580319158E-3</v>
      </c>
      <c r="DL245" s="61">
        <f>IF($AA$16,$Z$16*($Q245-1)/(1+DK247*($Q245-1)),0)</f>
        <v>1.6261437999241998E-2</v>
      </c>
      <c r="DM245" s="154">
        <f>IF(DL245=0,0,-1*DL245^2/$Z$16)</f>
        <v>-2.6443436580319158E-3</v>
      </c>
    </row>
    <row r="246" spans="14:117" x14ac:dyDescent="0.25">
      <c r="N246" s="157">
        <f>SUM(N236:N245)</f>
        <v>1</v>
      </c>
      <c r="O246" s="167">
        <f>SUM(O236:O245)</f>
        <v>1</v>
      </c>
      <c r="P246" s="162"/>
      <c r="Q246" s="61"/>
      <c r="R246" s="61">
        <f t="shared" ref="R246:CC246" si="77">SUM(R236:R245)</f>
        <v>5.0209283749928779E-5</v>
      </c>
      <c r="S246" s="61">
        <f t="shared" si="77"/>
        <v>-1.3103286626380655</v>
      </c>
      <c r="T246" s="61">
        <f t="shared" si="77"/>
        <v>-4.8922784298515917E-3</v>
      </c>
      <c r="U246" s="61">
        <f t="shared" si="77"/>
        <v>-1.2999170798775954</v>
      </c>
      <c r="V246" s="61">
        <f t="shared" si="77"/>
        <v>1.9339653677546281E-5</v>
      </c>
      <c r="W246" s="61">
        <f t="shared" si="77"/>
        <v>-1.3102626067375358</v>
      </c>
      <c r="X246" s="61">
        <f t="shared" si="77"/>
        <v>3.0536865397445823E-10</v>
      </c>
      <c r="Y246" s="61">
        <f t="shared" si="77"/>
        <v>-1.3102212303219689</v>
      </c>
      <c r="Z246" s="61">
        <f t="shared" si="77"/>
        <v>0</v>
      </c>
      <c r="AA246" s="61">
        <f t="shared" si="77"/>
        <v>-1.3102212296686744</v>
      </c>
      <c r="AB246" s="61">
        <f t="shared" si="77"/>
        <v>0</v>
      </c>
      <c r="AC246" s="61">
        <f t="shared" si="77"/>
        <v>-1.3102212296686744</v>
      </c>
      <c r="AD246" s="61">
        <f t="shared" si="77"/>
        <v>0</v>
      </c>
      <c r="AE246" s="61">
        <f t="shared" si="77"/>
        <v>-1.3102212296686744</v>
      </c>
      <c r="AF246" s="61">
        <f t="shared" si="77"/>
        <v>0</v>
      </c>
      <c r="AG246" s="61">
        <f t="shared" si="77"/>
        <v>-1.3102212296686744</v>
      </c>
      <c r="AH246" s="61">
        <f t="shared" si="77"/>
        <v>0</v>
      </c>
      <c r="AI246" s="61">
        <f t="shared" si="77"/>
        <v>-1.3102212296686744</v>
      </c>
      <c r="AJ246" s="61">
        <f t="shared" si="77"/>
        <v>0</v>
      </c>
      <c r="AK246" s="61">
        <f t="shared" si="77"/>
        <v>-1.3102212296686744</v>
      </c>
      <c r="AL246" s="61">
        <f t="shared" si="77"/>
        <v>0</v>
      </c>
      <c r="AM246" s="61">
        <f t="shared" si="77"/>
        <v>-1.3102212296686744</v>
      </c>
      <c r="AN246" s="61">
        <f t="shared" si="77"/>
        <v>0</v>
      </c>
      <c r="AO246" s="61">
        <f t="shared" si="77"/>
        <v>-1.3102212296686744</v>
      </c>
      <c r="AP246" s="61">
        <f t="shared" si="77"/>
        <v>0</v>
      </c>
      <c r="AQ246" s="61">
        <f t="shared" si="77"/>
        <v>-1.3102212296686744</v>
      </c>
      <c r="AR246" s="61">
        <f t="shared" si="77"/>
        <v>0</v>
      </c>
      <c r="AS246" s="61">
        <f t="shared" si="77"/>
        <v>-1.3102212296686744</v>
      </c>
      <c r="AT246" s="61">
        <f t="shared" si="77"/>
        <v>0</v>
      </c>
      <c r="AU246" s="61">
        <f t="shared" si="77"/>
        <v>-1.3102212296686744</v>
      </c>
      <c r="AV246" s="61">
        <f t="shared" si="77"/>
        <v>0</v>
      </c>
      <c r="AW246" s="61">
        <f t="shared" si="77"/>
        <v>-1.3102212296686744</v>
      </c>
      <c r="AX246" s="61">
        <f t="shared" si="77"/>
        <v>0</v>
      </c>
      <c r="AY246" s="61">
        <f t="shared" si="77"/>
        <v>-1.3102212296686744</v>
      </c>
      <c r="AZ246" s="61">
        <f t="shared" si="77"/>
        <v>0</v>
      </c>
      <c r="BA246" s="61">
        <f t="shared" si="77"/>
        <v>-1.3102212296686744</v>
      </c>
      <c r="BB246" s="61">
        <f t="shared" si="77"/>
        <v>0</v>
      </c>
      <c r="BC246" s="61">
        <f t="shared" si="77"/>
        <v>-1.3102212296686744</v>
      </c>
      <c r="BD246" s="61">
        <f t="shared" si="77"/>
        <v>0</v>
      </c>
      <c r="BE246" s="61">
        <f t="shared" si="77"/>
        <v>-1.3102212296686744</v>
      </c>
      <c r="BF246" s="61">
        <f t="shared" si="77"/>
        <v>0</v>
      </c>
      <c r="BG246" s="61">
        <f t="shared" si="77"/>
        <v>-1.3102212296686744</v>
      </c>
      <c r="BH246" s="61">
        <f t="shared" si="77"/>
        <v>0</v>
      </c>
      <c r="BI246" s="61">
        <f t="shared" si="77"/>
        <v>-1.3102212296686744</v>
      </c>
      <c r="BJ246" s="61">
        <f t="shared" si="77"/>
        <v>0</v>
      </c>
      <c r="BK246" s="61">
        <f t="shared" si="77"/>
        <v>-1.3102212296686744</v>
      </c>
      <c r="BL246" s="61">
        <f t="shared" si="77"/>
        <v>0</v>
      </c>
      <c r="BM246" s="61">
        <f t="shared" si="77"/>
        <v>-1.3102212296686744</v>
      </c>
      <c r="BN246" s="61">
        <f t="shared" si="77"/>
        <v>0</v>
      </c>
      <c r="BO246" s="61">
        <f t="shared" si="77"/>
        <v>-1.3102212296686744</v>
      </c>
      <c r="BP246" s="61">
        <f t="shared" si="77"/>
        <v>0</v>
      </c>
      <c r="BQ246" s="61">
        <f t="shared" si="77"/>
        <v>-1.3102212296686744</v>
      </c>
      <c r="BR246" s="61">
        <f t="shared" si="77"/>
        <v>0</v>
      </c>
      <c r="BS246" s="61">
        <f t="shared" si="77"/>
        <v>-1.3102212296686744</v>
      </c>
      <c r="BT246" s="61">
        <f t="shared" si="77"/>
        <v>0</v>
      </c>
      <c r="BU246" s="61">
        <f t="shared" si="77"/>
        <v>-1.3102212296686744</v>
      </c>
      <c r="BV246" s="61">
        <f t="shared" si="77"/>
        <v>0</v>
      </c>
      <c r="BW246" s="61">
        <f t="shared" si="77"/>
        <v>-1.3102212296686744</v>
      </c>
      <c r="BX246" s="61">
        <f t="shared" si="77"/>
        <v>0</v>
      </c>
      <c r="BY246" s="61">
        <f t="shared" si="77"/>
        <v>-1.3102212296686744</v>
      </c>
      <c r="BZ246" s="61">
        <f t="shared" si="77"/>
        <v>0</v>
      </c>
      <c r="CA246" s="61">
        <f t="shared" si="77"/>
        <v>-1.3102212296686744</v>
      </c>
      <c r="CB246" s="61">
        <f t="shared" si="77"/>
        <v>0</v>
      </c>
      <c r="CC246" s="61">
        <f t="shared" si="77"/>
        <v>-1.3102212296686744</v>
      </c>
      <c r="CD246" s="61">
        <f t="shared" ref="CD246:DM246" si="78">SUM(CD236:CD245)</f>
        <v>0</v>
      </c>
      <c r="CE246" s="61">
        <f t="shared" si="78"/>
        <v>-1.3102212296686744</v>
      </c>
      <c r="CF246" s="61">
        <f t="shared" si="78"/>
        <v>0</v>
      </c>
      <c r="CG246" s="61">
        <f t="shared" si="78"/>
        <v>-1.3102212296686744</v>
      </c>
      <c r="CH246" s="61">
        <f t="shared" si="78"/>
        <v>0</v>
      </c>
      <c r="CI246" s="61">
        <f t="shared" si="78"/>
        <v>-1.3102212296686744</v>
      </c>
      <c r="CJ246" s="61">
        <f t="shared" si="78"/>
        <v>0</v>
      </c>
      <c r="CK246" s="61">
        <f t="shared" si="78"/>
        <v>-1.3102212296686744</v>
      </c>
      <c r="CL246" s="61">
        <f t="shared" si="78"/>
        <v>0</v>
      </c>
      <c r="CM246" s="61">
        <f t="shared" si="78"/>
        <v>-1.3102212296686744</v>
      </c>
      <c r="CN246" s="61">
        <f t="shared" si="78"/>
        <v>0</v>
      </c>
      <c r="CO246" s="61">
        <f t="shared" si="78"/>
        <v>-1.3102212296686744</v>
      </c>
      <c r="CP246" s="61">
        <f t="shared" si="78"/>
        <v>0</v>
      </c>
      <c r="CQ246" s="61">
        <f t="shared" si="78"/>
        <v>-1.3102212296686744</v>
      </c>
      <c r="CR246" s="61">
        <f t="shared" si="78"/>
        <v>0</v>
      </c>
      <c r="CS246" s="61">
        <f t="shared" si="78"/>
        <v>-1.3102212296686744</v>
      </c>
      <c r="CT246" s="61">
        <f t="shared" si="78"/>
        <v>0</v>
      </c>
      <c r="CU246" s="61">
        <f t="shared" si="78"/>
        <v>-1.3102212296686744</v>
      </c>
      <c r="CV246" s="61">
        <f t="shared" si="78"/>
        <v>0</v>
      </c>
      <c r="CW246" s="61">
        <f t="shared" si="78"/>
        <v>-1.3102212296686744</v>
      </c>
      <c r="CX246" s="61">
        <f t="shared" si="78"/>
        <v>0</v>
      </c>
      <c r="CY246" s="61">
        <f t="shared" si="78"/>
        <v>-1.3102212296686744</v>
      </c>
      <c r="CZ246" s="61">
        <f t="shared" si="78"/>
        <v>0</v>
      </c>
      <c r="DA246" s="61">
        <f t="shared" si="78"/>
        <v>-1.3102212296686744</v>
      </c>
      <c r="DB246" s="61">
        <f t="shared" si="78"/>
        <v>0</v>
      </c>
      <c r="DC246" s="61">
        <f t="shared" si="78"/>
        <v>-1.3102212296686744</v>
      </c>
      <c r="DD246" s="61">
        <f t="shared" si="78"/>
        <v>0</v>
      </c>
      <c r="DE246" s="61">
        <f t="shared" si="78"/>
        <v>-1.3102212296686744</v>
      </c>
      <c r="DF246" s="61">
        <f t="shared" si="78"/>
        <v>0</v>
      </c>
      <c r="DG246" s="61">
        <f t="shared" si="78"/>
        <v>-1.3102212296686744</v>
      </c>
      <c r="DH246" s="61">
        <f t="shared" si="78"/>
        <v>0</v>
      </c>
      <c r="DI246" s="61">
        <f t="shared" si="78"/>
        <v>-1.3102212296686744</v>
      </c>
      <c r="DJ246" s="61">
        <f t="shared" si="78"/>
        <v>0</v>
      </c>
      <c r="DK246" s="61">
        <f t="shared" si="78"/>
        <v>-1.3102212296686744</v>
      </c>
      <c r="DL246" s="61">
        <f t="shared" si="78"/>
        <v>0</v>
      </c>
      <c r="DM246" s="77">
        <f t="shared" si="78"/>
        <v>-1.3102212296686744</v>
      </c>
    </row>
    <row r="247" spans="14:117" x14ac:dyDescent="0.25">
      <c r="N247" s="54" t="s">
        <v>624</v>
      </c>
      <c r="O247" s="55"/>
      <c r="P247" s="174" t="b">
        <f>IF(P248,IF(AND((ABS(DM247-DK247)&lt;0.001),(O234&gt;=0),(O234&lt;=1)),TRUE,FALSE),FALSE)</f>
        <v>1</v>
      </c>
      <c r="Q247" s="54"/>
      <c r="R247" s="55" t="s">
        <v>623</v>
      </c>
      <c r="S247" s="166">
        <f>$O$34-R246/S246</f>
        <v>0.24682996127049003</v>
      </c>
      <c r="T247" s="165">
        <f>ABS(U247-S247)</f>
        <v>3.763531155627442E-3</v>
      </c>
      <c r="U247" s="164">
        <f>S247-T246/U246</f>
        <v>0.24306643011486259</v>
      </c>
      <c r="V247" s="165">
        <f>ABS(W247-U247)</f>
        <v>1.4760135546937336E-5</v>
      </c>
      <c r="W247" s="164">
        <f>U247-V246/W246</f>
        <v>0.24308119025040953</v>
      </c>
      <c r="X247" s="165">
        <f>ABS(Y247-W247)</f>
        <v>2.3306648277987563E-10</v>
      </c>
      <c r="Y247" s="164">
        <f>W247-X246/Y246</f>
        <v>0.24308119048347601</v>
      </c>
      <c r="Z247" s="165">
        <f>ABS(AA247-Y247)</f>
        <v>0</v>
      </c>
      <c r="AA247" s="164">
        <f>Y247-Z246/AA246</f>
        <v>0.24308119048347601</v>
      </c>
      <c r="AB247" s="165">
        <f>ABS(AC247-AA247)</f>
        <v>0</v>
      </c>
      <c r="AC247" s="164">
        <f>AA247-AB246/AC246</f>
        <v>0.24308119048347601</v>
      </c>
      <c r="AD247" s="165">
        <f>ABS(AE247-AC247)</f>
        <v>0</v>
      </c>
      <c r="AE247" s="164">
        <f>AC247-AD246/AE246</f>
        <v>0.24308119048347601</v>
      </c>
      <c r="AF247" s="165">
        <f>ABS(AG247-AE247)</f>
        <v>0</v>
      </c>
      <c r="AG247" s="164">
        <f>AE247-AF246/AG246</f>
        <v>0.24308119048347601</v>
      </c>
      <c r="AH247" s="165">
        <f>ABS(AI247-AG247)</f>
        <v>0</v>
      </c>
      <c r="AI247" s="164">
        <f>AG247-AH246/AI246</f>
        <v>0.24308119048347601</v>
      </c>
      <c r="AJ247" s="165">
        <f>ABS(AK247-AI247)</f>
        <v>0</v>
      </c>
      <c r="AK247" s="164">
        <f>AI247-AJ246/AK246</f>
        <v>0.24308119048347601</v>
      </c>
      <c r="AL247" s="165">
        <f>ABS(AM247-AK247)</f>
        <v>0</v>
      </c>
      <c r="AM247" s="164">
        <f>AK247-AL246/AM246</f>
        <v>0.24308119048347601</v>
      </c>
      <c r="AN247" s="165">
        <f>ABS(AO247-AM247)</f>
        <v>0</v>
      </c>
      <c r="AO247" s="164">
        <f>AM247-AN246/AO246</f>
        <v>0.24308119048347601</v>
      </c>
      <c r="AP247" s="165">
        <f>ABS(AQ247-AO247)</f>
        <v>0</v>
      </c>
      <c r="AQ247" s="164">
        <f>AO247-AP246/AQ246</f>
        <v>0.24308119048347601</v>
      </c>
      <c r="AR247" s="165">
        <f>ABS(AS247-AQ247)</f>
        <v>0</v>
      </c>
      <c r="AS247" s="164">
        <f>AQ247-AR246/AS246</f>
        <v>0.24308119048347601</v>
      </c>
      <c r="AT247" s="165">
        <f>ABS(AU247-AS247)</f>
        <v>0</v>
      </c>
      <c r="AU247" s="164">
        <f>AS247-AT246/AU246</f>
        <v>0.24308119048347601</v>
      </c>
      <c r="AV247" s="165">
        <f>ABS(AW247-AU247)</f>
        <v>0</v>
      </c>
      <c r="AW247" s="164">
        <f>AU247-AV246/AW246</f>
        <v>0.24308119048347601</v>
      </c>
      <c r="AX247" s="165">
        <f>ABS(AY247-AW247)</f>
        <v>0</v>
      </c>
      <c r="AY247" s="164">
        <f>AW247-AX246/AY246</f>
        <v>0.24308119048347601</v>
      </c>
      <c r="AZ247" s="165">
        <f>ABS(BA247-AY247)</f>
        <v>0</v>
      </c>
      <c r="BA247" s="164">
        <f>AY247-AZ246/BA246</f>
        <v>0.24308119048347601</v>
      </c>
      <c r="BB247" s="165">
        <f>ABS(BC247-BA247)</f>
        <v>0</v>
      </c>
      <c r="BC247" s="164">
        <f>BA247-BB246/BC246</f>
        <v>0.24308119048347601</v>
      </c>
      <c r="BD247" s="165">
        <f>ABS(BE247-BC247)</f>
        <v>0</v>
      </c>
      <c r="BE247" s="164">
        <f>BC247-BD246/BE246</f>
        <v>0.24308119048347601</v>
      </c>
      <c r="BF247" s="165">
        <f>ABS(BG247-BE247)</f>
        <v>0</v>
      </c>
      <c r="BG247" s="164">
        <f>BE247-BF246/BG246</f>
        <v>0.24308119048347601</v>
      </c>
      <c r="BH247" s="165">
        <f>ABS(BI247-BG247)</f>
        <v>0</v>
      </c>
      <c r="BI247" s="164">
        <f>BG247-BH246/BI246</f>
        <v>0.24308119048347601</v>
      </c>
      <c r="BJ247" s="165">
        <f>ABS(BK247-BI247)</f>
        <v>0</v>
      </c>
      <c r="BK247" s="164">
        <f>BI247-BJ246/BK246</f>
        <v>0.24308119048347601</v>
      </c>
      <c r="BL247" s="165">
        <f>ABS(BM247-BK247)</f>
        <v>0</v>
      </c>
      <c r="BM247" s="164">
        <f>BK247-BL246/BM246</f>
        <v>0.24308119048347601</v>
      </c>
      <c r="BN247" s="165">
        <f>ABS(BO247-BM247)</f>
        <v>0</v>
      </c>
      <c r="BO247" s="164">
        <f>BM247-BN246/BO246</f>
        <v>0.24308119048347601</v>
      </c>
      <c r="BP247" s="165">
        <f>ABS(BQ247-BO247)</f>
        <v>0</v>
      </c>
      <c r="BQ247" s="164">
        <f>BO247-BP246/BQ246</f>
        <v>0.24308119048347601</v>
      </c>
      <c r="BR247" s="165">
        <f>ABS(BS247-BQ247)</f>
        <v>0</v>
      </c>
      <c r="BS247" s="164">
        <f>BQ247-BR246/BS246</f>
        <v>0.24308119048347601</v>
      </c>
      <c r="BT247" s="165">
        <f>ABS(BU247-BS247)</f>
        <v>0</v>
      </c>
      <c r="BU247" s="164">
        <f>BS247-BT246/BU246</f>
        <v>0.24308119048347601</v>
      </c>
      <c r="BV247" s="165">
        <f>ABS(BW247-BU247)</f>
        <v>0</v>
      </c>
      <c r="BW247" s="164">
        <f>BU247-BV246/BW246</f>
        <v>0.24308119048347601</v>
      </c>
      <c r="BX247" s="165">
        <f>ABS(BY247-BW247)</f>
        <v>0</v>
      </c>
      <c r="BY247" s="164">
        <f>BW247-BX246/BY246</f>
        <v>0.24308119048347601</v>
      </c>
      <c r="BZ247" s="165">
        <f>ABS(CA247-BY247)</f>
        <v>0</v>
      </c>
      <c r="CA247" s="164">
        <f>BY247-BZ246/CA246</f>
        <v>0.24308119048347601</v>
      </c>
      <c r="CB247" s="165">
        <f>ABS(CC247-CA247)</f>
        <v>0</v>
      </c>
      <c r="CC247" s="164">
        <f>CA247-CB246/CC246</f>
        <v>0.24308119048347601</v>
      </c>
      <c r="CD247" s="165">
        <f>ABS(CE247-CC247)</f>
        <v>0</v>
      </c>
      <c r="CE247" s="164">
        <f>CC247-CD246/CE246</f>
        <v>0.24308119048347601</v>
      </c>
      <c r="CF247" s="165">
        <f>ABS(CG247-CE247)</f>
        <v>0</v>
      </c>
      <c r="CG247" s="164">
        <f>CE247-CF246/CG246</f>
        <v>0.24308119048347601</v>
      </c>
      <c r="CH247" s="165">
        <f>ABS(CI247-CG247)</f>
        <v>0</v>
      </c>
      <c r="CI247" s="164">
        <f>CG247-CH246/CI246</f>
        <v>0.24308119048347601</v>
      </c>
      <c r="CJ247" s="165">
        <f>ABS(CK247-CI247)</f>
        <v>0</v>
      </c>
      <c r="CK247" s="164">
        <f>CI247-CJ246/CK246</f>
        <v>0.24308119048347601</v>
      </c>
      <c r="CL247" s="165">
        <f>ABS(CM247-CK247)</f>
        <v>0</v>
      </c>
      <c r="CM247" s="164">
        <f>CK247-CL246/CM246</f>
        <v>0.24308119048347601</v>
      </c>
      <c r="CN247" s="165">
        <f>ABS(CO247-CM247)</f>
        <v>0</v>
      </c>
      <c r="CO247" s="164">
        <f>CM247-CN246/CO246</f>
        <v>0.24308119048347601</v>
      </c>
      <c r="CP247" s="165">
        <f>ABS(CQ247-CO247)</f>
        <v>0</v>
      </c>
      <c r="CQ247" s="164">
        <f>CO247-CP246/CQ246</f>
        <v>0.24308119048347601</v>
      </c>
      <c r="CR247" s="165">
        <f>ABS(CS247-CQ247)</f>
        <v>0</v>
      </c>
      <c r="CS247" s="164">
        <f>CQ247-CR246/CS246</f>
        <v>0.24308119048347601</v>
      </c>
      <c r="CT247" s="165">
        <f>ABS(CU247-CS247)</f>
        <v>0</v>
      </c>
      <c r="CU247" s="164">
        <f>CS247-CT246/CU246</f>
        <v>0.24308119048347601</v>
      </c>
      <c r="CV247" s="165">
        <f>ABS(CW247-CU247)</f>
        <v>0</v>
      </c>
      <c r="CW247" s="164">
        <f>CU247-CV246/CW246</f>
        <v>0.24308119048347601</v>
      </c>
      <c r="CX247" s="165">
        <f>ABS(CY247-CW247)</f>
        <v>0</v>
      </c>
      <c r="CY247" s="164">
        <f>CW247-CX246/CY246</f>
        <v>0.24308119048347601</v>
      </c>
      <c r="CZ247" s="165">
        <f>ABS(DA247-CY247)</f>
        <v>0</v>
      </c>
      <c r="DA247" s="164">
        <f>CY247-CZ246/DA246</f>
        <v>0.24308119048347601</v>
      </c>
      <c r="DB247" s="165">
        <f>ABS(DC247-DA247)</f>
        <v>0</v>
      </c>
      <c r="DC247" s="164">
        <f>DA247-DB246/DC246</f>
        <v>0.24308119048347601</v>
      </c>
      <c r="DD247" s="165">
        <f>ABS(DE247-DC247)</f>
        <v>0</v>
      </c>
      <c r="DE247" s="164">
        <f>DC247-DD246/DE246</f>
        <v>0.24308119048347601</v>
      </c>
      <c r="DF247" s="165">
        <f>ABS(DG247-DE247)</f>
        <v>0</v>
      </c>
      <c r="DG247" s="164">
        <f>DE247-DF246/DG246</f>
        <v>0.24308119048347601</v>
      </c>
      <c r="DH247" s="165">
        <f>ABS(DI247-DG247)</f>
        <v>0</v>
      </c>
      <c r="DI247" s="164">
        <f>DG247-DH246/DI246</f>
        <v>0.24308119048347601</v>
      </c>
      <c r="DJ247" s="165">
        <f>ABS(DK247-DI247)</f>
        <v>0</v>
      </c>
      <c r="DK247" s="164">
        <f>DI247-DJ246/DK246</f>
        <v>0.24308119048347601</v>
      </c>
      <c r="DL247" s="165">
        <f>ABS(DM247-DK247)</f>
        <v>0</v>
      </c>
      <c r="DM247" s="166">
        <f>DK247-DL246/DM246</f>
        <v>0.24308119048347601</v>
      </c>
    </row>
    <row r="248" spans="14:117" x14ac:dyDescent="0.25">
      <c r="N248" s="70" t="s">
        <v>625</v>
      </c>
      <c r="O248" s="73"/>
      <c r="P248" s="175" t="b">
        <f>IF(ISNUMBER(O234),TRUE,FALSE)</f>
        <v>1</v>
      </c>
      <c r="Q248" s="70"/>
      <c r="R248" s="73"/>
      <c r="S248" s="80"/>
      <c r="T248" s="73"/>
      <c r="U248" s="73"/>
      <c r="V248" s="73"/>
      <c r="W248" s="73"/>
      <c r="X248" s="73"/>
      <c r="Y248" s="73"/>
      <c r="Z248" s="73"/>
      <c r="AA248" s="73"/>
      <c r="AB248" s="73"/>
      <c r="AC248" s="73"/>
      <c r="AD248" s="73"/>
      <c r="AE248" s="73"/>
      <c r="AF248" s="73"/>
      <c r="AG248" s="73"/>
      <c r="AH248" s="73"/>
      <c r="AI248" s="73"/>
      <c r="AJ248" s="73"/>
      <c r="AK248" s="73"/>
      <c r="AL248" s="73"/>
      <c r="AM248" s="73"/>
      <c r="AN248" s="73"/>
      <c r="AO248" s="73"/>
      <c r="AP248" s="73"/>
      <c r="AQ248" s="73"/>
      <c r="AR248" s="73"/>
      <c r="AS248" s="73"/>
      <c r="AT248" s="73"/>
      <c r="AU248" s="73"/>
      <c r="AV248" s="73"/>
      <c r="AW248" s="73"/>
      <c r="AX248" s="73"/>
      <c r="AY248" s="73"/>
      <c r="AZ248" s="73"/>
      <c r="BA248" s="73"/>
      <c r="BB248" s="73"/>
      <c r="BC248" s="73"/>
      <c r="BD248" s="73"/>
      <c r="BE248" s="73"/>
      <c r="BF248" s="73"/>
      <c r="BG248" s="73"/>
      <c r="BH248" s="73"/>
      <c r="BI248" s="73"/>
      <c r="BJ248" s="73"/>
      <c r="BK248" s="73"/>
      <c r="BL248" s="73"/>
      <c r="BM248" s="73"/>
      <c r="BN248" s="73"/>
      <c r="BO248" s="73"/>
      <c r="BP248" s="73"/>
      <c r="BQ248" s="73"/>
      <c r="BR248" s="73"/>
      <c r="BS248" s="73"/>
      <c r="BT248" s="73"/>
      <c r="BU248" s="73"/>
      <c r="BV248" s="73"/>
      <c r="BW248" s="73"/>
      <c r="BX248" s="73"/>
      <c r="BY248" s="73"/>
      <c r="BZ248" s="73"/>
      <c r="CA248" s="73"/>
      <c r="CB248" s="73"/>
      <c r="CC248" s="73"/>
      <c r="CD248" s="73"/>
      <c r="CE248" s="73"/>
      <c r="CF248" s="73"/>
      <c r="CG248" s="73"/>
      <c r="CH248" s="73"/>
      <c r="CI248" s="73"/>
      <c r="CJ248" s="73"/>
      <c r="CK248" s="73"/>
      <c r="CL248" s="73"/>
      <c r="CM248" s="73"/>
      <c r="CN248" s="73"/>
      <c r="CO248" s="73"/>
      <c r="CP248" s="73"/>
      <c r="CQ248" s="73"/>
      <c r="CR248" s="73"/>
      <c r="CS248" s="73"/>
      <c r="CT248" s="73"/>
      <c r="CU248" s="73"/>
      <c r="CV248" s="73"/>
      <c r="CW248" s="73"/>
      <c r="CX248" s="73"/>
      <c r="CY248" s="73"/>
      <c r="CZ248" s="73"/>
      <c r="DA248" s="73"/>
      <c r="DB248" s="73"/>
      <c r="DC248" s="73"/>
      <c r="DD248" s="73"/>
      <c r="DE248" s="73"/>
      <c r="DF248" s="73"/>
      <c r="DG248" s="73"/>
      <c r="DH248" s="73"/>
      <c r="DI248" s="73"/>
      <c r="DJ248" s="73"/>
      <c r="DK248" s="73"/>
      <c r="DL248" s="73"/>
      <c r="DM248" s="80"/>
    </row>
    <row r="249" spans="14:117" x14ac:dyDescent="0.25">
      <c r="N249" s="176" t="s">
        <v>628</v>
      </c>
      <c r="O249" s="177"/>
      <c r="P249" s="178">
        <f>ABS(SUM(Q236:Q245)-SUM(Q196:Q205))</f>
        <v>2.9394268894709086E-3</v>
      </c>
      <c r="T249" s="51"/>
      <c r="V249" s="47"/>
      <c r="W249" s="47"/>
      <c r="AW249" t="s">
        <v>576</v>
      </c>
    </row>
    <row r="250" spans="14:117" x14ac:dyDescent="0.25">
      <c r="N250" s="54" t="s">
        <v>626</v>
      </c>
      <c r="O250" s="58"/>
      <c r="P250" s="171"/>
      <c r="Q250" s="57" t="s">
        <v>545</v>
      </c>
      <c r="R250" s="56"/>
      <c r="S250" s="56"/>
      <c r="T250" s="57"/>
      <c r="U250" s="57"/>
      <c r="V250" s="54">
        <v>1</v>
      </c>
      <c r="W250" s="55">
        <v>2</v>
      </c>
      <c r="X250" s="55">
        <v>3</v>
      </c>
      <c r="Y250" s="55">
        <v>4</v>
      </c>
      <c r="Z250" s="55">
        <v>5</v>
      </c>
      <c r="AA250" s="55">
        <v>6</v>
      </c>
      <c r="AB250" s="55">
        <v>7</v>
      </c>
      <c r="AC250" s="55">
        <v>8</v>
      </c>
      <c r="AD250" s="55">
        <v>9</v>
      </c>
      <c r="AE250" s="58">
        <v>10</v>
      </c>
      <c r="AF250" s="83" t="s">
        <v>569</v>
      </c>
      <c r="AG250" s="54"/>
      <c r="AH250" s="55"/>
      <c r="AI250" s="55"/>
      <c r="AJ250" s="55"/>
      <c r="AK250" s="55"/>
      <c r="AL250" s="55"/>
      <c r="AM250" s="55"/>
      <c r="AN250" s="55"/>
      <c r="AO250" s="55"/>
      <c r="AP250" s="55"/>
      <c r="AQ250" s="55"/>
      <c r="AR250" s="58"/>
      <c r="AS250" s="54"/>
      <c r="AT250" s="55" t="s">
        <v>565</v>
      </c>
      <c r="AU250" s="55" t="s">
        <v>577</v>
      </c>
      <c r="AV250" s="58" t="s">
        <v>578</v>
      </c>
    </row>
    <row r="251" spans="14:117" x14ac:dyDescent="0.25">
      <c r="N251" s="82"/>
      <c r="O251" s="172"/>
      <c r="P251" s="78">
        <v>1</v>
      </c>
      <c r="Q251" s="61">
        <f>N236/N246</f>
        <v>6.525585173976263E-2</v>
      </c>
      <c r="R251" s="62"/>
      <c r="S251" s="62"/>
      <c r="T251" s="60"/>
      <c r="U251" s="63"/>
      <c r="V251" s="153">
        <f>SQRT($T$51*VLOOKUP(V250,$P$51:$T$60,5))*(1-$Q$20)*Q251*VLOOKUP(V250,P251:Q260,2)</f>
        <v>8.7457830249558824E-4</v>
      </c>
      <c r="W251" s="61">
        <f>SQRT($T$51*VLOOKUP(W250,$P$51:$T$60,5))*(1-$R$20)*Q251*VLOOKUP(W250,P251:Q260,2)</f>
        <v>2.3751437350793959E-3</v>
      </c>
      <c r="X251" s="61">
        <f>SQRT($T$51*VLOOKUP(X250,$P$51:$T$60,5))*(1-$S$20)*Q251*VLOOKUP(X250,P251:Q260,2)</f>
        <v>3.7427554610958763E-3</v>
      </c>
      <c r="Y251" s="61">
        <f>SQRT($T$51*VLOOKUP(Y250,$P$51:$T$60,5))*(1-$T$20)*Q251*VLOOKUP(Y250,P251:Q260,2)</f>
        <v>5.0127396203785363E-3</v>
      </c>
      <c r="Z251" s="61">
        <f>SQRT($T$51*VLOOKUP(Z250,$P$51:$T$60,5))*(1-$U$20)*Q251*VLOOKUP(Z250,P251:Q260,2)</f>
        <v>4.7757111433718042E-3</v>
      </c>
      <c r="AA251" s="61">
        <f>SQRT($T$51*VLOOKUP(AA250,$P$51:$T$60,5))*(1-$V$20)*Q251*VLOOKUP(AA250,P251:Q260,2)</f>
        <v>6.2244316282353065E-3</v>
      </c>
      <c r="AB251" s="61">
        <f>SQRT($T$51*VLOOKUP(AB250,$P$51:$T$60,5))*(1-$W$20)*Q251*VLOOKUP(AB250,P251:Q260,2)</f>
        <v>3.3279499790677102E-4</v>
      </c>
      <c r="AC251" s="61">
        <f>SQRT($T$51*VLOOKUP(AC250,$P$51:$T$60,5))*(1-$X$20)*Q251*VLOOKUP(AC250,P251:Q260,2)</f>
        <v>1.5094709286447455E-3</v>
      </c>
      <c r="AD251" s="61">
        <f>SQRT($T$51*VLOOKUP(AD250,$P$51:$T$60,5))*(1-$Y$20)*Q251*VLOOKUP(AD250,P251:Q260,2)</f>
        <v>2.1939079816483921E-3</v>
      </c>
      <c r="AE251" s="155">
        <f>SQRT($T$51*VLOOKUP(AE250,$P$51:$T$60,5))*(1-$Z$20)*Q251*VLOOKUP(AE250,P251:Q260,2)</f>
        <v>1.9477554181633169E-3</v>
      </c>
      <c r="AF251" s="84">
        <f>$U$51*Q251</f>
        <v>1.7489768507847091E-6</v>
      </c>
      <c r="AG251" s="59" t="s">
        <v>69</v>
      </c>
      <c r="AH251" s="61">
        <f>$AE$10*AE261*100000/($T$3*$AE$9)^2</f>
        <v>0.82559061176245996</v>
      </c>
      <c r="AI251" s="65" t="s">
        <v>583</v>
      </c>
      <c r="AJ251" s="66" t="s">
        <v>573</v>
      </c>
      <c r="AK251" s="61">
        <f>(AH258+SQRT(AH260))^(1/3)+(AH258-SQRT(AH260))^(1/3)-AH254/3</f>
        <v>0.16587100160596918</v>
      </c>
      <c r="AL251" s="63">
        <f>AK251^3+AH254*AK251^2+AH255*AK251+AH256</f>
        <v>0</v>
      </c>
      <c r="AM251" s="65" t="s">
        <v>573</v>
      </c>
      <c r="AN251" s="61">
        <f>IF(AH260&gt;=0,AK251,AK258)</f>
        <v>0.16587100160596918</v>
      </c>
      <c r="AO251" s="61">
        <f>IF(AN251&lt;AN252,AN252,AN251)</f>
        <v>0.16587100160596918</v>
      </c>
      <c r="AP251" s="61">
        <f>AO251</f>
        <v>0.16587100160596918</v>
      </c>
      <c r="AQ251" s="67">
        <f>IF(AP251&lt;AP252,AP252,AP251)</f>
        <v>0.16587100160596918</v>
      </c>
      <c r="AR251" s="81"/>
      <c r="AS251" s="59">
        <v>1</v>
      </c>
      <c r="AT251" s="61">
        <f>AT223</f>
        <v>5.4980683411787988E-2</v>
      </c>
      <c r="AU251" s="61">
        <f>SUMPRODUCT(Q251:Q260,$AT$51:$AT$60)</f>
        <v>0.37388597161392728</v>
      </c>
      <c r="AV251" s="68">
        <f>IF($AA$7,EXP((AT251/AH252)*(AQ256-1)-LN(AQ256-AH252)-AH251*(2*AU251/AH251-AT251/AH252)*LN((AQ256+2.41421536*AH252)/(AQ256-0.41421536*AH252))/(AH252*2.82842713)      ),1)</f>
        <v>2.9100436687030165</v>
      </c>
    </row>
    <row r="252" spans="14:117" x14ac:dyDescent="0.25">
      <c r="N252" s="82"/>
      <c r="O252" s="172"/>
      <c r="P252" s="78">
        <v>2</v>
      </c>
      <c r="Q252" s="61">
        <f>N237/N246</f>
        <v>0.1020209918524646</v>
      </c>
      <c r="R252" s="62"/>
      <c r="S252" s="62"/>
      <c r="T252" s="60"/>
      <c r="U252" s="63"/>
      <c r="V252" s="153">
        <f>SQRT($T$52*VLOOKUP(V250,$P$51:$T$60,5))*(1-$Q$21)*Q252*VLOOKUP(V250,P251:Q260,2)</f>
        <v>2.3751437350793959E-3</v>
      </c>
      <c r="W252" s="61">
        <f>SQRT($T$52*VLOOKUP(W250,$P$51:$T$60,5))*(1-$R$21)*Q252*VLOOKUP(W250,P251:Q260,2)</f>
        <v>6.4169062464835176E-3</v>
      </c>
      <c r="X252" s="61">
        <f>SQRT($T$52*VLOOKUP(X250,$P$51:$T$60,5))*(1-$S$21)*Q252*VLOOKUP(X250,P251:Q260,2)</f>
        <v>1.0270700110212475E-2</v>
      </c>
      <c r="Y252" s="61">
        <f>SQRT($T$52*VLOOKUP(Y250,$P$51:$T$60,5))*(1-$T$21)*Q252*VLOOKUP(Y250,P251:Q260,2)</f>
        <v>1.2440044857649601E-2</v>
      </c>
      <c r="Z252" s="61">
        <f>SQRT($T$52*VLOOKUP(Z250,$P$51:$T$60,5))*(1-$U$21)*Q252*VLOOKUP(Z250,P251:Q260,2)</f>
        <v>1.3364857786772722E-2</v>
      </c>
      <c r="AA252" s="61">
        <f>SQRT($T$52*VLOOKUP(AA250,$P$51:$T$60,5))*(1-$V$21)*Q252*VLOOKUP(AA250,P251:Q260,2)</f>
        <v>1.7122526914139392E-2</v>
      </c>
      <c r="AB252" s="61">
        <f>SQRT($T$52*VLOOKUP(AB250,$P$51:$T$60,5))*(1-$W$21)*Q252*VLOOKUP(AB250,P251:Q260,2)</f>
        <v>8.8246739251337278E-4</v>
      </c>
      <c r="AC252" s="61">
        <f>SQRT($T$52*VLOOKUP(AC250,$P$51:$T$60,5))*(1-$X$21)*Q252*VLOOKUP(AC250,P251:Q260,2)</f>
        <v>3.9072771813433698E-3</v>
      </c>
      <c r="AD252" s="61">
        <f>SQRT($T$52*VLOOKUP(AD250,$P$51:$T$60,5))*(1-$Y$21)*Q252*VLOOKUP(AD250,P251:Q260,2)</f>
        <v>5.9472153345179659E-3</v>
      </c>
      <c r="AE252" s="155">
        <f>SQRT($T$52*VLOOKUP(AE250,$P$51:$T$60,5))*(1-$Z$21)*Q252*VLOOKUP(AE250,P251:Q260,2)</f>
        <v>5.3438537632465718E-3</v>
      </c>
      <c r="AF252" s="84">
        <f>$U$52*Q252</f>
        <v>4.1267588483399912E-6</v>
      </c>
      <c r="AG252" s="59" t="s">
        <v>65</v>
      </c>
      <c r="AH252" s="61">
        <f>AF261*$AE$10*100000/($T$3*$AE$9)</f>
        <v>0.10707914383093427</v>
      </c>
      <c r="AI252" s="61"/>
      <c r="AJ252" s="66" t="s">
        <v>574</v>
      </c>
      <c r="AK252" s="66" t="e">
        <f>1/0</f>
        <v>#DIV/0!</v>
      </c>
      <c r="AL252" s="61"/>
      <c r="AM252" s="65" t="s">
        <v>574</v>
      </c>
      <c r="AN252" s="66">
        <f>IF(AH260&gt;=0,0,AK259)</f>
        <v>0</v>
      </c>
      <c r="AO252" s="61">
        <f>IF(AN251&lt;AN252,AN251,AN252)</f>
        <v>0</v>
      </c>
      <c r="AP252" s="61">
        <f>IF(AO252&lt;AO253,AO253,AO252)</f>
        <v>0</v>
      </c>
      <c r="AQ252" s="67">
        <f>IF(AP251&lt;AP252,AP251,AP252)</f>
        <v>0</v>
      </c>
      <c r="AR252" s="81"/>
      <c r="AS252" s="59">
        <v>2</v>
      </c>
      <c r="AT252" s="61">
        <f t="shared" ref="AT252:AT260" si="79">AT224</f>
        <v>8.2978405430088234E-2</v>
      </c>
      <c r="AU252" s="61">
        <f>SUMPRODUCT(Q251:Q260,$AU$51:$AU$60)</f>
        <v>0.64405243959700564</v>
      </c>
      <c r="AV252" s="68">
        <f>IF($AA$8,EXP((AT252/AH252)*(AQ256-1)-LN(AQ256-AH252)-AH251*(2*AU252/AH251-AT252/AH252)*LN((AQ256+2.41421536*AH252)/(AQ256-0.41421536*AH252))/(AH252*2.82842713)      ),1)</f>
        <v>0.61280428723923519</v>
      </c>
    </row>
    <row r="253" spans="14:117" x14ac:dyDescent="0.25">
      <c r="N253" s="82"/>
      <c r="O253" s="172"/>
      <c r="P253" s="78">
        <v>3</v>
      </c>
      <c r="Q253" s="61">
        <f>N238/N246</f>
        <v>0.11931892755536976</v>
      </c>
      <c r="R253" s="62"/>
      <c r="S253" s="62"/>
      <c r="T253" s="60"/>
      <c r="U253" s="63"/>
      <c r="V253" s="153">
        <f>SQRT($T$53*VLOOKUP(V250,$P$51:$T$60,5))*(1-$Q$22)*Q253*VLOOKUP(V250,P251:Q260,2)</f>
        <v>3.7427554610958767E-3</v>
      </c>
      <c r="W253" s="61">
        <f>SQRT($T$53*VLOOKUP(W250,$P$51:$T$60,5))*(1-$R$22)*Q253*VLOOKUP(W250,P251:Q260,2)</f>
        <v>1.0270700110212475E-2</v>
      </c>
      <c r="X253" s="61">
        <f>SQRT($T$53*VLOOKUP(X250,$P$51:$T$60,5))*(1-$S$22)*Q253*VLOOKUP(X250,P251:Q260,2)</f>
        <v>1.6475187916408864E-2</v>
      </c>
      <c r="Y253" s="61">
        <f>SQRT($T$53*VLOOKUP(Y250,$P$51:$T$60,5))*(1-$T$22)*Q253*VLOOKUP(Y250,P251:Q260,2)</f>
        <v>2.1977096520119286E-2</v>
      </c>
      <c r="Z253" s="61">
        <f>SQRT($T$53*VLOOKUP(Z250,$P$51:$T$60,5))*(1-$U$22)*Q253*VLOOKUP(Z250,P251:Q260,2)</f>
        <v>2.1438330834918959E-2</v>
      </c>
      <c r="AA253" s="61">
        <f>SQRT($T$53*VLOOKUP(AA250,$P$51:$T$60,5))*(1-$V$22)*Q253*VLOOKUP(AA250,P251:Q260,2)</f>
        <v>2.6913346298928314E-2</v>
      </c>
      <c r="AB253" s="61">
        <f>SQRT($T$53*VLOOKUP(AB250,$P$51:$T$60,5))*(1-$W$22)*Q253*VLOOKUP(AB250,P251:Q260,2)</f>
        <v>1.3637659065395724E-3</v>
      </c>
      <c r="AC253" s="61">
        <f>SQRT($T$53*VLOOKUP(AC250,$P$51:$T$60,5))*(1-$X$22)*Q253*VLOOKUP(AC250,P251:Q260,2)</f>
        <v>6.3191904282746819E-3</v>
      </c>
      <c r="AD253" s="61">
        <f>SQRT($T$53*VLOOKUP(AD250,$P$51:$T$60,5))*(1-$Y$22)*Q253*VLOOKUP(AD250,P251:Q260,2)</f>
        <v>9.48263079044241E-3</v>
      </c>
      <c r="AE253" s="155">
        <f>SQRT($T$53*VLOOKUP(AE250,$P$51:$T$60,5))*(1-$Z$22)*Q253*VLOOKUP(AE250,P251:Q260,2)</f>
        <v>8.6395163372610748E-3</v>
      </c>
      <c r="AF253" s="84">
        <f>$U$53*Q253</f>
        <v>6.7229484364449663E-6</v>
      </c>
      <c r="AG253" s="82"/>
      <c r="AH253" s="65"/>
      <c r="AI253" s="61"/>
      <c r="AJ253" s="66" t="s">
        <v>575</v>
      </c>
      <c r="AK253" s="66" t="e">
        <f>1/0</f>
        <v>#DIV/0!</v>
      </c>
      <c r="AL253" s="61"/>
      <c r="AM253" s="65" t="s">
        <v>575</v>
      </c>
      <c r="AN253" s="66">
        <f>IF(AH260&gt;=0,0,AK260)</f>
        <v>0</v>
      </c>
      <c r="AO253" s="61">
        <f>AN253</f>
        <v>0</v>
      </c>
      <c r="AP253" s="61">
        <f>IF(AO252&lt;AO253,AO252,AO253)</f>
        <v>0</v>
      </c>
      <c r="AQ253" s="67">
        <f>AP253</f>
        <v>0</v>
      </c>
      <c r="AR253" s="81"/>
      <c r="AS253" s="59">
        <v>3</v>
      </c>
      <c r="AT253" s="61">
        <f t="shared" si="79"/>
        <v>0.11558353539329831</v>
      </c>
      <c r="AU253" s="61">
        <f>SUMPRODUCT(Q251:Q260,$AV$51:$AV$60)</f>
        <v>0.89314645600430109</v>
      </c>
      <c r="AV253" s="68">
        <f>IF($AA$9,EXP((AT253/AH252)*(AQ256-1)-LN(AQ256-AH252)-AH251*(2*AU253/AH251-AT253/AH252)*LN((AQ256+2.41421536*AH252)/(AQ256-0.41421536*AH252))/(AH252*2.82842713)      ),1)</f>
        <v>0.17156850032740417</v>
      </c>
    </row>
    <row r="254" spans="14:117" x14ac:dyDescent="0.25">
      <c r="N254" s="82"/>
      <c r="O254" s="172"/>
      <c r="P254" s="78">
        <v>4</v>
      </c>
      <c r="Q254" s="61">
        <f>N239/N246</f>
        <v>0.12592649342435222</v>
      </c>
      <c r="R254" s="62"/>
      <c r="S254" s="62"/>
      <c r="T254" s="60"/>
      <c r="U254" s="63"/>
      <c r="V254" s="153">
        <f>SQRT($T$54*VLOOKUP(V250,$P$51:$T$60,5))*(1-$Q$23)*Q254*VLOOKUP(V250,P251:Q260,2)</f>
        <v>5.0127396203785363E-3</v>
      </c>
      <c r="W254" s="61">
        <f>SQRT($T$54*VLOOKUP(W250,$P$51:$T$60,5))*(1-$R$23)*Q254*VLOOKUP(W250,P251:Q260,2)</f>
        <v>1.2440044857649601E-2</v>
      </c>
      <c r="X254" s="61">
        <f>SQRT($T$54*VLOOKUP(X250,$P$51:$T$60,5))*(1-$S$23)*Q254*VLOOKUP(X250,P251:Q260,2)</f>
        <v>2.1977096520119282E-2</v>
      </c>
      <c r="Y254" s="61">
        <f>SQRT($T$54*VLOOKUP(Y250,$P$51:$T$60,5))*(1-$T$23)*Q254*VLOOKUP(Y250,P251:Q260,2)</f>
        <v>2.9510824113430784E-2</v>
      </c>
      <c r="Z254" s="61">
        <f>SQRT($T$54*VLOOKUP(Z250,$P$51:$T$60,5))*(1-$U$23)*Q254*VLOOKUP(Z250,P251:Q260,2)</f>
        <v>2.848169150221095E-2</v>
      </c>
      <c r="AA254" s="61">
        <f>SQRT($T$54*VLOOKUP(AA250,$P$51:$T$60,5))*(1-$V$23)*Q254*VLOOKUP(AA250,P251:Q260,2)</f>
        <v>3.4269474376642801E-2</v>
      </c>
      <c r="AB254" s="61">
        <f>SQRT($T$54*VLOOKUP(AB250,$P$51:$T$60,5))*(1-$W$23)*Q254*VLOOKUP(AB250,P251:Q260,2)</f>
        <v>1.8355954855505659E-3</v>
      </c>
      <c r="AC254" s="61">
        <f>SQRT($T$54*VLOOKUP(AC250,$P$51:$T$60,5))*(1-$X$23)*Q254*VLOOKUP(AC250,P251:Q260,2)</f>
        <v>8.3685688520781336E-3</v>
      </c>
      <c r="AD254" s="61">
        <f>SQRT($T$54*VLOOKUP(AD250,$P$51:$T$60,5))*(1-$Y$23)*Q254*VLOOKUP(AD250,P251:Q260,2)</f>
        <v>1.3912790770747202E-2</v>
      </c>
      <c r="AE254" s="155">
        <f>SQRT($T$54*VLOOKUP(AE250,$P$51:$T$60,5))*(1-$Z$23)*Q254*VLOOKUP(AE250,P251:Q260,2)</f>
        <v>1.0496755686070067E-2</v>
      </c>
      <c r="AF254" s="84">
        <f>$U$54*Q254</f>
        <v>9.1154193600649233E-6</v>
      </c>
      <c r="AG254" s="59" t="s">
        <v>570</v>
      </c>
      <c r="AH254" s="60">
        <f>AH252-1</f>
        <v>-0.89292085616906569</v>
      </c>
      <c r="AI254" s="61"/>
      <c r="AJ254" s="66"/>
      <c r="AK254" s="61"/>
      <c r="AL254" s="61"/>
      <c r="AM254" s="50"/>
      <c r="AN254" s="65"/>
      <c r="AO254" s="65"/>
      <c r="AP254" s="65"/>
      <c r="AQ254" s="65"/>
      <c r="AR254" s="81"/>
      <c r="AS254" s="59">
        <v>4</v>
      </c>
      <c r="AT254" s="61">
        <f t="shared" si="79"/>
        <v>0.14849269129567372</v>
      </c>
      <c r="AU254" s="61">
        <f>SUMPRODUCT(Q251:Q260,$AW$51:$AW$60)</f>
        <v>1.1115033649357311</v>
      </c>
      <c r="AV254" s="68">
        <f>IF($AA$10,EXP((AT254/AH252)*(AQ256-1)-LN(AQ256-AH252)-AH251*(2*AU254/AH251-AT254/AH252)*LN((AQ256+2.41421536*AH252)/(AQ256-0.41421536*AH252))/(AH252*2.82842713)      ),1)</f>
        <v>6.2368936143985254E-2</v>
      </c>
    </row>
    <row r="255" spans="14:117" x14ac:dyDescent="0.25">
      <c r="N255" s="82"/>
      <c r="O255" s="172"/>
      <c r="P255" s="78">
        <v>5</v>
      </c>
      <c r="Q255" s="61">
        <f>N240/N246</f>
        <v>0.12573095585616756</v>
      </c>
      <c r="R255" s="62"/>
      <c r="S255" s="62"/>
      <c r="T255" s="60"/>
      <c r="U255" s="63"/>
      <c r="V255" s="153">
        <f>SQRT($T$55*VLOOKUP(V250,$P$51:$T$60,5))*(1-$Q$24)*Q255*VLOOKUP(V250,P251:Q260,2)</f>
        <v>4.7757111433718033E-3</v>
      </c>
      <c r="W255" s="61">
        <f>SQRT($T$55*VLOOKUP(W250,$P$51:$T$60,5))*(1-$R$24)*Q255*VLOOKUP(W250,P251:Q260,2)</f>
        <v>1.3364857786772724E-2</v>
      </c>
      <c r="X255" s="61">
        <f>SQRT($T$55*VLOOKUP(X250,$P$51:$T$60,5))*(1-$S$24)*Q255*VLOOKUP(X250,P251:Q260,2)</f>
        <v>2.1438330834918955E-2</v>
      </c>
      <c r="Y255" s="61">
        <f>SQRT($T$55*VLOOKUP(Y250,$P$51:$T$60,5))*(1-$T$24)*Q255*VLOOKUP(Y250,P251:Q260,2)</f>
        <v>2.8481691502210953E-2</v>
      </c>
      <c r="Z255" s="61">
        <f>SQRT($T$55*VLOOKUP(Z250,$P$51:$T$60,5))*(1-$U$24)*Q255*VLOOKUP(Z250,P251:Q260,2)</f>
        <v>2.7466470318910311E-2</v>
      </c>
      <c r="AA255" s="61">
        <f>SQRT($T$55*VLOOKUP(AA250,$P$51:$T$60,5))*(1-$V$24)*Q255*VLOOKUP(AA250,P251:Q260,2)</f>
        <v>3.5703205855923265E-2</v>
      </c>
      <c r="AB255" s="61">
        <f>SQRT($T$55*VLOOKUP(AB250,$P$51:$T$60,5))*(1-$W$24)*Q255*VLOOKUP(AB250,P251:Q260,2)</f>
        <v>1.7260249955067196E-3</v>
      </c>
      <c r="AC255" s="61">
        <f>SQRT($T$55*VLOOKUP(AC250,$P$51:$T$60,5))*(1-$X$24)*Q255*VLOOKUP(AC250,P251:Q260,2)</f>
        <v>8.1973943210361441E-3</v>
      </c>
      <c r="AD255" s="61">
        <f>SQRT($T$55*VLOOKUP(AD250,$P$51:$T$60,5))*(1-$Y$24)*Q255*VLOOKUP(AD250,P251:Q260,2)</f>
        <v>1.2786026155490616E-2</v>
      </c>
      <c r="AE255" s="155">
        <f>SQRT($T$55*VLOOKUP(AE250,$P$51:$T$60,5))*(1-$Z$24)*Q255*VLOOKUP(AE250,P251:Q260,2)</f>
        <v>1.1155156510886714E-2</v>
      </c>
      <c r="AF255" s="84">
        <f>$U$55*Q255</f>
        <v>9.0992137351180989E-6</v>
      </c>
      <c r="AG255" s="59" t="s">
        <v>571</v>
      </c>
      <c r="AH255" s="60">
        <f>AH251-3*AH252*AH252-2*AH252</f>
        <v>0.57703449496989367</v>
      </c>
      <c r="AI255" s="61" t="s">
        <v>584</v>
      </c>
      <c r="AJ255" s="66" t="s">
        <v>585</v>
      </c>
      <c r="AK255" s="61">
        <f>AH258^2/AH259^3</f>
        <v>-0.41971100540642442</v>
      </c>
      <c r="AL255" s="61"/>
      <c r="AM255" s="50"/>
      <c r="AN255" s="65"/>
      <c r="AO255" s="65"/>
      <c r="AP255" s="65"/>
      <c r="AQ255" s="65"/>
      <c r="AR255" s="81"/>
      <c r="AS255" s="59">
        <v>5</v>
      </c>
      <c r="AT255" s="61">
        <f t="shared" si="79"/>
        <v>0.14845922339919562</v>
      </c>
      <c r="AU255" s="61">
        <f>SUMPRODUCT(Q251:Q260,$AX$51:$AX$60)</f>
        <v>1.1051276013791465</v>
      </c>
      <c r="AV255" s="68">
        <f>IF($AA$11,EXP((AT255/AH252)*(AQ256-1)-LN(AQ256-AH252)-AH251*(2*AU255/AH251-AT255/AH252)*LN((AQ256+2.41421536*AH252)/(AQ256-0.41421536*AH252))/(AH252*2.82842713)      ),1)</f>
        <v>6.5687961511014178E-2</v>
      </c>
    </row>
    <row r="256" spans="14:117" x14ac:dyDescent="0.25">
      <c r="N256" s="82"/>
      <c r="O256" s="172"/>
      <c r="P256" s="78">
        <v>6</v>
      </c>
      <c r="Q256" s="61">
        <f>N241/N246</f>
        <v>0.12962008741734954</v>
      </c>
      <c r="R256" s="62"/>
      <c r="S256" s="62"/>
      <c r="T256" s="60"/>
      <c r="U256" s="63"/>
      <c r="V256" s="153">
        <f>SQRT($T$56*VLOOKUP(V250,$P$51:$T$60,5))*(1-$Q$25)*Q256*VLOOKUP(V250,P251:Q260,2)</f>
        <v>6.2244316282353065E-3</v>
      </c>
      <c r="W256" s="61">
        <f>SQRT($T$56*VLOOKUP(W250,$P$51:$T$60,5))*(1-$R$25)*Q256*VLOOKUP(W250,P251:Q260,2)</f>
        <v>1.7122526914139392E-2</v>
      </c>
      <c r="X256" s="61">
        <f>SQRT($T$56*VLOOKUP(X250,$P$51:$T$60,5))*(1-$S$25)*Q256*VLOOKUP(X250,P251:Q260,2)</f>
        <v>2.6913346298928314E-2</v>
      </c>
      <c r="Y256" s="61">
        <f>SQRT($T$56*VLOOKUP(Y250,$P$51:$T$60,5))*(1-$T$25)*Q256*VLOOKUP(Y250,P251:Q260,2)</f>
        <v>3.4269474376642801E-2</v>
      </c>
      <c r="Z256" s="61">
        <f>SQRT($T$56*VLOOKUP(Z250,$P$51:$T$60,5))*(1-$U$25)*Q256*VLOOKUP(Z250,P251:Q260,2)</f>
        <v>3.5703205855923265E-2</v>
      </c>
      <c r="AA256" s="61">
        <f>SQRT($T$56*VLOOKUP(AA250,$P$51:$T$60,5))*(1-$V$25)*Q256*VLOOKUP(AA250,P251:Q260,2)</f>
        <v>4.6410000760556624E-2</v>
      </c>
      <c r="AB256" s="61">
        <f>SQRT($T$56*VLOOKUP(AB250,$P$51:$T$60,5))*(1-$W$25)*Q256*VLOOKUP(AB250,P251:Q260,2)</f>
        <v>2.4770767732648809E-3</v>
      </c>
      <c r="AC256" s="61">
        <f>SQRT($T$56*VLOOKUP(AC250,$P$51:$T$60,5))*(1-$X$25)*Q256*VLOOKUP(AC250,P251:Q260,2)</f>
        <v>1.0629016775512522E-2</v>
      </c>
      <c r="AD256" s="61">
        <f>SQRT($T$56*VLOOKUP(AD250,$P$51:$T$60,5))*(1-$Y$25)*Q256*VLOOKUP(AD250,P251:Q260,2)</f>
        <v>1.6348163172628695E-2</v>
      </c>
      <c r="AE256" s="155">
        <f>SQRT($T$56*VLOOKUP(AE250,$P$51:$T$60,5))*(1-$Z$25)*Q256*VLOOKUP(AE250,P251:Q260,2)</f>
        <v>1.4500401567398489E-2</v>
      </c>
      <c r="AF256" s="84">
        <f>$U$56*Q256</f>
        <v>1.1669539542552049E-5</v>
      </c>
      <c r="AG256" s="59" t="s">
        <v>572</v>
      </c>
      <c r="AH256" s="60">
        <f>-1*AH251*AH252+AH252^2+AH252^3</f>
        <v>-7.5709829454496266E-2</v>
      </c>
      <c r="AI256" s="61"/>
      <c r="AJ256" s="66" t="s">
        <v>586</v>
      </c>
      <c r="AK256" s="61" t="e">
        <f>SQRT(1-AK255)/SQRT(AK255)*AH258/ABS(AH258)</f>
        <v>#NUM!</v>
      </c>
      <c r="AL256" s="61"/>
      <c r="AM256" s="50"/>
      <c r="AN256" s="65"/>
      <c r="AO256" s="65"/>
      <c r="AP256" s="65" t="s">
        <v>579</v>
      </c>
      <c r="AQ256" s="61">
        <f>IF(AH260&gt;=0,AQ251,AQ253)</f>
        <v>0.16587100160596918</v>
      </c>
      <c r="AR256" s="81"/>
      <c r="AS256" s="59">
        <v>6</v>
      </c>
      <c r="AT256" s="61">
        <f t="shared" si="79"/>
        <v>0.18468301041282212</v>
      </c>
      <c r="AU256" s="61">
        <f>SUMPRODUCT(Q251:Q260,$AY$51:$AY$60)</f>
        <v>1.367421060907112</v>
      </c>
      <c r="AV256" s="68">
        <f>IF($AA$12,EXP((AT256/AH252)*(AQ256-1)-LN(AQ256-AH252)-AH251*(2*AU256/AH251-AT256/AH252)*LN((AQ256+2.41421536*AH252)/(AQ256-0.41421536*AH252))/(AH252*2.82842713)      ),1)</f>
        <v>1.7990846097717814E-2</v>
      </c>
    </row>
    <row r="257" spans="14:58" x14ac:dyDescent="0.25">
      <c r="N257" s="82"/>
      <c r="O257" s="172"/>
      <c r="P257" s="78">
        <v>7</v>
      </c>
      <c r="Q257" s="61">
        <f>N242/N246</f>
        <v>3.9088871262088105E-2</v>
      </c>
      <c r="R257" s="62"/>
      <c r="S257" s="62"/>
      <c r="T257" s="60"/>
      <c r="U257" s="63"/>
      <c r="V257" s="153">
        <f>SQRT($T$57*VLOOKUP(V250,$P$51:$T$60,5))*(1-$Q$26)*Q257*VLOOKUP(V250,P251:Q260,2)</f>
        <v>3.3279499790677102E-4</v>
      </c>
      <c r="W257" s="61">
        <f>SQRT($T$57*VLOOKUP(W250,$P$51:$T$60,5))*(1-$R$26)*Q257*VLOOKUP(W250,P251:Q260,2)</f>
        <v>8.8246739251337278E-4</v>
      </c>
      <c r="X257" s="61">
        <f>SQRT($T$57*VLOOKUP(X250,$P$51:$T$60,5))*(1-$S$26)*Q257*VLOOKUP(X250,P251:Q260,2)</f>
        <v>1.3637659065395724E-3</v>
      </c>
      <c r="Y257" s="61">
        <f>SQRT($T$57*VLOOKUP(Y250,$P$51:$T$60,5))*(1-$T$26)*Q257*VLOOKUP(Y250,P251:Q260,2)</f>
        <v>1.8355954855505659E-3</v>
      </c>
      <c r="Z257" s="61">
        <f>SQRT($T$57*VLOOKUP(Z250,$P$51:$T$60,5))*(1-$U$26)*Q257*VLOOKUP(Z250,P251:Q260,2)</f>
        <v>1.7260249955067201E-3</v>
      </c>
      <c r="AA257" s="61">
        <f>SQRT($T$57*VLOOKUP(AA250,$P$51:$T$60,5))*(1-$V$26)*Q257*VLOOKUP(AA250,P251:Q260,2)</f>
        <v>2.4770767732648813E-3</v>
      </c>
      <c r="AB257" s="61">
        <f>SQRT($T$57*VLOOKUP(AB250,$P$51:$T$60,5))*(1-$W$26)*Q257*VLOOKUP(AB250,P251:Q260,2)</f>
        <v>1.3489534694733439E-4</v>
      </c>
      <c r="AC257" s="61">
        <f>SQRT($T$57*VLOOKUP(AC250,$P$51:$T$60,5))*(1-$X$26)*Q257*VLOOKUP(AC250,P251:Q260,2)</f>
        <v>6.6391298971147121E-4</v>
      </c>
      <c r="AD257" s="61">
        <f>SQRT($T$57*VLOOKUP(AD250,$P$51:$T$60,5))*(1-$Y$26)*Q257*VLOOKUP(AD250,P251:Q260,2)</f>
        <v>7.7442646373735097E-4</v>
      </c>
      <c r="AE257" s="155">
        <f>SQRT($T$57*VLOOKUP(AE250,$P$51:$T$60,5))*(1-$Z$26)*Q257*VLOOKUP(AE250,P251:Q260,2)</f>
        <v>7.1484016090541367E-4</v>
      </c>
      <c r="AF257" s="84">
        <f>$U$57*Q257</f>
        <v>9.400809084288351E-7</v>
      </c>
      <c r="AG257" s="82"/>
      <c r="AH257" s="65"/>
      <c r="AI257" s="61"/>
      <c r="AJ257" s="66" t="s">
        <v>587</v>
      </c>
      <c r="AK257" s="61" t="e">
        <f>IF(ATAN(AK256)&lt;0,ATAN(AK256)+PI(),ATAN(AK256))</f>
        <v>#NUM!</v>
      </c>
      <c r="AL257" s="61"/>
      <c r="AM257" s="50"/>
      <c r="AN257" s="65"/>
      <c r="AO257" s="65"/>
      <c r="AP257" s="65"/>
      <c r="AQ257" s="65"/>
      <c r="AR257" s="81"/>
      <c r="AS257" s="59">
        <v>7</v>
      </c>
      <c r="AT257" s="61">
        <f t="shared" si="79"/>
        <v>4.9335284646156045E-2</v>
      </c>
      <c r="AU257" s="61">
        <f>SUMPRODUCT(Q251:Q260,$AZ$51:$AZ$60)</f>
        <v>0.23481481038741026</v>
      </c>
      <c r="AV257" s="68">
        <f>IF($AA$13,EXP((AT257/AH252)*(AQ256-1)-LN(AQ256-AH252)-AH251*(2*AU257/AH251-AT257/AH252)*LN((AQ256+2.41421536*AH252)/(AQ256-0.41421536*AH252))/(AH252*2.82842713)      ),1)</f>
        <v>8.0117667449221059</v>
      </c>
    </row>
    <row r="258" spans="14:58" x14ac:dyDescent="0.25">
      <c r="N258" s="82"/>
      <c r="O258" s="172"/>
      <c r="P258" s="78">
        <v>8</v>
      </c>
      <c r="Q258" s="61">
        <f>N243/N246</f>
        <v>8.8115028105599041E-2</v>
      </c>
      <c r="R258" s="62"/>
      <c r="S258" s="62"/>
      <c r="T258" s="60"/>
      <c r="U258" s="63"/>
      <c r="V258" s="153">
        <f>SQRT($T$58*VLOOKUP(V250,$P$51:$T$60,5))*(1-$Q$27)*Q258*VLOOKUP(V250,P251:Q260,2)</f>
        <v>1.5094709286447455E-3</v>
      </c>
      <c r="W258" s="61">
        <f>SQRT($T$58*VLOOKUP(W250,$P$51:$T$60,5))*(1-$R$27)*Q258*VLOOKUP(W250,P251:Q260,2)</f>
        <v>3.9072771813433707E-3</v>
      </c>
      <c r="X258" s="61">
        <f>SQRT($T$58*VLOOKUP(X250,$P$51:$T$60,5))*(1-$S$27)*Q258*VLOOKUP(X250,P251:Q260,2)</f>
        <v>6.3191904282746819E-3</v>
      </c>
      <c r="Y258" s="61">
        <f>SQRT($T$58*VLOOKUP(Y250,$P$51:$T$60,5))*(1-$T$27)*Q258*VLOOKUP(Y250,P251:Q260,2)</f>
        <v>8.3685688520781353E-3</v>
      </c>
      <c r="Z258" s="61">
        <f>SQRT($T$58*VLOOKUP(Z250,$P$51:$T$60,5))*(1-$U$27)*Q258*VLOOKUP(Z250,P251:Q260,2)</f>
        <v>8.1973943210361423E-3</v>
      </c>
      <c r="AA258" s="61">
        <f>SQRT($T$58*VLOOKUP(AA250,$P$51:$T$60,5))*(1-$V$27)*Q258*VLOOKUP(AA250,P251:Q260,2)</f>
        <v>1.0629016775512522E-2</v>
      </c>
      <c r="AB258" s="61">
        <f>SQRT($T$58*VLOOKUP(AB250,$P$51:$T$60,5))*(1-$W$27)*Q258*VLOOKUP(AB250,P251:Q260,2)</f>
        <v>6.639129897114711E-4</v>
      </c>
      <c r="AC258" s="61">
        <f>SQRT($T$58*VLOOKUP(AC250,$P$51:$T$60,5))*(1-$X$27)*Q258*VLOOKUP(AC250,P251:Q260,2)</f>
        <v>3.1592460882635424E-3</v>
      </c>
      <c r="AD258" s="61">
        <f>SQRT($T$58*VLOOKUP(AD250,$P$51:$T$60,5))*(1-$Y$27)*Q258*VLOOKUP(AD250,P251:Q260,2)</f>
        <v>4.1087587554415579E-3</v>
      </c>
      <c r="AE258" s="155">
        <f>SQRT($T$58*VLOOKUP(AE250,$P$51:$T$60,5))*(1-$Z$27)*Q258*VLOOKUP(AE250,P251:Q260,2)</f>
        <v>3.574422248098493E-3</v>
      </c>
      <c r="AF258" s="84">
        <f>$U$58*Q258</f>
        <v>2.3505818028063384E-6</v>
      </c>
      <c r="AG258" s="59" t="s">
        <v>582</v>
      </c>
      <c r="AH258" s="61">
        <f>AH254*AH255/6-AH256/2-AH254^3/27</f>
        <v>-2.1651565810553081E-2</v>
      </c>
      <c r="AI258" s="61"/>
      <c r="AJ258" s="66" t="s">
        <v>573</v>
      </c>
      <c r="AK258" s="61" t="e">
        <f>2*SQRT(AH259)*COS(AK257/3)-AH254/3</f>
        <v>#NUM!</v>
      </c>
      <c r="AL258" s="69" t="e">
        <f>AK258^3+AH254*AK258^2+AH255*AK258+AH256</f>
        <v>#NUM!</v>
      </c>
      <c r="AM258" s="50"/>
      <c r="AN258" s="65"/>
      <c r="AO258" s="65"/>
      <c r="AP258" s="65"/>
      <c r="AQ258" s="65"/>
      <c r="AR258" s="81"/>
      <c r="AS258" s="59">
        <v>8</v>
      </c>
      <c r="AT258" s="61">
        <f t="shared" si="79"/>
        <v>5.4723128868748194E-2</v>
      </c>
      <c r="AU258" s="61">
        <f>SUMPRODUCT(Q251:Q260,$BA$51:$BA$60)</f>
        <v>0.48175092268961967</v>
      </c>
      <c r="AV258" s="68">
        <f>IF($AA$14,EXP((AT258/AH252)*(AQ256-1)-LN(AQ256-AH252)-AH251*(2*AU258/AH251-AT258/AH252)*LN((AQ256+2.41421536*AH252)/(AQ256-0.41421536*AH252))/(AH252*2.82842713)      ),1)</f>
        <v>1.1867174697560239</v>
      </c>
    </row>
    <row r="259" spans="14:58" x14ac:dyDescent="0.25">
      <c r="N259" s="82"/>
      <c r="O259" s="172"/>
      <c r="P259" s="78">
        <v>9</v>
      </c>
      <c r="Q259" s="61">
        <f>N244/N246</f>
        <v>0.10887564249467553</v>
      </c>
      <c r="R259" s="62"/>
      <c r="S259" s="62"/>
      <c r="T259" s="60"/>
      <c r="U259" s="63"/>
      <c r="V259" s="153">
        <f>SQRT($T$59*VLOOKUP(V250,$P$51:$T$60,5))*(1-$Q$28)*Q259*VLOOKUP(V250,P251:Q260,2)</f>
        <v>2.1939079816483916E-3</v>
      </c>
      <c r="W259" s="61">
        <f>SQRT($T$59*VLOOKUP(W250,$P$51:$T$60,5))*(1-$R$28)*Q259*VLOOKUP(W250,P251:Q260,2)</f>
        <v>5.9472153345179668E-3</v>
      </c>
      <c r="X259" s="61">
        <f>SQRT($T$59*VLOOKUP(X250,$P$51:$T$60,5))*(1-$S$28)*Q259*VLOOKUP(X250,P251:Q260,2)</f>
        <v>9.48263079044241E-3</v>
      </c>
      <c r="Y259" s="61">
        <f>SQRT($T$59*VLOOKUP(Y250,$P$51:$T$60,5))*(1-$T$28)*Q259*VLOOKUP(Y250,P251:Q260,2)</f>
        <v>1.3912790770747203E-2</v>
      </c>
      <c r="Z259" s="61">
        <f>SQRT($T$59*VLOOKUP(Z250,$P$51:$T$60,5))*(1-$U$28)*Q259*VLOOKUP(Z250,P251:Q260,2)</f>
        <v>1.2786026155490616E-2</v>
      </c>
      <c r="AA259" s="61">
        <f>SQRT($T$59*VLOOKUP(AA250,$P$51:$T$60,5))*(1-$V$28)*Q259*VLOOKUP(AA250,P251:Q260,2)</f>
        <v>1.6348163172628695E-2</v>
      </c>
      <c r="AB259" s="61">
        <f>SQRT($T$59*VLOOKUP(AB250,$P$51:$T$60,5))*(1-$W$28)*Q259*VLOOKUP(AB250,P251:Q260,2)</f>
        <v>7.7442646373735097E-4</v>
      </c>
      <c r="AC259" s="61">
        <f>SQRT($T$59*VLOOKUP(AC250,$P$51:$T$60,5))*(1-$X$28)*Q259*VLOOKUP(AC250,P251:Q260,2)</f>
        <v>4.1087587554415579E-3</v>
      </c>
      <c r="AD259" s="61">
        <f>SQRT($T$59*VLOOKUP(AD250,$P$51:$T$60,5))*(1-$Y$28)*Q259*VLOOKUP(AD250,P251:Q260,2)</f>
        <v>6.5591440715643753E-3</v>
      </c>
      <c r="AE259" s="155">
        <f>SQRT($T$59*VLOOKUP(AE250,$P$51:$T$60,5))*(1-$Z$28)*Q259*VLOOKUP(AE250,P251:Q260,2)</f>
        <v>5.4512716803450066E-3</v>
      </c>
      <c r="AF259" s="84">
        <f>$U$59*Q259</f>
        <v>2.9410427413653171E-6</v>
      </c>
      <c r="AG259" s="59" t="s">
        <v>558</v>
      </c>
      <c r="AH259" s="61">
        <f>AH254^2/9-AH255/3</f>
        <v>-0.10375509216977595</v>
      </c>
      <c r="AI259" s="61"/>
      <c r="AJ259" s="66" t="s">
        <v>574</v>
      </c>
      <c r="AK259" s="61" t="e">
        <f>2*SQRT(AH259)*COS((AK257+2*PI())/3)-AH254/3</f>
        <v>#NUM!</v>
      </c>
      <c r="AL259" s="69" t="e">
        <f>AK259^3+AK259^2*AH254+AK259*AH255+AH256</f>
        <v>#NUM!</v>
      </c>
      <c r="AM259" s="50"/>
      <c r="AN259" s="65"/>
      <c r="AO259" s="50"/>
      <c r="AP259" s="65"/>
      <c r="AQ259" s="65"/>
      <c r="AR259" s="81"/>
      <c r="AS259" s="59">
        <v>9</v>
      </c>
      <c r="AT259" s="61">
        <f t="shared" si="79"/>
        <v>5.5413571276127595E-2</v>
      </c>
      <c r="AU259" s="61">
        <f>SUMPRODUCT(Q251:Q260,$BB$51:$BB$60)</f>
        <v>0.59958727811832868</v>
      </c>
      <c r="AV259" s="68">
        <f>IF($AA$15,EXP((AT259/AH252)*(AQ256-1)-LN(AQ256-AH252)-AH251*(2*AU259/AH251-AT259/AH252)*LN((AQ256+2.41421536*AH252)/(AQ256-0.41421536*AH252))/(AH252*2.82842713)      ),1)</f>
        <v>0.45596595772872356</v>
      </c>
    </row>
    <row r="260" spans="14:58" x14ac:dyDescent="0.25">
      <c r="N260" s="82"/>
      <c r="O260" s="172"/>
      <c r="P260" s="78">
        <v>10</v>
      </c>
      <c r="Q260" s="61">
        <f>N245/N246</f>
        <v>9.6047150292171021E-2</v>
      </c>
      <c r="R260" s="62"/>
      <c r="S260" s="62"/>
      <c r="T260" s="60"/>
      <c r="U260" s="63"/>
      <c r="V260" s="153">
        <f>SQRT($T$60*VLOOKUP(V250,$P$51:$T$60,5))*(1-$Q$29)*Q260*VLOOKUP(V250,P251:Q260,2)</f>
        <v>1.9477554181633167E-3</v>
      </c>
      <c r="W260" s="61">
        <f>SQRT($T$60*VLOOKUP(W250,$P$51:$T$60,5))*(1-$R$29)*Q260*VLOOKUP(W250,P251:Q260,2)</f>
        <v>5.3438537632465718E-3</v>
      </c>
      <c r="X260" s="61">
        <f>SQRT($T$60*VLOOKUP(X250,$P$51:$T$60,5))*(1-$S$29)*Q260*VLOOKUP(X250,P251:Q260,2)</f>
        <v>8.6395163372610748E-3</v>
      </c>
      <c r="Y260" s="61">
        <f>SQRT($T$60*VLOOKUP(Y250,$P$51:$T$60,5))*(1-$T$29)*Q260*VLOOKUP(Y250,P251:Q260,2)</f>
        <v>1.0496755686070067E-2</v>
      </c>
      <c r="Z260" s="61">
        <f>SQRT($T$60*VLOOKUP(Z250,$P$51:$T$60,5))*(1-$U$29)*Q260*VLOOKUP(Z250,P251:Q260,2)</f>
        <v>1.1155156510886714E-2</v>
      </c>
      <c r="AA260" s="61">
        <f>SQRT($T$60*VLOOKUP(AA250,$P$51:$T$60,5))*(1-$V$29)*Q260*VLOOKUP(AA250,P251:Q260,2)</f>
        <v>1.4500401567398489E-2</v>
      </c>
      <c r="AB260" s="61">
        <f>SQRT($T$60*VLOOKUP(AB250,$P$51:$T$60,5))*(1-$W$29)*Q260*VLOOKUP(AB250,P251:Q260,2)</f>
        <v>7.1484016090541367E-4</v>
      </c>
      <c r="AC260" s="61">
        <f>SQRT($T$60*VLOOKUP(AC250,$P$51:$T$60,5))*(1-$X$29)*Q260*VLOOKUP(AC250,P251:Q260,2)</f>
        <v>3.574422248098493E-3</v>
      </c>
      <c r="AD260" s="61">
        <f>SQRT($T$60*VLOOKUP(AD250,$P$51:$T$60,5))*(1-$Y$29)*Q260*VLOOKUP(AD250,P251:Q260,2)</f>
        <v>5.4512716803450066E-3</v>
      </c>
      <c r="AE260" s="155">
        <f>SQRT($T$60*VLOOKUP(AE250,$P$51:$T$60,5))*(1-$Z$29)*Q260*VLOOKUP(AE250,P251:Q260,2)</f>
        <v>4.530524502695369E-3</v>
      </c>
      <c r="AF260" s="84">
        <f>$U$60*Q260</f>
        <v>3.4840978438330994E-6</v>
      </c>
      <c r="AG260" s="59" t="s">
        <v>72</v>
      </c>
      <c r="AH260" s="63">
        <f>AH258^2-AH259^3</f>
        <v>1.5857262317958024E-3</v>
      </c>
      <c r="AI260" s="61"/>
      <c r="AJ260" s="66" t="s">
        <v>575</v>
      </c>
      <c r="AK260" s="61" t="e">
        <f>2*SQRT(AH259)*COS((AK257+4*PI())/3)-AH254/3</f>
        <v>#NUM!</v>
      </c>
      <c r="AL260" s="69" t="e">
        <f>AK260^3+AK260^2*AH254+AH255*AK260+AH256</f>
        <v>#NUM!</v>
      </c>
      <c r="AM260" s="50"/>
      <c r="AN260" s="65"/>
      <c r="AO260" s="50"/>
      <c r="AP260" s="65"/>
      <c r="AQ260" s="65"/>
      <c r="AR260" s="81"/>
      <c r="AS260" s="59">
        <v>10</v>
      </c>
      <c r="AT260" s="61">
        <f t="shared" si="79"/>
        <v>7.4413442121268769E-2</v>
      </c>
      <c r="AU260" s="61">
        <f>SUMPRODUCT(Q251:Q260,$BC$51:$BC$60)</f>
        <v>0.58144273592684437</v>
      </c>
      <c r="AV260" s="68">
        <f>IF($AA$16,EXP((AT260/AH252)*(AQ256-1)-LN(AQ256-AH252)-AH251*(2*AU260/AH251-AT260/AH252)*LN((AQ256+2.41421536*AH252)/(AQ256-0.41421536*AH252))/(AH252*2.82842713)      ),1)</f>
        <v>0.83642785881707693</v>
      </c>
      <c r="AW260" s="65"/>
      <c r="AX260" s="65"/>
      <c r="AY260" s="65"/>
      <c r="AZ260" s="65"/>
      <c r="BA260" s="65"/>
      <c r="BB260" s="65"/>
      <c r="BC260" s="65"/>
      <c r="BD260" s="65"/>
    </row>
    <row r="261" spans="14:58" x14ac:dyDescent="0.25">
      <c r="N261" s="173"/>
      <c r="O261" s="80"/>
      <c r="P261" s="93"/>
      <c r="Q261" s="72">
        <f>SUM(Q251:Q260)</f>
        <v>1</v>
      </c>
      <c r="R261" s="73"/>
      <c r="S261" s="73"/>
      <c r="T261" s="73"/>
      <c r="U261" s="73"/>
      <c r="V261" s="70"/>
      <c r="W261" s="73"/>
      <c r="X261" s="73"/>
      <c r="Y261" s="73"/>
      <c r="Z261" s="73"/>
      <c r="AA261" s="73"/>
      <c r="AB261" s="73"/>
      <c r="AC261" s="73"/>
      <c r="AD261" s="73"/>
      <c r="AE261" s="88">
        <f>SUM(V251:AE260)</f>
        <v>0.9809427906089383</v>
      </c>
      <c r="AF261" s="85">
        <f>SUM(AF251:AF260)</f>
        <v>5.2198660069738333E-5</v>
      </c>
      <c r="AG261" s="70"/>
      <c r="AH261" s="73"/>
      <c r="AI261" s="74"/>
      <c r="AJ261" s="75"/>
      <c r="AK261" s="74"/>
      <c r="AL261" s="74"/>
      <c r="AM261" s="76"/>
      <c r="AN261" s="73"/>
      <c r="AO261" s="76"/>
      <c r="AP261" s="73"/>
      <c r="AQ261" s="73"/>
      <c r="AR261" s="80"/>
      <c r="AS261" s="70"/>
      <c r="AT261" s="73"/>
      <c r="AU261" s="73"/>
      <c r="AV261" s="77"/>
      <c r="AW261" s="65"/>
      <c r="AX261" s="65"/>
      <c r="AY261" s="65"/>
      <c r="AZ261" s="65"/>
      <c r="BA261" s="65"/>
      <c r="BB261" s="65"/>
      <c r="BC261" s="65"/>
      <c r="BD261" s="65"/>
    </row>
    <row r="262" spans="14:58" x14ac:dyDescent="0.25">
      <c r="N262" s="82" t="s">
        <v>590</v>
      </c>
      <c r="O262" s="81"/>
      <c r="P262" s="171"/>
      <c r="Q262" s="57" t="s">
        <v>560</v>
      </c>
      <c r="R262" s="55"/>
      <c r="S262" s="55"/>
      <c r="T262" s="55"/>
      <c r="U262" s="56"/>
      <c r="V262" s="54">
        <v>1</v>
      </c>
      <c r="W262" s="55">
        <v>2</v>
      </c>
      <c r="X262" s="55">
        <v>3</v>
      </c>
      <c r="Y262" s="55">
        <v>4</v>
      </c>
      <c r="Z262" s="55">
        <v>5</v>
      </c>
      <c r="AA262" s="55">
        <v>6</v>
      </c>
      <c r="AB262" s="55">
        <v>7</v>
      </c>
      <c r="AC262" s="55">
        <v>8</v>
      </c>
      <c r="AD262" s="55">
        <v>9</v>
      </c>
      <c r="AE262" s="58">
        <v>10</v>
      </c>
      <c r="AF262" s="83"/>
      <c r="AG262" s="54"/>
      <c r="AH262" s="55"/>
      <c r="AI262" s="55"/>
      <c r="AJ262" s="55"/>
      <c r="AK262" s="55"/>
      <c r="AL262" s="55"/>
      <c r="AM262" s="55"/>
      <c r="AN262" s="55"/>
      <c r="AO262" s="55"/>
      <c r="AP262" s="55"/>
      <c r="AQ262" s="55"/>
      <c r="AR262" s="58"/>
      <c r="AS262" s="54"/>
      <c r="AT262" s="55" t="s">
        <v>565</v>
      </c>
      <c r="AU262" s="55" t="s">
        <v>577</v>
      </c>
      <c r="AV262" s="58" t="s">
        <v>590</v>
      </c>
      <c r="AW262" s="65"/>
      <c r="AX262" s="65"/>
      <c r="AY262" s="65"/>
      <c r="AZ262" s="65"/>
      <c r="BA262" s="65"/>
      <c r="BB262" s="65"/>
      <c r="BC262" s="65"/>
      <c r="BD262" s="65"/>
    </row>
    <row r="263" spans="14:58" x14ac:dyDescent="0.25">
      <c r="N263" s="82"/>
      <c r="O263" s="81"/>
      <c r="P263" s="78">
        <v>1</v>
      </c>
      <c r="Q263" s="61">
        <f>O236/O246</f>
        <v>0.20818812959776162</v>
      </c>
      <c r="R263" s="60"/>
      <c r="S263" s="60"/>
      <c r="T263" s="61"/>
      <c r="U263" s="62"/>
      <c r="V263" s="153">
        <f>SQRT($T$51*VLOOKUP(V262,$P$51:$T$60,5))*(1-$Q$20)*Q263*VLOOKUP(V262,P263:Q272,2)</f>
        <v>8.9016743070886983E-3</v>
      </c>
      <c r="W263" s="61">
        <f>SQRT($T$51*VLOOKUP(W262,$P$51:$T$60,5))*(1-$R$20)*Q263*VLOOKUP(W262,P263:Q272,2)</f>
        <v>6.9599892650965773E-3</v>
      </c>
      <c r="X263" s="61">
        <f>SQRT($T$51*VLOOKUP(X262,$P$51:$T$60,5))*(1-$S$20)*Q263*VLOOKUP(X262,P263:Q272,2)</f>
        <v>3.987296345452836E-3</v>
      </c>
      <c r="Y263" s="61">
        <f>SQRT($T$51*VLOOKUP(Y262,$P$51:$T$60,5))*(1-$T$20)*Q263*VLOOKUP(Y262,P263:Q272,2)</f>
        <v>2.4470783641471392E-3</v>
      </c>
      <c r="Z263" s="61">
        <f>SQRT($T$51*VLOOKUP(Z262,$P$51:$T$60,5))*(1-$U$20)*Q263*VLOOKUP(Z262,P263:Q272,2)</f>
        <v>2.4087772019041986E-3</v>
      </c>
      <c r="AA263" s="61">
        <f>SQRT($T$51*VLOOKUP(AA262,$P$51:$T$60,5))*(1-$V$20)*Q263*VLOOKUP(AA262,P263:Q272,2)</f>
        <v>1.189985337809485E-3</v>
      </c>
      <c r="AB263" s="61">
        <f>SQRT($T$51*VLOOKUP(AB262,$P$51:$T$60,5))*(1-$W$20)*Q263*VLOOKUP(AB262,P263:Q272,2)</f>
        <v>7.8679397575963615E-3</v>
      </c>
      <c r="AC263" s="61">
        <f>SQRT($T$51*VLOOKUP(AC262,$P$51:$T$60,5))*(1-$X$20)*Q263*VLOOKUP(AC262,P263:Q272,2)</f>
        <v>7.4878533149723217E-3</v>
      </c>
      <c r="AD263" s="61">
        <f>SQRT($T$51*VLOOKUP(AD262,$P$51:$T$60,5))*(1-$Y$20)*Q263*VLOOKUP(AD262,P263:Q272,2)</f>
        <v>4.6519830869623177E-3</v>
      </c>
      <c r="AE263" s="155">
        <f>SQRT($T$51*VLOOKUP(AE262,$P$51:$T$60,5))*(1-$Z$20)*Q263*VLOOKUP(AE262,P263:Q272,2)</f>
        <v>7.266067135789981E-3</v>
      </c>
      <c r="AF263" s="84">
        <f>$U$51*Q263</f>
        <v>5.5798247906828482E-6</v>
      </c>
      <c r="AG263" s="59" t="s">
        <v>69</v>
      </c>
      <c r="AH263" s="61">
        <f>$AE$10*AE273*100000/($T$3*$AE$9)^2</f>
        <v>0.27167276432342785</v>
      </c>
      <c r="AI263" s="65" t="s">
        <v>583</v>
      </c>
      <c r="AJ263" s="66" t="s">
        <v>573</v>
      </c>
      <c r="AK263" s="61">
        <f>(AH270+SQRT(AH272))^(1/3)+(AH270-SQRT(AH272))^(1/3)-AH266/3</f>
        <v>0.79390085468233307</v>
      </c>
      <c r="AL263" s="63">
        <f>AK263^3+AH266*AK263^2+AH267*AK263+AH268</f>
        <v>0</v>
      </c>
      <c r="AM263" s="65" t="s">
        <v>573</v>
      </c>
      <c r="AN263" s="61">
        <f>IF(AH272&gt;=0,AK263,AK270)</f>
        <v>0.79390085468233307</v>
      </c>
      <c r="AO263" s="61">
        <f>IF(AN263&lt;AN264,AN264,AN263)</f>
        <v>0.79390085468233307</v>
      </c>
      <c r="AP263" s="61">
        <f>AO263</f>
        <v>0.79390085468233307</v>
      </c>
      <c r="AQ263" s="67">
        <f>IF(AP263&lt;AP264,AP264,AP263)</f>
        <v>0.79390085468233307</v>
      </c>
      <c r="AR263" s="81"/>
      <c r="AS263" s="59">
        <v>1</v>
      </c>
      <c r="AT263" s="61">
        <f>AT251</f>
        <v>5.4980683411787988E-2</v>
      </c>
      <c r="AU263" s="61">
        <f>SUMPRODUCT(Q263:Q272,$AT$51:$AT$60)</f>
        <v>0.21494170416428446</v>
      </c>
      <c r="AV263" s="68">
        <f>IF($AA$7,EXP((AT263/AH264)*(AQ268-1)-LN(AQ268-AH264)-AH263*(2*AU263/AH263-AT263/AH264)*LN((AQ268+2.41421536*AH264)/(AQ268-0.41421536*AH264))/(AH264*2.82842713)      ),1)</f>
        <v>0.91217280884050256</v>
      </c>
      <c r="AW263" s="61"/>
      <c r="AX263" s="61"/>
      <c r="AY263" s="61"/>
      <c r="AZ263" s="61"/>
      <c r="BA263" s="61"/>
      <c r="BB263" s="61"/>
      <c r="BC263" s="61"/>
      <c r="BD263" s="65"/>
    </row>
    <row r="264" spans="14:58" x14ac:dyDescent="0.25">
      <c r="N264" s="82"/>
      <c r="O264" s="81"/>
      <c r="P264" s="78">
        <v>2</v>
      </c>
      <c r="Q264" s="61">
        <f>O237/O246</f>
        <v>9.3706930824357285E-2</v>
      </c>
      <c r="R264" s="60"/>
      <c r="S264" s="60"/>
      <c r="T264" s="61"/>
      <c r="U264" s="62"/>
      <c r="V264" s="153">
        <f>SQRT($T$52*VLOOKUP(V262,$P$51:$T$60,5))*(1-$Q$21)*Q264*VLOOKUP(V262,P263:Q272,2)</f>
        <v>6.9599892650965781E-3</v>
      </c>
      <c r="W264" s="61">
        <f>SQRT($T$52*VLOOKUP(W262,$P$51:$T$60,5))*(1-$R$21)*Q264*VLOOKUP(W262,P263:Q272,2)</f>
        <v>5.413648305121907E-3</v>
      </c>
      <c r="X264" s="61">
        <f>SQRT($T$52*VLOOKUP(X262,$P$51:$T$60,5))*(1-$S$21)*Q264*VLOOKUP(X262,P263:Q272,2)</f>
        <v>3.1501612285402196E-3</v>
      </c>
      <c r="Y264" s="61">
        <f>SQRT($T$52*VLOOKUP(Y262,$P$51:$T$60,5))*(1-$T$21)*Q264*VLOOKUP(Y262,P263:Q272,2)</f>
        <v>1.7483981916999217E-3</v>
      </c>
      <c r="Z264" s="61">
        <f>SQRT($T$52*VLOOKUP(Z262,$P$51:$T$60,5))*(1-$U$21)*Q264*VLOOKUP(Z262,P263:Q272,2)</f>
        <v>1.9407455300757043E-3</v>
      </c>
      <c r="AA264" s="61">
        <f>SQRT($T$52*VLOOKUP(AA262,$P$51:$T$60,5))*(1-$V$21)*Q264*VLOOKUP(AA262,P263:Q272,2)</f>
        <v>9.4244374955854832E-4</v>
      </c>
      <c r="AB264" s="61">
        <f>SQRT($T$52*VLOOKUP(AB262,$P$51:$T$60,5))*(1-$W$21)*Q264*VLOOKUP(AB262,P263:Q272,2)</f>
        <v>6.0065981011044531E-3</v>
      </c>
      <c r="AC264" s="61">
        <f>SQRT($T$52*VLOOKUP(AC262,$P$51:$T$60,5))*(1-$X$21)*Q264*VLOOKUP(AC262,P263:Q272,2)</f>
        <v>5.5802347254148453E-3</v>
      </c>
      <c r="AD264" s="61">
        <f>SQRT($T$52*VLOOKUP(AD262,$P$51:$T$60,5))*(1-$Y$21)*Q264*VLOOKUP(AD262,P263:Q272,2)</f>
        <v>3.6306054390433783E-3</v>
      </c>
      <c r="AE264" s="155">
        <f>SQRT($T$52*VLOOKUP(AE262,$P$51:$T$60,5))*(1-$Z$21)*Q264*VLOOKUP(AE262,P263:Q272,2)</f>
        <v>5.7393831921305968E-3</v>
      </c>
      <c r="AF264" s="84">
        <f>$U$52*Q264</f>
        <v>3.7904542869905254E-6</v>
      </c>
      <c r="AG264" s="59" t="s">
        <v>65</v>
      </c>
      <c r="AH264" s="61">
        <f>AF273*$AE$10*100000/($T$3*$AE$9)</f>
        <v>6.5229561865401173E-2</v>
      </c>
      <c r="AI264" s="61"/>
      <c r="AJ264" s="66" t="s">
        <v>574</v>
      </c>
      <c r="AK264" s="66" t="e">
        <f>1/0</f>
        <v>#DIV/0!</v>
      </c>
      <c r="AL264" s="61"/>
      <c r="AM264" s="65" t="s">
        <v>574</v>
      </c>
      <c r="AN264" s="66">
        <f>IF(AH272&gt;=0,0,AK271)</f>
        <v>0</v>
      </c>
      <c r="AO264" s="61">
        <f>IF(AN263&lt;AN264,AN263,AN264)</f>
        <v>0</v>
      </c>
      <c r="AP264" s="61">
        <f>IF(AO264&lt;AO265,AO265,AO264)</f>
        <v>0</v>
      </c>
      <c r="AQ264" s="67">
        <f>IF(AP263&lt;AP264,AP263,AP264)</f>
        <v>0</v>
      </c>
      <c r="AR264" s="81"/>
      <c r="AS264" s="59">
        <v>2</v>
      </c>
      <c r="AT264" s="61">
        <f t="shared" ref="AT264:AT272" si="80">AT252</f>
        <v>8.2978405430088234E-2</v>
      </c>
      <c r="AU264" s="61">
        <f>SUMPRODUCT(Q263:Q272,$AU$51:$AU$60)</f>
        <v>0.36924970018131043</v>
      </c>
      <c r="AV264" s="68">
        <f>IF($AA$8,EXP((AT264/AH264)*(AQ268-1)-LN(AQ268-AH264)-AH263*(2*AU264/AH263-AT264/AH264)*LN((AQ268+2.41421536*AH264)/(AQ268-0.41421536*AH264))/(AH264*2.82842713)      ),1)</f>
        <v>0.66714699983190895</v>
      </c>
      <c r="AW264" s="61"/>
      <c r="AX264" s="61"/>
      <c r="AY264" s="61"/>
      <c r="AZ264" s="61"/>
      <c r="BA264" s="61"/>
      <c r="BB264" s="61"/>
      <c r="BC264" s="61"/>
      <c r="BD264" s="65"/>
    </row>
    <row r="265" spans="14:58" x14ac:dyDescent="0.25">
      <c r="N265" s="82"/>
      <c r="O265" s="81"/>
      <c r="P265" s="78">
        <v>3</v>
      </c>
      <c r="Q265" s="61">
        <f>O238/O246</f>
        <v>3.9843722102634378E-2</v>
      </c>
      <c r="R265" s="60"/>
      <c r="S265" s="60"/>
      <c r="T265" s="61"/>
      <c r="U265" s="62"/>
      <c r="V265" s="153">
        <f>SQRT($T$53*VLOOKUP(V262,$P$51:$T$60,5))*(1-$Q$22)*Q265*VLOOKUP(V262,P263:Q272,2)</f>
        <v>3.987296345452836E-3</v>
      </c>
      <c r="W265" s="61">
        <f>SQRT($T$53*VLOOKUP(W262,$P$51:$T$60,5))*(1-$R$22)*Q265*VLOOKUP(W262,P263:Q272,2)</f>
        <v>3.15016122854022E-3</v>
      </c>
      <c r="X265" s="61">
        <f>SQRT($T$53*VLOOKUP(X262,$P$51:$T$60,5))*(1-$S$22)*Q265*VLOOKUP(X262,P263:Q272,2)</f>
        <v>1.8370945091392668E-3</v>
      </c>
      <c r="Y265" s="61">
        <f>SQRT($T$53*VLOOKUP(Y262,$P$51:$T$60,5))*(1-$T$22)*Q265*VLOOKUP(Y262,P263:Q272,2)</f>
        <v>1.1229414341464997E-3</v>
      </c>
      <c r="Z265" s="61">
        <f>SQRT($T$53*VLOOKUP(Z262,$P$51:$T$60,5))*(1-$U$22)*Q265*VLOOKUP(Z262,P263:Q272,2)</f>
        <v>1.1317841568466952E-3</v>
      </c>
      <c r="AA265" s="61">
        <f>SQRT($T$53*VLOOKUP(AA262,$P$51:$T$60,5))*(1-$V$22)*Q265*VLOOKUP(AA262,P263:Q272,2)</f>
        <v>5.3854707243004818E-4</v>
      </c>
      <c r="AB265" s="61">
        <f>SQRT($T$53*VLOOKUP(AB262,$P$51:$T$60,5))*(1-$W$22)*Q265*VLOOKUP(AB262,P263:Q272,2)</f>
        <v>3.3747229535863723E-3</v>
      </c>
      <c r="AC265" s="61">
        <f>SQRT($T$53*VLOOKUP(AC262,$P$51:$T$60,5))*(1-$X$22)*Q265*VLOOKUP(AC262,P263:Q272,2)</f>
        <v>3.2810139595024672E-3</v>
      </c>
      <c r="AD265" s="61">
        <f>SQRT($T$53*VLOOKUP(AD262,$P$51:$T$60,5))*(1-$Y$22)*Q265*VLOOKUP(AD262,P263:Q272,2)</f>
        <v>2.1045663430610657E-3</v>
      </c>
      <c r="AE265" s="155">
        <f>SQRT($T$53*VLOOKUP(AE262,$P$51:$T$60,5))*(1-$Z$22)*Q265*VLOOKUP(AE262,P263:Q272,2)</f>
        <v>3.3734049328826418E-3</v>
      </c>
      <c r="AF265" s="84">
        <f>$U$53*Q265</f>
        <v>2.2449689642722455E-6</v>
      </c>
      <c r="AG265" s="82"/>
      <c r="AH265" s="65"/>
      <c r="AI265" s="61"/>
      <c r="AJ265" s="66" t="s">
        <v>575</v>
      </c>
      <c r="AK265" s="66" t="e">
        <f>1/0</f>
        <v>#DIV/0!</v>
      </c>
      <c r="AL265" s="61"/>
      <c r="AM265" s="65" t="s">
        <v>575</v>
      </c>
      <c r="AN265" s="66">
        <f>IF(AH272&gt;=0,0,AK272)</f>
        <v>0</v>
      </c>
      <c r="AO265" s="61">
        <f>AN265</f>
        <v>0</v>
      </c>
      <c r="AP265" s="61">
        <f>IF(AO264&lt;AO265,AO264,AO265)</f>
        <v>0</v>
      </c>
      <c r="AQ265" s="67">
        <f>AP265</f>
        <v>0</v>
      </c>
      <c r="AR265" s="81"/>
      <c r="AS265" s="59">
        <v>3</v>
      </c>
      <c r="AT265" s="61">
        <f t="shared" si="80"/>
        <v>0.11558353539329831</v>
      </c>
      <c r="AU265" s="61">
        <f>SUMPRODUCT(Q263:Q272,$AV$51:$AV$60)</f>
        <v>0.50487854914654418</v>
      </c>
      <c r="AV265" s="68">
        <f>IF($AA$9,EXP((AT265/AH264)*(AQ268-1)-LN(AQ268-AH264)-AH263*(2*AU265/AH263-AT265/AH264)*LN((AQ268+2.41421536*AH264)/(AQ268-0.41421536*AH264))/(AH264*2.82842713)      ),1)</f>
        <v>0.51373529313331268</v>
      </c>
      <c r="AW265" s="61"/>
      <c r="AX265" s="61"/>
      <c r="AY265" s="61"/>
      <c r="AZ265" s="61"/>
      <c r="BA265" s="61"/>
      <c r="BB265" s="61"/>
      <c r="BC265" s="61"/>
    </row>
    <row r="266" spans="14:58" x14ac:dyDescent="0.25">
      <c r="N266" s="82"/>
      <c r="O266" s="81"/>
      <c r="P266" s="78">
        <v>4</v>
      </c>
      <c r="Q266" s="61">
        <f>O239/O246</f>
        <v>1.9268741038057917E-2</v>
      </c>
      <c r="R266" s="60"/>
      <c r="S266" s="60"/>
      <c r="T266" s="61"/>
      <c r="U266" s="62"/>
      <c r="V266" s="153">
        <f>SQRT($T$54*VLOOKUP(V262,$P$51:$T$60,5))*(1-$Q$23)*Q266*VLOOKUP(V262,P263:Q272,2)</f>
        <v>2.4470783641471388E-3</v>
      </c>
      <c r="W266" s="61">
        <f>SQRT($T$54*VLOOKUP(W262,$P$51:$T$60,5))*(1-$R$23)*Q266*VLOOKUP(W262,P263:Q272,2)</f>
        <v>1.7483981916999217E-3</v>
      </c>
      <c r="X266" s="61">
        <f>SQRT($T$54*VLOOKUP(X262,$P$51:$T$60,5))*(1-$S$23)*Q266*VLOOKUP(X262,P263:Q272,2)</f>
        <v>1.1229414341464997E-3</v>
      </c>
      <c r="Y266" s="61">
        <f>SQRT($T$54*VLOOKUP(Y262,$P$51:$T$60,5))*(1-$T$23)*Q266*VLOOKUP(Y262,P263:Q272,2)</f>
        <v>6.9096141775923424E-4</v>
      </c>
      <c r="Z266" s="61">
        <f>SQRT($T$54*VLOOKUP(Z262,$P$51:$T$60,5))*(1-$U$23)*Q266*VLOOKUP(Z262,P263:Q272,2)</f>
        <v>6.8900772088308722E-4</v>
      </c>
      <c r="AA266" s="61">
        <f>SQRT($T$54*VLOOKUP(AA262,$P$51:$T$60,5))*(1-$V$23)*Q266*VLOOKUP(AA262,P263:Q272,2)</f>
        <v>3.1423103941964056E-4</v>
      </c>
      <c r="AB266" s="61">
        <f>SQRT($T$54*VLOOKUP(AB262,$P$51:$T$60,5))*(1-$W$23)*Q266*VLOOKUP(AB262,P263:Q272,2)</f>
        <v>2.0814258605209709E-3</v>
      </c>
      <c r="AC266" s="61">
        <f>SQRT($T$54*VLOOKUP(AC262,$P$51:$T$60,5))*(1-$X$23)*Q266*VLOOKUP(AC262,P263:Q272,2)</f>
        <v>1.9910561036046567E-3</v>
      </c>
      <c r="AD266" s="61">
        <f>SQRT($T$54*VLOOKUP(AD262,$P$51:$T$60,5))*(1-$Y$23)*Q266*VLOOKUP(AD262,P263:Q272,2)</f>
        <v>1.4149259187989007E-3</v>
      </c>
      <c r="AE266" s="155">
        <f>SQRT($T$54*VLOOKUP(AE262,$P$51:$T$60,5))*(1-$Z$23)*Q266*VLOOKUP(AE262,P263:Q272,2)</f>
        <v>1.8781047166014347E-3</v>
      </c>
      <c r="AF266" s="84">
        <f>$U$54*Q266</f>
        <v>1.3948030341042123E-6</v>
      </c>
      <c r="AG266" s="59" t="s">
        <v>570</v>
      </c>
      <c r="AH266" s="60">
        <f>AH264-1</f>
        <v>-0.93477043813459881</v>
      </c>
      <c r="AI266" s="61"/>
      <c r="AJ266" s="66"/>
      <c r="AK266" s="61"/>
      <c r="AL266" s="61"/>
      <c r="AM266" s="50"/>
      <c r="AN266" s="65"/>
      <c r="AO266" s="65"/>
      <c r="AP266" s="65"/>
      <c r="AQ266" s="65"/>
      <c r="AR266" s="81"/>
      <c r="AS266" s="59">
        <v>4</v>
      </c>
      <c r="AT266" s="61">
        <f t="shared" si="80"/>
        <v>0.14849269129567372</v>
      </c>
      <c r="AU266" s="61">
        <f>SUMPRODUCT(Q263:Q272,$AW$51:$AW$60)</f>
        <v>0.62801519983734266</v>
      </c>
      <c r="AV266" s="68">
        <f>IF($AA$10,EXP((AT266/AH264)*(AQ268-1)-LN(AQ268-AH264)-AH263*(2*AU266/AH263-AT266/AH264)*LN((AQ268+2.41421536*AH264)/(AQ268-0.41421536*AH264))/(AH264*2.82842713)      ),1)</f>
        <v>0.40753158091506619</v>
      </c>
      <c r="AW266" s="61"/>
      <c r="AX266" s="61"/>
      <c r="AY266" s="61"/>
      <c r="AZ266" s="61"/>
      <c r="BA266" s="61"/>
      <c r="BB266" s="61"/>
      <c r="BC266" s="61"/>
    </row>
    <row r="267" spans="14:58" x14ac:dyDescent="0.25">
      <c r="N267" s="82"/>
      <c r="O267" s="81"/>
      <c r="P267" s="78">
        <v>5</v>
      </c>
      <c r="Q267" s="61">
        <f>O240/O246</f>
        <v>1.9877616052334887E-2</v>
      </c>
      <c r="R267" s="60"/>
      <c r="S267" s="60"/>
      <c r="T267" s="61"/>
      <c r="U267" s="62"/>
      <c r="V267" s="153">
        <f>SQRT($T$55*VLOOKUP(V262,$P$51:$T$60,5))*(1-$Q$24)*Q267*VLOOKUP(V262,P263:Q272,2)</f>
        <v>2.4087772019041982E-3</v>
      </c>
      <c r="W267" s="61">
        <f>SQRT($T$55*VLOOKUP(W262,$P$51:$T$60,5))*(1-$R$24)*Q267*VLOOKUP(W262,P263:Q272,2)</f>
        <v>1.940745530075704E-3</v>
      </c>
      <c r="X267" s="61">
        <f>SQRT($T$55*VLOOKUP(X262,$P$51:$T$60,5))*(1-$S$24)*Q267*VLOOKUP(X262,P263:Q272,2)</f>
        <v>1.1317841568466952E-3</v>
      </c>
      <c r="Y267" s="61">
        <f>SQRT($T$55*VLOOKUP(Y262,$P$51:$T$60,5))*(1-$T$24)*Q267*VLOOKUP(Y262,P263:Q272,2)</f>
        <v>6.8900772088308722E-4</v>
      </c>
      <c r="Z267" s="61">
        <f>SQRT($T$55*VLOOKUP(Z262,$P$51:$T$60,5))*(1-$U$24)*Q267*VLOOKUP(Z262,P263:Q272,2)</f>
        <v>6.8651023006896972E-4</v>
      </c>
      <c r="AA267" s="61">
        <f>SQRT($T$55*VLOOKUP(AA262,$P$51:$T$60,5))*(1-$V$24)*Q267*VLOOKUP(AA262,P263:Q272,2)</f>
        <v>3.3824758388090176E-4</v>
      </c>
      <c r="AB267" s="61">
        <f>SQRT($T$55*VLOOKUP(AB262,$P$51:$T$60,5))*(1-$W$24)*Q267*VLOOKUP(AB262,P263:Q272,2)</f>
        <v>2.0221664296985169E-3</v>
      </c>
      <c r="AC267" s="61">
        <f>SQRT($T$55*VLOOKUP(AC262,$P$51:$T$60,5))*(1-$X$24)*Q267*VLOOKUP(AC262,P263:Q272,2)</f>
        <v>2.015087834235691E-3</v>
      </c>
      <c r="AD267" s="61">
        <f>SQRT($T$55*VLOOKUP(AD262,$P$51:$T$60,5))*(1-$Y$24)*Q267*VLOOKUP(AD262,P263:Q272,2)</f>
        <v>1.343509949792469E-3</v>
      </c>
      <c r="AE267" s="155">
        <f>SQRT($T$55*VLOOKUP(AE262,$P$51:$T$60,5))*(1-$Z$24)*Q267*VLOOKUP(AE262,P263:Q272,2)</f>
        <v>2.0621783959806719E-3</v>
      </c>
      <c r="AF267" s="84">
        <f>$U$55*Q267</f>
        <v>1.4385532645732865E-6</v>
      </c>
      <c r="AG267" s="59" t="s">
        <v>571</v>
      </c>
      <c r="AH267" s="60">
        <f>AH263-3*AH264*AH264-2*AH264</f>
        <v>0.12844895336916892</v>
      </c>
      <c r="AI267" s="61" t="s">
        <v>584</v>
      </c>
      <c r="AJ267" s="66" t="s">
        <v>585</v>
      </c>
      <c r="AK267" s="61">
        <f>AH270^2/AH271^3</f>
        <v>1.7728246573944197</v>
      </c>
      <c r="AL267" s="61"/>
      <c r="AM267" s="50"/>
      <c r="AN267" s="65"/>
      <c r="AO267" s="65"/>
      <c r="AP267" s="65"/>
      <c r="AQ267" s="65"/>
      <c r="AR267" s="81"/>
      <c r="AS267" s="59">
        <v>5</v>
      </c>
      <c r="AT267" s="61">
        <f t="shared" si="80"/>
        <v>0.14845922339919562</v>
      </c>
      <c r="AU267" s="61">
        <f>SUMPRODUCT(Q263:Q272,$AX$51:$AX$60)</f>
        <v>0.61978199722309735</v>
      </c>
      <c r="AV267" s="68">
        <f>IF($AA$11,EXP((AT267/AH264)*(AQ268-1)-LN(AQ268-AH264)-AH263*(2*AU267/AH263-AT267/AH264)*LN((AQ268+2.41421536*AH264)/(AQ268-0.41421536*AH264))/(AH264*2.82842713)      ),1)</f>
        <v>0.41542490337970939</v>
      </c>
      <c r="AW267" s="61"/>
      <c r="AX267" s="61"/>
      <c r="AY267" s="61"/>
      <c r="AZ267" s="61"/>
      <c r="BA267" s="61"/>
      <c r="BB267" s="61"/>
      <c r="BC267" s="61"/>
    </row>
    <row r="268" spans="14:58" x14ac:dyDescent="0.25">
      <c r="N268" s="82"/>
      <c r="O268" s="81"/>
      <c r="P268" s="78">
        <v>6</v>
      </c>
      <c r="Q268" s="61">
        <f>O241/O246</f>
        <v>7.7674366283818647E-3</v>
      </c>
      <c r="R268" s="60"/>
      <c r="S268" s="60"/>
      <c r="T268" s="61"/>
      <c r="U268" s="62"/>
      <c r="V268" s="153">
        <f>SQRT($T$56*VLOOKUP(V262,$P$51:$T$60,5))*(1-$Q$25)*Q268*VLOOKUP(V262,P263:Q272,2)</f>
        <v>1.189985337809485E-3</v>
      </c>
      <c r="W268" s="61">
        <f>SQRT($T$56*VLOOKUP(W262,$P$51:$T$60,5))*(1-$R$25)*Q268*VLOOKUP(W262,P263:Q272,2)</f>
        <v>9.4244374955854842E-4</v>
      </c>
      <c r="X268" s="61">
        <f>SQRT($T$56*VLOOKUP(X262,$P$51:$T$60,5))*(1-$S$25)*Q268*VLOOKUP(X262,P263:Q272,2)</f>
        <v>5.3854707243004818E-4</v>
      </c>
      <c r="Y268" s="61">
        <f>SQRT($T$56*VLOOKUP(Y262,$P$51:$T$60,5))*(1-$T$25)*Q268*VLOOKUP(Y262,P263:Q272,2)</f>
        <v>3.1423103941964061E-4</v>
      </c>
      <c r="Z268" s="61">
        <f>SQRT($T$56*VLOOKUP(Z262,$P$51:$T$60,5))*(1-$U$25)*Q268*VLOOKUP(Z262,P263:Q272,2)</f>
        <v>3.3824758388090171E-4</v>
      </c>
      <c r="AA268" s="61">
        <f>SQRT($T$56*VLOOKUP(AA262,$P$51:$T$60,5))*(1-$V$25)*Q268*VLOOKUP(AA262,P263:Q272,2)</f>
        <v>1.6665655221157215E-4</v>
      </c>
      <c r="AB268" s="61">
        <f>SQRT($T$56*VLOOKUP(AB262,$P$51:$T$60,5))*(1-$W$25)*Q268*VLOOKUP(AB262,P263:Q272,2)</f>
        <v>1.0999998120951554E-3</v>
      </c>
      <c r="AC268" s="61">
        <f>SQRT($T$56*VLOOKUP(AC262,$P$51:$T$60,5))*(1-$X$25)*Q268*VLOOKUP(AC262,P263:Q272,2)</f>
        <v>9.9036338423044538E-4</v>
      </c>
      <c r="AD268" s="61">
        <f>SQRT($T$56*VLOOKUP(AD262,$P$51:$T$60,5))*(1-$Y$25)*Q268*VLOOKUP(AD262,P263:Q272,2)</f>
        <v>6.5111483527820224E-4</v>
      </c>
      <c r="AE268" s="155">
        <f>SQRT($T$56*VLOOKUP(AE262,$P$51:$T$60,5))*(1-$Z$25)*Q268*VLOOKUP(AE262,P263:Q272,2)</f>
        <v>1.0160472916795127E-3</v>
      </c>
      <c r="AF268" s="84">
        <f>$U$56*Q268</f>
        <v>6.9929291582191085E-7</v>
      </c>
      <c r="AG268" s="59" t="s">
        <v>572</v>
      </c>
      <c r="AH268" s="60">
        <f>-1*AH263*AH264+AH264^2+AH264^3</f>
        <v>-1.3188654661449072E-2</v>
      </c>
      <c r="AI268" s="61"/>
      <c r="AJ268" s="66" t="s">
        <v>586</v>
      </c>
      <c r="AK268" s="61" t="e">
        <f>SQRT(1-AK267)/SQRT(AK267)*AH270/ABS(AH270)</f>
        <v>#NUM!</v>
      </c>
      <c r="AL268" s="61"/>
      <c r="AM268" s="50"/>
      <c r="AN268" s="65"/>
      <c r="AO268" s="65"/>
      <c r="AP268" s="65" t="s">
        <v>589</v>
      </c>
      <c r="AQ268" s="61">
        <f>AQ263</f>
        <v>0.79390085468233307</v>
      </c>
      <c r="AR268" s="81"/>
      <c r="AS268" s="59">
        <v>6</v>
      </c>
      <c r="AT268" s="61">
        <f t="shared" si="80"/>
        <v>0.18468301041282212</v>
      </c>
      <c r="AU268" s="61">
        <f>SUMPRODUCT(Q263:Q272,$AY$51:$AY$60)</f>
        <v>0.78530752738569298</v>
      </c>
      <c r="AV268" s="68">
        <f>IF($AA$12,EXP((AT268/AH264)*(AQ268-1)-LN(AQ268-AH264)-AH263*(2*AU268/AH263-AT268/AH264)*LN((AQ268+2.41421536*AH264)/(AQ268-0.41421536*AH264))/(AH264*2.82842713)      ),1)</f>
        <v>0.30015814171374594</v>
      </c>
      <c r="AW268" s="61"/>
      <c r="AX268" s="61"/>
      <c r="AY268" s="61"/>
      <c r="AZ268" s="61"/>
      <c r="BA268" s="61"/>
      <c r="BB268" s="61"/>
      <c r="BC268" s="61"/>
    </row>
    <row r="269" spans="14:58" x14ac:dyDescent="0.25">
      <c r="N269" s="82"/>
      <c r="O269" s="81"/>
      <c r="P269" s="78">
        <v>7</v>
      </c>
      <c r="Q269" s="61">
        <f>O242/O246</f>
        <v>0.28966822961047695</v>
      </c>
      <c r="R269" s="60"/>
      <c r="S269" s="60"/>
      <c r="T269" s="61"/>
      <c r="U269" s="62"/>
      <c r="V269" s="153">
        <f>SQRT($T$57*VLOOKUP(V262,$P$51:$T$60,5))*(1-$Q$26)*Q269*VLOOKUP(V262,P263:Q272,2)</f>
        <v>7.8679397575963598E-3</v>
      </c>
      <c r="W269" s="61">
        <f>SQRT($T$57*VLOOKUP(W262,$P$51:$T$60,5))*(1-$R$26)*Q269*VLOOKUP(W262,P263:Q272,2)</f>
        <v>6.0065981011044531E-3</v>
      </c>
      <c r="X269" s="61">
        <f>SQRT($T$57*VLOOKUP(X262,$P$51:$T$60,5))*(1-$S$26)*Q269*VLOOKUP(X262,P263:Q272,2)</f>
        <v>3.3747229535863719E-3</v>
      </c>
      <c r="Y269" s="61">
        <f>SQRT($T$57*VLOOKUP(Y262,$P$51:$T$60,5))*(1-$T$26)*Q269*VLOOKUP(Y262,P263:Q272,2)</f>
        <v>2.0814258605209709E-3</v>
      </c>
      <c r="Z269" s="61">
        <f>SQRT($T$57*VLOOKUP(Z262,$P$51:$T$60,5))*(1-$U$26)*Q269*VLOOKUP(Z262,P263:Q272,2)</f>
        <v>2.0221664296985169E-3</v>
      </c>
      <c r="AA269" s="61">
        <f>SQRT($T$57*VLOOKUP(AA262,$P$51:$T$60,5))*(1-$V$26)*Q269*VLOOKUP(AA262,P263:Q272,2)</f>
        <v>1.0999998120951552E-3</v>
      </c>
      <c r="AB269" s="61">
        <f>SQRT($T$57*VLOOKUP(AB262,$P$51:$T$60,5))*(1-$W$26)*Q269*VLOOKUP(AB262,P263:Q272,2)</f>
        <v>7.4078544351688326E-3</v>
      </c>
      <c r="AC269" s="61">
        <f>SQRT($T$57*VLOOKUP(AC262,$P$51:$T$60,5))*(1-$X$26)*Q269*VLOOKUP(AC262,P263:Q272,2)</f>
        <v>7.6498862083810926E-3</v>
      </c>
      <c r="AD269" s="61">
        <f>SQRT($T$57*VLOOKUP(AD262,$P$51:$T$60,5))*(1-$Y$26)*Q269*VLOOKUP(AD262,P263:Q272,2)</f>
        <v>3.8142674221493668E-3</v>
      </c>
      <c r="AE269" s="155">
        <f>SQRT($T$57*VLOOKUP(AE262,$P$51:$T$60,5))*(1-$Z$26)*Q269*VLOOKUP(AE262,P263:Q272,2)</f>
        <v>6.1941991377273756E-3</v>
      </c>
      <c r="AF269" s="84">
        <f>$U$57*Q269</f>
        <v>6.9664731582899847E-6</v>
      </c>
      <c r="AG269" s="82"/>
      <c r="AH269" s="65"/>
      <c r="AI269" s="61"/>
      <c r="AJ269" s="66" t="s">
        <v>587</v>
      </c>
      <c r="AK269" s="61" t="e">
        <f>IF(ATAN(AK268)&lt;0,ATAN(AK268)+PI(),ATAN(AK268))</f>
        <v>#NUM!</v>
      </c>
      <c r="AL269" s="61"/>
      <c r="AM269" s="50"/>
      <c r="AN269" s="65"/>
      <c r="AO269" s="65"/>
      <c r="AP269" s="65"/>
      <c r="AQ269" s="65"/>
      <c r="AR269" s="81"/>
      <c r="AS269" s="59">
        <v>7</v>
      </c>
      <c r="AT269" s="61">
        <f t="shared" si="80"/>
        <v>4.9335284646156045E-2</v>
      </c>
      <c r="AU269" s="61">
        <f>SUMPRODUCT(Q263:Q272,$AZ$51:$AZ$60)</f>
        <v>0.13806641337650549</v>
      </c>
      <c r="AV269" s="68">
        <f>IF($AA$13,EXP((AT269/AH264)*(AQ268-1)-LN(AQ268-AH264)-AH263*(2*AU269/AH263-AT269/AH264)*LN((AQ268+2.41421536*AH264)/(AQ268-0.41421536*AH264))/(AH264*2.82842713)      ),1)</f>
        <v>1.0812213457330606</v>
      </c>
      <c r="AW269" s="61"/>
      <c r="AX269" s="61"/>
      <c r="AY269" s="61"/>
      <c r="AZ269" s="61"/>
      <c r="BA269" s="61"/>
      <c r="BB269" s="61"/>
      <c r="BC269" s="61"/>
    </row>
    <row r="270" spans="14:58" x14ac:dyDescent="0.25">
      <c r="N270" s="82"/>
      <c r="O270" s="81"/>
      <c r="P270" s="78">
        <v>8</v>
      </c>
      <c r="Q270" s="61">
        <f>O243/O246</f>
        <v>0.13700804146776979</v>
      </c>
      <c r="R270" s="60"/>
      <c r="S270" s="60"/>
      <c r="T270" s="61"/>
      <c r="U270" s="62"/>
      <c r="V270" s="153">
        <f>SQRT($T$58*VLOOKUP(V262,$P$51:$T$60,5))*(1-$Q$27)*Q270*VLOOKUP(V262,P263:Q272,2)</f>
        <v>7.4878533149723226E-3</v>
      </c>
      <c r="W270" s="61">
        <f>SQRT($T$58*VLOOKUP(W262,$P$51:$T$60,5))*(1-$R$27)*Q270*VLOOKUP(W262,P263:Q272,2)</f>
        <v>5.5802347254148453E-3</v>
      </c>
      <c r="X270" s="61">
        <f>SQRT($T$58*VLOOKUP(X262,$P$51:$T$60,5))*(1-$S$27)*Q270*VLOOKUP(X262,P263:Q272,2)</f>
        <v>3.2810139595024672E-3</v>
      </c>
      <c r="Y270" s="61">
        <f>SQRT($T$58*VLOOKUP(Y262,$P$51:$T$60,5))*(1-$T$27)*Q270*VLOOKUP(Y262,P263:Q272,2)</f>
        <v>1.9910561036046567E-3</v>
      </c>
      <c r="Z270" s="61">
        <f>SQRT($T$58*VLOOKUP(Z262,$P$51:$T$60,5))*(1-$U$27)*Q270*VLOOKUP(Z262,P263:Q272,2)</f>
        <v>2.015087834235691E-3</v>
      </c>
      <c r="AA270" s="61">
        <f>SQRT($T$58*VLOOKUP(AA262,$P$51:$T$60,5))*(1-$V$27)*Q270*VLOOKUP(AA262,P263:Q272,2)</f>
        <v>9.9036338423044517E-4</v>
      </c>
      <c r="AB270" s="61">
        <f>SQRT($T$58*VLOOKUP(AB262,$P$51:$T$60,5))*(1-$W$27)*Q270*VLOOKUP(AB262,P263:Q272,2)</f>
        <v>7.6498862083810926E-3</v>
      </c>
      <c r="AC270" s="61">
        <f>SQRT($T$58*VLOOKUP(AC262,$P$51:$T$60,5))*(1-$X$27)*Q270*VLOOKUP(AC262,P263:Q272,2)</f>
        <v>7.6379287806108212E-3</v>
      </c>
      <c r="AD270" s="61">
        <f>SQRT($T$58*VLOOKUP(AD262,$P$51:$T$60,5))*(1-$Y$27)*Q270*VLOOKUP(AD262,P263:Q272,2)</f>
        <v>4.2460972299489825E-3</v>
      </c>
      <c r="AE270" s="155">
        <f>SQRT($T$58*VLOOKUP(AE262,$P$51:$T$60,5))*(1-$Z$27)*Q270*VLOOKUP(AE262,P263:Q272,2)</f>
        <v>6.4987587167248716E-3</v>
      </c>
      <c r="AF270" s="84">
        <f>$U$58*Q270</f>
        <v>3.6548658728942985E-6</v>
      </c>
      <c r="AG270" s="59" t="s">
        <v>582</v>
      </c>
      <c r="AH270" s="61">
        <f>AH266*AH267/6-AH268/2-AH266^3/27</f>
        <v>1.6834407951374378E-2</v>
      </c>
      <c r="AI270" s="61"/>
      <c r="AJ270" s="66" t="s">
        <v>573</v>
      </c>
      <c r="AK270" s="61" t="e">
        <f>2*SQRT(AH271)*COS(AK269/3)-AH266/3</f>
        <v>#NUM!</v>
      </c>
      <c r="AL270" s="69" t="e">
        <f>AK270^3+AH266*AK270^2+AH267*AK270+AH268</f>
        <v>#NUM!</v>
      </c>
      <c r="AM270" s="50"/>
      <c r="AN270" s="65"/>
      <c r="AO270" s="65"/>
      <c r="AP270" s="65"/>
      <c r="AQ270" s="65"/>
      <c r="AR270" s="81"/>
      <c r="AS270" s="59">
        <v>8</v>
      </c>
      <c r="AT270" s="61">
        <f t="shared" si="80"/>
        <v>5.4723128868748194E-2</v>
      </c>
      <c r="AU270" s="61">
        <f>SUMPRODUCT(Q263:Q272,$BA$51:$BA$60)</f>
        <v>0.29104108480763929</v>
      </c>
      <c r="AV270" s="68">
        <f>IF($AA$14,EXP((AT270/AH264)*(AQ268-1)-LN(AQ268-AH264)-AH263*(2*AU270/AH263-AT270/AH264)*LN((AQ268+2.41421536*AH264)/(AQ268-0.41421536*AH264))/(AH264*2.82842713)      ),1)</f>
        <v>0.76322249681454168</v>
      </c>
      <c r="AW270" s="61"/>
      <c r="AX270" s="61"/>
      <c r="AY270" s="61"/>
      <c r="AZ270" s="61"/>
      <c r="BA270" s="61"/>
      <c r="BB270" s="61"/>
      <c r="BC270" s="61"/>
      <c r="BD270" s="65"/>
      <c r="BE270" s="65"/>
      <c r="BF270" s="65"/>
    </row>
    <row r="271" spans="14:58" x14ac:dyDescent="0.25">
      <c r="N271" s="82"/>
      <c r="O271" s="81"/>
      <c r="P271" s="78">
        <v>9</v>
      </c>
      <c r="Q271" s="61">
        <f>O244/O246</f>
        <v>7.2362564386812336E-2</v>
      </c>
      <c r="R271" s="60"/>
      <c r="S271" s="60"/>
      <c r="T271" s="61"/>
      <c r="U271" s="62"/>
      <c r="V271" s="153">
        <f>SQRT($T$59*VLOOKUP(V262,$P$51:$T$60,5))*(1-$Q$28)*Q271*VLOOKUP(V262,P263:Q272,2)</f>
        <v>4.6519830869623177E-3</v>
      </c>
      <c r="W271" s="61">
        <f>SQRT($T$59*VLOOKUP(W262,$P$51:$T$60,5))*(1-$R$28)*Q271*VLOOKUP(W262,P263:Q272,2)</f>
        <v>3.6306054390433783E-3</v>
      </c>
      <c r="X271" s="61">
        <f>SQRT($T$59*VLOOKUP(X262,$P$51:$T$60,5))*(1-$S$28)*Q271*VLOOKUP(X262,P263:Q272,2)</f>
        <v>2.1045663430610657E-3</v>
      </c>
      <c r="Y271" s="61">
        <f>SQRT($T$59*VLOOKUP(Y262,$P$51:$T$60,5))*(1-$T$28)*Q271*VLOOKUP(Y262,P263:Q272,2)</f>
        <v>1.4149259187989007E-3</v>
      </c>
      <c r="Z271" s="61">
        <f>SQRT($T$59*VLOOKUP(Z262,$P$51:$T$60,5))*(1-$U$28)*Q271*VLOOKUP(Z262,P263:Q272,2)</f>
        <v>1.343509949792469E-3</v>
      </c>
      <c r="AA271" s="61">
        <f>SQRT($T$59*VLOOKUP(AA262,$P$51:$T$60,5))*(1-$V$28)*Q271*VLOOKUP(AA262,P263:Q272,2)</f>
        <v>6.5111483527820202E-4</v>
      </c>
      <c r="AB271" s="61">
        <f>SQRT($T$59*VLOOKUP(AB262,$P$51:$T$60,5))*(1-$W$28)*Q271*VLOOKUP(AB262,P263:Q272,2)</f>
        <v>3.8142674221493668E-3</v>
      </c>
      <c r="AC271" s="61">
        <f>SQRT($T$59*VLOOKUP(AC262,$P$51:$T$60,5))*(1-$X$28)*Q271*VLOOKUP(AC262,P263:Q272,2)</f>
        <v>4.2460972299489825E-3</v>
      </c>
      <c r="AD271" s="61">
        <f>SQRT($T$59*VLOOKUP(AD262,$P$51:$T$60,5))*(1-$Y$28)*Q271*VLOOKUP(AD262,P263:Q272,2)</f>
        <v>2.897434363529855E-3</v>
      </c>
      <c r="AE271" s="155">
        <f>SQRT($T$59*VLOOKUP(AE262,$P$51:$T$60,5))*(1-$Z$28)*Q271*VLOOKUP(AE262,P263:Q272,2)</f>
        <v>4.2365226180392295E-3</v>
      </c>
      <c r="AF271" s="84">
        <f>$U$59*Q271</f>
        <v>1.9547199893385028E-6</v>
      </c>
      <c r="AG271" s="59" t="s">
        <v>558</v>
      </c>
      <c r="AH271" s="61">
        <f>AH266^2/9-AH267/3</f>
        <v>5.4272101322538124E-2</v>
      </c>
      <c r="AI271" s="61"/>
      <c r="AJ271" s="66" t="s">
        <v>574</v>
      </c>
      <c r="AK271" s="61" t="e">
        <f>2*SQRT(AH271)*COS((AK269+2*PI())/3)-AH266/3</f>
        <v>#NUM!</v>
      </c>
      <c r="AL271" s="69" t="e">
        <f>AK271^3+AK271^2*AH266+AK271*AH267+AH268</f>
        <v>#NUM!</v>
      </c>
      <c r="AM271" s="50"/>
      <c r="AN271" s="65"/>
      <c r="AO271" s="50"/>
      <c r="AP271" s="65"/>
      <c r="AQ271" s="65"/>
      <c r="AR271" s="81"/>
      <c r="AS271" s="59">
        <v>9</v>
      </c>
      <c r="AT271" s="61">
        <f t="shared" si="80"/>
        <v>5.5413571276127595E-2</v>
      </c>
      <c r="AU271" s="61">
        <f>SUMPRODUCT(Q263:Q272,$BB$51:$BB$60)</f>
        <v>0.33718692091236996</v>
      </c>
      <c r="AV271" s="68">
        <f>IF($AA$15,EXP((AT271/AH264)*(AQ268-1)-LN(AQ268-AH264)-AH263*(2*AU271/AH263-AT271/AH264)*LN((AQ268+2.41421536*AH264)/(AQ268-0.41421536*AH264))/(AH264*2.82842713)      ),1)</f>
        <v>0.6860069548722485</v>
      </c>
      <c r="AW271" s="61"/>
      <c r="AX271" s="61"/>
      <c r="AY271" s="61"/>
      <c r="AZ271" s="61"/>
      <c r="BA271" s="61"/>
      <c r="BB271" s="61"/>
      <c r="BC271" s="61"/>
      <c r="BD271" s="65"/>
      <c r="BE271" s="65"/>
      <c r="BF271" s="65"/>
    </row>
    <row r="272" spans="14:58" x14ac:dyDescent="0.25">
      <c r="N272" s="82"/>
      <c r="O272" s="81"/>
      <c r="P272" s="78">
        <v>10</v>
      </c>
      <c r="Q272" s="61">
        <f>O245/O246</f>
        <v>0.11230858829141302</v>
      </c>
      <c r="R272" s="60"/>
      <c r="S272" s="60"/>
      <c r="T272" s="61"/>
      <c r="U272" s="62"/>
      <c r="V272" s="153">
        <f>SQRT($T$60*VLOOKUP(V262,$P$51:$T$60,5))*(1-$Q$29)*Q272*VLOOKUP(V262,P263:Q272,2)</f>
        <v>7.266067135789981E-3</v>
      </c>
      <c r="W272" s="61">
        <f>SQRT($T$60*VLOOKUP(W262,$P$51:$T$60,5))*(1-$R$29)*Q272*VLOOKUP(W262,P263:Q272,2)</f>
        <v>5.7393831921305968E-3</v>
      </c>
      <c r="X272" s="61">
        <f>SQRT($T$60*VLOOKUP(X262,$P$51:$T$60,5))*(1-$S$29)*Q272*VLOOKUP(X262,P263:Q272,2)</f>
        <v>3.3734049328826418E-3</v>
      </c>
      <c r="Y272" s="61">
        <f>SQRT($T$60*VLOOKUP(Y262,$P$51:$T$60,5))*(1-$T$29)*Q272*VLOOKUP(Y262,P263:Q272,2)</f>
        <v>1.8781047166014345E-3</v>
      </c>
      <c r="Z272" s="61">
        <f>SQRT($T$60*VLOOKUP(Z262,$P$51:$T$60,5))*(1-$U$29)*Q272*VLOOKUP(Z262,P263:Q272,2)</f>
        <v>2.0621783959806719E-3</v>
      </c>
      <c r="AA272" s="61">
        <f>SQRT($T$60*VLOOKUP(AA262,$P$51:$T$60,5))*(1-$V$29)*Q272*VLOOKUP(AA262,P263:Q272,2)</f>
        <v>1.0160472916795125E-3</v>
      </c>
      <c r="AB272" s="61">
        <f>SQRT($T$60*VLOOKUP(AB262,$P$51:$T$60,5))*(1-$W$29)*Q272*VLOOKUP(AB262,P263:Q272,2)</f>
        <v>6.1941991377273756E-3</v>
      </c>
      <c r="AC272" s="61">
        <f>SQRT($T$60*VLOOKUP(AC262,$P$51:$T$60,5))*(1-$X$29)*Q272*VLOOKUP(AC262,P263:Q272,2)</f>
        <v>6.4987587167248716E-3</v>
      </c>
      <c r="AD272" s="61">
        <f>SQRT($T$60*VLOOKUP(AD262,$P$51:$T$60,5))*(1-$Y$29)*Q272*VLOOKUP(AD262,P263:Q272,2)</f>
        <v>4.2365226180392287E-3</v>
      </c>
      <c r="AE272" s="155">
        <f>SQRT($T$60*VLOOKUP(AE262,$P$51:$T$60,5))*(1-$Z$29)*Q272*VLOOKUP(AE262,P263:Q272,2)</f>
        <v>6.1944885168312563E-3</v>
      </c>
      <c r="AF272" s="84">
        <f>$U$60*Q272</f>
        <v>4.073979385330566E-6</v>
      </c>
      <c r="AG272" s="59" t="s">
        <v>72</v>
      </c>
      <c r="AH272" s="63">
        <f>AH270^2-AH271^3</f>
        <v>1.2354093421857248E-4</v>
      </c>
      <c r="AI272" s="61"/>
      <c r="AJ272" s="66" t="s">
        <v>575</v>
      </c>
      <c r="AK272" s="61" t="e">
        <f>2*SQRT(AH271)*COS((AK269+4*PI())/3)-AH266/3</f>
        <v>#NUM!</v>
      </c>
      <c r="AL272" s="69" t="e">
        <f>AK272^3+AK272^2*AH266+AH267*AK272+AH268</f>
        <v>#NUM!</v>
      </c>
      <c r="AM272" s="50"/>
      <c r="AN272" s="65"/>
      <c r="AO272" s="50"/>
      <c r="AP272" s="65"/>
      <c r="AQ272" s="65"/>
      <c r="AR272" s="81"/>
      <c r="AS272" s="59">
        <v>10</v>
      </c>
      <c r="AT272" s="61">
        <f t="shared" si="80"/>
        <v>7.4413442121268769E-2</v>
      </c>
      <c r="AU272" s="61">
        <f>SUMPRODUCT(Q263:Q272,$BC$51:$BC$60)</f>
        <v>0.33317261577891211</v>
      </c>
      <c r="AV272" s="68">
        <f>IF($AA$16,EXP((AT272/AH264)*(AQ268-1)-LN(AQ268-AH264)-AH263*(2*AU272/AH263-AT272/AH264)*LN((AQ268+2.41421536*AH264)/(AQ268-0.41421536*AH264))/(AH264*2.82842713)      ),1)</f>
        <v>0.71529906301350277</v>
      </c>
      <c r="AW272" s="61"/>
      <c r="AX272" s="61"/>
      <c r="AY272" s="61"/>
      <c r="AZ272" s="61"/>
      <c r="BA272" s="61"/>
      <c r="BB272" s="61"/>
      <c r="BC272" s="61"/>
      <c r="BD272" s="65"/>
      <c r="BE272" s="65"/>
      <c r="BF272" s="65"/>
    </row>
    <row r="273" spans="14:117" x14ac:dyDescent="0.25">
      <c r="N273" s="70"/>
      <c r="O273" s="80"/>
      <c r="P273" s="79"/>
      <c r="Q273" s="71"/>
      <c r="R273" s="71"/>
      <c r="S273" s="71"/>
      <c r="T273" s="72"/>
      <c r="U273" s="73"/>
      <c r="V273" s="70"/>
      <c r="W273" s="73"/>
      <c r="X273" s="73"/>
      <c r="Y273" s="73"/>
      <c r="Z273" s="73"/>
      <c r="AA273" s="73"/>
      <c r="AB273" s="73"/>
      <c r="AC273" s="73"/>
      <c r="AD273" s="73"/>
      <c r="AE273" s="88">
        <f>SUM(V263:AE272)</f>
        <v>0.32279368947638198</v>
      </c>
      <c r="AF273" s="85">
        <f>SUM(AF263:AF272)</f>
        <v>3.179793566229838E-5</v>
      </c>
      <c r="AG273" s="70"/>
      <c r="AH273" s="73"/>
      <c r="AI273" s="74"/>
      <c r="AJ273" s="75"/>
      <c r="AK273" s="74"/>
      <c r="AL273" s="74"/>
      <c r="AM273" s="76"/>
      <c r="AN273" s="73"/>
      <c r="AO273" s="76"/>
      <c r="AP273" s="73"/>
      <c r="AQ273" s="73"/>
      <c r="AR273" s="80"/>
      <c r="AS273" s="70"/>
      <c r="AT273" s="73"/>
      <c r="AU273" s="73"/>
      <c r="AV273" s="80"/>
      <c r="AW273" s="65"/>
      <c r="AX273" s="65"/>
      <c r="AY273" s="65"/>
      <c r="AZ273" s="65"/>
      <c r="BA273" s="65"/>
      <c r="BB273" s="65"/>
      <c r="BC273" s="65"/>
      <c r="BD273" s="65"/>
      <c r="BE273" s="65"/>
      <c r="BF273" s="61"/>
    </row>
    <row r="274" spans="14:117" x14ac:dyDescent="0.25">
      <c r="N274" s="92">
        <f>N234+1</f>
        <v>6</v>
      </c>
      <c r="O274" s="157">
        <f>DM287</f>
        <v>0.24309113289090314</v>
      </c>
      <c r="P274" s="158"/>
      <c r="Q274" s="55"/>
      <c r="R274" s="55"/>
      <c r="S274" s="57">
        <v>1</v>
      </c>
      <c r="T274" s="55"/>
      <c r="U274" s="57">
        <f>S274+1</f>
        <v>2</v>
      </c>
      <c r="V274" s="55"/>
      <c r="W274" s="57">
        <f>U274+1</f>
        <v>3</v>
      </c>
      <c r="X274" s="55"/>
      <c r="Y274" s="57">
        <f>W274+1</f>
        <v>4</v>
      </c>
      <c r="Z274" s="55"/>
      <c r="AA274" s="57">
        <f>Y274+1</f>
        <v>5</v>
      </c>
      <c r="AB274" s="55"/>
      <c r="AC274" s="57">
        <f>AA274+1</f>
        <v>6</v>
      </c>
      <c r="AD274" s="55"/>
      <c r="AE274" s="57">
        <f>AC274+1</f>
        <v>7</v>
      </c>
      <c r="AF274" s="55"/>
      <c r="AG274" s="57">
        <f>AE274+1</f>
        <v>8</v>
      </c>
      <c r="AH274" s="55"/>
      <c r="AI274" s="57">
        <f>AG274+1</f>
        <v>9</v>
      </c>
      <c r="AJ274" s="55"/>
      <c r="AK274" s="57">
        <f>AI274+1</f>
        <v>10</v>
      </c>
      <c r="AL274" s="55"/>
      <c r="AM274" s="57">
        <f>AK274+1</f>
        <v>11</v>
      </c>
      <c r="AN274" s="55"/>
      <c r="AO274" s="57">
        <f>AM274+1</f>
        <v>12</v>
      </c>
      <c r="AP274" s="55"/>
      <c r="AQ274" s="57">
        <f>AO274+1</f>
        <v>13</v>
      </c>
      <c r="AR274" s="55"/>
      <c r="AS274" s="57">
        <f>AQ274+1</f>
        <v>14</v>
      </c>
      <c r="AT274" s="55"/>
      <c r="AU274" s="57">
        <f>AS274+1</f>
        <v>15</v>
      </c>
      <c r="AV274" s="55"/>
      <c r="AW274" s="57">
        <f>AU274+1</f>
        <v>16</v>
      </c>
      <c r="AX274" s="55"/>
      <c r="AY274" s="57">
        <f>AW274+1</f>
        <v>17</v>
      </c>
      <c r="AZ274" s="55"/>
      <c r="BA274" s="57">
        <f>AY274+1</f>
        <v>18</v>
      </c>
      <c r="BB274" s="55"/>
      <c r="BC274" s="57">
        <f>BA274+1</f>
        <v>19</v>
      </c>
      <c r="BD274" s="55"/>
      <c r="BE274" s="57">
        <f>BC274+1</f>
        <v>20</v>
      </c>
      <c r="BF274" s="55"/>
      <c r="BG274" s="57">
        <f>BE274+1</f>
        <v>21</v>
      </c>
      <c r="BH274" s="55"/>
      <c r="BI274" s="57">
        <f>BG274+1</f>
        <v>22</v>
      </c>
      <c r="BJ274" s="55"/>
      <c r="BK274" s="57">
        <f>BI274+1</f>
        <v>23</v>
      </c>
      <c r="BL274" s="55"/>
      <c r="BM274" s="57">
        <f>BK274+1</f>
        <v>24</v>
      </c>
      <c r="BN274" s="55"/>
      <c r="BO274" s="57">
        <f>BM274+1</f>
        <v>25</v>
      </c>
      <c r="BP274" s="55"/>
      <c r="BQ274" s="57">
        <f>BO274+1</f>
        <v>26</v>
      </c>
      <c r="BR274" s="55"/>
      <c r="BS274" s="57">
        <f>BQ274+1</f>
        <v>27</v>
      </c>
      <c r="BT274" s="55"/>
      <c r="BU274" s="57">
        <f>BS274+1</f>
        <v>28</v>
      </c>
      <c r="BV274" s="55"/>
      <c r="BW274" s="57">
        <f>BU274+1</f>
        <v>29</v>
      </c>
      <c r="BX274" s="55"/>
      <c r="BY274" s="57">
        <f>BW274+1</f>
        <v>30</v>
      </c>
      <c r="BZ274" s="55"/>
      <c r="CA274" s="57">
        <f>BY274+1</f>
        <v>31</v>
      </c>
      <c r="CB274" s="55"/>
      <c r="CC274" s="57">
        <f>CA274+1</f>
        <v>32</v>
      </c>
      <c r="CD274" s="55"/>
      <c r="CE274" s="57">
        <f>CC274+1</f>
        <v>33</v>
      </c>
      <c r="CF274" s="55"/>
      <c r="CG274" s="57">
        <f>CE274+1</f>
        <v>34</v>
      </c>
      <c r="CH274" s="55"/>
      <c r="CI274" s="57">
        <f>CG274+1</f>
        <v>35</v>
      </c>
      <c r="CJ274" s="55"/>
      <c r="CK274" s="57">
        <f>CI274+1</f>
        <v>36</v>
      </c>
      <c r="CL274" s="55"/>
      <c r="CM274" s="57">
        <f>CK274+1</f>
        <v>37</v>
      </c>
      <c r="CN274" s="55"/>
      <c r="CO274" s="57">
        <f>CM274+1</f>
        <v>38</v>
      </c>
      <c r="CP274" s="55"/>
      <c r="CQ274" s="57">
        <f>CO274+1</f>
        <v>39</v>
      </c>
      <c r="CR274" s="55"/>
      <c r="CS274" s="57">
        <f>CQ274+1</f>
        <v>40</v>
      </c>
      <c r="CT274" s="55"/>
      <c r="CU274" s="57">
        <f>CS274+1</f>
        <v>41</v>
      </c>
      <c r="CV274" s="55"/>
      <c r="CW274" s="57">
        <f>CU274+1</f>
        <v>42</v>
      </c>
      <c r="CX274" s="55"/>
      <c r="CY274" s="57">
        <f>CW274+1</f>
        <v>43</v>
      </c>
      <c r="CZ274" s="55"/>
      <c r="DA274" s="57">
        <f>CY274+1</f>
        <v>44</v>
      </c>
      <c r="DB274" s="55"/>
      <c r="DC274" s="57">
        <f>DA274+1</f>
        <v>45</v>
      </c>
      <c r="DD274" s="55"/>
      <c r="DE274" s="57">
        <f>DC274+1</f>
        <v>46</v>
      </c>
      <c r="DF274" s="55"/>
      <c r="DG274" s="57">
        <f>DE274+1</f>
        <v>47</v>
      </c>
      <c r="DH274" s="55"/>
      <c r="DI274" s="57">
        <f>DG274+1</f>
        <v>48</v>
      </c>
      <c r="DJ274" s="55"/>
      <c r="DK274" s="57">
        <f>DI274+1</f>
        <v>49</v>
      </c>
      <c r="DL274" s="55"/>
      <c r="DM274" s="90">
        <f>DK274+1</f>
        <v>50</v>
      </c>
    </row>
    <row r="275" spans="14:117" x14ac:dyDescent="0.25">
      <c r="N275" s="159" t="s">
        <v>545</v>
      </c>
      <c r="O275" s="168" t="s">
        <v>560</v>
      </c>
      <c r="P275" s="79"/>
      <c r="Q275" s="73" t="s">
        <v>580</v>
      </c>
      <c r="R275" s="160" t="s">
        <v>621</v>
      </c>
      <c r="S275" s="160" t="s">
        <v>622</v>
      </c>
      <c r="T275" s="160" t="s">
        <v>621</v>
      </c>
      <c r="U275" s="160" t="s">
        <v>622</v>
      </c>
      <c r="V275" s="160" t="s">
        <v>621</v>
      </c>
      <c r="W275" s="160" t="s">
        <v>622</v>
      </c>
      <c r="X275" s="160" t="s">
        <v>621</v>
      </c>
      <c r="Y275" s="160" t="s">
        <v>622</v>
      </c>
      <c r="Z275" s="160" t="s">
        <v>621</v>
      </c>
      <c r="AA275" s="160" t="s">
        <v>622</v>
      </c>
      <c r="AB275" s="160" t="s">
        <v>621</v>
      </c>
      <c r="AC275" s="160" t="s">
        <v>622</v>
      </c>
      <c r="AD275" s="160" t="s">
        <v>621</v>
      </c>
      <c r="AE275" s="160" t="s">
        <v>622</v>
      </c>
      <c r="AF275" s="160" t="s">
        <v>621</v>
      </c>
      <c r="AG275" s="160" t="s">
        <v>622</v>
      </c>
      <c r="AH275" s="160" t="s">
        <v>621</v>
      </c>
      <c r="AI275" s="160" t="s">
        <v>622</v>
      </c>
      <c r="AJ275" s="160" t="s">
        <v>621</v>
      </c>
      <c r="AK275" s="160" t="s">
        <v>622</v>
      </c>
      <c r="AL275" s="160" t="s">
        <v>621</v>
      </c>
      <c r="AM275" s="160" t="s">
        <v>622</v>
      </c>
      <c r="AN275" s="160" t="s">
        <v>621</v>
      </c>
      <c r="AO275" s="160" t="s">
        <v>622</v>
      </c>
      <c r="AP275" s="160" t="s">
        <v>621</v>
      </c>
      <c r="AQ275" s="160" t="s">
        <v>622</v>
      </c>
      <c r="AR275" s="160" t="s">
        <v>621</v>
      </c>
      <c r="AS275" s="160" t="s">
        <v>622</v>
      </c>
      <c r="AT275" s="160" t="s">
        <v>621</v>
      </c>
      <c r="AU275" s="160" t="s">
        <v>622</v>
      </c>
      <c r="AV275" s="160" t="s">
        <v>621</v>
      </c>
      <c r="AW275" s="160" t="s">
        <v>622</v>
      </c>
      <c r="AX275" s="160" t="s">
        <v>621</v>
      </c>
      <c r="AY275" s="160" t="s">
        <v>622</v>
      </c>
      <c r="AZ275" s="160" t="s">
        <v>621</v>
      </c>
      <c r="BA275" s="160" t="s">
        <v>622</v>
      </c>
      <c r="BB275" s="160" t="s">
        <v>621</v>
      </c>
      <c r="BC275" s="160" t="s">
        <v>622</v>
      </c>
      <c r="BD275" s="160" t="s">
        <v>621</v>
      </c>
      <c r="BE275" s="160" t="s">
        <v>622</v>
      </c>
      <c r="BF275" s="160" t="s">
        <v>621</v>
      </c>
      <c r="BG275" s="160" t="s">
        <v>622</v>
      </c>
      <c r="BH275" s="160" t="s">
        <v>621</v>
      </c>
      <c r="BI275" s="160" t="s">
        <v>622</v>
      </c>
      <c r="BJ275" s="160" t="s">
        <v>621</v>
      </c>
      <c r="BK275" s="160" t="s">
        <v>622</v>
      </c>
      <c r="BL275" s="160" t="s">
        <v>621</v>
      </c>
      <c r="BM275" s="160" t="s">
        <v>622</v>
      </c>
      <c r="BN275" s="160" t="s">
        <v>621</v>
      </c>
      <c r="BO275" s="160" t="s">
        <v>622</v>
      </c>
      <c r="BP275" s="160" t="s">
        <v>621</v>
      </c>
      <c r="BQ275" s="160" t="s">
        <v>622</v>
      </c>
      <c r="BR275" s="160" t="s">
        <v>621</v>
      </c>
      <c r="BS275" s="160" t="s">
        <v>622</v>
      </c>
      <c r="BT275" s="160" t="s">
        <v>621</v>
      </c>
      <c r="BU275" s="160" t="s">
        <v>622</v>
      </c>
      <c r="BV275" s="160" t="s">
        <v>621</v>
      </c>
      <c r="BW275" s="160" t="s">
        <v>622</v>
      </c>
      <c r="BX275" s="160" t="s">
        <v>621</v>
      </c>
      <c r="BY275" s="160" t="s">
        <v>622</v>
      </c>
      <c r="BZ275" s="160" t="s">
        <v>621</v>
      </c>
      <c r="CA275" s="160" t="s">
        <v>622</v>
      </c>
      <c r="CB275" s="160" t="s">
        <v>621</v>
      </c>
      <c r="CC275" s="160" t="s">
        <v>622</v>
      </c>
      <c r="CD275" s="160" t="s">
        <v>621</v>
      </c>
      <c r="CE275" s="160" t="s">
        <v>622</v>
      </c>
      <c r="CF275" s="160" t="s">
        <v>621</v>
      </c>
      <c r="CG275" s="160" t="s">
        <v>622</v>
      </c>
      <c r="CH275" s="160" t="s">
        <v>621</v>
      </c>
      <c r="CI275" s="160" t="s">
        <v>622</v>
      </c>
      <c r="CJ275" s="160" t="s">
        <v>621</v>
      </c>
      <c r="CK275" s="160" t="s">
        <v>622</v>
      </c>
      <c r="CL275" s="160" t="s">
        <v>621</v>
      </c>
      <c r="CM275" s="160" t="s">
        <v>622</v>
      </c>
      <c r="CN275" s="160" t="s">
        <v>621</v>
      </c>
      <c r="CO275" s="160" t="s">
        <v>622</v>
      </c>
      <c r="CP275" s="160" t="s">
        <v>621</v>
      </c>
      <c r="CQ275" s="160" t="s">
        <v>622</v>
      </c>
      <c r="CR275" s="160" t="s">
        <v>621</v>
      </c>
      <c r="CS275" s="160" t="s">
        <v>622</v>
      </c>
      <c r="CT275" s="160" t="s">
        <v>621</v>
      </c>
      <c r="CU275" s="160" t="s">
        <v>622</v>
      </c>
      <c r="CV275" s="160" t="s">
        <v>621</v>
      </c>
      <c r="CW275" s="160" t="s">
        <v>622</v>
      </c>
      <c r="CX275" s="160" t="s">
        <v>621</v>
      </c>
      <c r="CY275" s="160" t="s">
        <v>622</v>
      </c>
      <c r="CZ275" s="160" t="s">
        <v>621</v>
      </c>
      <c r="DA275" s="160" t="s">
        <v>622</v>
      </c>
      <c r="DB275" s="160" t="s">
        <v>621</v>
      </c>
      <c r="DC275" s="160" t="s">
        <v>622</v>
      </c>
      <c r="DD275" s="160" t="s">
        <v>621</v>
      </c>
      <c r="DE275" s="160" t="s">
        <v>622</v>
      </c>
      <c r="DF275" s="160" t="s">
        <v>621</v>
      </c>
      <c r="DG275" s="160" t="s">
        <v>622</v>
      </c>
      <c r="DH275" s="160" t="s">
        <v>621</v>
      </c>
      <c r="DI275" s="160" t="s">
        <v>622</v>
      </c>
      <c r="DJ275" s="160" t="s">
        <v>621</v>
      </c>
      <c r="DK275" s="160" t="s">
        <v>622</v>
      </c>
      <c r="DL275" s="160" t="s">
        <v>621</v>
      </c>
      <c r="DM275" s="161" t="s">
        <v>622</v>
      </c>
    </row>
    <row r="276" spans="14:117" x14ac:dyDescent="0.25">
      <c r="N276" s="153">
        <f>$Z$7/(O274*(Q276-1)+1)</f>
        <v>6.5255997864162502E-2</v>
      </c>
      <c r="O276" s="169">
        <f>N276*Q276</f>
        <v>0.20818182869415933</v>
      </c>
      <c r="P276" s="78">
        <v>1</v>
      </c>
      <c r="Q276" s="61">
        <f>IF($AA$7,AV251/AV263,0)</f>
        <v>3.1902328599359184</v>
      </c>
      <c r="R276" s="61">
        <f>IF($AA$7,$Z$7*($Q276-1)/(1+O234*($Q276-1)),0)</f>
        <v>0.14292786187327872</v>
      </c>
      <c r="S276" s="114">
        <f>IF(R276=0,0,-1*R276^2/$Z$7)</f>
        <v>-0.20428373699667038</v>
      </c>
      <c r="T276" s="61">
        <f>IF($AA$7,$Z$7*($Q276-1)/(1+S287*($Q276-1)),0)</f>
        <v>0.14217186567406176</v>
      </c>
      <c r="U276" s="114">
        <f>IF(T276=0,0,-1*T276^2/$Z$7)</f>
        <v>-0.20212839389243459</v>
      </c>
      <c r="V276" s="61">
        <f>IF($AA$7,$Z$7*($Q276-1)/(1+U287*($Q276-1)),0)</f>
        <v>0.14292878499132503</v>
      </c>
      <c r="W276" s="114">
        <f>IF(V276=0,0,-1*V276^2/$Z$7)</f>
        <v>-0.20428637579096415</v>
      </c>
      <c r="X276" s="61">
        <f>IF($AA$7,$Z$7*($Q276-1)/(1+W287*($Q276-1)),0)</f>
        <v>0.14292583087569119</v>
      </c>
      <c r="Y276" s="114">
        <f>IF(X276=0,0,-1*X276^2/$Z$7)</f>
        <v>-0.2042779313150668</v>
      </c>
      <c r="Z276" s="61">
        <f>IF($AA$7,$Z$7*($Q276-1)/(1+Y287*($Q276-1)),0)</f>
        <v>0.14292583082999682</v>
      </c>
      <c r="AA276" s="114">
        <f>IF(Z276=0,0,-1*Z276^2/$Z$7)</f>
        <v>-0.2042779311844487</v>
      </c>
      <c r="AB276" s="61">
        <f>IF($AA$7,$Z$7*($Q276-1)/(1+AA287*($Q276-1)),0)</f>
        <v>0.14292583082999682</v>
      </c>
      <c r="AC276" s="114">
        <f>IF(AB276=0,0,-1*AB276^2/$Z$7)</f>
        <v>-0.2042779311844487</v>
      </c>
      <c r="AD276" s="61">
        <f>IF($AA$7,$Z$7*($Q276-1)/(1+AC287*($Q276-1)),0)</f>
        <v>0.14292583082999682</v>
      </c>
      <c r="AE276" s="114">
        <f>IF(AD276=0,0,-1*AD276^2/$Z$7)</f>
        <v>-0.2042779311844487</v>
      </c>
      <c r="AF276" s="61">
        <f>IF($AA$7,$Z$7*($Q276-1)/(1+AE287*($Q276-1)),0)</f>
        <v>0.14292583082999682</v>
      </c>
      <c r="AG276" s="114">
        <f>IF(AF276=0,0,-1*AF276^2/$Z$7)</f>
        <v>-0.2042779311844487</v>
      </c>
      <c r="AH276" s="61">
        <f>IF($AA$7,$Z$7*($Q276-1)/(1+AG287*($Q276-1)),0)</f>
        <v>0.14292583082999682</v>
      </c>
      <c r="AI276" s="114">
        <f>IF(AH276=0,0,-1*AH276^2/$Z$7)</f>
        <v>-0.2042779311844487</v>
      </c>
      <c r="AJ276" s="61">
        <f>IF($AA$7,$Z$7*($Q276-1)/(1+AI287*($Q276-1)),0)</f>
        <v>0.14292583082999682</v>
      </c>
      <c r="AK276" s="114">
        <f>IF(AJ276=0,0,-1*AJ276^2/$Z$7)</f>
        <v>-0.2042779311844487</v>
      </c>
      <c r="AL276" s="61">
        <f>IF($AA$7,$Z$7*($Q276-1)/(1+AK287*($Q276-1)),0)</f>
        <v>0.14292583082999682</v>
      </c>
      <c r="AM276" s="114">
        <f>IF(AL276=0,0,-1*AL276^2/$Z$7)</f>
        <v>-0.2042779311844487</v>
      </c>
      <c r="AN276" s="61">
        <f>IF($AA$7,$Z$7*($Q276-1)/(1+AM287*($Q276-1)),0)</f>
        <v>0.14292583082999682</v>
      </c>
      <c r="AO276" s="114">
        <f>IF(AN276=0,0,-1*AN276^2/$Z$7)</f>
        <v>-0.2042779311844487</v>
      </c>
      <c r="AP276" s="61">
        <f>IF($AA$7,$Z$7*($Q276-1)/(1+AO287*($Q276-1)),0)</f>
        <v>0.14292583082999682</v>
      </c>
      <c r="AQ276" s="114">
        <f>IF(AP276=0,0,-1*AP276^2/$Z$7)</f>
        <v>-0.2042779311844487</v>
      </c>
      <c r="AR276" s="61">
        <f>IF($AA$7,$Z$7*($Q276-1)/(1+AQ287*($Q276-1)),0)</f>
        <v>0.14292583082999682</v>
      </c>
      <c r="AS276" s="114">
        <f>IF(AR276=0,0,-1*AR276^2/$Z$7)</f>
        <v>-0.2042779311844487</v>
      </c>
      <c r="AT276" s="61">
        <f>IF($AA$7,$Z$7*($Q276-1)/(1+AS287*($Q276-1)),0)</f>
        <v>0.14292583082999682</v>
      </c>
      <c r="AU276" s="114">
        <f>IF(AT276=0,0,-1*AT276^2/$Z$7)</f>
        <v>-0.2042779311844487</v>
      </c>
      <c r="AV276" s="61">
        <f>IF($AA$7,$Z$7*($Q276-1)/(1+AU287*($Q276-1)),0)</f>
        <v>0.14292583082999682</v>
      </c>
      <c r="AW276" s="114">
        <f>IF(AV276=0,0,-1*AV276^2/$Z$7)</f>
        <v>-0.2042779311844487</v>
      </c>
      <c r="AX276" s="61">
        <f>IF($AA$7,$Z$7*($Q276-1)/(1+AW287*($Q276-1)),0)</f>
        <v>0.14292583082999682</v>
      </c>
      <c r="AY276" s="114">
        <f>IF(AX276=0,0,-1*AX276^2/$Z$7)</f>
        <v>-0.2042779311844487</v>
      </c>
      <c r="AZ276" s="61">
        <f>IF($AA$7,$Z$7*($Q276-1)/(1+AY287*($Q276-1)),0)</f>
        <v>0.14292583082999682</v>
      </c>
      <c r="BA276" s="114">
        <f>IF(AZ276=0,0,-1*AZ276^2/$Z$7)</f>
        <v>-0.2042779311844487</v>
      </c>
      <c r="BB276" s="61">
        <f>IF($AA$7,$Z$7*($Q276-1)/(1+BA287*($Q276-1)),0)</f>
        <v>0.14292583082999682</v>
      </c>
      <c r="BC276" s="114">
        <f>IF(BB276=0,0,-1*BB276^2/$Z$7)</f>
        <v>-0.2042779311844487</v>
      </c>
      <c r="BD276" s="61">
        <f>IF($AA$7,$Z$7*($Q276-1)/(1+BC287*($Q276-1)),0)</f>
        <v>0.14292583082999682</v>
      </c>
      <c r="BE276" s="114">
        <f>IF(BD276=0,0,-1*BD276^2/$Z$7)</f>
        <v>-0.2042779311844487</v>
      </c>
      <c r="BF276" s="61">
        <f>IF($AA$7,$Z$7*($Q276-1)/(1+BE287*($Q276-1)),0)</f>
        <v>0.14292583082999682</v>
      </c>
      <c r="BG276" s="114">
        <f>IF(BF276=0,0,-1*BF276^2/$Z$7)</f>
        <v>-0.2042779311844487</v>
      </c>
      <c r="BH276" s="61">
        <f>IF($AA$7,$Z$7*($Q276-1)/(1+BG287*($Q276-1)),0)</f>
        <v>0.14292583082999682</v>
      </c>
      <c r="BI276" s="114">
        <f>IF(BH276=0,0,-1*BH276^2/$Z$7)</f>
        <v>-0.2042779311844487</v>
      </c>
      <c r="BJ276" s="61">
        <f>IF($AA$7,$Z$7*($Q276-1)/(1+BI287*($Q276-1)),0)</f>
        <v>0.14292583082999682</v>
      </c>
      <c r="BK276" s="114">
        <f>IF(BJ276=0,0,-1*BJ276^2/$Z$7)</f>
        <v>-0.2042779311844487</v>
      </c>
      <c r="BL276" s="61">
        <f>IF($AA$7,$Z$7*($Q276-1)/(1+BK287*($Q276-1)),0)</f>
        <v>0.14292583082999682</v>
      </c>
      <c r="BM276" s="114">
        <f>IF(BL276=0,0,-1*BL276^2/$Z$7)</f>
        <v>-0.2042779311844487</v>
      </c>
      <c r="BN276" s="61">
        <f>IF($AA$7,$Z$7*($Q276-1)/(1+BM287*($Q276-1)),0)</f>
        <v>0.14292583082999682</v>
      </c>
      <c r="BO276" s="114">
        <f>IF(BN276=0,0,-1*BN276^2/$Z$7)</f>
        <v>-0.2042779311844487</v>
      </c>
      <c r="BP276" s="61">
        <f>IF($AA$7,$Z$7*($Q276-1)/(1+BO287*($Q276-1)),0)</f>
        <v>0.14292583082999682</v>
      </c>
      <c r="BQ276" s="114">
        <f>IF(BP276=0,0,-1*BP276^2/$Z$7)</f>
        <v>-0.2042779311844487</v>
      </c>
      <c r="BR276" s="61">
        <f>IF($AA$7,$Z$7*($Q276-1)/(1+BQ287*($Q276-1)),0)</f>
        <v>0.14292583082999682</v>
      </c>
      <c r="BS276" s="114">
        <f>IF(BR276=0,0,-1*BR276^2/$Z$7)</f>
        <v>-0.2042779311844487</v>
      </c>
      <c r="BT276" s="61">
        <f>IF($AA$7,$Z$7*($Q276-1)/(1+BS287*($Q276-1)),0)</f>
        <v>0.14292583082999682</v>
      </c>
      <c r="BU276" s="114">
        <f>IF(BT276=0,0,-1*BT276^2/$Z$7)</f>
        <v>-0.2042779311844487</v>
      </c>
      <c r="BV276" s="61">
        <f>IF($AA$7,$Z$7*($Q276-1)/(1+BU287*($Q276-1)),0)</f>
        <v>0.14292583082999682</v>
      </c>
      <c r="BW276" s="114">
        <f>IF(BV276=0,0,-1*BV276^2/$Z$7)</f>
        <v>-0.2042779311844487</v>
      </c>
      <c r="BX276" s="61">
        <f>IF($AA$7,$Z$7*($Q276-1)/(1+BW287*($Q276-1)),0)</f>
        <v>0.14292583082999682</v>
      </c>
      <c r="BY276" s="114">
        <f>IF(BX276=0,0,-1*BX276^2/$Z$7)</f>
        <v>-0.2042779311844487</v>
      </c>
      <c r="BZ276" s="61">
        <f>IF($AA$7,$Z$7*($Q276-1)/(1+BY287*($Q276-1)),0)</f>
        <v>0.14292583082999682</v>
      </c>
      <c r="CA276" s="114">
        <f>IF(BZ276=0,0,-1*BZ276^2/$Z$7)</f>
        <v>-0.2042779311844487</v>
      </c>
      <c r="CB276" s="61">
        <f>IF($AA$7,$Z$7*($Q276-1)/(1+CA287*($Q276-1)),0)</f>
        <v>0.14292583082999682</v>
      </c>
      <c r="CC276" s="114">
        <f>IF(CB276=0,0,-1*CB276^2/$Z$7)</f>
        <v>-0.2042779311844487</v>
      </c>
      <c r="CD276" s="61">
        <f>IF($AA$7,$Z$7*($Q276-1)/(1+CC287*($Q276-1)),0)</f>
        <v>0.14292583082999682</v>
      </c>
      <c r="CE276" s="114">
        <f>IF(CD276=0,0,-1*CD276^2/$Z$7)</f>
        <v>-0.2042779311844487</v>
      </c>
      <c r="CF276" s="61">
        <f>IF($AA$7,$Z$7*($Q276-1)/(1+CE287*($Q276-1)),0)</f>
        <v>0.14292583082999682</v>
      </c>
      <c r="CG276" s="114">
        <f>IF(CF276=0,0,-1*CF276^2/$Z$7)</f>
        <v>-0.2042779311844487</v>
      </c>
      <c r="CH276" s="61">
        <f>IF($AA$7,$Z$7*($Q276-1)/(1+CG287*($Q276-1)),0)</f>
        <v>0.14292583082999682</v>
      </c>
      <c r="CI276" s="114">
        <f>IF(CH276=0,0,-1*CH276^2/$Z$7)</f>
        <v>-0.2042779311844487</v>
      </c>
      <c r="CJ276" s="61">
        <f>IF($AA$7,$Z$7*($Q276-1)/(1+CI287*($Q276-1)),0)</f>
        <v>0.14292583082999682</v>
      </c>
      <c r="CK276" s="114">
        <f>IF(CJ276=0,0,-1*CJ276^2/$Z$7)</f>
        <v>-0.2042779311844487</v>
      </c>
      <c r="CL276" s="61">
        <f>IF($AA$7,$Z$7*($Q276-1)/(1+CK287*($Q276-1)),0)</f>
        <v>0.14292583082999682</v>
      </c>
      <c r="CM276" s="114">
        <f>IF(CL276=0,0,-1*CL276^2/$Z$7)</f>
        <v>-0.2042779311844487</v>
      </c>
      <c r="CN276" s="61">
        <f>IF($AA$7,$Z$7*($Q276-1)/(1+CM287*($Q276-1)),0)</f>
        <v>0.14292583082999682</v>
      </c>
      <c r="CO276" s="114">
        <f>IF(CN276=0,0,-1*CN276^2/$Z$7)</f>
        <v>-0.2042779311844487</v>
      </c>
      <c r="CP276" s="61">
        <f>IF($AA$7,$Z$7*($Q276-1)/(1+CO287*($Q276-1)),0)</f>
        <v>0.14292583082999682</v>
      </c>
      <c r="CQ276" s="114">
        <f>IF(CP276=0,0,-1*CP276^2/$Z$7)</f>
        <v>-0.2042779311844487</v>
      </c>
      <c r="CR276" s="61">
        <f>IF($AA$7,$Z$7*($Q276-1)/(1+CQ287*($Q276-1)),0)</f>
        <v>0.14292583082999682</v>
      </c>
      <c r="CS276" s="114">
        <f>IF(CR276=0,0,-1*CR276^2/$Z$7)</f>
        <v>-0.2042779311844487</v>
      </c>
      <c r="CT276" s="61">
        <f>IF($AA$7,$Z$7*($Q276-1)/(1+CS287*($Q276-1)),0)</f>
        <v>0.14292583082999682</v>
      </c>
      <c r="CU276" s="114">
        <f>IF(CT276=0,0,-1*CT276^2/$Z$7)</f>
        <v>-0.2042779311844487</v>
      </c>
      <c r="CV276" s="61">
        <f>IF($AA$7,$Z$7*($Q276-1)/(1+CU287*($Q276-1)),0)</f>
        <v>0.14292583082999682</v>
      </c>
      <c r="CW276" s="114">
        <f>IF(CV276=0,0,-1*CV276^2/$Z$7)</f>
        <v>-0.2042779311844487</v>
      </c>
      <c r="CX276" s="61">
        <f>IF($AA$7,$Z$7*($Q276-1)/(1+CW287*($Q276-1)),0)</f>
        <v>0.14292583082999682</v>
      </c>
      <c r="CY276" s="114">
        <f>IF(CX276=0,0,-1*CX276^2/$Z$7)</f>
        <v>-0.2042779311844487</v>
      </c>
      <c r="CZ276" s="61">
        <f>IF($AA$7,$Z$7*($Q276-1)/(1+CY287*($Q276-1)),0)</f>
        <v>0.14292583082999682</v>
      </c>
      <c r="DA276" s="114">
        <f>IF(CZ276=0,0,-1*CZ276^2/$Z$7)</f>
        <v>-0.2042779311844487</v>
      </c>
      <c r="DB276" s="61">
        <f>IF($AA$7,$Z$7*($Q276-1)/(1+DA287*($Q276-1)),0)</f>
        <v>0.14292583082999682</v>
      </c>
      <c r="DC276" s="114">
        <f>IF(DB276=0,0,-1*DB276^2/$Z$7)</f>
        <v>-0.2042779311844487</v>
      </c>
      <c r="DD276" s="61">
        <f>IF($AA$7,$Z$7*($Q276-1)/(1+DC287*($Q276-1)),0)</f>
        <v>0.14292583082999682</v>
      </c>
      <c r="DE276" s="114">
        <f>IF(DD276=0,0,-1*DD276^2/$Z$7)</f>
        <v>-0.2042779311844487</v>
      </c>
      <c r="DF276" s="61">
        <f>IF($AA$7,$Z$7*($Q276-1)/(1+DE287*($Q276-1)),0)</f>
        <v>0.14292583082999682</v>
      </c>
      <c r="DG276" s="114">
        <f>IF(DF276=0,0,-1*DF276^2/$Z$7)</f>
        <v>-0.2042779311844487</v>
      </c>
      <c r="DH276" s="61">
        <f>IF($AA$7,$Z$7*($Q276-1)/(1+DG287*($Q276-1)),0)</f>
        <v>0.14292583082999682</v>
      </c>
      <c r="DI276" s="114">
        <f>IF(DH276=0,0,-1*DH276^2/$Z$7)</f>
        <v>-0.2042779311844487</v>
      </c>
      <c r="DJ276" s="61">
        <f>IF($AA$7,$Z$7*($Q276-1)/(1+DI287*($Q276-1)),0)</f>
        <v>0.14292583082999682</v>
      </c>
      <c r="DK276" s="114">
        <f>IF(DJ276=0,0,-1*DJ276^2/$Z$7)</f>
        <v>-0.2042779311844487</v>
      </c>
      <c r="DL276" s="61">
        <f>IF($AA$7,$Z$7*($Q276-1)/(1+DK287*($Q276-1)),0)</f>
        <v>0.14292583082999682</v>
      </c>
      <c r="DM276" s="154">
        <f>IF(DL276=0,0,-1*DL276^2/$Z$7)</f>
        <v>-0.2042779311844487</v>
      </c>
    </row>
    <row r="277" spans="14:117" x14ac:dyDescent="0.25">
      <c r="N277" s="153">
        <f>$Z$8/(O274*(Q277-1)+1)</f>
        <v>0.10202010839726894</v>
      </c>
      <c r="O277" s="169">
        <f t="shared" ref="O277:O285" si="81">N277*Q277</f>
        <v>9.3710021668702279E-2</v>
      </c>
      <c r="P277" s="78">
        <v>2</v>
      </c>
      <c r="Q277" s="61">
        <f>IF($AA$8,AV252/AV264,0)</f>
        <v>0.91854461969196344</v>
      </c>
      <c r="R277" s="61">
        <f>IF($AA$8,$Z$8*($Q277-1)/(1+O234*($Q277-1)),0)</f>
        <v>-8.3100798625902004E-3</v>
      </c>
      <c r="S277" s="114">
        <f>IF(R277=0,0,-1*R277^2/$Z$8)</f>
        <v>-6.9057427322627158E-4</v>
      </c>
      <c r="T277" s="61">
        <f>IF($AA$8,$Z$8*($Q277-1)/(1+S287*($Q277-1)),0)</f>
        <v>-8.312649866229059E-3</v>
      </c>
      <c r="U277" s="114">
        <f>IF(T277=0,0,-1*T277^2/$Z$8)</f>
        <v>-6.9100147798517998E-4</v>
      </c>
      <c r="V277" s="61">
        <f>IF($AA$8,$Z$8*($Q277-1)/(1+U287*($Q277-1)),0)</f>
        <v>-8.3100767420421495E-3</v>
      </c>
      <c r="W277" s="114">
        <f>IF(V277=0,0,-1*V277^2/$Z$8)</f>
        <v>-6.9057375458629871E-4</v>
      </c>
      <c r="X277" s="61">
        <f>IF($AA$8,$Z$8*($Q277-1)/(1+W287*($Q277-1)),0)</f>
        <v>-8.3100867284121825E-3</v>
      </c>
      <c r="Y277" s="114">
        <f>IF(X277=0,0,-1*X277^2/$Z$8)</f>
        <v>-6.9057541433732294E-4</v>
      </c>
      <c r="Z277" s="61">
        <f>IF($AA$8,$Z$8*($Q277-1)/(1+Y287*($Q277-1)),0)</f>
        <v>-8.3100867285666562E-3</v>
      </c>
      <c r="AA277" s="114">
        <f>IF(Z277=0,0,-1*Z277^2/$Z$8)</f>
        <v>-6.9057541436299663E-4</v>
      </c>
      <c r="AB277" s="61">
        <f>IF($AA$8,$Z$8*($Q277-1)/(1+AA287*($Q277-1)),0)</f>
        <v>-8.3100867285666562E-3</v>
      </c>
      <c r="AC277" s="114">
        <f>IF(AB277=0,0,-1*AB277^2/$Z$8)</f>
        <v>-6.9057541436299663E-4</v>
      </c>
      <c r="AD277" s="61">
        <f>IF($AA$8,$Z$8*($Q277-1)/(1+AC287*($Q277-1)),0)</f>
        <v>-8.3100867285666562E-3</v>
      </c>
      <c r="AE277" s="114">
        <f>IF(AD277=0,0,-1*AD277^2/$Z$8)</f>
        <v>-6.9057541436299663E-4</v>
      </c>
      <c r="AF277" s="61">
        <f>IF($AA$8,$Z$8*($Q277-1)/(1+AE287*($Q277-1)),0)</f>
        <v>-8.3100867285666562E-3</v>
      </c>
      <c r="AG277" s="114">
        <f>IF(AF277=0,0,-1*AF277^2/$Z$8)</f>
        <v>-6.9057541436299663E-4</v>
      </c>
      <c r="AH277" s="61">
        <f>IF($AA$8,$Z$8*($Q277-1)/(1+AG287*($Q277-1)),0)</f>
        <v>-8.3100867285666562E-3</v>
      </c>
      <c r="AI277" s="114">
        <f>IF(AH277=0,0,-1*AH277^2/$Z$8)</f>
        <v>-6.9057541436299663E-4</v>
      </c>
      <c r="AJ277" s="61">
        <f>IF($AA$8,$Z$8*($Q277-1)/(1+AI287*($Q277-1)),0)</f>
        <v>-8.3100867285666562E-3</v>
      </c>
      <c r="AK277" s="114">
        <f>IF(AJ277=0,0,-1*AJ277^2/$Z$8)</f>
        <v>-6.9057541436299663E-4</v>
      </c>
      <c r="AL277" s="61">
        <f>IF($AA$8,$Z$8*($Q277-1)/(1+AK287*($Q277-1)),0)</f>
        <v>-8.3100867285666562E-3</v>
      </c>
      <c r="AM277" s="114">
        <f>IF(AL277=0,0,-1*AL277^2/$Z$8)</f>
        <v>-6.9057541436299663E-4</v>
      </c>
      <c r="AN277" s="61">
        <f>IF($AA$8,$Z$8*($Q277-1)/(1+AM287*($Q277-1)),0)</f>
        <v>-8.3100867285666562E-3</v>
      </c>
      <c r="AO277" s="114">
        <f>IF(AN277=0,0,-1*AN277^2/$Z$8)</f>
        <v>-6.9057541436299663E-4</v>
      </c>
      <c r="AP277" s="61">
        <f>IF($AA$8,$Z$8*($Q277-1)/(1+AO287*($Q277-1)),0)</f>
        <v>-8.3100867285666562E-3</v>
      </c>
      <c r="AQ277" s="114">
        <f>IF(AP277=0,0,-1*AP277^2/$Z$8)</f>
        <v>-6.9057541436299663E-4</v>
      </c>
      <c r="AR277" s="61">
        <f>IF($AA$8,$Z$8*($Q277-1)/(1+AQ287*($Q277-1)),0)</f>
        <v>-8.3100867285666562E-3</v>
      </c>
      <c r="AS277" s="114">
        <f>IF(AR277=0,0,-1*AR277^2/$Z$8)</f>
        <v>-6.9057541436299663E-4</v>
      </c>
      <c r="AT277" s="61">
        <f>IF($AA$8,$Z$8*($Q277-1)/(1+AS287*($Q277-1)),0)</f>
        <v>-8.3100867285666562E-3</v>
      </c>
      <c r="AU277" s="114">
        <f>IF(AT277=0,0,-1*AT277^2/$Z$8)</f>
        <v>-6.9057541436299663E-4</v>
      </c>
      <c r="AV277" s="61">
        <f>IF($AA$8,$Z$8*($Q277-1)/(1+AU287*($Q277-1)),0)</f>
        <v>-8.3100867285666562E-3</v>
      </c>
      <c r="AW277" s="114">
        <f>IF(AV277=0,0,-1*AV277^2/$Z$8)</f>
        <v>-6.9057541436299663E-4</v>
      </c>
      <c r="AX277" s="61">
        <f>IF($AA$8,$Z$8*($Q277-1)/(1+AW287*($Q277-1)),0)</f>
        <v>-8.3100867285666562E-3</v>
      </c>
      <c r="AY277" s="114">
        <f>IF(AX277=0,0,-1*AX277^2/$Z$8)</f>
        <v>-6.9057541436299663E-4</v>
      </c>
      <c r="AZ277" s="61">
        <f>IF($AA$8,$Z$8*($Q277-1)/(1+AY287*($Q277-1)),0)</f>
        <v>-8.3100867285666562E-3</v>
      </c>
      <c r="BA277" s="114">
        <f>IF(AZ277=0,0,-1*AZ277^2/$Z$8)</f>
        <v>-6.9057541436299663E-4</v>
      </c>
      <c r="BB277" s="61">
        <f>IF($AA$8,$Z$8*($Q277-1)/(1+BA287*($Q277-1)),0)</f>
        <v>-8.3100867285666562E-3</v>
      </c>
      <c r="BC277" s="114">
        <f>IF(BB277=0,0,-1*BB277^2/$Z$8)</f>
        <v>-6.9057541436299663E-4</v>
      </c>
      <c r="BD277" s="61">
        <f>IF($AA$8,$Z$8*($Q277-1)/(1+BC287*($Q277-1)),0)</f>
        <v>-8.3100867285666562E-3</v>
      </c>
      <c r="BE277" s="114">
        <f>IF(BD277=0,0,-1*BD277^2/$Z$8)</f>
        <v>-6.9057541436299663E-4</v>
      </c>
      <c r="BF277" s="61">
        <f>IF($AA$8,$Z$8*($Q277-1)/(1+BE287*($Q277-1)),0)</f>
        <v>-8.3100867285666562E-3</v>
      </c>
      <c r="BG277" s="114">
        <f>IF(BF277=0,0,-1*BF277^2/$Z$8)</f>
        <v>-6.9057541436299663E-4</v>
      </c>
      <c r="BH277" s="61">
        <f>IF($AA$8,$Z$8*($Q277-1)/(1+BG287*($Q277-1)),0)</f>
        <v>-8.3100867285666562E-3</v>
      </c>
      <c r="BI277" s="114">
        <f>IF(BH277=0,0,-1*BH277^2/$Z$8)</f>
        <v>-6.9057541436299663E-4</v>
      </c>
      <c r="BJ277" s="61">
        <f>IF($AA$8,$Z$8*($Q277-1)/(1+BI287*($Q277-1)),0)</f>
        <v>-8.3100867285666562E-3</v>
      </c>
      <c r="BK277" s="114">
        <f>IF(BJ277=0,0,-1*BJ277^2/$Z$8)</f>
        <v>-6.9057541436299663E-4</v>
      </c>
      <c r="BL277" s="61">
        <f>IF($AA$8,$Z$8*($Q277-1)/(1+BK287*($Q277-1)),0)</f>
        <v>-8.3100867285666562E-3</v>
      </c>
      <c r="BM277" s="114">
        <f>IF(BL277=0,0,-1*BL277^2/$Z$8)</f>
        <v>-6.9057541436299663E-4</v>
      </c>
      <c r="BN277" s="61">
        <f>IF($AA$8,$Z$8*($Q277-1)/(1+BM287*($Q277-1)),0)</f>
        <v>-8.3100867285666562E-3</v>
      </c>
      <c r="BO277" s="114">
        <f>IF(BN277=0,0,-1*BN277^2/$Z$8)</f>
        <v>-6.9057541436299663E-4</v>
      </c>
      <c r="BP277" s="61">
        <f>IF($AA$8,$Z$8*($Q277-1)/(1+BO287*($Q277-1)),0)</f>
        <v>-8.3100867285666562E-3</v>
      </c>
      <c r="BQ277" s="114">
        <f>IF(BP277=0,0,-1*BP277^2/$Z$8)</f>
        <v>-6.9057541436299663E-4</v>
      </c>
      <c r="BR277" s="61">
        <f>IF($AA$8,$Z$8*($Q277-1)/(1+BQ287*($Q277-1)),0)</f>
        <v>-8.3100867285666562E-3</v>
      </c>
      <c r="BS277" s="114">
        <f>IF(BR277=0,0,-1*BR277^2/$Z$8)</f>
        <v>-6.9057541436299663E-4</v>
      </c>
      <c r="BT277" s="61">
        <f>IF($AA$8,$Z$8*($Q277-1)/(1+BS287*($Q277-1)),0)</f>
        <v>-8.3100867285666562E-3</v>
      </c>
      <c r="BU277" s="114">
        <f>IF(BT277=0,0,-1*BT277^2/$Z$8)</f>
        <v>-6.9057541436299663E-4</v>
      </c>
      <c r="BV277" s="61">
        <f>IF($AA$8,$Z$8*($Q277-1)/(1+BU287*($Q277-1)),0)</f>
        <v>-8.3100867285666562E-3</v>
      </c>
      <c r="BW277" s="114">
        <f>IF(BV277=0,0,-1*BV277^2/$Z$8)</f>
        <v>-6.9057541436299663E-4</v>
      </c>
      <c r="BX277" s="61">
        <f>IF($AA$8,$Z$8*($Q277-1)/(1+BW287*($Q277-1)),0)</f>
        <v>-8.3100867285666562E-3</v>
      </c>
      <c r="BY277" s="114">
        <f>IF(BX277=0,0,-1*BX277^2/$Z$8)</f>
        <v>-6.9057541436299663E-4</v>
      </c>
      <c r="BZ277" s="61">
        <f>IF($AA$8,$Z$8*($Q277-1)/(1+BY287*($Q277-1)),0)</f>
        <v>-8.3100867285666562E-3</v>
      </c>
      <c r="CA277" s="114">
        <f>IF(BZ277=0,0,-1*BZ277^2/$Z$8)</f>
        <v>-6.9057541436299663E-4</v>
      </c>
      <c r="CB277" s="61">
        <f>IF($AA$8,$Z$8*($Q277-1)/(1+CA287*($Q277-1)),0)</f>
        <v>-8.3100867285666562E-3</v>
      </c>
      <c r="CC277" s="114">
        <f>IF(CB277=0,0,-1*CB277^2/$Z$8)</f>
        <v>-6.9057541436299663E-4</v>
      </c>
      <c r="CD277" s="61">
        <f>IF($AA$8,$Z$8*($Q277-1)/(1+CC287*($Q277-1)),0)</f>
        <v>-8.3100867285666562E-3</v>
      </c>
      <c r="CE277" s="114">
        <f>IF(CD277=0,0,-1*CD277^2/$Z$8)</f>
        <v>-6.9057541436299663E-4</v>
      </c>
      <c r="CF277" s="61">
        <f>IF($AA$8,$Z$8*($Q277-1)/(1+CE287*($Q277-1)),0)</f>
        <v>-8.3100867285666562E-3</v>
      </c>
      <c r="CG277" s="114">
        <f>IF(CF277=0,0,-1*CF277^2/$Z$8)</f>
        <v>-6.9057541436299663E-4</v>
      </c>
      <c r="CH277" s="61">
        <f>IF($AA$8,$Z$8*($Q277-1)/(1+CG287*($Q277-1)),0)</f>
        <v>-8.3100867285666562E-3</v>
      </c>
      <c r="CI277" s="114">
        <f>IF(CH277=0,0,-1*CH277^2/$Z$8)</f>
        <v>-6.9057541436299663E-4</v>
      </c>
      <c r="CJ277" s="61">
        <f>IF($AA$8,$Z$8*($Q277-1)/(1+CI287*($Q277-1)),0)</f>
        <v>-8.3100867285666562E-3</v>
      </c>
      <c r="CK277" s="114">
        <f>IF(CJ277=0,0,-1*CJ277^2/$Z$8)</f>
        <v>-6.9057541436299663E-4</v>
      </c>
      <c r="CL277" s="61">
        <f>IF($AA$8,$Z$8*($Q277-1)/(1+CK287*($Q277-1)),0)</f>
        <v>-8.3100867285666562E-3</v>
      </c>
      <c r="CM277" s="114">
        <f>IF(CL277=0,0,-1*CL277^2/$Z$8)</f>
        <v>-6.9057541436299663E-4</v>
      </c>
      <c r="CN277" s="61">
        <f>IF($AA$8,$Z$8*($Q277-1)/(1+CM287*($Q277-1)),0)</f>
        <v>-8.3100867285666562E-3</v>
      </c>
      <c r="CO277" s="114">
        <f>IF(CN277=0,0,-1*CN277^2/$Z$8)</f>
        <v>-6.9057541436299663E-4</v>
      </c>
      <c r="CP277" s="61">
        <f>IF($AA$8,$Z$8*($Q277-1)/(1+CO287*($Q277-1)),0)</f>
        <v>-8.3100867285666562E-3</v>
      </c>
      <c r="CQ277" s="114">
        <f>IF(CP277=0,0,-1*CP277^2/$Z$8)</f>
        <v>-6.9057541436299663E-4</v>
      </c>
      <c r="CR277" s="61">
        <f>IF($AA$8,$Z$8*($Q277-1)/(1+CQ287*($Q277-1)),0)</f>
        <v>-8.3100867285666562E-3</v>
      </c>
      <c r="CS277" s="114">
        <f>IF(CR277=0,0,-1*CR277^2/$Z$8)</f>
        <v>-6.9057541436299663E-4</v>
      </c>
      <c r="CT277" s="61">
        <f>IF($AA$8,$Z$8*($Q277-1)/(1+CS287*($Q277-1)),0)</f>
        <v>-8.3100867285666562E-3</v>
      </c>
      <c r="CU277" s="114">
        <f>IF(CT277=0,0,-1*CT277^2/$Z$8)</f>
        <v>-6.9057541436299663E-4</v>
      </c>
      <c r="CV277" s="61">
        <f>IF($AA$8,$Z$8*($Q277-1)/(1+CU287*($Q277-1)),0)</f>
        <v>-8.3100867285666562E-3</v>
      </c>
      <c r="CW277" s="114">
        <f>IF(CV277=0,0,-1*CV277^2/$Z$8)</f>
        <v>-6.9057541436299663E-4</v>
      </c>
      <c r="CX277" s="61">
        <f>IF($AA$8,$Z$8*($Q277-1)/(1+CW287*($Q277-1)),0)</f>
        <v>-8.3100867285666562E-3</v>
      </c>
      <c r="CY277" s="114">
        <f>IF(CX277=0,0,-1*CX277^2/$Z$8)</f>
        <v>-6.9057541436299663E-4</v>
      </c>
      <c r="CZ277" s="61">
        <f>IF($AA$8,$Z$8*($Q277-1)/(1+CY287*($Q277-1)),0)</f>
        <v>-8.3100867285666562E-3</v>
      </c>
      <c r="DA277" s="114">
        <f>IF(CZ277=0,0,-1*CZ277^2/$Z$8)</f>
        <v>-6.9057541436299663E-4</v>
      </c>
      <c r="DB277" s="61">
        <f>IF($AA$8,$Z$8*($Q277-1)/(1+DA287*($Q277-1)),0)</f>
        <v>-8.3100867285666562E-3</v>
      </c>
      <c r="DC277" s="114">
        <f>IF(DB277=0,0,-1*DB277^2/$Z$8)</f>
        <v>-6.9057541436299663E-4</v>
      </c>
      <c r="DD277" s="61">
        <f>IF($AA$8,$Z$8*($Q277-1)/(1+DC287*($Q277-1)),0)</f>
        <v>-8.3100867285666562E-3</v>
      </c>
      <c r="DE277" s="114">
        <f>IF(DD277=0,0,-1*DD277^2/$Z$8)</f>
        <v>-6.9057541436299663E-4</v>
      </c>
      <c r="DF277" s="61">
        <f>IF($AA$8,$Z$8*($Q277-1)/(1+DE287*($Q277-1)),0)</f>
        <v>-8.3100867285666562E-3</v>
      </c>
      <c r="DG277" s="114">
        <f>IF(DF277=0,0,-1*DF277^2/$Z$8)</f>
        <v>-6.9057541436299663E-4</v>
      </c>
      <c r="DH277" s="61">
        <f>IF($AA$8,$Z$8*($Q277-1)/(1+DG287*($Q277-1)),0)</f>
        <v>-8.3100867285666562E-3</v>
      </c>
      <c r="DI277" s="114">
        <f>IF(DH277=0,0,-1*DH277^2/$Z$8)</f>
        <v>-6.9057541436299663E-4</v>
      </c>
      <c r="DJ277" s="61">
        <f>IF($AA$8,$Z$8*($Q277-1)/(1+DI287*($Q277-1)),0)</f>
        <v>-8.3100867285666562E-3</v>
      </c>
      <c r="DK277" s="114">
        <f>IF(DJ277=0,0,-1*DJ277^2/$Z$8)</f>
        <v>-6.9057541436299663E-4</v>
      </c>
      <c r="DL277" s="61">
        <f>IF($AA$8,$Z$8*($Q277-1)/(1+DK287*($Q277-1)),0)</f>
        <v>-8.3100867285666562E-3</v>
      </c>
      <c r="DM277" s="154">
        <f>IF(DL277=0,0,-1*DL277^2/$Z$8)</f>
        <v>-6.9057541436299663E-4</v>
      </c>
    </row>
    <row r="278" spans="14:117" x14ac:dyDescent="0.25">
      <c r="N278" s="153">
        <f>$Z$9/(O274*(Q278-1)+1)</f>
        <v>0.11931860387481699</v>
      </c>
      <c r="O278" s="169">
        <f t="shared" si="81"/>
        <v>3.9847980470848643E-2</v>
      </c>
      <c r="P278" s="78">
        <v>3</v>
      </c>
      <c r="Q278" s="61">
        <f>IF($AA$9,AV253/AV265,0)</f>
        <v>0.33396284549771565</v>
      </c>
      <c r="R278" s="61">
        <f>IF($AA$9,$Z$9*($Q278-1)/(1+O234*($Q278-1)),0)</f>
        <v>-7.9469995488236272E-2</v>
      </c>
      <c r="S278" s="114">
        <f>IF(R278=0,0,-1*R278^2/$Z$9)</f>
        <v>-6.3154801829002932E-2</v>
      </c>
      <c r="T278" s="61">
        <f>IF($AA$9,$Z$9*($Q278-1)/(1+S287*($Q278-1)),0)</f>
        <v>-7.9705653042076552E-2</v>
      </c>
      <c r="U278" s="114">
        <f>IF(T278=0,0,-1*T278^2/$Z$9)</f>
        <v>-6.352991126863887E-2</v>
      </c>
      <c r="V278" s="61">
        <f>IF($AA$9,$Z$9*($Q278-1)/(1+U287*($Q278-1)),0)</f>
        <v>-7.9469710106970723E-2</v>
      </c>
      <c r="W278" s="114">
        <f>IF(V278=0,0,-1*V278^2/$Z$9)</f>
        <v>-6.3154348244859645E-2</v>
      </c>
      <c r="X278" s="61">
        <f>IF($AA$9,$Z$9*($Q278-1)/(1+W287*($Q278-1)),0)</f>
        <v>-7.9470623389841191E-2</v>
      </c>
      <c r="Y278" s="114">
        <f>IF(X278=0,0,-1*X278^2/$Z$9)</f>
        <v>-6.3155799819699737E-2</v>
      </c>
      <c r="Z278" s="61">
        <f>IF($AA$9,$Z$9*($Q278-1)/(1+Y287*($Q278-1)),0)</f>
        <v>-7.9470623403968349E-2</v>
      </c>
      <c r="AA278" s="114">
        <f>IF(Z278=0,0,-1*Z278^2/$Z$9)</f>
        <v>-6.3155799842153609E-2</v>
      </c>
      <c r="AB278" s="61">
        <f>IF($AA$9,$Z$9*($Q278-1)/(1+AA287*($Q278-1)),0)</f>
        <v>-7.9470623403968335E-2</v>
      </c>
      <c r="AC278" s="114">
        <f>IF(AB278=0,0,-1*AB278^2/$Z$9)</f>
        <v>-6.3155799842153595E-2</v>
      </c>
      <c r="AD278" s="61">
        <f>IF($AA$9,$Z$9*($Q278-1)/(1+AC287*($Q278-1)),0)</f>
        <v>-7.9470623403968335E-2</v>
      </c>
      <c r="AE278" s="114">
        <f>IF(AD278=0,0,-1*AD278^2/$Z$9)</f>
        <v>-6.3155799842153595E-2</v>
      </c>
      <c r="AF278" s="61">
        <f>IF($AA$9,$Z$9*($Q278-1)/(1+AE287*($Q278-1)),0)</f>
        <v>-7.9470623403968335E-2</v>
      </c>
      <c r="AG278" s="114">
        <f>IF(AF278=0,0,-1*AF278^2/$Z$9)</f>
        <v>-6.3155799842153595E-2</v>
      </c>
      <c r="AH278" s="61">
        <f>IF($AA$9,$Z$9*($Q278-1)/(1+AG287*($Q278-1)),0)</f>
        <v>-7.9470623403968335E-2</v>
      </c>
      <c r="AI278" s="114">
        <f>IF(AH278=0,0,-1*AH278^2/$Z$9)</f>
        <v>-6.3155799842153595E-2</v>
      </c>
      <c r="AJ278" s="61">
        <f>IF($AA$9,$Z$9*($Q278-1)/(1+AI287*($Q278-1)),0)</f>
        <v>-7.9470623403968335E-2</v>
      </c>
      <c r="AK278" s="114">
        <f>IF(AJ278=0,0,-1*AJ278^2/$Z$9)</f>
        <v>-6.3155799842153595E-2</v>
      </c>
      <c r="AL278" s="61">
        <f>IF($AA$9,$Z$9*($Q278-1)/(1+AK287*($Q278-1)),0)</f>
        <v>-7.9470623403968335E-2</v>
      </c>
      <c r="AM278" s="114">
        <f>IF(AL278=0,0,-1*AL278^2/$Z$9)</f>
        <v>-6.3155799842153595E-2</v>
      </c>
      <c r="AN278" s="61">
        <f>IF($AA$9,$Z$9*($Q278-1)/(1+AM287*($Q278-1)),0)</f>
        <v>-7.9470623403968335E-2</v>
      </c>
      <c r="AO278" s="114">
        <f>IF(AN278=0,0,-1*AN278^2/$Z$9)</f>
        <v>-6.3155799842153595E-2</v>
      </c>
      <c r="AP278" s="61">
        <f>IF($AA$9,$Z$9*($Q278-1)/(1+AO287*($Q278-1)),0)</f>
        <v>-7.9470623403968335E-2</v>
      </c>
      <c r="AQ278" s="114">
        <f>IF(AP278=0,0,-1*AP278^2/$Z$9)</f>
        <v>-6.3155799842153595E-2</v>
      </c>
      <c r="AR278" s="61">
        <f>IF($AA$9,$Z$9*($Q278-1)/(1+AQ287*($Q278-1)),0)</f>
        <v>-7.9470623403968335E-2</v>
      </c>
      <c r="AS278" s="114">
        <f>IF(AR278=0,0,-1*AR278^2/$Z$9)</f>
        <v>-6.3155799842153595E-2</v>
      </c>
      <c r="AT278" s="61">
        <f>IF($AA$9,$Z$9*($Q278-1)/(1+AS287*($Q278-1)),0)</f>
        <v>-7.9470623403968335E-2</v>
      </c>
      <c r="AU278" s="114">
        <f>IF(AT278=0,0,-1*AT278^2/$Z$9)</f>
        <v>-6.3155799842153595E-2</v>
      </c>
      <c r="AV278" s="61">
        <f>IF($AA$9,$Z$9*($Q278-1)/(1+AU287*($Q278-1)),0)</f>
        <v>-7.9470623403968335E-2</v>
      </c>
      <c r="AW278" s="114">
        <f>IF(AV278=0,0,-1*AV278^2/$Z$9)</f>
        <v>-6.3155799842153595E-2</v>
      </c>
      <c r="AX278" s="61">
        <f>IF($AA$9,$Z$9*($Q278-1)/(1+AW287*($Q278-1)),0)</f>
        <v>-7.9470623403968335E-2</v>
      </c>
      <c r="AY278" s="114">
        <f>IF(AX278=0,0,-1*AX278^2/$Z$9)</f>
        <v>-6.3155799842153595E-2</v>
      </c>
      <c r="AZ278" s="61">
        <f>IF($AA$9,$Z$9*($Q278-1)/(1+AY287*($Q278-1)),0)</f>
        <v>-7.9470623403968335E-2</v>
      </c>
      <c r="BA278" s="114">
        <f>IF(AZ278=0,0,-1*AZ278^2/$Z$9)</f>
        <v>-6.3155799842153595E-2</v>
      </c>
      <c r="BB278" s="61">
        <f>IF($AA$9,$Z$9*($Q278-1)/(1+BA287*($Q278-1)),0)</f>
        <v>-7.9470623403968335E-2</v>
      </c>
      <c r="BC278" s="114">
        <f>IF(BB278=0,0,-1*BB278^2/$Z$9)</f>
        <v>-6.3155799842153595E-2</v>
      </c>
      <c r="BD278" s="61">
        <f>IF($AA$9,$Z$9*($Q278-1)/(1+BC287*($Q278-1)),0)</f>
        <v>-7.9470623403968335E-2</v>
      </c>
      <c r="BE278" s="114">
        <f>IF(BD278=0,0,-1*BD278^2/$Z$9)</f>
        <v>-6.3155799842153595E-2</v>
      </c>
      <c r="BF278" s="61">
        <f>IF($AA$9,$Z$9*($Q278-1)/(1+BE287*($Q278-1)),0)</f>
        <v>-7.9470623403968335E-2</v>
      </c>
      <c r="BG278" s="114">
        <f>IF(BF278=0,0,-1*BF278^2/$Z$9)</f>
        <v>-6.3155799842153595E-2</v>
      </c>
      <c r="BH278" s="61">
        <f>IF($AA$9,$Z$9*($Q278-1)/(1+BG287*($Q278-1)),0)</f>
        <v>-7.9470623403968335E-2</v>
      </c>
      <c r="BI278" s="114">
        <f>IF(BH278=0,0,-1*BH278^2/$Z$9)</f>
        <v>-6.3155799842153595E-2</v>
      </c>
      <c r="BJ278" s="61">
        <f>IF($AA$9,$Z$9*($Q278-1)/(1+BI287*($Q278-1)),0)</f>
        <v>-7.9470623403968335E-2</v>
      </c>
      <c r="BK278" s="114">
        <f>IF(BJ278=0,0,-1*BJ278^2/$Z$9)</f>
        <v>-6.3155799842153595E-2</v>
      </c>
      <c r="BL278" s="61">
        <f>IF($AA$9,$Z$9*($Q278-1)/(1+BK287*($Q278-1)),0)</f>
        <v>-7.9470623403968335E-2</v>
      </c>
      <c r="BM278" s="114">
        <f>IF(BL278=0,0,-1*BL278^2/$Z$9)</f>
        <v>-6.3155799842153595E-2</v>
      </c>
      <c r="BN278" s="61">
        <f>IF($AA$9,$Z$9*($Q278-1)/(1+BM287*($Q278-1)),0)</f>
        <v>-7.9470623403968335E-2</v>
      </c>
      <c r="BO278" s="114">
        <f>IF(BN278=0,0,-1*BN278^2/$Z$9)</f>
        <v>-6.3155799842153595E-2</v>
      </c>
      <c r="BP278" s="61">
        <f>IF($AA$9,$Z$9*($Q278-1)/(1+BO287*($Q278-1)),0)</f>
        <v>-7.9470623403968335E-2</v>
      </c>
      <c r="BQ278" s="114">
        <f>IF(BP278=0,0,-1*BP278^2/$Z$9)</f>
        <v>-6.3155799842153595E-2</v>
      </c>
      <c r="BR278" s="61">
        <f>IF($AA$9,$Z$9*($Q278-1)/(1+BQ287*($Q278-1)),0)</f>
        <v>-7.9470623403968335E-2</v>
      </c>
      <c r="BS278" s="114">
        <f>IF(BR278=0,0,-1*BR278^2/$Z$9)</f>
        <v>-6.3155799842153595E-2</v>
      </c>
      <c r="BT278" s="61">
        <f>IF($AA$9,$Z$9*($Q278-1)/(1+BS287*($Q278-1)),0)</f>
        <v>-7.9470623403968335E-2</v>
      </c>
      <c r="BU278" s="114">
        <f>IF(BT278=0,0,-1*BT278^2/$Z$9)</f>
        <v>-6.3155799842153595E-2</v>
      </c>
      <c r="BV278" s="61">
        <f>IF($AA$9,$Z$9*($Q278-1)/(1+BU287*($Q278-1)),0)</f>
        <v>-7.9470623403968335E-2</v>
      </c>
      <c r="BW278" s="114">
        <f>IF(BV278=0,0,-1*BV278^2/$Z$9)</f>
        <v>-6.3155799842153595E-2</v>
      </c>
      <c r="BX278" s="61">
        <f>IF($AA$9,$Z$9*($Q278-1)/(1+BW287*($Q278-1)),0)</f>
        <v>-7.9470623403968335E-2</v>
      </c>
      <c r="BY278" s="114">
        <f>IF(BX278=0,0,-1*BX278^2/$Z$9)</f>
        <v>-6.3155799842153595E-2</v>
      </c>
      <c r="BZ278" s="61">
        <f>IF($AA$9,$Z$9*($Q278-1)/(1+BY287*($Q278-1)),0)</f>
        <v>-7.9470623403968335E-2</v>
      </c>
      <c r="CA278" s="114">
        <f>IF(BZ278=0,0,-1*BZ278^2/$Z$9)</f>
        <v>-6.3155799842153595E-2</v>
      </c>
      <c r="CB278" s="61">
        <f>IF($AA$9,$Z$9*($Q278-1)/(1+CA287*($Q278-1)),0)</f>
        <v>-7.9470623403968335E-2</v>
      </c>
      <c r="CC278" s="114">
        <f>IF(CB278=0,0,-1*CB278^2/$Z$9)</f>
        <v>-6.3155799842153595E-2</v>
      </c>
      <c r="CD278" s="61">
        <f>IF($AA$9,$Z$9*($Q278-1)/(1+CC287*($Q278-1)),0)</f>
        <v>-7.9470623403968335E-2</v>
      </c>
      <c r="CE278" s="114">
        <f>IF(CD278=0,0,-1*CD278^2/$Z$9)</f>
        <v>-6.3155799842153595E-2</v>
      </c>
      <c r="CF278" s="61">
        <f>IF($AA$9,$Z$9*($Q278-1)/(1+CE287*($Q278-1)),0)</f>
        <v>-7.9470623403968335E-2</v>
      </c>
      <c r="CG278" s="114">
        <f>IF(CF278=0,0,-1*CF278^2/$Z$9)</f>
        <v>-6.3155799842153595E-2</v>
      </c>
      <c r="CH278" s="61">
        <f>IF($AA$9,$Z$9*($Q278-1)/(1+CG287*($Q278-1)),0)</f>
        <v>-7.9470623403968335E-2</v>
      </c>
      <c r="CI278" s="114">
        <f>IF(CH278=0,0,-1*CH278^2/$Z$9)</f>
        <v>-6.3155799842153595E-2</v>
      </c>
      <c r="CJ278" s="61">
        <f>IF($AA$9,$Z$9*($Q278-1)/(1+CI287*($Q278-1)),0)</f>
        <v>-7.9470623403968335E-2</v>
      </c>
      <c r="CK278" s="114">
        <f>IF(CJ278=0,0,-1*CJ278^2/$Z$9)</f>
        <v>-6.3155799842153595E-2</v>
      </c>
      <c r="CL278" s="61">
        <f>IF($AA$9,$Z$9*($Q278-1)/(1+CK287*($Q278-1)),0)</f>
        <v>-7.9470623403968335E-2</v>
      </c>
      <c r="CM278" s="114">
        <f>IF(CL278=0,0,-1*CL278^2/$Z$9)</f>
        <v>-6.3155799842153595E-2</v>
      </c>
      <c r="CN278" s="61">
        <f>IF($AA$9,$Z$9*($Q278-1)/(1+CM287*($Q278-1)),0)</f>
        <v>-7.9470623403968335E-2</v>
      </c>
      <c r="CO278" s="114">
        <f>IF(CN278=0,0,-1*CN278^2/$Z$9)</f>
        <v>-6.3155799842153595E-2</v>
      </c>
      <c r="CP278" s="61">
        <f>IF($AA$9,$Z$9*($Q278-1)/(1+CO287*($Q278-1)),0)</f>
        <v>-7.9470623403968335E-2</v>
      </c>
      <c r="CQ278" s="114">
        <f>IF(CP278=0,0,-1*CP278^2/$Z$9)</f>
        <v>-6.3155799842153595E-2</v>
      </c>
      <c r="CR278" s="61">
        <f>IF($AA$9,$Z$9*($Q278-1)/(1+CQ287*($Q278-1)),0)</f>
        <v>-7.9470623403968335E-2</v>
      </c>
      <c r="CS278" s="114">
        <f>IF(CR278=0,0,-1*CR278^2/$Z$9)</f>
        <v>-6.3155799842153595E-2</v>
      </c>
      <c r="CT278" s="61">
        <f>IF($AA$9,$Z$9*($Q278-1)/(1+CS287*($Q278-1)),0)</f>
        <v>-7.9470623403968335E-2</v>
      </c>
      <c r="CU278" s="114">
        <f>IF(CT278=0,0,-1*CT278^2/$Z$9)</f>
        <v>-6.3155799842153595E-2</v>
      </c>
      <c r="CV278" s="61">
        <f>IF($AA$9,$Z$9*($Q278-1)/(1+CU287*($Q278-1)),0)</f>
        <v>-7.9470623403968335E-2</v>
      </c>
      <c r="CW278" s="114">
        <f>IF(CV278=0,0,-1*CV278^2/$Z$9)</f>
        <v>-6.3155799842153595E-2</v>
      </c>
      <c r="CX278" s="61">
        <f>IF($AA$9,$Z$9*($Q278-1)/(1+CW287*($Q278-1)),0)</f>
        <v>-7.9470623403968335E-2</v>
      </c>
      <c r="CY278" s="114">
        <f>IF(CX278=0,0,-1*CX278^2/$Z$9)</f>
        <v>-6.3155799842153595E-2</v>
      </c>
      <c r="CZ278" s="61">
        <f>IF($AA$9,$Z$9*($Q278-1)/(1+CY287*($Q278-1)),0)</f>
        <v>-7.9470623403968335E-2</v>
      </c>
      <c r="DA278" s="114">
        <f>IF(CZ278=0,0,-1*CZ278^2/$Z$9)</f>
        <v>-6.3155799842153595E-2</v>
      </c>
      <c r="DB278" s="61">
        <f>IF($AA$9,$Z$9*($Q278-1)/(1+DA287*($Q278-1)),0)</f>
        <v>-7.9470623403968335E-2</v>
      </c>
      <c r="DC278" s="114">
        <f>IF(DB278=0,0,-1*DB278^2/$Z$9)</f>
        <v>-6.3155799842153595E-2</v>
      </c>
      <c r="DD278" s="61">
        <f>IF($AA$9,$Z$9*($Q278-1)/(1+DC287*($Q278-1)),0)</f>
        <v>-7.9470623403968335E-2</v>
      </c>
      <c r="DE278" s="114">
        <f>IF(DD278=0,0,-1*DD278^2/$Z$9)</f>
        <v>-6.3155799842153595E-2</v>
      </c>
      <c r="DF278" s="61">
        <f>IF($AA$9,$Z$9*($Q278-1)/(1+DE287*($Q278-1)),0)</f>
        <v>-7.9470623403968335E-2</v>
      </c>
      <c r="DG278" s="114">
        <f>IF(DF278=0,0,-1*DF278^2/$Z$9)</f>
        <v>-6.3155799842153595E-2</v>
      </c>
      <c r="DH278" s="61">
        <f>IF($AA$9,$Z$9*($Q278-1)/(1+DG287*($Q278-1)),0)</f>
        <v>-7.9470623403968335E-2</v>
      </c>
      <c r="DI278" s="114">
        <f>IF(DH278=0,0,-1*DH278^2/$Z$9)</f>
        <v>-6.3155799842153595E-2</v>
      </c>
      <c r="DJ278" s="61">
        <f>IF($AA$9,$Z$9*($Q278-1)/(1+DI287*($Q278-1)),0)</f>
        <v>-7.9470623403968335E-2</v>
      </c>
      <c r="DK278" s="114">
        <f>IF(DJ278=0,0,-1*DJ278^2/$Z$9)</f>
        <v>-6.3155799842153595E-2</v>
      </c>
      <c r="DL278" s="61">
        <f>IF($AA$9,$Z$9*($Q278-1)/(1+DK287*($Q278-1)),0)</f>
        <v>-7.9470623403968335E-2</v>
      </c>
      <c r="DM278" s="154">
        <f>IF(DL278=0,0,-1*DL278^2/$Z$9)</f>
        <v>-6.3155799842153595E-2</v>
      </c>
    </row>
    <row r="279" spans="14:117" x14ac:dyDescent="0.25">
      <c r="N279" s="153">
        <f>$Z$10/(O274*(Q279-1)+1)</f>
        <v>0.12592686662727784</v>
      </c>
      <c r="O279" s="169">
        <f t="shared" si="81"/>
        <v>1.9271941295576991E-2</v>
      </c>
      <c r="P279" s="78">
        <v>4</v>
      </c>
      <c r="Q279" s="61">
        <f>IF($AA$10,AV254/AV266,0)</f>
        <v>0.15304074350248598</v>
      </c>
      <c r="R279" s="61">
        <f>IF($AA$10,$Z$10*($Q279-1)/(1+O234*($Q279-1)),0)</f>
        <v>-0.10665379436769637</v>
      </c>
      <c r="S279" s="114">
        <f>IF(R279=0,0,-1*R279^2/$Z$10)</f>
        <v>-0.11375031853026861</v>
      </c>
      <c r="T279" s="61">
        <f>IF($AA$10,$Z$10*($Q279-1)/(1+S287*($Q279-1)),0)</f>
        <v>-0.10707867639195676</v>
      </c>
      <c r="U279" s="114">
        <f>IF(T279=0,0,-1*T279^2/$Z$10)</f>
        <v>-0.11465842937853397</v>
      </c>
      <c r="V279" s="61">
        <f>IF($AA$10,$Z$10*($Q279-1)/(1+U287*($Q279-1)),0)</f>
        <v>-0.10665328035816675</v>
      </c>
      <c r="W279" s="114">
        <f>IF(V279=0,0,-1*V279^2/$Z$10)</f>
        <v>-0.11374922211157716</v>
      </c>
      <c r="X279" s="61">
        <f>IF($AA$10,$Z$10*($Q279-1)/(1+W287*($Q279-1)),0)</f>
        <v>-0.10665492530625582</v>
      </c>
      <c r="Y279" s="114">
        <f>IF(X279=0,0,-1*X279^2/$Z$10)</f>
        <v>-0.11375273092083009</v>
      </c>
      <c r="Z279" s="61">
        <f>IF($AA$10,$Z$10*($Q279-1)/(1+Y287*($Q279-1)),0)</f>
        <v>-0.10665492533170086</v>
      </c>
      <c r="AA279" s="114">
        <f>IF(Z279=0,0,-1*Z279^2/$Z$10)</f>
        <v>-0.11375273097510685</v>
      </c>
      <c r="AB279" s="61">
        <f>IF($AA$10,$Z$10*($Q279-1)/(1+AA287*($Q279-1)),0)</f>
        <v>-0.10665492533170086</v>
      </c>
      <c r="AC279" s="114">
        <f>IF(AB279=0,0,-1*AB279^2/$Z$10)</f>
        <v>-0.11375273097510685</v>
      </c>
      <c r="AD279" s="61">
        <f>IF($AA$10,$Z$10*($Q279-1)/(1+AC287*($Q279-1)),0)</f>
        <v>-0.10665492533170086</v>
      </c>
      <c r="AE279" s="114">
        <f>IF(AD279=0,0,-1*AD279^2/$Z$10)</f>
        <v>-0.11375273097510685</v>
      </c>
      <c r="AF279" s="61">
        <f>IF($AA$10,$Z$10*($Q279-1)/(1+AE287*($Q279-1)),0)</f>
        <v>-0.10665492533170086</v>
      </c>
      <c r="AG279" s="114">
        <f>IF(AF279=0,0,-1*AF279^2/$Z$10)</f>
        <v>-0.11375273097510685</v>
      </c>
      <c r="AH279" s="61">
        <f>IF($AA$10,$Z$10*($Q279-1)/(1+AG287*($Q279-1)),0)</f>
        <v>-0.10665492533170086</v>
      </c>
      <c r="AI279" s="114">
        <f>IF(AH279=0,0,-1*AH279^2/$Z$10)</f>
        <v>-0.11375273097510685</v>
      </c>
      <c r="AJ279" s="61">
        <f>IF($AA$10,$Z$10*($Q279-1)/(1+AI287*($Q279-1)),0)</f>
        <v>-0.10665492533170086</v>
      </c>
      <c r="AK279" s="114">
        <f>IF(AJ279=0,0,-1*AJ279^2/$Z$10)</f>
        <v>-0.11375273097510685</v>
      </c>
      <c r="AL279" s="61">
        <f>IF($AA$10,$Z$10*($Q279-1)/(1+AK287*($Q279-1)),0)</f>
        <v>-0.10665492533170086</v>
      </c>
      <c r="AM279" s="114">
        <f>IF(AL279=0,0,-1*AL279^2/$Z$10)</f>
        <v>-0.11375273097510685</v>
      </c>
      <c r="AN279" s="61">
        <f>IF($AA$10,$Z$10*($Q279-1)/(1+AM287*($Q279-1)),0)</f>
        <v>-0.10665492533170086</v>
      </c>
      <c r="AO279" s="114">
        <f>IF(AN279=0,0,-1*AN279^2/$Z$10)</f>
        <v>-0.11375273097510685</v>
      </c>
      <c r="AP279" s="61">
        <f>IF($AA$10,$Z$10*($Q279-1)/(1+AO287*($Q279-1)),0)</f>
        <v>-0.10665492533170086</v>
      </c>
      <c r="AQ279" s="114">
        <f>IF(AP279=0,0,-1*AP279^2/$Z$10)</f>
        <v>-0.11375273097510685</v>
      </c>
      <c r="AR279" s="61">
        <f>IF($AA$10,$Z$10*($Q279-1)/(1+AQ287*($Q279-1)),0)</f>
        <v>-0.10665492533170086</v>
      </c>
      <c r="AS279" s="114">
        <f>IF(AR279=0,0,-1*AR279^2/$Z$10)</f>
        <v>-0.11375273097510685</v>
      </c>
      <c r="AT279" s="61">
        <f>IF($AA$10,$Z$10*($Q279-1)/(1+AS287*($Q279-1)),0)</f>
        <v>-0.10665492533170086</v>
      </c>
      <c r="AU279" s="114">
        <f>IF(AT279=0,0,-1*AT279^2/$Z$10)</f>
        <v>-0.11375273097510685</v>
      </c>
      <c r="AV279" s="61">
        <f>IF($AA$10,$Z$10*($Q279-1)/(1+AU287*($Q279-1)),0)</f>
        <v>-0.10665492533170086</v>
      </c>
      <c r="AW279" s="114">
        <f>IF(AV279=0,0,-1*AV279^2/$Z$10)</f>
        <v>-0.11375273097510685</v>
      </c>
      <c r="AX279" s="61">
        <f>IF($AA$10,$Z$10*($Q279-1)/(1+AW287*($Q279-1)),0)</f>
        <v>-0.10665492533170086</v>
      </c>
      <c r="AY279" s="114">
        <f>IF(AX279=0,0,-1*AX279^2/$Z$10)</f>
        <v>-0.11375273097510685</v>
      </c>
      <c r="AZ279" s="61">
        <f>IF($AA$10,$Z$10*($Q279-1)/(1+AY287*($Q279-1)),0)</f>
        <v>-0.10665492533170086</v>
      </c>
      <c r="BA279" s="114">
        <f>IF(AZ279=0,0,-1*AZ279^2/$Z$10)</f>
        <v>-0.11375273097510685</v>
      </c>
      <c r="BB279" s="61">
        <f>IF($AA$10,$Z$10*($Q279-1)/(1+BA287*($Q279-1)),0)</f>
        <v>-0.10665492533170086</v>
      </c>
      <c r="BC279" s="114">
        <f>IF(BB279=0,0,-1*BB279^2/$Z$10)</f>
        <v>-0.11375273097510685</v>
      </c>
      <c r="BD279" s="61">
        <f>IF($AA$10,$Z$10*($Q279-1)/(1+BC287*($Q279-1)),0)</f>
        <v>-0.10665492533170086</v>
      </c>
      <c r="BE279" s="114">
        <f>IF(BD279=0,0,-1*BD279^2/$Z$10)</f>
        <v>-0.11375273097510685</v>
      </c>
      <c r="BF279" s="61">
        <f>IF($AA$10,$Z$10*($Q279-1)/(1+BE287*($Q279-1)),0)</f>
        <v>-0.10665492533170086</v>
      </c>
      <c r="BG279" s="114">
        <f>IF(BF279=0,0,-1*BF279^2/$Z$10)</f>
        <v>-0.11375273097510685</v>
      </c>
      <c r="BH279" s="61">
        <f>IF($AA$10,$Z$10*($Q279-1)/(1+BG287*($Q279-1)),0)</f>
        <v>-0.10665492533170086</v>
      </c>
      <c r="BI279" s="114">
        <f>IF(BH279=0,0,-1*BH279^2/$Z$10)</f>
        <v>-0.11375273097510685</v>
      </c>
      <c r="BJ279" s="61">
        <f>IF($AA$10,$Z$10*($Q279-1)/(1+BI287*($Q279-1)),0)</f>
        <v>-0.10665492533170086</v>
      </c>
      <c r="BK279" s="114">
        <f>IF(BJ279=0,0,-1*BJ279^2/$Z$10)</f>
        <v>-0.11375273097510685</v>
      </c>
      <c r="BL279" s="61">
        <f>IF($AA$10,$Z$10*($Q279-1)/(1+BK287*($Q279-1)),0)</f>
        <v>-0.10665492533170086</v>
      </c>
      <c r="BM279" s="114">
        <f>IF(BL279=0,0,-1*BL279^2/$Z$10)</f>
        <v>-0.11375273097510685</v>
      </c>
      <c r="BN279" s="61">
        <f>IF($AA$10,$Z$10*($Q279-1)/(1+BM287*($Q279-1)),0)</f>
        <v>-0.10665492533170086</v>
      </c>
      <c r="BO279" s="114">
        <f>IF(BN279=0,0,-1*BN279^2/$Z$10)</f>
        <v>-0.11375273097510685</v>
      </c>
      <c r="BP279" s="61">
        <f>IF($AA$10,$Z$10*($Q279-1)/(1+BO287*($Q279-1)),0)</f>
        <v>-0.10665492533170086</v>
      </c>
      <c r="BQ279" s="114">
        <f>IF(BP279=0,0,-1*BP279^2/$Z$10)</f>
        <v>-0.11375273097510685</v>
      </c>
      <c r="BR279" s="61">
        <f>IF($AA$10,$Z$10*($Q279-1)/(1+BQ287*($Q279-1)),0)</f>
        <v>-0.10665492533170086</v>
      </c>
      <c r="BS279" s="114">
        <f>IF(BR279=0,0,-1*BR279^2/$Z$10)</f>
        <v>-0.11375273097510685</v>
      </c>
      <c r="BT279" s="61">
        <f>IF($AA$10,$Z$10*($Q279-1)/(1+BS287*($Q279-1)),0)</f>
        <v>-0.10665492533170086</v>
      </c>
      <c r="BU279" s="114">
        <f>IF(BT279=0,0,-1*BT279^2/$Z$10)</f>
        <v>-0.11375273097510685</v>
      </c>
      <c r="BV279" s="61">
        <f>IF($AA$10,$Z$10*($Q279-1)/(1+BU287*($Q279-1)),0)</f>
        <v>-0.10665492533170086</v>
      </c>
      <c r="BW279" s="114">
        <f>IF(BV279=0,0,-1*BV279^2/$Z$10)</f>
        <v>-0.11375273097510685</v>
      </c>
      <c r="BX279" s="61">
        <f>IF($AA$10,$Z$10*($Q279-1)/(1+BW287*($Q279-1)),0)</f>
        <v>-0.10665492533170086</v>
      </c>
      <c r="BY279" s="114">
        <f>IF(BX279=0,0,-1*BX279^2/$Z$10)</f>
        <v>-0.11375273097510685</v>
      </c>
      <c r="BZ279" s="61">
        <f>IF($AA$10,$Z$10*($Q279-1)/(1+BY287*($Q279-1)),0)</f>
        <v>-0.10665492533170086</v>
      </c>
      <c r="CA279" s="114">
        <f>IF(BZ279=0,0,-1*BZ279^2/$Z$10)</f>
        <v>-0.11375273097510685</v>
      </c>
      <c r="CB279" s="61">
        <f>IF($AA$10,$Z$10*($Q279-1)/(1+CA287*($Q279-1)),0)</f>
        <v>-0.10665492533170086</v>
      </c>
      <c r="CC279" s="114">
        <f>IF(CB279=0,0,-1*CB279^2/$Z$10)</f>
        <v>-0.11375273097510685</v>
      </c>
      <c r="CD279" s="61">
        <f>IF($AA$10,$Z$10*($Q279-1)/(1+CC287*($Q279-1)),0)</f>
        <v>-0.10665492533170086</v>
      </c>
      <c r="CE279" s="114">
        <f>IF(CD279=0,0,-1*CD279^2/$Z$10)</f>
        <v>-0.11375273097510685</v>
      </c>
      <c r="CF279" s="61">
        <f>IF($AA$10,$Z$10*($Q279-1)/(1+CE287*($Q279-1)),0)</f>
        <v>-0.10665492533170086</v>
      </c>
      <c r="CG279" s="114">
        <f>IF(CF279=0,0,-1*CF279^2/$Z$10)</f>
        <v>-0.11375273097510685</v>
      </c>
      <c r="CH279" s="61">
        <f>IF($AA$10,$Z$10*($Q279-1)/(1+CG287*($Q279-1)),0)</f>
        <v>-0.10665492533170086</v>
      </c>
      <c r="CI279" s="114">
        <f>IF(CH279=0,0,-1*CH279^2/$Z$10)</f>
        <v>-0.11375273097510685</v>
      </c>
      <c r="CJ279" s="61">
        <f>IF($AA$10,$Z$10*($Q279-1)/(1+CI287*($Q279-1)),0)</f>
        <v>-0.10665492533170086</v>
      </c>
      <c r="CK279" s="114">
        <f>IF(CJ279=0,0,-1*CJ279^2/$Z$10)</f>
        <v>-0.11375273097510685</v>
      </c>
      <c r="CL279" s="61">
        <f>IF($AA$10,$Z$10*($Q279-1)/(1+CK287*($Q279-1)),0)</f>
        <v>-0.10665492533170086</v>
      </c>
      <c r="CM279" s="114">
        <f>IF(CL279=0,0,-1*CL279^2/$Z$10)</f>
        <v>-0.11375273097510685</v>
      </c>
      <c r="CN279" s="61">
        <f>IF($AA$10,$Z$10*($Q279-1)/(1+CM287*($Q279-1)),0)</f>
        <v>-0.10665492533170086</v>
      </c>
      <c r="CO279" s="114">
        <f>IF(CN279=0,0,-1*CN279^2/$Z$10)</f>
        <v>-0.11375273097510685</v>
      </c>
      <c r="CP279" s="61">
        <f>IF($AA$10,$Z$10*($Q279-1)/(1+CO287*($Q279-1)),0)</f>
        <v>-0.10665492533170086</v>
      </c>
      <c r="CQ279" s="114">
        <f>IF(CP279=0,0,-1*CP279^2/$Z$10)</f>
        <v>-0.11375273097510685</v>
      </c>
      <c r="CR279" s="61">
        <f>IF($AA$10,$Z$10*($Q279-1)/(1+CQ287*($Q279-1)),0)</f>
        <v>-0.10665492533170086</v>
      </c>
      <c r="CS279" s="114">
        <f>IF(CR279=0,0,-1*CR279^2/$Z$10)</f>
        <v>-0.11375273097510685</v>
      </c>
      <c r="CT279" s="61">
        <f>IF($AA$10,$Z$10*($Q279-1)/(1+CS287*($Q279-1)),0)</f>
        <v>-0.10665492533170086</v>
      </c>
      <c r="CU279" s="114">
        <f>IF(CT279=0,0,-1*CT279^2/$Z$10)</f>
        <v>-0.11375273097510685</v>
      </c>
      <c r="CV279" s="61">
        <f>IF($AA$10,$Z$10*($Q279-1)/(1+CU287*($Q279-1)),0)</f>
        <v>-0.10665492533170086</v>
      </c>
      <c r="CW279" s="114">
        <f>IF(CV279=0,0,-1*CV279^2/$Z$10)</f>
        <v>-0.11375273097510685</v>
      </c>
      <c r="CX279" s="61">
        <f>IF($AA$10,$Z$10*($Q279-1)/(1+CW287*($Q279-1)),0)</f>
        <v>-0.10665492533170086</v>
      </c>
      <c r="CY279" s="114">
        <f>IF(CX279=0,0,-1*CX279^2/$Z$10)</f>
        <v>-0.11375273097510685</v>
      </c>
      <c r="CZ279" s="61">
        <f>IF($AA$10,$Z$10*($Q279-1)/(1+CY287*($Q279-1)),0)</f>
        <v>-0.10665492533170086</v>
      </c>
      <c r="DA279" s="114">
        <f>IF(CZ279=0,0,-1*CZ279^2/$Z$10)</f>
        <v>-0.11375273097510685</v>
      </c>
      <c r="DB279" s="61">
        <f>IF($AA$10,$Z$10*($Q279-1)/(1+DA287*($Q279-1)),0)</f>
        <v>-0.10665492533170086</v>
      </c>
      <c r="DC279" s="114">
        <f>IF(DB279=0,0,-1*DB279^2/$Z$10)</f>
        <v>-0.11375273097510685</v>
      </c>
      <c r="DD279" s="61">
        <f>IF($AA$10,$Z$10*($Q279-1)/(1+DC287*($Q279-1)),0)</f>
        <v>-0.10665492533170086</v>
      </c>
      <c r="DE279" s="114">
        <f>IF(DD279=0,0,-1*DD279^2/$Z$10)</f>
        <v>-0.11375273097510685</v>
      </c>
      <c r="DF279" s="61">
        <f>IF($AA$10,$Z$10*($Q279-1)/(1+DE287*($Q279-1)),0)</f>
        <v>-0.10665492533170086</v>
      </c>
      <c r="DG279" s="114">
        <f>IF(DF279=0,0,-1*DF279^2/$Z$10)</f>
        <v>-0.11375273097510685</v>
      </c>
      <c r="DH279" s="61">
        <f>IF($AA$10,$Z$10*($Q279-1)/(1+DG287*($Q279-1)),0)</f>
        <v>-0.10665492533170086</v>
      </c>
      <c r="DI279" s="114">
        <f>IF(DH279=0,0,-1*DH279^2/$Z$10)</f>
        <v>-0.11375273097510685</v>
      </c>
      <c r="DJ279" s="61">
        <f>IF($AA$10,$Z$10*($Q279-1)/(1+DI287*($Q279-1)),0)</f>
        <v>-0.10665492533170086</v>
      </c>
      <c r="DK279" s="114">
        <f>IF(DJ279=0,0,-1*DJ279^2/$Z$10)</f>
        <v>-0.11375273097510685</v>
      </c>
      <c r="DL279" s="61">
        <f>IF($AA$10,$Z$10*($Q279-1)/(1+DK287*($Q279-1)),0)</f>
        <v>-0.10665492533170086</v>
      </c>
      <c r="DM279" s="154">
        <f>IF(DL279=0,0,-1*DL279^2/$Z$10)</f>
        <v>-0.11375273097510685</v>
      </c>
    </row>
    <row r="280" spans="14:117" x14ac:dyDescent="0.25">
      <c r="N280" s="153">
        <f>$Z$11/(O274*(Q280-1)+1)</f>
        <v>0.12573128331346803</v>
      </c>
      <c r="O280" s="169">
        <f t="shared" si="81"/>
        <v>1.9880925846846819E-2</v>
      </c>
      <c r="P280" s="78">
        <v>5</v>
      </c>
      <c r="Q280" s="61">
        <f>IF($AA$11,AV255/AV267,0)</f>
        <v>0.15812234889292046</v>
      </c>
      <c r="R280" s="61">
        <f>IF($AA$11,$Z$11*($Q280-1)/(1+O234*($Q280-1)),0)</f>
        <v>-0.10584924350137068</v>
      </c>
      <c r="S280" s="114">
        <f>IF(R280=0,0,-1*R280^2/$Z$11)</f>
        <v>-0.11204062349812462</v>
      </c>
      <c r="T280" s="61">
        <f>IF($AA$11,$Z$11*($Q280-1)/(1+S287*($Q280-1)),0)</f>
        <v>-0.10626772686903185</v>
      </c>
      <c r="U280" s="114">
        <f>IF(T280=0,0,-1*T280^2/$Z$11)</f>
        <v>-0.11292829773911155</v>
      </c>
      <c r="V280" s="61">
        <f>IF($AA$11,$Z$11*($Q280-1)/(1+U287*($Q280-1)),0)</f>
        <v>-0.10584873721751124</v>
      </c>
      <c r="W280" s="114">
        <f>IF(V280=0,0,-1*V280^2/$Z$11)</f>
        <v>-0.1120395517054175</v>
      </c>
      <c r="X280" s="61">
        <f>IF($AA$11,$Z$11*($Q280-1)/(1+W287*($Q280-1)),0)</f>
        <v>-0.10585035744155863</v>
      </c>
      <c r="Y280" s="114">
        <f>IF(X280=0,0,-1*X280^2/$Z$11)</f>
        <v>-0.11204298170505725</v>
      </c>
      <c r="Z280" s="61">
        <f>IF($AA$11,$Z$11*($Q280-1)/(1+Y287*($Q280-1)),0)</f>
        <v>-0.10585035746662123</v>
      </c>
      <c r="AA280" s="114">
        <f>IF(Z280=0,0,-1*Z280^2/$Z$11)</f>
        <v>-0.11204298175811496</v>
      </c>
      <c r="AB280" s="61">
        <f>IF($AA$11,$Z$11*($Q280-1)/(1+AA287*($Q280-1)),0)</f>
        <v>-0.10585035746662122</v>
      </c>
      <c r="AC280" s="114">
        <f>IF(AB280=0,0,-1*AB280^2/$Z$11)</f>
        <v>-0.11204298175811495</v>
      </c>
      <c r="AD280" s="61">
        <f>IF($AA$11,$Z$11*($Q280-1)/(1+AC287*($Q280-1)),0)</f>
        <v>-0.10585035746662122</v>
      </c>
      <c r="AE280" s="114">
        <f>IF(AD280=0,0,-1*AD280^2/$Z$11)</f>
        <v>-0.11204298175811495</v>
      </c>
      <c r="AF280" s="61">
        <f>IF($AA$11,$Z$11*($Q280-1)/(1+AE287*($Q280-1)),0)</f>
        <v>-0.10585035746662122</v>
      </c>
      <c r="AG280" s="114">
        <f>IF(AF280=0,0,-1*AF280^2/$Z$11)</f>
        <v>-0.11204298175811495</v>
      </c>
      <c r="AH280" s="61">
        <f>IF($AA$11,$Z$11*($Q280-1)/(1+AG287*($Q280-1)),0)</f>
        <v>-0.10585035746662122</v>
      </c>
      <c r="AI280" s="114">
        <f>IF(AH280=0,0,-1*AH280^2/$Z$11)</f>
        <v>-0.11204298175811495</v>
      </c>
      <c r="AJ280" s="61">
        <f>IF($AA$11,$Z$11*($Q280-1)/(1+AI287*($Q280-1)),0)</f>
        <v>-0.10585035746662122</v>
      </c>
      <c r="AK280" s="114">
        <f>IF(AJ280=0,0,-1*AJ280^2/$Z$11)</f>
        <v>-0.11204298175811495</v>
      </c>
      <c r="AL280" s="61">
        <f>IF($AA$11,$Z$11*($Q280-1)/(1+AK287*($Q280-1)),0)</f>
        <v>-0.10585035746662122</v>
      </c>
      <c r="AM280" s="114">
        <f>IF(AL280=0,0,-1*AL280^2/$Z$11)</f>
        <v>-0.11204298175811495</v>
      </c>
      <c r="AN280" s="61">
        <f>IF($AA$11,$Z$11*($Q280-1)/(1+AM287*($Q280-1)),0)</f>
        <v>-0.10585035746662122</v>
      </c>
      <c r="AO280" s="114">
        <f>IF(AN280=0,0,-1*AN280^2/$Z$11)</f>
        <v>-0.11204298175811495</v>
      </c>
      <c r="AP280" s="61">
        <f>IF($AA$11,$Z$11*($Q280-1)/(1+AO287*($Q280-1)),0)</f>
        <v>-0.10585035746662122</v>
      </c>
      <c r="AQ280" s="114">
        <f>IF(AP280=0,0,-1*AP280^2/$Z$11)</f>
        <v>-0.11204298175811495</v>
      </c>
      <c r="AR280" s="61">
        <f>IF($AA$11,$Z$11*($Q280-1)/(1+AQ287*($Q280-1)),0)</f>
        <v>-0.10585035746662122</v>
      </c>
      <c r="AS280" s="114">
        <f>IF(AR280=0,0,-1*AR280^2/$Z$11)</f>
        <v>-0.11204298175811495</v>
      </c>
      <c r="AT280" s="61">
        <f>IF($AA$11,$Z$11*($Q280-1)/(1+AS287*($Q280-1)),0)</f>
        <v>-0.10585035746662122</v>
      </c>
      <c r="AU280" s="114">
        <f>IF(AT280=0,0,-1*AT280^2/$Z$11)</f>
        <v>-0.11204298175811495</v>
      </c>
      <c r="AV280" s="61">
        <f>IF($AA$11,$Z$11*($Q280-1)/(1+AU287*($Q280-1)),0)</f>
        <v>-0.10585035746662122</v>
      </c>
      <c r="AW280" s="114">
        <f>IF(AV280=0,0,-1*AV280^2/$Z$11)</f>
        <v>-0.11204298175811495</v>
      </c>
      <c r="AX280" s="61">
        <f>IF($AA$11,$Z$11*($Q280-1)/(1+AW287*($Q280-1)),0)</f>
        <v>-0.10585035746662122</v>
      </c>
      <c r="AY280" s="114">
        <f>IF(AX280=0,0,-1*AX280^2/$Z$11)</f>
        <v>-0.11204298175811495</v>
      </c>
      <c r="AZ280" s="61">
        <f>IF($AA$11,$Z$11*($Q280-1)/(1+AY287*($Q280-1)),0)</f>
        <v>-0.10585035746662122</v>
      </c>
      <c r="BA280" s="114">
        <f>IF(AZ280=0,0,-1*AZ280^2/$Z$11)</f>
        <v>-0.11204298175811495</v>
      </c>
      <c r="BB280" s="61">
        <f>IF($AA$11,$Z$11*($Q280-1)/(1+BA287*($Q280-1)),0)</f>
        <v>-0.10585035746662122</v>
      </c>
      <c r="BC280" s="114">
        <f>IF(BB280=0,0,-1*BB280^2/$Z$11)</f>
        <v>-0.11204298175811495</v>
      </c>
      <c r="BD280" s="61">
        <f>IF($AA$11,$Z$11*($Q280-1)/(1+BC287*($Q280-1)),0)</f>
        <v>-0.10585035746662122</v>
      </c>
      <c r="BE280" s="114">
        <f>IF(BD280=0,0,-1*BD280^2/$Z$11)</f>
        <v>-0.11204298175811495</v>
      </c>
      <c r="BF280" s="61">
        <f>IF($AA$11,$Z$11*($Q280-1)/(1+BE287*($Q280-1)),0)</f>
        <v>-0.10585035746662122</v>
      </c>
      <c r="BG280" s="114">
        <f>IF(BF280=0,0,-1*BF280^2/$Z$11)</f>
        <v>-0.11204298175811495</v>
      </c>
      <c r="BH280" s="61">
        <f>IF($AA$11,$Z$11*($Q280-1)/(1+BG287*($Q280-1)),0)</f>
        <v>-0.10585035746662122</v>
      </c>
      <c r="BI280" s="114">
        <f>IF(BH280=0,0,-1*BH280^2/$Z$11)</f>
        <v>-0.11204298175811495</v>
      </c>
      <c r="BJ280" s="61">
        <f>IF($AA$11,$Z$11*($Q280-1)/(1+BI287*($Q280-1)),0)</f>
        <v>-0.10585035746662122</v>
      </c>
      <c r="BK280" s="114">
        <f>IF(BJ280=0,0,-1*BJ280^2/$Z$11)</f>
        <v>-0.11204298175811495</v>
      </c>
      <c r="BL280" s="61">
        <f>IF($AA$11,$Z$11*($Q280-1)/(1+BK287*($Q280-1)),0)</f>
        <v>-0.10585035746662122</v>
      </c>
      <c r="BM280" s="114">
        <f>IF(BL280=0,0,-1*BL280^2/$Z$11)</f>
        <v>-0.11204298175811495</v>
      </c>
      <c r="BN280" s="61">
        <f>IF($AA$11,$Z$11*($Q280-1)/(1+BM287*($Q280-1)),0)</f>
        <v>-0.10585035746662122</v>
      </c>
      <c r="BO280" s="114">
        <f>IF(BN280=0,0,-1*BN280^2/$Z$11)</f>
        <v>-0.11204298175811495</v>
      </c>
      <c r="BP280" s="61">
        <f>IF($AA$11,$Z$11*($Q280-1)/(1+BO287*($Q280-1)),0)</f>
        <v>-0.10585035746662122</v>
      </c>
      <c r="BQ280" s="114">
        <f>IF(BP280=0,0,-1*BP280^2/$Z$11)</f>
        <v>-0.11204298175811495</v>
      </c>
      <c r="BR280" s="61">
        <f>IF($AA$11,$Z$11*($Q280-1)/(1+BQ287*($Q280-1)),0)</f>
        <v>-0.10585035746662122</v>
      </c>
      <c r="BS280" s="114">
        <f>IF(BR280=0,0,-1*BR280^2/$Z$11)</f>
        <v>-0.11204298175811495</v>
      </c>
      <c r="BT280" s="61">
        <f>IF($AA$11,$Z$11*($Q280-1)/(1+BS287*($Q280-1)),0)</f>
        <v>-0.10585035746662122</v>
      </c>
      <c r="BU280" s="114">
        <f>IF(BT280=0,0,-1*BT280^2/$Z$11)</f>
        <v>-0.11204298175811495</v>
      </c>
      <c r="BV280" s="61">
        <f>IF($AA$11,$Z$11*($Q280-1)/(1+BU287*($Q280-1)),0)</f>
        <v>-0.10585035746662122</v>
      </c>
      <c r="BW280" s="114">
        <f>IF(BV280=0,0,-1*BV280^2/$Z$11)</f>
        <v>-0.11204298175811495</v>
      </c>
      <c r="BX280" s="61">
        <f>IF($AA$11,$Z$11*($Q280-1)/(1+BW287*($Q280-1)),0)</f>
        <v>-0.10585035746662122</v>
      </c>
      <c r="BY280" s="114">
        <f>IF(BX280=0,0,-1*BX280^2/$Z$11)</f>
        <v>-0.11204298175811495</v>
      </c>
      <c r="BZ280" s="61">
        <f>IF($AA$11,$Z$11*($Q280-1)/(1+BY287*($Q280-1)),0)</f>
        <v>-0.10585035746662122</v>
      </c>
      <c r="CA280" s="114">
        <f>IF(BZ280=0,0,-1*BZ280^2/$Z$11)</f>
        <v>-0.11204298175811495</v>
      </c>
      <c r="CB280" s="61">
        <f>IF($AA$11,$Z$11*($Q280-1)/(1+CA287*($Q280-1)),0)</f>
        <v>-0.10585035746662122</v>
      </c>
      <c r="CC280" s="114">
        <f>IF(CB280=0,0,-1*CB280^2/$Z$11)</f>
        <v>-0.11204298175811495</v>
      </c>
      <c r="CD280" s="61">
        <f>IF($AA$11,$Z$11*($Q280-1)/(1+CC287*($Q280-1)),0)</f>
        <v>-0.10585035746662122</v>
      </c>
      <c r="CE280" s="114">
        <f>IF(CD280=0,0,-1*CD280^2/$Z$11)</f>
        <v>-0.11204298175811495</v>
      </c>
      <c r="CF280" s="61">
        <f>IF($AA$11,$Z$11*($Q280-1)/(1+CE287*($Q280-1)),0)</f>
        <v>-0.10585035746662122</v>
      </c>
      <c r="CG280" s="114">
        <f>IF(CF280=0,0,-1*CF280^2/$Z$11)</f>
        <v>-0.11204298175811495</v>
      </c>
      <c r="CH280" s="61">
        <f>IF($AA$11,$Z$11*($Q280-1)/(1+CG287*($Q280-1)),0)</f>
        <v>-0.10585035746662122</v>
      </c>
      <c r="CI280" s="114">
        <f>IF(CH280=0,0,-1*CH280^2/$Z$11)</f>
        <v>-0.11204298175811495</v>
      </c>
      <c r="CJ280" s="61">
        <f>IF($AA$11,$Z$11*($Q280-1)/(1+CI287*($Q280-1)),0)</f>
        <v>-0.10585035746662122</v>
      </c>
      <c r="CK280" s="114">
        <f>IF(CJ280=0,0,-1*CJ280^2/$Z$11)</f>
        <v>-0.11204298175811495</v>
      </c>
      <c r="CL280" s="61">
        <f>IF($AA$11,$Z$11*($Q280-1)/(1+CK287*($Q280-1)),0)</f>
        <v>-0.10585035746662122</v>
      </c>
      <c r="CM280" s="114">
        <f>IF(CL280=0,0,-1*CL280^2/$Z$11)</f>
        <v>-0.11204298175811495</v>
      </c>
      <c r="CN280" s="61">
        <f>IF($AA$11,$Z$11*($Q280-1)/(1+CM287*($Q280-1)),0)</f>
        <v>-0.10585035746662122</v>
      </c>
      <c r="CO280" s="114">
        <f>IF(CN280=0,0,-1*CN280^2/$Z$11)</f>
        <v>-0.11204298175811495</v>
      </c>
      <c r="CP280" s="61">
        <f>IF($AA$11,$Z$11*($Q280-1)/(1+CO287*($Q280-1)),0)</f>
        <v>-0.10585035746662122</v>
      </c>
      <c r="CQ280" s="114">
        <f>IF(CP280=0,0,-1*CP280^2/$Z$11)</f>
        <v>-0.11204298175811495</v>
      </c>
      <c r="CR280" s="61">
        <f>IF($AA$11,$Z$11*($Q280-1)/(1+CQ287*($Q280-1)),0)</f>
        <v>-0.10585035746662122</v>
      </c>
      <c r="CS280" s="114">
        <f>IF(CR280=0,0,-1*CR280^2/$Z$11)</f>
        <v>-0.11204298175811495</v>
      </c>
      <c r="CT280" s="61">
        <f>IF($AA$11,$Z$11*($Q280-1)/(1+CS287*($Q280-1)),0)</f>
        <v>-0.10585035746662122</v>
      </c>
      <c r="CU280" s="114">
        <f>IF(CT280=0,0,-1*CT280^2/$Z$11)</f>
        <v>-0.11204298175811495</v>
      </c>
      <c r="CV280" s="61">
        <f>IF($AA$11,$Z$11*($Q280-1)/(1+CU287*($Q280-1)),0)</f>
        <v>-0.10585035746662122</v>
      </c>
      <c r="CW280" s="114">
        <f>IF(CV280=0,0,-1*CV280^2/$Z$11)</f>
        <v>-0.11204298175811495</v>
      </c>
      <c r="CX280" s="61">
        <f>IF($AA$11,$Z$11*($Q280-1)/(1+CW287*($Q280-1)),0)</f>
        <v>-0.10585035746662122</v>
      </c>
      <c r="CY280" s="114">
        <f>IF(CX280=0,0,-1*CX280^2/$Z$11)</f>
        <v>-0.11204298175811495</v>
      </c>
      <c r="CZ280" s="61">
        <f>IF($AA$11,$Z$11*($Q280-1)/(1+CY287*($Q280-1)),0)</f>
        <v>-0.10585035746662122</v>
      </c>
      <c r="DA280" s="114">
        <f>IF(CZ280=0,0,-1*CZ280^2/$Z$11)</f>
        <v>-0.11204298175811495</v>
      </c>
      <c r="DB280" s="61">
        <f>IF($AA$11,$Z$11*($Q280-1)/(1+DA287*($Q280-1)),0)</f>
        <v>-0.10585035746662122</v>
      </c>
      <c r="DC280" s="114">
        <f>IF(DB280=0,0,-1*DB280^2/$Z$11)</f>
        <v>-0.11204298175811495</v>
      </c>
      <c r="DD280" s="61">
        <f>IF($AA$11,$Z$11*($Q280-1)/(1+DC287*($Q280-1)),0)</f>
        <v>-0.10585035746662122</v>
      </c>
      <c r="DE280" s="114">
        <f>IF(DD280=0,0,-1*DD280^2/$Z$11)</f>
        <v>-0.11204298175811495</v>
      </c>
      <c r="DF280" s="61">
        <f>IF($AA$11,$Z$11*($Q280-1)/(1+DE287*($Q280-1)),0)</f>
        <v>-0.10585035746662122</v>
      </c>
      <c r="DG280" s="114">
        <f>IF(DF280=0,0,-1*DF280^2/$Z$11)</f>
        <v>-0.11204298175811495</v>
      </c>
      <c r="DH280" s="61">
        <f>IF($AA$11,$Z$11*($Q280-1)/(1+DG287*($Q280-1)),0)</f>
        <v>-0.10585035746662122</v>
      </c>
      <c r="DI280" s="114">
        <f>IF(DH280=0,0,-1*DH280^2/$Z$11)</f>
        <v>-0.11204298175811495</v>
      </c>
      <c r="DJ280" s="61">
        <f>IF($AA$11,$Z$11*($Q280-1)/(1+DI287*($Q280-1)),0)</f>
        <v>-0.10585035746662122</v>
      </c>
      <c r="DK280" s="114">
        <f>IF(DJ280=0,0,-1*DJ280^2/$Z$11)</f>
        <v>-0.11204298175811495</v>
      </c>
      <c r="DL280" s="61">
        <f>IF($AA$11,$Z$11*($Q280-1)/(1+DK287*($Q280-1)),0)</f>
        <v>-0.10585035746662122</v>
      </c>
      <c r="DM280" s="154">
        <f>IF(DL280=0,0,-1*DL280^2/$Z$11)</f>
        <v>-0.11204298175811495</v>
      </c>
    </row>
    <row r="281" spans="14:117" x14ac:dyDescent="0.25">
      <c r="N281" s="153">
        <f>$Z$12/(O274*(Q281-1)+1)</f>
        <v>0.1296211164217019</v>
      </c>
      <c r="O281" s="169">
        <f t="shared" si="81"/>
        <v>7.7692163978719322E-3</v>
      </c>
      <c r="P281" s="78">
        <v>6</v>
      </c>
      <c r="Q281" s="61">
        <f>IF($AA$12,AV256/AV268,0)</f>
        <v>5.9937891389517196E-2</v>
      </c>
      <c r="R281" s="61">
        <f>IF($AA$12,$Z$12*($Q281-1)/(1+O234*($Q281-1)),0)</f>
        <v>-0.12185042380443972</v>
      </c>
      <c r="S281" s="114">
        <f>IF(R281=0,0,-1*R281^2/$Z$12)</f>
        <v>-0.14847525781321569</v>
      </c>
      <c r="T281" s="61">
        <f>IF($AA$12,$Z$12*($Q281-1)/(1+S287*($Q281-1)),0)</f>
        <v>-0.12240532595934916</v>
      </c>
      <c r="U281" s="114">
        <f>IF(T281=0,0,-1*T281^2/$Z$12)</f>
        <v>-0.14983063823214518</v>
      </c>
      <c r="V281" s="61">
        <f>IF($AA$12,$Z$12*($Q281-1)/(1+U287*($Q281-1)),0)</f>
        <v>-0.12184975288196663</v>
      </c>
      <c r="W281" s="114">
        <f>IF(V281=0,0,-1*V281^2/$Z$12)</f>
        <v>-0.14847362277396334</v>
      </c>
      <c r="X281" s="61">
        <f>IF($AA$12,$Z$12*($Q281-1)/(1+W287*($Q281-1)),0)</f>
        <v>-0.12185189999061714</v>
      </c>
      <c r="Y281" s="114">
        <f>IF(X281=0,0,-1*X281^2/$Z$12)</f>
        <v>-0.1484788553132336</v>
      </c>
      <c r="Z281" s="61">
        <f>IF($AA$12,$Z$12*($Q281-1)/(1+Y287*($Q281-1)),0)</f>
        <v>-0.12185190002382996</v>
      </c>
      <c r="AA281" s="114">
        <f>IF(Z281=0,0,-1*Z281^2/$Z$12)</f>
        <v>-0.14847885539417452</v>
      </c>
      <c r="AB281" s="61">
        <f>IF($AA$12,$Z$12*($Q281-1)/(1+AA287*($Q281-1)),0)</f>
        <v>-0.12185190002382996</v>
      </c>
      <c r="AC281" s="114">
        <f>IF(AB281=0,0,-1*AB281^2/$Z$12)</f>
        <v>-0.14847885539417452</v>
      </c>
      <c r="AD281" s="61">
        <f>IF($AA$12,$Z$12*($Q281-1)/(1+AC287*($Q281-1)),0)</f>
        <v>-0.12185190002382996</v>
      </c>
      <c r="AE281" s="114">
        <f>IF(AD281=0,0,-1*AD281^2/$Z$12)</f>
        <v>-0.14847885539417452</v>
      </c>
      <c r="AF281" s="61">
        <f>IF($AA$12,$Z$12*($Q281-1)/(1+AE287*($Q281-1)),0)</f>
        <v>-0.12185190002382996</v>
      </c>
      <c r="AG281" s="114">
        <f>IF(AF281=0,0,-1*AF281^2/$Z$12)</f>
        <v>-0.14847885539417452</v>
      </c>
      <c r="AH281" s="61">
        <f>IF($AA$12,$Z$12*($Q281-1)/(1+AG287*($Q281-1)),0)</f>
        <v>-0.12185190002382996</v>
      </c>
      <c r="AI281" s="114">
        <f>IF(AH281=0,0,-1*AH281^2/$Z$12)</f>
        <v>-0.14847885539417452</v>
      </c>
      <c r="AJ281" s="61">
        <f>IF($AA$12,$Z$12*($Q281-1)/(1+AI287*($Q281-1)),0)</f>
        <v>-0.12185190002382996</v>
      </c>
      <c r="AK281" s="114">
        <f>IF(AJ281=0,0,-1*AJ281^2/$Z$12)</f>
        <v>-0.14847885539417452</v>
      </c>
      <c r="AL281" s="61">
        <f>IF($AA$12,$Z$12*($Q281-1)/(1+AK287*($Q281-1)),0)</f>
        <v>-0.12185190002382996</v>
      </c>
      <c r="AM281" s="114">
        <f>IF(AL281=0,0,-1*AL281^2/$Z$12)</f>
        <v>-0.14847885539417452</v>
      </c>
      <c r="AN281" s="61">
        <f>IF($AA$12,$Z$12*($Q281-1)/(1+AM287*($Q281-1)),0)</f>
        <v>-0.12185190002382996</v>
      </c>
      <c r="AO281" s="114">
        <f>IF(AN281=0,0,-1*AN281^2/$Z$12)</f>
        <v>-0.14847885539417452</v>
      </c>
      <c r="AP281" s="61">
        <f>IF($AA$12,$Z$12*($Q281-1)/(1+AO287*($Q281-1)),0)</f>
        <v>-0.12185190002382996</v>
      </c>
      <c r="AQ281" s="114">
        <f>IF(AP281=0,0,-1*AP281^2/$Z$12)</f>
        <v>-0.14847885539417452</v>
      </c>
      <c r="AR281" s="61">
        <f>IF($AA$12,$Z$12*($Q281-1)/(1+AQ287*($Q281-1)),0)</f>
        <v>-0.12185190002382996</v>
      </c>
      <c r="AS281" s="114">
        <f>IF(AR281=0,0,-1*AR281^2/$Z$12)</f>
        <v>-0.14847885539417452</v>
      </c>
      <c r="AT281" s="61">
        <f>IF($AA$12,$Z$12*($Q281-1)/(1+AS287*($Q281-1)),0)</f>
        <v>-0.12185190002382996</v>
      </c>
      <c r="AU281" s="114">
        <f>IF(AT281=0,0,-1*AT281^2/$Z$12)</f>
        <v>-0.14847885539417452</v>
      </c>
      <c r="AV281" s="61">
        <f>IF($AA$12,$Z$12*($Q281-1)/(1+AU287*($Q281-1)),0)</f>
        <v>-0.12185190002382996</v>
      </c>
      <c r="AW281" s="114">
        <f>IF(AV281=0,0,-1*AV281^2/$Z$12)</f>
        <v>-0.14847885539417452</v>
      </c>
      <c r="AX281" s="61">
        <f>IF($AA$12,$Z$12*($Q281-1)/(1+AW287*($Q281-1)),0)</f>
        <v>-0.12185190002382996</v>
      </c>
      <c r="AY281" s="114">
        <f>IF(AX281=0,0,-1*AX281^2/$Z$12)</f>
        <v>-0.14847885539417452</v>
      </c>
      <c r="AZ281" s="61">
        <f>IF($AA$12,$Z$12*($Q281-1)/(1+AY287*($Q281-1)),0)</f>
        <v>-0.12185190002382996</v>
      </c>
      <c r="BA281" s="114">
        <f>IF(AZ281=0,0,-1*AZ281^2/$Z$12)</f>
        <v>-0.14847885539417452</v>
      </c>
      <c r="BB281" s="61">
        <f>IF($AA$12,$Z$12*($Q281-1)/(1+BA287*($Q281-1)),0)</f>
        <v>-0.12185190002382996</v>
      </c>
      <c r="BC281" s="114">
        <f>IF(BB281=0,0,-1*BB281^2/$Z$12)</f>
        <v>-0.14847885539417452</v>
      </c>
      <c r="BD281" s="61">
        <f>IF($AA$12,$Z$12*($Q281-1)/(1+BC287*($Q281-1)),0)</f>
        <v>-0.12185190002382996</v>
      </c>
      <c r="BE281" s="114">
        <f>IF(BD281=0,0,-1*BD281^2/$Z$12)</f>
        <v>-0.14847885539417452</v>
      </c>
      <c r="BF281" s="61">
        <f>IF($AA$12,$Z$12*($Q281-1)/(1+BE287*($Q281-1)),0)</f>
        <v>-0.12185190002382996</v>
      </c>
      <c r="BG281" s="114">
        <f>IF(BF281=0,0,-1*BF281^2/$Z$12)</f>
        <v>-0.14847885539417452</v>
      </c>
      <c r="BH281" s="61">
        <f>IF($AA$12,$Z$12*($Q281-1)/(1+BG287*($Q281-1)),0)</f>
        <v>-0.12185190002382996</v>
      </c>
      <c r="BI281" s="114">
        <f>IF(BH281=0,0,-1*BH281^2/$Z$12)</f>
        <v>-0.14847885539417452</v>
      </c>
      <c r="BJ281" s="61">
        <f>IF($AA$12,$Z$12*($Q281-1)/(1+BI287*($Q281-1)),0)</f>
        <v>-0.12185190002382996</v>
      </c>
      <c r="BK281" s="114">
        <f>IF(BJ281=0,0,-1*BJ281^2/$Z$12)</f>
        <v>-0.14847885539417452</v>
      </c>
      <c r="BL281" s="61">
        <f>IF($AA$12,$Z$12*($Q281-1)/(1+BK287*($Q281-1)),0)</f>
        <v>-0.12185190002382996</v>
      </c>
      <c r="BM281" s="114">
        <f>IF(BL281=0,0,-1*BL281^2/$Z$12)</f>
        <v>-0.14847885539417452</v>
      </c>
      <c r="BN281" s="61">
        <f>IF($AA$12,$Z$12*($Q281-1)/(1+BM287*($Q281-1)),0)</f>
        <v>-0.12185190002382996</v>
      </c>
      <c r="BO281" s="114">
        <f>IF(BN281=0,0,-1*BN281^2/$Z$12)</f>
        <v>-0.14847885539417452</v>
      </c>
      <c r="BP281" s="61">
        <f>IF($AA$12,$Z$12*($Q281-1)/(1+BO287*($Q281-1)),0)</f>
        <v>-0.12185190002382996</v>
      </c>
      <c r="BQ281" s="114">
        <f>IF(BP281=0,0,-1*BP281^2/$Z$12)</f>
        <v>-0.14847885539417452</v>
      </c>
      <c r="BR281" s="61">
        <f>IF($AA$12,$Z$12*($Q281-1)/(1+BQ287*($Q281-1)),0)</f>
        <v>-0.12185190002382996</v>
      </c>
      <c r="BS281" s="114">
        <f>IF(BR281=0,0,-1*BR281^2/$Z$12)</f>
        <v>-0.14847885539417452</v>
      </c>
      <c r="BT281" s="61">
        <f>IF($AA$12,$Z$12*($Q281-1)/(1+BS287*($Q281-1)),0)</f>
        <v>-0.12185190002382996</v>
      </c>
      <c r="BU281" s="114">
        <f>IF(BT281=0,0,-1*BT281^2/$Z$12)</f>
        <v>-0.14847885539417452</v>
      </c>
      <c r="BV281" s="61">
        <f>IF($AA$12,$Z$12*($Q281-1)/(1+BU287*($Q281-1)),0)</f>
        <v>-0.12185190002382996</v>
      </c>
      <c r="BW281" s="114">
        <f>IF(BV281=0,0,-1*BV281^2/$Z$12)</f>
        <v>-0.14847885539417452</v>
      </c>
      <c r="BX281" s="61">
        <f>IF($AA$12,$Z$12*($Q281-1)/(1+BW287*($Q281-1)),0)</f>
        <v>-0.12185190002382996</v>
      </c>
      <c r="BY281" s="114">
        <f>IF(BX281=0,0,-1*BX281^2/$Z$12)</f>
        <v>-0.14847885539417452</v>
      </c>
      <c r="BZ281" s="61">
        <f>IF($AA$12,$Z$12*($Q281-1)/(1+BY287*($Q281-1)),0)</f>
        <v>-0.12185190002382996</v>
      </c>
      <c r="CA281" s="114">
        <f>IF(BZ281=0,0,-1*BZ281^2/$Z$12)</f>
        <v>-0.14847885539417452</v>
      </c>
      <c r="CB281" s="61">
        <f>IF($AA$12,$Z$12*($Q281-1)/(1+CA287*($Q281-1)),0)</f>
        <v>-0.12185190002382996</v>
      </c>
      <c r="CC281" s="114">
        <f>IF(CB281=0,0,-1*CB281^2/$Z$12)</f>
        <v>-0.14847885539417452</v>
      </c>
      <c r="CD281" s="61">
        <f>IF($AA$12,$Z$12*($Q281-1)/(1+CC287*($Q281-1)),0)</f>
        <v>-0.12185190002382996</v>
      </c>
      <c r="CE281" s="114">
        <f>IF(CD281=0,0,-1*CD281^2/$Z$12)</f>
        <v>-0.14847885539417452</v>
      </c>
      <c r="CF281" s="61">
        <f>IF($AA$12,$Z$12*($Q281-1)/(1+CE287*($Q281-1)),0)</f>
        <v>-0.12185190002382996</v>
      </c>
      <c r="CG281" s="114">
        <f>IF(CF281=0,0,-1*CF281^2/$Z$12)</f>
        <v>-0.14847885539417452</v>
      </c>
      <c r="CH281" s="61">
        <f>IF($AA$12,$Z$12*($Q281-1)/(1+CG287*($Q281-1)),0)</f>
        <v>-0.12185190002382996</v>
      </c>
      <c r="CI281" s="114">
        <f>IF(CH281=0,0,-1*CH281^2/$Z$12)</f>
        <v>-0.14847885539417452</v>
      </c>
      <c r="CJ281" s="61">
        <f>IF($AA$12,$Z$12*($Q281-1)/(1+CI287*($Q281-1)),0)</f>
        <v>-0.12185190002382996</v>
      </c>
      <c r="CK281" s="114">
        <f>IF(CJ281=0,0,-1*CJ281^2/$Z$12)</f>
        <v>-0.14847885539417452</v>
      </c>
      <c r="CL281" s="61">
        <f>IF($AA$12,$Z$12*($Q281-1)/(1+CK287*($Q281-1)),0)</f>
        <v>-0.12185190002382996</v>
      </c>
      <c r="CM281" s="114">
        <f>IF(CL281=0,0,-1*CL281^2/$Z$12)</f>
        <v>-0.14847885539417452</v>
      </c>
      <c r="CN281" s="61">
        <f>IF($AA$12,$Z$12*($Q281-1)/(1+CM287*($Q281-1)),0)</f>
        <v>-0.12185190002382996</v>
      </c>
      <c r="CO281" s="114">
        <f>IF(CN281=0,0,-1*CN281^2/$Z$12)</f>
        <v>-0.14847885539417452</v>
      </c>
      <c r="CP281" s="61">
        <f>IF($AA$12,$Z$12*($Q281-1)/(1+CO287*($Q281-1)),0)</f>
        <v>-0.12185190002382996</v>
      </c>
      <c r="CQ281" s="114">
        <f>IF(CP281=0,0,-1*CP281^2/$Z$12)</f>
        <v>-0.14847885539417452</v>
      </c>
      <c r="CR281" s="61">
        <f>IF($AA$12,$Z$12*($Q281-1)/(1+CQ287*($Q281-1)),0)</f>
        <v>-0.12185190002382996</v>
      </c>
      <c r="CS281" s="114">
        <f>IF(CR281=0,0,-1*CR281^2/$Z$12)</f>
        <v>-0.14847885539417452</v>
      </c>
      <c r="CT281" s="61">
        <f>IF($AA$12,$Z$12*($Q281-1)/(1+CS287*($Q281-1)),0)</f>
        <v>-0.12185190002382996</v>
      </c>
      <c r="CU281" s="114">
        <f>IF(CT281=0,0,-1*CT281^2/$Z$12)</f>
        <v>-0.14847885539417452</v>
      </c>
      <c r="CV281" s="61">
        <f>IF($AA$12,$Z$12*($Q281-1)/(1+CU287*($Q281-1)),0)</f>
        <v>-0.12185190002382996</v>
      </c>
      <c r="CW281" s="114">
        <f>IF(CV281=0,0,-1*CV281^2/$Z$12)</f>
        <v>-0.14847885539417452</v>
      </c>
      <c r="CX281" s="61">
        <f>IF($AA$12,$Z$12*($Q281-1)/(1+CW287*($Q281-1)),0)</f>
        <v>-0.12185190002382996</v>
      </c>
      <c r="CY281" s="114">
        <f>IF(CX281=0,0,-1*CX281^2/$Z$12)</f>
        <v>-0.14847885539417452</v>
      </c>
      <c r="CZ281" s="61">
        <f>IF($AA$12,$Z$12*($Q281-1)/(1+CY287*($Q281-1)),0)</f>
        <v>-0.12185190002382996</v>
      </c>
      <c r="DA281" s="114">
        <f>IF(CZ281=0,0,-1*CZ281^2/$Z$12)</f>
        <v>-0.14847885539417452</v>
      </c>
      <c r="DB281" s="61">
        <f>IF($AA$12,$Z$12*($Q281-1)/(1+DA287*($Q281-1)),0)</f>
        <v>-0.12185190002382996</v>
      </c>
      <c r="DC281" s="114">
        <f>IF(DB281=0,0,-1*DB281^2/$Z$12)</f>
        <v>-0.14847885539417452</v>
      </c>
      <c r="DD281" s="61">
        <f>IF($AA$12,$Z$12*($Q281-1)/(1+DC287*($Q281-1)),0)</f>
        <v>-0.12185190002382996</v>
      </c>
      <c r="DE281" s="114">
        <f>IF(DD281=0,0,-1*DD281^2/$Z$12)</f>
        <v>-0.14847885539417452</v>
      </c>
      <c r="DF281" s="61">
        <f>IF($AA$12,$Z$12*($Q281-1)/(1+DE287*($Q281-1)),0)</f>
        <v>-0.12185190002382996</v>
      </c>
      <c r="DG281" s="114">
        <f>IF(DF281=0,0,-1*DF281^2/$Z$12)</f>
        <v>-0.14847885539417452</v>
      </c>
      <c r="DH281" s="61">
        <f>IF($AA$12,$Z$12*($Q281-1)/(1+DG287*($Q281-1)),0)</f>
        <v>-0.12185190002382996</v>
      </c>
      <c r="DI281" s="114">
        <f>IF(DH281=0,0,-1*DH281^2/$Z$12)</f>
        <v>-0.14847885539417452</v>
      </c>
      <c r="DJ281" s="61">
        <f>IF($AA$12,$Z$12*($Q281-1)/(1+DI287*($Q281-1)),0)</f>
        <v>-0.12185190002382996</v>
      </c>
      <c r="DK281" s="114">
        <f>IF(DJ281=0,0,-1*DJ281^2/$Z$12)</f>
        <v>-0.14847885539417452</v>
      </c>
      <c r="DL281" s="61">
        <f>IF($AA$12,$Z$12*($Q281-1)/(1+DK287*($Q281-1)),0)</f>
        <v>-0.12185190002382996</v>
      </c>
      <c r="DM281" s="154">
        <f>IF(DL281=0,0,-1*DL281^2/$Z$12)</f>
        <v>-0.14847885539417452</v>
      </c>
    </row>
    <row r="282" spans="14:117" x14ac:dyDescent="0.25">
      <c r="N282" s="153">
        <f>$Z$13/(O274*(Q282-1)+1)</f>
        <v>3.9090055359737239E-2</v>
      </c>
      <c r="O282" s="169">
        <f t="shared" si="81"/>
        <v>0.28965429402984344</v>
      </c>
      <c r="P282" s="78">
        <v>7</v>
      </c>
      <c r="Q282" s="61">
        <f>IF($AA$13,AV257/AV269,0)</f>
        <v>7.4099228400732171</v>
      </c>
      <c r="R282" s="61">
        <f>IF($AA$13,$Z$13*($Q282-1)/(1+O234*($Q282-1)),0)</f>
        <v>0.25057048091136253</v>
      </c>
      <c r="S282" s="114">
        <f>IF(R282=0,0,-1*R282^2/$Z$13)</f>
        <v>-0.62785565904151486</v>
      </c>
      <c r="T282" s="61">
        <f>IF($AA$13,$Z$13*($Q282-1)/(1+S287*($Q282-1)),0)</f>
        <v>0.24825618421739407</v>
      </c>
      <c r="U282" s="114">
        <f>IF(T282=0,0,-1*T282^2/$Z$13)</f>
        <v>-0.61631133002180694</v>
      </c>
      <c r="V282" s="61">
        <f>IF($AA$13,$Z$13*($Q282-1)/(1+U287*($Q282-1)),0)</f>
        <v>0.25057331808145289</v>
      </c>
      <c r="W282" s="114">
        <f>IF(V282=0,0,-1*V282^2/$Z$13)</f>
        <v>-0.62786987734348954</v>
      </c>
      <c r="X282" s="61">
        <f>IF($AA$13,$Z$13*($Q282-1)/(1+W287*($Q282-1)),0)</f>
        <v>0.25056423881054257</v>
      </c>
      <c r="Y282" s="114">
        <f>IF(X282=0,0,-1*X282^2/$Z$13)</f>
        <v>-0.62782437770706601</v>
      </c>
      <c r="Z282" s="61">
        <f>IF($AA$13,$Z$13*($Q282-1)/(1+Y287*($Q282-1)),0)</f>
        <v>0.25056423867010619</v>
      </c>
      <c r="AA282" s="114">
        <f>IF(Z282=0,0,-1*Z282^2/$Z$13)</f>
        <v>-0.62782437700329941</v>
      </c>
      <c r="AB282" s="61">
        <f>IF($AA$13,$Z$13*($Q282-1)/(1+AA287*($Q282-1)),0)</f>
        <v>0.25056423867010619</v>
      </c>
      <c r="AC282" s="114">
        <f>IF(AB282=0,0,-1*AB282^2/$Z$13)</f>
        <v>-0.62782437700329941</v>
      </c>
      <c r="AD282" s="61">
        <f>IF($AA$13,$Z$13*($Q282-1)/(1+AC287*($Q282-1)),0)</f>
        <v>0.25056423867010619</v>
      </c>
      <c r="AE282" s="114">
        <f>IF(AD282=0,0,-1*AD282^2/$Z$13)</f>
        <v>-0.62782437700329941</v>
      </c>
      <c r="AF282" s="61">
        <f>IF($AA$13,$Z$13*($Q282-1)/(1+AE287*($Q282-1)),0)</f>
        <v>0.25056423867010619</v>
      </c>
      <c r="AG282" s="114">
        <f>IF(AF282=0,0,-1*AF282^2/$Z$13)</f>
        <v>-0.62782437700329941</v>
      </c>
      <c r="AH282" s="61">
        <f>IF($AA$13,$Z$13*($Q282-1)/(1+AG287*($Q282-1)),0)</f>
        <v>0.25056423867010619</v>
      </c>
      <c r="AI282" s="114">
        <f>IF(AH282=0,0,-1*AH282^2/$Z$13)</f>
        <v>-0.62782437700329941</v>
      </c>
      <c r="AJ282" s="61">
        <f>IF($AA$13,$Z$13*($Q282-1)/(1+AI287*($Q282-1)),0)</f>
        <v>0.25056423867010619</v>
      </c>
      <c r="AK282" s="114">
        <f>IF(AJ282=0,0,-1*AJ282^2/$Z$13)</f>
        <v>-0.62782437700329941</v>
      </c>
      <c r="AL282" s="61">
        <f>IF($AA$13,$Z$13*($Q282-1)/(1+AK287*($Q282-1)),0)</f>
        <v>0.25056423867010619</v>
      </c>
      <c r="AM282" s="114">
        <f>IF(AL282=0,0,-1*AL282^2/$Z$13)</f>
        <v>-0.62782437700329941</v>
      </c>
      <c r="AN282" s="61">
        <f>IF($AA$13,$Z$13*($Q282-1)/(1+AM287*($Q282-1)),0)</f>
        <v>0.25056423867010619</v>
      </c>
      <c r="AO282" s="114">
        <f>IF(AN282=0,0,-1*AN282^2/$Z$13)</f>
        <v>-0.62782437700329941</v>
      </c>
      <c r="AP282" s="61">
        <f>IF($AA$13,$Z$13*($Q282-1)/(1+AO287*($Q282-1)),0)</f>
        <v>0.25056423867010619</v>
      </c>
      <c r="AQ282" s="114">
        <f>IF(AP282=0,0,-1*AP282^2/$Z$13)</f>
        <v>-0.62782437700329941</v>
      </c>
      <c r="AR282" s="61">
        <f>IF($AA$13,$Z$13*($Q282-1)/(1+AQ287*($Q282-1)),0)</f>
        <v>0.25056423867010619</v>
      </c>
      <c r="AS282" s="114">
        <f>IF(AR282=0,0,-1*AR282^2/$Z$13)</f>
        <v>-0.62782437700329941</v>
      </c>
      <c r="AT282" s="61">
        <f>IF($AA$13,$Z$13*($Q282-1)/(1+AS287*($Q282-1)),0)</f>
        <v>0.25056423867010619</v>
      </c>
      <c r="AU282" s="114">
        <f>IF(AT282=0,0,-1*AT282^2/$Z$13)</f>
        <v>-0.62782437700329941</v>
      </c>
      <c r="AV282" s="61">
        <f>IF($AA$13,$Z$13*($Q282-1)/(1+AU287*($Q282-1)),0)</f>
        <v>0.25056423867010619</v>
      </c>
      <c r="AW282" s="114">
        <f>IF(AV282=0,0,-1*AV282^2/$Z$13)</f>
        <v>-0.62782437700329941</v>
      </c>
      <c r="AX282" s="61">
        <f>IF($AA$13,$Z$13*($Q282-1)/(1+AW287*($Q282-1)),0)</f>
        <v>0.25056423867010619</v>
      </c>
      <c r="AY282" s="114">
        <f>IF(AX282=0,0,-1*AX282^2/$Z$13)</f>
        <v>-0.62782437700329941</v>
      </c>
      <c r="AZ282" s="61">
        <f>IF($AA$13,$Z$13*($Q282-1)/(1+AY287*($Q282-1)),0)</f>
        <v>0.25056423867010619</v>
      </c>
      <c r="BA282" s="114">
        <f>IF(AZ282=0,0,-1*AZ282^2/$Z$13)</f>
        <v>-0.62782437700329941</v>
      </c>
      <c r="BB282" s="61">
        <f>IF($AA$13,$Z$13*($Q282-1)/(1+BA287*($Q282-1)),0)</f>
        <v>0.25056423867010619</v>
      </c>
      <c r="BC282" s="114">
        <f>IF(BB282=0,0,-1*BB282^2/$Z$13)</f>
        <v>-0.62782437700329941</v>
      </c>
      <c r="BD282" s="61">
        <f>IF($AA$13,$Z$13*($Q282-1)/(1+BC287*($Q282-1)),0)</f>
        <v>0.25056423867010619</v>
      </c>
      <c r="BE282" s="114">
        <f>IF(BD282=0,0,-1*BD282^2/$Z$13)</f>
        <v>-0.62782437700329941</v>
      </c>
      <c r="BF282" s="61">
        <f>IF($AA$13,$Z$13*($Q282-1)/(1+BE287*($Q282-1)),0)</f>
        <v>0.25056423867010619</v>
      </c>
      <c r="BG282" s="114">
        <f>IF(BF282=0,0,-1*BF282^2/$Z$13)</f>
        <v>-0.62782437700329941</v>
      </c>
      <c r="BH282" s="61">
        <f>IF($AA$13,$Z$13*($Q282-1)/(1+BG287*($Q282-1)),0)</f>
        <v>0.25056423867010619</v>
      </c>
      <c r="BI282" s="114">
        <f>IF(BH282=0,0,-1*BH282^2/$Z$13)</f>
        <v>-0.62782437700329941</v>
      </c>
      <c r="BJ282" s="61">
        <f>IF($AA$13,$Z$13*($Q282-1)/(1+BI287*($Q282-1)),0)</f>
        <v>0.25056423867010619</v>
      </c>
      <c r="BK282" s="114">
        <f>IF(BJ282=0,0,-1*BJ282^2/$Z$13)</f>
        <v>-0.62782437700329941</v>
      </c>
      <c r="BL282" s="61">
        <f>IF($AA$13,$Z$13*($Q282-1)/(1+BK287*($Q282-1)),0)</f>
        <v>0.25056423867010619</v>
      </c>
      <c r="BM282" s="114">
        <f>IF(BL282=0,0,-1*BL282^2/$Z$13)</f>
        <v>-0.62782437700329941</v>
      </c>
      <c r="BN282" s="61">
        <f>IF($AA$13,$Z$13*($Q282-1)/(1+BM287*($Q282-1)),0)</f>
        <v>0.25056423867010619</v>
      </c>
      <c r="BO282" s="114">
        <f>IF(BN282=0,0,-1*BN282^2/$Z$13)</f>
        <v>-0.62782437700329941</v>
      </c>
      <c r="BP282" s="61">
        <f>IF($AA$13,$Z$13*($Q282-1)/(1+BO287*($Q282-1)),0)</f>
        <v>0.25056423867010619</v>
      </c>
      <c r="BQ282" s="114">
        <f>IF(BP282=0,0,-1*BP282^2/$Z$13)</f>
        <v>-0.62782437700329941</v>
      </c>
      <c r="BR282" s="61">
        <f>IF($AA$13,$Z$13*($Q282-1)/(1+BQ287*($Q282-1)),0)</f>
        <v>0.25056423867010619</v>
      </c>
      <c r="BS282" s="114">
        <f>IF(BR282=0,0,-1*BR282^2/$Z$13)</f>
        <v>-0.62782437700329941</v>
      </c>
      <c r="BT282" s="61">
        <f>IF($AA$13,$Z$13*($Q282-1)/(1+BS287*($Q282-1)),0)</f>
        <v>0.25056423867010619</v>
      </c>
      <c r="BU282" s="114">
        <f>IF(BT282=0,0,-1*BT282^2/$Z$13)</f>
        <v>-0.62782437700329941</v>
      </c>
      <c r="BV282" s="61">
        <f>IF($AA$13,$Z$13*($Q282-1)/(1+BU287*($Q282-1)),0)</f>
        <v>0.25056423867010619</v>
      </c>
      <c r="BW282" s="114">
        <f>IF(BV282=0,0,-1*BV282^2/$Z$13)</f>
        <v>-0.62782437700329941</v>
      </c>
      <c r="BX282" s="61">
        <f>IF($AA$13,$Z$13*($Q282-1)/(1+BW287*($Q282-1)),0)</f>
        <v>0.25056423867010619</v>
      </c>
      <c r="BY282" s="114">
        <f>IF(BX282=0,0,-1*BX282^2/$Z$13)</f>
        <v>-0.62782437700329941</v>
      </c>
      <c r="BZ282" s="61">
        <f>IF($AA$13,$Z$13*($Q282-1)/(1+BY287*($Q282-1)),0)</f>
        <v>0.25056423867010619</v>
      </c>
      <c r="CA282" s="114">
        <f>IF(BZ282=0,0,-1*BZ282^2/$Z$13)</f>
        <v>-0.62782437700329941</v>
      </c>
      <c r="CB282" s="61">
        <f>IF($AA$13,$Z$13*($Q282-1)/(1+CA287*($Q282-1)),0)</f>
        <v>0.25056423867010619</v>
      </c>
      <c r="CC282" s="114">
        <f>IF(CB282=0,0,-1*CB282^2/$Z$13)</f>
        <v>-0.62782437700329941</v>
      </c>
      <c r="CD282" s="61">
        <f>IF($AA$13,$Z$13*($Q282-1)/(1+CC287*($Q282-1)),0)</f>
        <v>0.25056423867010619</v>
      </c>
      <c r="CE282" s="114">
        <f>IF(CD282=0,0,-1*CD282^2/$Z$13)</f>
        <v>-0.62782437700329941</v>
      </c>
      <c r="CF282" s="61">
        <f>IF($AA$13,$Z$13*($Q282-1)/(1+CE287*($Q282-1)),0)</f>
        <v>0.25056423867010619</v>
      </c>
      <c r="CG282" s="114">
        <f>IF(CF282=0,0,-1*CF282^2/$Z$13)</f>
        <v>-0.62782437700329941</v>
      </c>
      <c r="CH282" s="61">
        <f>IF($AA$13,$Z$13*($Q282-1)/(1+CG287*($Q282-1)),0)</f>
        <v>0.25056423867010619</v>
      </c>
      <c r="CI282" s="114">
        <f>IF(CH282=0,0,-1*CH282^2/$Z$13)</f>
        <v>-0.62782437700329941</v>
      </c>
      <c r="CJ282" s="61">
        <f>IF($AA$13,$Z$13*($Q282-1)/(1+CI287*($Q282-1)),0)</f>
        <v>0.25056423867010619</v>
      </c>
      <c r="CK282" s="114">
        <f>IF(CJ282=0,0,-1*CJ282^2/$Z$13)</f>
        <v>-0.62782437700329941</v>
      </c>
      <c r="CL282" s="61">
        <f>IF($AA$13,$Z$13*($Q282-1)/(1+CK287*($Q282-1)),0)</f>
        <v>0.25056423867010619</v>
      </c>
      <c r="CM282" s="114">
        <f>IF(CL282=0,0,-1*CL282^2/$Z$13)</f>
        <v>-0.62782437700329941</v>
      </c>
      <c r="CN282" s="61">
        <f>IF($AA$13,$Z$13*($Q282-1)/(1+CM287*($Q282-1)),0)</f>
        <v>0.25056423867010619</v>
      </c>
      <c r="CO282" s="114">
        <f>IF(CN282=0,0,-1*CN282^2/$Z$13)</f>
        <v>-0.62782437700329941</v>
      </c>
      <c r="CP282" s="61">
        <f>IF($AA$13,$Z$13*($Q282-1)/(1+CO287*($Q282-1)),0)</f>
        <v>0.25056423867010619</v>
      </c>
      <c r="CQ282" s="114">
        <f>IF(CP282=0,0,-1*CP282^2/$Z$13)</f>
        <v>-0.62782437700329941</v>
      </c>
      <c r="CR282" s="61">
        <f>IF($AA$13,$Z$13*($Q282-1)/(1+CQ287*($Q282-1)),0)</f>
        <v>0.25056423867010619</v>
      </c>
      <c r="CS282" s="114">
        <f>IF(CR282=0,0,-1*CR282^2/$Z$13)</f>
        <v>-0.62782437700329941</v>
      </c>
      <c r="CT282" s="61">
        <f>IF($AA$13,$Z$13*($Q282-1)/(1+CS287*($Q282-1)),0)</f>
        <v>0.25056423867010619</v>
      </c>
      <c r="CU282" s="114">
        <f>IF(CT282=0,0,-1*CT282^2/$Z$13)</f>
        <v>-0.62782437700329941</v>
      </c>
      <c r="CV282" s="61">
        <f>IF($AA$13,$Z$13*($Q282-1)/(1+CU287*($Q282-1)),0)</f>
        <v>0.25056423867010619</v>
      </c>
      <c r="CW282" s="114">
        <f>IF(CV282=0,0,-1*CV282^2/$Z$13)</f>
        <v>-0.62782437700329941</v>
      </c>
      <c r="CX282" s="61">
        <f>IF($AA$13,$Z$13*($Q282-1)/(1+CW287*($Q282-1)),0)</f>
        <v>0.25056423867010619</v>
      </c>
      <c r="CY282" s="114">
        <f>IF(CX282=0,0,-1*CX282^2/$Z$13)</f>
        <v>-0.62782437700329941</v>
      </c>
      <c r="CZ282" s="61">
        <f>IF($AA$13,$Z$13*($Q282-1)/(1+CY287*($Q282-1)),0)</f>
        <v>0.25056423867010619</v>
      </c>
      <c r="DA282" s="114">
        <f>IF(CZ282=0,0,-1*CZ282^2/$Z$13)</f>
        <v>-0.62782437700329941</v>
      </c>
      <c r="DB282" s="61">
        <f>IF($AA$13,$Z$13*($Q282-1)/(1+DA287*($Q282-1)),0)</f>
        <v>0.25056423867010619</v>
      </c>
      <c r="DC282" s="114">
        <f>IF(DB282=0,0,-1*DB282^2/$Z$13)</f>
        <v>-0.62782437700329941</v>
      </c>
      <c r="DD282" s="61">
        <f>IF($AA$13,$Z$13*($Q282-1)/(1+DC287*($Q282-1)),0)</f>
        <v>0.25056423867010619</v>
      </c>
      <c r="DE282" s="114">
        <f>IF(DD282=0,0,-1*DD282^2/$Z$13)</f>
        <v>-0.62782437700329941</v>
      </c>
      <c r="DF282" s="61">
        <f>IF($AA$13,$Z$13*($Q282-1)/(1+DE287*($Q282-1)),0)</f>
        <v>0.25056423867010619</v>
      </c>
      <c r="DG282" s="114">
        <f>IF(DF282=0,0,-1*DF282^2/$Z$13)</f>
        <v>-0.62782437700329941</v>
      </c>
      <c r="DH282" s="61">
        <f>IF($AA$13,$Z$13*($Q282-1)/(1+DG287*($Q282-1)),0)</f>
        <v>0.25056423867010619</v>
      </c>
      <c r="DI282" s="114">
        <f>IF(DH282=0,0,-1*DH282^2/$Z$13)</f>
        <v>-0.62782437700329941</v>
      </c>
      <c r="DJ282" s="61">
        <f>IF($AA$13,$Z$13*($Q282-1)/(1+DI287*($Q282-1)),0)</f>
        <v>0.25056423867010619</v>
      </c>
      <c r="DK282" s="114">
        <f>IF(DJ282=0,0,-1*DJ282^2/$Z$13)</f>
        <v>-0.62782437700329941</v>
      </c>
      <c r="DL282" s="61">
        <f>IF($AA$13,$Z$13*($Q282-1)/(1+DK287*($Q282-1)),0)</f>
        <v>0.25056423867010619</v>
      </c>
      <c r="DM282" s="154">
        <f>IF(DL282=0,0,-1*DL282^2/$Z$13)</f>
        <v>-0.62782437700329941</v>
      </c>
    </row>
    <row r="283" spans="14:117" x14ac:dyDescent="0.25">
      <c r="N283" s="153">
        <f>$Z$14/(O274*(Q283-1)+1)</f>
        <v>8.811459311426402E-2</v>
      </c>
      <c r="O283" s="169">
        <f t="shared" si="81"/>
        <v>0.1370073961729015</v>
      </c>
      <c r="P283" s="78">
        <v>8</v>
      </c>
      <c r="Q283" s="61">
        <f>IF($AA$14,AV258/AV270,0)</f>
        <v>1.5548774763702868</v>
      </c>
      <c r="R283" s="61">
        <f>IF($AA$14,$Z$14*($Q283-1)/(1+O234*($Q283-1)),0)</f>
        <v>4.8893040733657904E-2</v>
      </c>
      <c r="S283" s="114">
        <f>IF(R283=0,0,-1*R283^2/$Z$14)</f>
        <v>-2.3905294321831309E-2</v>
      </c>
      <c r="T283" s="61">
        <f>IF($AA$14,$Z$14*($Q283-1)/(1+S287*($Q283-1)),0)</f>
        <v>4.8804265080254788E-2</v>
      </c>
      <c r="U283" s="114">
        <f>IF(T283=0,0,-1*T283^2/$Z$14)</f>
        <v>-2.3818562900237768E-2</v>
      </c>
      <c r="V283" s="61">
        <f>IF($AA$14,$Z$14*($Q283-1)/(1+U287*($Q283-1)),0)</f>
        <v>4.8893148756524264E-2</v>
      </c>
      <c r="W283" s="114">
        <f>IF(V283=0,0,-1*V283^2/$Z$14)</f>
        <v>-2.3905399953276101E-2</v>
      </c>
      <c r="X283" s="61">
        <f>IF($AA$14,$Z$14*($Q283-1)/(1+W287*($Q283-1)),0)</f>
        <v>4.8892803063984726E-2</v>
      </c>
      <c r="Y283" s="114">
        <f>IF(X283=0,0,-1*X283^2/$Z$14)</f>
        <v>-2.3905061914535938E-2</v>
      </c>
      <c r="Z283" s="61">
        <f>IF($AA$14,$Z$14*($Q283-1)/(1+Y287*($Q283-1)),0)</f>
        <v>4.8892803058637462E-2</v>
      </c>
      <c r="AA283" s="114">
        <f>IF(Z283=0,0,-1*Z283^2/$Z$14)</f>
        <v>-2.3905061909307086E-2</v>
      </c>
      <c r="AB283" s="61">
        <f>IF($AA$14,$Z$14*($Q283-1)/(1+AA287*($Q283-1)),0)</f>
        <v>4.8892803058637468E-2</v>
      </c>
      <c r="AC283" s="114">
        <f>IF(AB283=0,0,-1*AB283^2/$Z$14)</f>
        <v>-2.3905061909307093E-2</v>
      </c>
      <c r="AD283" s="61">
        <f>IF($AA$14,$Z$14*($Q283-1)/(1+AC287*($Q283-1)),0)</f>
        <v>4.8892803058637468E-2</v>
      </c>
      <c r="AE283" s="114">
        <f>IF(AD283=0,0,-1*AD283^2/$Z$14)</f>
        <v>-2.3905061909307093E-2</v>
      </c>
      <c r="AF283" s="61">
        <f>IF($AA$14,$Z$14*($Q283-1)/(1+AE287*($Q283-1)),0)</f>
        <v>4.8892803058637468E-2</v>
      </c>
      <c r="AG283" s="114">
        <f>IF(AF283=0,0,-1*AF283^2/$Z$14)</f>
        <v>-2.3905061909307093E-2</v>
      </c>
      <c r="AH283" s="61">
        <f>IF($AA$14,$Z$14*($Q283-1)/(1+AG287*($Q283-1)),0)</f>
        <v>4.8892803058637468E-2</v>
      </c>
      <c r="AI283" s="114">
        <f>IF(AH283=0,0,-1*AH283^2/$Z$14)</f>
        <v>-2.3905061909307093E-2</v>
      </c>
      <c r="AJ283" s="61">
        <f>IF($AA$14,$Z$14*($Q283-1)/(1+AI287*($Q283-1)),0)</f>
        <v>4.8892803058637468E-2</v>
      </c>
      <c r="AK283" s="114">
        <f>IF(AJ283=0,0,-1*AJ283^2/$Z$14)</f>
        <v>-2.3905061909307093E-2</v>
      </c>
      <c r="AL283" s="61">
        <f>IF($AA$14,$Z$14*($Q283-1)/(1+AK287*($Q283-1)),0)</f>
        <v>4.8892803058637468E-2</v>
      </c>
      <c r="AM283" s="114">
        <f>IF(AL283=0,0,-1*AL283^2/$Z$14)</f>
        <v>-2.3905061909307093E-2</v>
      </c>
      <c r="AN283" s="61">
        <f>IF($AA$14,$Z$14*($Q283-1)/(1+AM287*($Q283-1)),0)</f>
        <v>4.8892803058637468E-2</v>
      </c>
      <c r="AO283" s="114">
        <f>IF(AN283=0,0,-1*AN283^2/$Z$14)</f>
        <v>-2.3905061909307093E-2</v>
      </c>
      <c r="AP283" s="61">
        <f>IF($AA$14,$Z$14*($Q283-1)/(1+AO287*($Q283-1)),0)</f>
        <v>4.8892803058637468E-2</v>
      </c>
      <c r="AQ283" s="114">
        <f>IF(AP283=0,0,-1*AP283^2/$Z$14)</f>
        <v>-2.3905061909307093E-2</v>
      </c>
      <c r="AR283" s="61">
        <f>IF($AA$14,$Z$14*($Q283-1)/(1+AQ287*($Q283-1)),0)</f>
        <v>4.8892803058637468E-2</v>
      </c>
      <c r="AS283" s="114">
        <f>IF(AR283=0,0,-1*AR283^2/$Z$14)</f>
        <v>-2.3905061909307093E-2</v>
      </c>
      <c r="AT283" s="61">
        <f>IF($AA$14,$Z$14*($Q283-1)/(1+AS287*($Q283-1)),0)</f>
        <v>4.8892803058637468E-2</v>
      </c>
      <c r="AU283" s="114">
        <f>IF(AT283=0,0,-1*AT283^2/$Z$14)</f>
        <v>-2.3905061909307093E-2</v>
      </c>
      <c r="AV283" s="61">
        <f>IF($AA$14,$Z$14*($Q283-1)/(1+AU287*($Q283-1)),0)</f>
        <v>4.8892803058637468E-2</v>
      </c>
      <c r="AW283" s="114">
        <f>IF(AV283=0,0,-1*AV283^2/$Z$14)</f>
        <v>-2.3905061909307093E-2</v>
      </c>
      <c r="AX283" s="61">
        <f>IF($AA$14,$Z$14*($Q283-1)/(1+AW287*($Q283-1)),0)</f>
        <v>4.8892803058637468E-2</v>
      </c>
      <c r="AY283" s="114">
        <f>IF(AX283=0,0,-1*AX283^2/$Z$14)</f>
        <v>-2.3905061909307093E-2</v>
      </c>
      <c r="AZ283" s="61">
        <f>IF($AA$14,$Z$14*($Q283-1)/(1+AY287*($Q283-1)),0)</f>
        <v>4.8892803058637468E-2</v>
      </c>
      <c r="BA283" s="114">
        <f>IF(AZ283=0,0,-1*AZ283^2/$Z$14)</f>
        <v>-2.3905061909307093E-2</v>
      </c>
      <c r="BB283" s="61">
        <f>IF($AA$14,$Z$14*($Q283-1)/(1+BA287*($Q283-1)),0)</f>
        <v>4.8892803058637468E-2</v>
      </c>
      <c r="BC283" s="114">
        <f>IF(BB283=0,0,-1*BB283^2/$Z$14)</f>
        <v>-2.3905061909307093E-2</v>
      </c>
      <c r="BD283" s="61">
        <f>IF($AA$14,$Z$14*($Q283-1)/(1+BC287*($Q283-1)),0)</f>
        <v>4.8892803058637468E-2</v>
      </c>
      <c r="BE283" s="114">
        <f>IF(BD283=0,0,-1*BD283^2/$Z$14)</f>
        <v>-2.3905061909307093E-2</v>
      </c>
      <c r="BF283" s="61">
        <f>IF($AA$14,$Z$14*($Q283-1)/(1+BE287*($Q283-1)),0)</f>
        <v>4.8892803058637468E-2</v>
      </c>
      <c r="BG283" s="114">
        <f>IF(BF283=0,0,-1*BF283^2/$Z$14)</f>
        <v>-2.3905061909307093E-2</v>
      </c>
      <c r="BH283" s="61">
        <f>IF($AA$14,$Z$14*($Q283-1)/(1+BG287*($Q283-1)),0)</f>
        <v>4.8892803058637468E-2</v>
      </c>
      <c r="BI283" s="114">
        <f>IF(BH283=0,0,-1*BH283^2/$Z$14)</f>
        <v>-2.3905061909307093E-2</v>
      </c>
      <c r="BJ283" s="61">
        <f>IF($AA$14,$Z$14*($Q283-1)/(1+BI287*($Q283-1)),0)</f>
        <v>4.8892803058637468E-2</v>
      </c>
      <c r="BK283" s="114">
        <f>IF(BJ283=0,0,-1*BJ283^2/$Z$14)</f>
        <v>-2.3905061909307093E-2</v>
      </c>
      <c r="BL283" s="61">
        <f>IF($AA$14,$Z$14*($Q283-1)/(1+BK287*($Q283-1)),0)</f>
        <v>4.8892803058637468E-2</v>
      </c>
      <c r="BM283" s="114">
        <f>IF(BL283=0,0,-1*BL283^2/$Z$14)</f>
        <v>-2.3905061909307093E-2</v>
      </c>
      <c r="BN283" s="61">
        <f>IF($AA$14,$Z$14*($Q283-1)/(1+BM287*($Q283-1)),0)</f>
        <v>4.8892803058637468E-2</v>
      </c>
      <c r="BO283" s="114">
        <f>IF(BN283=0,0,-1*BN283^2/$Z$14)</f>
        <v>-2.3905061909307093E-2</v>
      </c>
      <c r="BP283" s="61">
        <f>IF($AA$14,$Z$14*($Q283-1)/(1+BO287*($Q283-1)),0)</f>
        <v>4.8892803058637468E-2</v>
      </c>
      <c r="BQ283" s="114">
        <f>IF(BP283=0,0,-1*BP283^2/$Z$14)</f>
        <v>-2.3905061909307093E-2</v>
      </c>
      <c r="BR283" s="61">
        <f>IF($AA$14,$Z$14*($Q283-1)/(1+BQ287*($Q283-1)),0)</f>
        <v>4.8892803058637468E-2</v>
      </c>
      <c r="BS283" s="114">
        <f>IF(BR283=0,0,-1*BR283^2/$Z$14)</f>
        <v>-2.3905061909307093E-2</v>
      </c>
      <c r="BT283" s="61">
        <f>IF($AA$14,$Z$14*($Q283-1)/(1+BS287*($Q283-1)),0)</f>
        <v>4.8892803058637468E-2</v>
      </c>
      <c r="BU283" s="114">
        <f>IF(BT283=0,0,-1*BT283^2/$Z$14)</f>
        <v>-2.3905061909307093E-2</v>
      </c>
      <c r="BV283" s="61">
        <f>IF($AA$14,$Z$14*($Q283-1)/(1+BU287*($Q283-1)),0)</f>
        <v>4.8892803058637468E-2</v>
      </c>
      <c r="BW283" s="114">
        <f>IF(BV283=0,0,-1*BV283^2/$Z$14)</f>
        <v>-2.3905061909307093E-2</v>
      </c>
      <c r="BX283" s="61">
        <f>IF($AA$14,$Z$14*($Q283-1)/(1+BW287*($Q283-1)),0)</f>
        <v>4.8892803058637468E-2</v>
      </c>
      <c r="BY283" s="114">
        <f>IF(BX283=0,0,-1*BX283^2/$Z$14)</f>
        <v>-2.3905061909307093E-2</v>
      </c>
      <c r="BZ283" s="61">
        <f>IF($AA$14,$Z$14*($Q283-1)/(1+BY287*($Q283-1)),0)</f>
        <v>4.8892803058637468E-2</v>
      </c>
      <c r="CA283" s="114">
        <f>IF(BZ283=0,0,-1*BZ283^2/$Z$14)</f>
        <v>-2.3905061909307093E-2</v>
      </c>
      <c r="CB283" s="61">
        <f>IF($AA$14,$Z$14*($Q283-1)/(1+CA287*($Q283-1)),0)</f>
        <v>4.8892803058637468E-2</v>
      </c>
      <c r="CC283" s="114">
        <f>IF(CB283=0,0,-1*CB283^2/$Z$14)</f>
        <v>-2.3905061909307093E-2</v>
      </c>
      <c r="CD283" s="61">
        <f>IF($AA$14,$Z$14*($Q283-1)/(1+CC287*($Q283-1)),0)</f>
        <v>4.8892803058637468E-2</v>
      </c>
      <c r="CE283" s="114">
        <f>IF(CD283=0,0,-1*CD283^2/$Z$14)</f>
        <v>-2.3905061909307093E-2</v>
      </c>
      <c r="CF283" s="61">
        <f>IF($AA$14,$Z$14*($Q283-1)/(1+CE287*($Q283-1)),0)</f>
        <v>4.8892803058637468E-2</v>
      </c>
      <c r="CG283" s="114">
        <f>IF(CF283=0,0,-1*CF283^2/$Z$14)</f>
        <v>-2.3905061909307093E-2</v>
      </c>
      <c r="CH283" s="61">
        <f>IF($AA$14,$Z$14*($Q283-1)/(1+CG287*($Q283-1)),0)</f>
        <v>4.8892803058637468E-2</v>
      </c>
      <c r="CI283" s="114">
        <f>IF(CH283=0,0,-1*CH283^2/$Z$14)</f>
        <v>-2.3905061909307093E-2</v>
      </c>
      <c r="CJ283" s="61">
        <f>IF($AA$14,$Z$14*($Q283-1)/(1+CI287*($Q283-1)),0)</f>
        <v>4.8892803058637468E-2</v>
      </c>
      <c r="CK283" s="114">
        <f>IF(CJ283=0,0,-1*CJ283^2/$Z$14)</f>
        <v>-2.3905061909307093E-2</v>
      </c>
      <c r="CL283" s="61">
        <f>IF($AA$14,$Z$14*($Q283-1)/(1+CK287*($Q283-1)),0)</f>
        <v>4.8892803058637468E-2</v>
      </c>
      <c r="CM283" s="114">
        <f>IF(CL283=0,0,-1*CL283^2/$Z$14)</f>
        <v>-2.3905061909307093E-2</v>
      </c>
      <c r="CN283" s="61">
        <f>IF($AA$14,$Z$14*($Q283-1)/(1+CM287*($Q283-1)),0)</f>
        <v>4.8892803058637468E-2</v>
      </c>
      <c r="CO283" s="114">
        <f>IF(CN283=0,0,-1*CN283^2/$Z$14)</f>
        <v>-2.3905061909307093E-2</v>
      </c>
      <c r="CP283" s="61">
        <f>IF($AA$14,$Z$14*($Q283-1)/(1+CO287*($Q283-1)),0)</f>
        <v>4.8892803058637468E-2</v>
      </c>
      <c r="CQ283" s="114">
        <f>IF(CP283=0,0,-1*CP283^2/$Z$14)</f>
        <v>-2.3905061909307093E-2</v>
      </c>
      <c r="CR283" s="61">
        <f>IF($AA$14,$Z$14*($Q283-1)/(1+CQ287*($Q283-1)),0)</f>
        <v>4.8892803058637468E-2</v>
      </c>
      <c r="CS283" s="114">
        <f>IF(CR283=0,0,-1*CR283^2/$Z$14)</f>
        <v>-2.3905061909307093E-2</v>
      </c>
      <c r="CT283" s="61">
        <f>IF($AA$14,$Z$14*($Q283-1)/(1+CS287*($Q283-1)),0)</f>
        <v>4.8892803058637468E-2</v>
      </c>
      <c r="CU283" s="114">
        <f>IF(CT283=0,0,-1*CT283^2/$Z$14)</f>
        <v>-2.3905061909307093E-2</v>
      </c>
      <c r="CV283" s="61">
        <f>IF($AA$14,$Z$14*($Q283-1)/(1+CU287*($Q283-1)),0)</f>
        <v>4.8892803058637468E-2</v>
      </c>
      <c r="CW283" s="114">
        <f>IF(CV283=0,0,-1*CV283^2/$Z$14)</f>
        <v>-2.3905061909307093E-2</v>
      </c>
      <c r="CX283" s="61">
        <f>IF($AA$14,$Z$14*($Q283-1)/(1+CW287*($Q283-1)),0)</f>
        <v>4.8892803058637468E-2</v>
      </c>
      <c r="CY283" s="114">
        <f>IF(CX283=0,0,-1*CX283^2/$Z$14)</f>
        <v>-2.3905061909307093E-2</v>
      </c>
      <c r="CZ283" s="61">
        <f>IF($AA$14,$Z$14*($Q283-1)/(1+CY287*($Q283-1)),0)</f>
        <v>4.8892803058637468E-2</v>
      </c>
      <c r="DA283" s="114">
        <f>IF(CZ283=0,0,-1*CZ283^2/$Z$14)</f>
        <v>-2.3905061909307093E-2</v>
      </c>
      <c r="DB283" s="61">
        <f>IF($AA$14,$Z$14*($Q283-1)/(1+DA287*($Q283-1)),0)</f>
        <v>4.8892803058637468E-2</v>
      </c>
      <c r="DC283" s="114">
        <f>IF(DB283=0,0,-1*DB283^2/$Z$14)</f>
        <v>-2.3905061909307093E-2</v>
      </c>
      <c r="DD283" s="61">
        <f>IF($AA$14,$Z$14*($Q283-1)/(1+DC287*($Q283-1)),0)</f>
        <v>4.8892803058637468E-2</v>
      </c>
      <c r="DE283" s="114">
        <f>IF(DD283=0,0,-1*DD283^2/$Z$14)</f>
        <v>-2.3905061909307093E-2</v>
      </c>
      <c r="DF283" s="61">
        <f>IF($AA$14,$Z$14*($Q283-1)/(1+DE287*($Q283-1)),0)</f>
        <v>4.8892803058637468E-2</v>
      </c>
      <c r="DG283" s="114">
        <f>IF(DF283=0,0,-1*DF283^2/$Z$14)</f>
        <v>-2.3905061909307093E-2</v>
      </c>
      <c r="DH283" s="61">
        <f>IF($AA$14,$Z$14*($Q283-1)/(1+DG287*($Q283-1)),0)</f>
        <v>4.8892803058637468E-2</v>
      </c>
      <c r="DI283" s="114">
        <f>IF(DH283=0,0,-1*DH283^2/$Z$14)</f>
        <v>-2.3905061909307093E-2</v>
      </c>
      <c r="DJ283" s="61">
        <f>IF($AA$14,$Z$14*($Q283-1)/(1+DI287*($Q283-1)),0)</f>
        <v>4.8892803058637468E-2</v>
      </c>
      <c r="DK283" s="114">
        <f>IF(DJ283=0,0,-1*DJ283^2/$Z$14)</f>
        <v>-2.3905061909307093E-2</v>
      </c>
      <c r="DL283" s="61">
        <f>IF($AA$14,$Z$14*($Q283-1)/(1+DK287*($Q283-1)),0)</f>
        <v>4.8892803058637468E-2</v>
      </c>
      <c r="DM283" s="154">
        <f>IF(DL283=0,0,-1*DL283^2/$Z$14)</f>
        <v>-2.3905061909307093E-2</v>
      </c>
    </row>
    <row r="284" spans="14:117" x14ac:dyDescent="0.25">
      <c r="N284" s="153">
        <f>$Z$15/(O274*(Q284-1)+1)</f>
        <v>0.10887512563338875</v>
      </c>
      <c r="O284" s="169">
        <f t="shared" si="81"/>
        <v>7.2365667111214671E-2</v>
      </c>
      <c r="P284" s="78">
        <v>9</v>
      </c>
      <c r="Q284" s="61">
        <f>IF($AA$15,AV259/AV271,0)</f>
        <v>0.66466666917922967</v>
      </c>
      <c r="R284" s="61">
        <f>IF($AA$15,$Z$15*($Q284-1)/(1+O234*($Q284-1)),0)</f>
        <v>-3.6509325996273739E-2</v>
      </c>
      <c r="S284" s="114">
        <f>IF(R284=0,0,-1*R284^2/$Z$15)</f>
        <v>-1.3329308847021895E-2</v>
      </c>
      <c r="T284" s="61">
        <f>IF($AA$15,$Z$15*($Q284-1)/(1+S287*($Q284-1)),0)</f>
        <v>-3.6558983739997913E-2</v>
      </c>
      <c r="U284" s="114">
        <f>IF(T284=0,0,-1*T284^2/$Z$15)</f>
        <v>-1.3365592921014318E-2</v>
      </c>
      <c r="V284" s="61">
        <f>IF($AA$15,$Z$15*($Q284-1)/(1+U287*($Q284-1)),0)</f>
        <v>-3.6509265764235917E-2</v>
      </c>
      <c r="W284" s="114">
        <f>IF(V284=0,0,-1*V284^2/$Z$15)</f>
        <v>-1.3329264866436086E-2</v>
      </c>
      <c r="X284" s="61">
        <f>IF($AA$15,$Z$15*($Q284-1)/(1+W287*($Q284-1)),0)</f>
        <v>-3.6509458519192461E-2</v>
      </c>
      <c r="Y284" s="114">
        <f>IF(X284=0,0,-1*X284^2/$Z$15)</f>
        <v>-1.332940561364635E-2</v>
      </c>
      <c r="Z284" s="61">
        <f>IF($AA$15,$Z$15*($Q284-1)/(1+Y287*($Q284-1)),0)</f>
        <v>-3.6509458522174076E-2</v>
      </c>
      <c r="AA284" s="114">
        <f>IF(Z284=0,0,-1*Z284^2/$Z$15)</f>
        <v>-1.3329405615823492E-2</v>
      </c>
      <c r="AB284" s="61">
        <f>IF($AA$15,$Z$15*($Q284-1)/(1+AA287*($Q284-1)),0)</f>
        <v>-3.6509458522174076E-2</v>
      </c>
      <c r="AC284" s="114">
        <f>IF(AB284=0,0,-1*AB284^2/$Z$15)</f>
        <v>-1.3329405615823492E-2</v>
      </c>
      <c r="AD284" s="61">
        <f>IF($AA$15,$Z$15*($Q284-1)/(1+AC287*($Q284-1)),0)</f>
        <v>-3.6509458522174076E-2</v>
      </c>
      <c r="AE284" s="114">
        <f>IF(AD284=0,0,-1*AD284^2/$Z$15)</f>
        <v>-1.3329405615823492E-2</v>
      </c>
      <c r="AF284" s="61">
        <f>IF($AA$15,$Z$15*($Q284-1)/(1+AE287*($Q284-1)),0)</f>
        <v>-3.6509458522174076E-2</v>
      </c>
      <c r="AG284" s="114">
        <f>IF(AF284=0,0,-1*AF284^2/$Z$15)</f>
        <v>-1.3329405615823492E-2</v>
      </c>
      <c r="AH284" s="61">
        <f>IF($AA$15,$Z$15*($Q284-1)/(1+AG287*($Q284-1)),0)</f>
        <v>-3.6509458522174076E-2</v>
      </c>
      <c r="AI284" s="114">
        <f>IF(AH284=0,0,-1*AH284^2/$Z$15)</f>
        <v>-1.3329405615823492E-2</v>
      </c>
      <c r="AJ284" s="61">
        <f>IF($AA$15,$Z$15*($Q284-1)/(1+AI287*($Q284-1)),0)</f>
        <v>-3.6509458522174076E-2</v>
      </c>
      <c r="AK284" s="114">
        <f>IF(AJ284=0,0,-1*AJ284^2/$Z$15)</f>
        <v>-1.3329405615823492E-2</v>
      </c>
      <c r="AL284" s="61">
        <f>IF($AA$15,$Z$15*($Q284-1)/(1+AK287*($Q284-1)),0)</f>
        <v>-3.6509458522174076E-2</v>
      </c>
      <c r="AM284" s="114">
        <f>IF(AL284=0,0,-1*AL284^2/$Z$15)</f>
        <v>-1.3329405615823492E-2</v>
      </c>
      <c r="AN284" s="61">
        <f>IF($AA$15,$Z$15*($Q284-1)/(1+AM287*($Q284-1)),0)</f>
        <v>-3.6509458522174076E-2</v>
      </c>
      <c r="AO284" s="114">
        <f>IF(AN284=0,0,-1*AN284^2/$Z$15)</f>
        <v>-1.3329405615823492E-2</v>
      </c>
      <c r="AP284" s="61">
        <f>IF($AA$15,$Z$15*($Q284-1)/(1+AO287*($Q284-1)),0)</f>
        <v>-3.6509458522174076E-2</v>
      </c>
      <c r="AQ284" s="114">
        <f>IF(AP284=0,0,-1*AP284^2/$Z$15)</f>
        <v>-1.3329405615823492E-2</v>
      </c>
      <c r="AR284" s="61">
        <f>IF($AA$15,$Z$15*($Q284-1)/(1+AQ287*($Q284-1)),0)</f>
        <v>-3.6509458522174076E-2</v>
      </c>
      <c r="AS284" s="114">
        <f>IF(AR284=0,0,-1*AR284^2/$Z$15)</f>
        <v>-1.3329405615823492E-2</v>
      </c>
      <c r="AT284" s="61">
        <f>IF($AA$15,$Z$15*($Q284-1)/(1+AS287*($Q284-1)),0)</f>
        <v>-3.6509458522174076E-2</v>
      </c>
      <c r="AU284" s="114">
        <f>IF(AT284=0,0,-1*AT284^2/$Z$15)</f>
        <v>-1.3329405615823492E-2</v>
      </c>
      <c r="AV284" s="61">
        <f>IF($AA$15,$Z$15*($Q284-1)/(1+AU287*($Q284-1)),0)</f>
        <v>-3.6509458522174076E-2</v>
      </c>
      <c r="AW284" s="114">
        <f>IF(AV284=0,0,-1*AV284^2/$Z$15)</f>
        <v>-1.3329405615823492E-2</v>
      </c>
      <c r="AX284" s="61">
        <f>IF($AA$15,$Z$15*($Q284-1)/(1+AW287*($Q284-1)),0)</f>
        <v>-3.6509458522174076E-2</v>
      </c>
      <c r="AY284" s="114">
        <f>IF(AX284=0,0,-1*AX284^2/$Z$15)</f>
        <v>-1.3329405615823492E-2</v>
      </c>
      <c r="AZ284" s="61">
        <f>IF($AA$15,$Z$15*($Q284-1)/(1+AY287*($Q284-1)),0)</f>
        <v>-3.6509458522174076E-2</v>
      </c>
      <c r="BA284" s="114">
        <f>IF(AZ284=0,0,-1*AZ284^2/$Z$15)</f>
        <v>-1.3329405615823492E-2</v>
      </c>
      <c r="BB284" s="61">
        <f>IF($AA$15,$Z$15*($Q284-1)/(1+BA287*($Q284-1)),0)</f>
        <v>-3.6509458522174076E-2</v>
      </c>
      <c r="BC284" s="114">
        <f>IF(BB284=0,0,-1*BB284^2/$Z$15)</f>
        <v>-1.3329405615823492E-2</v>
      </c>
      <c r="BD284" s="61">
        <f>IF($AA$15,$Z$15*($Q284-1)/(1+BC287*($Q284-1)),0)</f>
        <v>-3.6509458522174076E-2</v>
      </c>
      <c r="BE284" s="114">
        <f>IF(BD284=0,0,-1*BD284^2/$Z$15)</f>
        <v>-1.3329405615823492E-2</v>
      </c>
      <c r="BF284" s="61">
        <f>IF($AA$15,$Z$15*($Q284-1)/(1+BE287*($Q284-1)),0)</f>
        <v>-3.6509458522174076E-2</v>
      </c>
      <c r="BG284" s="114">
        <f>IF(BF284=0,0,-1*BF284^2/$Z$15)</f>
        <v>-1.3329405615823492E-2</v>
      </c>
      <c r="BH284" s="61">
        <f>IF($AA$15,$Z$15*($Q284-1)/(1+BG287*($Q284-1)),0)</f>
        <v>-3.6509458522174076E-2</v>
      </c>
      <c r="BI284" s="114">
        <f>IF(BH284=0,0,-1*BH284^2/$Z$15)</f>
        <v>-1.3329405615823492E-2</v>
      </c>
      <c r="BJ284" s="61">
        <f>IF($AA$15,$Z$15*($Q284-1)/(1+BI287*($Q284-1)),0)</f>
        <v>-3.6509458522174076E-2</v>
      </c>
      <c r="BK284" s="114">
        <f>IF(BJ284=0,0,-1*BJ284^2/$Z$15)</f>
        <v>-1.3329405615823492E-2</v>
      </c>
      <c r="BL284" s="61">
        <f>IF($AA$15,$Z$15*($Q284-1)/(1+BK287*($Q284-1)),0)</f>
        <v>-3.6509458522174076E-2</v>
      </c>
      <c r="BM284" s="114">
        <f>IF(BL284=0,0,-1*BL284^2/$Z$15)</f>
        <v>-1.3329405615823492E-2</v>
      </c>
      <c r="BN284" s="61">
        <f>IF($AA$15,$Z$15*($Q284-1)/(1+BM287*($Q284-1)),0)</f>
        <v>-3.6509458522174076E-2</v>
      </c>
      <c r="BO284" s="114">
        <f>IF(BN284=0,0,-1*BN284^2/$Z$15)</f>
        <v>-1.3329405615823492E-2</v>
      </c>
      <c r="BP284" s="61">
        <f>IF($AA$15,$Z$15*($Q284-1)/(1+BO287*($Q284-1)),0)</f>
        <v>-3.6509458522174076E-2</v>
      </c>
      <c r="BQ284" s="114">
        <f>IF(BP284=0,0,-1*BP284^2/$Z$15)</f>
        <v>-1.3329405615823492E-2</v>
      </c>
      <c r="BR284" s="61">
        <f>IF($AA$15,$Z$15*($Q284-1)/(1+BQ287*($Q284-1)),0)</f>
        <v>-3.6509458522174076E-2</v>
      </c>
      <c r="BS284" s="114">
        <f>IF(BR284=0,0,-1*BR284^2/$Z$15)</f>
        <v>-1.3329405615823492E-2</v>
      </c>
      <c r="BT284" s="61">
        <f>IF($AA$15,$Z$15*($Q284-1)/(1+BS287*($Q284-1)),0)</f>
        <v>-3.6509458522174076E-2</v>
      </c>
      <c r="BU284" s="114">
        <f>IF(BT284=0,0,-1*BT284^2/$Z$15)</f>
        <v>-1.3329405615823492E-2</v>
      </c>
      <c r="BV284" s="61">
        <f>IF($AA$15,$Z$15*($Q284-1)/(1+BU287*($Q284-1)),0)</f>
        <v>-3.6509458522174076E-2</v>
      </c>
      <c r="BW284" s="114">
        <f>IF(BV284=0,0,-1*BV284^2/$Z$15)</f>
        <v>-1.3329405615823492E-2</v>
      </c>
      <c r="BX284" s="61">
        <f>IF($AA$15,$Z$15*($Q284-1)/(1+BW287*($Q284-1)),0)</f>
        <v>-3.6509458522174076E-2</v>
      </c>
      <c r="BY284" s="114">
        <f>IF(BX284=0,0,-1*BX284^2/$Z$15)</f>
        <v>-1.3329405615823492E-2</v>
      </c>
      <c r="BZ284" s="61">
        <f>IF($AA$15,$Z$15*($Q284-1)/(1+BY287*($Q284-1)),0)</f>
        <v>-3.6509458522174076E-2</v>
      </c>
      <c r="CA284" s="114">
        <f>IF(BZ284=0,0,-1*BZ284^2/$Z$15)</f>
        <v>-1.3329405615823492E-2</v>
      </c>
      <c r="CB284" s="61">
        <f>IF($AA$15,$Z$15*($Q284-1)/(1+CA287*($Q284-1)),0)</f>
        <v>-3.6509458522174076E-2</v>
      </c>
      <c r="CC284" s="114">
        <f>IF(CB284=0,0,-1*CB284^2/$Z$15)</f>
        <v>-1.3329405615823492E-2</v>
      </c>
      <c r="CD284" s="61">
        <f>IF($AA$15,$Z$15*($Q284-1)/(1+CC287*($Q284-1)),0)</f>
        <v>-3.6509458522174076E-2</v>
      </c>
      <c r="CE284" s="114">
        <f>IF(CD284=0,0,-1*CD284^2/$Z$15)</f>
        <v>-1.3329405615823492E-2</v>
      </c>
      <c r="CF284" s="61">
        <f>IF($AA$15,$Z$15*($Q284-1)/(1+CE287*($Q284-1)),0)</f>
        <v>-3.6509458522174076E-2</v>
      </c>
      <c r="CG284" s="114">
        <f>IF(CF284=0,0,-1*CF284^2/$Z$15)</f>
        <v>-1.3329405615823492E-2</v>
      </c>
      <c r="CH284" s="61">
        <f>IF($AA$15,$Z$15*($Q284-1)/(1+CG287*($Q284-1)),0)</f>
        <v>-3.6509458522174076E-2</v>
      </c>
      <c r="CI284" s="114">
        <f>IF(CH284=0,0,-1*CH284^2/$Z$15)</f>
        <v>-1.3329405615823492E-2</v>
      </c>
      <c r="CJ284" s="61">
        <f>IF($AA$15,$Z$15*($Q284-1)/(1+CI287*($Q284-1)),0)</f>
        <v>-3.6509458522174076E-2</v>
      </c>
      <c r="CK284" s="114">
        <f>IF(CJ284=0,0,-1*CJ284^2/$Z$15)</f>
        <v>-1.3329405615823492E-2</v>
      </c>
      <c r="CL284" s="61">
        <f>IF($AA$15,$Z$15*($Q284-1)/(1+CK287*($Q284-1)),0)</f>
        <v>-3.6509458522174076E-2</v>
      </c>
      <c r="CM284" s="114">
        <f>IF(CL284=0,0,-1*CL284^2/$Z$15)</f>
        <v>-1.3329405615823492E-2</v>
      </c>
      <c r="CN284" s="61">
        <f>IF($AA$15,$Z$15*($Q284-1)/(1+CM287*($Q284-1)),0)</f>
        <v>-3.6509458522174076E-2</v>
      </c>
      <c r="CO284" s="114">
        <f>IF(CN284=0,0,-1*CN284^2/$Z$15)</f>
        <v>-1.3329405615823492E-2</v>
      </c>
      <c r="CP284" s="61">
        <f>IF($AA$15,$Z$15*($Q284-1)/(1+CO287*($Q284-1)),0)</f>
        <v>-3.6509458522174076E-2</v>
      </c>
      <c r="CQ284" s="114">
        <f>IF(CP284=0,0,-1*CP284^2/$Z$15)</f>
        <v>-1.3329405615823492E-2</v>
      </c>
      <c r="CR284" s="61">
        <f>IF($AA$15,$Z$15*($Q284-1)/(1+CQ287*($Q284-1)),0)</f>
        <v>-3.6509458522174076E-2</v>
      </c>
      <c r="CS284" s="114">
        <f>IF(CR284=0,0,-1*CR284^2/$Z$15)</f>
        <v>-1.3329405615823492E-2</v>
      </c>
      <c r="CT284" s="61">
        <f>IF($AA$15,$Z$15*($Q284-1)/(1+CS287*($Q284-1)),0)</f>
        <v>-3.6509458522174076E-2</v>
      </c>
      <c r="CU284" s="114">
        <f>IF(CT284=0,0,-1*CT284^2/$Z$15)</f>
        <v>-1.3329405615823492E-2</v>
      </c>
      <c r="CV284" s="61">
        <f>IF($AA$15,$Z$15*($Q284-1)/(1+CU287*($Q284-1)),0)</f>
        <v>-3.6509458522174076E-2</v>
      </c>
      <c r="CW284" s="114">
        <f>IF(CV284=0,0,-1*CV284^2/$Z$15)</f>
        <v>-1.3329405615823492E-2</v>
      </c>
      <c r="CX284" s="61">
        <f>IF($AA$15,$Z$15*($Q284-1)/(1+CW287*($Q284-1)),0)</f>
        <v>-3.6509458522174076E-2</v>
      </c>
      <c r="CY284" s="114">
        <f>IF(CX284=0,0,-1*CX284^2/$Z$15)</f>
        <v>-1.3329405615823492E-2</v>
      </c>
      <c r="CZ284" s="61">
        <f>IF($AA$15,$Z$15*($Q284-1)/(1+CY287*($Q284-1)),0)</f>
        <v>-3.6509458522174076E-2</v>
      </c>
      <c r="DA284" s="114">
        <f>IF(CZ284=0,0,-1*CZ284^2/$Z$15)</f>
        <v>-1.3329405615823492E-2</v>
      </c>
      <c r="DB284" s="61">
        <f>IF($AA$15,$Z$15*($Q284-1)/(1+DA287*($Q284-1)),0)</f>
        <v>-3.6509458522174076E-2</v>
      </c>
      <c r="DC284" s="114">
        <f>IF(DB284=0,0,-1*DB284^2/$Z$15)</f>
        <v>-1.3329405615823492E-2</v>
      </c>
      <c r="DD284" s="61">
        <f>IF($AA$15,$Z$15*($Q284-1)/(1+DC287*($Q284-1)),0)</f>
        <v>-3.6509458522174076E-2</v>
      </c>
      <c r="DE284" s="114">
        <f>IF(DD284=0,0,-1*DD284^2/$Z$15)</f>
        <v>-1.3329405615823492E-2</v>
      </c>
      <c r="DF284" s="61">
        <f>IF($AA$15,$Z$15*($Q284-1)/(1+DE287*($Q284-1)),0)</f>
        <v>-3.6509458522174076E-2</v>
      </c>
      <c r="DG284" s="114">
        <f>IF(DF284=0,0,-1*DF284^2/$Z$15)</f>
        <v>-1.3329405615823492E-2</v>
      </c>
      <c r="DH284" s="61">
        <f>IF($AA$15,$Z$15*($Q284-1)/(1+DG287*($Q284-1)),0)</f>
        <v>-3.6509458522174076E-2</v>
      </c>
      <c r="DI284" s="114">
        <f>IF(DH284=0,0,-1*DH284^2/$Z$15)</f>
        <v>-1.3329405615823492E-2</v>
      </c>
      <c r="DJ284" s="61">
        <f>IF($AA$15,$Z$15*($Q284-1)/(1+DI287*($Q284-1)),0)</f>
        <v>-3.6509458522174076E-2</v>
      </c>
      <c r="DK284" s="114">
        <f>IF(DJ284=0,0,-1*DJ284^2/$Z$15)</f>
        <v>-1.3329405615823492E-2</v>
      </c>
      <c r="DL284" s="61">
        <f>IF($AA$15,$Z$15*($Q284-1)/(1+DK287*($Q284-1)),0)</f>
        <v>-3.6509458522174076E-2</v>
      </c>
      <c r="DM284" s="154">
        <f>IF(DL284=0,0,-1*DL284^2/$Z$15)</f>
        <v>-1.3329405615823492E-2</v>
      </c>
    </row>
    <row r="285" spans="14:117" x14ac:dyDescent="0.25">
      <c r="N285" s="153">
        <f>$Z$16/(O274*(Q285-1)+1)</f>
        <v>9.6046249393913846E-2</v>
      </c>
      <c r="O285" s="170">
        <f t="shared" si="81"/>
        <v>0.11231072831203447</v>
      </c>
      <c r="P285" s="78">
        <v>10</v>
      </c>
      <c r="Q285" s="61">
        <f>IF($AA$16,AV260/AV272,0)</f>
        <v>1.1693400733579427</v>
      </c>
      <c r="R285" s="61">
        <f>IF($AA$16,$Z$16*($Q285-1)/(1+O234*($Q285-1)),0)</f>
        <v>1.6264505219139087E-2</v>
      </c>
      <c r="S285" s="114">
        <f>IF(R285=0,0,-1*R285^2/$Z$16)</f>
        <v>-2.6453413002340258E-3</v>
      </c>
      <c r="T285" s="61">
        <f>IF($AA$16,$Z$16*($Q285-1)/(1+S287*($Q285-1)),0)</f>
        <v>1.6254669456237818E-2</v>
      </c>
      <c r="U285" s="114">
        <f>IF(T285=0,0,-1*T285^2/$Z$16)</f>
        <v>-2.6421427913155063E-3</v>
      </c>
      <c r="V285" s="61">
        <f>IF($AA$16,$Z$16*($Q285-1)/(1+U287*($Q285-1)),0)</f>
        <v>1.626451717284794E-2</v>
      </c>
      <c r="W285" s="114">
        <f>IF(V285=0,0,-1*V285^2/$Z$16)</f>
        <v>-2.6453451886586554E-3</v>
      </c>
      <c r="X285" s="61">
        <f>IF($AA$16,$Z$16*($Q285-1)/(1+W287*($Q285-1)),0)</f>
        <v>1.6264478918712352E-2</v>
      </c>
      <c r="Y285" s="114">
        <f>IF(X285=0,0,-1*X285^2/$Z$16)</f>
        <v>-2.6453327449723848E-3</v>
      </c>
      <c r="Z285" s="61">
        <f>IF($AA$16,$Z$16*($Q285-1)/(1+Y287*($Q285-1)),0)</f>
        <v>1.6264478918120624E-2</v>
      </c>
      <c r="AA285" s="114">
        <f>IF(Z285=0,0,-1*Z285^2/$Z$16)</f>
        <v>-2.6453327447799021E-3</v>
      </c>
      <c r="AB285" s="61">
        <f>IF($AA$16,$Z$16*($Q285-1)/(1+AA287*($Q285-1)),0)</f>
        <v>1.6264478918120624E-2</v>
      </c>
      <c r="AC285" s="114">
        <f>IF(AB285=0,0,-1*AB285^2/$Z$16)</f>
        <v>-2.6453327447799021E-3</v>
      </c>
      <c r="AD285" s="61">
        <f>IF($AA$16,$Z$16*($Q285-1)/(1+AC287*($Q285-1)),0)</f>
        <v>1.6264478918120624E-2</v>
      </c>
      <c r="AE285" s="114">
        <f>IF(AD285=0,0,-1*AD285^2/$Z$16)</f>
        <v>-2.6453327447799021E-3</v>
      </c>
      <c r="AF285" s="61">
        <f>IF($AA$16,$Z$16*($Q285-1)/(1+AE287*($Q285-1)),0)</f>
        <v>1.6264478918120624E-2</v>
      </c>
      <c r="AG285" s="114">
        <f>IF(AF285=0,0,-1*AF285^2/$Z$16)</f>
        <v>-2.6453327447799021E-3</v>
      </c>
      <c r="AH285" s="61">
        <f>IF($AA$16,$Z$16*($Q285-1)/(1+AG287*($Q285-1)),0)</f>
        <v>1.6264478918120624E-2</v>
      </c>
      <c r="AI285" s="114">
        <f>IF(AH285=0,0,-1*AH285^2/$Z$16)</f>
        <v>-2.6453327447799021E-3</v>
      </c>
      <c r="AJ285" s="61">
        <f>IF($AA$16,$Z$16*($Q285-1)/(1+AI287*($Q285-1)),0)</f>
        <v>1.6264478918120624E-2</v>
      </c>
      <c r="AK285" s="114">
        <f>IF(AJ285=0,0,-1*AJ285^2/$Z$16)</f>
        <v>-2.6453327447799021E-3</v>
      </c>
      <c r="AL285" s="61">
        <f>IF($AA$16,$Z$16*($Q285-1)/(1+AK287*($Q285-1)),0)</f>
        <v>1.6264478918120624E-2</v>
      </c>
      <c r="AM285" s="114">
        <f>IF(AL285=0,0,-1*AL285^2/$Z$16)</f>
        <v>-2.6453327447799021E-3</v>
      </c>
      <c r="AN285" s="61">
        <f>IF($AA$16,$Z$16*($Q285-1)/(1+AM287*($Q285-1)),0)</f>
        <v>1.6264478918120624E-2</v>
      </c>
      <c r="AO285" s="114">
        <f>IF(AN285=0,0,-1*AN285^2/$Z$16)</f>
        <v>-2.6453327447799021E-3</v>
      </c>
      <c r="AP285" s="61">
        <f>IF($AA$16,$Z$16*($Q285-1)/(1+AO287*($Q285-1)),0)</f>
        <v>1.6264478918120624E-2</v>
      </c>
      <c r="AQ285" s="114">
        <f>IF(AP285=0,0,-1*AP285^2/$Z$16)</f>
        <v>-2.6453327447799021E-3</v>
      </c>
      <c r="AR285" s="61">
        <f>IF($AA$16,$Z$16*($Q285-1)/(1+AQ287*($Q285-1)),0)</f>
        <v>1.6264478918120624E-2</v>
      </c>
      <c r="AS285" s="114">
        <f>IF(AR285=0,0,-1*AR285^2/$Z$16)</f>
        <v>-2.6453327447799021E-3</v>
      </c>
      <c r="AT285" s="61">
        <f>IF($AA$16,$Z$16*($Q285-1)/(1+AS287*($Q285-1)),0)</f>
        <v>1.6264478918120624E-2</v>
      </c>
      <c r="AU285" s="114">
        <f>IF(AT285=0,0,-1*AT285^2/$Z$16)</f>
        <v>-2.6453327447799021E-3</v>
      </c>
      <c r="AV285" s="61">
        <f>IF($AA$16,$Z$16*($Q285-1)/(1+AU287*($Q285-1)),0)</f>
        <v>1.6264478918120624E-2</v>
      </c>
      <c r="AW285" s="114">
        <f>IF(AV285=0,0,-1*AV285^2/$Z$16)</f>
        <v>-2.6453327447799021E-3</v>
      </c>
      <c r="AX285" s="61">
        <f>IF($AA$16,$Z$16*($Q285-1)/(1+AW287*($Q285-1)),0)</f>
        <v>1.6264478918120624E-2</v>
      </c>
      <c r="AY285" s="114">
        <f>IF(AX285=0,0,-1*AX285^2/$Z$16)</f>
        <v>-2.6453327447799021E-3</v>
      </c>
      <c r="AZ285" s="61">
        <f>IF($AA$16,$Z$16*($Q285-1)/(1+AY287*($Q285-1)),0)</f>
        <v>1.6264478918120624E-2</v>
      </c>
      <c r="BA285" s="114">
        <f>IF(AZ285=0,0,-1*AZ285^2/$Z$16)</f>
        <v>-2.6453327447799021E-3</v>
      </c>
      <c r="BB285" s="61">
        <f>IF($AA$16,$Z$16*($Q285-1)/(1+BA287*($Q285-1)),0)</f>
        <v>1.6264478918120624E-2</v>
      </c>
      <c r="BC285" s="114">
        <f>IF(BB285=0,0,-1*BB285^2/$Z$16)</f>
        <v>-2.6453327447799021E-3</v>
      </c>
      <c r="BD285" s="61">
        <f>IF($AA$16,$Z$16*($Q285-1)/(1+BC287*($Q285-1)),0)</f>
        <v>1.6264478918120624E-2</v>
      </c>
      <c r="BE285" s="114">
        <f>IF(BD285=0,0,-1*BD285^2/$Z$16)</f>
        <v>-2.6453327447799021E-3</v>
      </c>
      <c r="BF285" s="61">
        <f>IF($AA$16,$Z$16*($Q285-1)/(1+BE287*($Q285-1)),0)</f>
        <v>1.6264478918120624E-2</v>
      </c>
      <c r="BG285" s="114">
        <f>IF(BF285=0,0,-1*BF285^2/$Z$16)</f>
        <v>-2.6453327447799021E-3</v>
      </c>
      <c r="BH285" s="61">
        <f>IF($AA$16,$Z$16*($Q285-1)/(1+BG287*($Q285-1)),0)</f>
        <v>1.6264478918120624E-2</v>
      </c>
      <c r="BI285" s="114">
        <f>IF(BH285=0,0,-1*BH285^2/$Z$16)</f>
        <v>-2.6453327447799021E-3</v>
      </c>
      <c r="BJ285" s="61">
        <f>IF($AA$16,$Z$16*($Q285-1)/(1+BI287*($Q285-1)),0)</f>
        <v>1.6264478918120624E-2</v>
      </c>
      <c r="BK285" s="114">
        <f>IF(BJ285=0,0,-1*BJ285^2/$Z$16)</f>
        <v>-2.6453327447799021E-3</v>
      </c>
      <c r="BL285" s="61">
        <f>IF($AA$16,$Z$16*($Q285-1)/(1+BK287*($Q285-1)),0)</f>
        <v>1.6264478918120624E-2</v>
      </c>
      <c r="BM285" s="114">
        <f>IF(BL285=0,0,-1*BL285^2/$Z$16)</f>
        <v>-2.6453327447799021E-3</v>
      </c>
      <c r="BN285" s="61">
        <f>IF($AA$16,$Z$16*($Q285-1)/(1+BM287*($Q285-1)),0)</f>
        <v>1.6264478918120624E-2</v>
      </c>
      <c r="BO285" s="114">
        <f>IF(BN285=0,0,-1*BN285^2/$Z$16)</f>
        <v>-2.6453327447799021E-3</v>
      </c>
      <c r="BP285" s="61">
        <f>IF($AA$16,$Z$16*($Q285-1)/(1+BO287*($Q285-1)),0)</f>
        <v>1.6264478918120624E-2</v>
      </c>
      <c r="BQ285" s="114">
        <f>IF(BP285=0,0,-1*BP285^2/$Z$16)</f>
        <v>-2.6453327447799021E-3</v>
      </c>
      <c r="BR285" s="61">
        <f>IF($AA$16,$Z$16*($Q285-1)/(1+BQ287*($Q285-1)),0)</f>
        <v>1.6264478918120624E-2</v>
      </c>
      <c r="BS285" s="114">
        <f>IF(BR285=0,0,-1*BR285^2/$Z$16)</f>
        <v>-2.6453327447799021E-3</v>
      </c>
      <c r="BT285" s="61">
        <f>IF($AA$16,$Z$16*($Q285-1)/(1+BS287*($Q285-1)),0)</f>
        <v>1.6264478918120624E-2</v>
      </c>
      <c r="BU285" s="114">
        <f>IF(BT285=0,0,-1*BT285^2/$Z$16)</f>
        <v>-2.6453327447799021E-3</v>
      </c>
      <c r="BV285" s="61">
        <f>IF($AA$16,$Z$16*($Q285-1)/(1+BU287*($Q285-1)),0)</f>
        <v>1.6264478918120624E-2</v>
      </c>
      <c r="BW285" s="114">
        <f>IF(BV285=0,0,-1*BV285^2/$Z$16)</f>
        <v>-2.6453327447799021E-3</v>
      </c>
      <c r="BX285" s="61">
        <f>IF($AA$16,$Z$16*($Q285-1)/(1+BW287*($Q285-1)),0)</f>
        <v>1.6264478918120624E-2</v>
      </c>
      <c r="BY285" s="114">
        <f>IF(BX285=0,0,-1*BX285^2/$Z$16)</f>
        <v>-2.6453327447799021E-3</v>
      </c>
      <c r="BZ285" s="61">
        <f>IF($AA$16,$Z$16*($Q285-1)/(1+BY287*($Q285-1)),0)</f>
        <v>1.6264478918120624E-2</v>
      </c>
      <c r="CA285" s="114">
        <f>IF(BZ285=0,0,-1*BZ285^2/$Z$16)</f>
        <v>-2.6453327447799021E-3</v>
      </c>
      <c r="CB285" s="61">
        <f>IF($AA$16,$Z$16*($Q285-1)/(1+CA287*($Q285-1)),0)</f>
        <v>1.6264478918120624E-2</v>
      </c>
      <c r="CC285" s="114">
        <f>IF(CB285=0,0,-1*CB285^2/$Z$16)</f>
        <v>-2.6453327447799021E-3</v>
      </c>
      <c r="CD285" s="61">
        <f>IF($AA$16,$Z$16*($Q285-1)/(1+CC287*($Q285-1)),0)</f>
        <v>1.6264478918120624E-2</v>
      </c>
      <c r="CE285" s="114">
        <f>IF(CD285=0,0,-1*CD285^2/$Z$16)</f>
        <v>-2.6453327447799021E-3</v>
      </c>
      <c r="CF285" s="61">
        <f>IF($AA$16,$Z$16*($Q285-1)/(1+CE287*($Q285-1)),0)</f>
        <v>1.6264478918120624E-2</v>
      </c>
      <c r="CG285" s="114">
        <f>IF(CF285=0,0,-1*CF285^2/$Z$16)</f>
        <v>-2.6453327447799021E-3</v>
      </c>
      <c r="CH285" s="61">
        <f>IF($AA$16,$Z$16*($Q285-1)/(1+CG287*($Q285-1)),0)</f>
        <v>1.6264478918120624E-2</v>
      </c>
      <c r="CI285" s="114">
        <f>IF(CH285=0,0,-1*CH285^2/$Z$16)</f>
        <v>-2.6453327447799021E-3</v>
      </c>
      <c r="CJ285" s="61">
        <f>IF($AA$16,$Z$16*($Q285-1)/(1+CI287*($Q285-1)),0)</f>
        <v>1.6264478918120624E-2</v>
      </c>
      <c r="CK285" s="114">
        <f>IF(CJ285=0,0,-1*CJ285^2/$Z$16)</f>
        <v>-2.6453327447799021E-3</v>
      </c>
      <c r="CL285" s="61">
        <f>IF($AA$16,$Z$16*($Q285-1)/(1+CK287*($Q285-1)),0)</f>
        <v>1.6264478918120624E-2</v>
      </c>
      <c r="CM285" s="114">
        <f>IF(CL285=0,0,-1*CL285^2/$Z$16)</f>
        <v>-2.6453327447799021E-3</v>
      </c>
      <c r="CN285" s="61">
        <f>IF($AA$16,$Z$16*($Q285-1)/(1+CM287*($Q285-1)),0)</f>
        <v>1.6264478918120624E-2</v>
      </c>
      <c r="CO285" s="114">
        <f>IF(CN285=0,0,-1*CN285^2/$Z$16)</f>
        <v>-2.6453327447799021E-3</v>
      </c>
      <c r="CP285" s="61">
        <f>IF($AA$16,$Z$16*($Q285-1)/(1+CO287*($Q285-1)),0)</f>
        <v>1.6264478918120624E-2</v>
      </c>
      <c r="CQ285" s="114">
        <f>IF(CP285=0,0,-1*CP285^2/$Z$16)</f>
        <v>-2.6453327447799021E-3</v>
      </c>
      <c r="CR285" s="61">
        <f>IF($AA$16,$Z$16*($Q285-1)/(1+CQ287*($Q285-1)),0)</f>
        <v>1.6264478918120624E-2</v>
      </c>
      <c r="CS285" s="114">
        <f>IF(CR285=0,0,-1*CR285^2/$Z$16)</f>
        <v>-2.6453327447799021E-3</v>
      </c>
      <c r="CT285" s="61">
        <f>IF($AA$16,$Z$16*($Q285-1)/(1+CS287*($Q285-1)),0)</f>
        <v>1.6264478918120624E-2</v>
      </c>
      <c r="CU285" s="114">
        <f>IF(CT285=0,0,-1*CT285^2/$Z$16)</f>
        <v>-2.6453327447799021E-3</v>
      </c>
      <c r="CV285" s="61">
        <f>IF($AA$16,$Z$16*($Q285-1)/(1+CU287*($Q285-1)),0)</f>
        <v>1.6264478918120624E-2</v>
      </c>
      <c r="CW285" s="114">
        <f>IF(CV285=0,0,-1*CV285^2/$Z$16)</f>
        <v>-2.6453327447799021E-3</v>
      </c>
      <c r="CX285" s="61">
        <f>IF($AA$16,$Z$16*($Q285-1)/(1+CW287*($Q285-1)),0)</f>
        <v>1.6264478918120624E-2</v>
      </c>
      <c r="CY285" s="114">
        <f>IF(CX285=0,0,-1*CX285^2/$Z$16)</f>
        <v>-2.6453327447799021E-3</v>
      </c>
      <c r="CZ285" s="61">
        <f>IF($AA$16,$Z$16*($Q285-1)/(1+CY287*($Q285-1)),0)</f>
        <v>1.6264478918120624E-2</v>
      </c>
      <c r="DA285" s="114">
        <f>IF(CZ285=0,0,-1*CZ285^2/$Z$16)</f>
        <v>-2.6453327447799021E-3</v>
      </c>
      <c r="DB285" s="61">
        <f>IF($AA$16,$Z$16*($Q285-1)/(1+DA287*($Q285-1)),0)</f>
        <v>1.6264478918120624E-2</v>
      </c>
      <c r="DC285" s="114">
        <f>IF(DB285=0,0,-1*DB285^2/$Z$16)</f>
        <v>-2.6453327447799021E-3</v>
      </c>
      <c r="DD285" s="61">
        <f>IF($AA$16,$Z$16*($Q285-1)/(1+DC287*($Q285-1)),0)</f>
        <v>1.6264478918120624E-2</v>
      </c>
      <c r="DE285" s="114">
        <f>IF(DD285=0,0,-1*DD285^2/$Z$16)</f>
        <v>-2.6453327447799021E-3</v>
      </c>
      <c r="DF285" s="61">
        <f>IF($AA$16,$Z$16*($Q285-1)/(1+DE287*($Q285-1)),0)</f>
        <v>1.6264478918120624E-2</v>
      </c>
      <c r="DG285" s="114">
        <f>IF(DF285=0,0,-1*DF285^2/$Z$16)</f>
        <v>-2.6453327447799021E-3</v>
      </c>
      <c r="DH285" s="61">
        <f>IF($AA$16,$Z$16*($Q285-1)/(1+DG287*($Q285-1)),0)</f>
        <v>1.6264478918120624E-2</v>
      </c>
      <c r="DI285" s="114">
        <f>IF(DH285=0,0,-1*DH285^2/$Z$16)</f>
        <v>-2.6453327447799021E-3</v>
      </c>
      <c r="DJ285" s="61">
        <f>IF($AA$16,$Z$16*($Q285-1)/(1+DI287*($Q285-1)),0)</f>
        <v>1.6264478918120624E-2</v>
      </c>
      <c r="DK285" s="114">
        <f>IF(DJ285=0,0,-1*DJ285^2/$Z$16)</f>
        <v>-2.6453327447799021E-3</v>
      </c>
      <c r="DL285" s="61">
        <f>IF($AA$16,$Z$16*($Q285-1)/(1+DK287*($Q285-1)),0)</f>
        <v>1.6264478918120624E-2</v>
      </c>
      <c r="DM285" s="154">
        <f>IF(DL285=0,0,-1*DL285^2/$Z$16)</f>
        <v>-2.6453327447799021E-3</v>
      </c>
    </row>
    <row r="286" spans="14:117" x14ac:dyDescent="0.25">
      <c r="N286" s="157">
        <f>SUM(N276:N285)</f>
        <v>1.0000000000000002</v>
      </c>
      <c r="O286" s="167">
        <f>SUM(O276:O285)</f>
        <v>1</v>
      </c>
      <c r="P286" s="162"/>
      <c r="Q286" s="61"/>
      <c r="R286" s="61">
        <f t="shared" ref="R286:CC286" si="82">SUM(R276:R285)</f>
        <v>1.3025716831233103E-5</v>
      </c>
      <c r="S286" s="61">
        <f t="shared" si="82"/>
        <v>-1.3101309164511106</v>
      </c>
      <c r="T286" s="61">
        <f t="shared" si="82"/>
        <v>-4.8420314406928747E-3</v>
      </c>
      <c r="U286" s="61">
        <f t="shared" si="82"/>
        <v>-1.299904300623224</v>
      </c>
      <c r="V286" s="61">
        <f t="shared" si="82"/>
        <v>1.8945931256706544E-5</v>
      </c>
      <c r="W286" s="61">
        <f t="shared" si="82"/>
        <v>-1.3101435817332283</v>
      </c>
      <c r="X286" s="61">
        <f t="shared" si="82"/>
        <v>2.9305339058205426E-10</v>
      </c>
      <c r="Y286" s="61">
        <f t="shared" si="82"/>
        <v>-1.3101030524684456</v>
      </c>
      <c r="Z286" s="61">
        <f t="shared" si="82"/>
        <v>-4.5102810375396984E-17</v>
      </c>
      <c r="AA286" s="61">
        <f t="shared" si="82"/>
        <v>-1.3101030518415715</v>
      </c>
      <c r="AB286" s="61">
        <f t="shared" si="82"/>
        <v>0</v>
      </c>
      <c r="AC286" s="61">
        <f t="shared" si="82"/>
        <v>-1.3101030518415715</v>
      </c>
      <c r="AD286" s="61">
        <f t="shared" si="82"/>
        <v>0</v>
      </c>
      <c r="AE286" s="61">
        <f t="shared" si="82"/>
        <v>-1.3101030518415715</v>
      </c>
      <c r="AF286" s="61">
        <f t="shared" si="82"/>
        <v>0</v>
      </c>
      <c r="AG286" s="61">
        <f t="shared" si="82"/>
        <v>-1.3101030518415715</v>
      </c>
      <c r="AH286" s="61">
        <f t="shared" si="82"/>
        <v>0</v>
      </c>
      <c r="AI286" s="61">
        <f t="shared" si="82"/>
        <v>-1.3101030518415715</v>
      </c>
      <c r="AJ286" s="61">
        <f t="shared" si="82"/>
        <v>0</v>
      </c>
      <c r="AK286" s="61">
        <f t="shared" si="82"/>
        <v>-1.3101030518415715</v>
      </c>
      <c r="AL286" s="61">
        <f t="shared" si="82"/>
        <v>0</v>
      </c>
      <c r="AM286" s="61">
        <f t="shared" si="82"/>
        <v>-1.3101030518415715</v>
      </c>
      <c r="AN286" s="61">
        <f t="shared" si="82"/>
        <v>0</v>
      </c>
      <c r="AO286" s="61">
        <f t="shared" si="82"/>
        <v>-1.3101030518415715</v>
      </c>
      <c r="AP286" s="61">
        <f t="shared" si="82"/>
        <v>0</v>
      </c>
      <c r="AQ286" s="61">
        <f t="shared" si="82"/>
        <v>-1.3101030518415715</v>
      </c>
      <c r="AR286" s="61">
        <f t="shared" si="82"/>
        <v>0</v>
      </c>
      <c r="AS286" s="61">
        <f t="shared" si="82"/>
        <v>-1.3101030518415715</v>
      </c>
      <c r="AT286" s="61">
        <f t="shared" si="82"/>
        <v>0</v>
      </c>
      <c r="AU286" s="61">
        <f t="shared" si="82"/>
        <v>-1.3101030518415715</v>
      </c>
      <c r="AV286" s="61">
        <f t="shared" si="82"/>
        <v>0</v>
      </c>
      <c r="AW286" s="61">
        <f t="shared" si="82"/>
        <v>-1.3101030518415715</v>
      </c>
      <c r="AX286" s="61">
        <f t="shared" si="82"/>
        <v>0</v>
      </c>
      <c r="AY286" s="61">
        <f t="shared" si="82"/>
        <v>-1.3101030518415715</v>
      </c>
      <c r="AZ286" s="61">
        <f t="shared" si="82"/>
        <v>0</v>
      </c>
      <c r="BA286" s="61">
        <f t="shared" si="82"/>
        <v>-1.3101030518415715</v>
      </c>
      <c r="BB286" s="61">
        <f t="shared" si="82"/>
        <v>0</v>
      </c>
      <c r="BC286" s="61">
        <f t="shared" si="82"/>
        <v>-1.3101030518415715</v>
      </c>
      <c r="BD286" s="61">
        <f t="shared" si="82"/>
        <v>0</v>
      </c>
      <c r="BE286" s="61">
        <f t="shared" si="82"/>
        <v>-1.3101030518415715</v>
      </c>
      <c r="BF286" s="61">
        <f t="shared" si="82"/>
        <v>0</v>
      </c>
      <c r="BG286" s="61">
        <f t="shared" si="82"/>
        <v>-1.3101030518415715</v>
      </c>
      <c r="BH286" s="61">
        <f t="shared" si="82"/>
        <v>0</v>
      </c>
      <c r="BI286" s="61">
        <f t="shared" si="82"/>
        <v>-1.3101030518415715</v>
      </c>
      <c r="BJ286" s="61">
        <f t="shared" si="82"/>
        <v>0</v>
      </c>
      <c r="BK286" s="61">
        <f t="shared" si="82"/>
        <v>-1.3101030518415715</v>
      </c>
      <c r="BL286" s="61">
        <f t="shared" si="82"/>
        <v>0</v>
      </c>
      <c r="BM286" s="61">
        <f t="shared" si="82"/>
        <v>-1.3101030518415715</v>
      </c>
      <c r="BN286" s="61">
        <f t="shared" si="82"/>
        <v>0</v>
      </c>
      <c r="BO286" s="61">
        <f t="shared" si="82"/>
        <v>-1.3101030518415715</v>
      </c>
      <c r="BP286" s="61">
        <f t="shared" si="82"/>
        <v>0</v>
      </c>
      <c r="BQ286" s="61">
        <f t="shared" si="82"/>
        <v>-1.3101030518415715</v>
      </c>
      <c r="BR286" s="61">
        <f t="shared" si="82"/>
        <v>0</v>
      </c>
      <c r="BS286" s="61">
        <f t="shared" si="82"/>
        <v>-1.3101030518415715</v>
      </c>
      <c r="BT286" s="61">
        <f t="shared" si="82"/>
        <v>0</v>
      </c>
      <c r="BU286" s="61">
        <f t="shared" si="82"/>
        <v>-1.3101030518415715</v>
      </c>
      <c r="BV286" s="61">
        <f t="shared" si="82"/>
        <v>0</v>
      </c>
      <c r="BW286" s="61">
        <f t="shared" si="82"/>
        <v>-1.3101030518415715</v>
      </c>
      <c r="BX286" s="61">
        <f t="shared" si="82"/>
        <v>0</v>
      </c>
      <c r="BY286" s="61">
        <f t="shared" si="82"/>
        <v>-1.3101030518415715</v>
      </c>
      <c r="BZ286" s="61">
        <f t="shared" si="82"/>
        <v>0</v>
      </c>
      <c r="CA286" s="61">
        <f t="shared" si="82"/>
        <v>-1.3101030518415715</v>
      </c>
      <c r="CB286" s="61">
        <f t="shared" si="82"/>
        <v>0</v>
      </c>
      <c r="CC286" s="61">
        <f t="shared" si="82"/>
        <v>-1.3101030518415715</v>
      </c>
      <c r="CD286" s="61">
        <f t="shared" ref="CD286:DM286" si="83">SUM(CD276:CD285)</f>
        <v>0</v>
      </c>
      <c r="CE286" s="61">
        <f t="shared" si="83"/>
        <v>-1.3101030518415715</v>
      </c>
      <c r="CF286" s="61">
        <f t="shared" si="83"/>
        <v>0</v>
      </c>
      <c r="CG286" s="61">
        <f t="shared" si="83"/>
        <v>-1.3101030518415715</v>
      </c>
      <c r="CH286" s="61">
        <f t="shared" si="83"/>
        <v>0</v>
      </c>
      <c r="CI286" s="61">
        <f t="shared" si="83"/>
        <v>-1.3101030518415715</v>
      </c>
      <c r="CJ286" s="61">
        <f t="shared" si="83"/>
        <v>0</v>
      </c>
      <c r="CK286" s="61">
        <f t="shared" si="83"/>
        <v>-1.3101030518415715</v>
      </c>
      <c r="CL286" s="61">
        <f t="shared" si="83"/>
        <v>0</v>
      </c>
      <c r="CM286" s="61">
        <f t="shared" si="83"/>
        <v>-1.3101030518415715</v>
      </c>
      <c r="CN286" s="61">
        <f t="shared" si="83"/>
        <v>0</v>
      </c>
      <c r="CO286" s="61">
        <f t="shared" si="83"/>
        <v>-1.3101030518415715</v>
      </c>
      <c r="CP286" s="61">
        <f t="shared" si="83"/>
        <v>0</v>
      </c>
      <c r="CQ286" s="61">
        <f t="shared" si="83"/>
        <v>-1.3101030518415715</v>
      </c>
      <c r="CR286" s="61">
        <f t="shared" si="83"/>
        <v>0</v>
      </c>
      <c r="CS286" s="61">
        <f t="shared" si="83"/>
        <v>-1.3101030518415715</v>
      </c>
      <c r="CT286" s="61">
        <f t="shared" si="83"/>
        <v>0</v>
      </c>
      <c r="CU286" s="61">
        <f t="shared" si="83"/>
        <v>-1.3101030518415715</v>
      </c>
      <c r="CV286" s="61">
        <f t="shared" si="83"/>
        <v>0</v>
      </c>
      <c r="CW286" s="61">
        <f t="shared" si="83"/>
        <v>-1.3101030518415715</v>
      </c>
      <c r="CX286" s="61">
        <f t="shared" si="83"/>
        <v>0</v>
      </c>
      <c r="CY286" s="61">
        <f t="shared" si="83"/>
        <v>-1.3101030518415715</v>
      </c>
      <c r="CZ286" s="61">
        <f t="shared" si="83"/>
        <v>0</v>
      </c>
      <c r="DA286" s="61">
        <f t="shared" si="83"/>
        <v>-1.3101030518415715</v>
      </c>
      <c r="DB286" s="61">
        <f t="shared" si="83"/>
        <v>0</v>
      </c>
      <c r="DC286" s="61">
        <f t="shared" si="83"/>
        <v>-1.3101030518415715</v>
      </c>
      <c r="DD286" s="61">
        <f t="shared" si="83"/>
        <v>0</v>
      </c>
      <c r="DE286" s="61">
        <f t="shared" si="83"/>
        <v>-1.3101030518415715</v>
      </c>
      <c r="DF286" s="61">
        <f t="shared" si="83"/>
        <v>0</v>
      </c>
      <c r="DG286" s="61">
        <f t="shared" si="83"/>
        <v>-1.3101030518415715</v>
      </c>
      <c r="DH286" s="61">
        <f t="shared" si="83"/>
        <v>0</v>
      </c>
      <c r="DI286" s="61">
        <f t="shared" si="83"/>
        <v>-1.3101030518415715</v>
      </c>
      <c r="DJ286" s="61">
        <f t="shared" si="83"/>
        <v>0</v>
      </c>
      <c r="DK286" s="61">
        <f t="shared" si="83"/>
        <v>-1.3101030518415715</v>
      </c>
      <c r="DL286" s="61">
        <f t="shared" si="83"/>
        <v>0</v>
      </c>
      <c r="DM286" s="77">
        <f t="shared" si="83"/>
        <v>-1.3101030518415715</v>
      </c>
    </row>
    <row r="287" spans="14:117" x14ac:dyDescent="0.25">
      <c r="N287" s="54" t="s">
        <v>624</v>
      </c>
      <c r="O287" s="55"/>
      <c r="P287" s="174" t="b">
        <f>IF(P288,IF(AND((ABS(DM287-DK287)&lt;0.001),(O274&gt;=0),(O274&lt;=1)),TRUE,FALSE),FALSE)</f>
        <v>1</v>
      </c>
      <c r="Q287" s="54"/>
      <c r="R287" s="55" t="s">
        <v>623</v>
      </c>
      <c r="S287" s="166">
        <f>$O$34-R286/S286</f>
        <v>0.24680158548819464</v>
      </c>
      <c r="T287" s="165">
        <f>ABS(U287-S287)</f>
        <v>3.7249137789385212E-3</v>
      </c>
      <c r="U287" s="164">
        <f>S287-T286/U286</f>
        <v>0.24307667170925612</v>
      </c>
      <c r="V287" s="165">
        <f>ABS(W287-U287)</f>
        <v>1.4460957959760989E-5</v>
      </c>
      <c r="W287" s="164">
        <f>U287-V286/W286</f>
        <v>0.24309113266721588</v>
      </c>
      <c r="X287" s="165">
        <f>ABS(Y287-W287)</f>
        <v>2.2368729091226669E-10</v>
      </c>
      <c r="Y287" s="164">
        <f>W287-X286/Y286</f>
        <v>0.24309113289090317</v>
      </c>
      <c r="Z287" s="165">
        <f>ABS(AA287-Y287)</f>
        <v>2.7755575615628914E-17</v>
      </c>
      <c r="AA287" s="164">
        <f>Y287-Z286/AA286</f>
        <v>0.24309113289090314</v>
      </c>
      <c r="AB287" s="165">
        <f>ABS(AC287-AA287)</f>
        <v>0</v>
      </c>
      <c r="AC287" s="164">
        <f>AA287-AB286/AC286</f>
        <v>0.24309113289090314</v>
      </c>
      <c r="AD287" s="165">
        <f>ABS(AE287-AC287)</f>
        <v>0</v>
      </c>
      <c r="AE287" s="164">
        <f>AC287-AD286/AE286</f>
        <v>0.24309113289090314</v>
      </c>
      <c r="AF287" s="165">
        <f>ABS(AG287-AE287)</f>
        <v>0</v>
      </c>
      <c r="AG287" s="164">
        <f>AE287-AF286/AG286</f>
        <v>0.24309113289090314</v>
      </c>
      <c r="AH287" s="165">
        <f>ABS(AI287-AG287)</f>
        <v>0</v>
      </c>
      <c r="AI287" s="164">
        <f>AG287-AH286/AI286</f>
        <v>0.24309113289090314</v>
      </c>
      <c r="AJ287" s="165">
        <f>ABS(AK287-AI287)</f>
        <v>0</v>
      </c>
      <c r="AK287" s="164">
        <f>AI287-AJ286/AK286</f>
        <v>0.24309113289090314</v>
      </c>
      <c r="AL287" s="165">
        <f>ABS(AM287-AK287)</f>
        <v>0</v>
      </c>
      <c r="AM287" s="164">
        <f>AK287-AL286/AM286</f>
        <v>0.24309113289090314</v>
      </c>
      <c r="AN287" s="165">
        <f>ABS(AO287-AM287)</f>
        <v>0</v>
      </c>
      <c r="AO287" s="164">
        <f>AM287-AN286/AO286</f>
        <v>0.24309113289090314</v>
      </c>
      <c r="AP287" s="165">
        <f>ABS(AQ287-AO287)</f>
        <v>0</v>
      </c>
      <c r="AQ287" s="164">
        <f>AO287-AP286/AQ286</f>
        <v>0.24309113289090314</v>
      </c>
      <c r="AR287" s="165">
        <f>ABS(AS287-AQ287)</f>
        <v>0</v>
      </c>
      <c r="AS287" s="164">
        <f>AQ287-AR286/AS286</f>
        <v>0.24309113289090314</v>
      </c>
      <c r="AT287" s="165">
        <f>ABS(AU287-AS287)</f>
        <v>0</v>
      </c>
      <c r="AU287" s="164">
        <f>AS287-AT286/AU286</f>
        <v>0.24309113289090314</v>
      </c>
      <c r="AV287" s="165">
        <f>ABS(AW287-AU287)</f>
        <v>0</v>
      </c>
      <c r="AW287" s="164">
        <f>AU287-AV286/AW286</f>
        <v>0.24309113289090314</v>
      </c>
      <c r="AX287" s="165">
        <f>ABS(AY287-AW287)</f>
        <v>0</v>
      </c>
      <c r="AY287" s="164">
        <f>AW287-AX286/AY286</f>
        <v>0.24309113289090314</v>
      </c>
      <c r="AZ287" s="165">
        <f>ABS(BA287-AY287)</f>
        <v>0</v>
      </c>
      <c r="BA287" s="164">
        <f>AY287-AZ286/BA286</f>
        <v>0.24309113289090314</v>
      </c>
      <c r="BB287" s="165">
        <f>ABS(BC287-BA287)</f>
        <v>0</v>
      </c>
      <c r="BC287" s="164">
        <f>BA287-BB286/BC286</f>
        <v>0.24309113289090314</v>
      </c>
      <c r="BD287" s="165">
        <f>ABS(BE287-BC287)</f>
        <v>0</v>
      </c>
      <c r="BE287" s="164">
        <f>BC287-BD286/BE286</f>
        <v>0.24309113289090314</v>
      </c>
      <c r="BF287" s="165">
        <f>ABS(BG287-BE287)</f>
        <v>0</v>
      </c>
      <c r="BG287" s="164">
        <f>BE287-BF286/BG286</f>
        <v>0.24309113289090314</v>
      </c>
      <c r="BH287" s="165">
        <f>ABS(BI287-BG287)</f>
        <v>0</v>
      </c>
      <c r="BI287" s="164">
        <f>BG287-BH286/BI286</f>
        <v>0.24309113289090314</v>
      </c>
      <c r="BJ287" s="165">
        <f>ABS(BK287-BI287)</f>
        <v>0</v>
      </c>
      <c r="BK287" s="164">
        <f>BI287-BJ286/BK286</f>
        <v>0.24309113289090314</v>
      </c>
      <c r="BL287" s="165">
        <f>ABS(BM287-BK287)</f>
        <v>0</v>
      </c>
      <c r="BM287" s="164">
        <f>BK287-BL286/BM286</f>
        <v>0.24309113289090314</v>
      </c>
      <c r="BN287" s="165">
        <f>ABS(BO287-BM287)</f>
        <v>0</v>
      </c>
      <c r="BO287" s="164">
        <f>BM287-BN286/BO286</f>
        <v>0.24309113289090314</v>
      </c>
      <c r="BP287" s="165">
        <f>ABS(BQ287-BO287)</f>
        <v>0</v>
      </c>
      <c r="BQ287" s="164">
        <f>BO287-BP286/BQ286</f>
        <v>0.24309113289090314</v>
      </c>
      <c r="BR287" s="165">
        <f>ABS(BS287-BQ287)</f>
        <v>0</v>
      </c>
      <c r="BS287" s="164">
        <f>BQ287-BR286/BS286</f>
        <v>0.24309113289090314</v>
      </c>
      <c r="BT287" s="165">
        <f>ABS(BU287-BS287)</f>
        <v>0</v>
      </c>
      <c r="BU287" s="164">
        <f>BS287-BT286/BU286</f>
        <v>0.24309113289090314</v>
      </c>
      <c r="BV287" s="165">
        <f>ABS(BW287-BU287)</f>
        <v>0</v>
      </c>
      <c r="BW287" s="164">
        <f>BU287-BV286/BW286</f>
        <v>0.24309113289090314</v>
      </c>
      <c r="BX287" s="165">
        <f>ABS(BY287-BW287)</f>
        <v>0</v>
      </c>
      <c r="BY287" s="164">
        <f>BW287-BX286/BY286</f>
        <v>0.24309113289090314</v>
      </c>
      <c r="BZ287" s="165">
        <f>ABS(CA287-BY287)</f>
        <v>0</v>
      </c>
      <c r="CA287" s="164">
        <f>BY287-BZ286/CA286</f>
        <v>0.24309113289090314</v>
      </c>
      <c r="CB287" s="165">
        <f>ABS(CC287-CA287)</f>
        <v>0</v>
      </c>
      <c r="CC287" s="164">
        <f>CA287-CB286/CC286</f>
        <v>0.24309113289090314</v>
      </c>
      <c r="CD287" s="165">
        <f>ABS(CE287-CC287)</f>
        <v>0</v>
      </c>
      <c r="CE287" s="164">
        <f>CC287-CD286/CE286</f>
        <v>0.24309113289090314</v>
      </c>
      <c r="CF287" s="165">
        <f>ABS(CG287-CE287)</f>
        <v>0</v>
      </c>
      <c r="CG287" s="164">
        <f>CE287-CF286/CG286</f>
        <v>0.24309113289090314</v>
      </c>
      <c r="CH287" s="165">
        <f>ABS(CI287-CG287)</f>
        <v>0</v>
      </c>
      <c r="CI287" s="164">
        <f>CG287-CH286/CI286</f>
        <v>0.24309113289090314</v>
      </c>
      <c r="CJ287" s="165">
        <f>ABS(CK287-CI287)</f>
        <v>0</v>
      </c>
      <c r="CK287" s="164">
        <f>CI287-CJ286/CK286</f>
        <v>0.24309113289090314</v>
      </c>
      <c r="CL287" s="165">
        <f>ABS(CM287-CK287)</f>
        <v>0</v>
      </c>
      <c r="CM287" s="164">
        <f>CK287-CL286/CM286</f>
        <v>0.24309113289090314</v>
      </c>
      <c r="CN287" s="165">
        <f>ABS(CO287-CM287)</f>
        <v>0</v>
      </c>
      <c r="CO287" s="164">
        <f>CM287-CN286/CO286</f>
        <v>0.24309113289090314</v>
      </c>
      <c r="CP287" s="165">
        <f>ABS(CQ287-CO287)</f>
        <v>0</v>
      </c>
      <c r="CQ287" s="164">
        <f>CO287-CP286/CQ286</f>
        <v>0.24309113289090314</v>
      </c>
      <c r="CR287" s="165">
        <f>ABS(CS287-CQ287)</f>
        <v>0</v>
      </c>
      <c r="CS287" s="164">
        <f>CQ287-CR286/CS286</f>
        <v>0.24309113289090314</v>
      </c>
      <c r="CT287" s="165">
        <f>ABS(CU287-CS287)</f>
        <v>0</v>
      </c>
      <c r="CU287" s="164">
        <f>CS287-CT286/CU286</f>
        <v>0.24309113289090314</v>
      </c>
      <c r="CV287" s="165">
        <f>ABS(CW287-CU287)</f>
        <v>0</v>
      </c>
      <c r="CW287" s="164">
        <f>CU287-CV286/CW286</f>
        <v>0.24309113289090314</v>
      </c>
      <c r="CX287" s="165">
        <f>ABS(CY287-CW287)</f>
        <v>0</v>
      </c>
      <c r="CY287" s="164">
        <f>CW287-CX286/CY286</f>
        <v>0.24309113289090314</v>
      </c>
      <c r="CZ287" s="165">
        <f>ABS(DA287-CY287)</f>
        <v>0</v>
      </c>
      <c r="DA287" s="164">
        <f>CY287-CZ286/DA286</f>
        <v>0.24309113289090314</v>
      </c>
      <c r="DB287" s="165">
        <f>ABS(DC287-DA287)</f>
        <v>0</v>
      </c>
      <c r="DC287" s="164">
        <f>DA287-DB286/DC286</f>
        <v>0.24309113289090314</v>
      </c>
      <c r="DD287" s="165">
        <f>ABS(DE287-DC287)</f>
        <v>0</v>
      </c>
      <c r="DE287" s="164">
        <f>DC287-DD286/DE286</f>
        <v>0.24309113289090314</v>
      </c>
      <c r="DF287" s="165">
        <f>ABS(DG287-DE287)</f>
        <v>0</v>
      </c>
      <c r="DG287" s="164">
        <f>DE287-DF286/DG286</f>
        <v>0.24309113289090314</v>
      </c>
      <c r="DH287" s="165">
        <f>ABS(DI287-DG287)</f>
        <v>0</v>
      </c>
      <c r="DI287" s="164">
        <f>DG287-DH286/DI286</f>
        <v>0.24309113289090314</v>
      </c>
      <c r="DJ287" s="165">
        <f>ABS(DK287-DI287)</f>
        <v>0</v>
      </c>
      <c r="DK287" s="164">
        <f>DI287-DJ286/DK286</f>
        <v>0.24309113289090314</v>
      </c>
      <c r="DL287" s="165">
        <f>ABS(DM287-DK287)</f>
        <v>0</v>
      </c>
      <c r="DM287" s="166">
        <f>DK287-DL286/DM286</f>
        <v>0.24309113289090314</v>
      </c>
    </row>
    <row r="288" spans="14:117" x14ac:dyDescent="0.25">
      <c r="N288" s="70" t="s">
        <v>625</v>
      </c>
      <c r="O288" s="73"/>
      <c r="P288" s="175" t="b">
        <f>IF(ISNUMBER(O274),TRUE,FALSE)</f>
        <v>1</v>
      </c>
      <c r="Q288" s="70"/>
      <c r="R288" s="73"/>
      <c r="S288" s="80"/>
      <c r="T288" s="73"/>
      <c r="U288" s="73"/>
      <c r="V288" s="73"/>
      <c r="W288" s="73"/>
      <c r="X288" s="73"/>
      <c r="Y288" s="73"/>
      <c r="Z288" s="73"/>
      <c r="AA288" s="73"/>
      <c r="AB288" s="73"/>
      <c r="AC288" s="73"/>
      <c r="AD288" s="73"/>
      <c r="AE288" s="73"/>
      <c r="AF288" s="73"/>
      <c r="AG288" s="73"/>
      <c r="AH288" s="73"/>
      <c r="AI288" s="73"/>
      <c r="AJ288" s="73"/>
      <c r="AK288" s="73"/>
      <c r="AL288" s="73"/>
      <c r="AM288" s="73"/>
      <c r="AN288" s="73"/>
      <c r="AO288" s="73"/>
      <c r="AP288" s="73"/>
      <c r="AQ288" s="73"/>
      <c r="AR288" s="73"/>
      <c r="AS288" s="73"/>
      <c r="AT288" s="73"/>
      <c r="AU288" s="73"/>
      <c r="AV288" s="73"/>
      <c r="AW288" s="73"/>
      <c r="AX288" s="73"/>
      <c r="AY288" s="73"/>
      <c r="AZ288" s="73"/>
      <c r="BA288" s="73"/>
      <c r="BB288" s="73"/>
      <c r="BC288" s="73"/>
      <c r="BD288" s="73"/>
      <c r="BE288" s="73"/>
      <c r="BF288" s="73"/>
      <c r="BG288" s="73"/>
      <c r="BH288" s="73"/>
      <c r="BI288" s="73"/>
      <c r="BJ288" s="73"/>
      <c r="BK288" s="73"/>
      <c r="BL288" s="73"/>
      <c r="BM288" s="73"/>
      <c r="BN288" s="73"/>
      <c r="BO288" s="73"/>
      <c r="BP288" s="73"/>
      <c r="BQ288" s="73"/>
      <c r="BR288" s="73"/>
      <c r="BS288" s="73"/>
      <c r="BT288" s="73"/>
      <c r="BU288" s="73"/>
      <c r="BV288" s="73"/>
      <c r="BW288" s="73"/>
      <c r="BX288" s="73"/>
      <c r="BY288" s="73"/>
      <c r="BZ288" s="73"/>
      <c r="CA288" s="73"/>
      <c r="CB288" s="73"/>
      <c r="CC288" s="73"/>
      <c r="CD288" s="73"/>
      <c r="CE288" s="73"/>
      <c r="CF288" s="73"/>
      <c r="CG288" s="73"/>
      <c r="CH288" s="73"/>
      <c r="CI288" s="73"/>
      <c r="CJ288" s="73"/>
      <c r="CK288" s="73"/>
      <c r="CL288" s="73"/>
      <c r="CM288" s="73"/>
      <c r="CN288" s="73"/>
      <c r="CO288" s="73"/>
      <c r="CP288" s="73"/>
      <c r="CQ288" s="73"/>
      <c r="CR288" s="73"/>
      <c r="CS288" s="73"/>
      <c r="CT288" s="73"/>
      <c r="CU288" s="73"/>
      <c r="CV288" s="73"/>
      <c r="CW288" s="73"/>
      <c r="CX288" s="73"/>
      <c r="CY288" s="73"/>
      <c r="CZ288" s="73"/>
      <c r="DA288" s="73"/>
      <c r="DB288" s="73"/>
      <c r="DC288" s="73"/>
      <c r="DD288" s="73"/>
      <c r="DE288" s="73"/>
      <c r="DF288" s="73"/>
      <c r="DG288" s="73"/>
      <c r="DH288" s="73"/>
      <c r="DI288" s="73"/>
      <c r="DJ288" s="73"/>
      <c r="DK288" s="73"/>
      <c r="DL288" s="73"/>
      <c r="DM288" s="80"/>
    </row>
    <row r="289" spans="14:56" x14ac:dyDescent="0.25">
      <c r="N289" s="176" t="s">
        <v>628</v>
      </c>
      <c r="O289" s="177"/>
      <c r="P289" s="178">
        <f>ABS(SUM(Q276:Q285)-SUM(Q236:Q245))</f>
        <v>4.8044791622459115E-4</v>
      </c>
      <c r="T289" s="51"/>
      <c r="V289" s="47"/>
      <c r="W289" s="47"/>
      <c r="AW289" t="s">
        <v>576</v>
      </c>
    </row>
    <row r="290" spans="14:56" x14ac:dyDescent="0.25">
      <c r="N290" s="54" t="s">
        <v>626</v>
      </c>
      <c r="O290" s="58"/>
      <c r="P290" s="171"/>
      <c r="Q290" s="57" t="s">
        <v>545</v>
      </c>
      <c r="R290" s="56"/>
      <c r="S290" s="56"/>
      <c r="T290" s="57"/>
      <c r="U290" s="57"/>
      <c r="V290" s="54">
        <v>1</v>
      </c>
      <c r="W290" s="55">
        <v>2</v>
      </c>
      <c r="X290" s="55">
        <v>3</v>
      </c>
      <c r="Y290" s="55">
        <v>4</v>
      </c>
      <c r="Z290" s="55">
        <v>5</v>
      </c>
      <c r="AA290" s="55">
        <v>6</v>
      </c>
      <c r="AB290" s="55">
        <v>7</v>
      </c>
      <c r="AC290" s="55">
        <v>8</v>
      </c>
      <c r="AD290" s="55">
        <v>9</v>
      </c>
      <c r="AE290" s="58">
        <v>10</v>
      </c>
      <c r="AF290" s="83" t="s">
        <v>569</v>
      </c>
      <c r="AG290" s="54"/>
      <c r="AH290" s="55"/>
      <c r="AI290" s="55"/>
      <c r="AJ290" s="55"/>
      <c r="AK290" s="55"/>
      <c r="AL290" s="55"/>
      <c r="AM290" s="55"/>
      <c r="AN290" s="55"/>
      <c r="AO290" s="55"/>
      <c r="AP290" s="55"/>
      <c r="AQ290" s="55"/>
      <c r="AR290" s="58"/>
      <c r="AS290" s="54"/>
      <c r="AT290" s="55" t="s">
        <v>565</v>
      </c>
      <c r="AU290" s="55" t="s">
        <v>577</v>
      </c>
      <c r="AV290" s="58" t="s">
        <v>578</v>
      </c>
    </row>
    <row r="291" spans="14:56" x14ac:dyDescent="0.25">
      <c r="N291" s="82"/>
      <c r="O291" s="172"/>
      <c r="P291" s="78">
        <v>1</v>
      </c>
      <c r="Q291" s="61">
        <f>N276/N286</f>
        <v>6.5255997864162488E-2</v>
      </c>
      <c r="R291" s="62"/>
      <c r="S291" s="62"/>
      <c r="T291" s="60"/>
      <c r="U291" s="63"/>
      <c r="V291" s="153">
        <f>SQRT($T$51*VLOOKUP(V290,$P$51:$T$60,5))*(1-$Q$20)*Q291*VLOOKUP(V290,P291:Q300,2)</f>
        <v>8.7458221930516956E-4</v>
      </c>
      <c r="W291" s="61">
        <f>SQRT($T$51*VLOOKUP(W290,$P$51:$T$60,5))*(1-$R$20)*Q291*VLOOKUP(W290,P291:Q300,2)</f>
        <v>2.37512848592246E-3</v>
      </c>
      <c r="X291" s="61">
        <f>SQRT($T$51*VLOOKUP(X290,$P$51:$T$60,5))*(1-$S$20)*Q291*VLOOKUP(X290,P291:Q300,2)</f>
        <v>3.7427536889504355E-3</v>
      </c>
      <c r="Y291" s="61">
        <f>SQRT($T$51*VLOOKUP(Y290,$P$51:$T$60,5))*(1-$T$20)*Q291*VLOOKUP(Y290,P291:Q300,2)</f>
        <v>5.0127657012475025E-3</v>
      </c>
      <c r="Z291" s="61">
        <f>SQRT($T$51*VLOOKUP(Z290,$P$51:$T$60,5))*(1-$U$20)*Q291*VLOOKUP(Z290,P291:Q300,2)</f>
        <v>4.7757342754267528E-3</v>
      </c>
      <c r="AA291" s="61">
        <f>SQRT($T$51*VLOOKUP(AA290,$P$51:$T$60,5))*(1-$V$20)*Q291*VLOOKUP(AA290,P291:Q300,2)</f>
        <v>6.2244949798114218E-3</v>
      </c>
      <c r="AB291" s="61">
        <f>SQRT($T$51*VLOOKUP(AB290,$P$51:$T$60,5))*(1-$W$20)*Q291*VLOOKUP(AB290,P291:Q300,2)</f>
        <v>3.328058243173232E-4</v>
      </c>
      <c r="AC291" s="61">
        <f>SQRT($T$51*VLOOKUP(AC290,$P$51:$T$60,5))*(1-$X$20)*Q291*VLOOKUP(AC290,P291:Q300,2)</f>
        <v>1.509466857016024E-3</v>
      </c>
      <c r="AD291" s="61">
        <f>SQRT($T$51*VLOOKUP(AD290,$P$51:$T$60,5))*(1-$Y$20)*Q291*VLOOKUP(AD290,P291:Q300,2)</f>
        <v>2.1939024792836446E-3</v>
      </c>
      <c r="AE291" s="155">
        <f>SQRT($T$51*VLOOKUP(AE290,$P$51:$T$60,5))*(1-$Z$20)*Q291*VLOOKUP(AE290,P291:Q300,2)</f>
        <v>1.9477415101818386E-3</v>
      </c>
      <c r="AF291" s="84">
        <f>$U$51*Q291</f>
        <v>1.7489807671873899E-6</v>
      </c>
      <c r="AG291" s="59" t="s">
        <v>69</v>
      </c>
      <c r="AH291" s="61">
        <f>$AE$10*AE301*100000/($T$3*$AE$9)^2</f>
        <v>0.82559184194481461</v>
      </c>
      <c r="AI291" s="65" t="s">
        <v>583</v>
      </c>
      <c r="AJ291" s="66" t="s">
        <v>573</v>
      </c>
      <c r="AK291" s="61">
        <f>(AH298+SQRT(AH300))^(1/3)+(AH298-SQRT(AH300))^(1/3)-AH294/3</f>
        <v>0.16587115685062914</v>
      </c>
      <c r="AL291" s="63">
        <f>AK291^3+AH294*AK291^2+AH295*AK291+AH296</f>
        <v>0</v>
      </c>
      <c r="AM291" s="65" t="s">
        <v>573</v>
      </c>
      <c r="AN291" s="61">
        <f>IF(AH300&gt;=0,AK291,AK298)</f>
        <v>0.16587115685062914</v>
      </c>
      <c r="AO291" s="61">
        <f>IF(AN291&lt;AN292,AN292,AN291)</f>
        <v>0.16587115685062914</v>
      </c>
      <c r="AP291" s="61">
        <f>AO291</f>
        <v>0.16587115685062914</v>
      </c>
      <c r="AQ291" s="67">
        <f>IF(AP291&lt;AP292,AP292,AP291)</f>
        <v>0.16587115685062914</v>
      </c>
      <c r="AR291" s="81"/>
      <c r="AS291" s="59">
        <v>1</v>
      </c>
      <c r="AT291" s="61">
        <f>AT263</f>
        <v>5.4980683411787988E-2</v>
      </c>
      <c r="AU291" s="61">
        <f>SUMPRODUCT(Q291:Q300,$AT$51:$AT$60)</f>
        <v>0.37388625393795566</v>
      </c>
      <c r="AV291" s="68">
        <f>IF($AA$7,EXP((AT291/AH292)*(AQ296-1)-LN(AQ296-AH292)-AH291*(2*AU291/AH291-AT291/AH292)*LN((AQ296+2.41421536*AH292)/(AQ296-0.41421536*AH292))/(AH292*2.82842713)      ),1)</f>
        <v>2.9100426737243992</v>
      </c>
    </row>
    <row r="292" spans="14:56" x14ac:dyDescent="0.25">
      <c r="N292" s="82"/>
      <c r="O292" s="172"/>
      <c r="P292" s="78">
        <v>2</v>
      </c>
      <c r="Q292" s="61">
        <f>N277/N286</f>
        <v>0.10202010839726891</v>
      </c>
      <c r="R292" s="62"/>
      <c r="S292" s="62"/>
      <c r="T292" s="60"/>
      <c r="U292" s="63"/>
      <c r="V292" s="153">
        <f>SQRT($T$52*VLOOKUP(V290,$P$51:$T$60,5))*(1-$Q$21)*Q292*VLOOKUP(V290,P291:Q300,2)</f>
        <v>2.37512848592246E-3</v>
      </c>
      <c r="W292" s="61">
        <f>SQRT($T$52*VLOOKUP(W290,$P$51:$T$60,5))*(1-$R$21)*Q292*VLOOKUP(W290,P291:Q300,2)</f>
        <v>6.4167951120098167E-3</v>
      </c>
      <c r="X292" s="61">
        <f>SQRT($T$52*VLOOKUP(X290,$P$51:$T$60,5))*(1-$S$21)*Q292*VLOOKUP(X290,P291:Q300,2)</f>
        <v>1.0270583309200559E-2</v>
      </c>
      <c r="Y292" s="61">
        <f>SQRT($T$52*VLOOKUP(Y290,$P$51:$T$60,5))*(1-$T$21)*Q292*VLOOKUP(Y290,P291:Q300,2)</f>
        <v>1.2439974000248554E-2</v>
      </c>
      <c r="Z292" s="61">
        <f>SQRT($T$52*VLOOKUP(Z290,$P$51:$T$60,5))*(1-$U$21)*Q292*VLOOKUP(Z290,P291:Q300,2)</f>
        <v>1.3364776860724886E-2</v>
      </c>
      <c r="AA292" s="61">
        <f>SQRT($T$52*VLOOKUP(AA290,$P$51:$T$60,5))*(1-$V$21)*Q292*VLOOKUP(AA290,P291:Q300,2)</f>
        <v>1.7122514568898684E-2</v>
      </c>
      <c r="AB292" s="61">
        <f>SQRT($T$52*VLOOKUP(AB290,$P$51:$T$60,5))*(1-$W$21)*Q292*VLOOKUP(AB290,P291:Q300,2)</f>
        <v>8.8248648261600188E-4</v>
      </c>
      <c r="AC292" s="61">
        <f>SQRT($T$52*VLOOKUP(AC290,$P$51:$T$60,5))*(1-$X$21)*Q292*VLOOKUP(AC290,P291:Q300,2)</f>
        <v>3.9072240574907994E-3</v>
      </c>
      <c r="AD292" s="61">
        <f>SQRT($T$52*VLOOKUP(AD290,$P$51:$T$60,5))*(1-$Y$21)*Q292*VLOOKUP(AD290,P291:Q300,2)</f>
        <v>5.947135601599705E-3</v>
      </c>
      <c r="AE292" s="155">
        <f>SQRT($T$52*VLOOKUP(AE290,$P$51:$T$60,5))*(1-$Z$21)*Q292*VLOOKUP(AE290,P291:Q300,2)</f>
        <v>5.3437573643353173E-3</v>
      </c>
      <c r="AF292" s="84">
        <f>$U$52*Q292</f>
        <v>4.1267231124930865E-6</v>
      </c>
      <c r="AG292" s="59" t="s">
        <v>65</v>
      </c>
      <c r="AH292" s="61">
        <f>AF301*$AE$10*100000/($T$3*$AE$9)</f>
        <v>0.10707927415033006</v>
      </c>
      <c r="AI292" s="61"/>
      <c r="AJ292" s="66" t="s">
        <v>574</v>
      </c>
      <c r="AK292" s="66" t="e">
        <f>1/0</f>
        <v>#DIV/0!</v>
      </c>
      <c r="AL292" s="61"/>
      <c r="AM292" s="65" t="s">
        <v>574</v>
      </c>
      <c r="AN292" s="66">
        <f>IF(AH300&gt;=0,0,AK299)</f>
        <v>0</v>
      </c>
      <c r="AO292" s="61">
        <f>IF(AN291&lt;AN292,AN291,AN292)</f>
        <v>0</v>
      </c>
      <c r="AP292" s="61">
        <f>IF(AO292&lt;AO293,AO293,AO292)</f>
        <v>0</v>
      </c>
      <c r="AQ292" s="67">
        <f>IF(AP291&lt;AP292,AP291,AP292)</f>
        <v>0</v>
      </c>
      <c r="AR292" s="81"/>
      <c r="AS292" s="59">
        <v>2</v>
      </c>
      <c r="AT292" s="61">
        <f t="shared" ref="AT292:AT300" si="84">AT264</f>
        <v>8.2978405430088234E-2</v>
      </c>
      <c r="AU292" s="61">
        <f>SUMPRODUCT(Q291:Q300,$AU$51:$AU$60)</f>
        <v>0.64405292286317584</v>
      </c>
      <c r="AV292" s="68">
        <f>IF($AA$8,EXP((AT292/AH292)*(AQ296-1)-LN(AQ296-AH292)-AH291*(2*AU292/AH291-AT292/AH292)*LN((AQ296+2.41421536*AH292)/(AQ296-0.41421536*AH292))/(AH292*2.82842713)      ),1)</f>
        <v>0.61280421690302656</v>
      </c>
    </row>
    <row r="293" spans="14:56" x14ac:dyDescent="0.25">
      <c r="N293" s="82"/>
      <c r="O293" s="172"/>
      <c r="P293" s="78">
        <v>3</v>
      </c>
      <c r="Q293" s="61">
        <f>N278/N286</f>
        <v>0.11931860387481696</v>
      </c>
      <c r="R293" s="62"/>
      <c r="S293" s="62"/>
      <c r="T293" s="60"/>
      <c r="U293" s="63"/>
      <c r="V293" s="153">
        <f>SQRT($T$53*VLOOKUP(V290,$P$51:$T$60,5))*(1-$Q$22)*Q293*VLOOKUP(V290,P291:Q300,2)</f>
        <v>3.7427536889504355E-3</v>
      </c>
      <c r="W293" s="61">
        <f>SQRT($T$53*VLOOKUP(W290,$P$51:$T$60,5))*(1-$R$22)*Q293*VLOOKUP(W290,P291:Q300,2)</f>
        <v>1.0270583309200559E-2</v>
      </c>
      <c r="X293" s="61">
        <f>SQRT($T$53*VLOOKUP(X290,$P$51:$T$60,5))*(1-$S$22)*Q293*VLOOKUP(X290,P291:Q300,2)</f>
        <v>1.64750985309139E-2</v>
      </c>
      <c r="Y293" s="61">
        <f>SQRT($T$53*VLOOKUP(Y290,$P$51:$T$60,5))*(1-$T$22)*Q293*VLOOKUP(Y290,P291:Q300,2)</f>
        <v>2.1977102034492584E-2</v>
      </c>
      <c r="Z293" s="61">
        <f>SQRT($T$53*VLOOKUP(Z290,$P$51:$T$60,5))*(1-$U$22)*Q293*VLOOKUP(Z290,P291:Q300,2)</f>
        <v>2.1438328512873629E-2</v>
      </c>
      <c r="AA293" s="61">
        <f>SQRT($T$53*VLOOKUP(AA290,$P$51:$T$60,5))*(1-$V$22)*Q293*VLOOKUP(AA290,P291:Q300,2)</f>
        <v>2.6913486944363837E-2</v>
      </c>
      <c r="AB293" s="61">
        <f>SQRT($T$53*VLOOKUP(AB290,$P$51:$T$60,5))*(1-$W$22)*Q293*VLOOKUP(AB290,P291:Q300,2)</f>
        <v>1.36380351870241E-3</v>
      </c>
      <c r="AC293" s="61">
        <f>SQRT($T$53*VLOOKUP(AC290,$P$51:$T$60,5))*(1-$X$22)*Q293*VLOOKUP(AC290,P291:Q300,2)</f>
        <v>6.3191420905662115E-3</v>
      </c>
      <c r="AD293" s="61">
        <f>SQRT($T$53*VLOOKUP(AD290,$P$51:$T$60,5))*(1-$Y$22)*Q293*VLOOKUP(AD290,P291:Q300,2)</f>
        <v>9.4825600501659592E-3</v>
      </c>
      <c r="AE293" s="155">
        <f>SQRT($T$53*VLOOKUP(AE290,$P$51:$T$60,5))*(1-$Z$22)*Q293*VLOOKUP(AE290,P291:Q300,2)</f>
        <v>8.6394118642649162E-3</v>
      </c>
      <c r="AF293" s="84">
        <f>$U$53*Q293</f>
        <v>6.7229301988718426E-6</v>
      </c>
      <c r="AG293" s="82"/>
      <c r="AH293" s="65"/>
      <c r="AI293" s="61"/>
      <c r="AJ293" s="66" t="s">
        <v>575</v>
      </c>
      <c r="AK293" s="66" t="e">
        <f>1/0</f>
        <v>#DIV/0!</v>
      </c>
      <c r="AL293" s="61"/>
      <c r="AM293" s="65" t="s">
        <v>575</v>
      </c>
      <c r="AN293" s="66">
        <f>IF(AH300&gt;=0,0,AK300)</f>
        <v>0</v>
      </c>
      <c r="AO293" s="61">
        <f>AN293</f>
        <v>0</v>
      </c>
      <c r="AP293" s="61">
        <f>IF(AO292&lt;AO293,AO292,AO293)</f>
        <v>0</v>
      </c>
      <c r="AQ293" s="67">
        <f>AP293</f>
        <v>0</v>
      </c>
      <c r="AR293" s="81"/>
      <c r="AS293" s="59">
        <v>3</v>
      </c>
      <c r="AT293" s="61">
        <f t="shared" si="84"/>
        <v>0.11558353539329831</v>
      </c>
      <c r="AU293" s="61">
        <f>SUMPRODUCT(Q291:Q300,$AV$51:$AV$60)</f>
        <v>0.89314711505036271</v>
      </c>
      <c r="AV293" s="68">
        <f>IF($AA$9,EXP((AT293/AH292)*(AQ296-1)-LN(AQ296-AH292)-AH291*(2*AU293/AH291-AT293/AH292)*LN((AQ296+2.41421536*AH292)/(AQ296-0.41421536*AH292))/(AH292*2.82842713)      ),1)</f>
        <v>0.17156851585023844</v>
      </c>
    </row>
    <row r="294" spans="14:56" x14ac:dyDescent="0.25">
      <c r="N294" s="82"/>
      <c r="O294" s="172"/>
      <c r="P294" s="78">
        <v>4</v>
      </c>
      <c r="Q294" s="61">
        <f>N279/N286</f>
        <v>0.12592686662727781</v>
      </c>
      <c r="R294" s="62"/>
      <c r="S294" s="62"/>
      <c r="T294" s="60"/>
      <c r="U294" s="63"/>
      <c r="V294" s="153">
        <f>SQRT($T$54*VLOOKUP(V290,$P$51:$T$60,5))*(1-$Q$23)*Q294*VLOOKUP(V290,P291:Q300,2)</f>
        <v>5.0127657012475025E-3</v>
      </c>
      <c r="W294" s="61">
        <f>SQRT($T$54*VLOOKUP(W290,$P$51:$T$60,5))*(1-$R$23)*Q294*VLOOKUP(W290,P291:Q300,2)</f>
        <v>1.2439974000248554E-2</v>
      </c>
      <c r="X294" s="61">
        <f>SQRT($T$54*VLOOKUP(X290,$P$51:$T$60,5))*(1-$S$23)*Q294*VLOOKUP(X290,P291:Q300,2)</f>
        <v>2.1977102034492588E-2</v>
      </c>
      <c r="Y294" s="61">
        <f>SQRT($T$54*VLOOKUP(Y290,$P$51:$T$60,5))*(1-$T$23)*Q294*VLOOKUP(Y290,P291:Q300,2)</f>
        <v>2.9510999033607092E-2</v>
      </c>
      <c r="Z294" s="61">
        <f>SQRT($T$54*VLOOKUP(Z290,$P$51:$T$60,5))*(1-$U$23)*Q294*VLOOKUP(Z290,P291:Q300,2)</f>
        <v>2.8481850090925975E-2</v>
      </c>
      <c r="AA294" s="61">
        <f>SQRT($T$54*VLOOKUP(AA290,$P$51:$T$60,5))*(1-$V$23)*Q294*VLOOKUP(AA290,P291:Q300,2)</f>
        <v>3.426984799267882E-2</v>
      </c>
      <c r="AB294" s="61">
        <f>SQRT($T$54*VLOOKUP(AB290,$P$51:$T$60,5))*(1-$W$23)*Q294*VLOOKUP(AB290,P291:Q300,2)</f>
        <v>1.8356565304737487E-3</v>
      </c>
      <c r="AC294" s="61">
        <f>SQRT($T$54*VLOOKUP(AC290,$P$51:$T$60,5))*(1-$X$23)*Q294*VLOOKUP(AC290,P291:Q300,2)</f>
        <v>8.3685523409905999E-3</v>
      </c>
      <c r="AD294" s="61">
        <f>SQRT($T$54*VLOOKUP(AD290,$P$51:$T$60,5))*(1-$Y$23)*Q294*VLOOKUP(AD290,P291:Q300,2)</f>
        <v>1.3912765955616331E-2</v>
      </c>
      <c r="AE294" s="155">
        <f>SQRT($T$54*VLOOKUP(AE290,$P$51:$T$60,5))*(1-$Z$23)*Q294*VLOOKUP(AE290,P291:Q300,2)</f>
        <v>1.0496688337616999E-2</v>
      </c>
      <c r="AF294" s="84">
        <f>$U$54*Q294</f>
        <v>9.1154463750407289E-6</v>
      </c>
      <c r="AG294" s="59" t="s">
        <v>570</v>
      </c>
      <c r="AH294" s="60">
        <f>AH292-1</f>
        <v>-0.89292072584966997</v>
      </c>
      <c r="AI294" s="61"/>
      <c r="AJ294" s="66"/>
      <c r="AK294" s="61"/>
      <c r="AL294" s="61"/>
      <c r="AM294" s="50"/>
      <c r="AN294" s="65"/>
      <c r="AO294" s="65"/>
      <c r="AP294" s="65"/>
      <c r="AQ294" s="65"/>
      <c r="AR294" s="81"/>
      <c r="AS294" s="59">
        <v>4</v>
      </c>
      <c r="AT294" s="61">
        <f t="shared" si="84"/>
        <v>0.14849269129567372</v>
      </c>
      <c r="AU294" s="61">
        <f>SUMPRODUCT(Q291:Q300,$AW$51:$AW$60)</f>
        <v>1.1115042161459772</v>
      </c>
      <c r="AV294" s="68">
        <f>IF($AA$10,EXP((AT294/AH292)*(AQ296-1)-LN(AQ296-AH292)-AH291*(2*AU294/AH291-AT294/AH292)*LN((AQ296+2.41421536*AH292)/(AQ296-0.41421536*AH292))/(AH292*2.82842713)      ),1)</f>
        <v>6.236893011796181E-2</v>
      </c>
    </row>
    <row r="295" spans="14:56" x14ac:dyDescent="0.25">
      <c r="N295" s="82"/>
      <c r="O295" s="172"/>
      <c r="P295" s="78">
        <v>5</v>
      </c>
      <c r="Q295" s="61">
        <f>N280/N286</f>
        <v>0.125731283313468</v>
      </c>
      <c r="R295" s="62"/>
      <c r="S295" s="62"/>
      <c r="T295" s="60"/>
      <c r="U295" s="63"/>
      <c r="V295" s="153">
        <f>SQRT($T$55*VLOOKUP(V290,$P$51:$T$60,5))*(1-$Q$24)*Q295*VLOOKUP(V290,P291:Q300,2)</f>
        <v>4.7757342754267528E-3</v>
      </c>
      <c r="W295" s="61">
        <f>SQRT($T$55*VLOOKUP(W290,$P$51:$T$60,5))*(1-$R$24)*Q295*VLOOKUP(W290,P291:Q300,2)</f>
        <v>1.3364776860724884E-2</v>
      </c>
      <c r="X295" s="61">
        <f>SQRT($T$55*VLOOKUP(X290,$P$51:$T$60,5))*(1-$S$24)*Q295*VLOOKUP(X290,P291:Q300,2)</f>
        <v>2.1438328512873629E-2</v>
      </c>
      <c r="Y295" s="61">
        <f>SQRT($T$55*VLOOKUP(Y290,$P$51:$T$60,5))*(1-$T$24)*Q295*VLOOKUP(Y290,P291:Q300,2)</f>
        <v>2.8481850090925971E-2</v>
      </c>
      <c r="Z295" s="61">
        <f>SQRT($T$55*VLOOKUP(Z290,$P$51:$T$60,5))*(1-$U$24)*Q295*VLOOKUP(Z290,P291:Q300,2)</f>
        <v>2.7466613388019652E-2</v>
      </c>
      <c r="AA295" s="61">
        <f>SQRT($T$55*VLOOKUP(AA290,$P$51:$T$60,5))*(1-$V$24)*Q295*VLOOKUP(AA290,P291:Q300,2)</f>
        <v>3.5703582277223568E-2</v>
      </c>
      <c r="AB295" s="61">
        <f>SQRT($T$55*VLOOKUP(AB290,$P$51:$T$60,5))*(1-$W$24)*Q295*VLOOKUP(AB290,P291:Q300,2)</f>
        <v>1.7260817764763875E-3</v>
      </c>
      <c r="AC295" s="61">
        <f>SQRT($T$55*VLOOKUP(AC290,$P$51:$T$60,5))*(1-$X$24)*Q295*VLOOKUP(AC290,P291:Q300,2)</f>
        <v>8.1973752029523613E-3</v>
      </c>
      <c r="AD295" s="61">
        <f>SQRT($T$55*VLOOKUP(AD290,$P$51:$T$60,5))*(1-$Y$24)*Q295*VLOOKUP(AD290,P291:Q300,2)</f>
        <v>1.2785998756998793E-2</v>
      </c>
      <c r="AE295" s="155">
        <f>SQRT($T$55*VLOOKUP(AE290,$P$51:$T$60,5))*(1-$Z$24)*Q295*VLOOKUP(AE290,P291:Q300,2)</f>
        <v>1.115508093084394E-2</v>
      </c>
      <c r="AF295" s="84">
        <f>$U$55*Q295</f>
        <v>9.099237433370813E-6</v>
      </c>
      <c r="AG295" s="59" t="s">
        <v>571</v>
      </c>
      <c r="AH295" s="60">
        <f>AH291-3*AH292*AH292-2*AH292</f>
        <v>0.57703538078646988</v>
      </c>
      <c r="AI295" s="61" t="s">
        <v>584</v>
      </c>
      <c r="AJ295" s="66" t="s">
        <v>585</v>
      </c>
      <c r="AK295" s="61">
        <f>AH298^2/AH299^3</f>
        <v>-0.41970816966083402</v>
      </c>
      <c r="AL295" s="61"/>
      <c r="AM295" s="50"/>
      <c r="AN295" s="65"/>
      <c r="AO295" s="65"/>
      <c r="AP295" s="65"/>
      <c r="AQ295" s="65"/>
      <c r="AR295" s="81"/>
      <c r="AS295" s="59">
        <v>5</v>
      </c>
      <c r="AT295" s="61">
        <f t="shared" si="84"/>
        <v>0.14845922339919562</v>
      </c>
      <c r="AU295" s="61">
        <f>SUMPRODUCT(Q291:Q300,$AX$51:$AX$60)</f>
        <v>1.1051284225145688</v>
      </c>
      <c r="AV295" s="68">
        <f>IF($AA$11,EXP((AT295/AH292)*(AQ296-1)-LN(AQ296-AH292)-AH291*(2*AU295/AH291-AT295/AH292)*LN((AQ296+2.41421536*AH292)/(AQ296-0.41421536*AH292))/(AH292*2.82842713)      ),1)</f>
        <v>6.5687968053770723E-2</v>
      </c>
    </row>
    <row r="296" spans="14:56" x14ac:dyDescent="0.25">
      <c r="N296" s="82"/>
      <c r="O296" s="172"/>
      <c r="P296" s="78">
        <v>6</v>
      </c>
      <c r="Q296" s="61">
        <f>N281/N286</f>
        <v>0.12962111642170188</v>
      </c>
      <c r="R296" s="62"/>
      <c r="S296" s="62"/>
      <c r="T296" s="60"/>
      <c r="U296" s="63"/>
      <c r="V296" s="153">
        <f>SQRT($T$56*VLOOKUP(V290,$P$51:$T$60,5))*(1-$Q$25)*Q296*VLOOKUP(V290,P291:Q300,2)</f>
        <v>6.2244949798114227E-3</v>
      </c>
      <c r="W296" s="61">
        <f>SQRT($T$56*VLOOKUP(W290,$P$51:$T$60,5))*(1-$R$25)*Q296*VLOOKUP(W290,P291:Q300,2)</f>
        <v>1.7122514568898684E-2</v>
      </c>
      <c r="X296" s="61">
        <f>SQRT($T$56*VLOOKUP(X290,$P$51:$T$60,5))*(1-$S$25)*Q296*VLOOKUP(X290,P291:Q300,2)</f>
        <v>2.6913486944363841E-2</v>
      </c>
      <c r="Y296" s="61">
        <f>SQRT($T$56*VLOOKUP(Y290,$P$51:$T$60,5))*(1-$T$25)*Q296*VLOOKUP(Y290,P291:Q300,2)</f>
        <v>3.4269847992678813E-2</v>
      </c>
      <c r="Z296" s="61">
        <f>SQRT($T$56*VLOOKUP(Z290,$P$51:$T$60,5))*(1-$U$25)*Q296*VLOOKUP(Z290,P291:Q300,2)</f>
        <v>3.5703582277223568E-2</v>
      </c>
      <c r="AA296" s="61">
        <f>SQRT($T$56*VLOOKUP(AA290,$P$51:$T$60,5))*(1-$V$25)*Q296*VLOOKUP(AA290,P291:Q300,2)</f>
        <v>4.6410737626011431E-2</v>
      </c>
      <c r="AB296" s="61">
        <f>SQRT($T$56*VLOOKUP(AB290,$P$51:$T$60,5))*(1-$W$25)*Q296*VLOOKUP(AB290,P291:Q300,2)</f>
        <v>2.4771714751491525E-3</v>
      </c>
      <c r="AC296" s="61">
        <f>SQRT($T$56*VLOOKUP(AC290,$P$51:$T$60,5))*(1-$X$25)*Q296*VLOOKUP(AC290,P291:Q300,2)</f>
        <v>1.0629048683270937E-2</v>
      </c>
      <c r="AD296" s="61">
        <f>SQRT($T$56*VLOOKUP(AD290,$P$51:$T$60,5))*(1-$Y$25)*Q296*VLOOKUP(AD290,P291:Q300,2)</f>
        <v>1.6348215344807376E-2</v>
      </c>
      <c r="AE296" s="155">
        <f>SQRT($T$56*VLOOKUP(AE290,$P$51:$T$60,5))*(1-$Z$25)*Q296*VLOOKUP(AE290,P291:Q300,2)</f>
        <v>1.4500380669325397E-2</v>
      </c>
      <c r="AF296" s="84">
        <f>$U$56*Q296</f>
        <v>1.1669632182568103E-5</v>
      </c>
      <c r="AG296" s="59" t="s">
        <v>572</v>
      </c>
      <c r="AH296" s="60">
        <f>-1*AH291*AH292+AH292^2+AH292^3</f>
        <v>-7.5710036380294152E-2</v>
      </c>
      <c r="AI296" s="61"/>
      <c r="AJ296" s="66" t="s">
        <v>586</v>
      </c>
      <c r="AK296" s="61" t="e">
        <f>SQRT(1-AK295)/SQRT(AK295)*AH298/ABS(AH298)</f>
        <v>#NUM!</v>
      </c>
      <c r="AL296" s="61"/>
      <c r="AM296" s="50"/>
      <c r="AN296" s="65"/>
      <c r="AO296" s="65"/>
      <c r="AP296" s="65" t="s">
        <v>579</v>
      </c>
      <c r="AQ296" s="61">
        <f>IF(AH300&gt;=0,AQ291,AQ293)</f>
        <v>0.16587115685062914</v>
      </c>
      <c r="AR296" s="81"/>
      <c r="AS296" s="59">
        <v>6</v>
      </c>
      <c r="AT296" s="61">
        <f t="shared" si="84"/>
        <v>0.18468301041282212</v>
      </c>
      <c r="AU296" s="61">
        <f>SUMPRODUCT(Q291:Q300,$AY$51:$AY$60)</f>
        <v>1.3674221295512652</v>
      </c>
      <c r="AV296" s="68">
        <f>IF($AA$12,EXP((AT296/AH292)*(AQ296-1)-LN(AQ296-AH292)-AH291*(2*AU296/AH291-AT296/AH292)*LN((AQ296+2.41421536*AH292)/(AQ296-0.41421536*AH292))/(AH292*2.82842713)      ),1)</f>
        <v>1.7990842091468704E-2</v>
      </c>
    </row>
    <row r="297" spans="14:56" x14ac:dyDescent="0.25">
      <c r="N297" s="82"/>
      <c r="O297" s="172"/>
      <c r="P297" s="78">
        <v>7</v>
      </c>
      <c r="Q297" s="61">
        <f>N282/N286</f>
        <v>3.9090055359737232E-2</v>
      </c>
      <c r="R297" s="62"/>
      <c r="S297" s="62"/>
      <c r="T297" s="60"/>
      <c r="U297" s="63"/>
      <c r="V297" s="153">
        <f>SQRT($T$57*VLOOKUP(V290,$P$51:$T$60,5))*(1-$Q$26)*Q297*VLOOKUP(V290,P291:Q300,2)</f>
        <v>3.3280582431732326E-4</v>
      </c>
      <c r="W297" s="61">
        <f>SQRT($T$57*VLOOKUP(W290,$P$51:$T$60,5))*(1-$R$26)*Q297*VLOOKUP(W290,P291:Q300,2)</f>
        <v>8.8248648261600178E-4</v>
      </c>
      <c r="X297" s="61">
        <f>SQRT($T$57*VLOOKUP(X290,$P$51:$T$60,5))*(1-$S$26)*Q297*VLOOKUP(X290,P291:Q300,2)</f>
        <v>1.36380351870241E-3</v>
      </c>
      <c r="Y297" s="61">
        <f>SQRT($T$57*VLOOKUP(Y290,$P$51:$T$60,5))*(1-$T$26)*Q297*VLOOKUP(Y290,P291:Q300,2)</f>
        <v>1.8356565304737484E-3</v>
      </c>
      <c r="Z297" s="61">
        <f>SQRT($T$57*VLOOKUP(Z290,$P$51:$T$60,5))*(1-$U$26)*Q297*VLOOKUP(Z290,P291:Q300,2)</f>
        <v>1.7260817764763875E-3</v>
      </c>
      <c r="AA297" s="61">
        <f>SQRT($T$57*VLOOKUP(AA290,$P$51:$T$60,5))*(1-$V$26)*Q297*VLOOKUP(AA290,P291:Q300,2)</f>
        <v>2.4771714751491525E-3</v>
      </c>
      <c r="AB297" s="61">
        <f>SQRT($T$57*VLOOKUP(AB290,$P$51:$T$60,5))*(1-$W$26)*Q297*VLOOKUP(AB290,P291:Q300,2)</f>
        <v>1.3490351969202291E-4</v>
      </c>
      <c r="AC297" s="61">
        <f>SQRT($T$57*VLOOKUP(AC290,$P$51:$T$60,5))*(1-$X$26)*Q297*VLOOKUP(AC290,P291:Q300,2)</f>
        <v>6.639298236696254E-4</v>
      </c>
      <c r="AD297" s="61">
        <f>SQRT($T$57*VLOOKUP(AD290,$P$51:$T$60,5))*(1-$Y$26)*Q297*VLOOKUP(AD290,P291:Q300,2)</f>
        <v>7.7444624649439958E-4</v>
      </c>
      <c r="AE297" s="155">
        <f>SQRT($T$57*VLOOKUP(AE290,$P$51:$T$60,5))*(1-$Z$26)*Q297*VLOOKUP(AE290,P291:Q300,2)</f>
        <v>7.1485510993960779E-4</v>
      </c>
      <c r="AF297" s="84">
        <f>$U$57*Q297</f>
        <v>9.4010938578204886E-7</v>
      </c>
      <c r="AG297" s="82"/>
      <c r="AH297" s="65"/>
      <c r="AI297" s="61"/>
      <c r="AJ297" s="66" t="s">
        <v>587</v>
      </c>
      <c r="AK297" s="61" t="e">
        <f>IF(ATAN(AK296)&lt;0,ATAN(AK296)+PI(),ATAN(AK296))</f>
        <v>#NUM!</v>
      </c>
      <c r="AL297" s="61"/>
      <c r="AM297" s="50"/>
      <c r="AN297" s="65"/>
      <c r="AO297" s="65"/>
      <c r="AP297" s="65"/>
      <c r="AQ297" s="65"/>
      <c r="AR297" s="81"/>
      <c r="AS297" s="59">
        <v>7</v>
      </c>
      <c r="AT297" s="61">
        <f t="shared" si="84"/>
        <v>4.9335284646156045E-2</v>
      </c>
      <c r="AU297" s="61">
        <f>SUMPRODUCT(Q291:Q300,$AZ$51:$AZ$60)</f>
        <v>0.23481501345346342</v>
      </c>
      <c r="AV297" s="68">
        <f>IF($AA$13,EXP((AT297/AH292)*(AQ296-1)-LN(AQ296-AH292)-AH291*(2*AU297/AH291-AT297/AH292)*LN((AQ296+2.41421536*AH292)/(AQ296-0.41421536*AH292))/(AH292*2.82842713)      ),1)</f>
        <v>8.0117606155348771</v>
      </c>
    </row>
    <row r="298" spans="14:56" x14ac:dyDescent="0.25">
      <c r="N298" s="82"/>
      <c r="O298" s="172"/>
      <c r="P298" s="78">
        <v>8</v>
      </c>
      <c r="Q298" s="61">
        <f>N283/N286</f>
        <v>8.8114593114264006E-2</v>
      </c>
      <c r="R298" s="62"/>
      <c r="S298" s="62"/>
      <c r="T298" s="60"/>
      <c r="U298" s="63"/>
      <c r="V298" s="153">
        <f>SQRT($T$58*VLOOKUP(V290,$P$51:$T$60,5))*(1-$Q$27)*Q298*VLOOKUP(V290,P291:Q300,2)</f>
        <v>1.509466857016024E-3</v>
      </c>
      <c r="W298" s="61">
        <f>SQRT($T$58*VLOOKUP(W290,$P$51:$T$60,5))*(1-$R$27)*Q298*VLOOKUP(W290,P291:Q300,2)</f>
        <v>3.9072240574907994E-3</v>
      </c>
      <c r="X298" s="61">
        <f>SQRT($T$58*VLOOKUP(X290,$P$51:$T$60,5))*(1-$S$27)*Q298*VLOOKUP(X290,P291:Q300,2)</f>
        <v>6.3191420905662123E-3</v>
      </c>
      <c r="Y298" s="61">
        <f>SQRT($T$58*VLOOKUP(Y290,$P$51:$T$60,5))*(1-$T$27)*Q298*VLOOKUP(Y290,P291:Q300,2)</f>
        <v>8.3685523409905999E-3</v>
      </c>
      <c r="Z298" s="61">
        <f>SQRT($T$58*VLOOKUP(Z290,$P$51:$T$60,5))*(1-$U$27)*Q298*VLOOKUP(Z290,P291:Q300,2)</f>
        <v>8.1973752029523613E-3</v>
      </c>
      <c r="AA298" s="61">
        <f>SQRT($T$58*VLOOKUP(AA290,$P$51:$T$60,5))*(1-$V$27)*Q298*VLOOKUP(AA290,P291:Q300,2)</f>
        <v>1.0629048683270937E-2</v>
      </c>
      <c r="AB298" s="61">
        <f>SQRT($T$58*VLOOKUP(AB290,$P$51:$T$60,5))*(1-$W$27)*Q298*VLOOKUP(AB290,P291:Q300,2)</f>
        <v>6.639298236696254E-4</v>
      </c>
      <c r="AC298" s="61">
        <f>SQRT($T$58*VLOOKUP(AC290,$P$51:$T$60,5))*(1-$X$27)*Q298*VLOOKUP(AC290,P291:Q300,2)</f>
        <v>3.1592148962793576E-3</v>
      </c>
      <c r="AD298" s="61">
        <f>SQRT($T$58*VLOOKUP(AD290,$P$51:$T$60,5))*(1-$Y$27)*Q298*VLOOKUP(AD290,P291:Q300,2)</f>
        <v>4.1087189667565003E-3</v>
      </c>
      <c r="AE298" s="155">
        <f>SQRT($T$58*VLOOKUP(AE290,$P$51:$T$60,5))*(1-$Z$27)*Q298*VLOOKUP(AE290,P291:Q300,2)</f>
        <v>3.5743710754750691E-3</v>
      </c>
      <c r="AF298" s="84">
        <f>$U$58*Q298</f>
        <v>2.3505701988525239E-6</v>
      </c>
      <c r="AG298" s="59" t="s">
        <v>582</v>
      </c>
      <c r="AH298" s="61">
        <f>AH294*AH295/6-AH296/2-AH294^3/27</f>
        <v>-2.1651593186812708E-2</v>
      </c>
      <c r="AI298" s="61"/>
      <c r="AJ298" s="66" t="s">
        <v>573</v>
      </c>
      <c r="AK298" s="61" t="e">
        <f>2*SQRT(AH299)*COS(AK297/3)-AH294/3</f>
        <v>#NUM!</v>
      </c>
      <c r="AL298" s="69" t="e">
        <f>AK298^3+AH294*AK298^2+AH295*AK298+AH296</f>
        <v>#NUM!</v>
      </c>
      <c r="AM298" s="50"/>
      <c r="AN298" s="65"/>
      <c r="AO298" s="65"/>
      <c r="AP298" s="65"/>
      <c r="AQ298" s="65"/>
      <c r="AR298" s="81"/>
      <c r="AS298" s="59">
        <v>8</v>
      </c>
      <c r="AT298" s="61">
        <f t="shared" si="84"/>
        <v>5.4723128868748194E-2</v>
      </c>
      <c r="AU298" s="61">
        <f>SUMPRODUCT(Q291:Q300,$BA$51:$BA$60)</f>
        <v>0.48175125141692932</v>
      </c>
      <c r="AV298" s="68">
        <f>IF($AA$14,EXP((AT298/AH292)*(AQ296-1)-LN(AQ296-AH292)-AH291*(2*AU298/AH291-AT298/AH292)*LN((AQ296+2.41421536*AH292)/(AQ296-0.41421536*AH292))/(AH292*2.82842713)      ),1)</f>
        <v>1.1867176680212108</v>
      </c>
    </row>
    <row r="299" spans="14:56" x14ac:dyDescent="0.25">
      <c r="N299" s="82"/>
      <c r="O299" s="172"/>
      <c r="P299" s="78">
        <v>9</v>
      </c>
      <c r="Q299" s="61">
        <f>N284/N286</f>
        <v>0.10887512563338872</v>
      </c>
      <c r="R299" s="62"/>
      <c r="S299" s="62"/>
      <c r="T299" s="60"/>
      <c r="U299" s="63"/>
      <c r="V299" s="153">
        <f>SQRT($T$59*VLOOKUP(V290,$P$51:$T$60,5))*(1-$Q$28)*Q299*VLOOKUP(V290,P291:Q300,2)</f>
        <v>2.1939024792836446E-3</v>
      </c>
      <c r="W299" s="61">
        <f>SQRT($T$59*VLOOKUP(W290,$P$51:$T$60,5))*(1-$R$28)*Q299*VLOOKUP(W290,P291:Q300,2)</f>
        <v>5.947135601599705E-3</v>
      </c>
      <c r="X299" s="61">
        <f>SQRT($T$59*VLOOKUP(X290,$P$51:$T$60,5))*(1-$S$28)*Q299*VLOOKUP(X290,P291:Q300,2)</f>
        <v>9.4825600501659574E-3</v>
      </c>
      <c r="Y299" s="61">
        <f>SQRT($T$59*VLOOKUP(Y290,$P$51:$T$60,5))*(1-$T$28)*Q299*VLOOKUP(Y290,P291:Q300,2)</f>
        <v>1.3912765955616328E-2</v>
      </c>
      <c r="Z299" s="61">
        <f>SQRT($T$59*VLOOKUP(Z290,$P$51:$T$60,5))*(1-$U$28)*Q299*VLOOKUP(Z290,P291:Q300,2)</f>
        <v>1.2785998756998793E-2</v>
      </c>
      <c r="AA299" s="61">
        <f>SQRT($T$59*VLOOKUP(AA290,$P$51:$T$60,5))*(1-$V$28)*Q299*VLOOKUP(AA290,P291:Q300,2)</f>
        <v>1.6348215344807376E-2</v>
      </c>
      <c r="AB299" s="61">
        <f>SQRT($T$59*VLOOKUP(AB290,$P$51:$T$60,5))*(1-$W$28)*Q299*VLOOKUP(AB290,P291:Q300,2)</f>
        <v>7.7444624649439958E-4</v>
      </c>
      <c r="AC299" s="61">
        <f>SQRT($T$59*VLOOKUP(AC290,$P$51:$T$60,5))*(1-$X$28)*Q299*VLOOKUP(AC290,P291:Q300,2)</f>
        <v>4.1087189667564994E-3</v>
      </c>
      <c r="AD299" s="61">
        <f>SQRT($T$59*VLOOKUP(AD290,$P$51:$T$60,5))*(1-$Y$28)*Q299*VLOOKUP(AD290,P291:Q300,2)</f>
        <v>6.5590817957509699E-3</v>
      </c>
      <c r="AE299" s="155">
        <f>SQRT($T$59*VLOOKUP(AE290,$P$51:$T$60,5))*(1-$Z$28)*Q299*VLOOKUP(AE290,P291:Q300,2)</f>
        <v>5.4511946704030112E-3</v>
      </c>
      <c r="AF299" s="84">
        <f>$U$59*Q299</f>
        <v>2.9410287794625348E-6</v>
      </c>
      <c r="AG299" s="59" t="s">
        <v>558</v>
      </c>
      <c r="AH299" s="61">
        <f>AH294^2/9-AH295/3</f>
        <v>-0.10375541330083425</v>
      </c>
      <c r="AI299" s="61"/>
      <c r="AJ299" s="66" t="s">
        <v>574</v>
      </c>
      <c r="AK299" s="61" t="e">
        <f>2*SQRT(AH299)*COS((AK297+2*PI())/3)-AH294/3</f>
        <v>#NUM!</v>
      </c>
      <c r="AL299" s="69" t="e">
        <f>AK299^3+AK299^2*AH294+AK299*AH295+AH296</f>
        <v>#NUM!</v>
      </c>
      <c r="AM299" s="50"/>
      <c r="AN299" s="65"/>
      <c r="AO299" s="50"/>
      <c r="AP299" s="65"/>
      <c r="AQ299" s="65"/>
      <c r="AR299" s="81"/>
      <c r="AS299" s="59">
        <v>9</v>
      </c>
      <c r="AT299" s="61">
        <f t="shared" si="84"/>
        <v>5.5413571276127595E-2</v>
      </c>
      <c r="AU299" s="61">
        <f>SUMPRODUCT(Q291:Q300,$BB$51:$BB$60)</f>
        <v>0.59958768712165444</v>
      </c>
      <c r="AV299" s="68">
        <f>IF($AA$15,EXP((AT299/AH292)*(AQ296-1)-LN(AQ296-AH292)-AH291*(2*AU299/AH291-AT299/AH292)*LN((AQ296+2.41421536*AH292)/(AQ296-0.41421536*AH292))/(AH292*2.82842713)      ),1)</f>
        <v>0.45596617065962153</v>
      </c>
    </row>
    <row r="300" spans="14:56" x14ac:dyDescent="0.25">
      <c r="N300" s="82"/>
      <c r="O300" s="172"/>
      <c r="P300" s="78">
        <v>10</v>
      </c>
      <c r="Q300" s="61">
        <f>N285/N286</f>
        <v>9.6046249393913818E-2</v>
      </c>
      <c r="R300" s="62"/>
      <c r="S300" s="62"/>
      <c r="T300" s="60"/>
      <c r="U300" s="63"/>
      <c r="V300" s="153">
        <f>SQRT($T$60*VLOOKUP(V290,$P$51:$T$60,5))*(1-$Q$29)*Q300*VLOOKUP(V290,P291:Q300,2)</f>
        <v>1.9477415101818386E-3</v>
      </c>
      <c r="W300" s="61">
        <f>SQRT($T$60*VLOOKUP(W290,$P$51:$T$60,5))*(1-$R$29)*Q300*VLOOKUP(W290,P291:Q300,2)</f>
        <v>5.3437573643353165E-3</v>
      </c>
      <c r="X300" s="61">
        <f>SQRT($T$60*VLOOKUP(X290,$P$51:$T$60,5))*(1-$S$29)*Q300*VLOOKUP(X290,P291:Q300,2)</f>
        <v>8.6394118642649162E-3</v>
      </c>
      <c r="Y300" s="61">
        <f>SQRT($T$60*VLOOKUP(Y290,$P$51:$T$60,5))*(1-$T$29)*Q300*VLOOKUP(Y290,P291:Q300,2)</f>
        <v>1.0496688337616999E-2</v>
      </c>
      <c r="Z300" s="61">
        <f>SQRT($T$60*VLOOKUP(Z290,$P$51:$T$60,5))*(1-$U$29)*Q300*VLOOKUP(Z290,P291:Q300,2)</f>
        <v>1.115508093084394E-2</v>
      </c>
      <c r="AA300" s="61">
        <f>SQRT($T$60*VLOOKUP(AA290,$P$51:$T$60,5))*(1-$V$29)*Q300*VLOOKUP(AA290,P291:Q300,2)</f>
        <v>1.4500380669325397E-2</v>
      </c>
      <c r="AB300" s="61">
        <f>SQRT($T$60*VLOOKUP(AB290,$P$51:$T$60,5))*(1-$W$29)*Q300*VLOOKUP(AB290,P291:Q300,2)</f>
        <v>7.1485510993960779E-4</v>
      </c>
      <c r="AC300" s="61">
        <f>SQRT($T$60*VLOOKUP(AC290,$P$51:$T$60,5))*(1-$X$29)*Q300*VLOOKUP(AC290,P291:Q300,2)</f>
        <v>3.5743710754750691E-3</v>
      </c>
      <c r="AD300" s="61">
        <f>SQRT($T$60*VLOOKUP(AD290,$P$51:$T$60,5))*(1-$Y$29)*Q300*VLOOKUP(AD290,P291:Q300,2)</f>
        <v>5.4511946704030104E-3</v>
      </c>
      <c r="AE300" s="155">
        <f>SQRT($T$60*VLOOKUP(AE290,$P$51:$T$60,5))*(1-$Z$29)*Q300*VLOOKUP(AE290,P291:Q300,2)</f>
        <v>4.5304395127196261E-3</v>
      </c>
      <c r="AF300" s="84">
        <f>$U$60*Q300</f>
        <v>3.484065163866376E-6</v>
      </c>
      <c r="AG300" s="59" t="s">
        <v>72</v>
      </c>
      <c r="AH300" s="63">
        <f>AH298^2-AH299^3</f>
        <v>1.5857377883487424E-3</v>
      </c>
      <c r="AI300" s="61"/>
      <c r="AJ300" s="66" t="s">
        <v>575</v>
      </c>
      <c r="AK300" s="61" t="e">
        <f>2*SQRT(AH299)*COS((AK297+4*PI())/3)-AH294/3</f>
        <v>#NUM!</v>
      </c>
      <c r="AL300" s="69" t="e">
        <f>AK300^3+AK300^2*AH294+AH295*AK300+AH296</f>
        <v>#NUM!</v>
      </c>
      <c r="AM300" s="50"/>
      <c r="AN300" s="65"/>
      <c r="AO300" s="50"/>
      <c r="AP300" s="65"/>
      <c r="AQ300" s="65"/>
      <c r="AR300" s="81"/>
      <c r="AS300" s="59">
        <v>10</v>
      </c>
      <c r="AT300" s="61">
        <f t="shared" si="84"/>
        <v>7.4413442121268769E-2</v>
      </c>
      <c r="AU300" s="61">
        <f>SUMPRODUCT(Q291:Q300,$BC$51:$BC$60)</f>
        <v>0.58144313514599832</v>
      </c>
      <c r="AV300" s="68">
        <f>IF($AA$16,EXP((AT300/AH292)*(AQ296-1)-LN(AQ296-AH292)-AH291*(2*AU300/AH291-AT300/AH292)*LN((AQ296+2.41421536*AH292)/(AQ296-0.41421536*AH292))/(AH292*2.82842713)      ),1)</f>
        <v>0.83642799878531848</v>
      </c>
      <c r="AW300" s="65"/>
      <c r="AX300" s="65"/>
      <c r="AY300" s="65"/>
      <c r="AZ300" s="65"/>
      <c r="BA300" s="65"/>
      <c r="BB300" s="65"/>
      <c r="BC300" s="65"/>
      <c r="BD300" s="65"/>
    </row>
    <row r="301" spans="14:56" x14ac:dyDescent="0.25">
      <c r="N301" s="173"/>
      <c r="O301" s="80"/>
      <c r="P301" s="93"/>
      <c r="Q301" s="72">
        <f>SUM(Q291:Q300)</f>
        <v>0.99999999999999989</v>
      </c>
      <c r="R301" s="73"/>
      <c r="S301" s="73"/>
      <c r="T301" s="73"/>
      <c r="U301" s="73"/>
      <c r="V301" s="70"/>
      <c r="W301" s="73"/>
      <c r="X301" s="73"/>
      <c r="Y301" s="73"/>
      <c r="Z301" s="73"/>
      <c r="AA301" s="73"/>
      <c r="AB301" s="73"/>
      <c r="AC301" s="73"/>
      <c r="AD301" s="73"/>
      <c r="AE301" s="88">
        <f>SUM(V291:AE300)</f>
        <v>0.98094425227588877</v>
      </c>
      <c r="AF301" s="85">
        <f>SUM(AF291:AF300)</f>
        <v>5.219872359749545E-5</v>
      </c>
      <c r="AG301" s="70"/>
      <c r="AH301" s="73"/>
      <c r="AI301" s="74"/>
      <c r="AJ301" s="75"/>
      <c r="AK301" s="74"/>
      <c r="AL301" s="74"/>
      <c r="AM301" s="76"/>
      <c r="AN301" s="73"/>
      <c r="AO301" s="76"/>
      <c r="AP301" s="73"/>
      <c r="AQ301" s="73"/>
      <c r="AR301" s="80"/>
      <c r="AS301" s="70"/>
      <c r="AT301" s="73"/>
      <c r="AU301" s="73"/>
      <c r="AV301" s="77"/>
      <c r="AW301" s="65"/>
      <c r="AX301" s="65"/>
      <c r="AY301" s="65"/>
      <c r="AZ301" s="65"/>
      <c r="BA301" s="65"/>
      <c r="BB301" s="65"/>
      <c r="BC301" s="65"/>
      <c r="BD301" s="65"/>
    </row>
    <row r="302" spans="14:56" x14ac:dyDescent="0.25">
      <c r="N302" s="82" t="s">
        <v>590</v>
      </c>
      <c r="O302" s="81"/>
      <c r="P302" s="171"/>
      <c r="Q302" s="57" t="s">
        <v>560</v>
      </c>
      <c r="R302" s="55"/>
      <c r="S302" s="55"/>
      <c r="T302" s="55"/>
      <c r="U302" s="56"/>
      <c r="V302" s="54">
        <v>1</v>
      </c>
      <c r="W302" s="55">
        <v>2</v>
      </c>
      <c r="X302" s="55">
        <v>3</v>
      </c>
      <c r="Y302" s="55">
        <v>4</v>
      </c>
      <c r="Z302" s="55">
        <v>5</v>
      </c>
      <c r="AA302" s="55">
        <v>6</v>
      </c>
      <c r="AB302" s="55">
        <v>7</v>
      </c>
      <c r="AC302" s="55">
        <v>8</v>
      </c>
      <c r="AD302" s="55">
        <v>9</v>
      </c>
      <c r="AE302" s="58">
        <v>10</v>
      </c>
      <c r="AF302" s="83"/>
      <c r="AG302" s="54"/>
      <c r="AH302" s="55"/>
      <c r="AI302" s="55"/>
      <c r="AJ302" s="55"/>
      <c r="AK302" s="55"/>
      <c r="AL302" s="55"/>
      <c r="AM302" s="55"/>
      <c r="AN302" s="55"/>
      <c r="AO302" s="55"/>
      <c r="AP302" s="55"/>
      <c r="AQ302" s="55"/>
      <c r="AR302" s="58"/>
      <c r="AS302" s="54"/>
      <c r="AT302" s="55" t="s">
        <v>565</v>
      </c>
      <c r="AU302" s="55" t="s">
        <v>577</v>
      </c>
      <c r="AV302" s="58" t="s">
        <v>590</v>
      </c>
      <c r="AW302" s="65"/>
      <c r="AX302" s="65"/>
      <c r="AY302" s="65"/>
      <c r="AZ302" s="65"/>
      <c r="BA302" s="65"/>
      <c r="BB302" s="65"/>
      <c r="BC302" s="65"/>
      <c r="BD302" s="65"/>
    </row>
    <row r="303" spans="14:56" x14ac:dyDescent="0.25">
      <c r="N303" s="82"/>
      <c r="O303" s="81"/>
      <c r="P303" s="78">
        <v>1</v>
      </c>
      <c r="Q303" s="61">
        <f>O276/O286</f>
        <v>0.20818182869415933</v>
      </c>
      <c r="R303" s="60"/>
      <c r="S303" s="60"/>
      <c r="T303" s="61"/>
      <c r="U303" s="62"/>
      <c r="V303" s="153">
        <f>SQRT($T$51*VLOOKUP(V302,$P$51:$T$60,5))*(1-$Q$20)*Q303*VLOOKUP(V302,P303:Q312,2)</f>
        <v>8.9011354892123504E-3</v>
      </c>
      <c r="W303" s="61">
        <f>SQRT($T$51*VLOOKUP(W302,$P$51:$T$60,5))*(1-$R$20)*Q303*VLOOKUP(W302,P303:Q312,2)</f>
        <v>6.9600081804647969E-3</v>
      </c>
      <c r="X303" s="61">
        <f>SQRT($T$51*VLOOKUP(X302,$P$51:$T$60,5))*(1-$S$20)*Q303*VLOOKUP(X302,P303:Q312,2)</f>
        <v>3.9876018046538569E-3</v>
      </c>
      <c r="Y303" s="61">
        <f>SQRT($T$51*VLOOKUP(Y302,$P$51:$T$60,5))*(1-$T$20)*Q303*VLOOKUP(Y302,P303:Q312,2)</f>
        <v>2.4474107140740019E-3</v>
      </c>
      <c r="Z303" s="61">
        <f>SQRT($T$51*VLOOKUP(Z302,$P$51:$T$60,5))*(1-$U$20)*Q303*VLOOKUP(Z302,P303:Q312,2)</f>
        <v>2.4091053692627475E-3</v>
      </c>
      <c r="AA303" s="61">
        <f>SQRT($T$51*VLOOKUP(AA302,$P$51:$T$60,5))*(1-$V$20)*Q303*VLOOKUP(AA302,P303:Q312,2)</f>
        <v>1.1902219780416602E-3</v>
      </c>
      <c r="AB303" s="61">
        <f>SQRT($T$51*VLOOKUP(AB302,$P$51:$T$60,5))*(1-$W$20)*Q303*VLOOKUP(AB302,P303:Q312,2)</f>
        <v>7.8673231255988602E-3</v>
      </c>
      <c r="AC303" s="61">
        <f>SQRT($T$51*VLOOKUP(AC302,$P$51:$T$60,5))*(1-$X$20)*Q303*VLOOKUP(AC302,P303:Q312,2)</f>
        <v>7.4875914258488987E-3</v>
      </c>
      <c r="AD303" s="61">
        <f>SQRT($T$51*VLOOKUP(AD302,$P$51:$T$60,5))*(1-$Y$20)*Q303*VLOOKUP(AD302,P303:Q312,2)</f>
        <v>4.6520417519608122E-3</v>
      </c>
      <c r="AE303" s="155">
        <f>SQRT($T$51*VLOOKUP(AE302,$P$51:$T$60,5))*(1-$Z$20)*Q303*VLOOKUP(AE302,P303:Q312,2)</f>
        <v>7.2659856745873452E-3</v>
      </c>
      <c r="AF303" s="84">
        <f>$U$51*Q303</f>
        <v>5.5796559148771442E-6</v>
      </c>
      <c r="AG303" s="59" t="s">
        <v>69</v>
      </c>
      <c r="AH303" s="61">
        <f>$AE$10*AE313*100000/($T$3*$AE$9)^2</f>
        <v>0.27168685073188953</v>
      </c>
      <c r="AI303" s="65" t="s">
        <v>583</v>
      </c>
      <c r="AJ303" s="66" t="s">
        <v>573</v>
      </c>
      <c r="AK303" s="61">
        <f>(AH310+SQRT(AH312))^(1/3)+(AH310-SQRT(AH312))^(1/3)-AH306/3</f>
        <v>0.79388507946413789</v>
      </c>
      <c r="AL303" s="63">
        <f>AK303^3+AH306*AK303^2+AH307*AK303+AH308</f>
        <v>-5.5511151231257827E-17</v>
      </c>
      <c r="AM303" s="65" t="s">
        <v>573</v>
      </c>
      <c r="AN303" s="61">
        <f>IF(AH312&gt;=0,AK303,AK310)</f>
        <v>0.79388507946413789</v>
      </c>
      <c r="AO303" s="61">
        <f>IF(AN303&lt;AN304,AN304,AN303)</f>
        <v>0.79388507946413789</v>
      </c>
      <c r="AP303" s="61">
        <f>AO303</f>
        <v>0.79388507946413789</v>
      </c>
      <c r="AQ303" s="67">
        <f>IF(AP303&lt;AP304,AP304,AP303)</f>
        <v>0.79388507946413789</v>
      </c>
      <c r="AR303" s="81"/>
      <c r="AS303" s="59">
        <v>1</v>
      </c>
      <c r="AT303" s="61">
        <f>AT291</f>
        <v>5.4980683411787988E-2</v>
      </c>
      <c r="AU303" s="61">
        <f>SUMPRODUCT(Q303:Q312,$AT$51:$AT$60)</f>
        <v>0.21494732590411661</v>
      </c>
      <c r="AV303" s="68">
        <f>IF($AA$7,EXP((AT303/AH304)*(AQ308-1)-LN(AQ308-AH304)-AH303*(2*AU303/AH303-AT303/AH304)*LN((AQ308+2.41421536*AH304)/(AQ308-0.41421536*AH304))/(AH304*2.82842713)      ),1)</f>
        <v>0.91217735259108546</v>
      </c>
      <c r="AW303" s="61"/>
      <c r="AX303" s="61"/>
      <c r="AY303" s="61"/>
      <c r="AZ303" s="61"/>
      <c r="BA303" s="61"/>
      <c r="BB303" s="61"/>
      <c r="BC303" s="61"/>
      <c r="BD303" s="65"/>
    </row>
    <row r="304" spans="14:56" x14ac:dyDescent="0.25">
      <c r="N304" s="82"/>
      <c r="O304" s="81"/>
      <c r="P304" s="78">
        <v>2</v>
      </c>
      <c r="Q304" s="61">
        <f>O277/O286</f>
        <v>9.3710021668702279E-2</v>
      </c>
      <c r="R304" s="60"/>
      <c r="S304" s="60"/>
      <c r="T304" s="61"/>
      <c r="U304" s="62"/>
      <c r="V304" s="153">
        <f>SQRT($T$52*VLOOKUP(V302,$P$51:$T$60,5))*(1-$Q$21)*Q304*VLOOKUP(V302,P303:Q312,2)</f>
        <v>6.9600081804647969E-3</v>
      </c>
      <c r="W304" s="61">
        <f>SQRT($T$52*VLOOKUP(W302,$P$51:$T$60,5))*(1-$R$21)*Q304*VLOOKUP(W302,P303:Q312,2)</f>
        <v>5.4140054402891822E-3</v>
      </c>
      <c r="X304" s="61">
        <f>SQRT($T$52*VLOOKUP(X302,$P$51:$T$60,5))*(1-$S$21)*Q304*VLOOKUP(X302,P303:Q312,2)</f>
        <v>3.1506018241139336E-3</v>
      </c>
      <c r="Y304" s="61">
        <f>SQRT($T$52*VLOOKUP(Y302,$P$51:$T$60,5))*(1-$T$21)*Q304*VLOOKUP(Y302,P303:Q312,2)</f>
        <v>1.7487462542224584E-3</v>
      </c>
      <c r="Z304" s="61">
        <f>SQRT($T$52*VLOOKUP(Z302,$P$51:$T$60,5))*(1-$U$21)*Q304*VLOOKUP(Z302,P303:Q312,2)</f>
        <v>1.9411327054636982E-3</v>
      </c>
      <c r="AA304" s="61">
        <f>SQRT($T$52*VLOOKUP(AA302,$P$51:$T$60,5))*(1-$V$21)*Q304*VLOOKUP(AA302,P303:Q312,2)</f>
        <v>9.4269078656305193E-4</v>
      </c>
      <c r="AB304" s="61">
        <f>SQRT($T$52*VLOOKUP(AB302,$P$51:$T$60,5))*(1-$W$21)*Q304*VLOOKUP(AB302,P303:Q312,2)</f>
        <v>6.0065072441490269E-3</v>
      </c>
      <c r="AC304" s="61">
        <f>SQRT($T$52*VLOOKUP(AC302,$P$51:$T$60,5))*(1-$X$21)*Q304*VLOOKUP(AC302,P303:Q312,2)</f>
        <v>5.5803925015239326E-3</v>
      </c>
      <c r="AD304" s="61">
        <f>SQRT($T$52*VLOOKUP(AD302,$P$51:$T$60,5))*(1-$Y$21)*Q304*VLOOKUP(AD302,P303:Q312,2)</f>
        <v>3.6308808678585059E-3</v>
      </c>
      <c r="AE304" s="155">
        <f>SQRT($T$52*VLOOKUP(AE302,$P$51:$T$60,5))*(1-$Z$21)*Q304*VLOOKUP(AE302,P303:Q312,2)</f>
        <v>5.7396818674167686E-3</v>
      </c>
      <c r="AF304" s="84">
        <f>$U$52*Q304</f>
        <v>3.7905793119389985E-6</v>
      </c>
      <c r="AG304" s="59" t="s">
        <v>65</v>
      </c>
      <c r="AH304" s="61">
        <f>AF313*$AE$10*100000/($T$3*$AE$9)</f>
        <v>6.523086773651432E-2</v>
      </c>
      <c r="AI304" s="61"/>
      <c r="AJ304" s="66" t="s">
        <v>574</v>
      </c>
      <c r="AK304" s="66" t="e">
        <f>1/0</f>
        <v>#DIV/0!</v>
      </c>
      <c r="AL304" s="61"/>
      <c r="AM304" s="65" t="s">
        <v>574</v>
      </c>
      <c r="AN304" s="66">
        <f>IF(AH312&gt;=0,0,AK311)</f>
        <v>0</v>
      </c>
      <c r="AO304" s="61">
        <f>IF(AN303&lt;AN304,AN303,AN304)</f>
        <v>0</v>
      </c>
      <c r="AP304" s="61">
        <f>IF(AO304&lt;AO305,AO305,AO304)</f>
        <v>0</v>
      </c>
      <c r="AQ304" s="67">
        <f>IF(AP303&lt;AP304,AP303,AP304)</f>
        <v>0</v>
      </c>
      <c r="AR304" s="81"/>
      <c r="AS304" s="59">
        <v>2</v>
      </c>
      <c r="AT304" s="61">
        <f t="shared" ref="AT304:AT312" si="85">AT292</f>
        <v>8.2978405430088234E-2</v>
      </c>
      <c r="AU304" s="61">
        <f>SUMPRODUCT(Q303:Q312,$AU$51:$AU$60)</f>
        <v>0.36925943485291146</v>
      </c>
      <c r="AV304" s="68">
        <f>IF($AA$8,EXP((AT304/AH304)*(AQ308-1)-LN(AQ308-AH304)-AH303*(2*AU304/AH303-AT304/AH304)*LN((AQ308+2.41421536*AH304)/(AQ308-0.41421536*AH304))/(AH304*2.82842713)      ),1)</f>
        <v>0.6671409045195531</v>
      </c>
      <c r="AW304" s="61"/>
      <c r="AX304" s="61"/>
      <c r="AY304" s="61"/>
      <c r="AZ304" s="61"/>
      <c r="BA304" s="61"/>
      <c r="BB304" s="61"/>
      <c r="BC304" s="61"/>
      <c r="BD304" s="65"/>
    </row>
    <row r="305" spans="14:117" x14ac:dyDescent="0.25">
      <c r="N305" s="82"/>
      <c r="O305" s="81"/>
      <c r="P305" s="78">
        <v>3</v>
      </c>
      <c r="Q305" s="61">
        <f>O278/O286</f>
        <v>3.9847980470848643E-2</v>
      </c>
      <c r="R305" s="60"/>
      <c r="S305" s="60"/>
      <c r="T305" s="61"/>
      <c r="U305" s="62"/>
      <c r="V305" s="153">
        <f>SQRT($T$53*VLOOKUP(V302,$P$51:$T$60,5))*(1-$Q$22)*Q305*VLOOKUP(V302,P303:Q312,2)</f>
        <v>3.9876018046538578E-3</v>
      </c>
      <c r="W305" s="61">
        <f>SQRT($T$53*VLOOKUP(W302,$P$51:$T$60,5))*(1-$R$22)*Q305*VLOOKUP(W302,P303:Q312,2)</f>
        <v>3.150601824113934E-3</v>
      </c>
      <c r="X305" s="61">
        <f>SQRT($T$53*VLOOKUP(X302,$P$51:$T$60,5))*(1-$S$22)*Q305*VLOOKUP(X302,P303:Q312,2)</f>
        <v>1.8374872155683484E-3</v>
      </c>
      <c r="Y305" s="61">
        <f>SQRT($T$53*VLOOKUP(Y302,$P$51:$T$60,5))*(1-$T$22)*Q305*VLOOKUP(Y302,P303:Q312,2)</f>
        <v>1.1232479746627786E-3</v>
      </c>
      <c r="Z305" s="61">
        <f>SQRT($T$53*VLOOKUP(Z302,$P$51:$T$60,5))*(1-$U$22)*Q305*VLOOKUP(Z302,P303:Q312,2)</f>
        <v>1.132093590243202E-3</v>
      </c>
      <c r="AA305" s="61">
        <f>SQRT($T$53*VLOOKUP(AA302,$P$51:$T$60,5))*(1-$V$22)*Q305*VLOOKUP(AA302,P303:Q312,2)</f>
        <v>5.3872804223963652E-4</v>
      </c>
      <c r="AB305" s="61">
        <f>SQRT($T$53*VLOOKUP(AB302,$P$51:$T$60,5))*(1-$W$22)*Q305*VLOOKUP(AB302,P303:Q312,2)</f>
        <v>3.3749212619624989E-3</v>
      </c>
      <c r="AC305" s="61">
        <f>SQRT($T$53*VLOOKUP(AC302,$P$51:$T$60,5))*(1-$X$22)*Q305*VLOOKUP(AC302,P303:Q312,2)</f>
        <v>3.2813491687519632E-3</v>
      </c>
      <c r="AD305" s="61">
        <f>SQRT($T$53*VLOOKUP(AD302,$P$51:$T$60,5))*(1-$Y$22)*Q305*VLOOKUP(AD302,P303:Q312,2)</f>
        <v>2.1048815204538535E-3</v>
      </c>
      <c r="AE305" s="155">
        <f>SQRT($T$53*VLOOKUP(AE302,$P$51:$T$60,5))*(1-$Z$22)*Q305*VLOOKUP(AE302,P303:Q312,2)</f>
        <v>3.3738297580109774E-3</v>
      </c>
      <c r="AF305" s="84">
        <f>$U$53*Q305</f>
        <v>2.2452088992977646E-6</v>
      </c>
      <c r="AG305" s="82"/>
      <c r="AH305" s="65"/>
      <c r="AI305" s="61"/>
      <c r="AJ305" s="66" t="s">
        <v>575</v>
      </c>
      <c r="AK305" s="66" t="e">
        <f>1/0</f>
        <v>#DIV/0!</v>
      </c>
      <c r="AL305" s="61"/>
      <c r="AM305" s="65" t="s">
        <v>575</v>
      </c>
      <c r="AN305" s="66">
        <f>IF(AH312&gt;=0,0,AK312)</f>
        <v>0</v>
      </c>
      <c r="AO305" s="61">
        <f>AN305</f>
        <v>0</v>
      </c>
      <c r="AP305" s="61">
        <f>IF(AO304&lt;AO305,AO304,AO305)</f>
        <v>0</v>
      </c>
      <c r="AQ305" s="67">
        <f>AP305</f>
        <v>0</v>
      </c>
      <c r="AR305" s="81"/>
      <c r="AS305" s="59">
        <v>3</v>
      </c>
      <c r="AT305" s="61">
        <f t="shared" si="85"/>
        <v>0.11558353539329831</v>
      </c>
      <c r="AU305" s="61">
        <f>SUMPRODUCT(Q303:Q312,$AV$51:$AV$60)</f>
        <v>0.50489237721124169</v>
      </c>
      <c r="AV305" s="68">
        <f>IF($AA$9,EXP((AT305/AH304)*(AQ308-1)-LN(AQ308-AH304)-AH303*(2*AU305/AH303-AT305/AH304)*LN((AQ308+2.41421536*AH304)/(AQ308-0.41421536*AH304))/(AH304*2.82842713)      ),1)</f>
        <v>0.51372389564762833</v>
      </c>
      <c r="AW305" s="61"/>
      <c r="AX305" s="61"/>
      <c r="AY305" s="61"/>
      <c r="AZ305" s="61"/>
      <c r="BA305" s="61"/>
      <c r="BB305" s="61"/>
      <c r="BC305" s="61"/>
    </row>
    <row r="306" spans="14:117" x14ac:dyDescent="0.25">
      <c r="N306" s="82"/>
      <c r="O306" s="81"/>
      <c r="P306" s="78">
        <v>4</v>
      </c>
      <c r="Q306" s="61">
        <f>O279/O286</f>
        <v>1.9271941295576991E-2</v>
      </c>
      <c r="R306" s="60"/>
      <c r="S306" s="60"/>
      <c r="T306" s="61"/>
      <c r="U306" s="62"/>
      <c r="V306" s="153">
        <f>SQRT($T$54*VLOOKUP(V302,$P$51:$T$60,5))*(1-$Q$23)*Q306*VLOOKUP(V302,P303:Q312,2)</f>
        <v>2.4474107140740019E-3</v>
      </c>
      <c r="W306" s="61">
        <f>SQRT($T$54*VLOOKUP(W302,$P$51:$T$60,5))*(1-$R$23)*Q306*VLOOKUP(W302,P303:Q312,2)</f>
        <v>1.7487462542224582E-3</v>
      </c>
      <c r="X306" s="61">
        <f>SQRT($T$54*VLOOKUP(X302,$P$51:$T$60,5))*(1-$S$23)*Q306*VLOOKUP(X302,P303:Q312,2)</f>
        <v>1.1232479746627786E-3</v>
      </c>
      <c r="Y306" s="61">
        <f>SQRT($T$54*VLOOKUP(Y302,$P$51:$T$60,5))*(1-$T$23)*Q306*VLOOKUP(Y302,P303:Q312,2)</f>
        <v>6.9119095409446278E-4</v>
      </c>
      <c r="Z306" s="61">
        <f>SQRT($T$54*VLOOKUP(Z302,$P$51:$T$60,5))*(1-$U$23)*Q306*VLOOKUP(Z302,P303:Q312,2)</f>
        <v>6.892368998225192E-4</v>
      </c>
      <c r="AA306" s="61">
        <f>SQRT($T$54*VLOOKUP(AA302,$P$51:$T$60,5))*(1-$V$23)*Q306*VLOOKUP(AA302,P303:Q312,2)</f>
        <v>3.143552410164261E-4</v>
      </c>
      <c r="AB306" s="61">
        <f>SQRT($T$54*VLOOKUP(AB302,$P$51:$T$60,5))*(1-$W$23)*Q306*VLOOKUP(AB302,P303:Q312,2)</f>
        <v>2.0816714036134545E-3</v>
      </c>
      <c r="AC306" s="61">
        <f>SQRT($T$54*VLOOKUP(AC302,$P$51:$T$60,5))*(1-$X$23)*Q306*VLOOKUP(AC302,P303:Q312,2)</f>
        <v>1.9913774098101371E-3</v>
      </c>
      <c r="AD306" s="61">
        <f>SQRT($T$54*VLOOKUP(AD302,$P$51:$T$60,5))*(1-$Y$23)*Q306*VLOOKUP(AD302,P303:Q312,2)</f>
        <v>1.4152215959401518E-3</v>
      </c>
      <c r="AE306" s="155">
        <f>SQRT($T$54*VLOOKUP(AE302,$P$51:$T$60,5))*(1-$Z$23)*Q306*VLOOKUP(AE302,P303:Q312,2)</f>
        <v>1.8784524353702393E-3</v>
      </c>
      <c r="AF306" s="84">
        <f>$U$54*Q306</f>
        <v>1.3950346905932742E-6</v>
      </c>
      <c r="AG306" s="59" t="s">
        <v>570</v>
      </c>
      <c r="AH306" s="60">
        <f>AH304-1</f>
        <v>-0.93476913226348568</v>
      </c>
      <c r="AI306" s="61"/>
      <c r="AJ306" s="66"/>
      <c r="AK306" s="61"/>
      <c r="AL306" s="61"/>
      <c r="AM306" s="50"/>
      <c r="AN306" s="65"/>
      <c r="AO306" s="65"/>
      <c r="AP306" s="65"/>
      <c r="AQ306" s="65"/>
      <c r="AR306" s="81"/>
      <c r="AS306" s="59">
        <v>4</v>
      </c>
      <c r="AT306" s="61">
        <f t="shared" si="85"/>
        <v>0.14849269129567372</v>
      </c>
      <c r="AU306" s="61">
        <f>SUMPRODUCT(Q303:Q312,$AW$51:$AW$60)</f>
        <v>0.6280323240643394</v>
      </c>
      <c r="AV306" s="68">
        <f>IF($AA$10,EXP((AT306/AH304)*(AQ308-1)-LN(AQ308-AH304)-AH303*(2*AU306/AH303-AT306/AH304)*LN((AQ308+2.41421536*AH304)/(AQ308-0.41421536*AH304))/(AH304*2.82842713)      ),1)</f>
        <v>0.40751819217025453</v>
      </c>
      <c r="AW306" s="61"/>
      <c r="AX306" s="61"/>
      <c r="AY306" s="61"/>
      <c r="AZ306" s="61"/>
      <c r="BA306" s="61"/>
      <c r="BB306" s="61"/>
      <c r="BC306" s="61"/>
    </row>
    <row r="307" spans="14:117" x14ac:dyDescent="0.25">
      <c r="N307" s="82"/>
      <c r="O307" s="81"/>
      <c r="P307" s="78">
        <v>5</v>
      </c>
      <c r="Q307" s="61">
        <f>O280/O286</f>
        <v>1.9880925846846819E-2</v>
      </c>
      <c r="R307" s="60"/>
      <c r="S307" s="60"/>
      <c r="T307" s="61"/>
      <c r="U307" s="62"/>
      <c r="V307" s="153">
        <f>SQRT($T$55*VLOOKUP(V302,$P$51:$T$60,5))*(1-$Q$24)*Q307*VLOOKUP(V302,P303:Q312,2)</f>
        <v>2.4091053692627475E-3</v>
      </c>
      <c r="W307" s="61">
        <f>SQRT($T$55*VLOOKUP(W302,$P$51:$T$60,5))*(1-$R$24)*Q307*VLOOKUP(W302,P303:Q312,2)</f>
        <v>1.9411327054636982E-3</v>
      </c>
      <c r="X307" s="61">
        <f>SQRT($T$55*VLOOKUP(X302,$P$51:$T$60,5))*(1-$S$24)*Q307*VLOOKUP(X302,P303:Q312,2)</f>
        <v>1.132093590243202E-3</v>
      </c>
      <c r="Y307" s="61">
        <f>SQRT($T$55*VLOOKUP(Y302,$P$51:$T$60,5))*(1-$T$24)*Q307*VLOOKUP(Y302,P303:Q312,2)</f>
        <v>6.892368998225192E-4</v>
      </c>
      <c r="Z307" s="61">
        <f>SQRT($T$55*VLOOKUP(Z302,$P$51:$T$60,5))*(1-$U$24)*Q307*VLOOKUP(Z302,P303:Q312,2)</f>
        <v>6.8673886885110358E-4</v>
      </c>
      <c r="AA307" s="61">
        <f>SQRT($T$55*VLOOKUP(AA302,$P$51:$T$60,5))*(1-$V$24)*Q307*VLOOKUP(AA302,P303:Q312,2)</f>
        <v>3.383814213235679E-4</v>
      </c>
      <c r="AB307" s="61">
        <f>SQRT($T$55*VLOOKUP(AB302,$P$51:$T$60,5))*(1-$W$24)*Q307*VLOOKUP(AB302,P303:Q312,2)</f>
        <v>2.0224058377226123E-3</v>
      </c>
      <c r="AC307" s="61">
        <f>SQRT($T$55*VLOOKUP(AC302,$P$51:$T$60,5))*(1-$X$24)*Q307*VLOOKUP(AC302,P303:Q312,2)</f>
        <v>2.0154138712869881E-3</v>
      </c>
      <c r="AD307" s="61">
        <f>SQRT($T$55*VLOOKUP(AD302,$P$51:$T$60,5))*(1-$Y$24)*Q307*VLOOKUP(AD302,P303:Q312,2)</f>
        <v>1.34379127169939E-3</v>
      </c>
      <c r="AE307" s="155">
        <f>SQRT($T$55*VLOOKUP(AE302,$P$51:$T$60,5))*(1-$Z$24)*Q307*VLOOKUP(AE302,P303:Q312,2)</f>
        <v>2.0625610674629745E-3</v>
      </c>
      <c r="AF307" s="84">
        <f>$U$55*Q307</f>
        <v>1.4387927960989822E-6</v>
      </c>
      <c r="AG307" s="59" t="s">
        <v>571</v>
      </c>
      <c r="AH307" s="60">
        <f>AH303-3*AH304*AH304-2*AH304</f>
        <v>0.12845991694188502</v>
      </c>
      <c r="AI307" s="61" t="s">
        <v>584</v>
      </c>
      <c r="AJ307" s="66" t="s">
        <v>585</v>
      </c>
      <c r="AK307" s="61">
        <f>AH310^2/AH311^3</f>
        <v>1.7729432414166348</v>
      </c>
      <c r="AL307" s="61"/>
      <c r="AM307" s="50"/>
      <c r="AN307" s="65"/>
      <c r="AO307" s="65"/>
      <c r="AP307" s="65"/>
      <c r="AQ307" s="65"/>
      <c r="AR307" s="81"/>
      <c r="AS307" s="59">
        <v>5</v>
      </c>
      <c r="AT307" s="61">
        <f t="shared" si="85"/>
        <v>0.14845922339919562</v>
      </c>
      <c r="AU307" s="61">
        <f>SUMPRODUCT(Q303:Q312,$AX$51:$AX$60)</f>
        <v>0.61979929106268372</v>
      </c>
      <c r="AV307" s="68">
        <f>IF($AA$11,EXP((AT307/AH304)*(AQ308-1)-LN(AQ308-AH304)-AH303*(2*AU307/AH303-AT307/AH304)*LN((AQ308+2.41421536*AH304)/(AQ308-0.41421536*AH304))/(AH304*2.82842713)      ),1)</f>
        <v>0.41541122672443376</v>
      </c>
      <c r="AW307" s="61"/>
      <c r="AX307" s="61"/>
      <c r="AY307" s="61"/>
      <c r="AZ307" s="61"/>
      <c r="BA307" s="61"/>
      <c r="BB307" s="61"/>
      <c r="BC307" s="61"/>
    </row>
    <row r="308" spans="14:117" x14ac:dyDescent="0.25">
      <c r="N308" s="82"/>
      <c r="O308" s="81"/>
      <c r="P308" s="78">
        <v>6</v>
      </c>
      <c r="Q308" s="61">
        <f>O281/O286</f>
        <v>7.7692163978719322E-3</v>
      </c>
      <c r="R308" s="60"/>
      <c r="S308" s="60"/>
      <c r="T308" s="61"/>
      <c r="U308" s="62"/>
      <c r="V308" s="153">
        <f>SQRT($T$56*VLOOKUP(V302,$P$51:$T$60,5))*(1-$Q$25)*Q308*VLOOKUP(V302,P303:Q312,2)</f>
        <v>1.1902219780416602E-3</v>
      </c>
      <c r="W308" s="61">
        <f>SQRT($T$56*VLOOKUP(W302,$P$51:$T$60,5))*(1-$R$25)*Q308*VLOOKUP(W302,P303:Q312,2)</f>
        <v>9.4269078656305204E-4</v>
      </c>
      <c r="X308" s="61">
        <f>SQRT($T$56*VLOOKUP(X302,$P$51:$T$60,5))*(1-$S$25)*Q308*VLOOKUP(X302,P303:Q312,2)</f>
        <v>5.3872804223963652E-4</v>
      </c>
      <c r="Y308" s="61">
        <f>SQRT($T$56*VLOOKUP(Y302,$P$51:$T$60,5))*(1-$T$25)*Q308*VLOOKUP(Y302,P303:Q312,2)</f>
        <v>3.143552410164261E-4</v>
      </c>
      <c r="Z308" s="61">
        <f>SQRT($T$56*VLOOKUP(Z302,$P$51:$T$60,5))*(1-$U$25)*Q308*VLOOKUP(Z302,P303:Q312,2)</f>
        <v>3.383814213235679E-4</v>
      </c>
      <c r="AA308" s="61">
        <f>SQRT($T$56*VLOOKUP(AA302,$P$51:$T$60,5))*(1-$V$25)*Q308*VLOOKUP(AA302,P303:Q312,2)</f>
        <v>1.6673293371105799E-4</v>
      </c>
      <c r="AB308" s="61">
        <f>SQRT($T$56*VLOOKUP(AB302,$P$51:$T$60,5))*(1-$W$25)*Q308*VLOOKUP(AB302,P303:Q312,2)</f>
        <v>1.1001989256646469E-3</v>
      </c>
      <c r="AC308" s="61">
        <f>SQRT($T$56*VLOOKUP(AC302,$P$51:$T$60,5))*(1-$X$25)*Q308*VLOOKUP(AC302,P303:Q312,2)</f>
        <v>9.9058564274016165E-4</v>
      </c>
      <c r="AD308" s="61">
        <f>SQRT($T$56*VLOOKUP(AD302,$P$51:$T$60,5))*(1-$Y$25)*Q308*VLOOKUP(AD302,P303:Q312,2)</f>
        <v>6.5129195118350731E-4</v>
      </c>
      <c r="AE308" s="155">
        <f>SQRT($T$56*VLOOKUP(AE302,$P$51:$T$60,5))*(1-$Z$25)*Q308*VLOOKUP(AE302,P303:Q312,2)</f>
        <v>1.0162994658251974E-3</v>
      </c>
      <c r="AF308" s="84">
        <f>$U$56*Q308</f>
        <v>6.9945314631438148E-7</v>
      </c>
      <c r="AG308" s="59" t="s">
        <v>572</v>
      </c>
      <c r="AH308" s="60">
        <f>-1*AH303*AH304+AH304^2+AH304^3</f>
        <v>-1.3189741265835025E-2</v>
      </c>
      <c r="AI308" s="61"/>
      <c r="AJ308" s="66" t="s">
        <v>586</v>
      </c>
      <c r="AK308" s="61" t="e">
        <f>SQRT(1-AK307)/SQRT(AK307)*AH310/ABS(AH310)</f>
        <v>#NUM!</v>
      </c>
      <c r="AL308" s="61"/>
      <c r="AM308" s="50"/>
      <c r="AN308" s="65"/>
      <c r="AO308" s="65"/>
      <c r="AP308" s="65" t="s">
        <v>589</v>
      </c>
      <c r="AQ308" s="61">
        <f>AQ303</f>
        <v>0.79388507946413789</v>
      </c>
      <c r="AR308" s="81"/>
      <c r="AS308" s="59">
        <v>6</v>
      </c>
      <c r="AT308" s="61">
        <f t="shared" si="85"/>
        <v>0.18468301041282212</v>
      </c>
      <c r="AU308" s="61">
        <f>SUMPRODUCT(Q303:Q312,$AY$51:$AY$60)</f>
        <v>0.78532800836179617</v>
      </c>
      <c r="AV308" s="68">
        <f>IF($AA$12,EXP((AT308/AH304)*(AQ308-1)-LN(AQ308-AH304)-AH303*(2*AU308/AH303-AT308/AH304)*LN((AQ308+2.41421536*AH304)/(AQ308-0.41421536*AH304))/(AH304*2.82842713)      ),1)</f>
        <v>0.30014468448213405</v>
      </c>
      <c r="AW308" s="61"/>
      <c r="AX308" s="61"/>
      <c r="AY308" s="61"/>
      <c r="AZ308" s="61"/>
      <c r="BA308" s="61"/>
      <c r="BB308" s="61"/>
      <c r="BC308" s="61"/>
    </row>
    <row r="309" spans="14:117" x14ac:dyDescent="0.25">
      <c r="N309" s="82"/>
      <c r="O309" s="81"/>
      <c r="P309" s="78">
        <v>7</v>
      </c>
      <c r="Q309" s="61">
        <f>O282/O286</f>
        <v>0.28965429402984344</v>
      </c>
      <c r="R309" s="60"/>
      <c r="S309" s="60"/>
      <c r="T309" s="61"/>
      <c r="U309" s="62"/>
      <c r="V309" s="153">
        <f>SQRT($T$57*VLOOKUP(V302,$P$51:$T$60,5))*(1-$Q$26)*Q309*VLOOKUP(V302,P303:Q312,2)</f>
        <v>7.8673231255988602E-3</v>
      </c>
      <c r="W309" s="61">
        <f>SQRT($T$57*VLOOKUP(W302,$P$51:$T$60,5))*(1-$R$26)*Q309*VLOOKUP(W302,P303:Q312,2)</f>
        <v>6.0065072441490269E-3</v>
      </c>
      <c r="X309" s="61">
        <f>SQRT($T$57*VLOOKUP(X302,$P$51:$T$60,5))*(1-$S$26)*Q309*VLOOKUP(X302,P303:Q312,2)</f>
        <v>3.3749212619624989E-3</v>
      </c>
      <c r="Y309" s="61">
        <f>SQRT($T$57*VLOOKUP(Y302,$P$51:$T$60,5))*(1-$T$26)*Q309*VLOOKUP(Y302,P303:Q312,2)</f>
        <v>2.0816714036134545E-3</v>
      </c>
      <c r="Z309" s="61">
        <f>SQRT($T$57*VLOOKUP(Z302,$P$51:$T$60,5))*(1-$U$26)*Q309*VLOOKUP(Z302,P303:Q312,2)</f>
        <v>2.0224058377226123E-3</v>
      </c>
      <c r="AA309" s="61">
        <f>SQRT($T$57*VLOOKUP(AA302,$P$51:$T$60,5))*(1-$V$26)*Q309*VLOOKUP(AA302,P303:Q312,2)</f>
        <v>1.1001989256646469E-3</v>
      </c>
      <c r="AB309" s="61">
        <f>SQRT($T$57*VLOOKUP(AB302,$P$51:$T$60,5))*(1-$W$26)*Q309*VLOOKUP(AB302,P303:Q312,2)</f>
        <v>7.407141686865429E-3</v>
      </c>
      <c r="AC309" s="61">
        <f>SQRT($T$57*VLOOKUP(AC302,$P$51:$T$60,5))*(1-$X$26)*Q309*VLOOKUP(AC302,P303:Q312,2)</f>
        <v>7.6494821533028313E-3</v>
      </c>
      <c r="AD309" s="61">
        <f>SQRT($T$57*VLOOKUP(AD302,$P$51:$T$60,5))*(1-$Y$26)*Q309*VLOOKUP(AD302,P303:Q312,2)</f>
        <v>3.8142474607631639E-3</v>
      </c>
      <c r="AE309" s="155">
        <f>SQRT($T$57*VLOOKUP(AE302,$P$51:$T$60,5))*(1-$Z$26)*Q309*VLOOKUP(AE302,P303:Q312,2)</f>
        <v>6.1940191661692253E-3</v>
      </c>
      <c r="AF309" s="84">
        <f>$U$57*Q309</f>
        <v>6.9661380098736088E-6</v>
      </c>
      <c r="AG309" s="82"/>
      <c r="AH309" s="65"/>
      <c r="AI309" s="61"/>
      <c r="AJ309" s="66" t="s">
        <v>587</v>
      </c>
      <c r="AK309" s="61" t="e">
        <f>IF(ATAN(AK308)&lt;0,ATAN(AK308)+PI(),ATAN(AK308))</f>
        <v>#NUM!</v>
      </c>
      <c r="AL309" s="61"/>
      <c r="AM309" s="50"/>
      <c r="AN309" s="65"/>
      <c r="AO309" s="65"/>
      <c r="AP309" s="65"/>
      <c r="AQ309" s="65"/>
      <c r="AR309" s="81"/>
      <c r="AS309" s="59">
        <v>7</v>
      </c>
      <c r="AT309" s="61">
        <f t="shared" si="85"/>
        <v>4.9335284646156045E-2</v>
      </c>
      <c r="AU309" s="61">
        <f>SUMPRODUCT(Q303:Q312,$AZ$51:$AZ$60)</f>
        <v>0.13806973809458598</v>
      </c>
      <c r="AV309" s="68">
        <f>IF($AA$13,EXP((AT309/AH304)*(AQ308-1)-LN(AQ308-AH304)-AH303*(2*AU309/AH303-AT309/AH304)*LN((AQ308+2.41421536*AH304)/(AQ308-0.41421536*AH304))/(AH304*2.82842713)      ),1)</f>
        <v>1.0812354985740451</v>
      </c>
      <c r="AW309" s="61"/>
      <c r="AX309" s="61"/>
      <c r="AY309" s="61"/>
      <c r="AZ309" s="61"/>
      <c r="BA309" s="61"/>
      <c r="BB309" s="61"/>
      <c r="BC309" s="61"/>
    </row>
    <row r="310" spans="14:117" x14ac:dyDescent="0.25">
      <c r="N310" s="82"/>
      <c r="O310" s="81"/>
      <c r="P310" s="78">
        <v>8</v>
      </c>
      <c r="Q310" s="61">
        <f>O283/O286</f>
        <v>0.1370073961729015</v>
      </c>
      <c r="R310" s="60"/>
      <c r="S310" s="60"/>
      <c r="T310" s="61"/>
      <c r="U310" s="62"/>
      <c r="V310" s="153">
        <f>SQRT($T$58*VLOOKUP(V302,$P$51:$T$60,5))*(1-$Q$27)*Q310*VLOOKUP(V302,P303:Q312,2)</f>
        <v>7.4875914258488987E-3</v>
      </c>
      <c r="W310" s="61">
        <f>SQRT($T$58*VLOOKUP(W302,$P$51:$T$60,5))*(1-$R$27)*Q310*VLOOKUP(W302,P303:Q312,2)</f>
        <v>5.5803925015239318E-3</v>
      </c>
      <c r="X310" s="61">
        <f>SQRT($T$58*VLOOKUP(X302,$P$51:$T$60,5))*(1-$S$27)*Q310*VLOOKUP(X302,P303:Q312,2)</f>
        <v>3.2813491687519636E-3</v>
      </c>
      <c r="Y310" s="61">
        <f>SQRT($T$58*VLOOKUP(Y302,$P$51:$T$60,5))*(1-$T$27)*Q310*VLOOKUP(Y302,P303:Q312,2)</f>
        <v>1.9913774098101371E-3</v>
      </c>
      <c r="Z310" s="61">
        <f>SQRT($T$58*VLOOKUP(Z302,$P$51:$T$60,5))*(1-$U$27)*Q310*VLOOKUP(Z302,P303:Q312,2)</f>
        <v>2.0154138712869881E-3</v>
      </c>
      <c r="AA310" s="61">
        <f>SQRT($T$58*VLOOKUP(AA302,$P$51:$T$60,5))*(1-$V$27)*Q310*VLOOKUP(AA302,P303:Q312,2)</f>
        <v>9.9058564274016165E-4</v>
      </c>
      <c r="AB310" s="61">
        <f>SQRT($T$58*VLOOKUP(AB302,$P$51:$T$60,5))*(1-$W$27)*Q310*VLOOKUP(AB302,P303:Q312,2)</f>
        <v>7.6494821533028313E-3</v>
      </c>
      <c r="AC310" s="61">
        <f>SQRT($T$58*VLOOKUP(AC302,$P$51:$T$60,5))*(1-$X$27)*Q310*VLOOKUP(AC302,P303:Q312,2)</f>
        <v>7.637856832941374E-3</v>
      </c>
      <c r="AD310" s="61">
        <f>SQRT($T$58*VLOOKUP(AD302,$P$51:$T$60,5))*(1-$Y$27)*Q310*VLOOKUP(AD302,P303:Q312,2)</f>
        <v>4.24625929232541E-3</v>
      </c>
      <c r="AE310" s="155">
        <f>SQRT($T$58*VLOOKUP(AE302,$P$51:$T$60,5))*(1-$Z$27)*Q310*VLOOKUP(AE302,P303:Q312,2)</f>
        <v>6.4988519403223729E-3</v>
      </c>
      <c r="AF310" s="84">
        <f>$U$58*Q310</f>
        <v>3.6548486588230164E-6</v>
      </c>
      <c r="AG310" s="59" t="s">
        <v>582</v>
      </c>
      <c r="AH310" s="61">
        <f>AH306*AH307/6-AH308/2-AH306^3/27</f>
        <v>1.6833144356853093E-2</v>
      </c>
      <c r="AI310" s="61"/>
      <c r="AJ310" s="66" t="s">
        <v>573</v>
      </c>
      <c r="AK310" s="61" t="e">
        <f>2*SQRT(AH311)*COS(AK309/3)-AH306/3</f>
        <v>#NUM!</v>
      </c>
      <c r="AL310" s="69" t="e">
        <f>AK310^3+AH306*AK310^2+AH307*AK310+AH308</f>
        <v>#NUM!</v>
      </c>
      <c r="AM310" s="50"/>
      <c r="AN310" s="65"/>
      <c r="AO310" s="65"/>
      <c r="AP310" s="65"/>
      <c r="AQ310" s="65"/>
      <c r="AR310" s="81"/>
      <c r="AS310" s="59">
        <v>8</v>
      </c>
      <c r="AT310" s="61">
        <f t="shared" si="85"/>
        <v>5.4723128868748194E-2</v>
      </c>
      <c r="AU310" s="61">
        <f>SUMPRODUCT(Q303:Q312,$BA$51:$BA$60)</f>
        <v>0.2910478612715664</v>
      </c>
      <c r="AV310" s="68">
        <f>IF($AA$14,EXP((AT310/AH304)*(AQ308-1)-LN(AQ308-AH304)-AH303*(2*AU310/AH303-AT310/AH304)*LN((AQ308+2.41421536*AH304)/(AQ308-0.41421536*AH304))/(AH304*2.82842713)      ),1)</f>
        <v>0.76322190239686527</v>
      </c>
      <c r="AW310" s="61"/>
      <c r="AX310" s="61"/>
      <c r="AY310" s="61"/>
      <c r="AZ310" s="61"/>
      <c r="BA310" s="61"/>
      <c r="BB310" s="61"/>
      <c r="BC310" s="61"/>
      <c r="BD310" s="65"/>
      <c r="BE310" s="65"/>
      <c r="BF310" s="65"/>
    </row>
    <row r="311" spans="14:117" x14ac:dyDescent="0.25">
      <c r="N311" s="82"/>
      <c r="O311" s="81"/>
      <c r="P311" s="78">
        <v>9</v>
      </c>
      <c r="Q311" s="61">
        <f>O284/O286</f>
        <v>7.2365667111214671E-2</v>
      </c>
      <c r="R311" s="60"/>
      <c r="S311" s="60"/>
      <c r="T311" s="61"/>
      <c r="U311" s="62"/>
      <c r="V311" s="153">
        <f>SQRT($T$59*VLOOKUP(V302,$P$51:$T$60,5))*(1-$Q$28)*Q311*VLOOKUP(V302,P303:Q312,2)</f>
        <v>4.6520417519608122E-3</v>
      </c>
      <c r="W311" s="61">
        <f>SQRT($T$59*VLOOKUP(W302,$P$51:$T$60,5))*(1-$R$28)*Q311*VLOOKUP(W302,P303:Q312,2)</f>
        <v>3.6308808678585059E-3</v>
      </c>
      <c r="X311" s="61">
        <f>SQRT($T$59*VLOOKUP(X302,$P$51:$T$60,5))*(1-$S$28)*Q311*VLOOKUP(X302,P303:Q312,2)</f>
        <v>2.104881520453853E-3</v>
      </c>
      <c r="Y311" s="61">
        <f>SQRT($T$59*VLOOKUP(Y302,$P$51:$T$60,5))*(1-$T$28)*Q311*VLOOKUP(Y302,P303:Q312,2)</f>
        <v>1.4152215959401518E-3</v>
      </c>
      <c r="Z311" s="61">
        <f>SQRT($T$59*VLOOKUP(Z302,$P$51:$T$60,5))*(1-$U$28)*Q311*VLOOKUP(Z302,P303:Q312,2)</f>
        <v>1.34379127169939E-3</v>
      </c>
      <c r="AA311" s="61">
        <f>SQRT($T$59*VLOOKUP(AA302,$P$51:$T$60,5))*(1-$V$28)*Q311*VLOOKUP(AA302,P303:Q312,2)</f>
        <v>6.5129195118350731E-4</v>
      </c>
      <c r="AB311" s="61">
        <f>SQRT($T$59*VLOOKUP(AB302,$P$51:$T$60,5))*(1-$W$28)*Q311*VLOOKUP(AB302,P303:Q312,2)</f>
        <v>3.8142474607631639E-3</v>
      </c>
      <c r="AC311" s="61">
        <f>SQRT($T$59*VLOOKUP(AC302,$P$51:$T$60,5))*(1-$X$28)*Q311*VLOOKUP(AC302,P303:Q312,2)</f>
        <v>4.24625929232541E-3</v>
      </c>
      <c r="AD311" s="61">
        <f>SQRT($T$59*VLOOKUP(AD302,$P$51:$T$60,5))*(1-$Y$28)*Q311*VLOOKUP(AD302,P303:Q312,2)</f>
        <v>2.897682838224279E-3</v>
      </c>
      <c r="AE311" s="155">
        <f>SQRT($T$59*VLOOKUP(AE302,$P$51:$T$60,5))*(1-$Z$28)*Q311*VLOOKUP(AE302,P303:Q312,2)</f>
        <v>4.2367849991159336E-3</v>
      </c>
      <c r="AF311" s="84">
        <f>$U$59*Q311</f>
        <v>1.9548038028056189E-6</v>
      </c>
      <c r="AG311" s="59" t="s">
        <v>558</v>
      </c>
      <c r="AH311" s="61">
        <f>AH306^2/9-AH307/3</f>
        <v>5.4268175534108329E-2</v>
      </c>
      <c r="AI311" s="61"/>
      <c r="AJ311" s="66" t="s">
        <v>574</v>
      </c>
      <c r="AK311" s="61" t="e">
        <f>2*SQRT(AH311)*COS((AK309+2*PI())/3)-AH306/3</f>
        <v>#NUM!</v>
      </c>
      <c r="AL311" s="69" t="e">
        <f>AK311^3+AK311^2*AH306+AK311*AH307+AH308</f>
        <v>#NUM!</v>
      </c>
      <c r="AM311" s="50"/>
      <c r="AN311" s="65"/>
      <c r="AO311" s="50"/>
      <c r="AP311" s="65"/>
      <c r="AQ311" s="65"/>
      <c r="AR311" s="81"/>
      <c r="AS311" s="59">
        <v>9</v>
      </c>
      <c r="AT311" s="61">
        <f t="shared" si="85"/>
        <v>5.5413571276127595E-2</v>
      </c>
      <c r="AU311" s="61">
        <f>SUMPRODUCT(Q303:Q312,$BB$51:$BB$60)</f>
        <v>0.33719637955855336</v>
      </c>
      <c r="AV311" s="68">
        <f>IF($AA$15,EXP((AT311/AH304)*(AQ308-1)-LN(AQ308-AH304)-AH303*(2*AU311/AH303-AT311/AH304)*LN((AQ308+2.41421536*AH304)/(AQ308-0.41421536*AH304))/(AH304*2.82842713)      ),1)</f>
        <v>0.6860008816976233</v>
      </c>
      <c r="AW311" s="61"/>
      <c r="AX311" s="61"/>
      <c r="AY311" s="61"/>
      <c r="AZ311" s="61"/>
      <c r="BA311" s="61"/>
      <c r="BB311" s="61"/>
      <c r="BC311" s="61"/>
      <c r="BD311" s="65"/>
      <c r="BE311" s="65"/>
      <c r="BF311" s="65"/>
    </row>
    <row r="312" spans="14:117" x14ac:dyDescent="0.25">
      <c r="N312" s="82"/>
      <c r="O312" s="81"/>
      <c r="P312" s="78">
        <v>10</v>
      </c>
      <c r="Q312" s="61">
        <f>O285/O286</f>
        <v>0.11231072831203447</v>
      </c>
      <c r="R312" s="60"/>
      <c r="S312" s="60"/>
      <c r="T312" s="61"/>
      <c r="U312" s="62"/>
      <c r="V312" s="153">
        <f>SQRT($T$60*VLOOKUP(V302,$P$51:$T$60,5))*(1-$Q$29)*Q312*VLOOKUP(V302,P303:Q312,2)</f>
        <v>7.265985674587346E-3</v>
      </c>
      <c r="W312" s="61">
        <f>SQRT($T$60*VLOOKUP(W302,$P$51:$T$60,5))*(1-$R$29)*Q312*VLOOKUP(W302,P303:Q312,2)</f>
        <v>5.7396818674167694E-3</v>
      </c>
      <c r="X312" s="61">
        <f>SQRT($T$60*VLOOKUP(X302,$P$51:$T$60,5))*(1-$S$29)*Q312*VLOOKUP(X302,P303:Q312,2)</f>
        <v>3.3738297580109778E-3</v>
      </c>
      <c r="Y312" s="61">
        <f>SQRT($T$60*VLOOKUP(Y302,$P$51:$T$60,5))*(1-$T$29)*Q312*VLOOKUP(Y302,P303:Q312,2)</f>
        <v>1.8784524353702393E-3</v>
      </c>
      <c r="Z312" s="61">
        <f>SQRT($T$60*VLOOKUP(Z302,$P$51:$T$60,5))*(1-$U$29)*Q312*VLOOKUP(Z302,P303:Q312,2)</f>
        <v>2.0625610674629745E-3</v>
      </c>
      <c r="AA312" s="61">
        <f>SQRT($T$60*VLOOKUP(AA302,$P$51:$T$60,5))*(1-$V$29)*Q312*VLOOKUP(AA302,P303:Q312,2)</f>
        <v>1.0162994658251974E-3</v>
      </c>
      <c r="AB312" s="61">
        <f>SQRT($T$60*VLOOKUP(AB302,$P$51:$T$60,5))*(1-$W$29)*Q312*VLOOKUP(AB302,P303:Q312,2)</f>
        <v>6.1940191661692245E-3</v>
      </c>
      <c r="AC312" s="61">
        <f>SQRT($T$60*VLOOKUP(AC302,$P$51:$T$60,5))*(1-$X$29)*Q312*VLOOKUP(AC302,P303:Q312,2)</f>
        <v>6.4988519403223737E-3</v>
      </c>
      <c r="AD312" s="61">
        <f>SQRT($T$60*VLOOKUP(AD302,$P$51:$T$60,5))*(1-$Y$29)*Q312*VLOOKUP(AD302,P303:Q312,2)</f>
        <v>4.2367849991159345E-3</v>
      </c>
      <c r="AE312" s="155">
        <f>SQRT($T$60*VLOOKUP(AE302,$P$51:$T$60,5))*(1-$Z$29)*Q312*VLOOKUP(AE302,P303:Q312,2)</f>
        <v>6.1947245888835474E-3</v>
      </c>
      <c r="AF312" s="84">
        <f>$U$60*Q312</f>
        <v>4.0740570142993616E-6</v>
      </c>
      <c r="AG312" s="59" t="s">
        <v>72</v>
      </c>
      <c r="AH312" s="63">
        <f>AH310^2-AH311^3</f>
        <v>1.2353307934462676E-4</v>
      </c>
      <c r="AI312" s="61"/>
      <c r="AJ312" s="66" t="s">
        <v>575</v>
      </c>
      <c r="AK312" s="61" t="e">
        <f>2*SQRT(AH311)*COS((AK309+4*PI())/3)-AH306/3</f>
        <v>#NUM!</v>
      </c>
      <c r="AL312" s="69" t="e">
        <f>AK312^3+AK312^2*AH306+AH307*AK312+AH308</f>
        <v>#NUM!</v>
      </c>
      <c r="AM312" s="50"/>
      <c r="AN312" s="65"/>
      <c r="AO312" s="50"/>
      <c r="AP312" s="65"/>
      <c r="AQ312" s="65"/>
      <c r="AR312" s="81"/>
      <c r="AS312" s="59">
        <v>10</v>
      </c>
      <c r="AT312" s="61">
        <f t="shared" si="85"/>
        <v>7.4413442121268769E-2</v>
      </c>
      <c r="AU312" s="61">
        <f>SUMPRODUCT(Q303:Q312,$BC$51:$BC$60)</f>
        <v>0.33318152696437192</v>
      </c>
      <c r="AV312" s="68">
        <f>IF($AA$16,EXP((AT312/AH304)*(AQ308-1)-LN(AQ308-AH304)-AH303*(2*AU312/AH303-AT312/AH304)*LN((AQ308+2.41421536*AH304)/(AQ308-0.41421536*AH304))/(AH304*2.82842713)      ),1)</f>
        <v>0.71529457166501442</v>
      </c>
      <c r="AW312" s="61"/>
      <c r="AX312" s="61"/>
      <c r="AY312" s="61"/>
      <c r="AZ312" s="61"/>
      <c r="BA312" s="61"/>
      <c r="BB312" s="61"/>
      <c r="BC312" s="61"/>
      <c r="BD312" s="65"/>
      <c r="BE312" s="65"/>
      <c r="BF312" s="65"/>
    </row>
    <row r="313" spans="14:117" x14ac:dyDescent="0.25">
      <c r="N313" s="70"/>
      <c r="O313" s="80"/>
      <c r="P313" s="79"/>
      <c r="Q313" s="71"/>
      <c r="R313" s="71"/>
      <c r="S313" s="71"/>
      <c r="T313" s="72"/>
      <c r="U313" s="73"/>
      <c r="V313" s="70"/>
      <c r="W313" s="73"/>
      <c r="X313" s="73"/>
      <c r="Y313" s="73"/>
      <c r="Z313" s="73"/>
      <c r="AA313" s="73"/>
      <c r="AB313" s="73"/>
      <c r="AC313" s="73"/>
      <c r="AD313" s="73"/>
      <c r="AE313" s="88">
        <f>SUM(V303:AE312)</f>
        <v>0.32281042653786157</v>
      </c>
      <c r="AF313" s="85">
        <f>SUM(AF303:AF312)</f>
        <v>3.1798572244922146E-5</v>
      </c>
      <c r="AG313" s="70"/>
      <c r="AH313" s="73"/>
      <c r="AI313" s="74"/>
      <c r="AJ313" s="75"/>
      <c r="AK313" s="74"/>
      <c r="AL313" s="74"/>
      <c r="AM313" s="76"/>
      <c r="AN313" s="73"/>
      <c r="AO313" s="76"/>
      <c r="AP313" s="73"/>
      <c r="AQ313" s="73"/>
      <c r="AR313" s="80"/>
      <c r="AS313" s="70"/>
      <c r="AT313" s="73"/>
      <c r="AU313" s="73"/>
      <c r="AV313" s="80"/>
      <c r="AW313" s="65"/>
      <c r="AX313" s="65"/>
      <c r="AY313" s="65"/>
      <c r="AZ313" s="65"/>
      <c r="BA313" s="65"/>
      <c r="BB313" s="65"/>
      <c r="BC313" s="65"/>
      <c r="BD313" s="65"/>
      <c r="BE313" s="65"/>
      <c r="BF313" s="61"/>
    </row>
    <row r="314" spans="14:117" x14ac:dyDescent="0.25">
      <c r="N314" s="92">
        <f>N274+1</f>
        <v>7</v>
      </c>
      <c r="O314" s="157">
        <f>DM327</f>
        <v>0.24309360859015741</v>
      </c>
      <c r="P314" s="158"/>
      <c r="Q314" s="55"/>
      <c r="R314" s="55"/>
      <c r="S314" s="57">
        <v>1</v>
      </c>
      <c r="T314" s="55"/>
      <c r="U314" s="57">
        <f>S314+1</f>
        <v>2</v>
      </c>
      <c r="V314" s="55"/>
      <c r="W314" s="57">
        <f>U314+1</f>
        <v>3</v>
      </c>
      <c r="X314" s="55"/>
      <c r="Y314" s="57">
        <f>W314+1</f>
        <v>4</v>
      </c>
      <c r="Z314" s="55"/>
      <c r="AA314" s="57">
        <f>Y314+1</f>
        <v>5</v>
      </c>
      <c r="AB314" s="55"/>
      <c r="AC314" s="57">
        <f>AA314+1</f>
        <v>6</v>
      </c>
      <c r="AD314" s="55"/>
      <c r="AE314" s="57">
        <f>AC314+1</f>
        <v>7</v>
      </c>
      <c r="AF314" s="55"/>
      <c r="AG314" s="57">
        <f>AE314+1</f>
        <v>8</v>
      </c>
      <c r="AH314" s="55"/>
      <c r="AI314" s="57">
        <f>AG314+1</f>
        <v>9</v>
      </c>
      <c r="AJ314" s="55"/>
      <c r="AK314" s="57">
        <f>AI314+1</f>
        <v>10</v>
      </c>
      <c r="AL314" s="55"/>
      <c r="AM314" s="57">
        <f>AK314+1</f>
        <v>11</v>
      </c>
      <c r="AN314" s="55"/>
      <c r="AO314" s="57">
        <f>AM314+1</f>
        <v>12</v>
      </c>
      <c r="AP314" s="55"/>
      <c r="AQ314" s="57">
        <f>AO314+1</f>
        <v>13</v>
      </c>
      <c r="AR314" s="55"/>
      <c r="AS314" s="57">
        <f>AQ314+1</f>
        <v>14</v>
      </c>
      <c r="AT314" s="55"/>
      <c r="AU314" s="57">
        <f>AS314+1</f>
        <v>15</v>
      </c>
      <c r="AV314" s="55"/>
      <c r="AW314" s="57">
        <f>AU314+1</f>
        <v>16</v>
      </c>
      <c r="AX314" s="55"/>
      <c r="AY314" s="57">
        <f>AW314+1</f>
        <v>17</v>
      </c>
      <c r="AZ314" s="55"/>
      <c r="BA314" s="57">
        <f>AY314+1</f>
        <v>18</v>
      </c>
      <c r="BB314" s="55"/>
      <c r="BC314" s="57">
        <f>BA314+1</f>
        <v>19</v>
      </c>
      <c r="BD314" s="55"/>
      <c r="BE314" s="57">
        <f>BC314+1</f>
        <v>20</v>
      </c>
      <c r="BF314" s="55"/>
      <c r="BG314" s="57">
        <f>BE314+1</f>
        <v>21</v>
      </c>
      <c r="BH314" s="55"/>
      <c r="BI314" s="57">
        <f>BG314+1</f>
        <v>22</v>
      </c>
      <c r="BJ314" s="55"/>
      <c r="BK314" s="57">
        <f>BI314+1</f>
        <v>23</v>
      </c>
      <c r="BL314" s="55"/>
      <c r="BM314" s="57">
        <f>BK314+1</f>
        <v>24</v>
      </c>
      <c r="BN314" s="55"/>
      <c r="BO314" s="57">
        <f>BM314+1</f>
        <v>25</v>
      </c>
      <c r="BP314" s="55"/>
      <c r="BQ314" s="57">
        <f>BO314+1</f>
        <v>26</v>
      </c>
      <c r="BR314" s="55"/>
      <c r="BS314" s="57">
        <f>BQ314+1</f>
        <v>27</v>
      </c>
      <c r="BT314" s="55"/>
      <c r="BU314" s="57">
        <f>BS314+1</f>
        <v>28</v>
      </c>
      <c r="BV314" s="55"/>
      <c r="BW314" s="57">
        <f>BU314+1</f>
        <v>29</v>
      </c>
      <c r="BX314" s="55"/>
      <c r="BY314" s="57">
        <f>BW314+1</f>
        <v>30</v>
      </c>
      <c r="BZ314" s="55"/>
      <c r="CA314" s="57">
        <f>BY314+1</f>
        <v>31</v>
      </c>
      <c r="CB314" s="55"/>
      <c r="CC314" s="57">
        <f>CA314+1</f>
        <v>32</v>
      </c>
      <c r="CD314" s="55"/>
      <c r="CE314" s="57">
        <f>CC314+1</f>
        <v>33</v>
      </c>
      <c r="CF314" s="55"/>
      <c r="CG314" s="57">
        <f>CE314+1</f>
        <v>34</v>
      </c>
      <c r="CH314" s="55"/>
      <c r="CI314" s="57">
        <f>CG314+1</f>
        <v>35</v>
      </c>
      <c r="CJ314" s="55"/>
      <c r="CK314" s="57">
        <f>CI314+1</f>
        <v>36</v>
      </c>
      <c r="CL314" s="55"/>
      <c r="CM314" s="57">
        <f>CK314+1</f>
        <v>37</v>
      </c>
      <c r="CN314" s="55"/>
      <c r="CO314" s="57">
        <f>CM314+1</f>
        <v>38</v>
      </c>
      <c r="CP314" s="55"/>
      <c r="CQ314" s="57">
        <f>CO314+1</f>
        <v>39</v>
      </c>
      <c r="CR314" s="55"/>
      <c r="CS314" s="57">
        <f>CQ314+1</f>
        <v>40</v>
      </c>
      <c r="CT314" s="55"/>
      <c r="CU314" s="57">
        <f>CS314+1</f>
        <v>41</v>
      </c>
      <c r="CV314" s="55"/>
      <c r="CW314" s="57">
        <f>CU314+1</f>
        <v>42</v>
      </c>
      <c r="CX314" s="55"/>
      <c r="CY314" s="57">
        <f>CW314+1</f>
        <v>43</v>
      </c>
      <c r="CZ314" s="55"/>
      <c r="DA314" s="57">
        <f>CY314+1</f>
        <v>44</v>
      </c>
      <c r="DB314" s="55"/>
      <c r="DC314" s="57">
        <f>DA314+1</f>
        <v>45</v>
      </c>
      <c r="DD314" s="55"/>
      <c r="DE314" s="57">
        <f>DC314+1</f>
        <v>46</v>
      </c>
      <c r="DF314" s="55"/>
      <c r="DG314" s="57">
        <f>DE314+1</f>
        <v>47</v>
      </c>
      <c r="DH314" s="55"/>
      <c r="DI314" s="57">
        <f>DG314+1</f>
        <v>48</v>
      </c>
      <c r="DJ314" s="55"/>
      <c r="DK314" s="57">
        <f>DI314+1</f>
        <v>49</v>
      </c>
      <c r="DL314" s="55"/>
      <c r="DM314" s="90">
        <f>DK314+1</f>
        <v>50</v>
      </c>
    </row>
    <row r="315" spans="14:117" x14ac:dyDescent="0.25">
      <c r="N315" s="159" t="s">
        <v>545</v>
      </c>
      <c r="O315" s="168" t="s">
        <v>560</v>
      </c>
      <c r="P315" s="79"/>
      <c r="Q315" s="73" t="s">
        <v>580</v>
      </c>
      <c r="R315" s="160" t="s">
        <v>621</v>
      </c>
      <c r="S315" s="160" t="s">
        <v>622</v>
      </c>
      <c r="T315" s="160" t="s">
        <v>621</v>
      </c>
      <c r="U315" s="160" t="s">
        <v>622</v>
      </c>
      <c r="V315" s="160" t="s">
        <v>621</v>
      </c>
      <c r="W315" s="160" t="s">
        <v>622</v>
      </c>
      <c r="X315" s="160" t="s">
        <v>621</v>
      </c>
      <c r="Y315" s="160" t="s">
        <v>622</v>
      </c>
      <c r="Z315" s="160" t="s">
        <v>621</v>
      </c>
      <c r="AA315" s="160" t="s">
        <v>622</v>
      </c>
      <c r="AB315" s="160" t="s">
        <v>621</v>
      </c>
      <c r="AC315" s="160" t="s">
        <v>622</v>
      </c>
      <c r="AD315" s="160" t="s">
        <v>621</v>
      </c>
      <c r="AE315" s="160" t="s">
        <v>622</v>
      </c>
      <c r="AF315" s="160" t="s">
        <v>621</v>
      </c>
      <c r="AG315" s="160" t="s">
        <v>622</v>
      </c>
      <c r="AH315" s="160" t="s">
        <v>621</v>
      </c>
      <c r="AI315" s="160" t="s">
        <v>622</v>
      </c>
      <c r="AJ315" s="160" t="s">
        <v>621</v>
      </c>
      <c r="AK315" s="160" t="s">
        <v>622</v>
      </c>
      <c r="AL315" s="160" t="s">
        <v>621</v>
      </c>
      <c r="AM315" s="160" t="s">
        <v>622</v>
      </c>
      <c r="AN315" s="160" t="s">
        <v>621</v>
      </c>
      <c r="AO315" s="160" t="s">
        <v>622</v>
      </c>
      <c r="AP315" s="160" t="s">
        <v>621</v>
      </c>
      <c r="AQ315" s="160" t="s">
        <v>622</v>
      </c>
      <c r="AR315" s="160" t="s">
        <v>621</v>
      </c>
      <c r="AS315" s="160" t="s">
        <v>622</v>
      </c>
      <c r="AT315" s="160" t="s">
        <v>621</v>
      </c>
      <c r="AU315" s="160" t="s">
        <v>622</v>
      </c>
      <c r="AV315" s="160" t="s">
        <v>621</v>
      </c>
      <c r="AW315" s="160" t="s">
        <v>622</v>
      </c>
      <c r="AX315" s="160" t="s">
        <v>621</v>
      </c>
      <c r="AY315" s="160" t="s">
        <v>622</v>
      </c>
      <c r="AZ315" s="160" t="s">
        <v>621</v>
      </c>
      <c r="BA315" s="160" t="s">
        <v>622</v>
      </c>
      <c r="BB315" s="160" t="s">
        <v>621</v>
      </c>
      <c r="BC315" s="160" t="s">
        <v>622</v>
      </c>
      <c r="BD315" s="160" t="s">
        <v>621</v>
      </c>
      <c r="BE315" s="160" t="s">
        <v>622</v>
      </c>
      <c r="BF315" s="160" t="s">
        <v>621</v>
      </c>
      <c r="BG315" s="160" t="s">
        <v>622</v>
      </c>
      <c r="BH315" s="160" t="s">
        <v>621</v>
      </c>
      <c r="BI315" s="160" t="s">
        <v>622</v>
      </c>
      <c r="BJ315" s="160" t="s">
        <v>621</v>
      </c>
      <c r="BK315" s="160" t="s">
        <v>622</v>
      </c>
      <c r="BL315" s="160" t="s">
        <v>621</v>
      </c>
      <c r="BM315" s="160" t="s">
        <v>622</v>
      </c>
      <c r="BN315" s="160" t="s">
        <v>621</v>
      </c>
      <c r="BO315" s="160" t="s">
        <v>622</v>
      </c>
      <c r="BP315" s="160" t="s">
        <v>621</v>
      </c>
      <c r="BQ315" s="160" t="s">
        <v>622</v>
      </c>
      <c r="BR315" s="160" t="s">
        <v>621</v>
      </c>
      <c r="BS315" s="160" t="s">
        <v>622</v>
      </c>
      <c r="BT315" s="160" t="s">
        <v>621</v>
      </c>
      <c r="BU315" s="160" t="s">
        <v>622</v>
      </c>
      <c r="BV315" s="160" t="s">
        <v>621</v>
      </c>
      <c r="BW315" s="160" t="s">
        <v>622</v>
      </c>
      <c r="BX315" s="160" t="s">
        <v>621</v>
      </c>
      <c r="BY315" s="160" t="s">
        <v>622</v>
      </c>
      <c r="BZ315" s="160" t="s">
        <v>621</v>
      </c>
      <c r="CA315" s="160" t="s">
        <v>622</v>
      </c>
      <c r="CB315" s="160" t="s">
        <v>621</v>
      </c>
      <c r="CC315" s="160" t="s">
        <v>622</v>
      </c>
      <c r="CD315" s="160" t="s">
        <v>621</v>
      </c>
      <c r="CE315" s="160" t="s">
        <v>622</v>
      </c>
      <c r="CF315" s="160" t="s">
        <v>621</v>
      </c>
      <c r="CG315" s="160" t="s">
        <v>622</v>
      </c>
      <c r="CH315" s="160" t="s">
        <v>621</v>
      </c>
      <c r="CI315" s="160" t="s">
        <v>622</v>
      </c>
      <c r="CJ315" s="160" t="s">
        <v>621</v>
      </c>
      <c r="CK315" s="160" t="s">
        <v>622</v>
      </c>
      <c r="CL315" s="160" t="s">
        <v>621</v>
      </c>
      <c r="CM315" s="160" t="s">
        <v>622</v>
      </c>
      <c r="CN315" s="160" t="s">
        <v>621</v>
      </c>
      <c r="CO315" s="160" t="s">
        <v>622</v>
      </c>
      <c r="CP315" s="160" t="s">
        <v>621</v>
      </c>
      <c r="CQ315" s="160" t="s">
        <v>622</v>
      </c>
      <c r="CR315" s="160" t="s">
        <v>621</v>
      </c>
      <c r="CS315" s="160" t="s">
        <v>622</v>
      </c>
      <c r="CT315" s="160" t="s">
        <v>621</v>
      </c>
      <c r="CU315" s="160" t="s">
        <v>622</v>
      </c>
      <c r="CV315" s="160" t="s">
        <v>621</v>
      </c>
      <c r="CW315" s="160" t="s">
        <v>622</v>
      </c>
      <c r="CX315" s="160" t="s">
        <v>621</v>
      </c>
      <c r="CY315" s="160" t="s">
        <v>622</v>
      </c>
      <c r="CZ315" s="160" t="s">
        <v>621</v>
      </c>
      <c r="DA315" s="160" t="s">
        <v>622</v>
      </c>
      <c r="DB315" s="160" t="s">
        <v>621</v>
      </c>
      <c r="DC315" s="160" t="s">
        <v>622</v>
      </c>
      <c r="DD315" s="160" t="s">
        <v>621</v>
      </c>
      <c r="DE315" s="160" t="s">
        <v>622</v>
      </c>
      <c r="DF315" s="160" t="s">
        <v>621</v>
      </c>
      <c r="DG315" s="160" t="s">
        <v>622</v>
      </c>
      <c r="DH315" s="160" t="s">
        <v>621</v>
      </c>
      <c r="DI315" s="160" t="s">
        <v>622</v>
      </c>
      <c r="DJ315" s="160" t="s">
        <v>621</v>
      </c>
      <c r="DK315" s="160" t="s">
        <v>622</v>
      </c>
      <c r="DL315" s="160" t="s">
        <v>621</v>
      </c>
      <c r="DM315" s="161" t="s">
        <v>622</v>
      </c>
    </row>
    <row r="316" spans="14:117" x14ac:dyDescent="0.25">
      <c r="N316" s="153">
        <f>$Z$7/(O314*(Q316-1)+1)</f>
        <v>6.525594275522556E-2</v>
      </c>
      <c r="O316" s="169">
        <f>N316*Q316</f>
        <v>0.20818054470702363</v>
      </c>
      <c r="P316" s="78">
        <v>1</v>
      </c>
      <c r="Q316" s="61">
        <f>IF($AA$7,AV291/AV303,0)</f>
        <v>3.1902158779301821</v>
      </c>
      <c r="R316" s="61">
        <f>IF($AA$7,$Z$7*($Q316-1)/(1+O274*($Q316-1)),0)</f>
        <v>0.14292510767561289</v>
      </c>
      <c r="S316" s="114">
        <f>IF(R316=0,0,-1*R316^2/$Z$7)</f>
        <v>-0.2042758640408554</v>
      </c>
      <c r="T316" s="61">
        <f>IF($AA$7,$Z$7*($Q316-1)/(1+S327*($Q316-1)),0)</f>
        <v>0.14217265934364476</v>
      </c>
      <c r="U316" s="114">
        <f>IF(T316=0,0,-1*T316^2/$Z$7)</f>
        <v>-0.20213065064844057</v>
      </c>
      <c r="V316" s="61">
        <f>IF($AA$7,$Z$7*($Q316-1)/(1+U327*($Q316-1)),0)</f>
        <v>0.14292754032124638</v>
      </c>
      <c r="W316" s="114">
        <f>IF(V316=0,0,-1*V316^2/$Z$7)</f>
        <v>-0.2042828178228151</v>
      </c>
      <c r="X316" s="61">
        <f>IF($AA$7,$Z$7*($Q316-1)/(1+W327*($Q316-1)),0)</f>
        <v>0.14292460199700482</v>
      </c>
      <c r="Y316" s="114">
        <f>IF(X316=0,0,-1*X316^2/$Z$7)</f>
        <v>-0.20427441856002235</v>
      </c>
      <c r="Z316" s="61">
        <f>IF($AA$7,$Z$7*($Q316-1)/(1+Y327*($Q316-1)),0)</f>
        <v>0.14292460195179804</v>
      </c>
      <c r="AA316" s="114">
        <f>IF(Z316=0,0,-1*Z316^2/$Z$7)</f>
        <v>-0.2042744184307991</v>
      </c>
      <c r="AB316" s="61">
        <f>IF($AA$7,$Z$7*($Q316-1)/(1+AA327*($Q316-1)),0)</f>
        <v>0.14292460195179804</v>
      </c>
      <c r="AC316" s="114">
        <f>IF(AB316=0,0,-1*AB316^2/$Z$7)</f>
        <v>-0.2042744184307991</v>
      </c>
      <c r="AD316" s="61">
        <f>IF($AA$7,$Z$7*($Q316-1)/(1+AC327*($Q316-1)),0)</f>
        <v>0.14292460195179804</v>
      </c>
      <c r="AE316" s="114">
        <f>IF(AD316=0,0,-1*AD316^2/$Z$7)</f>
        <v>-0.2042744184307991</v>
      </c>
      <c r="AF316" s="61">
        <f>IF($AA$7,$Z$7*($Q316-1)/(1+AE327*($Q316-1)),0)</f>
        <v>0.14292460195179804</v>
      </c>
      <c r="AG316" s="114">
        <f>IF(AF316=0,0,-1*AF316^2/$Z$7)</f>
        <v>-0.2042744184307991</v>
      </c>
      <c r="AH316" s="61">
        <f>IF($AA$7,$Z$7*($Q316-1)/(1+AG327*($Q316-1)),0)</f>
        <v>0.14292460195179804</v>
      </c>
      <c r="AI316" s="114">
        <f>IF(AH316=0,0,-1*AH316^2/$Z$7)</f>
        <v>-0.2042744184307991</v>
      </c>
      <c r="AJ316" s="61">
        <f>IF($AA$7,$Z$7*($Q316-1)/(1+AI327*($Q316-1)),0)</f>
        <v>0.14292460195179804</v>
      </c>
      <c r="AK316" s="114">
        <f>IF(AJ316=0,0,-1*AJ316^2/$Z$7)</f>
        <v>-0.2042744184307991</v>
      </c>
      <c r="AL316" s="61">
        <f>IF($AA$7,$Z$7*($Q316-1)/(1+AK327*($Q316-1)),0)</f>
        <v>0.14292460195179804</v>
      </c>
      <c r="AM316" s="114">
        <f>IF(AL316=0,0,-1*AL316^2/$Z$7)</f>
        <v>-0.2042744184307991</v>
      </c>
      <c r="AN316" s="61">
        <f>IF($AA$7,$Z$7*($Q316-1)/(1+AM327*($Q316-1)),0)</f>
        <v>0.14292460195179804</v>
      </c>
      <c r="AO316" s="114">
        <f>IF(AN316=0,0,-1*AN316^2/$Z$7)</f>
        <v>-0.2042744184307991</v>
      </c>
      <c r="AP316" s="61">
        <f>IF($AA$7,$Z$7*($Q316-1)/(1+AO327*($Q316-1)),0)</f>
        <v>0.14292460195179804</v>
      </c>
      <c r="AQ316" s="114">
        <f>IF(AP316=0,0,-1*AP316^2/$Z$7)</f>
        <v>-0.2042744184307991</v>
      </c>
      <c r="AR316" s="61">
        <f>IF($AA$7,$Z$7*($Q316-1)/(1+AQ327*($Q316-1)),0)</f>
        <v>0.14292460195179804</v>
      </c>
      <c r="AS316" s="114">
        <f>IF(AR316=0,0,-1*AR316^2/$Z$7)</f>
        <v>-0.2042744184307991</v>
      </c>
      <c r="AT316" s="61">
        <f>IF($AA$7,$Z$7*($Q316-1)/(1+AS327*($Q316-1)),0)</f>
        <v>0.14292460195179804</v>
      </c>
      <c r="AU316" s="114">
        <f>IF(AT316=0,0,-1*AT316^2/$Z$7)</f>
        <v>-0.2042744184307991</v>
      </c>
      <c r="AV316" s="61">
        <f>IF($AA$7,$Z$7*($Q316-1)/(1+AU327*($Q316-1)),0)</f>
        <v>0.14292460195179804</v>
      </c>
      <c r="AW316" s="114">
        <f>IF(AV316=0,0,-1*AV316^2/$Z$7)</f>
        <v>-0.2042744184307991</v>
      </c>
      <c r="AX316" s="61">
        <f>IF($AA$7,$Z$7*($Q316-1)/(1+AW327*($Q316-1)),0)</f>
        <v>0.14292460195179804</v>
      </c>
      <c r="AY316" s="114">
        <f>IF(AX316=0,0,-1*AX316^2/$Z$7)</f>
        <v>-0.2042744184307991</v>
      </c>
      <c r="AZ316" s="61">
        <f>IF($AA$7,$Z$7*($Q316-1)/(1+AY327*($Q316-1)),0)</f>
        <v>0.14292460195179804</v>
      </c>
      <c r="BA316" s="114">
        <f>IF(AZ316=0,0,-1*AZ316^2/$Z$7)</f>
        <v>-0.2042744184307991</v>
      </c>
      <c r="BB316" s="61">
        <f>IF($AA$7,$Z$7*($Q316-1)/(1+BA327*($Q316-1)),0)</f>
        <v>0.14292460195179804</v>
      </c>
      <c r="BC316" s="114">
        <f>IF(BB316=0,0,-1*BB316^2/$Z$7)</f>
        <v>-0.2042744184307991</v>
      </c>
      <c r="BD316" s="61">
        <f>IF($AA$7,$Z$7*($Q316-1)/(1+BC327*($Q316-1)),0)</f>
        <v>0.14292460195179804</v>
      </c>
      <c r="BE316" s="114">
        <f>IF(BD316=0,0,-1*BD316^2/$Z$7)</f>
        <v>-0.2042744184307991</v>
      </c>
      <c r="BF316" s="61">
        <f>IF($AA$7,$Z$7*($Q316-1)/(1+BE327*($Q316-1)),0)</f>
        <v>0.14292460195179804</v>
      </c>
      <c r="BG316" s="114">
        <f>IF(BF316=0,0,-1*BF316^2/$Z$7)</f>
        <v>-0.2042744184307991</v>
      </c>
      <c r="BH316" s="61">
        <f>IF($AA$7,$Z$7*($Q316-1)/(1+BG327*($Q316-1)),0)</f>
        <v>0.14292460195179804</v>
      </c>
      <c r="BI316" s="114">
        <f>IF(BH316=0,0,-1*BH316^2/$Z$7)</f>
        <v>-0.2042744184307991</v>
      </c>
      <c r="BJ316" s="61">
        <f>IF($AA$7,$Z$7*($Q316-1)/(1+BI327*($Q316-1)),0)</f>
        <v>0.14292460195179804</v>
      </c>
      <c r="BK316" s="114">
        <f>IF(BJ316=0,0,-1*BJ316^2/$Z$7)</f>
        <v>-0.2042744184307991</v>
      </c>
      <c r="BL316" s="61">
        <f>IF($AA$7,$Z$7*($Q316-1)/(1+BK327*($Q316-1)),0)</f>
        <v>0.14292460195179804</v>
      </c>
      <c r="BM316" s="114">
        <f>IF(BL316=0,0,-1*BL316^2/$Z$7)</f>
        <v>-0.2042744184307991</v>
      </c>
      <c r="BN316" s="61">
        <f>IF($AA$7,$Z$7*($Q316-1)/(1+BM327*($Q316-1)),0)</f>
        <v>0.14292460195179804</v>
      </c>
      <c r="BO316" s="114">
        <f>IF(BN316=0,0,-1*BN316^2/$Z$7)</f>
        <v>-0.2042744184307991</v>
      </c>
      <c r="BP316" s="61">
        <f>IF($AA$7,$Z$7*($Q316-1)/(1+BO327*($Q316-1)),0)</f>
        <v>0.14292460195179804</v>
      </c>
      <c r="BQ316" s="114">
        <f>IF(BP316=0,0,-1*BP316^2/$Z$7)</f>
        <v>-0.2042744184307991</v>
      </c>
      <c r="BR316" s="61">
        <f>IF($AA$7,$Z$7*($Q316-1)/(1+BQ327*($Q316-1)),0)</f>
        <v>0.14292460195179804</v>
      </c>
      <c r="BS316" s="114">
        <f>IF(BR316=0,0,-1*BR316^2/$Z$7)</f>
        <v>-0.2042744184307991</v>
      </c>
      <c r="BT316" s="61">
        <f>IF($AA$7,$Z$7*($Q316-1)/(1+BS327*($Q316-1)),0)</f>
        <v>0.14292460195179804</v>
      </c>
      <c r="BU316" s="114">
        <f>IF(BT316=0,0,-1*BT316^2/$Z$7)</f>
        <v>-0.2042744184307991</v>
      </c>
      <c r="BV316" s="61">
        <f>IF($AA$7,$Z$7*($Q316-1)/(1+BU327*($Q316-1)),0)</f>
        <v>0.14292460195179804</v>
      </c>
      <c r="BW316" s="114">
        <f>IF(BV316=0,0,-1*BV316^2/$Z$7)</f>
        <v>-0.2042744184307991</v>
      </c>
      <c r="BX316" s="61">
        <f>IF($AA$7,$Z$7*($Q316-1)/(1+BW327*($Q316-1)),0)</f>
        <v>0.14292460195179804</v>
      </c>
      <c r="BY316" s="114">
        <f>IF(BX316=0,0,-1*BX316^2/$Z$7)</f>
        <v>-0.2042744184307991</v>
      </c>
      <c r="BZ316" s="61">
        <f>IF($AA$7,$Z$7*($Q316-1)/(1+BY327*($Q316-1)),0)</f>
        <v>0.14292460195179804</v>
      </c>
      <c r="CA316" s="114">
        <f>IF(BZ316=0,0,-1*BZ316^2/$Z$7)</f>
        <v>-0.2042744184307991</v>
      </c>
      <c r="CB316" s="61">
        <f>IF($AA$7,$Z$7*($Q316-1)/(1+CA327*($Q316-1)),0)</f>
        <v>0.14292460195179804</v>
      </c>
      <c r="CC316" s="114">
        <f>IF(CB316=0,0,-1*CB316^2/$Z$7)</f>
        <v>-0.2042744184307991</v>
      </c>
      <c r="CD316" s="61">
        <f>IF($AA$7,$Z$7*($Q316-1)/(1+CC327*($Q316-1)),0)</f>
        <v>0.14292460195179804</v>
      </c>
      <c r="CE316" s="114">
        <f>IF(CD316=0,0,-1*CD316^2/$Z$7)</f>
        <v>-0.2042744184307991</v>
      </c>
      <c r="CF316" s="61">
        <f>IF($AA$7,$Z$7*($Q316-1)/(1+CE327*($Q316-1)),0)</f>
        <v>0.14292460195179804</v>
      </c>
      <c r="CG316" s="114">
        <f>IF(CF316=0,0,-1*CF316^2/$Z$7)</f>
        <v>-0.2042744184307991</v>
      </c>
      <c r="CH316" s="61">
        <f>IF($AA$7,$Z$7*($Q316-1)/(1+CG327*($Q316-1)),0)</f>
        <v>0.14292460195179804</v>
      </c>
      <c r="CI316" s="114">
        <f>IF(CH316=0,0,-1*CH316^2/$Z$7)</f>
        <v>-0.2042744184307991</v>
      </c>
      <c r="CJ316" s="61">
        <f>IF($AA$7,$Z$7*($Q316-1)/(1+CI327*($Q316-1)),0)</f>
        <v>0.14292460195179804</v>
      </c>
      <c r="CK316" s="114">
        <f>IF(CJ316=0,0,-1*CJ316^2/$Z$7)</f>
        <v>-0.2042744184307991</v>
      </c>
      <c r="CL316" s="61">
        <f>IF($AA$7,$Z$7*($Q316-1)/(1+CK327*($Q316-1)),0)</f>
        <v>0.14292460195179804</v>
      </c>
      <c r="CM316" s="114">
        <f>IF(CL316=0,0,-1*CL316^2/$Z$7)</f>
        <v>-0.2042744184307991</v>
      </c>
      <c r="CN316" s="61">
        <f>IF($AA$7,$Z$7*($Q316-1)/(1+CM327*($Q316-1)),0)</f>
        <v>0.14292460195179804</v>
      </c>
      <c r="CO316" s="114">
        <f>IF(CN316=0,0,-1*CN316^2/$Z$7)</f>
        <v>-0.2042744184307991</v>
      </c>
      <c r="CP316" s="61">
        <f>IF($AA$7,$Z$7*($Q316-1)/(1+CO327*($Q316-1)),0)</f>
        <v>0.14292460195179804</v>
      </c>
      <c r="CQ316" s="114">
        <f>IF(CP316=0,0,-1*CP316^2/$Z$7)</f>
        <v>-0.2042744184307991</v>
      </c>
      <c r="CR316" s="61">
        <f>IF($AA$7,$Z$7*($Q316-1)/(1+CQ327*($Q316-1)),0)</f>
        <v>0.14292460195179804</v>
      </c>
      <c r="CS316" s="114">
        <f>IF(CR316=0,0,-1*CR316^2/$Z$7)</f>
        <v>-0.2042744184307991</v>
      </c>
      <c r="CT316" s="61">
        <f>IF($AA$7,$Z$7*($Q316-1)/(1+CS327*($Q316-1)),0)</f>
        <v>0.14292460195179804</v>
      </c>
      <c r="CU316" s="114">
        <f>IF(CT316=0,0,-1*CT316^2/$Z$7)</f>
        <v>-0.2042744184307991</v>
      </c>
      <c r="CV316" s="61">
        <f>IF($AA$7,$Z$7*($Q316-1)/(1+CU327*($Q316-1)),0)</f>
        <v>0.14292460195179804</v>
      </c>
      <c r="CW316" s="114">
        <f>IF(CV316=0,0,-1*CV316^2/$Z$7)</f>
        <v>-0.2042744184307991</v>
      </c>
      <c r="CX316" s="61">
        <f>IF($AA$7,$Z$7*($Q316-1)/(1+CW327*($Q316-1)),0)</f>
        <v>0.14292460195179804</v>
      </c>
      <c r="CY316" s="114">
        <f>IF(CX316=0,0,-1*CX316^2/$Z$7)</f>
        <v>-0.2042744184307991</v>
      </c>
      <c r="CZ316" s="61">
        <f>IF($AA$7,$Z$7*($Q316-1)/(1+CY327*($Q316-1)),0)</f>
        <v>0.14292460195179804</v>
      </c>
      <c r="DA316" s="114">
        <f>IF(CZ316=0,0,-1*CZ316^2/$Z$7)</f>
        <v>-0.2042744184307991</v>
      </c>
      <c r="DB316" s="61">
        <f>IF($AA$7,$Z$7*($Q316-1)/(1+DA327*($Q316-1)),0)</f>
        <v>0.14292460195179804</v>
      </c>
      <c r="DC316" s="114">
        <f>IF(DB316=0,0,-1*DB316^2/$Z$7)</f>
        <v>-0.2042744184307991</v>
      </c>
      <c r="DD316" s="61">
        <f>IF($AA$7,$Z$7*($Q316-1)/(1+DC327*($Q316-1)),0)</f>
        <v>0.14292460195179804</v>
      </c>
      <c r="DE316" s="114">
        <f>IF(DD316=0,0,-1*DD316^2/$Z$7)</f>
        <v>-0.2042744184307991</v>
      </c>
      <c r="DF316" s="61">
        <f>IF($AA$7,$Z$7*($Q316-1)/(1+DE327*($Q316-1)),0)</f>
        <v>0.14292460195179804</v>
      </c>
      <c r="DG316" s="114">
        <f>IF(DF316=0,0,-1*DF316^2/$Z$7)</f>
        <v>-0.2042744184307991</v>
      </c>
      <c r="DH316" s="61">
        <f>IF($AA$7,$Z$7*($Q316-1)/(1+DG327*($Q316-1)),0)</f>
        <v>0.14292460195179804</v>
      </c>
      <c r="DI316" s="114">
        <f>IF(DH316=0,0,-1*DH316^2/$Z$7)</f>
        <v>-0.2042744184307991</v>
      </c>
      <c r="DJ316" s="61">
        <f>IF($AA$7,$Z$7*($Q316-1)/(1+DI327*($Q316-1)),0)</f>
        <v>0.14292460195179804</v>
      </c>
      <c r="DK316" s="114">
        <f>IF(DJ316=0,0,-1*DJ316^2/$Z$7)</f>
        <v>-0.2042744184307991</v>
      </c>
      <c r="DL316" s="61">
        <f>IF($AA$7,$Z$7*($Q316-1)/(1+DK327*($Q316-1)),0)</f>
        <v>0.14292460195179804</v>
      </c>
      <c r="DM316" s="154">
        <f>IF(DL316=0,0,-1*DL316^2/$Z$7)</f>
        <v>-0.2042744184307991</v>
      </c>
    </row>
    <row r="317" spans="14:117" x14ac:dyDescent="0.25">
      <c r="N317" s="153">
        <f>$Z$8/(O314*(Q317-1)+1)</f>
        <v>0.10201991971794776</v>
      </c>
      <c r="O317" s="169">
        <f t="shared" ref="O317:O325" si="86">N317*Q317</f>
        <v>9.3710693779584131E-2</v>
      </c>
      <c r="P317" s="78">
        <v>2</v>
      </c>
      <c r="Q317" s="61">
        <f>IF($AA$8,AV292/AV304,0)</f>
        <v>0.9185529065173158</v>
      </c>
      <c r="R317" s="61">
        <f>IF($AA$8,$Z$8*($Q317-1)/(1+O274*($Q317-1)),0)</f>
        <v>-8.3092242290611074E-3</v>
      </c>
      <c r="S317" s="114">
        <f>IF(R317=0,0,-1*R317^2/$Z$8)</f>
        <v>-6.9043207288816148E-4</v>
      </c>
      <c r="T317" s="61">
        <f>IF($AA$8,$Z$8*($Q317-1)/(1+S327*($Q317-1)),0)</f>
        <v>-8.3117816762522962E-3</v>
      </c>
      <c r="U317" s="114">
        <f>IF(T317=0,0,-1*T317^2/$Z$8)</f>
        <v>-6.9085714633683427E-4</v>
      </c>
      <c r="V317" s="61">
        <f>IF($AA$8,$Z$8*($Q317-1)/(1+U327*($Q317-1)),0)</f>
        <v>-8.3092160071092536E-3</v>
      </c>
      <c r="W317" s="114">
        <f>IF(V317=0,0,-1*V317^2/$Z$8)</f>
        <v>-6.9043070652800647E-4</v>
      </c>
      <c r="X317" s="61">
        <f>IF($AA$8,$Z$8*($Q317-1)/(1+W327*($Q317-1)),0)</f>
        <v>-8.3092259382108319E-3</v>
      </c>
      <c r="Y317" s="114">
        <f>IF(X317=0,0,-1*X317^2/$Z$8)</f>
        <v>-6.9043235692235673E-4</v>
      </c>
      <c r="Z317" s="61">
        <f>IF($AA$8,$Z$8*($Q317-1)/(1+Y327*($Q317-1)),0)</f>
        <v>-8.3092259383636281E-3</v>
      </c>
      <c r="AA317" s="114">
        <f>IF(Z317=0,0,-1*Z317^2/$Z$8)</f>
        <v>-6.9043235694774918E-4</v>
      </c>
      <c r="AB317" s="61">
        <f>IF($AA$8,$Z$8*($Q317-1)/(1+AA327*($Q317-1)),0)</f>
        <v>-8.3092259383636281E-3</v>
      </c>
      <c r="AC317" s="114">
        <f>IF(AB317=0,0,-1*AB317^2/$Z$8)</f>
        <v>-6.9043235694774918E-4</v>
      </c>
      <c r="AD317" s="61">
        <f>IF($AA$8,$Z$8*($Q317-1)/(1+AC327*($Q317-1)),0)</f>
        <v>-8.3092259383636281E-3</v>
      </c>
      <c r="AE317" s="114">
        <f>IF(AD317=0,0,-1*AD317^2/$Z$8)</f>
        <v>-6.9043235694774918E-4</v>
      </c>
      <c r="AF317" s="61">
        <f>IF($AA$8,$Z$8*($Q317-1)/(1+AE327*($Q317-1)),0)</f>
        <v>-8.3092259383636281E-3</v>
      </c>
      <c r="AG317" s="114">
        <f>IF(AF317=0,0,-1*AF317^2/$Z$8)</f>
        <v>-6.9043235694774918E-4</v>
      </c>
      <c r="AH317" s="61">
        <f>IF($AA$8,$Z$8*($Q317-1)/(1+AG327*($Q317-1)),0)</f>
        <v>-8.3092259383636281E-3</v>
      </c>
      <c r="AI317" s="114">
        <f>IF(AH317=0,0,-1*AH317^2/$Z$8)</f>
        <v>-6.9043235694774918E-4</v>
      </c>
      <c r="AJ317" s="61">
        <f>IF($AA$8,$Z$8*($Q317-1)/(1+AI327*($Q317-1)),0)</f>
        <v>-8.3092259383636281E-3</v>
      </c>
      <c r="AK317" s="114">
        <f>IF(AJ317=0,0,-1*AJ317^2/$Z$8)</f>
        <v>-6.9043235694774918E-4</v>
      </c>
      <c r="AL317" s="61">
        <f>IF($AA$8,$Z$8*($Q317-1)/(1+AK327*($Q317-1)),0)</f>
        <v>-8.3092259383636281E-3</v>
      </c>
      <c r="AM317" s="114">
        <f>IF(AL317=0,0,-1*AL317^2/$Z$8)</f>
        <v>-6.9043235694774918E-4</v>
      </c>
      <c r="AN317" s="61">
        <f>IF($AA$8,$Z$8*($Q317-1)/(1+AM327*($Q317-1)),0)</f>
        <v>-8.3092259383636281E-3</v>
      </c>
      <c r="AO317" s="114">
        <f>IF(AN317=0,0,-1*AN317^2/$Z$8)</f>
        <v>-6.9043235694774918E-4</v>
      </c>
      <c r="AP317" s="61">
        <f>IF($AA$8,$Z$8*($Q317-1)/(1+AO327*($Q317-1)),0)</f>
        <v>-8.3092259383636281E-3</v>
      </c>
      <c r="AQ317" s="114">
        <f>IF(AP317=0,0,-1*AP317^2/$Z$8)</f>
        <v>-6.9043235694774918E-4</v>
      </c>
      <c r="AR317" s="61">
        <f>IF($AA$8,$Z$8*($Q317-1)/(1+AQ327*($Q317-1)),0)</f>
        <v>-8.3092259383636281E-3</v>
      </c>
      <c r="AS317" s="114">
        <f>IF(AR317=0,0,-1*AR317^2/$Z$8)</f>
        <v>-6.9043235694774918E-4</v>
      </c>
      <c r="AT317" s="61">
        <f>IF($AA$8,$Z$8*($Q317-1)/(1+AS327*($Q317-1)),0)</f>
        <v>-8.3092259383636281E-3</v>
      </c>
      <c r="AU317" s="114">
        <f>IF(AT317=0,0,-1*AT317^2/$Z$8)</f>
        <v>-6.9043235694774918E-4</v>
      </c>
      <c r="AV317" s="61">
        <f>IF($AA$8,$Z$8*($Q317-1)/(1+AU327*($Q317-1)),0)</f>
        <v>-8.3092259383636281E-3</v>
      </c>
      <c r="AW317" s="114">
        <f>IF(AV317=0,0,-1*AV317^2/$Z$8)</f>
        <v>-6.9043235694774918E-4</v>
      </c>
      <c r="AX317" s="61">
        <f>IF($AA$8,$Z$8*($Q317-1)/(1+AW327*($Q317-1)),0)</f>
        <v>-8.3092259383636281E-3</v>
      </c>
      <c r="AY317" s="114">
        <f>IF(AX317=0,0,-1*AX317^2/$Z$8)</f>
        <v>-6.9043235694774918E-4</v>
      </c>
      <c r="AZ317" s="61">
        <f>IF($AA$8,$Z$8*($Q317-1)/(1+AY327*($Q317-1)),0)</f>
        <v>-8.3092259383636281E-3</v>
      </c>
      <c r="BA317" s="114">
        <f>IF(AZ317=0,0,-1*AZ317^2/$Z$8)</f>
        <v>-6.9043235694774918E-4</v>
      </c>
      <c r="BB317" s="61">
        <f>IF($AA$8,$Z$8*($Q317-1)/(1+BA327*($Q317-1)),0)</f>
        <v>-8.3092259383636281E-3</v>
      </c>
      <c r="BC317" s="114">
        <f>IF(BB317=0,0,-1*BB317^2/$Z$8)</f>
        <v>-6.9043235694774918E-4</v>
      </c>
      <c r="BD317" s="61">
        <f>IF($AA$8,$Z$8*($Q317-1)/(1+BC327*($Q317-1)),0)</f>
        <v>-8.3092259383636281E-3</v>
      </c>
      <c r="BE317" s="114">
        <f>IF(BD317=0,0,-1*BD317^2/$Z$8)</f>
        <v>-6.9043235694774918E-4</v>
      </c>
      <c r="BF317" s="61">
        <f>IF($AA$8,$Z$8*($Q317-1)/(1+BE327*($Q317-1)),0)</f>
        <v>-8.3092259383636281E-3</v>
      </c>
      <c r="BG317" s="114">
        <f>IF(BF317=0,0,-1*BF317^2/$Z$8)</f>
        <v>-6.9043235694774918E-4</v>
      </c>
      <c r="BH317" s="61">
        <f>IF($AA$8,$Z$8*($Q317-1)/(1+BG327*($Q317-1)),0)</f>
        <v>-8.3092259383636281E-3</v>
      </c>
      <c r="BI317" s="114">
        <f>IF(BH317=0,0,-1*BH317^2/$Z$8)</f>
        <v>-6.9043235694774918E-4</v>
      </c>
      <c r="BJ317" s="61">
        <f>IF($AA$8,$Z$8*($Q317-1)/(1+BI327*($Q317-1)),0)</f>
        <v>-8.3092259383636281E-3</v>
      </c>
      <c r="BK317" s="114">
        <f>IF(BJ317=0,0,-1*BJ317^2/$Z$8)</f>
        <v>-6.9043235694774918E-4</v>
      </c>
      <c r="BL317" s="61">
        <f>IF($AA$8,$Z$8*($Q317-1)/(1+BK327*($Q317-1)),0)</f>
        <v>-8.3092259383636281E-3</v>
      </c>
      <c r="BM317" s="114">
        <f>IF(BL317=0,0,-1*BL317^2/$Z$8)</f>
        <v>-6.9043235694774918E-4</v>
      </c>
      <c r="BN317" s="61">
        <f>IF($AA$8,$Z$8*($Q317-1)/(1+BM327*($Q317-1)),0)</f>
        <v>-8.3092259383636281E-3</v>
      </c>
      <c r="BO317" s="114">
        <f>IF(BN317=0,0,-1*BN317^2/$Z$8)</f>
        <v>-6.9043235694774918E-4</v>
      </c>
      <c r="BP317" s="61">
        <f>IF($AA$8,$Z$8*($Q317-1)/(1+BO327*($Q317-1)),0)</f>
        <v>-8.3092259383636281E-3</v>
      </c>
      <c r="BQ317" s="114">
        <f>IF(BP317=0,0,-1*BP317^2/$Z$8)</f>
        <v>-6.9043235694774918E-4</v>
      </c>
      <c r="BR317" s="61">
        <f>IF($AA$8,$Z$8*($Q317-1)/(1+BQ327*($Q317-1)),0)</f>
        <v>-8.3092259383636281E-3</v>
      </c>
      <c r="BS317" s="114">
        <f>IF(BR317=0,0,-1*BR317^2/$Z$8)</f>
        <v>-6.9043235694774918E-4</v>
      </c>
      <c r="BT317" s="61">
        <f>IF($AA$8,$Z$8*($Q317-1)/(1+BS327*($Q317-1)),0)</f>
        <v>-8.3092259383636281E-3</v>
      </c>
      <c r="BU317" s="114">
        <f>IF(BT317=0,0,-1*BT317^2/$Z$8)</f>
        <v>-6.9043235694774918E-4</v>
      </c>
      <c r="BV317" s="61">
        <f>IF($AA$8,$Z$8*($Q317-1)/(1+BU327*($Q317-1)),0)</f>
        <v>-8.3092259383636281E-3</v>
      </c>
      <c r="BW317" s="114">
        <f>IF(BV317=0,0,-1*BV317^2/$Z$8)</f>
        <v>-6.9043235694774918E-4</v>
      </c>
      <c r="BX317" s="61">
        <f>IF($AA$8,$Z$8*($Q317-1)/(1+BW327*($Q317-1)),0)</f>
        <v>-8.3092259383636281E-3</v>
      </c>
      <c r="BY317" s="114">
        <f>IF(BX317=0,0,-1*BX317^2/$Z$8)</f>
        <v>-6.9043235694774918E-4</v>
      </c>
      <c r="BZ317" s="61">
        <f>IF($AA$8,$Z$8*($Q317-1)/(1+BY327*($Q317-1)),0)</f>
        <v>-8.3092259383636281E-3</v>
      </c>
      <c r="CA317" s="114">
        <f>IF(BZ317=0,0,-1*BZ317^2/$Z$8)</f>
        <v>-6.9043235694774918E-4</v>
      </c>
      <c r="CB317" s="61">
        <f>IF($AA$8,$Z$8*($Q317-1)/(1+CA327*($Q317-1)),0)</f>
        <v>-8.3092259383636281E-3</v>
      </c>
      <c r="CC317" s="114">
        <f>IF(CB317=0,0,-1*CB317^2/$Z$8)</f>
        <v>-6.9043235694774918E-4</v>
      </c>
      <c r="CD317" s="61">
        <f>IF($AA$8,$Z$8*($Q317-1)/(1+CC327*($Q317-1)),0)</f>
        <v>-8.3092259383636281E-3</v>
      </c>
      <c r="CE317" s="114">
        <f>IF(CD317=0,0,-1*CD317^2/$Z$8)</f>
        <v>-6.9043235694774918E-4</v>
      </c>
      <c r="CF317" s="61">
        <f>IF($AA$8,$Z$8*($Q317-1)/(1+CE327*($Q317-1)),0)</f>
        <v>-8.3092259383636281E-3</v>
      </c>
      <c r="CG317" s="114">
        <f>IF(CF317=0,0,-1*CF317^2/$Z$8)</f>
        <v>-6.9043235694774918E-4</v>
      </c>
      <c r="CH317" s="61">
        <f>IF($AA$8,$Z$8*($Q317-1)/(1+CG327*($Q317-1)),0)</f>
        <v>-8.3092259383636281E-3</v>
      </c>
      <c r="CI317" s="114">
        <f>IF(CH317=0,0,-1*CH317^2/$Z$8)</f>
        <v>-6.9043235694774918E-4</v>
      </c>
      <c r="CJ317" s="61">
        <f>IF($AA$8,$Z$8*($Q317-1)/(1+CI327*($Q317-1)),0)</f>
        <v>-8.3092259383636281E-3</v>
      </c>
      <c r="CK317" s="114">
        <f>IF(CJ317=0,0,-1*CJ317^2/$Z$8)</f>
        <v>-6.9043235694774918E-4</v>
      </c>
      <c r="CL317" s="61">
        <f>IF($AA$8,$Z$8*($Q317-1)/(1+CK327*($Q317-1)),0)</f>
        <v>-8.3092259383636281E-3</v>
      </c>
      <c r="CM317" s="114">
        <f>IF(CL317=0,0,-1*CL317^2/$Z$8)</f>
        <v>-6.9043235694774918E-4</v>
      </c>
      <c r="CN317" s="61">
        <f>IF($AA$8,$Z$8*($Q317-1)/(1+CM327*($Q317-1)),0)</f>
        <v>-8.3092259383636281E-3</v>
      </c>
      <c r="CO317" s="114">
        <f>IF(CN317=0,0,-1*CN317^2/$Z$8)</f>
        <v>-6.9043235694774918E-4</v>
      </c>
      <c r="CP317" s="61">
        <f>IF($AA$8,$Z$8*($Q317-1)/(1+CO327*($Q317-1)),0)</f>
        <v>-8.3092259383636281E-3</v>
      </c>
      <c r="CQ317" s="114">
        <f>IF(CP317=0,0,-1*CP317^2/$Z$8)</f>
        <v>-6.9043235694774918E-4</v>
      </c>
      <c r="CR317" s="61">
        <f>IF($AA$8,$Z$8*($Q317-1)/(1+CQ327*($Q317-1)),0)</f>
        <v>-8.3092259383636281E-3</v>
      </c>
      <c r="CS317" s="114">
        <f>IF(CR317=0,0,-1*CR317^2/$Z$8)</f>
        <v>-6.9043235694774918E-4</v>
      </c>
      <c r="CT317" s="61">
        <f>IF($AA$8,$Z$8*($Q317-1)/(1+CS327*($Q317-1)),0)</f>
        <v>-8.3092259383636281E-3</v>
      </c>
      <c r="CU317" s="114">
        <f>IF(CT317=0,0,-1*CT317^2/$Z$8)</f>
        <v>-6.9043235694774918E-4</v>
      </c>
      <c r="CV317" s="61">
        <f>IF($AA$8,$Z$8*($Q317-1)/(1+CU327*($Q317-1)),0)</f>
        <v>-8.3092259383636281E-3</v>
      </c>
      <c r="CW317" s="114">
        <f>IF(CV317=0,0,-1*CV317^2/$Z$8)</f>
        <v>-6.9043235694774918E-4</v>
      </c>
      <c r="CX317" s="61">
        <f>IF($AA$8,$Z$8*($Q317-1)/(1+CW327*($Q317-1)),0)</f>
        <v>-8.3092259383636281E-3</v>
      </c>
      <c r="CY317" s="114">
        <f>IF(CX317=0,0,-1*CX317^2/$Z$8)</f>
        <v>-6.9043235694774918E-4</v>
      </c>
      <c r="CZ317" s="61">
        <f>IF($AA$8,$Z$8*($Q317-1)/(1+CY327*($Q317-1)),0)</f>
        <v>-8.3092259383636281E-3</v>
      </c>
      <c r="DA317" s="114">
        <f>IF(CZ317=0,0,-1*CZ317^2/$Z$8)</f>
        <v>-6.9043235694774918E-4</v>
      </c>
      <c r="DB317" s="61">
        <f>IF($AA$8,$Z$8*($Q317-1)/(1+DA327*($Q317-1)),0)</f>
        <v>-8.3092259383636281E-3</v>
      </c>
      <c r="DC317" s="114">
        <f>IF(DB317=0,0,-1*DB317^2/$Z$8)</f>
        <v>-6.9043235694774918E-4</v>
      </c>
      <c r="DD317" s="61">
        <f>IF($AA$8,$Z$8*($Q317-1)/(1+DC327*($Q317-1)),0)</f>
        <v>-8.3092259383636281E-3</v>
      </c>
      <c r="DE317" s="114">
        <f>IF(DD317=0,0,-1*DD317^2/$Z$8)</f>
        <v>-6.9043235694774918E-4</v>
      </c>
      <c r="DF317" s="61">
        <f>IF($AA$8,$Z$8*($Q317-1)/(1+DE327*($Q317-1)),0)</f>
        <v>-8.3092259383636281E-3</v>
      </c>
      <c r="DG317" s="114">
        <f>IF(DF317=0,0,-1*DF317^2/$Z$8)</f>
        <v>-6.9043235694774918E-4</v>
      </c>
      <c r="DH317" s="61">
        <f>IF($AA$8,$Z$8*($Q317-1)/(1+DG327*($Q317-1)),0)</f>
        <v>-8.3092259383636281E-3</v>
      </c>
      <c r="DI317" s="114">
        <f>IF(DH317=0,0,-1*DH317^2/$Z$8)</f>
        <v>-6.9043235694774918E-4</v>
      </c>
      <c r="DJ317" s="61">
        <f>IF($AA$8,$Z$8*($Q317-1)/(1+DI327*($Q317-1)),0)</f>
        <v>-8.3092259383636281E-3</v>
      </c>
      <c r="DK317" s="114">
        <f>IF(DJ317=0,0,-1*DJ317^2/$Z$8)</f>
        <v>-6.9043235694774918E-4</v>
      </c>
      <c r="DL317" s="61">
        <f>IF($AA$8,$Z$8*($Q317-1)/(1+DK327*($Q317-1)),0)</f>
        <v>-8.3092259383636281E-3</v>
      </c>
      <c r="DM317" s="154">
        <f>IF(DL317=0,0,-1*DL317^2/$Z$8)</f>
        <v>-6.9043235694774918E-4</v>
      </c>
    </row>
    <row r="318" spans="14:117" x14ac:dyDescent="0.25">
      <c r="N318" s="153">
        <f>$Z$9/(O314*(Q318-1)+1)</f>
        <v>0.11931858115378417</v>
      </c>
      <c r="O318" s="169">
        <f t="shared" si="86"/>
        <v>3.9848860555929039E-2</v>
      </c>
      <c r="P318" s="78">
        <v>3</v>
      </c>
      <c r="Q318" s="61">
        <f>IF($AA$9,AV293/AV305,0)</f>
        <v>0.33397028501847248</v>
      </c>
      <c r="R318" s="61">
        <f>IF($AA$9,$Z$9*($Q318-1)/(1+O274*($Q318-1)),0)</f>
        <v>-7.9469564246948607E-2</v>
      </c>
      <c r="S318" s="114">
        <f>IF(R318=0,0,-1*R318^2/$Z$9)</f>
        <v>-6.3154116415998912E-2</v>
      </c>
      <c r="T318" s="61">
        <f>IF($AA$9,$Z$9*($Q318-1)/(1+S327*($Q318-1)),0)</f>
        <v>-7.97041132735445E-2</v>
      </c>
      <c r="U318" s="114">
        <f>IF(T318=0,0,-1*T318^2/$Z$9)</f>
        <v>-6.3527456727220127E-2</v>
      </c>
      <c r="V318" s="61">
        <f>IF($AA$9,$Z$9*($Q318-1)/(1+U327*($Q318-1)),0)</f>
        <v>-7.9468812187876117E-2</v>
      </c>
      <c r="W318" s="114">
        <f>IF(V318=0,0,-1*V318^2/$Z$9)</f>
        <v>-6.3152921105519275E-2</v>
      </c>
      <c r="X318" s="61">
        <f>IF($AA$9,$Z$9*($Q318-1)/(1+W327*($Q318-1)),0)</f>
        <v>-7.94697205838788E-2</v>
      </c>
      <c r="Y318" s="114">
        <f>IF(X318=0,0,-1*X318^2/$Z$9)</f>
        <v>-6.3154364896797696E-2</v>
      </c>
      <c r="Z318" s="61">
        <f>IF($AA$9,$Z$9*($Q318-1)/(1+Y327*($Q318-1)),0)</f>
        <v>-7.9469720597855134E-2</v>
      </c>
      <c r="AA318" s="114">
        <f>IF(Z318=0,0,-1*Z318^2/$Z$9)</f>
        <v>-6.3154364919011594E-2</v>
      </c>
      <c r="AB318" s="61">
        <f>IF($AA$9,$Z$9*($Q318-1)/(1+AA327*($Q318-1)),0)</f>
        <v>-7.9469720597855134E-2</v>
      </c>
      <c r="AC318" s="114">
        <f>IF(AB318=0,0,-1*AB318^2/$Z$9)</f>
        <v>-6.3154364919011594E-2</v>
      </c>
      <c r="AD318" s="61">
        <f>IF($AA$9,$Z$9*($Q318-1)/(1+AC327*($Q318-1)),0)</f>
        <v>-7.9469720597855134E-2</v>
      </c>
      <c r="AE318" s="114">
        <f>IF(AD318=0,0,-1*AD318^2/$Z$9)</f>
        <v>-6.3154364919011594E-2</v>
      </c>
      <c r="AF318" s="61">
        <f>IF($AA$9,$Z$9*($Q318-1)/(1+AE327*($Q318-1)),0)</f>
        <v>-7.9469720597855134E-2</v>
      </c>
      <c r="AG318" s="114">
        <f>IF(AF318=0,0,-1*AF318^2/$Z$9)</f>
        <v>-6.3154364919011594E-2</v>
      </c>
      <c r="AH318" s="61">
        <f>IF($AA$9,$Z$9*($Q318-1)/(1+AG327*($Q318-1)),0)</f>
        <v>-7.9469720597855134E-2</v>
      </c>
      <c r="AI318" s="114">
        <f>IF(AH318=0,0,-1*AH318^2/$Z$9)</f>
        <v>-6.3154364919011594E-2</v>
      </c>
      <c r="AJ318" s="61">
        <f>IF($AA$9,$Z$9*($Q318-1)/(1+AI327*($Q318-1)),0)</f>
        <v>-7.9469720597855134E-2</v>
      </c>
      <c r="AK318" s="114">
        <f>IF(AJ318=0,0,-1*AJ318^2/$Z$9)</f>
        <v>-6.3154364919011594E-2</v>
      </c>
      <c r="AL318" s="61">
        <f>IF($AA$9,$Z$9*($Q318-1)/(1+AK327*($Q318-1)),0)</f>
        <v>-7.9469720597855134E-2</v>
      </c>
      <c r="AM318" s="114">
        <f>IF(AL318=0,0,-1*AL318^2/$Z$9)</f>
        <v>-6.3154364919011594E-2</v>
      </c>
      <c r="AN318" s="61">
        <f>IF($AA$9,$Z$9*($Q318-1)/(1+AM327*($Q318-1)),0)</f>
        <v>-7.9469720597855134E-2</v>
      </c>
      <c r="AO318" s="114">
        <f>IF(AN318=0,0,-1*AN318^2/$Z$9)</f>
        <v>-6.3154364919011594E-2</v>
      </c>
      <c r="AP318" s="61">
        <f>IF($AA$9,$Z$9*($Q318-1)/(1+AO327*($Q318-1)),0)</f>
        <v>-7.9469720597855134E-2</v>
      </c>
      <c r="AQ318" s="114">
        <f>IF(AP318=0,0,-1*AP318^2/$Z$9)</f>
        <v>-6.3154364919011594E-2</v>
      </c>
      <c r="AR318" s="61">
        <f>IF($AA$9,$Z$9*($Q318-1)/(1+AQ327*($Q318-1)),0)</f>
        <v>-7.9469720597855134E-2</v>
      </c>
      <c r="AS318" s="114">
        <f>IF(AR318=0,0,-1*AR318^2/$Z$9)</f>
        <v>-6.3154364919011594E-2</v>
      </c>
      <c r="AT318" s="61">
        <f>IF($AA$9,$Z$9*($Q318-1)/(1+AS327*($Q318-1)),0)</f>
        <v>-7.9469720597855134E-2</v>
      </c>
      <c r="AU318" s="114">
        <f>IF(AT318=0,0,-1*AT318^2/$Z$9)</f>
        <v>-6.3154364919011594E-2</v>
      </c>
      <c r="AV318" s="61">
        <f>IF($AA$9,$Z$9*($Q318-1)/(1+AU327*($Q318-1)),0)</f>
        <v>-7.9469720597855134E-2</v>
      </c>
      <c r="AW318" s="114">
        <f>IF(AV318=0,0,-1*AV318^2/$Z$9)</f>
        <v>-6.3154364919011594E-2</v>
      </c>
      <c r="AX318" s="61">
        <f>IF($AA$9,$Z$9*($Q318-1)/(1+AW327*($Q318-1)),0)</f>
        <v>-7.9469720597855134E-2</v>
      </c>
      <c r="AY318" s="114">
        <f>IF(AX318=0,0,-1*AX318^2/$Z$9)</f>
        <v>-6.3154364919011594E-2</v>
      </c>
      <c r="AZ318" s="61">
        <f>IF($AA$9,$Z$9*($Q318-1)/(1+AY327*($Q318-1)),0)</f>
        <v>-7.9469720597855134E-2</v>
      </c>
      <c r="BA318" s="114">
        <f>IF(AZ318=0,0,-1*AZ318^2/$Z$9)</f>
        <v>-6.3154364919011594E-2</v>
      </c>
      <c r="BB318" s="61">
        <f>IF($AA$9,$Z$9*($Q318-1)/(1+BA327*($Q318-1)),0)</f>
        <v>-7.9469720597855134E-2</v>
      </c>
      <c r="BC318" s="114">
        <f>IF(BB318=0,0,-1*BB318^2/$Z$9)</f>
        <v>-6.3154364919011594E-2</v>
      </c>
      <c r="BD318" s="61">
        <f>IF($AA$9,$Z$9*($Q318-1)/(1+BC327*($Q318-1)),0)</f>
        <v>-7.9469720597855134E-2</v>
      </c>
      <c r="BE318" s="114">
        <f>IF(BD318=0,0,-1*BD318^2/$Z$9)</f>
        <v>-6.3154364919011594E-2</v>
      </c>
      <c r="BF318" s="61">
        <f>IF($AA$9,$Z$9*($Q318-1)/(1+BE327*($Q318-1)),0)</f>
        <v>-7.9469720597855134E-2</v>
      </c>
      <c r="BG318" s="114">
        <f>IF(BF318=0,0,-1*BF318^2/$Z$9)</f>
        <v>-6.3154364919011594E-2</v>
      </c>
      <c r="BH318" s="61">
        <f>IF($AA$9,$Z$9*($Q318-1)/(1+BG327*($Q318-1)),0)</f>
        <v>-7.9469720597855134E-2</v>
      </c>
      <c r="BI318" s="114">
        <f>IF(BH318=0,0,-1*BH318^2/$Z$9)</f>
        <v>-6.3154364919011594E-2</v>
      </c>
      <c r="BJ318" s="61">
        <f>IF($AA$9,$Z$9*($Q318-1)/(1+BI327*($Q318-1)),0)</f>
        <v>-7.9469720597855134E-2</v>
      </c>
      <c r="BK318" s="114">
        <f>IF(BJ318=0,0,-1*BJ318^2/$Z$9)</f>
        <v>-6.3154364919011594E-2</v>
      </c>
      <c r="BL318" s="61">
        <f>IF($AA$9,$Z$9*($Q318-1)/(1+BK327*($Q318-1)),0)</f>
        <v>-7.9469720597855134E-2</v>
      </c>
      <c r="BM318" s="114">
        <f>IF(BL318=0,0,-1*BL318^2/$Z$9)</f>
        <v>-6.3154364919011594E-2</v>
      </c>
      <c r="BN318" s="61">
        <f>IF($AA$9,$Z$9*($Q318-1)/(1+BM327*($Q318-1)),0)</f>
        <v>-7.9469720597855134E-2</v>
      </c>
      <c r="BO318" s="114">
        <f>IF(BN318=0,0,-1*BN318^2/$Z$9)</f>
        <v>-6.3154364919011594E-2</v>
      </c>
      <c r="BP318" s="61">
        <f>IF($AA$9,$Z$9*($Q318-1)/(1+BO327*($Q318-1)),0)</f>
        <v>-7.9469720597855134E-2</v>
      </c>
      <c r="BQ318" s="114">
        <f>IF(BP318=0,0,-1*BP318^2/$Z$9)</f>
        <v>-6.3154364919011594E-2</v>
      </c>
      <c r="BR318" s="61">
        <f>IF($AA$9,$Z$9*($Q318-1)/(1+BQ327*($Q318-1)),0)</f>
        <v>-7.9469720597855134E-2</v>
      </c>
      <c r="BS318" s="114">
        <f>IF(BR318=0,0,-1*BR318^2/$Z$9)</f>
        <v>-6.3154364919011594E-2</v>
      </c>
      <c r="BT318" s="61">
        <f>IF($AA$9,$Z$9*($Q318-1)/(1+BS327*($Q318-1)),0)</f>
        <v>-7.9469720597855134E-2</v>
      </c>
      <c r="BU318" s="114">
        <f>IF(BT318=0,0,-1*BT318^2/$Z$9)</f>
        <v>-6.3154364919011594E-2</v>
      </c>
      <c r="BV318" s="61">
        <f>IF($AA$9,$Z$9*($Q318-1)/(1+BU327*($Q318-1)),0)</f>
        <v>-7.9469720597855134E-2</v>
      </c>
      <c r="BW318" s="114">
        <f>IF(BV318=0,0,-1*BV318^2/$Z$9)</f>
        <v>-6.3154364919011594E-2</v>
      </c>
      <c r="BX318" s="61">
        <f>IF($AA$9,$Z$9*($Q318-1)/(1+BW327*($Q318-1)),0)</f>
        <v>-7.9469720597855134E-2</v>
      </c>
      <c r="BY318" s="114">
        <f>IF(BX318=0,0,-1*BX318^2/$Z$9)</f>
        <v>-6.3154364919011594E-2</v>
      </c>
      <c r="BZ318" s="61">
        <f>IF($AA$9,$Z$9*($Q318-1)/(1+BY327*($Q318-1)),0)</f>
        <v>-7.9469720597855134E-2</v>
      </c>
      <c r="CA318" s="114">
        <f>IF(BZ318=0,0,-1*BZ318^2/$Z$9)</f>
        <v>-6.3154364919011594E-2</v>
      </c>
      <c r="CB318" s="61">
        <f>IF($AA$9,$Z$9*($Q318-1)/(1+CA327*($Q318-1)),0)</f>
        <v>-7.9469720597855134E-2</v>
      </c>
      <c r="CC318" s="114">
        <f>IF(CB318=0,0,-1*CB318^2/$Z$9)</f>
        <v>-6.3154364919011594E-2</v>
      </c>
      <c r="CD318" s="61">
        <f>IF($AA$9,$Z$9*($Q318-1)/(1+CC327*($Q318-1)),0)</f>
        <v>-7.9469720597855134E-2</v>
      </c>
      <c r="CE318" s="114">
        <f>IF(CD318=0,0,-1*CD318^2/$Z$9)</f>
        <v>-6.3154364919011594E-2</v>
      </c>
      <c r="CF318" s="61">
        <f>IF($AA$9,$Z$9*($Q318-1)/(1+CE327*($Q318-1)),0)</f>
        <v>-7.9469720597855134E-2</v>
      </c>
      <c r="CG318" s="114">
        <f>IF(CF318=0,0,-1*CF318^2/$Z$9)</f>
        <v>-6.3154364919011594E-2</v>
      </c>
      <c r="CH318" s="61">
        <f>IF($AA$9,$Z$9*($Q318-1)/(1+CG327*($Q318-1)),0)</f>
        <v>-7.9469720597855134E-2</v>
      </c>
      <c r="CI318" s="114">
        <f>IF(CH318=0,0,-1*CH318^2/$Z$9)</f>
        <v>-6.3154364919011594E-2</v>
      </c>
      <c r="CJ318" s="61">
        <f>IF($AA$9,$Z$9*($Q318-1)/(1+CI327*($Q318-1)),0)</f>
        <v>-7.9469720597855134E-2</v>
      </c>
      <c r="CK318" s="114">
        <f>IF(CJ318=0,0,-1*CJ318^2/$Z$9)</f>
        <v>-6.3154364919011594E-2</v>
      </c>
      <c r="CL318" s="61">
        <f>IF($AA$9,$Z$9*($Q318-1)/(1+CK327*($Q318-1)),0)</f>
        <v>-7.9469720597855134E-2</v>
      </c>
      <c r="CM318" s="114">
        <f>IF(CL318=0,0,-1*CL318^2/$Z$9)</f>
        <v>-6.3154364919011594E-2</v>
      </c>
      <c r="CN318" s="61">
        <f>IF($AA$9,$Z$9*($Q318-1)/(1+CM327*($Q318-1)),0)</f>
        <v>-7.9469720597855134E-2</v>
      </c>
      <c r="CO318" s="114">
        <f>IF(CN318=0,0,-1*CN318^2/$Z$9)</f>
        <v>-6.3154364919011594E-2</v>
      </c>
      <c r="CP318" s="61">
        <f>IF($AA$9,$Z$9*($Q318-1)/(1+CO327*($Q318-1)),0)</f>
        <v>-7.9469720597855134E-2</v>
      </c>
      <c r="CQ318" s="114">
        <f>IF(CP318=0,0,-1*CP318^2/$Z$9)</f>
        <v>-6.3154364919011594E-2</v>
      </c>
      <c r="CR318" s="61">
        <f>IF($AA$9,$Z$9*($Q318-1)/(1+CQ327*($Q318-1)),0)</f>
        <v>-7.9469720597855134E-2</v>
      </c>
      <c r="CS318" s="114">
        <f>IF(CR318=0,0,-1*CR318^2/$Z$9)</f>
        <v>-6.3154364919011594E-2</v>
      </c>
      <c r="CT318" s="61">
        <f>IF($AA$9,$Z$9*($Q318-1)/(1+CS327*($Q318-1)),0)</f>
        <v>-7.9469720597855134E-2</v>
      </c>
      <c r="CU318" s="114">
        <f>IF(CT318=0,0,-1*CT318^2/$Z$9)</f>
        <v>-6.3154364919011594E-2</v>
      </c>
      <c r="CV318" s="61">
        <f>IF($AA$9,$Z$9*($Q318-1)/(1+CU327*($Q318-1)),0)</f>
        <v>-7.9469720597855134E-2</v>
      </c>
      <c r="CW318" s="114">
        <f>IF(CV318=0,0,-1*CV318^2/$Z$9)</f>
        <v>-6.3154364919011594E-2</v>
      </c>
      <c r="CX318" s="61">
        <f>IF($AA$9,$Z$9*($Q318-1)/(1+CW327*($Q318-1)),0)</f>
        <v>-7.9469720597855134E-2</v>
      </c>
      <c r="CY318" s="114">
        <f>IF(CX318=0,0,-1*CX318^2/$Z$9)</f>
        <v>-6.3154364919011594E-2</v>
      </c>
      <c r="CZ318" s="61">
        <f>IF($AA$9,$Z$9*($Q318-1)/(1+CY327*($Q318-1)),0)</f>
        <v>-7.9469720597855134E-2</v>
      </c>
      <c r="DA318" s="114">
        <f>IF(CZ318=0,0,-1*CZ318^2/$Z$9)</f>
        <v>-6.3154364919011594E-2</v>
      </c>
      <c r="DB318" s="61">
        <f>IF($AA$9,$Z$9*($Q318-1)/(1+DA327*($Q318-1)),0)</f>
        <v>-7.9469720597855134E-2</v>
      </c>
      <c r="DC318" s="114">
        <f>IF(DB318=0,0,-1*DB318^2/$Z$9)</f>
        <v>-6.3154364919011594E-2</v>
      </c>
      <c r="DD318" s="61">
        <f>IF($AA$9,$Z$9*($Q318-1)/(1+DC327*($Q318-1)),0)</f>
        <v>-7.9469720597855134E-2</v>
      </c>
      <c r="DE318" s="114">
        <f>IF(DD318=0,0,-1*DD318^2/$Z$9)</f>
        <v>-6.3154364919011594E-2</v>
      </c>
      <c r="DF318" s="61">
        <f>IF($AA$9,$Z$9*($Q318-1)/(1+DE327*($Q318-1)),0)</f>
        <v>-7.9469720597855134E-2</v>
      </c>
      <c r="DG318" s="114">
        <f>IF(DF318=0,0,-1*DF318^2/$Z$9)</f>
        <v>-6.3154364919011594E-2</v>
      </c>
      <c r="DH318" s="61">
        <f>IF($AA$9,$Z$9*($Q318-1)/(1+DG327*($Q318-1)),0)</f>
        <v>-7.9469720597855134E-2</v>
      </c>
      <c r="DI318" s="114">
        <f>IF(DH318=0,0,-1*DH318^2/$Z$9)</f>
        <v>-6.3154364919011594E-2</v>
      </c>
      <c r="DJ318" s="61">
        <f>IF($AA$9,$Z$9*($Q318-1)/(1+DI327*($Q318-1)),0)</f>
        <v>-7.9469720597855134E-2</v>
      </c>
      <c r="DK318" s="114">
        <f>IF(DJ318=0,0,-1*DJ318^2/$Z$9)</f>
        <v>-6.3154364919011594E-2</v>
      </c>
      <c r="DL318" s="61">
        <f>IF($AA$9,$Z$9*($Q318-1)/(1+DK327*($Q318-1)),0)</f>
        <v>-7.9469720597855134E-2</v>
      </c>
      <c r="DM318" s="154">
        <f>IF(DL318=0,0,-1*DL318^2/$Z$9)</f>
        <v>-6.3154364919011594E-2</v>
      </c>
    </row>
    <row r="319" spans="14:117" x14ac:dyDescent="0.25">
      <c r="N319" s="153">
        <f>$Z$10/(O314*(Q319-1)+1)</f>
        <v>0.12592700587649511</v>
      </c>
      <c r="O319" s="169">
        <f t="shared" si="86"/>
        <v>1.9272593912062808E-2</v>
      </c>
      <c r="P319" s="78">
        <v>4</v>
      </c>
      <c r="Q319" s="61">
        <f>IF($AA$10,AV294/AV306,0)</f>
        <v>0.15304575676932006</v>
      </c>
      <c r="R319" s="61">
        <f>IF($AA$10,$Z$10*($Q319-1)/(1+O274*($Q319-1)),0)</f>
        <v>-0.10665413035033569</v>
      </c>
      <c r="S319" s="114">
        <f>IF(R319=0,0,-1*R319^2/$Z$10)</f>
        <v>-0.11375103520786395</v>
      </c>
      <c r="T319" s="61">
        <f>IF($AA$10,$Z$10*($Q319-1)/(1+S327*($Q319-1)),0)</f>
        <v>-0.10707701899097694</v>
      </c>
      <c r="U319" s="114">
        <f>IF(T319=0,0,-1*T319^2/$Z$10)</f>
        <v>-0.11465487995994035</v>
      </c>
      <c r="V319" s="61">
        <f>IF($AA$10,$Z$10*($Q319-1)/(1+U327*($Q319-1)),0)</f>
        <v>-0.10665277577163276</v>
      </c>
      <c r="W319" s="114">
        <f>IF(V319=0,0,-1*V319^2/$Z$10)</f>
        <v>-0.11374814579794176</v>
      </c>
      <c r="X319" s="61">
        <f>IF($AA$10,$Z$10*($Q319-1)/(1+W327*($Q319-1)),0)</f>
        <v>-0.10665441193925859</v>
      </c>
      <c r="Y319" s="114">
        <f>IF(X319=0,0,-1*X319^2/$Z$10)</f>
        <v>-0.11375163586109066</v>
      </c>
      <c r="Z319" s="61">
        <f>IF($AA$10,$Z$10*($Q319-1)/(1+Y327*($Q319-1)),0)</f>
        <v>-0.1066544119644323</v>
      </c>
      <c r="AA319" s="114">
        <f>IF(Z319=0,0,-1*Z319^2/$Z$10)</f>
        <v>-0.1137516359147884</v>
      </c>
      <c r="AB319" s="61">
        <f>IF($AA$10,$Z$10*($Q319-1)/(1+AA327*($Q319-1)),0)</f>
        <v>-0.1066544119644323</v>
      </c>
      <c r="AC319" s="114">
        <f>IF(AB319=0,0,-1*AB319^2/$Z$10)</f>
        <v>-0.1137516359147884</v>
      </c>
      <c r="AD319" s="61">
        <f>IF($AA$10,$Z$10*($Q319-1)/(1+AC327*($Q319-1)),0)</f>
        <v>-0.1066544119644323</v>
      </c>
      <c r="AE319" s="114">
        <f>IF(AD319=0,0,-1*AD319^2/$Z$10)</f>
        <v>-0.1137516359147884</v>
      </c>
      <c r="AF319" s="61">
        <f>IF($AA$10,$Z$10*($Q319-1)/(1+AE327*($Q319-1)),0)</f>
        <v>-0.1066544119644323</v>
      </c>
      <c r="AG319" s="114">
        <f>IF(AF319=0,0,-1*AF319^2/$Z$10)</f>
        <v>-0.1137516359147884</v>
      </c>
      <c r="AH319" s="61">
        <f>IF($AA$10,$Z$10*($Q319-1)/(1+AG327*($Q319-1)),0)</f>
        <v>-0.1066544119644323</v>
      </c>
      <c r="AI319" s="114">
        <f>IF(AH319=0,0,-1*AH319^2/$Z$10)</f>
        <v>-0.1137516359147884</v>
      </c>
      <c r="AJ319" s="61">
        <f>IF($AA$10,$Z$10*($Q319-1)/(1+AI327*($Q319-1)),0)</f>
        <v>-0.1066544119644323</v>
      </c>
      <c r="AK319" s="114">
        <f>IF(AJ319=0,0,-1*AJ319^2/$Z$10)</f>
        <v>-0.1137516359147884</v>
      </c>
      <c r="AL319" s="61">
        <f>IF($AA$10,$Z$10*($Q319-1)/(1+AK327*($Q319-1)),0)</f>
        <v>-0.1066544119644323</v>
      </c>
      <c r="AM319" s="114">
        <f>IF(AL319=0,0,-1*AL319^2/$Z$10)</f>
        <v>-0.1137516359147884</v>
      </c>
      <c r="AN319" s="61">
        <f>IF($AA$10,$Z$10*($Q319-1)/(1+AM327*($Q319-1)),0)</f>
        <v>-0.1066544119644323</v>
      </c>
      <c r="AO319" s="114">
        <f>IF(AN319=0,0,-1*AN319^2/$Z$10)</f>
        <v>-0.1137516359147884</v>
      </c>
      <c r="AP319" s="61">
        <f>IF($AA$10,$Z$10*($Q319-1)/(1+AO327*($Q319-1)),0)</f>
        <v>-0.1066544119644323</v>
      </c>
      <c r="AQ319" s="114">
        <f>IF(AP319=0,0,-1*AP319^2/$Z$10)</f>
        <v>-0.1137516359147884</v>
      </c>
      <c r="AR319" s="61">
        <f>IF($AA$10,$Z$10*($Q319-1)/(1+AQ327*($Q319-1)),0)</f>
        <v>-0.1066544119644323</v>
      </c>
      <c r="AS319" s="114">
        <f>IF(AR319=0,0,-1*AR319^2/$Z$10)</f>
        <v>-0.1137516359147884</v>
      </c>
      <c r="AT319" s="61">
        <f>IF($AA$10,$Z$10*($Q319-1)/(1+AS327*($Q319-1)),0)</f>
        <v>-0.1066544119644323</v>
      </c>
      <c r="AU319" s="114">
        <f>IF(AT319=0,0,-1*AT319^2/$Z$10)</f>
        <v>-0.1137516359147884</v>
      </c>
      <c r="AV319" s="61">
        <f>IF($AA$10,$Z$10*($Q319-1)/(1+AU327*($Q319-1)),0)</f>
        <v>-0.1066544119644323</v>
      </c>
      <c r="AW319" s="114">
        <f>IF(AV319=0,0,-1*AV319^2/$Z$10)</f>
        <v>-0.1137516359147884</v>
      </c>
      <c r="AX319" s="61">
        <f>IF($AA$10,$Z$10*($Q319-1)/(1+AW327*($Q319-1)),0)</f>
        <v>-0.1066544119644323</v>
      </c>
      <c r="AY319" s="114">
        <f>IF(AX319=0,0,-1*AX319^2/$Z$10)</f>
        <v>-0.1137516359147884</v>
      </c>
      <c r="AZ319" s="61">
        <f>IF($AA$10,$Z$10*($Q319-1)/(1+AY327*($Q319-1)),0)</f>
        <v>-0.1066544119644323</v>
      </c>
      <c r="BA319" s="114">
        <f>IF(AZ319=0,0,-1*AZ319^2/$Z$10)</f>
        <v>-0.1137516359147884</v>
      </c>
      <c r="BB319" s="61">
        <f>IF($AA$10,$Z$10*($Q319-1)/(1+BA327*($Q319-1)),0)</f>
        <v>-0.1066544119644323</v>
      </c>
      <c r="BC319" s="114">
        <f>IF(BB319=0,0,-1*BB319^2/$Z$10)</f>
        <v>-0.1137516359147884</v>
      </c>
      <c r="BD319" s="61">
        <f>IF($AA$10,$Z$10*($Q319-1)/(1+BC327*($Q319-1)),0)</f>
        <v>-0.1066544119644323</v>
      </c>
      <c r="BE319" s="114">
        <f>IF(BD319=0,0,-1*BD319^2/$Z$10)</f>
        <v>-0.1137516359147884</v>
      </c>
      <c r="BF319" s="61">
        <f>IF($AA$10,$Z$10*($Q319-1)/(1+BE327*($Q319-1)),0)</f>
        <v>-0.1066544119644323</v>
      </c>
      <c r="BG319" s="114">
        <f>IF(BF319=0,0,-1*BF319^2/$Z$10)</f>
        <v>-0.1137516359147884</v>
      </c>
      <c r="BH319" s="61">
        <f>IF($AA$10,$Z$10*($Q319-1)/(1+BG327*($Q319-1)),0)</f>
        <v>-0.1066544119644323</v>
      </c>
      <c r="BI319" s="114">
        <f>IF(BH319=0,0,-1*BH319^2/$Z$10)</f>
        <v>-0.1137516359147884</v>
      </c>
      <c r="BJ319" s="61">
        <f>IF($AA$10,$Z$10*($Q319-1)/(1+BI327*($Q319-1)),0)</f>
        <v>-0.1066544119644323</v>
      </c>
      <c r="BK319" s="114">
        <f>IF(BJ319=0,0,-1*BJ319^2/$Z$10)</f>
        <v>-0.1137516359147884</v>
      </c>
      <c r="BL319" s="61">
        <f>IF($AA$10,$Z$10*($Q319-1)/(1+BK327*($Q319-1)),0)</f>
        <v>-0.1066544119644323</v>
      </c>
      <c r="BM319" s="114">
        <f>IF(BL319=0,0,-1*BL319^2/$Z$10)</f>
        <v>-0.1137516359147884</v>
      </c>
      <c r="BN319" s="61">
        <f>IF($AA$10,$Z$10*($Q319-1)/(1+BM327*($Q319-1)),0)</f>
        <v>-0.1066544119644323</v>
      </c>
      <c r="BO319" s="114">
        <f>IF(BN319=0,0,-1*BN319^2/$Z$10)</f>
        <v>-0.1137516359147884</v>
      </c>
      <c r="BP319" s="61">
        <f>IF($AA$10,$Z$10*($Q319-1)/(1+BO327*($Q319-1)),0)</f>
        <v>-0.1066544119644323</v>
      </c>
      <c r="BQ319" s="114">
        <f>IF(BP319=0,0,-1*BP319^2/$Z$10)</f>
        <v>-0.1137516359147884</v>
      </c>
      <c r="BR319" s="61">
        <f>IF($AA$10,$Z$10*($Q319-1)/(1+BQ327*($Q319-1)),0)</f>
        <v>-0.1066544119644323</v>
      </c>
      <c r="BS319" s="114">
        <f>IF(BR319=0,0,-1*BR319^2/$Z$10)</f>
        <v>-0.1137516359147884</v>
      </c>
      <c r="BT319" s="61">
        <f>IF($AA$10,$Z$10*($Q319-1)/(1+BS327*($Q319-1)),0)</f>
        <v>-0.1066544119644323</v>
      </c>
      <c r="BU319" s="114">
        <f>IF(BT319=0,0,-1*BT319^2/$Z$10)</f>
        <v>-0.1137516359147884</v>
      </c>
      <c r="BV319" s="61">
        <f>IF($AA$10,$Z$10*($Q319-1)/(1+BU327*($Q319-1)),0)</f>
        <v>-0.1066544119644323</v>
      </c>
      <c r="BW319" s="114">
        <f>IF(BV319=0,0,-1*BV319^2/$Z$10)</f>
        <v>-0.1137516359147884</v>
      </c>
      <c r="BX319" s="61">
        <f>IF($AA$10,$Z$10*($Q319-1)/(1+BW327*($Q319-1)),0)</f>
        <v>-0.1066544119644323</v>
      </c>
      <c r="BY319" s="114">
        <f>IF(BX319=0,0,-1*BX319^2/$Z$10)</f>
        <v>-0.1137516359147884</v>
      </c>
      <c r="BZ319" s="61">
        <f>IF($AA$10,$Z$10*($Q319-1)/(1+BY327*($Q319-1)),0)</f>
        <v>-0.1066544119644323</v>
      </c>
      <c r="CA319" s="114">
        <f>IF(BZ319=0,0,-1*BZ319^2/$Z$10)</f>
        <v>-0.1137516359147884</v>
      </c>
      <c r="CB319" s="61">
        <f>IF($AA$10,$Z$10*($Q319-1)/(1+CA327*($Q319-1)),0)</f>
        <v>-0.1066544119644323</v>
      </c>
      <c r="CC319" s="114">
        <f>IF(CB319=0,0,-1*CB319^2/$Z$10)</f>
        <v>-0.1137516359147884</v>
      </c>
      <c r="CD319" s="61">
        <f>IF($AA$10,$Z$10*($Q319-1)/(1+CC327*($Q319-1)),0)</f>
        <v>-0.1066544119644323</v>
      </c>
      <c r="CE319" s="114">
        <f>IF(CD319=0,0,-1*CD319^2/$Z$10)</f>
        <v>-0.1137516359147884</v>
      </c>
      <c r="CF319" s="61">
        <f>IF($AA$10,$Z$10*($Q319-1)/(1+CE327*($Q319-1)),0)</f>
        <v>-0.1066544119644323</v>
      </c>
      <c r="CG319" s="114">
        <f>IF(CF319=0,0,-1*CF319^2/$Z$10)</f>
        <v>-0.1137516359147884</v>
      </c>
      <c r="CH319" s="61">
        <f>IF($AA$10,$Z$10*($Q319-1)/(1+CG327*($Q319-1)),0)</f>
        <v>-0.1066544119644323</v>
      </c>
      <c r="CI319" s="114">
        <f>IF(CH319=0,0,-1*CH319^2/$Z$10)</f>
        <v>-0.1137516359147884</v>
      </c>
      <c r="CJ319" s="61">
        <f>IF($AA$10,$Z$10*($Q319-1)/(1+CI327*($Q319-1)),0)</f>
        <v>-0.1066544119644323</v>
      </c>
      <c r="CK319" s="114">
        <f>IF(CJ319=0,0,-1*CJ319^2/$Z$10)</f>
        <v>-0.1137516359147884</v>
      </c>
      <c r="CL319" s="61">
        <f>IF($AA$10,$Z$10*($Q319-1)/(1+CK327*($Q319-1)),0)</f>
        <v>-0.1066544119644323</v>
      </c>
      <c r="CM319" s="114">
        <f>IF(CL319=0,0,-1*CL319^2/$Z$10)</f>
        <v>-0.1137516359147884</v>
      </c>
      <c r="CN319" s="61">
        <f>IF($AA$10,$Z$10*($Q319-1)/(1+CM327*($Q319-1)),0)</f>
        <v>-0.1066544119644323</v>
      </c>
      <c r="CO319" s="114">
        <f>IF(CN319=0,0,-1*CN319^2/$Z$10)</f>
        <v>-0.1137516359147884</v>
      </c>
      <c r="CP319" s="61">
        <f>IF($AA$10,$Z$10*($Q319-1)/(1+CO327*($Q319-1)),0)</f>
        <v>-0.1066544119644323</v>
      </c>
      <c r="CQ319" s="114">
        <f>IF(CP319=0,0,-1*CP319^2/$Z$10)</f>
        <v>-0.1137516359147884</v>
      </c>
      <c r="CR319" s="61">
        <f>IF($AA$10,$Z$10*($Q319-1)/(1+CQ327*($Q319-1)),0)</f>
        <v>-0.1066544119644323</v>
      </c>
      <c r="CS319" s="114">
        <f>IF(CR319=0,0,-1*CR319^2/$Z$10)</f>
        <v>-0.1137516359147884</v>
      </c>
      <c r="CT319" s="61">
        <f>IF($AA$10,$Z$10*($Q319-1)/(1+CS327*($Q319-1)),0)</f>
        <v>-0.1066544119644323</v>
      </c>
      <c r="CU319" s="114">
        <f>IF(CT319=0,0,-1*CT319^2/$Z$10)</f>
        <v>-0.1137516359147884</v>
      </c>
      <c r="CV319" s="61">
        <f>IF($AA$10,$Z$10*($Q319-1)/(1+CU327*($Q319-1)),0)</f>
        <v>-0.1066544119644323</v>
      </c>
      <c r="CW319" s="114">
        <f>IF(CV319=0,0,-1*CV319^2/$Z$10)</f>
        <v>-0.1137516359147884</v>
      </c>
      <c r="CX319" s="61">
        <f>IF($AA$10,$Z$10*($Q319-1)/(1+CW327*($Q319-1)),0)</f>
        <v>-0.1066544119644323</v>
      </c>
      <c r="CY319" s="114">
        <f>IF(CX319=0,0,-1*CX319^2/$Z$10)</f>
        <v>-0.1137516359147884</v>
      </c>
      <c r="CZ319" s="61">
        <f>IF($AA$10,$Z$10*($Q319-1)/(1+CY327*($Q319-1)),0)</f>
        <v>-0.1066544119644323</v>
      </c>
      <c r="DA319" s="114">
        <f>IF(CZ319=0,0,-1*CZ319^2/$Z$10)</f>
        <v>-0.1137516359147884</v>
      </c>
      <c r="DB319" s="61">
        <f>IF($AA$10,$Z$10*($Q319-1)/(1+DA327*($Q319-1)),0)</f>
        <v>-0.1066544119644323</v>
      </c>
      <c r="DC319" s="114">
        <f>IF(DB319=0,0,-1*DB319^2/$Z$10)</f>
        <v>-0.1137516359147884</v>
      </c>
      <c r="DD319" s="61">
        <f>IF($AA$10,$Z$10*($Q319-1)/(1+DC327*($Q319-1)),0)</f>
        <v>-0.1066544119644323</v>
      </c>
      <c r="DE319" s="114">
        <f>IF(DD319=0,0,-1*DD319^2/$Z$10)</f>
        <v>-0.1137516359147884</v>
      </c>
      <c r="DF319" s="61">
        <f>IF($AA$10,$Z$10*($Q319-1)/(1+DE327*($Q319-1)),0)</f>
        <v>-0.1066544119644323</v>
      </c>
      <c r="DG319" s="114">
        <f>IF(DF319=0,0,-1*DF319^2/$Z$10)</f>
        <v>-0.1137516359147884</v>
      </c>
      <c r="DH319" s="61">
        <f>IF($AA$10,$Z$10*($Q319-1)/(1+DG327*($Q319-1)),0)</f>
        <v>-0.1066544119644323</v>
      </c>
      <c r="DI319" s="114">
        <f>IF(DH319=0,0,-1*DH319^2/$Z$10)</f>
        <v>-0.1137516359147884</v>
      </c>
      <c r="DJ319" s="61">
        <f>IF($AA$10,$Z$10*($Q319-1)/(1+DI327*($Q319-1)),0)</f>
        <v>-0.1066544119644323</v>
      </c>
      <c r="DK319" s="114">
        <f>IF(DJ319=0,0,-1*DJ319^2/$Z$10)</f>
        <v>-0.1137516359147884</v>
      </c>
      <c r="DL319" s="61">
        <f>IF($AA$10,$Z$10*($Q319-1)/(1+DK327*($Q319-1)),0)</f>
        <v>-0.1066544119644323</v>
      </c>
      <c r="DM319" s="154">
        <f>IF(DL319=0,0,-1*DL319^2/$Z$10)</f>
        <v>-0.1137516359147884</v>
      </c>
    </row>
    <row r="320" spans="14:117" x14ac:dyDescent="0.25">
      <c r="N320" s="153">
        <f>$Z$11/(O314*(Q320-1)+1)</f>
        <v>0.12573141213410621</v>
      </c>
      <c r="O320" s="169">
        <f t="shared" si="86"/>
        <v>1.9881602740359609E-2</v>
      </c>
      <c r="P320" s="78">
        <v>5</v>
      </c>
      <c r="Q320" s="61">
        <f>IF($AA$11,AV295/AV307,0)</f>
        <v>0.15812757053228449</v>
      </c>
      <c r="R320" s="61">
        <f>IF($AA$11,$Z$11*($Q320-1)/(1+O274*($Q320-1)),0)</f>
        <v>-0.1058495320126196</v>
      </c>
      <c r="S320" s="114">
        <f>IF(R320=0,0,-1*R320^2/$Z$11)</f>
        <v>-0.11204123427290581</v>
      </c>
      <c r="T320" s="61">
        <f>IF($AA$11,$Z$11*($Q320-1)/(1+S327*($Q320-1)),0)</f>
        <v>-0.10626605172111854</v>
      </c>
      <c r="U320" s="114">
        <f>IF(T320=0,0,-1*T320^2/$Z$11)</f>
        <v>-0.1129247374839544</v>
      </c>
      <c r="V320" s="61">
        <f>IF($AA$11,$Z$11*($Q320-1)/(1+U327*($Q320-1)),0)</f>
        <v>-0.10584819779456998</v>
      </c>
      <c r="W320" s="114">
        <f>IF(V320=0,0,-1*V320^2/$Z$11)</f>
        <v>-0.1120384097635841</v>
      </c>
      <c r="X320" s="61">
        <f>IF($AA$11,$Z$11*($Q320-1)/(1+W327*($Q320-1)),0)</f>
        <v>-0.10584980936895129</v>
      </c>
      <c r="Y320" s="114">
        <f>IF(X320=0,0,-1*X320^2/$Z$11)</f>
        <v>-0.11204182143443328</v>
      </c>
      <c r="Z320" s="61">
        <f>IF($AA$11,$Z$11*($Q320-1)/(1+Y327*($Q320-1)),0)</f>
        <v>-0.10584980939374661</v>
      </c>
      <c r="AA320" s="114">
        <f>IF(Z320=0,0,-1*Z320^2/$Z$11)</f>
        <v>-0.11204182148692486</v>
      </c>
      <c r="AB320" s="61">
        <f>IF($AA$11,$Z$11*($Q320-1)/(1+AA327*($Q320-1)),0)</f>
        <v>-0.10584980939374661</v>
      </c>
      <c r="AC320" s="114">
        <f>IF(AB320=0,0,-1*AB320^2/$Z$11)</f>
        <v>-0.11204182148692486</v>
      </c>
      <c r="AD320" s="61">
        <f>IF($AA$11,$Z$11*($Q320-1)/(1+AC327*($Q320-1)),0)</f>
        <v>-0.10584980939374661</v>
      </c>
      <c r="AE320" s="114">
        <f>IF(AD320=0,0,-1*AD320^2/$Z$11)</f>
        <v>-0.11204182148692486</v>
      </c>
      <c r="AF320" s="61">
        <f>IF($AA$11,$Z$11*($Q320-1)/(1+AE327*($Q320-1)),0)</f>
        <v>-0.10584980939374661</v>
      </c>
      <c r="AG320" s="114">
        <f>IF(AF320=0,0,-1*AF320^2/$Z$11)</f>
        <v>-0.11204182148692486</v>
      </c>
      <c r="AH320" s="61">
        <f>IF($AA$11,$Z$11*($Q320-1)/(1+AG327*($Q320-1)),0)</f>
        <v>-0.10584980939374661</v>
      </c>
      <c r="AI320" s="114">
        <f>IF(AH320=0,0,-1*AH320^2/$Z$11)</f>
        <v>-0.11204182148692486</v>
      </c>
      <c r="AJ320" s="61">
        <f>IF($AA$11,$Z$11*($Q320-1)/(1+AI327*($Q320-1)),0)</f>
        <v>-0.10584980939374661</v>
      </c>
      <c r="AK320" s="114">
        <f>IF(AJ320=0,0,-1*AJ320^2/$Z$11)</f>
        <v>-0.11204182148692486</v>
      </c>
      <c r="AL320" s="61">
        <f>IF($AA$11,$Z$11*($Q320-1)/(1+AK327*($Q320-1)),0)</f>
        <v>-0.10584980939374661</v>
      </c>
      <c r="AM320" s="114">
        <f>IF(AL320=0,0,-1*AL320^2/$Z$11)</f>
        <v>-0.11204182148692486</v>
      </c>
      <c r="AN320" s="61">
        <f>IF($AA$11,$Z$11*($Q320-1)/(1+AM327*($Q320-1)),0)</f>
        <v>-0.10584980939374661</v>
      </c>
      <c r="AO320" s="114">
        <f>IF(AN320=0,0,-1*AN320^2/$Z$11)</f>
        <v>-0.11204182148692486</v>
      </c>
      <c r="AP320" s="61">
        <f>IF($AA$11,$Z$11*($Q320-1)/(1+AO327*($Q320-1)),0)</f>
        <v>-0.10584980939374661</v>
      </c>
      <c r="AQ320" s="114">
        <f>IF(AP320=0,0,-1*AP320^2/$Z$11)</f>
        <v>-0.11204182148692486</v>
      </c>
      <c r="AR320" s="61">
        <f>IF($AA$11,$Z$11*($Q320-1)/(1+AQ327*($Q320-1)),0)</f>
        <v>-0.10584980939374661</v>
      </c>
      <c r="AS320" s="114">
        <f>IF(AR320=0,0,-1*AR320^2/$Z$11)</f>
        <v>-0.11204182148692486</v>
      </c>
      <c r="AT320" s="61">
        <f>IF($AA$11,$Z$11*($Q320-1)/(1+AS327*($Q320-1)),0)</f>
        <v>-0.10584980939374661</v>
      </c>
      <c r="AU320" s="114">
        <f>IF(AT320=0,0,-1*AT320^2/$Z$11)</f>
        <v>-0.11204182148692486</v>
      </c>
      <c r="AV320" s="61">
        <f>IF($AA$11,$Z$11*($Q320-1)/(1+AU327*($Q320-1)),0)</f>
        <v>-0.10584980939374661</v>
      </c>
      <c r="AW320" s="114">
        <f>IF(AV320=0,0,-1*AV320^2/$Z$11)</f>
        <v>-0.11204182148692486</v>
      </c>
      <c r="AX320" s="61">
        <f>IF($AA$11,$Z$11*($Q320-1)/(1+AW327*($Q320-1)),0)</f>
        <v>-0.10584980939374661</v>
      </c>
      <c r="AY320" s="114">
        <f>IF(AX320=0,0,-1*AX320^2/$Z$11)</f>
        <v>-0.11204182148692486</v>
      </c>
      <c r="AZ320" s="61">
        <f>IF($AA$11,$Z$11*($Q320-1)/(1+AY327*($Q320-1)),0)</f>
        <v>-0.10584980939374661</v>
      </c>
      <c r="BA320" s="114">
        <f>IF(AZ320=0,0,-1*AZ320^2/$Z$11)</f>
        <v>-0.11204182148692486</v>
      </c>
      <c r="BB320" s="61">
        <f>IF($AA$11,$Z$11*($Q320-1)/(1+BA327*($Q320-1)),0)</f>
        <v>-0.10584980939374661</v>
      </c>
      <c r="BC320" s="114">
        <f>IF(BB320=0,0,-1*BB320^2/$Z$11)</f>
        <v>-0.11204182148692486</v>
      </c>
      <c r="BD320" s="61">
        <f>IF($AA$11,$Z$11*($Q320-1)/(1+BC327*($Q320-1)),0)</f>
        <v>-0.10584980939374661</v>
      </c>
      <c r="BE320" s="114">
        <f>IF(BD320=0,0,-1*BD320^2/$Z$11)</f>
        <v>-0.11204182148692486</v>
      </c>
      <c r="BF320" s="61">
        <f>IF($AA$11,$Z$11*($Q320-1)/(1+BE327*($Q320-1)),0)</f>
        <v>-0.10584980939374661</v>
      </c>
      <c r="BG320" s="114">
        <f>IF(BF320=0,0,-1*BF320^2/$Z$11)</f>
        <v>-0.11204182148692486</v>
      </c>
      <c r="BH320" s="61">
        <f>IF($AA$11,$Z$11*($Q320-1)/(1+BG327*($Q320-1)),0)</f>
        <v>-0.10584980939374661</v>
      </c>
      <c r="BI320" s="114">
        <f>IF(BH320=0,0,-1*BH320^2/$Z$11)</f>
        <v>-0.11204182148692486</v>
      </c>
      <c r="BJ320" s="61">
        <f>IF($AA$11,$Z$11*($Q320-1)/(1+BI327*($Q320-1)),0)</f>
        <v>-0.10584980939374661</v>
      </c>
      <c r="BK320" s="114">
        <f>IF(BJ320=0,0,-1*BJ320^2/$Z$11)</f>
        <v>-0.11204182148692486</v>
      </c>
      <c r="BL320" s="61">
        <f>IF($AA$11,$Z$11*($Q320-1)/(1+BK327*($Q320-1)),0)</f>
        <v>-0.10584980939374661</v>
      </c>
      <c r="BM320" s="114">
        <f>IF(BL320=0,0,-1*BL320^2/$Z$11)</f>
        <v>-0.11204182148692486</v>
      </c>
      <c r="BN320" s="61">
        <f>IF($AA$11,$Z$11*($Q320-1)/(1+BM327*($Q320-1)),0)</f>
        <v>-0.10584980939374661</v>
      </c>
      <c r="BO320" s="114">
        <f>IF(BN320=0,0,-1*BN320^2/$Z$11)</f>
        <v>-0.11204182148692486</v>
      </c>
      <c r="BP320" s="61">
        <f>IF($AA$11,$Z$11*($Q320-1)/(1+BO327*($Q320-1)),0)</f>
        <v>-0.10584980939374661</v>
      </c>
      <c r="BQ320" s="114">
        <f>IF(BP320=0,0,-1*BP320^2/$Z$11)</f>
        <v>-0.11204182148692486</v>
      </c>
      <c r="BR320" s="61">
        <f>IF($AA$11,$Z$11*($Q320-1)/(1+BQ327*($Q320-1)),0)</f>
        <v>-0.10584980939374661</v>
      </c>
      <c r="BS320" s="114">
        <f>IF(BR320=0,0,-1*BR320^2/$Z$11)</f>
        <v>-0.11204182148692486</v>
      </c>
      <c r="BT320" s="61">
        <f>IF($AA$11,$Z$11*($Q320-1)/(1+BS327*($Q320-1)),0)</f>
        <v>-0.10584980939374661</v>
      </c>
      <c r="BU320" s="114">
        <f>IF(BT320=0,0,-1*BT320^2/$Z$11)</f>
        <v>-0.11204182148692486</v>
      </c>
      <c r="BV320" s="61">
        <f>IF($AA$11,$Z$11*($Q320-1)/(1+BU327*($Q320-1)),0)</f>
        <v>-0.10584980939374661</v>
      </c>
      <c r="BW320" s="114">
        <f>IF(BV320=0,0,-1*BV320^2/$Z$11)</f>
        <v>-0.11204182148692486</v>
      </c>
      <c r="BX320" s="61">
        <f>IF($AA$11,$Z$11*($Q320-1)/(1+BW327*($Q320-1)),0)</f>
        <v>-0.10584980939374661</v>
      </c>
      <c r="BY320" s="114">
        <f>IF(BX320=0,0,-1*BX320^2/$Z$11)</f>
        <v>-0.11204182148692486</v>
      </c>
      <c r="BZ320" s="61">
        <f>IF($AA$11,$Z$11*($Q320-1)/(1+BY327*($Q320-1)),0)</f>
        <v>-0.10584980939374661</v>
      </c>
      <c r="CA320" s="114">
        <f>IF(BZ320=0,0,-1*BZ320^2/$Z$11)</f>
        <v>-0.11204182148692486</v>
      </c>
      <c r="CB320" s="61">
        <f>IF($AA$11,$Z$11*($Q320-1)/(1+CA327*($Q320-1)),0)</f>
        <v>-0.10584980939374661</v>
      </c>
      <c r="CC320" s="114">
        <f>IF(CB320=0,0,-1*CB320^2/$Z$11)</f>
        <v>-0.11204182148692486</v>
      </c>
      <c r="CD320" s="61">
        <f>IF($AA$11,$Z$11*($Q320-1)/(1+CC327*($Q320-1)),0)</f>
        <v>-0.10584980939374661</v>
      </c>
      <c r="CE320" s="114">
        <f>IF(CD320=0,0,-1*CD320^2/$Z$11)</f>
        <v>-0.11204182148692486</v>
      </c>
      <c r="CF320" s="61">
        <f>IF($AA$11,$Z$11*($Q320-1)/(1+CE327*($Q320-1)),0)</f>
        <v>-0.10584980939374661</v>
      </c>
      <c r="CG320" s="114">
        <f>IF(CF320=0,0,-1*CF320^2/$Z$11)</f>
        <v>-0.11204182148692486</v>
      </c>
      <c r="CH320" s="61">
        <f>IF($AA$11,$Z$11*($Q320-1)/(1+CG327*($Q320-1)),0)</f>
        <v>-0.10584980939374661</v>
      </c>
      <c r="CI320" s="114">
        <f>IF(CH320=0,0,-1*CH320^2/$Z$11)</f>
        <v>-0.11204182148692486</v>
      </c>
      <c r="CJ320" s="61">
        <f>IF($AA$11,$Z$11*($Q320-1)/(1+CI327*($Q320-1)),0)</f>
        <v>-0.10584980939374661</v>
      </c>
      <c r="CK320" s="114">
        <f>IF(CJ320=0,0,-1*CJ320^2/$Z$11)</f>
        <v>-0.11204182148692486</v>
      </c>
      <c r="CL320" s="61">
        <f>IF($AA$11,$Z$11*($Q320-1)/(1+CK327*($Q320-1)),0)</f>
        <v>-0.10584980939374661</v>
      </c>
      <c r="CM320" s="114">
        <f>IF(CL320=0,0,-1*CL320^2/$Z$11)</f>
        <v>-0.11204182148692486</v>
      </c>
      <c r="CN320" s="61">
        <f>IF($AA$11,$Z$11*($Q320-1)/(1+CM327*($Q320-1)),0)</f>
        <v>-0.10584980939374661</v>
      </c>
      <c r="CO320" s="114">
        <f>IF(CN320=0,0,-1*CN320^2/$Z$11)</f>
        <v>-0.11204182148692486</v>
      </c>
      <c r="CP320" s="61">
        <f>IF($AA$11,$Z$11*($Q320-1)/(1+CO327*($Q320-1)),0)</f>
        <v>-0.10584980939374661</v>
      </c>
      <c r="CQ320" s="114">
        <f>IF(CP320=0,0,-1*CP320^2/$Z$11)</f>
        <v>-0.11204182148692486</v>
      </c>
      <c r="CR320" s="61">
        <f>IF($AA$11,$Z$11*($Q320-1)/(1+CQ327*($Q320-1)),0)</f>
        <v>-0.10584980939374661</v>
      </c>
      <c r="CS320" s="114">
        <f>IF(CR320=0,0,-1*CR320^2/$Z$11)</f>
        <v>-0.11204182148692486</v>
      </c>
      <c r="CT320" s="61">
        <f>IF($AA$11,$Z$11*($Q320-1)/(1+CS327*($Q320-1)),0)</f>
        <v>-0.10584980939374661</v>
      </c>
      <c r="CU320" s="114">
        <f>IF(CT320=0,0,-1*CT320^2/$Z$11)</f>
        <v>-0.11204182148692486</v>
      </c>
      <c r="CV320" s="61">
        <f>IF($AA$11,$Z$11*($Q320-1)/(1+CU327*($Q320-1)),0)</f>
        <v>-0.10584980939374661</v>
      </c>
      <c r="CW320" s="114">
        <f>IF(CV320=0,0,-1*CV320^2/$Z$11)</f>
        <v>-0.11204182148692486</v>
      </c>
      <c r="CX320" s="61">
        <f>IF($AA$11,$Z$11*($Q320-1)/(1+CW327*($Q320-1)),0)</f>
        <v>-0.10584980939374661</v>
      </c>
      <c r="CY320" s="114">
        <f>IF(CX320=0,0,-1*CX320^2/$Z$11)</f>
        <v>-0.11204182148692486</v>
      </c>
      <c r="CZ320" s="61">
        <f>IF($AA$11,$Z$11*($Q320-1)/(1+CY327*($Q320-1)),0)</f>
        <v>-0.10584980939374661</v>
      </c>
      <c r="DA320" s="114">
        <f>IF(CZ320=0,0,-1*CZ320^2/$Z$11)</f>
        <v>-0.11204182148692486</v>
      </c>
      <c r="DB320" s="61">
        <f>IF($AA$11,$Z$11*($Q320-1)/(1+DA327*($Q320-1)),0)</f>
        <v>-0.10584980939374661</v>
      </c>
      <c r="DC320" s="114">
        <f>IF(DB320=0,0,-1*DB320^2/$Z$11)</f>
        <v>-0.11204182148692486</v>
      </c>
      <c r="DD320" s="61">
        <f>IF($AA$11,$Z$11*($Q320-1)/(1+DC327*($Q320-1)),0)</f>
        <v>-0.10584980939374661</v>
      </c>
      <c r="DE320" s="114">
        <f>IF(DD320=0,0,-1*DD320^2/$Z$11)</f>
        <v>-0.11204182148692486</v>
      </c>
      <c r="DF320" s="61">
        <f>IF($AA$11,$Z$11*($Q320-1)/(1+DE327*($Q320-1)),0)</f>
        <v>-0.10584980939374661</v>
      </c>
      <c r="DG320" s="114">
        <f>IF(DF320=0,0,-1*DF320^2/$Z$11)</f>
        <v>-0.11204182148692486</v>
      </c>
      <c r="DH320" s="61">
        <f>IF($AA$11,$Z$11*($Q320-1)/(1+DG327*($Q320-1)),0)</f>
        <v>-0.10584980939374661</v>
      </c>
      <c r="DI320" s="114">
        <f>IF(DH320=0,0,-1*DH320^2/$Z$11)</f>
        <v>-0.11204182148692486</v>
      </c>
      <c r="DJ320" s="61">
        <f>IF($AA$11,$Z$11*($Q320-1)/(1+DI327*($Q320-1)),0)</f>
        <v>-0.10584980939374661</v>
      </c>
      <c r="DK320" s="114">
        <f>IF(DJ320=0,0,-1*DJ320^2/$Z$11)</f>
        <v>-0.11204182148692486</v>
      </c>
      <c r="DL320" s="61">
        <f>IF($AA$11,$Z$11*($Q320-1)/(1+DK327*($Q320-1)),0)</f>
        <v>-0.10584980939374661</v>
      </c>
      <c r="DM320" s="154">
        <f>IF(DL320=0,0,-1*DL320^2/$Z$11)</f>
        <v>-0.11204182148692486</v>
      </c>
    </row>
    <row r="321" spans="14:117" x14ac:dyDescent="0.25">
      <c r="N321" s="153">
        <f>$Z$12/(O314*(Q321-1)+1)</f>
        <v>0.12962139823187488</v>
      </c>
      <c r="O321" s="169">
        <f t="shared" si="86"/>
        <v>7.7695798987366463E-3</v>
      </c>
      <c r="P321" s="78">
        <v>6</v>
      </c>
      <c r="Q321" s="61">
        <f>IF($AA$12,AV296/AV308,0)</f>
        <v>5.994056540601371E-2</v>
      </c>
      <c r="R321" s="61">
        <f>IF($AA$12,$Z$12*($Q321-1)/(1+O274*($Q321-1)),0)</f>
        <v>-0.12185145074574844</v>
      </c>
      <c r="S321" s="114">
        <f>IF(R321=0,0,-1*R321^2/$Z$12)</f>
        <v>-0.14847776048843556</v>
      </c>
      <c r="T321" s="61">
        <f>IF($AA$12,$Z$12*($Q321-1)/(1+S327*($Q321-1)),0)</f>
        <v>-0.12240375388267301</v>
      </c>
      <c r="U321" s="114">
        <f>IF(T321=0,0,-1*T321^2/$Z$12)</f>
        <v>-0.14982678964569987</v>
      </c>
      <c r="V321" s="61">
        <f>IF($AA$12,$Z$12*($Q321-1)/(1+U327*($Q321-1)),0)</f>
        <v>-0.12184968263482213</v>
      </c>
      <c r="W321" s="114">
        <f>IF(V321=0,0,-1*V321^2/$Z$12)</f>
        <v>-0.14847345158206871</v>
      </c>
      <c r="X321" s="61">
        <f>IF($AA$12,$Z$12*($Q321-1)/(1+W327*($Q321-1)),0)</f>
        <v>-0.1218518183002793</v>
      </c>
      <c r="Y321" s="114">
        <f>IF(X321=0,0,-1*X321^2/$Z$12)</f>
        <v>-0.1484786562308428</v>
      </c>
      <c r="Z321" s="61">
        <f>IF($AA$12,$Z$12*($Q321-1)/(1+Y327*($Q321-1)),0)</f>
        <v>-0.12185181833313824</v>
      </c>
      <c r="AA321" s="114">
        <f>IF(Z321=0,0,-1*Z321^2/$Z$12)</f>
        <v>-0.14847865631092125</v>
      </c>
      <c r="AB321" s="61">
        <f>IF($AA$12,$Z$12*($Q321-1)/(1+AA327*($Q321-1)),0)</f>
        <v>-0.12185181833313824</v>
      </c>
      <c r="AC321" s="114">
        <f>IF(AB321=0,0,-1*AB321^2/$Z$12)</f>
        <v>-0.14847865631092125</v>
      </c>
      <c r="AD321" s="61">
        <f>IF($AA$12,$Z$12*($Q321-1)/(1+AC327*($Q321-1)),0)</f>
        <v>-0.12185181833313824</v>
      </c>
      <c r="AE321" s="114">
        <f>IF(AD321=0,0,-1*AD321^2/$Z$12)</f>
        <v>-0.14847865631092125</v>
      </c>
      <c r="AF321" s="61">
        <f>IF($AA$12,$Z$12*($Q321-1)/(1+AE327*($Q321-1)),0)</f>
        <v>-0.12185181833313824</v>
      </c>
      <c r="AG321" s="114">
        <f>IF(AF321=0,0,-1*AF321^2/$Z$12)</f>
        <v>-0.14847865631092125</v>
      </c>
      <c r="AH321" s="61">
        <f>IF($AA$12,$Z$12*($Q321-1)/(1+AG327*($Q321-1)),0)</f>
        <v>-0.12185181833313824</v>
      </c>
      <c r="AI321" s="114">
        <f>IF(AH321=0,0,-1*AH321^2/$Z$12)</f>
        <v>-0.14847865631092125</v>
      </c>
      <c r="AJ321" s="61">
        <f>IF($AA$12,$Z$12*($Q321-1)/(1+AI327*($Q321-1)),0)</f>
        <v>-0.12185181833313824</v>
      </c>
      <c r="AK321" s="114">
        <f>IF(AJ321=0,0,-1*AJ321^2/$Z$12)</f>
        <v>-0.14847865631092125</v>
      </c>
      <c r="AL321" s="61">
        <f>IF($AA$12,$Z$12*($Q321-1)/(1+AK327*($Q321-1)),0)</f>
        <v>-0.12185181833313824</v>
      </c>
      <c r="AM321" s="114">
        <f>IF(AL321=0,0,-1*AL321^2/$Z$12)</f>
        <v>-0.14847865631092125</v>
      </c>
      <c r="AN321" s="61">
        <f>IF($AA$12,$Z$12*($Q321-1)/(1+AM327*($Q321-1)),0)</f>
        <v>-0.12185181833313824</v>
      </c>
      <c r="AO321" s="114">
        <f>IF(AN321=0,0,-1*AN321^2/$Z$12)</f>
        <v>-0.14847865631092125</v>
      </c>
      <c r="AP321" s="61">
        <f>IF($AA$12,$Z$12*($Q321-1)/(1+AO327*($Q321-1)),0)</f>
        <v>-0.12185181833313824</v>
      </c>
      <c r="AQ321" s="114">
        <f>IF(AP321=0,0,-1*AP321^2/$Z$12)</f>
        <v>-0.14847865631092125</v>
      </c>
      <c r="AR321" s="61">
        <f>IF($AA$12,$Z$12*($Q321-1)/(1+AQ327*($Q321-1)),0)</f>
        <v>-0.12185181833313824</v>
      </c>
      <c r="AS321" s="114">
        <f>IF(AR321=0,0,-1*AR321^2/$Z$12)</f>
        <v>-0.14847865631092125</v>
      </c>
      <c r="AT321" s="61">
        <f>IF($AA$12,$Z$12*($Q321-1)/(1+AS327*($Q321-1)),0)</f>
        <v>-0.12185181833313824</v>
      </c>
      <c r="AU321" s="114">
        <f>IF(AT321=0,0,-1*AT321^2/$Z$12)</f>
        <v>-0.14847865631092125</v>
      </c>
      <c r="AV321" s="61">
        <f>IF($AA$12,$Z$12*($Q321-1)/(1+AU327*($Q321-1)),0)</f>
        <v>-0.12185181833313824</v>
      </c>
      <c r="AW321" s="114">
        <f>IF(AV321=0,0,-1*AV321^2/$Z$12)</f>
        <v>-0.14847865631092125</v>
      </c>
      <c r="AX321" s="61">
        <f>IF($AA$12,$Z$12*($Q321-1)/(1+AW327*($Q321-1)),0)</f>
        <v>-0.12185181833313824</v>
      </c>
      <c r="AY321" s="114">
        <f>IF(AX321=0,0,-1*AX321^2/$Z$12)</f>
        <v>-0.14847865631092125</v>
      </c>
      <c r="AZ321" s="61">
        <f>IF($AA$12,$Z$12*($Q321-1)/(1+AY327*($Q321-1)),0)</f>
        <v>-0.12185181833313824</v>
      </c>
      <c r="BA321" s="114">
        <f>IF(AZ321=0,0,-1*AZ321^2/$Z$12)</f>
        <v>-0.14847865631092125</v>
      </c>
      <c r="BB321" s="61">
        <f>IF($AA$12,$Z$12*($Q321-1)/(1+BA327*($Q321-1)),0)</f>
        <v>-0.12185181833313824</v>
      </c>
      <c r="BC321" s="114">
        <f>IF(BB321=0,0,-1*BB321^2/$Z$12)</f>
        <v>-0.14847865631092125</v>
      </c>
      <c r="BD321" s="61">
        <f>IF($AA$12,$Z$12*($Q321-1)/(1+BC327*($Q321-1)),0)</f>
        <v>-0.12185181833313824</v>
      </c>
      <c r="BE321" s="114">
        <f>IF(BD321=0,0,-1*BD321^2/$Z$12)</f>
        <v>-0.14847865631092125</v>
      </c>
      <c r="BF321" s="61">
        <f>IF($AA$12,$Z$12*($Q321-1)/(1+BE327*($Q321-1)),0)</f>
        <v>-0.12185181833313824</v>
      </c>
      <c r="BG321" s="114">
        <f>IF(BF321=0,0,-1*BF321^2/$Z$12)</f>
        <v>-0.14847865631092125</v>
      </c>
      <c r="BH321" s="61">
        <f>IF($AA$12,$Z$12*($Q321-1)/(1+BG327*($Q321-1)),0)</f>
        <v>-0.12185181833313824</v>
      </c>
      <c r="BI321" s="114">
        <f>IF(BH321=0,0,-1*BH321^2/$Z$12)</f>
        <v>-0.14847865631092125</v>
      </c>
      <c r="BJ321" s="61">
        <f>IF($AA$12,$Z$12*($Q321-1)/(1+BI327*($Q321-1)),0)</f>
        <v>-0.12185181833313824</v>
      </c>
      <c r="BK321" s="114">
        <f>IF(BJ321=0,0,-1*BJ321^2/$Z$12)</f>
        <v>-0.14847865631092125</v>
      </c>
      <c r="BL321" s="61">
        <f>IF($AA$12,$Z$12*($Q321-1)/(1+BK327*($Q321-1)),0)</f>
        <v>-0.12185181833313824</v>
      </c>
      <c r="BM321" s="114">
        <f>IF(BL321=0,0,-1*BL321^2/$Z$12)</f>
        <v>-0.14847865631092125</v>
      </c>
      <c r="BN321" s="61">
        <f>IF($AA$12,$Z$12*($Q321-1)/(1+BM327*($Q321-1)),0)</f>
        <v>-0.12185181833313824</v>
      </c>
      <c r="BO321" s="114">
        <f>IF(BN321=0,0,-1*BN321^2/$Z$12)</f>
        <v>-0.14847865631092125</v>
      </c>
      <c r="BP321" s="61">
        <f>IF($AA$12,$Z$12*($Q321-1)/(1+BO327*($Q321-1)),0)</f>
        <v>-0.12185181833313824</v>
      </c>
      <c r="BQ321" s="114">
        <f>IF(BP321=0,0,-1*BP321^2/$Z$12)</f>
        <v>-0.14847865631092125</v>
      </c>
      <c r="BR321" s="61">
        <f>IF($AA$12,$Z$12*($Q321-1)/(1+BQ327*($Q321-1)),0)</f>
        <v>-0.12185181833313824</v>
      </c>
      <c r="BS321" s="114">
        <f>IF(BR321=0,0,-1*BR321^2/$Z$12)</f>
        <v>-0.14847865631092125</v>
      </c>
      <c r="BT321" s="61">
        <f>IF($AA$12,$Z$12*($Q321-1)/(1+BS327*($Q321-1)),0)</f>
        <v>-0.12185181833313824</v>
      </c>
      <c r="BU321" s="114">
        <f>IF(BT321=0,0,-1*BT321^2/$Z$12)</f>
        <v>-0.14847865631092125</v>
      </c>
      <c r="BV321" s="61">
        <f>IF($AA$12,$Z$12*($Q321-1)/(1+BU327*($Q321-1)),0)</f>
        <v>-0.12185181833313824</v>
      </c>
      <c r="BW321" s="114">
        <f>IF(BV321=0,0,-1*BV321^2/$Z$12)</f>
        <v>-0.14847865631092125</v>
      </c>
      <c r="BX321" s="61">
        <f>IF($AA$12,$Z$12*($Q321-1)/(1+BW327*($Q321-1)),0)</f>
        <v>-0.12185181833313824</v>
      </c>
      <c r="BY321" s="114">
        <f>IF(BX321=0,0,-1*BX321^2/$Z$12)</f>
        <v>-0.14847865631092125</v>
      </c>
      <c r="BZ321" s="61">
        <f>IF($AA$12,$Z$12*($Q321-1)/(1+BY327*($Q321-1)),0)</f>
        <v>-0.12185181833313824</v>
      </c>
      <c r="CA321" s="114">
        <f>IF(BZ321=0,0,-1*BZ321^2/$Z$12)</f>
        <v>-0.14847865631092125</v>
      </c>
      <c r="CB321" s="61">
        <f>IF($AA$12,$Z$12*($Q321-1)/(1+CA327*($Q321-1)),0)</f>
        <v>-0.12185181833313824</v>
      </c>
      <c r="CC321" s="114">
        <f>IF(CB321=0,0,-1*CB321^2/$Z$12)</f>
        <v>-0.14847865631092125</v>
      </c>
      <c r="CD321" s="61">
        <f>IF($AA$12,$Z$12*($Q321-1)/(1+CC327*($Q321-1)),0)</f>
        <v>-0.12185181833313824</v>
      </c>
      <c r="CE321" s="114">
        <f>IF(CD321=0,0,-1*CD321^2/$Z$12)</f>
        <v>-0.14847865631092125</v>
      </c>
      <c r="CF321" s="61">
        <f>IF($AA$12,$Z$12*($Q321-1)/(1+CE327*($Q321-1)),0)</f>
        <v>-0.12185181833313824</v>
      </c>
      <c r="CG321" s="114">
        <f>IF(CF321=0,0,-1*CF321^2/$Z$12)</f>
        <v>-0.14847865631092125</v>
      </c>
      <c r="CH321" s="61">
        <f>IF($AA$12,$Z$12*($Q321-1)/(1+CG327*($Q321-1)),0)</f>
        <v>-0.12185181833313824</v>
      </c>
      <c r="CI321" s="114">
        <f>IF(CH321=0,0,-1*CH321^2/$Z$12)</f>
        <v>-0.14847865631092125</v>
      </c>
      <c r="CJ321" s="61">
        <f>IF($AA$12,$Z$12*($Q321-1)/(1+CI327*($Q321-1)),0)</f>
        <v>-0.12185181833313824</v>
      </c>
      <c r="CK321" s="114">
        <f>IF(CJ321=0,0,-1*CJ321^2/$Z$12)</f>
        <v>-0.14847865631092125</v>
      </c>
      <c r="CL321" s="61">
        <f>IF($AA$12,$Z$12*($Q321-1)/(1+CK327*($Q321-1)),0)</f>
        <v>-0.12185181833313824</v>
      </c>
      <c r="CM321" s="114">
        <f>IF(CL321=0,0,-1*CL321^2/$Z$12)</f>
        <v>-0.14847865631092125</v>
      </c>
      <c r="CN321" s="61">
        <f>IF($AA$12,$Z$12*($Q321-1)/(1+CM327*($Q321-1)),0)</f>
        <v>-0.12185181833313824</v>
      </c>
      <c r="CO321" s="114">
        <f>IF(CN321=0,0,-1*CN321^2/$Z$12)</f>
        <v>-0.14847865631092125</v>
      </c>
      <c r="CP321" s="61">
        <f>IF($AA$12,$Z$12*($Q321-1)/(1+CO327*($Q321-1)),0)</f>
        <v>-0.12185181833313824</v>
      </c>
      <c r="CQ321" s="114">
        <f>IF(CP321=0,0,-1*CP321^2/$Z$12)</f>
        <v>-0.14847865631092125</v>
      </c>
      <c r="CR321" s="61">
        <f>IF($AA$12,$Z$12*($Q321-1)/(1+CQ327*($Q321-1)),0)</f>
        <v>-0.12185181833313824</v>
      </c>
      <c r="CS321" s="114">
        <f>IF(CR321=0,0,-1*CR321^2/$Z$12)</f>
        <v>-0.14847865631092125</v>
      </c>
      <c r="CT321" s="61">
        <f>IF($AA$12,$Z$12*($Q321-1)/(1+CS327*($Q321-1)),0)</f>
        <v>-0.12185181833313824</v>
      </c>
      <c r="CU321" s="114">
        <f>IF(CT321=0,0,-1*CT321^2/$Z$12)</f>
        <v>-0.14847865631092125</v>
      </c>
      <c r="CV321" s="61">
        <f>IF($AA$12,$Z$12*($Q321-1)/(1+CU327*($Q321-1)),0)</f>
        <v>-0.12185181833313824</v>
      </c>
      <c r="CW321" s="114">
        <f>IF(CV321=0,0,-1*CV321^2/$Z$12)</f>
        <v>-0.14847865631092125</v>
      </c>
      <c r="CX321" s="61">
        <f>IF($AA$12,$Z$12*($Q321-1)/(1+CW327*($Q321-1)),0)</f>
        <v>-0.12185181833313824</v>
      </c>
      <c r="CY321" s="114">
        <f>IF(CX321=0,0,-1*CX321^2/$Z$12)</f>
        <v>-0.14847865631092125</v>
      </c>
      <c r="CZ321" s="61">
        <f>IF($AA$12,$Z$12*($Q321-1)/(1+CY327*($Q321-1)),0)</f>
        <v>-0.12185181833313824</v>
      </c>
      <c r="DA321" s="114">
        <f>IF(CZ321=0,0,-1*CZ321^2/$Z$12)</f>
        <v>-0.14847865631092125</v>
      </c>
      <c r="DB321" s="61">
        <f>IF($AA$12,$Z$12*($Q321-1)/(1+DA327*($Q321-1)),0)</f>
        <v>-0.12185181833313824</v>
      </c>
      <c r="DC321" s="114">
        <f>IF(DB321=0,0,-1*DB321^2/$Z$12)</f>
        <v>-0.14847865631092125</v>
      </c>
      <c r="DD321" s="61">
        <f>IF($AA$12,$Z$12*($Q321-1)/(1+DC327*($Q321-1)),0)</f>
        <v>-0.12185181833313824</v>
      </c>
      <c r="DE321" s="114">
        <f>IF(DD321=0,0,-1*DD321^2/$Z$12)</f>
        <v>-0.14847865631092125</v>
      </c>
      <c r="DF321" s="61">
        <f>IF($AA$12,$Z$12*($Q321-1)/(1+DE327*($Q321-1)),0)</f>
        <v>-0.12185181833313824</v>
      </c>
      <c r="DG321" s="114">
        <f>IF(DF321=0,0,-1*DF321^2/$Z$12)</f>
        <v>-0.14847865631092125</v>
      </c>
      <c r="DH321" s="61">
        <f>IF($AA$12,$Z$12*($Q321-1)/(1+DG327*($Q321-1)),0)</f>
        <v>-0.12185181833313824</v>
      </c>
      <c r="DI321" s="114">
        <f>IF(DH321=0,0,-1*DH321^2/$Z$12)</f>
        <v>-0.14847865631092125</v>
      </c>
      <c r="DJ321" s="61">
        <f>IF($AA$12,$Z$12*($Q321-1)/(1+DI327*($Q321-1)),0)</f>
        <v>-0.12185181833313824</v>
      </c>
      <c r="DK321" s="114">
        <f>IF(DJ321=0,0,-1*DJ321^2/$Z$12)</f>
        <v>-0.14847865631092125</v>
      </c>
      <c r="DL321" s="61">
        <f>IF($AA$12,$Z$12*($Q321-1)/(1+DK327*($Q321-1)),0)</f>
        <v>-0.12185181833313824</v>
      </c>
      <c r="DM321" s="154">
        <f>IF(DL321=0,0,-1*DL321^2/$Z$12)</f>
        <v>-0.14847865631092125</v>
      </c>
    </row>
    <row r="322" spans="14:117" x14ac:dyDescent="0.25">
      <c r="N322" s="153">
        <f>$Z$13/(O314*(Q322-1)+1)</f>
        <v>3.9090194215911776E-2</v>
      </c>
      <c r="O322" s="169">
        <f t="shared" si="86"/>
        <v>0.28965130990027699</v>
      </c>
      <c r="P322" s="78">
        <v>7</v>
      </c>
      <c r="Q322" s="61">
        <f>IF($AA$13,AV297/AV309,0)</f>
        <v>7.4098201789535638</v>
      </c>
      <c r="R322" s="61">
        <f>IF($AA$13,$Z$13*($Q322-1)/(1+O274*($Q322-1)),0)</f>
        <v>0.25056266995960369</v>
      </c>
      <c r="S322" s="114">
        <f>IF(R322=0,0,-1*R322^2/$Z$13)</f>
        <v>-0.6278165157728528</v>
      </c>
      <c r="T322" s="61">
        <f>IF($AA$13,$Z$13*($Q322-1)/(1+S327*($Q322-1)),0)</f>
        <v>0.24825924605775584</v>
      </c>
      <c r="U322" s="114">
        <f>IF(T322=0,0,-1*T322^2/$Z$13)</f>
        <v>-0.61632653253165359</v>
      </c>
      <c r="V322" s="61">
        <f>IF($AA$13,$Z$13*($Q322-1)/(1+U327*($Q322-1)),0)</f>
        <v>0.25057014648988185</v>
      </c>
      <c r="W322" s="114">
        <f>IF(V322=0,0,-1*V322^2/$Z$13)</f>
        <v>-0.62785398311960849</v>
      </c>
      <c r="X322" s="61">
        <f>IF($AA$13,$Z$13*($Q322-1)/(1+W327*($Q322-1)),0)</f>
        <v>0.25056111582330187</v>
      </c>
      <c r="Y322" s="114">
        <f>IF(X322=0,0,-1*X322^2/$Z$13)</f>
        <v>-0.6278087276261809</v>
      </c>
      <c r="Z322" s="61">
        <f>IF($AA$13,$Z$13*($Q322-1)/(1+Y327*($Q322-1)),0)</f>
        <v>0.25056111568436518</v>
      </c>
      <c r="AA322" s="114">
        <f>IF(Z322=0,0,-1*Z322^2/$Z$13)</f>
        <v>-0.62780872692993828</v>
      </c>
      <c r="AB322" s="61">
        <f>IF($AA$13,$Z$13*($Q322-1)/(1+AA327*($Q322-1)),0)</f>
        <v>0.25056111568436518</v>
      </c>
      <c r="AC322" s="114">
        <f>IF(AB322=0,0,-1*AB322^2/$Z$13)</f>
        <v>-0.62780872692993828</v>
      </c>
      <c r="AD322" s="61">
        <f>IF($AA$13,$Z$13*($Q322-1)/(1+AC327*($Q322-1)),0)</f>
        <v>0.25056111568436518</v>
      </c>
      <c r="AE322" s="114">
        <f>IF(AD322=0,0,-1*AD322^2/$Z$13)</f>
        <v>-0.62780872692993828</v>
      </c>
      <c r="AF322" s="61">
        <f>IF($AA$13,$Z$13*($Q322-1)/(1+AE327*($Q322-1)),0)</f>
        <v>0.25056111568436518</v>
      </c>
      <c r="AG322" s="114">
        <f>IF(AF322=0,0,-1*AF322^2/$Z$13)</f>
        <v>-0.62780872692993828</v>
      </c>
      <c r="AH322" s="61">
        <f>IF($AA$13,$Z$13*($Q322-1)/(1+AG327*($Q322-1)),0)</f>
        <v>0.25056111568436518</v>
      </c>
      <c r="AI322" s="114">
        <f>IF(AH322=0,0,-1*AH322^2/$Z$13)</f>
        <v>-0.62780872692993828</v>
      </c>
      <c r="AJ322" s="61">
        <f>IF($AA$13,$Z$13*($Q322-1)/(1+AI327*($Q322-1)),0)</f>
        <v>0.25056111568436518</v>
      </c>
      <c r="AK322" s="114">
        <f>IF(AJ322=0,0,-1*AJ322^2/$Z$13)</f>
        <v>-0.62780872692993828</v>
      </c>
      <c r="AL322" s="61">
        <f>IF($AA$13,$Z$13*($Q322-1)/(1+AK327*($Q322-1)),0)</f>
        <v>0.25056111568436518</v>
      </c>
      <c r="AM322" s="114">
        <f>IF(AL322=0,0,-1*AL322^2/$Z$13)</f>
        <v>-0.62780872692993828</v>
      </c>
      <c r="AN322" s="61">
        <f>IF($AA$13,$Z$13*($Q322-1)/(1+AM327*($Q322-1)),0)</f>
        <v>0.25056111568436518</v>
      </c>
      <c r="AO322" s="114">
        <f>IF(AN322=0,0,-1*AN322^2/$Z$13)</f>
        <v>-0.62780872692993828</v>
      </c>
      <c r="AP322" s="61">
        <f>IF($AA$13,$Z$13*($Q322-1)/(1+AO327*($Q322-1)),0)</f>
        <v>0.25056111568436518</v>
      </c>
      <c r="AQ322" s="114">
        <f>IF(AP322=0,0,-1*AP322^2/$Z$13)</f>
        <v>-0.62780872692993828</v>
      </c>
      <c r="AR322" s="61">
        <f>IF($AA$13,$Z$13*($Q322-1)/(1+AQ327*($Q322-1)),0)</f>
        <v>0.25056111568436518</v>
      </c>
      <c r="AS322" s="114">
        <f>IF(AR322=0,0,-1*AR322^2/$Z$13)</f>
        <v>-0.62780872692993828</v>
      </c>
      <c r="AT322" s="61">
        <f>IF($AA$13,$Z$13*($Q322-1)/(1+AS327*($Q322-1)),0)</f>
        <v>0.25056111568436518</v>
      </c>
      <c r="AU322" s="114">
        <f>IF(AT322=0,0,-1*AT322^2/$Z$13)</f>
        <v>-0.62780872692993828</v>
      </c>
      <c r="AV322" s="61">
        <f>IF($AA$13,$Z$13*($Q322-1)/(1+AU327*($Q322-1)),0)</f>
        <v>0.25056111568436518</v>
      </c>
      <c r="AW322" s="114">
        <f>IF(AV322=0,0,-1*AV322^2/$Z$13)</f>
        <v>-0.62780872692993828</v>
      </c>
      <c r="AX322" s="61">
        <f>IF($AA$13,$Z$13*($Q322-1)/(1+AW327*($Q322-1)),0)</f>
        <v>0.25056111568436518</v>
      </c>
      <c r="AY322" s="114">
        <f>IF(AX322=0,0,-1*AX322^2/$Z$13)</f>
        <v>-0.62780872692993828</v>
      </c>
      <c r="AZ322" s="61">
        <f>IF($AA$13,$Z$13*($Q322-1)/(1+AY327*($Q322-1)),0)</f>
        <v>0.25056111568436518</v>
      </c>
      <c r="BA322" s="114">
        <f>IF(AZ322=0,0,-1*AZ322^2/$Z$13)</f>
        <v>-0.62780872692993828</v>
      </c>
      <c r="BB322" s="61">
        <f>IF($AA$13,$Z$13*($Q322-1)/(1+BA327*($Q322-1)),0)</f>
        <v>0.25056111568436518</v>
      </c>
      <c r="BC322" s="114">
        <f>IF(BB322=0,0,-1*BB322^2/$Z$13)</f>
        <v>-0.62780872692993828</v>
      </c>
      <c r="BD322" s="61">
        <f>IF($AA$13,$Z$13*($Q322-1)/(1+BC327*($Q322-1)),0)</f>
        <v>0.25056111568436518</v>
      </c>
      <c r="BE322" s="114">
        <f>IF(BD322=0,0,-1*BD322^2/$Z$13)</f>
        <v>-0.62780872692993828</v>
      </c>
      <c r="BF322" s="61">
        <f>IF($AA$13,$Z$13*($Q322-1)/(1+BE327*($Q322-1)),0)</f>
        <v>0.25056111568436518</v>
      </c>
      <c r="BG322" s="114">
        <f>IF(BF322=0,0,-1*BF322^2/$Z$13)</f>
        <v>-0.62780872692993828</v>
      </c>
      <c r="BH322" s="61">
        <f>IF($AA$13,$Z$13*($Q322-1)/(1+BG327*($Q322-1)),0)</f>
        <v>0.25056111568436518</v>
      </c>
      <c r="BI322" s="114">
        <f>IF(BH322=0,0,-1*BH322^2/$Z$13)</f>
        <v>-0.62780872692993828</v>
      </c>
      <c r="BJ322" s="61">
        <f>IF($AA$13,$Z$13*($Q322-1)/(1+BI327*($Q322-1)),0)</f>
        <v>0.25056111568436518</v>
      </c>
      <c r="BK322" s="114">
        <f>IF(BJ322=0,0,-1*BJ322^2/$Z$13)</f>
        <v>-0.62780872692993828</v>
      </c>
      <c r="BL322" s="61">
        <f>IF($AA$13,$Z$13*($Q322-1)/(1+BK327*($Q322-1)),0)</f>
        <v>0.25056111568436518</v>
      </c>
      <c r="BM322" s="114">
        <f>IF(BL322=0,0,-1*BL322^2/$Z$13)</f>
        <v>-0.62780872692993828</v>
      </c>
      <c r="BN322" s="61">
        <f>IF($AA$13,$Z$13*($Q322-1)/(1+BM327*($Q322-1)),0)</f>
        <v>0.25056111568436518</v>
      </c>
      <c r="BO322" s="114">
        <f>IF(BN322=0,0,-1*BN322^2/$Z$13)</f>
        <v>-0.62780872692993828</v>
      </c>
      <c r="BP322" s="61">
        <f>IF($AA$13,$Z$13*($Q322-1)/(1+BO327*($Q322-1)),0)</f>
        <v>0.25056111568436518</v>
      </c>
      <c r="BQ322" s="114">
        <f>IF(BP322=0,0,-1*BP322^2/$Z$13)</f>
        <v>-0.62780872692993828</v>
      </c>
      <c r="BR322" s="61">
        <f>IF($AA$13,$Z$13*($Q322-1)/(1+BQ327*($Q322-1)),0)</f>
        <v>0.25056111568436518</v>
      </c>
      <c r="BS322" s="114">
        <f>IF(BR322=0,0,-1*BR322^2/$Z$13)</f>
        <v>-0.62780872692993828</v>
      </c>
      <c r="BT322" s="61">
        <f>IF($AA$13,$Z$13*($Q322-1)/(1+BS327*($Q322-1)),0)</f>
        <v>0.25056111568436518</v>
      </c>
      <c r="BU322" s="114">
        <f>IF(BT322=0,0,-1*BT322^2/$Z$13)</f>
        <v>-0.62780872692993828</v>
      </c>
      <c r="BV322" s="61">
        <f>IF($AA$13,$Z$13*($Q322-1)/(1+BU327*($Q322-1)),0)</f>
        <v>0.25056111568436518</v>
      </c>
      <c r="BW322" s="114">
        <f>IF(BV322=0,0,-1*BV322^2/$Z$13)</f>
        <v>-0.62780872692993828</v>
      </c>
      <c r="BX322" s="61">
        <f>IF($AA$13,$Z$13*($Q322-1)/(1+BW327*($Q322-1)),0)</f>
        <v>0.25056111568436518</v>
      </c>
      <c r="BY322" s="114">
        <f>IF(BX322=0,0,-1*BX322^2/$Z$13)</f>
        <v>-0.62780872692993828</v>
      </c>
      <c r="BZ322" s="61">
        <f>IF($AA$13,$Z$13*($Q322-1)/(1+BY327*($Q322-1)),0)</f>
        <v>0.25056111568436518</v>
      </c>
      <c r="CA322" s="114">
        <f>IF(BZ322=0,0,-1*BZ322^2/$Z$13)</f>
        <v>-0.62780872692993828</v>
      </c>
      <c r="CB322" s="61">
        <f>IF($AA$13,$Z$13*($Q322-1)/(1+CA327*($Q322-1)),0)</f>
        <v>0.25056111568436518</v>
      </c>
      <c r="CC322" s="114">
        <f>IF(CB322=0,0,-1*CB322^2/$Z$13)</f>
        <v>-0.62780872692993828</v>
      </c>
      <c r="CD322" s="61">
        <f>IF($AA$13,$Z$13*($Q322-1)/(1+CC327*($Q322-1)),0)</f>
        <v>0.25056111568436518</v>
      </c>
      <c r="CE322" s="114">
        <f>IF(CD322=0,0,-1*CD322^2/$Z$13)</f>
        <v>-0.62780872692993828</v>
      </c>
      <c r="CF322" s="61">
        <f>IF($AA$13,$Z$13*($Q322-1)/(1+CE327*($Q322-1)),0)</f>
        <v>0.25056111568436518</v>
      </c>
      <c r="CG322" s="114">
        <f>IF(CF322=0,0,-1*CF322^2/$Z$13)</f>
        <v>-0.62780872692993828</v>
      </c>
      <c r="CH322" s="61">
        <f>IF($AA$13,$Z$13*($Q322-1)/(1+CG327*($Q322-1)),0)</f>
        <v>0.25056111568436518</v>
      </c>
      <c r="CI322" s="114">
        <f>IF(CH322=0,0,-1*CH322^2/$Z$13)</f>
        <v>-0.62780872692993828</v>
      </c>
      <c r="CJ322" s="61">
        <f>IF($AA$13,$Z$13*($Q322-1)/(1+CI327*($Q322-1)),0)</f>
        <v>0.25056111568436518</v>
      </c>
      <c r="CK322" s="114">
        <f>IF(CJ322=0,0,-1*CJ322^2/$Z$13)</f>
        <v>-0.62780872692993828</v>
      </c>
      <c r="CL322" s="61">
        <f>IF($AA$13,$Z$13*($Q322-1)/(1+CK327*($Q322-1)),0)</f>
        <v>0.25056111568436518</v>
      </c>
      <c r="CM322" s="114">
        <f>IF(CL322=0,0,-1*CL322^2/$Z$13)</f>
        <v>-0.62780872692993828</v>
      </c>
      <c r="CN322" s="61">
        <f>IF($AA$13,$Z$13*($Q322-1)/(1+CM327*($Q322-1)),0)</f>
        <v>0.25056111568436518</v>
      </c>
      <c r="CO322" s="114">
        <f>IF(CN322=0,0,-1*CN322^2/$Z$13)</f>
        <v>-0.62780872692993828</v>
      </c>
      <c r="CP322" s="61">
        <f>IF($AA$13,$Z$13*($Q322-1)/(1+CO327*($Q322-1)),0)</f>
        <v>0.25056111568436518</v>
      </c>
      <c r="CQ322" s="114">
        <f>IF(CP322=0,0,-1*CP322^2/$Z$13)</f>
        <v>-0.62780872692993828</v>
      </c>
      <c r="CR322" s="61">
        <f>IF($AA$13,$Z$13*($Q322-1)/(1+CQ327*($Q322-1)),0)</f>
        <v>0.25056111568436518</v>
      </c>
      <c r="CS322" s="114">
        <f>IF(CR322=0,0,-1*CR322^2/$Z$13)</f>
        <v>-0.62780872692993828</v>
      </c>
      <c r="CT322" s="61">
        <f>IF($AA$13,$Z$13*($Q322-1)/(1+CS327*($Q322-1)),0)</f>
        <v>0.25056111568436518</v>
      </c>
      <c r="CU322" s="114">
        <f>IF(CT322=0,0,-1*CT322^2/$Z$13)</f>
        <v>-0.62780872692993828</v>
      </c>
      <c r="CV322" s="61">
        <f>IF($AA$13,$Z$13*($Q322-1)/(1+CU327*($Q322-1)),0)</f>
        <v>0.25056111568436518</v>
      </c>
      <c r="CW322" s="114">
        <f>IF(CV322=0,0,-1*CV322^2/$Z$13)</f>
        <v>-0.62780872692993828</v>
      </c>
      <c r="CX322" s="61">
        <f>IF($AA$13,$Z$13*($Q322-1)/(1+CW327*($Q322-1)),0)</f>
        <v>0.25056111568436518</v>
      </c>
      <c r="CY322" s="114">
        <f>IF(CX322=0,0,-1*CX322^2/$Z$13)</f>
        <v>-0.62780872692993828</v>
      </c>
      <c r="CZ322" s="61">
        <f>IF($AA$13,$Z$13*($Q322-1)/(1+CY327*($Q322-1)),0)</f>
        <v>0.25056111568436518</v>
      </c>
      <c r="DA322" s="114">
        <f>IF(CZ322=0,0,-1*CZ322^2/$Z$13)</f>
        <v>-0.62780872692993828</v>
      </c>
      <c r="DB322" s="61">
        <f>IF($AA$13,$Z$13*($Q322-1)/(1+DA327*($Q322-1)),0)</f>
        <v>0.25056111568436518</v>
      </c>
      <c r="DC322" s="114">
        <f>IF(DB322=0,0,-1*DB322^2/$Z$13)</f>
        <v>-0.62780872692993828</v>
      </c>
      <c r="DD322" s="61">
        <f>IF($AA$13,$Z$13*($Q322-1)/(1+DC327*($Q322-1)),0)</f>
        <v>0.25056111568436518</v>
      </c>
      <c r="DE322" s="114">
        <f>IF(DD322=0,0,-1*DD322^2/$Z$13)</f>
        <v>-0.62780872692993828</v>
      </c>
      <c r="DF322" s="61">
        <f>IF($AA$13,$Z$13*($Q322-1)/(1+DE327*($Q322-1)),0)</f>
        <v>0.25056111568436518</v>
      </c>
      <c r="DG322" s="114">
        <f>IF(DF322=0,0,-1*DF322^2/$Z$13)</f>
        <v>-0.62780872692993828</v>
      </c>
      <c r="DH322" s="61">
        <f>IF($AA$13,$Z$13*($Q322-1)/(1+DG327*($Q322-1)),0)</f>
        <v>0.25056111568436518</v>
      </c>
      <c r="DI322" s="114">
        <f>IF(DH322=0,0,-1*DH322^2/$Z$13)</f>
        <v>-0.62780872692993828</v>
      </c>
      <c r="DJ322" s="61">
        <f>IF($AA$13,$Z$13*($Q322-1)/(1+DI327*($Q322-1)),0)</f>
        <v>0.25056111568436518</v>
      </c>
      <c r="DK322" s="114">
        <f>IF(DJ322=0,0,-1*DJ322^2/$Z$13)</f>
        <v>-0.62780872692993828</v>
      </c>
      <c r="DL322" s="61">
        <f>IF($AA$13,$Z$13*($Q322-1)/(1+DK327*($Q322-1)),0)</f>
        <v>0.25056111568436518</v>
      </c>
      <c r="DM322" s="154">
        <f>IF(DL322=0,0,-1*DL322^2/$Z$13)</f>
        <v>-0.62780872692993828</v>
      </c>
    </row>
    <row r="323" spans="14:117" x14ac:dyDescent="0.25">
      <c r="N323" s="153">
        <f>$Z$14/(O314*(Q323-1)+1)</f>
        <v>8.8114458697797923E-2</v>
      </c>
      <c r="O323" s="169">
        <f t="shared" si="86"/>
        <v>0.13700731676647901</v>
      </c>
      <c r="P323" s="78">
        <v>8</v>
      </c>
      <c r="Q323" s="61">
        <f>IF($AA$14,AV298/AV310,0)</f>
        <v>1.5548789471245197</v>
      </c>
      <c r="R323" s="61">
        <f>IF($AA$14,$Z$14*($Q323-1)/(1+O274*($Q323-1)),0)</f>
        <v>4.889291725062983E-2</v>
      </c>
      <c r="S323" s="114">
        <f>IF(R323=0,0,-1*R323^2/$Z$14)</f>
        <v>-2.3905173572769358E-2</v>
      </c>
      <c r="T323" s="61">
        <f>IF($AA$14,$Z$14*($Q323-1)/(1+S327*($Q323-1)),0)</f>
        <v>4.8804556704423241E-2</v>
      </c>
      <c r="U323" s="114">
        <f>IF(T323=0,0,-1*T323^2/$Z$14)</f>
        <v>-2.3818847551152635E-2</v>
      </c>
      <c r="V323" s="61">
        <f>IF($AA$14,$Z$14*($Q323-1)/(1+U327*($Q323-1)),0)</f>
        <v>4.8893201925303463E-2</v>
      </c>
      <c r="W323" s="114">
        <f>IF(V323=0,0,-1*V323^2/$Z$14)</f>
        <v>-2.390545194508498E-2</v>
      </c>
      <c r="X323" s="61">
        <f>IF($AA$14,$Z$14*($Q323-1)/(1+W327*($Q323-1)),0)</f>
        <v>4.8892858073971382E-2</v>
      </c>
      <c r="Y323" s="114">
        <f>IF(X323=0,0,-1*X323^2/$Z$14)</f>
        <v>-2.3905115706415084E-2</v>
      </c>
      <c r="Z323" s="61">
        <f>IF($AA$14,$Z$14*($Q323-1)/(1+Y327*($Q323-1)),0)</f>
        <v>4.8892858068681086E-2</v>
      </c>
      <c r="AA323" s="114">
        <f>IF(Z323=0,0,-1*Z323^2/$Z$14)</f>
        <v>-2.390511570124193E-2</v>
      </c>
      <c r="AB323" s="61">
        <f>IF($AA$14,$Z$14*($Q323-1)/(1+AA327*($Q323-1)),0)</f>
        <v>4.8892858068681086E-2</v>
      </c>
      <c r="AC323" s="114">
        <f>IF(AB323=0,0,-1*AB323^2/$Z$14)</f>
        <v>-2.390511570124193E-2</v>
      </c>
      <c r="AD323" s="61">
        <f>IF($AA$14,$Z$14*($Q323-1)/(1+AC327*($Q323-1)),0)</f>
        <v>4.8892858068681086E-2</v>
      </c>
      <c r="AE323" s="114">
        <f>IF(AD323=0,0,-1*AD323^2/$Z$14)</f>
        <v>-2.390511570124193E-2</v>
      </c>
      <c r="AF323" s="61">
        <f>IF($AA$14,$Z$14*($Q323-1)/(1+AE327*($Q323-1)),0)</f>
        <v>4.8892858068681086E-2</v>
      </c>
      <c r="AG323" s="114">
        <f>IF(AF323=0,0,-1*AF323^2/$Z$14)</f>
        <v>-2.390511570124193E-2</v>
      </c>
      <c r="AH323" s="61">
        <f>IF($AA$14,$Z$14*($Q323-1)/(1+AG327*($Q323-1)),0)</f>
        <v>4.8892858068681086E-2</v>
      </c>
      <c r="AI323" s="114">
        <f>IF(AH323=0,0,-1*AH323^2/$Z$14)</f>
        <v>-2.390511570124193E-2</v>
      </c>
      <c r="AJ323" s="61">
        <f>IF($AA$14,$Z$14*($Q323-1)/(1+AI327*($Q323-1)),0)</f>
        <v>4.8892858068681086E-2</v>
      </c>
      <c r="AK323" s="114">
        <f>IF(AJ323=0,0,-1*AJ323^2/$Z$14)</f>
        <v>-2.390511570124193E-2</v>
      </c>
      <c r="AL323" s="61">
        <f>IF($AA$14,$Z$14*($Q323-1)/(1+AK327*($Q323-1)),0)</f>
        <v>4.8892858068681086E-2</v>
      </c>
      <c r="AM323" s="114">
        <f>IF(AL323=0,0,-1*AL323^2/$Z$14)</f>
        <v>-2.390511570124193E-2</v>
      </c>
      <c r="AN323" s="61">
        <f>IF($AA$14,$Z$14*($Q323-1)/(1+AM327*($Q323-1)),0)</f>
        <v>4.8892858068681086E-2</v>
      </c>
      <c r="AO323" s="114">
        <f>IF(AN323=0,0,-1*AN323^2/$Z$14)</f>
        <v>-2.390511570124193E-2</v>
      </c>
      <c r="AP323" s="61">
        <f>IF($AA$14,$Z$14*($Q323-1)/(1+AO327*($Q323-1)),0)</f>
        <v>4.8892858068681086E-2</v>
      </c>
      <c r="AQ323" s="114">
        <f>IF(AP323=0,0,-1*AP323^2/$Z$14)</f>
        <v>-2.390511570124193E-2</v>
      </c>
      <c r="AR323" s="61">
        <f>IF($AA$14,$Z$14*($Q323-1)/(1+AQ327*($Q323-1)),0)</f>
        <v>4.8892858068681086E-2</v>
      </c>
      <c r="AS323" s="114">
        <f>IF(AR323=0,0,-1*AR323^2/$Z$14)</f>
        <v>-2.390511570124193E-2</v>
      </c>
      <c r="AT323" s="61">
        <f>IF($AA$14,$Z$14*($Q323-1)/(1+AS327*($Q323-1)),0)</f>
        <v>4.8892858068681086E-2</v>
      </c>
      <c r="AU323" s="114">
        <f>IF(AT323=0,0,-1*AT323^2/$Z$14)</f>
        <v>-2.390511570124193E-2</v>
      </c>
      <c r="AV323" s="61">
        <f>IF($AA$14,$Z$14*($Q323-1)/(1+AU327*($Q323-1)),0)</f>
        <v>4.8892858068681086E-2</v>
      </c>
      <c r="AW323" s="114">
        <f>IF(AV323=0,0,-1*AV323^2/$Z$14)</f>
        <v>-2.390511570124193E-2</v>
      </c>
      <c r="AX323" s="61">
        <f>IF($AA$14,$Z$14*($Q323-1)/(1+AW327*($Q323-1)),0)</f>
        <v>4.8892858068681086E-2</v>
      </c>
      <c r="AY323" s="114">
        <f>IF(AX323=0,0,-1*AX323^2/$Z$14)</f>
        <v>-2.390511570124193E-2</v>
      </c>
      <c r="AZ323" s="61">
        <f>IF($AA$14,$Z$14*($Q323-1)/(1+AY327*($Q323-1)),0)</f>
        <v>4.8892858068681086E-2</v>
      </c>
      <c r="BA323" s="114">
        <f>IF(AZ323=0,0,-1*AZ323^2/$Z$14)</f>
        <v>-2.390511570124193E-2</v>
      </c>
      <c r="BB323" s="61">
        <f>IF($AA$14,$Z$14*($Q323-1)/(1+BA327*($Q323-1)),0)</f>
        <v>4.8892858068681086E-2</v>
      </c>
      <c r="BC323" s="114">
        <f>IF(BB323=0,0,-1*BB323^2/$Z$14)</f>
        <v>-2.390511570124193E-2</v>
      </c>
      <c r="BD323" s="61">
        <f>IF($AA$14,$Z$14*($Q323-1)/(1+BC327*($Q323-1)),0)</f>
        <v>4.8892858068681086E-2</v>
      </c>
      <c r="BE323" s="114">
        <f>IF(BD323=0,0,-1*BD323^2/$Z$14)</f>
        <v>-2.390511570124193E-2</v>
      </c>
      <c r="BF323" s="61">
        <f>IF($AA$14,$Z$14*($Q323-1)/(1+BE327*($Q323-1)),0)</f>
        <v>4.8892858068681086E-2</v>
      </c>
      <c r="BG323" s="114">
        <f>IF(BF323=0,0,-1*BF323^2/$Z$14)</f>
        <v>-2.390511570124193E-2</v>
      </c>
      <c r="BH323" s="61">
        <f>IF($AA$14,$Z$14*($Q323-1)/(1+BG327*($Q323-1)),0)</f>
        <v>4.8892858068681086E-2</v>
      </c>
      <c r="BI323" s="114">
        <f>IF(BH323=0,0,-1*BH323^2/$Z$14)</f>
        <v>-2.390511570124193E-2</v>
      </c>
      <c r="BJ323" s="61">
        <f>IF($AA$14,$Z$14*($Q323-1)/(1+BI327*($Q323-1)),0)</f>
        <v>4.8892858068681086E-2</v>
      </c>
      <c r="BK323" s="114">
        <f>IF(BJ323=0,0,-1*BJ323^2/$Z$14)</f>
        <v>-2.390511570124193E-2</v>
      </c>
      <c r="BL323" s="61">
        <f>IF($AA$14,$Z$14*($Q323-1)/(1+BK327*($Q323-1)),0)</f>
        <v>4.8892858068681086E-2</v>
      </c>
      <c r="BM323" s="114">
        <f>IF(BL323=0,0,-1*BL323^2/$Z$14)</f>
        <v>-2.390511570124193E-2</v>
      </c>
      <c r="BN323" s="61">
        <f>IF($AA$14,$Z$14*($Q323-1)/(1+BM327*($Q323-1)),0)</f>
        <v>4.8892858068681086E-2</v>
      </c>
      <c r="BO323" s="114">
        <f>IF(BN323=0,0,-1*BN323^2/$Z$14)</f>
        <v>-2.390511570124193E-2</v>
      </c>
      <c r="BP323" s="61">
        <f>IF($AA$14,$Z$14*($Q323-1)/(1+BO327*($Q323-1)),0)</f>
        <v>4.8892858068681086E-2</v>
      </c>
      <c r="BQ323" s="114">
        <f>IF(BP323=0,0,-1*BP323^2/$Z$14)</f>
        <v>-2.390511570124193E-2</v>
      </c>
      <c r="BR323" s="61">
        <f>IF($AA$14,$Z$14*($Q323-1)/(1+BQ327*($Q323-1)),0)</f>
        <v>4.8892858068681086E-2</v>
      </c>
      <c r="BS323" s="114">
        <f>IF(BR323=0,0,-1*BR323^2/$Z$14)</f>
        <v>-2.390511570124193E-2</v>
      </c>
      <c r="BT323" s="61">
        <f>IF($AA$14,$Z$14*($Q323-1)/(1+BS327*($Q323-1)),0)</f>
        <v>4.8892858068681086E-2</v>
      </c>
      <c r="BU323" s="114">
        <f>IF(BT323=0,0,-1*BT323^2/$Z$14)</f>
        <v>-2.390511570124193E-2</v>
      </c>
      <c r="BV323" s="61">
        <f>IF($AA$14,$Z$14*($Q323-1)/(1+BU327*($Q323-1)),0)</f>
        <v>4.8892858068681086E-2</v>
      </c>
      <c r="BW323" s="114">
        <f>IF(BV323=0,0,-1*BV323^2/$Z$14)</f>
        <v>-2.390511570124193E-2</v>
      </c>
      <c r="BX323" s="61">
        <f>IF($AA$14,$Z$14*($Q323-1)/(1+BW327*($Q323-1)),0)</f>
        <v>4.8892858068681086E-2</v>
      </c>
      <c r="BY323" s="114">
        <f>IF(BX323=0,0,-1*BX323^2/$Z$14)</f>
        <v>-2.390511570124193E-2</v>
      </c>
      <c r="BZ323" s="61">
        <f>IF($AA$14,$Z$14*($Q323-1)/(1+BY327*($Q323-1)),0)</f>
        <v>4.8892858068681086E-2</v>
      </c>
      <c r="CA323" s="114">
        <f>IF(BZ323=0,0,-1*BZ323^2/$Z$14)</f>
        <v>-2.390511570124193E-2</v>
      </c>
      <c r="CB323" s="61">
        <f>IF($AA$14,$Z$14*($Q323-1)/(1+CA327*($Q323-1)),0)</f>
        <v>4.8892858068681086E-2</v>
      </c>
      <c r="CC323" s="114">
        <f>IF(CB323=0,0,-1*CB323^2/$Z$14)</f>
        <v>-2.390511570124193E-2</v>
      </c>
      <c r="CD323" s="61">
        <f>IF($AA$14,$Z$14*($Q323-1)/(1+CC327*($Q323-1)),0)</f>
        <v>4.8892858068681086E-2</v>
      </c>
      <c r="CE323" s="114">
        <f>IF(CD323=0,0,-1*CD323^2/$Z$14)</f>
        <v>-2.390511570124193E-2</v>
      </c>
      <c r="CF323" s="61">
        <f>IF($AA$14,$Z$14*($Q323-1)/(1+CE327*($Q323-1)),0)</f>
        <v>4.8892858068681086E-2</v>
      </c>
      <c r="CG323" s="114">
        <f>IF(CF323=0,0,-1*CF323^2/$Z$14)</f>
        <v>-2.390511570124193E-2</v>
      </c>
      <c r="CH323" s="61">
        <f>IF($AA$14,$Z$14*($Q323-1)/(1+CG327*($Q323-1)),0)</f>
        <v>4.8892858068681086E-2</v>
      </c>
      <c r="CI323" s="114">
        <f>IF(CH323=0,0,-1*CH323^2/$Z$14)</f>
        <v>-2.390511570124193E-2</v>
      </c>
      <c r="CJ323" s="61">
        <f>IF($AA$14,$Z$14*($Q323-1)/(1+CI327*($Q323-1)),0)</f>
        <v>4.8892858068681086E-2</v>
      </c>
      <c r="CK323" s="114">
        <f>IF(CJ323=0,0,-1*CJ323^2/$Z$14)</f>
        <v>-2.390511570124193E-2</v>
      </c>
      <c r="CL323" s="61">
        <f>IF($AA$14,$Z$14*($Q323-1)/(1+CK327*($Q323-1)),0)</f>
        <v>4.8892858068681086E-2</v>
      </c>
      <c r="CM323" s="114">
        <f>IF(CL323=0,0,-1*CL323^2/$Z$14)</f>
        <v>-2.390511570124193E-2</v>
      </c>
      <c r="CN323" s="61">
        <f>IF($AA$14,$Z$14*($Q323-1)/(1+CM327*($Q323-1)),0)</f>
        <v>4.8892858068681086E-2</v>
      </c>
      <c r="CO323" s="114">
        <f>IF(CN323=0,0,-1*CN323^2/$Z$14)</f>
        <v>-2.390511570124193E-2</v>
      </c>
      <c r="CP323" s="61">
        <f>IF($AA$14,$Z$14*($Q323-1)/(1+CO327*($Q323-1)),0)</f>
        <v>4.8892858068681086E-2</v>
      </c>
      <c r="CQ323" s="114">
        <f>IF(CP323=0,0,-1*CP323^2/$Z$14)</f>
        <v>-2.390511570124193E-2</v>
      </c>
      <c r="CR323" s="61">
        <f>IF($AA$14,$Z$14*($Q323-1)/(1+CQ327*($Q323-1)),0)</f>
        <v>4.8892858068681086E-2</v>
      </c>
      <c r="CS323" s="114">
        <f>IF(CR323=0,0,-1*CR323^2/$Z$14)</f>
        <v>-2.390511570124193E-2</v>
      </c>
      <c r="CT323" s="61">
        <f>IF($AA$14,$Z$14*($Q323-1)/(1+CS327*($Q323-1)),0)</f>
        <v>4.8892858068681086E-2</v>
      </c>
      <c r="CU323" s="114">
        <f>IF(CT323=0,0,-1*CT323^2/$Z$14)</f>
        <v>-2.390511570124193E-2</v>
      </c>
      <c r="CV323" s="61">
        <f>IF($AA$14,$Z$14*($Q323-1)/(1+CU327*($Q323-1)),0)</f>
        <v>4.8892858068681086E-2</v>
      </c>
      <c r="CW323" s="114">
        <f>IF(CV323=0,0,-1*CV323^2/$Z$14)</f>
        <v>-2.390511570124193E-2</v>
      </c>
      <c r="CX323" s="61">
        <f>IF($AA$14,$Z$14*($Q323-1)/(1+CW327*($Q323-1)),0)</f>
        <v>4.8892858068681086E-2</v>
      </c>
      <c r="CY323" s="114">
        <f>IF(CX323=0,0,-1*CX323^2/$Z$14)</f>
        <v>-2.390511570124193E-2</v>
      </c>
      <c r="CZ323" s="61">
        <f>IF($AA$14,$Z$14*($Q323-1)/(1+CY327*($Q323-1)),0)</f>
        <v>4.8892858068681086E-2</v>
      </c>
      <c r="DA323" s="114">
        <f>IF(CZ323=0,0,-1*CZ323^2/$Z$14)</f>
        <v>-2.390511570124193E-2</v>
      </c>
      <c r="DB323" s="61">
        <f>IF($AA$14,$Z$14*($Q323-1)/(1+DA327*($Q323-1)),0)</f>
        <v>4.8892858068681086E-2</v>
      </c>
      <c r="DC323" s="114">
        <f>IF(DB323=0,0,-1*DB323^2/$Z$14)</f>
        <v>-2.390511570124193E-2</v>
      </c>
      <c r="DD323" s="61">
        <f>IF($AA$14,$Z$14*($Q323-1)/(1+DC327*($Q323-1)),0)</f>
        <v>4.8892858068681086E-2</v>
      </c>
      <c r="DE323" s="114">
        <f>IF(DD323=0,0,-1*DD323^2/$Z$14)</f>
        <v>-2.390511570124193E-2</v>
      </c>
      <c r="DF323" s="61">
        <f>IF($AA$14,$Z$14*($Q323-1)/(1+DE327*($Q323-1)),0)</f>
        <v>4.8892858068681086E-2</v>
      </c>
      <c r="DG323" s="114">
        <f>IF(DF323=0,0,-1*DF323^2/$Z$14)</f>
        <v>-2.390511570124193E-2</v>
      </c>
      <c r="DH323" s="61">
        <f>IF($AA$14,$Z$14*($Q323-1)/(1+DG327*($Q323-1)),0)</f>
        <v>4.8892858068681086E-2</v>
      </c>
      <c r="DI323" s="114">
        <f>IF(DH323=0,0,-1*DH323^2/$Z$14)</f>
        <v>-2.390511570124193E-2</v>
      </c>
      <c r="DJ323" s="61">
        <f>IF($AA$14,$Z$14*($Q323-1)/(1+DI327*($Q323-1)),0)</f>
        <v>4.8892858068681086E-2</v>
      </c>
      <c r="DK323" s="114">
        <f>IF(DJ323=0,0,-1*DJ323^2/$Z$14)</f>
        <v>-2.390511570124193E-2</v>
      </c>
      <c r="DL323" s="61">
        <f>IF($AA$14,$Z$14*($Q323-1)/(1+DK327*($Q323-1)),0)</f>
        <v>4.8892858068681086E-2</v>
      </c>
      <c r="DM323" s="154">
        <f>IF(DL323=0,0,-1*DL323^2/$Z$14)</f>
        <v>-2.390511570124193E-2</v>
      </c>
    </row>
    <row r="324" spans="14:117" x14ac:dyDescent="0.25">
      <c r="N324" s="153">
        <f>$Z$15/(O314*(Q324-1)+1)</f>
        <v>0.10887504553656406</v>
      </c>
      <c r="O324" s="169">
        <f t="shared" si="86"/>
        <v>7.2366288321449868E-2</v>
      </c>
      <c r="P324" s="78">
        <v>9</v>
      </c>
      <c r="Q324" s="61">
        <f>IF($AA$15,AV299/AV311,0)</f>
        <v>0.66467286387629321</v>
      </c>
      <c r="R324" s="61">
        <f>IF($AA$15,$Z$15*($Q324-1)/(1+O274*($Q324-1)),0)</f>
        <v>-3.6508724216812234E-2</v>
      </c>
      <c r="S324" s="114">
        <f>IF(R324=0,0,-1*R324^2/$Z$15)</f>
        <v>-1.3328869439392519E-2</v>
      </c>
      <c r="T324" s="61">
        <f>IF($AA$15,$Z$15*($Q324-1)/(1+S327*($Q324-1)),0)</f>
        <v>-3.6558147649764783E-2</v>
      </c>
      <c r="U324" s="114">
        <f>IF(T324=0,0,-1*T324^2/$Z$15)</f>
        <v>-1.3364981595820023E-2</v>
      </c>
      <c r="V324" s="61">
        <f>IF($AA$15,$Z$15*($Q324-1)/(1+U327*($Q324-1)),0)</f>
        <v>-3.6508565491632637E-2</v>
      </c>
      <c r="W324" s="114">
        <f>IF(V324=0,0,-1*V324^2/$Z$15)</f>
        <v>-1.3328753542568295E-2</v>
      </c>
      <c r="X324" s="61">
        <f>IF($AA$15,$Z$15*($Q324-1)/(1+W327*($Q324-1)),0)</f>
        <v>-3.6508757212164449E-2</v>
      </c>
      <c r="Y324" s="114">
        <f>IF(X324=0,0,-1*X324^2/$Z$15)</f>
        <v>-1.3328893531767695E-2</v>
      </c>
      <c r="Z324" s="61">
        <f>IF($AA$15,$Z$15*($Q324-1)/(1+Y327*($Q324-1)),0)</f>
        <v>-3.6508757215114193E-2</v>
      </c>
      <c r="AA324" s="114">
        <f>IF(Z324=0,0,-1*Z324^2/$Z$15)</f>
        <v>-1.3328893533921526E-2</v>
      </c>
      <c r="AB324" s="61">
        <f>IF($AA$15,$Z$15*($Q324-1)/(1+AA327*($Q324-1)),0)</f>
        <v>-3.6508757215114193E-2</v>
      </c>
      <c r="AC324" s="114">
        <f>IF(AB324=0,0,-1*AB324^2/$Z$15)</f>
        <v>-1.3328893533921526E-2</v>
      </c>
      <c r="AD324" s="61">
        <f>IF($AA$15,$Z$15*($Q324-1)/(1+AC327*($Q324-1)),0)</f>
        <v>-3.6508757215114193E-2</v>
      </c>
      <c r="AE324" s="114">
        <f>IF(AD324=0,0,-1*AD324^2/$Z$15)</f>
        <v>-1.3328893533921526E-2</v>
      </c>
      <c r="AF324" s="61">
        <f>IF($AA$15,$Z$15*($Q324-1)/(1+AE327*($Q324-1)),0)</f>
        <v>-3.6508757215114193E-2</v>
      </c>
      <c r="AG324" s="114">
        <f>IF(AF324=0,0,-1*AF324^2/$Z$15)</f>
        <v>-1.3328893533921526E-2</v>
      </c>
      <c r="AH324" s="61">
        <f>IF($AA$15,$Z$15*($Q324-1)/(1+AG327*($Q324-1)),0)</f>
        <v>-3.6508757215114193E-2</v>
      </c>
      <c r="AI324" s="114">
        <f>IF(AH324=0,0,-1*AH324^2/$Z$15)</f>
        <v>-1.3328893533921526E-2</v>
      </c>
      <c r="AJ324" s="61">
        <f>IF($AA$15,$Z$15*($Q324-1)/(1+AI327*($Q324-1)),0)</f>
        <v>-3.6508757215114193E-2</v>
      </c>
      <c r="AK324" s="114">
        <f>IF(AJ324=0,0,-1*AJ324^2/$Z$15)</f>
        <v>-1.3328893533921526E-2</v>
      </c>
      <c r="AL324" s="61">
        <f>IF($AA$15,$Z$15*($Q324-1)/(1+AK327*($Q324-1)),0)</f>
        <v>-3.6508757215114193E-2</v>
      </c>
      <c r="AM324" s="114">
        <f>IF(AL324=0,0,-1*AL324^2/$Z$15)</f>
        <v>-1.3328893533921526E-2</v>
      </c>
      <c r="AN324" s="61">
        <f>IF($AA$15,$Z$15*($Q324-1)/(1+AM327*($Q324-1)),0)</f>
        <v>-3.6508757215114193E-2</v>
      </c>
      <c r="AO324" s="114">
        <f>IF(AN324=0,0,-1*AN324^2/$Z$15)</f>
        <v>-1.3328893533921526E-2</v>
      </c>
      <c r="AP324" s="61">
        <f>IF($AA$15,$Z$15*($Q324-1)/(1+AO327*($Q324-1)),0)</f>
        <v>-3.6508757215114193E-2</v>
      </c>
      <c r="AQ324" s="114">
        <f>IF(AP324=0,0,-1*AP324^2/$Z$15)</f>
        <v>-1.3328893533921526E-2</v>
      </c>
      <c r="AR324" s="61">
        <f>IF($AA$15,$Z$15*($Q324-1)/(1+AQ327*($Q324-1)),0)</f>
        <v>-3.6508757215114193E-2</v>
      </c>
      <c r="AS324" s="114">
        <f>IF(AR324=0,0,-1*AR324^2/$Z$15)</f>
        <v>-1.3328893533921526E-2</v>
      </c>
      <c r="AT324" s="61">
        <f>IF($AA$15,$Z$15*($Q324-1)/(1+AS327*($Q324-1)),0)</f>
        <v>-3.6508757215114193E-2</v>
      </c>
      <c r="AU324" s="114">
        <f>IF(AT324=0,0,-1*AT324^2/$Z$15)</f>
        <v>-1.3328893533921526E-2</v>
      </c>
      <c r="AV324" s="61">
        <f>IF($AA$15,$Z$15*($Q324-1)/(1+AU327*($Q324-1)),0)</f>
        <v>-3.6508757215114193E-2</v>
      </c>
      <c r="AW324" s="114">
        <f>IF(AV324=0,0,-1*AV324^2/$Z$15)</f>
        <v>-1.3328893533921526E-2</v>
      </c>
      <c r="AX324" s="61">
        <f>IF($AA$15,$Z$15*($Q324-1)/(1+AW327*($Q324-1)),0)</f>
        <v>-3.6508757215114193E-2</v>
      </c>
      <c r="AY324" s="114">
        <f>IF(AX324=0,0,-1*AX324^2/$Z$15)</f>
        <v>-1.3328893533921526E-2</v>
      </c>
      <c r="AZ324" s="61">
        <f>IF($AA$15,$Z$15*($Q324-1)/(1+AY327*($Q324-1)),0)</f>
        <v>-3.6508757215114193E-2</v>
      </c>
      <c r="BA324" s="114">
        <f>IF(AZ324=0,0,-1*AZ324^2/$Z$15)</f>
        <v>-1.3328893533921526E-2</v>
      </c>
      <c r="BB324" s="61">
        <f>IF($AA$15,$Z$15*($Q324-1)/(1+BA327*($Q324-1)),0)</f>
        <v>-3.6508757215114193E-2</v>
      </c>
      <c r="BC324" s="114">
        <f>IF(BB324=0,0,-1*BB324^2/$Z$15)</f>
        <v>-1.3328893533921526E-2</v>
      </c>
      <c r="BD324" s="61">
        <f>IF($AA$15,$Z$15*($Q324-1)/(1+BC327*($Q324-1)),0)</f>
        <v>-3.6508757215114193E-2</v>
      </c>
      <c r="BE324" s="114">
        <f>IF(BD324=0,0,-1*BD324^2/$Z$15)</f>
        <v>-1.3328893533921526E-2</v>
      </c>
      <c r="BF324" s="61">
        <f>IF($AA$15,$Z$15*($Q324-1)/(1+BE327*($Q324-1)),0)</f>
        <v>-3.6508757215114193E-2</v>
      </c>
      <c r="BG324" s="114">
        <f>IF(BF324=0,0,-1*BF324^2/$Z$15)</f>
        <v>-1.3328893533921526E-2</v>
      </c>
      <c r="BH324" s="61">
        <f>IF($AA$15,$Z$15*($Q324-1)/(1+BG327*($Q324-1)),0)</f>
        <v>-3.6508757215114193E-2</v>
      </c>
      <c r="BI324" s="114">
        <f>IF(BH324=0,0,-1*BH324^2/$Z$15)</f>
        <v>-1.3328893533921526E-2</v>
      </c>
      <c r="BJ324" s="61">
        <f>IF($AA$15,$Z$15*($Q324-1)/(1+BI327*($Q324-1)),0)</f>
        <v>-3.6508757215114193E-2</v>
      </c>
      <c r="BK324" s="114">
        <f>IF(BJ324=0,0,-1*BJ324^2/$Z$15)</f>
        <v>-1.3328893533921526E-2</v>
      </c>
      <c r="BL324" s="61">
        <f>IF($AA$15,$Z$15*($Q324-1)/(1+BK327*($Q324-1)),0)</f>
        <v>-3.6508757215114193E-2</v>
      </c>
      <c r="BM324" s="114">
        <f>IF(BL324=0,0,-1*BL324^2/$Z$15)</f>
        <v>-1.3328893533921526E-2</v>
      </c>
      <c r="BN324" s="61">
        <f>IF($AA$15,$Z$15*($Q324-1)/(1+BM327*($Q324-1)),0)</f>
        <v>-3.6508757215114193E-2</v>
      </c>
      <c r="BO324" s="114">
        <f>IF(BN324=0,0,-1*BN324^2/$Z$15)</f>
        <v>-1.3328893533921526E-2</v>
      </c>
      <c r="BP324" s="61">
        <f>IF($AA$15,$Z$15*($Q324-1)/(1+BO327*($Q324-1)),0)</f>
        <v>-3.6508757215114193E-2</v>
      </c>
      <c r="BQ324" s="114">
        <f>IF(BP324=0,0,-1*BP324^2/$Z$15)</f>
        <v>-1.3328893533921526E-2</v>
      </c>
      <c r="BR324" s="61">
        <f>IF($AA$15,$Z$15*($Q324-1)/(1+BQ327*($Q324-1)),0)</f>
        <v>-3.6508757215114193E-2</v>
      </c>
      <c r="BS324" s="114">
        <f>IF(BR324=0,0,-1*BR324^2/$Z$15)</f>
        <v>-1.3328893533921526E-2</v>
      </c>
      <c r="BT324" s="61">
        <f>IF($AA$15,$Z$15*($Q324-1)/(1+BS327*($Q324-1)),0)</f>
        <v>-3.6508757215114193E-2</v>
      </c>
      <c r="BU324" s="114">
        <f>IF(BT324=0,0,-1*BT324^2/$Z$15)</f>
        <v>-1.3328893533921526E-2</v>
      </c>
      <c r="BV324" s="61">
        <f>IF($AA$15,$Z$15*($Q324-1)/(1+BU327*($Q324-1)),0)</f>
        <v>-3.6508757215114193E-2</v>
      </c>
      <c r="BW324" s="114">
        <f>IF(BV324=0,0,-1*BV324^2/$Z$15)</f>
        <v>-1.3328893533921526E-2</v>
      </c>
      <c r="BX324" s="61">
        <f>IF($AA$15,$Z$15*($Q324-1)/(1+BW327*($Q324-1)),0)</f>
        <v>-3.6508757215114193E-2</v>
      </c>
      <c r="BY324" s="114">
        <f>IF(BX324=0,0,-1*BX324^2/$Z$15)</f>
        <v>-1.3328893533921526E-2</v>
      </c>
      <c r="BZ324" s="61">
        <f>IF($AA$15,$Z$15*($Q324-1)/(1+BY327*($Q324-1)),0)</f>
        <v>-3.6508757215114193E-2</v>
      </c>
      <c r="CA324" s="114">
        <f>IF(BZ324=0,0,-1*BZ324^2/$Z$15)</f>
        <v>-1.3328893533921526E-2</v>
      </c>
      <c r="CB324" s="61">
        <f>IF($AA$15,$Z$15*($Q324-1)/(1+CA327*($Q324-1)),0)</f>
        <v>-3.6508757215114193E-2</v>
      </c>
      <c r="CC324" s="114">
        <f>IF(CB324=0,0,-1*CB324^2/$Z$15)</f>
        <v>-1.3328893533921526E-2</v>
      </c>
      <c r="CD324" s="61">
        <f>IF($AA$15,$Z$15*($Q324-1)/(1+CC327*($Q324-1)),0)</f>
        <v>-3.6508757215114193E-2</v>
      </c>
      <c r="CE324" s="114">
        <f>IF(CD324=0,0,-1*CD324^2/$Z$15)</f>
        <v>-1.3328893533921526E-2</v>
      </c>
      <c r="CF324" s="61">
        <f>IF($AA$15,$Z$15*($Q324-1)/(1+CE327*($Q324-1)),0)</f>
        <v>-3.6508757215114193E-2</v>
      </c>
      <c r="CG324" s="114">
        <f>IF(CF324=0,0,-1*CF324^2/$Z$15)</f>
        <v>-1.3328893533921526E-2</v>
      </c>
      <c r="CH324" s="61">
        <f>IF($AA$15,$Z$15*($Q324-1)/(1+CG327*($Q324-1)),0)</f>
        <v>-3.6508757215114193E-2</v>
      </c>
      <c r="CI324" s="114">
        <f>IF(CH324=0,0,-1*CH324^2/$Z$15)</f>
        <v>-1.3328893533921526E-2</v>
      </c>
      <c r="CJ324" s="61">
        <f>IF($AA$15,$Z$15*($Q324-1)/(1+CI327*($Q324-1)),0)</f>
        <v>-3.6508757215114193E-2</v>
      </c>
      <c r="CK324" s="114">
        <f>IF(CJ324=0,0,-1*CJ324^2/$Z$15)</f>
        <v>-1.3328893533921526E-2</v>
      </c>
      <c r="CL324" s="61">
        <f>IF($AA$15,$Z$15*($Q324-1)/(1+CK327*($Q324-1)),0)</f>
        <v>-3.6508757215114193E-2</v>
      </c>
      <c r="CM324" s="114">
        <f>IF(CL324=0,0,-1*CL324^2/$Z$15)</f>
        <v>-1.3328893533921526E-2</v>
      </c>
      <c r="CN324" s="61">
        <f>IF($AA$15,$Z$15*($Q324-1)/(1+CM327*($Q324-1)),0)</f>
        <v>-3.6508757215114193E-2</v>
      </c>
      <c r="CO324" s="114">
        <f>IF(CN324=0,0,-1*CN324^2/$Z$15)</f>
        <v>-1.3328893533921526E-2</v>
      </c>
      <c r="CP324" s="61">
        <f>IF($AA$15,$Z$15*($Q324-1)/(1+CO327*($Q324-1)),0)</f>
        <v>-3.6508757215114193E-2</v>
      </c>
      <c r="CQ324" s="114">
        <f>IF(CP324=0,0,-1*CP324^2/$Z$15)</f>
        <v>-1.3328893533921526E-2</v>
      </c>
      <c r="CR324" s="61">
        <f>IF($AA$15,$Z$15*($Q324-1)/(1+CQ327*($Q324-1)),0)</f>
        <v>-3.6508757215114193E-2</v>
      </c>
      <c r="CS324" s="114">
        <f>IF(CR324=0,0,-1*CR324^2/$Z$15)</f>
        <v>-1.3328893533921526E-2</v>
      </c>
      <c r="CT324" s="61">
        <f>IF($AA$15,$Z$15*($Q324-1)/(1+CS327*($Q324-1)),0)</f>
        <v>-3.6508757215114193E-2</v>
      </c>
      <c r="CU324" s="114">
        <f>IF(CT324=0,0,-1*CT324^2/$Z$15)</f>
        <v>-1.3328893533921526E-2</v>
      </c>
      <c r="CV324" s="61">
        <f>IF($AA$15,$Z$15*($Q324-1)/(1+CU327*($Q324-1)),0)</f>
        <v>-3.6508757215114193E-2</v>
      </c>
      <c r="CW324" s="114">
        <f>IF(CV324=0,0,-1*CV324^2/$Z$15)</f>
        <v>-1.3328893533921526E-2</v>
      </c>
      <c r="CX324" s="61">
        <f>IF($AA$15,$Z$15*($Q324-1)/(1+CW327*($Q324-1)),0)</f>
        <v>-3.6508757215114193E-2</v>
      </c>
      <c r="CY324" s="114">
        <f>IF(CX324=0,0,-1*CX324^2/$Z$15)</f>
        <v>-1.3328893533921526E-2</v>
      </c>
      <c r="CZ324" s="61">
        <f>IF($AA$15,$Z$15*($Q324-1)/(1+CY327*($Q324-1)),0)</f>
        <v>-3.6508757215114193E-2</v>
      </c>
      <c r="DA324" s="114">
        <f>IF(CZ324=0,0,-1*CZ324^2/$Z$15)</f>
        <v>-1.3328893533921526E-2</v>
      </c>
      <c r="DB324" s="61">
        <f>IF($AA$15,$Z$15*($Q324-1)/(1+DA327*($Q324-1)),0)</f>
        <v>-3.6508757215114193E-2</v>
      </c>
      <c r="DC324" s="114">
        <f>IF(DB324=0,0,-1*DB324^2/$Z$15)</f>
        <v>-1.3328893533921526E-2</v>
      </c>
      <c r="DD324" s="61">
        <f>IF($AA$15,$Z$15*($Q324-1)/(1+DC327*($Q324-1)),0)</f>
        <v>-3.6508757215114193E-2</v>
      </c>
      <c r="DE324" s="114">
        <f>IF(DD324=0,0,-1*DD324^2/$Z$15)</f>
        <v>-1.3328893533921526E-2</v>
      </c>
      <c r="DF324" s="61">
        <f>IF($AA$15,$Z$15*($Q324-1)/(1+DE327*($Q324-1)),0)</f>
        <v>-3.6508757215114193E-2</v>
      </c>
      <c r="DG324" s="114">
        <f>IF(DF324=0,0,-1*DF324^2/$Z$15)</f>
        <v>-1.3328893533921526E-2</v>
      </c>
      <c r="DH324" s="61">
        <f>IF($AA$15,$Z$15*($Q324-1)/(1+DG327*($Q324-1)),0)</f>
        <v>-3.6508757215114193E-2</v>
      </c>
      <c r="DI324" s="114">
        <f>IF(DH324=0,0,-1*DH324^2/$Z$15)</f>
        <v>-1.3328893533921526E-2</v>
      </c>
      <c r="DJ324" s="61">
        <f>IF($AA$15,$Z$15*($Q324-1)/(1+DI327*($Q324-1)),0)</f>
        <v>-3.6508757215114193E-2</v>
      </c>
      <c r="DK324" s="114">
        <f>IF(DJ324=0,0,-1*DJ324^2/$Z$15)</f>
        <v>-1.3328893533921526E-2</v>
      </c>
      <c r="DL324" s="61">
        <f>IF($AA$15,$Z$15*($Q324-1)/(1+DK327*($Q324-1)),0)</f>
        <v>-3.6508757215114193E-2</v>
      </c>
      <c r="DM324" s="154">
        <f>IF(DL324=0,0,-1*DL324^2/$Z$15)</f>
        <v>-1.3328893533921526E-2</v>
      </c>
    </row>
    <row r="325" spans="14:117" x14ac:dyDescent="0.25">
      <c r="N325" s="153">
        <f>$Z$16/(O314*(Q325-1)+1)</f>
        <v>9.6046041680292599E-2</v>
      </c>
      <c r="O325" s="170">
        <f t="shared" si="86"/>
        <v>0.1123112094180984</v>
      </c>
      <c r="P325" s="78">
        <v>10</v>
      </c>
      <c r="Q325" s="61">
        <f>IF($AA$16,AV300/AV312,0)</f>
        <v>1.169347611346103</v>
      </c>
      <c r="R325" s="61">
        <f>IF($AA$16,$Z$16*($Q325-1)/(1+O274*($Q325-1)),0)</f>
        <v>1.626517428741147E-2</v>
      </c>
      <c r="S325" s="114">
        <f>IF(R325=0,0,-1*R325^2/$Z$16)</f>
        <v>-2.6455589459987118E-3</v>
      </c>
      <c r="T325" s="61">
        <f>IF($AA$16,$Z$16*($Q325-1)/(1+S327*($Q325-1)),0)</f>
        <v>1.6255383716535912E-2</v>
      </c>
      <c r="U325" s="114">
        <f>IF(T325=0,0,-1*T325^2/$Z$16)</f>
        <v>-2.6423749977182087E-3</v>
      </c>
      <c r="V325" s="61">
        <f>IF($AA$16,$Z$16*($Q325-1)/(1+U327*($Q325-1)),0)</f>
        <v>1.6265205791918265E-2</v>
      </c>
      <c r="W325" s="114">
        <f>IF(V325=0,0,-1*V325^2/$Z$16)</f>
        <v>-2.6455691945345143E-3</v>
      </c>
      <c r="X325" s="61">
        <f>IF($AA$16,$Z$16*($Q325-1)/(1+W327*($Q325-1)),0)</f>
        <v>1.6265167738391265E-2</v>
      </c>
      <c r="Y325" s="114">
        <f>IF(X325=0,0,-1*X325^2/$Z$16)</f>
        <v>-2.64555681558004E-3</v>
      </c>
      <c r="Z325" s="61">
        <f>IF($AA$16,$Z$16*($Q325-1)/(1+Y327*($Q325-1)),0)</f>
        <v>1.6265167737805796E-2</v>
      </c>
      <c r="AA325" s="114">
        <f>IF(Z325=0,0,-1*Z325^2/$Z$16)</f>
        <v>-2.6455568153895851E-3</v>
      </c>
      <c r="AB325" s="61">
        <f>IF($AA$16,$Z$16*($Q325-1)/(1+AA327*($Q325-1)),0)</f>
        <v>1.6265167737805796E-2</v>
      </c>
      <c r="AC325" s="114">
        <f>IF(AB325=0,0,-1*AB325^2/$Z$16)</f>
        <v>-2.6455568153895851E-3</v>
      </c>
      <c r="AD325" s="61">
        <f>IF($AA$16,$Z$16*($Q325-1)/(1+AC327*($Q325-1)),0)</f>
        <v>1.6265167737805796E-2</v>
      </c>
      <c r="AE325" s="114">
        <f>IF(AD325=0,0,-1*AD325^2/$Z$16)</f>
        <v>-2.6455568153895851E-3</v>
      </c>
      <c r="AF325" s="61">
        <f>IF($AA$16,$Z$16*($Q325-1)/(1+AE327*($Q325-1)),0)</f>
        <v>1.6265167737805796E-2</v>
      </c>
      <c r="AG325" s="114">
        <f>IF(AF325=0,0,-1*AF325^2/$Z$16)</f>
        <v>-2.6455568153895851E-3</v>
      </c>
      <c r="AH325" s="61">
        <f>IF($AA$16,$Z$16*($Q325-1)/(1+AG327*($Q325-1)),0)</f>
        <v>1.6265167737805796E-2</v>
      </c>
      <c r="AI325" s="114">
        <f>IF(AH325=0,0,-1*AH325^2/$Z$16)</f>
        <v>-2.6455568153895851E-3</v>
      </c>
      <c r="AJ325" s="61">
        <f>IF($AA$16,$Z$16*($Q325-1)/(1+AI327*($Q325-1)),0)</f>
        <v>1.6265167737805796E-2</v>
      </c>
      <c r="AK325" s="114">
        <f>IF(AJ325=0,0,-1*AJ325^2/$Z$16)</f>
        <v>-2.6455568153895851E-3</v>
      </c>
      <c r="AL325" s="61">
        <f>IF($AA$16,$Z$16*($Q325-1)/(1+AK327*($Q325-1)),0)</f>
        <v>1.6265167737805796E-2</v>
      </c>
      <c r="AM325" s="114">
        <f>IF(AL325=0,0,-1*AL325^2/$Z$16)</f>
        <v>-2.6455568153895851E-3</v>
      </c>
      <c r="AN325" s="61">
        <f>IF($AA$16,$Z$16*($Q325-1)/(1+AM327*($Q325-1)),0)</f>
        <v>1.6265167737805796E-2</v>
      </c>
      <c r="AO325" s="114">
        <f>IF(AN325=0,0,-1*AN325^2/$Z$16)</f>
        <v>-2.6455568153895851E-3</v>
      </c>
      <c r="AP325" s="61">
        <f>IF($AA$16,$Z$16*($Q325-1)/(1+AO327*($Q325-1)),0)</f>
        <v>1.6265167737805796E-2</v>
      </c>
      <c r="AQ325" s="114">
        <f>IF(AP325=0,0,-1*AP325^2/$Z$16)</f>
        <v>-2.6455568153895851E-3</v>
      </c>
      <c r="AR325" s="61">
        <f>IF($AA$16,$Z$16*($Q325-1)/(1+AQ327*($Q325-1)),0)</f>
        <v>1.6265167737805796E-2</v>
      </c>
      <c r="AS325" s="114">
        <f>IF(AR325=0,0,-1*AR325^2/$Z$16)</f>
        <v>-2.6455568153895851E-3</v>
      </c>
      <c r="AT325" s="61">
        <f>IF($AA$16,$Z$16*($Q325-1)/(1+AS327*($Q325-1)),0)</f>
        <v>1.6265167737805796E-2</v>
      </c>
      <c r="AU325" s="114">
        <f>IF(AT325=0,0,-1*AT325^2/$Z$16)</f>
        <v>-2.6455568153895851E-3</v>
      </c>
      <c r="AV325" s="61">
        <f>IF($AA$16,$Z$16*($Q325-1)/(1+AU327*($Q325-1)),0)</f>
        <v>1.6265167737805796E-2</v>
      </c>
      <c r="AW325" s="114">
        <f>IF(AV325=0,0,-1*AV325^2/$Z$16)</f>
        <v>-2.6455568153895851E-3</v>
      </c>
      <c r="AX325" s="61">
        <f>IF($AA$16,$Z$16*($Q325-1)/(1+AW327*($Q325-1)),0)</f>
        <v>1.6265167737805796E-2</v>
      </c>
      <c r="AY325" s="114">
        <f>IF(AX325=0,0,-1*AX325^2/$Z$16)</f>
        <v>-2.6455568153895851E-3</v>
      </c>
      <c r="AZ325" s="61">
        <f>IF($AA$16,$Z$16*($Q325-1)/(1+AY327*($Q325-1)),0)</f>
        <v>1.6265167737805796E-2</v>
      </c>
      <c r="BA325" s="114">
        <f>IF(AZ325=0,0,-1*AZ325^2/$Z$16)</f>
        <v>-2.6455568153895851E-3</v>
      </c>
      <c r="BB325" s="61">
        <f>IF($AA$16,$Z$16*($Q325-1)/(1+BA327*($Q325-1)),0)</f>
        <v>1.6265167737805796E-2</v>
      </c>
      <c r="BC325" s="114">
        <f>IF(BB325=0,0,-1*BB325^2/$Z$16)</f>
        <v>-2.6455568153895851E-3</v>
      </c>
      <c r="BD325" s="61">
        <f>IF($AA$16,$Z$16*($Q325-1)/(1+BC327*($Q325-1)),0)</f>
        <v>1.6265167737805796E-2</v>
      </c>
      <c r="BE325" s="114">
        <f>IF(BD325=0,0,-1*BD325^2/$Z$16)</f>
        <v>-2.6455568153895851E-3</v>
      </c>
      <c r="BF325" s="61">
        <f>IF($AA$16,$Z$16*($Q325-1)/(1+BE327*($Q325-1)),0)</f>
        <v>1.6265167737805796E-2</v>
      </c>
      <c r="BG325" s="114">
        <f>IF(BF325=0,0,-1*BF325^2/$Z$16)</f>
        <v>-2.6455568153895851E-3</v>
      </c>
      <c r="BH325" s="61">
        <f>IF($AA$16,$Z$16*($Q325-1)/(1+BG327*($Q325-1)),0)</f>
        <v>1.6265167737805796E-2</v>
      </c>
      <c r="BI325" s="114">
        <f>IF(BH325=0,0,-1*BH325^2/$Z$16)</f>
        <v>-2.6455568153895851E-3</v>
      </c>
      <c r="BJ325" s="61">
        <f>IF($AA$16,$Z$16*($Q325-1)/(1+BI327*($Q325-1)),0)</f>
        <v>1.6265167737805796E-2</v>
      </c>
      <c r="BK325" s="114">
        <f>IF(BJ325=0,0,-1*BJ325^2/$Z$16)</f>
        <v>-2.6455568153895851E-3</v>
      </c>
      <c r="BL325" s="61">
        <f>IF($AA$16,$Z$16*($Q325-1)/(1+BK327*($Q325-1)),0)</f>
        <v>1.6265167737805796E-2</v>
      </c>
      <c r="BM325" s="114">
        <f>IF(BL325=0,0,-1*BL325^2/$Z$16)</f>
        <v>-2.6455568153895851E-3</v>
      </c>
      <c r="BN325" s="61">
        <f>IF($AA$16,$Z$16*($Q325-1)/(1+BM327*($Q325-1)),0)</f>
        <v>1.6265167737805796E-2</v>
      </c>
      <c r="BO325" s="114">
        <f>IF(BN325=0,0,-1*BN325^2/$Z$16)</f>
        <v>-2.6455568153895851E-3</v>
      </c>
      <c r="BP325" s="61">
        <f>IF($AA$16,$Z$16*($Q325-1)/(1+BO327*($Q325-1)),0)</f>
        <v>1.6265167737805796E-2</v>
      </c>
      <c r="BQ325" s="114">
        <f>IF(BP325=0,0,-1*BP325^2/$Z$16)</f>
        <v>-2.6455568153895851E-3</v>
      </c>
      <c r="BR325" s="61">
        <f>IF($AA$16,$Z$16*($Q325-1)/(1+BQ327*($Q325-1)),0)</f>
        <v>1.6265167737805796E-2</v>
      </c>
      <c r="BS325" s="114">
        <f>IF(BR325=0,0,-1*BR325^2/$Z$16)</f>
        <v>-2.6455568153895851E-3</v>
      </c>
      <c r="BT325" s="61">
        <f>IF($AA$16,$Z$16*($Q325-1)/(1+BS327*($Q325-1)),0)</f>
        <v>1.6265167737805796E-2</v>
      </c>
      <c r="BU325" s="114">
        <f>IF(BT325=0,0,-1*BT325^2/$Z$16)</f>
        <v>-2.6455568153895851E-3</v>
      </c>
      <c r="BV325" s="61">
        <f>IF($AA$16,$Z$16*($Q325-1)/(1+BU327*($Q325-1)),0)</f>
        <v>1.6265167737805796E-2</v>
      </c>
      <c r="BW325" s="114">
        <f>IF(BV325=0,0,-1*BV325^2/$Z$16)</f>
        <v>-2.6455568153895851E-3</v>
      </c>
      <c r="BX325" s="61">
        <f>IF($AA$16,$Z$16*($Q325-1)/(1+BW327*($Q325-1)),0)</f>
        <v>1.6265167737805796E-2</v>
      </c>
      <c r="BY325" s="114">
        <f>IF(BX325=0,0,-1*BX325^2/$Z$16)</f>
        <v>-2.6455568153895851E-3</v>
      </c>
      <c r="BZ325" s="61">
        <f>IF($AA$16,$Z$16*($Q325-1)/(1+BY327*($Q325-1)),0)</f>
        <v>1.6265167737805796E-2</v>
      </c>
      <c r="CA325" s="114">
        <f>IF(BZ325=0,0,-1*BZ325^2/$Z$16)</f>
        <v>-2.6455568153895851E-3</v>
      </c>
      <c r="CB325" s="61">
        <f>IF($AA$16,$Z$16*($Q325-1)/(1+CA327*($Q325-1)),0)</f>
        <v>1.6265167737805796E-2</v>
      </c>
      <c r="CC325" s="114">
        <f>IF(CB325=0,0,-1*CB325^2/$Z$16)</f>
        <v>-2.6455568153895851E-3</v>
      </c>
      <c r="CD325" s="61">
        <f>IF($AA$16,$Z$16*($Q325-1)/(1+CC327*($Q325-1)),0)</f>
        <v>1.6265167737805796E-2</v>
      </c>
      <c r="CE325" s="114">
        <f>IF(CD325=0,0,-1*CD325^2/$Z$16)</f>
        <v>-2.6455568153895851E-3</v>
      </c>
      <c r="CF325" s="61">
        <f>IF($AA$16,$Z$16*($Q325-1)/(1+CE327*($Q325-1)),0)</f>
        <v>1.6265167737805796E-2</v>
      </c>
      <c r="CG325" s="114">
        <f>IF(CF325=0,0,-1*CF325^2/$Z$16)</f>
        <v>-2.6455568153895851E-3</v>
      </c>
      <c r="CH325" s="61">
        <f>IF($AA$16,$Z$16*($Q325-1)/(1+CG327*($Q325-1)),0)</f>
        <v>1.6265167737805796E-2</v>
      </c>
      <c r="CI325" s="114">
        <f>IF(CH325=0,0,-1*CH325^2/$Z$16)</f>
        <v>-2.6455568153895851E-3</v>
      </c>
      <c r="CJ325" s="61">
        <f>IF($AA$16,$Z$16*($Q325-1)/(1+CI327*($Q325-1)),0)</f>
        <v>1.6265167737805796E-2</v>
      </c>
      <c r="CK325" s="114">
        <f>IF(CJ325=0,0,-1*CJ325^2/$Z$16)</f>
        <v>-2.6455568153895851E-3</v>
      </c>
      <c r="CL325" s="61">
        <f>IF($AA$16,$Z$16*($Q325-1)/(1+CK327*($Q325-1)),0)</f>
        <v>1.6265167737805796E-2</v>
      </c>
      <c r="CM325" s="114">
        <f>IF(CL325=0,0,-1*CL325^2/$Z$16)</f>
        <v>-2.6455568153895851E-3</v>
      </c>
      <c r="CN325" s="61">
        <f>IF($AA$16,$Z$16*($Q325-1)/(1+CM327*($Q325-1)),0)</f>
        <v>1.6265167737805796E-2</v>
      </c>
      <c r="CO325" s="114">
        <f>IF(CN325=0,0,-1*CN325^2/$Z$16)</f>
        <v>-2.6455568153895851E-3</v>
      </c>
      <c r="CP325" s="61">
        <f>IF($AA$16,$Z$16*($Q325-1)/(1+CO327*($Q325-1)),0)</f>
        <v>1.6265167737805796E-2</v>
      </c>
      <c r="CQ325" s="114">
        <f>IF(CP325=0,0,-1*CP325^2/$Z$16)</f>
        <v>-2.6455568153895851E-3</v>
      </c>
      <c r="CR325" s="61">
        <f>IF($AA$16,$Z$16*($Q325-1)/(1+CQ327*($Q325-1)),0)</f>
        <v>1.6265167737805796E-2</v>
      </c>
      <c r="CS325" s="114">
        <f>IF(CR325=0,0,-1*CR325^2/$Z$16)</f>
        <v>-2.6455568153895851E-3</v>
      </c>
      <c r="CT325" s="61">
        <f>IF($AA$16,$Z$16*($Q325-1)/(1+CS327*($Q325-1)),0)</f>
        <v>1.6265167737805796E-2</v>
      </c>
      <c r="CU325" s="114">
        <f>IF(CT325=0,0,-1*CT325^2/$Z$16)</f>
        <v>-2.6455568153895851E-3</v>
      </c>
      <c r="CV325" s="61">
        <f>IF($AA$16,$Z$16*($Q325-1)/(1+CU327*($Q325-1)),0)</f>
        <v>1.6265167737805796E-2</v>
      </c>
      <c r="CW325" s="114">
        <f>IF(CV325=0,0,-1*CV325^2/$Z$16)</f>
        <v>-2.6455568153895851E-3</v>
      </c>
      <c r="CX325" s="61">
        <f>IF($AA$16,$Z$16*($Q325-1)/(1+CW327*($Q325-1)),0)</f>
        <v>1.6265167737805796E-2</v>
      </c>
      <c r="CY325" s="114">
        <f>IF(CX325=0,0,-1*CX325^2/$Z$16)</f>
        <v>-2.6455568153895851E-3</v>
      </c>
      <c r="CZ325" s="61">
        <f>IF($AA$16,$Z$16*($Q325-1)/(1+CY327*($Q325-1)),0)</f>
        <v>1.6265167737805796E-2</v>
      </c>
      <c r="DA325" s="114">
        <f>IF(CZ325=0,0,-1*CZ325^2/$Z$16)</f>
        <v>-2.6455568153895851E-3</v>
      </c>
      <c r="DB325" s="61">
        <f>IF($AA$16,$Z$16*($Q325-1)/(1+DA327*($Q325-1)),0)</f>
        <v>1.6265167737805796E-2</v>
      </c>
      <c r="DC325" s="114">
        <f>IF(DB325=0,0,-1*DB325^2/$Z$16)</f>
        <v>-2.6455568153895851E-3</v>
      </c>
      <c r="DD325" s="61">
        <f>IF($AA$16,$Z$16*($Q325-1)/(1+DC327*($Q325-1)),0)</f>
        <v>1.6265167737805796E-2</v>
      </c>
      <c r="DE325" s="114">
        <f>IF(DD325=0,0,-1*DD325^2/$Z$16)</f>
        <v>-2.6455568153895851E-3</v>
      </c>
      <c r="DF325" s="61">
        <f>IF($AA$16,$Z$16*($Q325-1)/(1+DE327*($Q325-1)),0)</f>
        <v>1.6265167737805796E-2</v>
      </c>
      <c r="DG325" s="114">
        <f>IF(DF325=0,0,-1*DF325^2/$Z$16)</f>
        <v>-2.6455568153895851E-3</v>
      </c>
      <c r="DH325" s="61">
        <f>IF($AA$16,$Z$16*($Q325-1)/(1+DG327*($Q325-1)),0)</f>
        <v>1.6265167737805796E-2</v>
      </c>
      <c r="DI325" s="114">
        <f>IF(DH325=0,0,-1*DH325^2/$Z$16)</f>
        <v>-2.6455568153895851E-3</v>
      </c>
      <c r="DJ325" s="61">
        <f>IF($AA$16,$Z$16*($Q325-1)/(1+DI327*($Q325-1)),0)</f>
        <v>1.6265167737805796E-2</v>
      </c>
      <c r="DK325" s="114">
        <f>IF(DJ325=0,0,-1*DJ325^2/$Z$16)</f>
        <v>-2.6455568153895851E-3</v>
      </c>
      <c r="DL325" s="61">
        <f>IF($AA$16,$Z$16*($Q325-1)/(1+DK327*($Q325-1)),0)</f>
        <v>1.6265167737805796E-2</v>
      </c>
      <c r="DM325" s="154">
        <f>IF(DL325=0,0,-1*DL325^2/$Z$16)</f>
        <v>-2.6455568153895851E-3</v>
      </c>
    </row>
    <row r="326" spans="14:117" x14ac:dyDescent="0.25">
      <c r="N326" s="157">
        <f>SUM(N316:N325)</f>
        <v>1</v>
      </c>
      <c r="O326" s="167">
        <f>SUM(O316:O325)</f>
        <v>1.0000000000000002</v>
      </c>
      <c r="P326" s="162"/>
      <c r="Q326" s="61"/>
      <c r="R326" s="61">
        <f t="shared" ref="R326:CC326" si="87">SUM(R316:R325)</f>
        <v>3.2433717322283284E-6</v>
      </c>
      <c r="S326" s="61">
        <f t="shared" si="87"/>
        <v>-1.310086560229961</v>
      </c>
      <c r="T326" s="61">
        <f t="shared" si="87"/>
        <v>-4.8290213719703184E-3</v>
      </c>
      <c r="U326" s="61">
        <f t="shared" si="87"/>
        <v>-1.2999081082879367</v>
      </c>
      <c r="V326" s="61">
        <f t="shared" si="87"/>
        <v>1.8844640707067761E-5</v>
      </c>
      <c r="W326" s="61">
        <f t="shared" si="87"/>
        <v>-1.3101199345802532</v>
      </c>
      <c r="X326" s="61">
        <f t="shared" si="87"/>
        <v>2.8992605191624499E-10</v>
      </c>
      <c r="Y326" s="61">
        <f t="shared" si="87"/>
        <v>-1.3100796230200529</v>
      </c>
      <c r="Z326" s="61">
        <f t="shared" si="87"/>
        <v>0</v>
      </c>
      <c r="AA326" s="61">
        <f t="shared" si="87"/>
        <v>-1.3100796223998845</v>
      </c>
      <c r="AB326" s="61">
        <f t="shared" si="87"/>
        <v>0</v>
      </c>
      <c r="AC326" s="61">
        <f t="shared" si="87"/>
        <v>-1.3100796223998845</v>
      </c>
      <c r="AD326" s="61">
        <f t="shared" si="87"/>
        <v>0</v>
      </c>
      <c r="AE326" s="61">
        <f t="shared" si="87"/>
        <v>-1.3100796223998845</v>
      </c>
      <c r="AF326" s="61">
        <f t="shared" si="87"/>
        <v>0</v>
      </c>
      <c r="AG326" s="61">
        <f t="shared" si="87"/>
        <v>-1.3100796223998845</v>
      </c>
      <c r="AH326" s="61">
        <f t="shared" si="87"/>
        <v>0</v>
      </c>
      <c r="AI326" s="61">
        <f t="shared" si="87"/>
        <v>-1.3100796223998845</v>
      </c>
      <c r="AJ326" s="61">
        <f t="shared" si="87"/>
        <v>0</v>
      </c>
      <c r="AK326" s="61">
        <f t="shared" si="87"/>
        <v>-1.3100796223998845</v>
      </c>
      <c r="AL326" s="61">
        <f t="shared" si="87"/>
        <v>0</v>
      </c>
      <c r="AM326" s="61">
        <f t="shared" si="87"/>
        <v>-1.3100796223998845</v>
      </c>
      <c r="AN326" s="61">
        <f t="shared" si="87"/>
        <v>0</v>
      </c>
      <c r="AO326" s="61">
        <f t="shared" si="87"/>
        <v>-1.3100796223998845</v>
      </c>
      <c r="AP326" s="61">
        <f t="shared" si="87"/>
        <v>0</v>
      </c>
      <c r="AQ326" s="61">
        <f t="shared" si="87"/>
        <v>-1.3100796223998845</v>
      </c>
      <c r="AR326" s="61">
        <f t="shared" si="87"/>
        <v>0</v>
      </c>
      <c r="AS326" s="61">
        <f t="shared" si="87"/>
        <v>-1.3100796223998845</v>
      </c>
      <c r="AT326" s="61">
        <f t="shared" si="87"/>
        <v>0</v>
      </c>
      <c r="AU326" s="61">
        <f t="shared" si="87"/>
        <v>-1.3100796223998845</v>
      </c>
      <c r="AV326" s="61">
        <f t="shared" si="87"/>
        <v>0</v>
      </c>
      <c r="AW326" s="61">
        <f t="shared" si="87"/>
        <v>-1.3100796223998845</v>
      </c>
      <c r="AX326" s="61">
        <f t="shared" si="87"/>
        <v>0</v>
      </c>
      <c r="AY326" s="61">
        <f t="shared" si="87"/>
        <v>-1.3100796223998845</v>
      </c>
      <c r="AZ326" s="61">
        <f t="shared" si="87"/>
        <v>0</v>
      </c>
      <c r="BA326" s="61">
        <f t="shared" si="87"/>
        <v>-1.3100796223998845</v>
      </c>
      <c r="BB326" s="61">
        <f t="shared" si="87"/>
        <v>0</v>
      </c>
      <c r="BC326" s="61">
        <f t="shared" si="87"/>
        <v>-1.3100796223998845</v>
      </c>
      <c r="BD326" s="61">
        <f t="shared" si="87"/>
        <v>0</v>
      </c>
      <c r="BE326" s="61">
        <f t="shared" si="87"/>
        <v>-1.3100796223998845</v>
      </c>
      <c r="BF326" s="61">
        <f t="shared" si="87"/>
        <v>0</v>
      </c>
      <c r="BG326" s="61">
        <f t="shared" si="87"/>
        <v>-1.3100796223998845</v>
      </c>
      <c r="BH326" s="61">
        <f t="shared" si="87"/>
        <v>0</v>
      </c>
      <c r="BI326" s="61">
        <f t="shared" si="87"/>
        <v>-1.3100796223998845</v>
      </c>
      <c r="BJ326" s="61">
        <f t="shared" si="87"/>
        <v>0</v>
      </c>
      <c r="BK326" s="61">
        <f t="shared" si="87"/>
        <v>-1.3100796223998845</v>
      </c>
      <c r="BL326" s="61">
        <f t="shared" si="87"/>
        <v>0</v>
      </c>
      <c r="BM326" s="61">
        <f t="shared" si="87"/>
        <v>-1.3100796223998845</v>
      </c>
      <c r="BN326" s="61">
        <f t="shared" si="87"/>
        <v>0</v>
      </c>
      <c r="BO326" s="61">
        <f t="shared" si="87"/>
        <v>-1.3100796223998845</v>
      </c>
      <c r="BP326" s="61">
        <f t="shared" si="87"/>
        <v>0</v>
      </c>
      <c r="BQ326" s="61">
        <f t="shared" si="87"/>
        <v>-1.3100796223998845</v>
      </c>
      <c r="BR326" s="61">
        <f t="shared" si="87"/>
        <v>0</v>
      </c>
      <c r="BS326" s="61">
        <f t="shared" si="87"/>
        <v>-1.3100796223998845</v>
      </c>
      <c r="BT326" s="61">
        <f t="shared" si="87"/>
        <v>0</v>
      </c>
      <c r="BU326" s="61">
        <f t="shared" si="87"/>
        <v>-1.3100796223998845</v>
      </c>
      <c r="BV326" s="61">
        <f t="shared" si="87"/>
        <v>0</v>
      </c>
      <c r="BW326" s="61">
        <f t="shared" si="87"/>
        <v>-1.3100796223998845</v>
      </c>
      <c r="BX326" s="61">
        <f t="shared" si="87"/>
        <v>0</v>
      </c>
      <c r="BY326" s="61">
        <f t="shared" si="87"/>
        <v>-1.3100796223998845</v>
      </c>
      <c r="BZ326" s="61">
        <f t="shared" si="87"/>
        <v>0</v>
      </c>
      <c r="CA326" s="61">
        <f t="shared" si="87"/>
        <v>-1.3100796223998845</v>
      </c>
      <c r="CB326" s="61">
        <f t="shared" si="87"/>
        <v>0</v>
      </c>
      <c r="CC326" s="61">
        <f t="shared" si="87"/>
        <v>-1.3100796223998845</v>
      </c>
      <c r="CD326" s="61">
        <f t="shared" ref="CD326:DM326" si="88">SUM(CD316:CD325)</f>
        <v>0</v>
      </c>
      <c r="CE326" s="61">
        <f t="shared" si="88"/>
        <v>-1.3100796223998845</v>
      </c>
      <c r="CF326" s="61">
        <f t="shared" si="88"/>
        <v>0</v>
      </c>
      <c r="CG326" s="61">
        <f t="shared" si="88"/>
        <v>-1.3100796223998845</v>
      </c>
      <c r="CH326" s="61">
        <f t="shared" si="88"/>
        <v>0</v>
      </c>
      <c r="CI326" s="61">
        <f t="shared" si="88"/>
        <v>-1.3100796223998845</v>
      </c>
      <c r="CJ326" s="61">
        <f t="shared" si="88"/>
        <v>0</v>
      </c>
      <c r="CK326" s="61">
        <f t="shared" si="88"/>
        <v>-1.3100796223998845</v>
      </c>
      <c r="CL326" s="61">
        <f t="shared" si="88"/>
        <v>0</v>
      </c>
      <c r="CM326" s="61">
        <f t="shared" si="88"/>
        <v>-1.3100796223998845</v>
      </c>
      <c r="CN326" s="61">
        <f t="shared" si="88"/>
        <v>0</v>
      </c>
      <c r="CO326" s="61">
        <f t="shared" si="88"/>
        <v>-1.3100796223998845</v>
      </c>
      <c r="CP326" s="61">
        <f t="shared" si="88"/>
        <v>0</v>
      </c>
      <c r="CQ326" s="61">
        <f t="shared" si="88"/>
        <v>-1.3100796223998845</v>
      </c>
      <c r="CR326" s="61">
        <f t="shared" si="88"/>
        <v>0</v>
      </c>
      <c r="CS326" s="61">
        <f t="shared" si="88"/>
        <v>-1.3100796223998845</v>
      </c>
      <c r="CT326" s="61">
        <f t="shared" si="88"/>
        <v>0</v>
      </c>
      <c r="CU326" s="61">
        <f t="shared" si="88"/>
        <v>-1.3100796223998845</v>
      </c>
      <c r="CV326" s="61">
        <f t="shared" si="88"/>
        <v>0</v>
      </c>
      <c r="CW326" s="61">
        <f t="shared" si="88"/>
        <v>-1.3100796223998845</v>
      </c>
      <c r="CX326" s="61">
        <f t="shared" si="88"/>
        <v>0</v>
      </c>
      <c r="CY326" s="61">
        <f t="shared" si="88"/>
        <v>-1.3100796223998845</v>
      </c>
      <c r="CZ326" s="61">
        <f t="shared" si="88"/>
        <v>0</v>
      </c>
      <c r="DA326" s="61">
        <f t="shared" si="88"/>
        <v>-1.3100796223998845</v>
      </c>
      <c r="DB326" s="61">
        <f t="shared" si="88"/>
        <v>0</v>
      </c>
      <c r="DC326" s="61">
        <f t="shared" si="88"/>
        <v>-1.3100796223998845</v>
      </c>
      <c r="DD326" s="61">
        <f t="shared" si="88"/>
        <v>0</v>
      </c>
      <c r="DE326" s="61">
        <f t="shared" si="88"/>
        <v>-1.3100796223998845</v>
      </c>
      <c r="DF326" s="61">
        <f t="shared" si="88"/>
        <v>0</v>
      </c>
      <c r="DG326" s="61">
        <f t="shared" si="88"/>
        <v>-1.3100796223998845</v>
      </c>
      <c r="DH326" s="61">
        <f t="shared" si="88"/>
        <v>0</v>
      </c>
      <c r="DI326" s="61">
        <f t="shared" si="88"/>
        <v>-1.3100796223998845</v>
      </c>
      <c r="DJ326" s="61">
        <f t="shared" si="88"/>
        <v>0</v>
      </c>
      <c r="DK326" s="61">
        <f t="shared" si="88"/>
        <v>-1.3100796223998845</v>
      </c>
      <c r="DL326" s="61">
        <f t="shared" si="88"/>
        <v>0</v>
      </c>
      <c r="DM326" s="77">
        <f t="shared" si="88"/>
        <v>-1.3100796223998845</v>
      </c>
    </row>
    <row r="327" spans="14:117" x14ac:dyDescent="0.25">
      <c r="N327" s="54" t="s">
        <v>624</v>
      </c>
      <c r="O327" s="55"/>
      <c r="P327" s="174" t="b">
        <f>IF(P328,IF(AND((ABS(DM327-DK327)&lt;0.001),(O314&gt;=0),(O314&lt;=1)),TRUE,FALSE),FALSE)</f>
        <v>1</v>
      </c>
      <c r="Q327" s="54"/>
      <c r="R327" s="55" t="s">
        <v>623</v>
      </c>
      <c r="S327" s="166">
        <f>$O$34-R326/S326</f>
        <v>0.24679411887919869</v>
      </c>
      <c r="T327" s="165">
        <f>ABS(U327-S327)</f>
        <v>3.7148944153679031E-3</v>
      </c>
      <c r="U327" s="164">
        <f>S327-T326/U326</f>
        <v>0.24307922446383079</v>
      </c>
      <c r="V327" s="165">
        <f>ABS(W327-U327)</f>
        <v>1.4383905022480326E-5</v>
      </c>
      <c r="W327" s="164">
        <f>U327-V326/W326</f>
        <v>0.24309360836885327</v>
      </c>
      <c r="X327" s="165">
        <f>ABS(Y327-W327)</f>
        <v>2.2130414167875756E-10</v>
      </c>
      <c r="Y327" s="164">
        <f>W327-X326/Y326</f>
        <v>0.24309360859015741</v>
      </c>
      <c r="Z327" s="165">
        <f>ABS(AA327-Y327)</f>
        <v>0</v>
      </c>
      <c r="AA327" s="164">
        <f>Y327-Z326/AA326</f>
        <v>0.24309360859015741</v>
      </c>
      <c r="AB327" s="165">
        <f>ABS(AC327-AA327)</f>
        <v>0</v>
      </c>
      <c r="AC327" s="164">
        <f>AA327-AB326/AC326</f>
        <v>0.24309360859015741</v>
      </c>
      <c r="AD327" s="165">
        <f>ABS(AE327-AC327)</f>
        <v>0</v>
      </c>
      <c r="AE327" s="164">
        <f>AC327-AD326/AE326</f>
        <v>0.24309360859015741</v>
      </c>
      <c r="AF327" s="165">
        <f>ABS(AG327-AE327)</f>
        <v>0</v>
      </c>
      <c r="AG327" s="164">
        <f>AE327-AF326/AG326</f>
        <v>0.24309360859015741</v>
      </c>
      <c r="AH327" s="165">
        <f>ABS(AI327-AG327)</f>
        <v>0</v>
      </c>
      <c r="AI327" s="164">
        <f>AG327-AH326/AI326</f>
        <v>0.24309360859015741</v>
      </c>
      <c r="AJ327" s="165">
        <f>ABS(AK327-AI327)</f>
        <v>0</v>
      </c>
      <c r="AK327" s="164">
        <f>AI327-AJ326/AK326</f>
        <v>0.24309360859015741</v>
      </c>
      <c r="AL327" s="165">
        <f>ABS(AM327-AK327)</f>
        <v>0</v>
      </c>
      <c r="AM327" s="164">
        <f>AK327-AL326/AM326</f>
        <v>0.24309360859015741</v>
      </c>
      <c r="AN327" s="165">
        <f>ABS(AO327-AM327)</f>
        <v>0</v>
      </c>
      <c r="AO327" s="164">
        <f>AM327-AN326/AO326</f>
        <v>0.24309360859015741</v>
      </c>
      <c r="AP327" s="165">
        <f>ABS(AQ327-AO327)</f>
        <v>0</v>
      </c>
      <c r="AQ327" s="164">
        <f>AO327-AP326/AQ326</f>
        <v>0.24309360859015741</v>
      </c>
      <c r="AR327" s="165">
        <f>ABS(AS327-AQ327)</f>
        <v>0</v>
      </c>
      <c r="AS327" s="164">
        <f>AQ327-AR326/AS326</f>
        <v>0.24309360859015741</v>
      </c>
      <c r="AT327" s="165">
        <f>ABS(AU327-AS327)</f>
        <v>0</v>
      </c>
      <c r="AU327" s="164">
        <f>AS327-AT326/AU326</f>
        <v>0.24309360859015741</v>
      </c>
      <c r="AV327" s="165">
        <f>ABS(AW327-AU327)</f>
        <v>0</v>
      </c>
      <c r="AW327" s="164">
        <f>AU327-AV326/AW326</f>
        <v>0.24309360859015741</v>
      </c>
      <c r="AX327" s="165">
        <f>ABS(AY327-AW327)</f>
        <v>0</v>
      </c>
      <c r="AY327" s="164">
        <f>AW327-AX326/AY326</f>
        <v>0.24309360859015741</v>
      </c>
      <c r="AZ327" s="165">
        <f>ABS(BA327-AY327)</f>
        <v>0</v>
      </c>
      <c r="BA327" s="164">
        <f>AY327-AZ326/BA326</f>
        <v>0.24309360859015741</v>
      </c>
      <c r="BB327" s="165">
        <f>ABS(BC327-BA327)</f>
        <v>0</v>
      </c>
      <c r="BC327" s="164">
        <f>BA327-BB326/BC326</f>
        <v>0.24309360859015741</v>
      </c>
      <c r="BD327" s="165">
        <f>ABS(BE327-BC327)</f>
        <v>0</v>
      </c>
      <c r="BE327" s="164">
        <f>BC327-BD326/BE326</f>
        <v>0.24309360859015741</v>
      </c>
      <c r="BF327" s="165">
        <f>ABS(BG327-BE327)</f>
        <v>0</v>
      </c>
      <c r="BG327" s="164">
        <f>BE327-BF326/BG326</f>
        <v>0.24309360859015741</v>
      </c>
      <c r="BH327" s="165">
        <f>ABS(BI327-BG327)</f>
        <v>0</v>
      </c>
      <c r="BI327" s="164">
        <f>BG327-BH326/BI326</f>
        <v>0.24309360859015741</v>
      </c>
      <c r="BJ327" s="165">
        <f>ABS(BK327-BI327)</f>
        <v>0</v>
      </c>
      <c r="BK327" s="164">
        <f>BI327-BJ326/BK326</f>
        <v>0.24309360859015741</v>
      </c>
      <c r="BL327" s="165">
        <f>ABS(BM327-BK327)</f>
        <v>0</v>
      </c>
      <c r="BM327" s="164">
        <f>BK327-BL326/BM326</f>
        <v>0.24309360859015741</v>
      </c>
      <c r="BN327" s="165">
        <f>ABS(BO327-BM327)</f>
        <v>0</v>
      </c>
      <c r="BO327" s="164">
        <f>BM327-BN326/BO326</f>
        <v>0.24309360859015741</v>
      </c>
      <c r="BP327" s="165">
        <f>ABS(BQ327-BO327)</f>
        <v>0</v>
      </c>
      <c r="BQ327" s="164">
        <f>BO327-BP326/BQ326</f>
        <v>0.24309360859015741</v>
      </c>
      <c r="BR327" s="165">
        <f>ABS(BS327-BQ327)</f>
        <v>0</v>
      </c>
      <c r="BS327" s="164">
        <f>BQ327-BR326/BS326</f>
        <v>0.24309360859015741</v>
      </c>
      <c r="BT327" s="165">
        <f>ABS(BU327-BS327)</f>
        <v>0</v>
      </c>
      <c r="BU327" s="164">
        <f>BS327-BT326/BU326</f>
        <v>0.24309360859015741</v>
      </c>
      <c r="BV327" s="165">
        <f>ABS(BW327-BU327)</f>
        <v>0</v>
      </c>
      <c r="BW327" s="164">
        <f>BU327-BV326/BW326</f>
        <v>0.24309360859015741</v>
      </c>
      <c r="BX327" s="165">
        <f>ABS(BY327-BW327)</f>
        <v>0</v>
      </c>
      <c r="BY327" s="164">
        <f>BW327-BX326/BY326</f>
        <v>0.24309360859015741</v>
      </c>
      <c r="BZ327" s="165">
        <f>ABS(CA327-BY327)</f>
        <v>0</v>
      </c>
      <c r="CA327" s="164">
        <f>BY327-BZ326/CA326</f>
        <v>0.24309360859015741</v>
      </c>
      <c r="CB327" s="165">
        <f>ABS(CC327-CA327)</f>
        <v>0</v>
      </c>
      <c r="CC327" s="164">
        <f>CA327-CB326/CC326</f>
        <v>0.24309360859015741</v>
      </c>
      <c r="CD327" s="165">
        <f>ABS(CE327-CC327)</f>
        <v>0</v>
      </c>
      <c r="CE327" s="164">
        <f>CC327-CD326/CE326</f>
        <v>0.24309360859015741</v>
      </c>
      <c r="CF327" s="165">
        <f>ABS(CG327-CE327)</f>
        <v>0</v>
      </c>
      <c r="CG327" s="164">
        <f>CE327-CF326/CG326</f>
        <v>0.24309360859015741</v>
      </c>
      <c r="CH327" s="165">
        <f>ABS(CI327-CG327)</f>
        <v>0</v>
      </c>
      <c r="CI327" s="164">
        <f>CG327-CH326/CI326</f>
        <v>0.24309360859015741</v>
      </c>
      <c r="CJ327" s="165">
        <f>ABS(CK327-CI327)</f>
        <v>0</v>
      </c>
      <c r="CK327" s="164">
        <f>CI327-CJ326/CK326</f>
        <v>0.24309360859015741</v>
      </c>
      <c r="CL327" s="165">
        <f>ABS(CM327-CK327)</f>
        <v>0</v>
      </c>
      <c r="CM327" s="164">
        <f>CK327-CL326/CM326</f>
        <v>0.24309360859015741</v>
      </c>
      <c r="CN327" s="165">
        <f>ABS(CO327-CM327)</f>
        <v>0</v>
      </c>
      <c r="CO327" s="164">
        <f>CM327-CN326/CO326</f>
        <v>0.24309360859015741</v>
      </c>
      <c r="CP327" s="165">
        <f>ABS(CQ327-CO327)</f>
        <v>0</v>
      </c>
      <c r="CQ327" s="164">
        <f>CO327-CP326/CQ326</f>
        <v>0.24309360859015741</v>
      </c>
      <c r="CR327" s="165">
        <f>ABS(CS327-CQ327)</f>
        <v>0</v>
      </c>
      <c r="CS327" s="164">
        <f>CQ327-CR326/CS326</f>
        <v>0.24309360859015741</v>
      </c>
      <c r="CT327" s="165">
        <f>ABS(CU327-CS327)</f>
        <v>0</v>
      </c>
      <c r="CU327" s="164">
        <f>CS327-CT326/CU326</f>
        <v>0.24309360859015741</v>
      </c>
      <c r="CV327" s="165">
        <f>ABS(CW327-CU327)</f>
        <v>0</v>
      </c>
      <c r="CW327" s="164">
        <f>CU327-CV326/CW326</f>
        <v>0.24309360859015741</v>
      </c>
      <c r="CX327" s="165">
        <f>ABS(CY327-CW327)</f>
        <v>0</v>
      </c>
      <c r="CY327" s="164">
        <f>CW327-CX326/CY326</f>
        <v>0.24309360859015741</v>
      </c>
      <c r="CZ327" s="165">
        <f>ABS(DA327-CY327)</f>
        <v>0</v>
      </c>
      <c r="DA327" s="164">
        <f>CY327-CZ326/DA326</f>
        <v>0.24309360859015741</v>
      </c>
      <c r="DB327" s="165">
        <f>ABS(DC327-DA327)</f>
        <v>0</v>
      </c>
      <c r="DC327" s="164">
        <f>DA327-DB326/DC326</f>
        <v>0.24309360859015741</v>
      </c>
      <c r="DD327" s="165">
        <f>ABS(DE327-DC327)</f>
        <v>0</v>
      </c>
      <c r="DE327" s="164">
        <f>DC327-DD326/DE326</f>
        <v>0.24309360859015741</v>
      </c>
      <c r="DF327" s="165">
        <f>ABS(DG327-DE327)</f>
        <v>0</v>
      </c>
      <c r="DG327" s="164">
        <f>DE327-DF326/DG326</f>
        <v>0.24309360859015741</v>
      </c>
      <c r="DH327" s="165">
        <f>ABS(DI327-DG327)</f>
        <v>0</v>
      </c>
      <c r="DI327" s="164">
        <f>DG327-DH326/DI326</f>
        <v>0.24309360859015741</v>
      </c>
      <c r="DJ327" s="165">
        <f>ABS(DK327-DI327)</f>
        <v>0</v>
      </c>
      <c r="DK327" s="164">
        <f>DI327-DJ326/DK326</f>
        <v>0.24309360859015741</v>
      </c>
      <c r="DL327" s="165">
        <f>ABS(DM327-DK327)</f>
        <v>0</v>
      </c>
      <c r="DM327" s="166">
        <f>DK327-DL326/DM326</f>
        <v>0.24309360859015741</v>
      </c>
    </row>
    <row r="328" spans="14:117" x14ac:dyDescent="0.25">
      <c r="N328" s="70" t="s">
        <v>625</v>
      </c>
      <c r="O328" s="73"/>
      <c r="P328" s="175" t="b">
        <f>IF(ISNUMBER(O314),TRUE,FALSE)</f>
        <v>1</v>
      </c>
      <c r="Q328" s="70"/>
      <c r="R328" s="73"/>
      <c r="S328" s="80"/>
      <c r="T328" s="73"/>
      <c r="U328" s="73"/>
      <c r="V328" s="73"/>
      <c r="W328" s="73"/>
      <c r="X328" s="73"/>
      <c r="Y328" s="73"/>
      <c r="Z328" s="73"/>
      <c r="AA328" s="73"/>
      <c r="AB328" s="73"/>
      <c r="AC328" s="73"/>
      <c r="AD328" s="73"/>
      <c r="AE328" s="73"/>
      <c r="AF328" s="73"/>
      <c r="AG328" s="73"/>
      <c r="AH328" s="73"/>
      <c r="AI328" s="73"/>
      <c r="AJ328" s="73"/>
      <c r="AK328" s="73"/>
      <c r="AL328" s="73"/>
      <c r="AM328" s="73"/>
      <c r="AN328" s="73"/>
      <c r="AO328" s="73"/>
      <c r="AP328" s="73"/>
      <c r="AQ328" s="73"/>
      <c r="AR328" s="73"/>
      <c r="AS328" s="73"/>
      <c r="AT328" s="73"/>
      <c r="AU328" s="73"/>
      <c r="AV328" s="73"/>
      <c r="AW328" s="73"/>
      <c r="AX328" s="73"/>
      <c r="AY328" s="73"/>
      <c r="AZ328" s="73"/>
      <c r="BA328" s="73"/>
      <c r="BB328" s="73"/>
      <c r="BC328" s="73"/>
      <c r="BD328" s="73"/>
      <c r="BE328" s="73"/>
      <c r="BF328" s="73"/>
      <c r="BG328" s="73"/>
      <c r="BH328" s="73"/>
      <c r="BI328" s="73"/>
      <c r="BJ328" s="73"/>
      <c r="BK328" s="73"/>
      <c r="BL328" s="73"/>
      <c r="BM328" s="73"/>
      <c r="BN328" s="73"/>
      <c r="BO328" s="73"/>
      <c r="BP328" s="73"/>
      <c r="BQ328" s="73"/>
      <c r="BR328" s="73"/>
      <c r="BS328" s="73"/>
      <c r="BT328" s="73"/>
      <c r="BU328" s="73"/>
      <c r="BV328" s="73"/>
      <c r="BW328" s="73"/>
      <c r="BX328" s="73"/>
      <c r="BY328" s="73"/>
      <c r="BZ328" s="73"/>
      <c r="CA328" s="73"/>
      <c r="CB328" s="73"/>
      <c r="CC328" s="73"/>
      <c r="CD328" s="73"/>
      <c r="CE328" s="73"/>
      <c r="CF328" s="73"/>
      <c r="CG328" s="73"/>
      <c r="CH328" s="73"/>
      <c r="CI328" s="73"/>
      <c r="CJ328" s="73"/>
      <c r="CK328" s="73"/>
      <c r="CL328" s="73"/>
      <c r="CM328" s="73"/>
      <c r="CN328" s="73"/>
      <c r="CO328" s="73"/>
      <c r="CP328" s="73"/>
      <c r="CQ328" s="73"/>
      <c r="CR328" s="73"/>
      <c r="CS328" s="73"/>
      <c r="CT328" s="73"/>
      <c r="CU328" s="73"/>
      <c r="CV328" s="73"/>
      <c r="CW328" s="73"/>
      <c r="CX328" s="73"/>
      <c r="CY328" s="73"/>
      <c r="CZ328" s="73"/>
      <c r="DA328" s="73"/>
      <c r="DB328" s="73"/>
      <c r="DC328" s="73"/>
      <c r="DD328" s="73"/>
      <c r="DE328" s="73"/>
      <c r="DF328" s="73"/>
      <c r="DG328" s="73"/>
      <c r="DH328" s="73"/>
      <c r="DI328" s="73"/>
      <c r="DJ328" s="73"/>
      <c r="DK328" s="73"/>
      <c r="DL328" s="73"/>
      <c r="DM328" s="80"/>
    </row>
    <row r="329" spans="14:117" x14ac:dyDescent="0.25">
      <c r="N329" s="176" t="s">
        <v>628</v>
      </c>
      <c r="O329" s="177"/>
      <c r="P329" s="178">
        <f>ABS(SUM(Q316:Q325)-SUM(Q276:Q285))</f>
        <v>7.5804417130953539E-5</v>
      </c>
      <c r="T329" s="51"/>
      <c r="V329" s="47"/>
      <c r="W329" s="47"/>
      <c r="AW329" t="s">
        <v>576</v>
      </c>
    </row>
    <row r="330" spans="14:117" x14ac:dyDescent="0.25">
      <c r="N330" s="54" t="s">
        <v>626</v>
      </c>
      <c r="O330" s="58"/>
      <c r="P330" s="171"/>
      <c r="Q330" s="57" t="s">
        <v>545</v>
      </c>
      <c r="R330" s="56"/>
      <c r="S330" s="56"/>
      <c r="T330" s="57"/>
      <c r="U330" s="57"/>
      <c r="V330" s="54">
        <v>1</v>
      </c>
      <c r="W330" s="55">
        <v>2</v>
      </c>
      <c r="X330" s="55">
        <v>3</v>
      </c>
      <c r="Y330" s="55">
        <v>4</v>
      </c>
      <c r="Z330" s="55">
        <v>5</v>
      </c>
      <c r="AA330" s="55">
        <v>6</v>
      </c>
      <c r="AB330" s="55">
        <v>7</v>
      </c>
      <c r="AC330" s="55">
        <v>8</v>
      </c>
      <c r="AD330" s="55">
        <v>9</v>
      </c>
      <c r="AE330" s="58">
        <v>10</v>
      </c>
      <c r="AF330" s="83" t="s">
        <v>569</v>
      </c>
      <c r="AG330" s="54"/>
      <c r="AH330" s="55"/>
      <c r="AI330" s="55"/>
      <c r="AJ330" s="55"/>
      <c r="AK330" s="55"/>
      <c r="AL330" s="55"/>
      <c r="AM330" s="55"/>
      <c r="AN330" s="55"/>
      <c r="AO330" s="55"/>
      <c r="AP330" s="55"/>
      <c r="AQ330" s="55"/>
      <c r="AR330" s="58"/>
      <c r="AS330" s="54"/>
      <c r="AT330" s="55" t="s">
        <v>565</v>
      </c>
      <c r="AU330" s="55" t="s">
        <v>577</v>
      </c>
      <c r="AV330" s="58" t="s">
        <v>578</v>
      </c>
    </row>
    <row r="331" spans="14:117" x14ac:dyDescent="0.25">
      <c r="N331" s="82"/>
      <c r="O331" s="172"/>
      <c r="P331" s="78">
        <v>1</v>
      </c>
      <c r="Q331" s="61">
        <f>N316/N326</f>
        <v>6.525594275522556E-2</v>
      </c>
      <c r="R331" s="62"/>
      <c r="S331" s="62"/>
      <c r="T331" s="60"/>
      <c r="U331" s="63"/>
      <c r="V331" s="153">
        <f>SQRT($T$51*VLOOKUP(V330,$P$51:$T$60,5))*(1-$Q$20)*Q331*VLOOKUP(V330,P331:Q340,2)</f>
        <v>8.745807421298114E-4</v>
      </c>
      <c r="W331" s="61">
        <f>SQRT($T$51*VLOOKUP(W330,$P$51:$T$60,5))*(1-$R$20)*Q331*VLOOKUP(W330,P331:Q340,2)</f>
        <v>2.3751220874809729E-3</v>
      </c>
      <c r="X331" s="61">
        <f>SQRT($T$51*VLOOKUP(X330,$P$51:$T$60,5))*(1-$S$20)*Q331*VLOOKUP(X330,P331:Q340,2)</f>
        <v>3.7427498154741856E-3</v>
      </c>
      <c r="Y331" s="61">
        <f>SQRT($T$51*VLOOKUP(Y330,$P$51:$T$60,5))*(1-$T$20)*Q331*VLOOKUP(Y330,P331:Q340,2)</f>
        <v>5.0127670110312102E-3</v>
      </c>
      <c r="Z331" s="61">
        <f>SQRT($T$51*VLOOKUP(Z330,$P$51:$T$60,5))*(1-$U$20)*Q331*VLOOKUP(Z330,P331:Q340,2)</f>
        <v>4.775735135376249E-3</v>
      </c>
      <c r="AA331" s="61">
        <f>SQRT($T$51*VLOOKUP(AA330,$P$51:$T$60,5))*(1-$V$20)*Q331*VLOOKUP(AA330,P331:Q340,2)</f>
        <v>6.2245032559083858E-3</v>
      </c>
      <c r="AB331" s="61">
        <f>SQRT($T$51*VLOOKUP(AB330,$P$51:$T$60,5))*(1-$W$20)*Q331*VLOOKUP(AB330,P331:Q340,2)</f>
        <v>3.3280672545748282E-4</v>
      </c>
      <c r="AC331" s="61">
        <f>SQRT($T$51*VLOOKUP(AC330,$P$51:$T$60,5))*(1-$X$20)*Q331*VLOOKUP(AC330,P331:Q340,2)</f>
        <v>1.5094632796159939E-3</v>
      </c>
      <c r="AD331" s="61">
        <f>SQRT($T$51*VLOOKUP(AD330,$P$51:$T$60,5))*(1-$Y$20)*Q331*VLOOKUP(AD330,P331:Q340,2)</f>
        <v>2.1938990125245127E-3</v>
      </c>
      <c r="AE331" s="155">
        <f>SQRT($T$51*VLOOKUP(AE330,$P$51:$T$60,5))*(1-$Z$20)*Q331*VLOOKUP(AE330,P331:Q340,2)</f>
        <v>1.947735653043373E-3</v>
      </c>
      <c r="AF331" s="84">
        <f>$U$51*Q331</f>
        <v>1.748979290166519E-6</v>
      </c>
      <c r="AG331" s="59" t="s">
        <v>69</v>
      </c>
      <c r="AH331" s="61">
        <f>$AE$10*AE341*100000/($T$3*$AE$9)^2</f>
        <v>0.82559248019939835</v>
      </c>
      <c r="AI331" s="65" t="s">
        <v>583</v>
      </c>
      <c r="AJ331" s="66" t="s">
        <v>573</v>
      </c>
      <c r="AK331" s="61">
        <f>(AH338+SQRT(AH340))^(1/3)+(AH338-SQRT(AH340))^(1/3)-AH334/3</f>
        <v>0.1658711898781659</v>
      </c>
      <c r="AL331" s="63">
        <f>AK331^3+AH334*AK331^2+AH335*AK331+AH336</f>
        <v>0</v>
      </c>
      <c r="AM331" s="65" t="s">
        <v>573</v>
      </c>
      <c r="AN331" s="61">
        <f>IF(AH340&gt;=0,AK331,AK338)</f>
        <v>0.1658711898781659</v>
      </c>
      <c r="AO331" s="61">
        <f>IF(AN331&lt;AN332,AN332,AN331)</f>
        <v>0.1658711898781659</v>
      </c>
      <c r="AP331" s="61">
        <f>AO331</f>
        <v>0.1658711898781659</v>
      </c>
      <c r="AQ331" s="67">
        <f>IF(AP331&lt;AP332,AP332,AP331)</f>
        <v>0.1658711898781659</v>
      </c>
      <c r="AR331" s="81"/>
      <c r="AS331" s="59">
        <v>1</v>
      </c>
      <c r="AT331" s="61">
        <f>AT303</f>
        <v>5.4980683411787988E-2</v>
      </c>
      <c r="AU331" s="61">
        <f>SUMPRODUCT(Q331:Q340,$AT$51:$AT$60)</f>
        <v>0.37388639810750601</v>
      </c>
      <c r="AV331" s="68">
        <f>IF($AA$7,EXP((AT331/AH332)*(AQ336-1)-LN(AQ336-AH332)-AH331*(2*AU331/AH331-AT331/AH332)*LN((AQ336+2.41421536*AH332)/(AQ336-0.41421536*AH332))/(AH332*2.82842713)      ),1)</f>
        <v>2.9100432480184453</v>
      </c>
    </row>
    <row r="332" spans="14:117" x14ac:dyDescent="0.25">
      <c r="N332" s="82"/>
      <c r="O332" s="172"/>
      <c r="P332" s="78">
        <v>2</v>
      </c>
      <c r="Q332" s="61">
        <f>N317/N326</f>
        <v>0.10201991971794776</v>
      </c>
      <c r="R332" s="62"/>
      <c r="S332" s="62"/>
      <c r="T332" s="60"/>
      <c r="U332" s="63"/>
      <c r="V332" s="153">
        <f>SQRT($T$52*VLOOKUP(V330,$P$51:$T$60,5))*(1-$Q$21)*Q332*VLOOKUP(V330,P331:Q340,2)</f>
        <v>2.3751220874809729E-3</v>
      </c>
      <c r="W332" s="61">
        <f>SQRT($T$52*VLOOKUP(W330,$P$51:$T$60,5))*(1-$R$21)*Q332*VLOOKUP(W330,P331:Q340,2)</f>
        <v>6.4167713771707702E-3</v>
      </c>
      <c r="X332" s="61">
        <f>SQRT($T$52*VLOOKUP(X330,$P$51:$T$60,5))*(1-$S$21)*Q332*VLOOKUP(X330,P331:Q340,2)</f>
        <v>1.0270562358694347E-2</v>
      </c>
      <c r="Y332" s="61">
        <f>SQRT($T$52*VLOOKUP(Y330,$P$51:$T$60,5))*(1-$T$21)*Q332*VLOOKUP(Y330,P331:Q340,2)</f>
        <v>1.2439964749381752E-2</v>
      </c>
      <c r="Z332" s="61">
        <f>SQRT($T$52*VLOOKUP(Z330,$P$51:$T$60,5))*(1-$U$21)*Q332*VLOOKUP(Z330,P331:Q340,2)</f>
        <v>1.3364765836608667E-2</v>
      </c>
      <c r="AA332" s="61">
        <f>SQRT($T$52*VLOOKUP(AA330,$P$51:$T$60,5))*(1-$V$21)*Q332*VLOOKUP(AA330,P331:Q340,2)</f>
        <v>1.7122520128070366E-2</v>
      </c>
      <c r="AB332" s="61">
        <f>SQRT($T$52*VLOOKUP(AB330,$P$51:$T$60,5))*(1-$W$21)*Q332*VLOOKUP(AB330,P331:Q340,2)</f>
        <v>8.824879852901928E-4</v>
      </c>
      <c r="AC332" s="61">
        <f>SQRT($T$52*VLOOKUP(AC330,$P$51:$T$60,5))*(1-$X$21)*Q332*VLOOKUP(AC330,P331:Q340,2)</f>
        <v>3.9072108709877285E-3</v>
      </c>
      <c r="AD332" s="61">
        <f>SQRT($T$52*VLOOKUP(AD330,$P$51:$T$60,5))*(1-$Y$21)*Q332*VLOOKUP(AD330,P331:Q340,2)</f>
        <v>5.9471202276155872E-3</v>
      </c>
      <c r="AE332" s="155">
        <f>SQRT($T$52*VLOOKUP(AE330,$P$51:$T$60,5))*(1-$Z$21)*Q332*VLOOKUP(AE330,P331:Q340,2)</f>
        <v>5.3437359248049042E-3</v>
      </c>
      <c r="AF332" s="84">
        <f>$U$52*Q332</f>
        <v>4.1267154803965546E-6</v>
      </c>
      <c r="AG332" s="59" t="s">
        <v>65</v>
      </c>
      <c r="AH332" s="61">
        <f>AF341*$AE$10*100000/($T$3*$AE$9)</f>
        <v>0.10707932428525326</v>
      </c>
      <c r="AI332" s="61"/>
      <c r="AJ332" s="66" t="s">
        <v>574</v>
      </c>
      <c r="AK332" s="66" t="e">
        <f>1/0</f>
        <v>#DIV/0!</v>
      </c>
      <c r="AL332" s="61"/>
      <c r="AM332" s="65" t="s">
        <v>574</v>
      </c>
      <c r="AN332" s="66">
        <f>IF(AH340&gt;=0,0,AK339)</f>
        <v>0</v>
      </c>
      <c r="AO332" s="61">
        <f>IF(AN331&lt;AN332,AN331,AN332)</f>
        <v>0</v>
      </c>
      <c r="AP332" s="61">
        <f>IF(AO332&lt;AO333,AO333,AO332)</f>
        <v>0</v>
      </c>
      <c r="AQ332" s="67">
        <f>IF(AP331&lt;AP332,AP331,AP332)</f>
        <v>0</v>
      </c>
      <c r="AR332" s="81"/>
      <c r="AS332" s="59">
        <v>2</v>
      </c>
      <c r="AT332" s="61">
        <f t="shared" ref="AT332:AT340" si="89">AT304</f>
        <v>8.2978405430088234E-2</v>
      </c>
      <c r="AU332" s="61">
        <f>SUMPRODUCT(Q331:Q340,$AU$51:$AU$60)</f>
        <v>0.64405317108690363</v>
      </c>
      <c r="AV332" s="68">
        <f>IF($AA$8,EXP((AT332/AH332)*(AQ336-1)-LN(AQ336-AH332)-AH331*(2*AU332/AH331-AT332/AH332)*LN((AQ336+2.41421536*AH332)/(AQ336-0.41421536*AH332))/(AH332*2.82842713)      ),1)</f>
        <v>0.61280425796277116</v>
      </c>
    </row>
    <row r="333" spans="14:117" x14ac:dyDescent="0.25">
      <c r="N333" s="82"/>
      <c r="O333" s="172"/>
      <c r="P333" s="78">
        <v>3</v>
      </c>
      <c r="Q333" s="61">
        <f>N318/N326</f>
        <v>0.11931858115378417</v>
      </c>
      <c r="R333" s="62"/>
      <c r="S333" s="62"/>
      <c r="T333" s="60"/>
      <c r="U333" s="63"/>
      <c r="V333" s="153">
        <f>SQRT($T$53*VLOOKUP(V330,$P$51:$T$60,5))*(1-$Q$22)*Q333*VLOOKUP(V330,P331:Q340,2)</f>
        <v>3.7427498154741861E-3</v>
      </c>
      <c r="W333" s="61">
        <f>SQRT($T$53*VLOOKUP(W330,$P$51:$T$60,5))*(1-$R$22)*Q333*VLOOKUP(W330,P331:Q340,2)</f>
        <v>1.0270562358694347E-2</v>
      </c>
      <c r="X333" s="61">
        <f>SQRT($T$53*VLOOKUP(X330,$P$51:$T$60,5))*(1-$S$22)*Q333*VLOOKUP(X330,P331:Q340,2)</f>
        <v>1.6475092256431862E-2</v>
      </c>
      <c r="Y333" s="61">
        <f>SQRT($T$53*VLOOKUP(Y330,$P$51:$T$60,5))*(1-$T$22)*Q333*VLOOKUP(Y330,P331:Q340,2)</f>
        <v>2.1977122151692615E-2</v>
      </c>
      <c r="Z333" s="61">
        <f>SQRT($T$53*VLOOKUP(Z330,$P$51:$T$60,5))*(1-$U$22)*Q333*VLOOKUP(Z330,P331:Q340,2)</f>
        <v>2.1438346395605542E-2</v>
      </c>
      <c r="AA333" s="61">
        <f>SQRT($T$53*VLOOKUP(AA330,$P$51:$T$60,5))*(1-$V$22)*Q333*VLOOKUP(AA330,P331:Q340,2)</f>
        <v>2.6913540332199466E-2</v>
      </c>
      <c r="AB333" s="61">
        <f>SQRT($T$53*VLOOKUP(AB330,$P$51:$T$60,5))*(1-$W$22)*Q333*VLOOKUP(AB330,P331:Q340,2)</f>
        <v>1.3638081035212319E-3</v>
      </c>
      <c r="AC333" s="61">
        <f>SQRT($T$53*VLOOKUP(AC330,$P$51:$T$60,5))*(1-$X$22)*Q333*VLOOKUP(AC330,P331:Q340,2)</f>
        <v>6.3191312475736243E-3</v>
      </c>
      <c r="AD333" s="61">
        <f>SQRT($T$53*VLOOKUP(AD330,$P$51:$T$60,5))*(1-$Y$22)*Q333*VLOOKUP(AD330,P331:Q340,2)</f>
        <v>9.4825512683751438E-3</v>
      </c>
      <c r="AE333" s="155">
        <f>SQRT($T$53*VLOOKUP(AE330,$P$51:$T$60,5))*(1-$Z$22)*Q333*VLOOKUP(AE330,P331:Q340,2)</f>
        <v>8.6393915351717417E-3</v>
      </c>
      <c r="AF333" s="84">
        <f>$U$53*Q333</f>
        <v>6.7229289186698249E-6</v>
      </c>
      <c r="AG333" s="82"/>
      <c r="AH333" s="65"/>
      <c r="AI333" s="61"/>
      <c r="AJ333" s="66" t="s">
        <v>575</v>
      </c>
      <c r="AK333" s="66" t="e">
        <f>1/0</f>
        <v>#DIV/0!</v>
      </c>
      <c r="AL333" s="61"/>
      <c r="AM333" s="65" t="s">
        <v>575</v>
      </c>
      <c r="AN333" s="66">
        <f>IF(AH340&gt;=0,0,AK340)</f>
        <v>0</v>
      </c>
      <c r="AO333" s="61">
        <f>AN333</f>
        <v>0</v>
      </c>
      <c r="AP333" s="61">
        <f>IF(AO332&lt;AO333,AO332,AO333)</f>
        <v>0</v>
      </c>
      <c r="AQ333" s="67">
        <f>AP333</f>
        <v>0</v>
      </c>
      <c r="AR333" s="81"/>
      <c r="AS333" s="59">
        <v>3</v>
      </c>
      <c r="AT333" s="61">
        <f t="shared" si="89"/>
        <v>0.11558353539329831</v>
      </c>
      <c r="AU333" s="61">
        <f>SUMPRODUCT(Q331:Q340,$AV$51:$AV$60)</f>
        <v>0.89314746090466046</v>
      </c>
      <c r="AV333" s="68">
        <f>IF($AA$9,EXP((AT333/AH332)*(AQ336-1)-LN(AQ336-AH332)-AH331*(2*AU333/AH331-AT333/AH332)*LN((AQ336+2.41421536*AH332)/(AQ336-0.41421536*AH332))/(AH332*2.82842713)      ),1)</f>
        <v>0.17156851065489409</v>
      </c>
    </row>
    <row r="334" spans="14:117" x14ac:dyDescent="0.25">
      <c r="N334" s="82"/>
      <c r="O334" s="172"/>
      <c r="P334" s="78">
        <v>4</v>
      </c>
      <c r="Q334" s="61">
        <f>N319/N326</f>
        <v>0.12592700587649511</v>
      </c>
      <c r="R334" s="62"/>
      <c r="S334" s="62"/>
      <c r="T334" s="60"/>
      <c r="U334" s="63"/>
      <c r="V334" s="153">
        <f>SQRT($T$54*VLOOKUP(V330,$P$51:$T$60,5))*(1-$Q$23)*Q334*VLOOKUP(V330,P331:Q340,2)</f>
        <v>5.0127670110312102E-3</v>
      </c>
      <c r="W334" s="61">
        <f>SQRT($T$54*VLOOKUP(W330,$P$51:$T$60,5))*(1-$R$23)*Q334*VLOOKUP(W330,P331:Q340,2)</f>
        <v>1.2439964749381752E-2</v>
      </c>
      <c r="X334" s="61">
        <f>SQRT($T$54*VLOOKUP(X330,$P$51:$T$60,5))*(1-$S$23)*Q334*VLOOKUP(X330,P331:Q340,2)</f>
        <v>2.1977122151692619E-2</v>
      </c>
      <c r="Y334" s="61">
        <f>SQRT($T$54*VLOOKUP(Y330,$P$51:$T$60,5))*(1-$T$23)*Q334*VLOOKUP(Y330,P331:Q340,2)</f>
        <v>2.9511064299835008E-2</v>
      </c>
      <c r="Z334" s="61">
        <f>SQRT($T$54*VLOOKUP(Z330,$P$51:$T$60,5))*(1-$U$23)*Q334*VLOOKUP(Z330,P331:Q340,2)</f>
        <v>2.8481910767707317E-2</v>
      </c>
      <c r="AA334" s="61">
        <f>SQRT($T$54*VLOOKUP(AA330,$P$51:$T$60,5))*(1-$V$23)*Q334*VLOOKUP(AA330,P331:Q340,2)</f>
        <v>3.4269960394480874E-2</v>
      </c>
      <c r="AB334" s="61">
        <f>SQRT($T$54*VLOOKUP(AB330,$P$51:$T$60,5))*(1-$W$23)*Q334*VLOOKUP(AB330,P331:Q340,2)</f>
        <v>1.8356650809812373E-3</v>
      </c>
      <c r="AC334" s="61">
        <f>SQRT($T$54*VLOOKUP(AC330,$P$51:$T$60,5))*(1-$X$23)*Q334*VLOOKUP(AC330,P331:Q340,2)</f>
        <v>8.3685488288705433E-3</v>
      </c>
      <c r="AD334" s="61">
        <f>SQRT($T$54*VLOOKUP(AD330,$P$51:$T$60,5))*(1-$Y$23)*Q334*VLOOKUP(AD330,P331:Q340,2)</f>
        <v>1.3912771104973964E-2</v>
      </c>
      <c r="AE334" s="155">
        <f>SQRT($T$54*VLOOKUP(AE330,$P$51:$T$60,5))*(1-$Z$23)*Q334*VLOOKUP(AE330,P331:Q340,2)</f>
        <v>1.0496677244194926E-2</v>
      </c>
      <c r="AF334" s="84">
        <f>$U$54*Q334</f>
        <v>9.1154564548498036E-6</v>
      </c>
      <c r="AG334" s="59" t="s">
        <v>570</v>
      </c>
      <c r="AH334" s="60">
        <f>AH332-1</f>
        <v>-0.89292067571474676</v>
      </c>
      <c r="AI334" s="61"/>
      <c r="AJ334" s="66"/>
      <c r="AK334" s="61"/>
      <c r="AL334" s="61"/>
      <c r="AM334" s="50"/>
      <c r="AN334" s="65"/>
      <c r="AO334" s="65"/>
      <c r="AP334" s="65"/>
      <c r="AQ334" s="65"/>
      <c r="AR334" s="81"/>
      <c r="AS334" s="59">
        <v>4</v>
      </c>
      <c r="AT334" s="61">
        <f t="shared" si="89"/>
        <v>0.14849269129567372</v>
      </c>
      <c r="AU334" s="61">
        <f>SUMPRODUCT(Q331:Q340,$AW$51:$AW$60)</f>
        <v>1.1115046553490133</v>
      </c>
      <c r="AV334" s="68">
        <f>IF($AA$10,EXP((AT334/AH332)*(AQ336-1)-LN(AQ336-AH332)-AH331*(2*AU334/AH331-AT334/AH332)*LN((AQ336+2.41421536*AH332)/(AQ336-0.41421536*AH332))/(AH332*2.82842713)      ),1)</f>
        <v>6.2368920376207088E-2</v>
      </c>
    </row>
    <row r="335" spans="14:117" x14ac:dyDescent="0.25">
      <c r="N335" s="82"/>
      <c r="O335" s="172"/>
      <c r="P335" s="78">
        <v>5</v>
      </c>
      <c r="Q335" s="61">
        <f>N320/N326</f>
        <v>0.12573141213410621</v>
      </c>
      <c r="R335" s="62"/>
      <c r="S335" s="62"/>
      <c r="T335" s="60"/>
      <c r="U335" s="63"/>
      <c r="V335" s="153">
        <f>SQRT($T$55*VLOOKUP(V330,$P$51:$T$60,5))*(1-$Q$24)*Q335*VLOOKUP(V330,P331:Q340,2)</f>
        <v>4.7757351353762481E-3</v>
      </c>
      <c r="W335" s="61">
        <f>SQRT($T$55*VLOOKUP(W330,$P$51:$T$60,5))*(1-$R$24)*Q335*VLOOKUP(W330,P331:Q340,2)</f>
        <v>1.3364765836608667E-2</v>
      </c>
      <c r="X335" s="61">
        <f>SQRT($T$55*VLOOKUP(X330,$P$51:$T$60,5))*(1-$S$24)*Q335*VLOOKUP(X330,P331:Q340,2)</f>
        <v>2.1438346395605542E-2</v>
      </c>
      <c r="Y335" s="61">
        <f>SQRT($T$55*VLOOKUP(Y330,$P$51:$T$60,5))*(1-$T$24)*Q335*VLOOKUP(Y330,P331:Q340,2)</f>
        <v>2.848191076770732E-2</v>
      </c>
      <c r="Z335" s="61">
        <f>SQRT($T$55*VLOOKUP(Z330,$P$51:$T$60,5))*(1-$U$24)*Q335*VLOOKUP(Z330,P331:Q340,2)</f>
        <v>2.7466669671044618E-2</v>
      </c>
      <c r="AA335" s="61">
        <f>SQRT($T$55*VLOOKUP(AA330,$P$51:$T$60,5))*(1-$V$24)*Q335*VLOOKUP(AA330,P331:Q340,2)</f>
        <v>3.5703696481568549E-2</v>
      </c>
      <c r="AB335" s="61">
        <f>SQRT($T$55*VLOOKUP(AB330,$P$51:$T$60,5))*(1-$W$24)*Q335*VLOOKUP(AB330,P331:Q340,2)</f>
        <v>1.7260896763850368E-3</v>
      </c>
      <c r="AC335" s="61">
        <f>SQRT($T$55*VLOOKUP(AC330,$P$51:$T$60,5))*(1-$X$24)*Q335*VLOOKUP(AC330,P331:Q340,2)</f>
        <v>8.1973710968555619E-3</v>
      </c>
      <c r="AD335" s="61">
        <f>SQRT($T$55*VLOOKUP(AD330,$P$51:$T$60,5))*(1-$Y$24)*Q335*VLOOKUP(AD330,P331:Q340,2)</f>
        <v>1.2786002450800532E-2</v>
      </c>
      <c r="AE335" s="155">
        <f>SQRT($T$55*VLOOKUP(AE330,$P$51:$T$60,5))*(1-$Z$24)*Q335*VLOOKUP(AE330,P331:Q340,2)</f>
        <v>1.1155068235549813E-2</v>
      </c>
      <c r="AF335" s="84">
        <f>$U$55*Q335</f>
        <v>9.0992467561864445E-6</v>
      </c>
      <c r="AG335" s="59" t="s">
        <v>571</v>
      </c>
      <c r="AH335" s="60">
        <f>AH331-3*AH332*AH332-2*AH332</f>
        <v>0.57703588656073257</v>
      </c>
      <c r="AI335" s="61" t="s">
        <v>584</v>
      </c>
      <c r="AJ335" s="66" t="s">
        <v>585</v>
      </c>
      <c r="AK335" s="61">
        <f>AH338^2/AH339^3</f>
        <v>-0.41970702078495253</v>
      </c>
      <c r="AL335" s="61"/>
      <c r="AM335" s="50"/>
      <c r="AN335" s="65"/>
      <c r="AO335" s="65"/>
      <c r="AP335" s="65"/>
      <c r="AQ335" s="65"/>
      <c r="AR335" s="81"/>
      <c r="AS335" s="59">
        <v>5</v>
      </c>
      <c r="AT335" s="61">
        <f t="shared" si="89"/>
        <v>0.14845922339919562</v>
      </c>
      <c r="AU335" s="61">
        <f>SUMPRODUCT(Q331:Q340,$AX$51:$AX$60)</f>
        <v>1.1051288544234037</v>
      </c>
      <c r="AV335" s="68">
        <f>IF($AA$11,EXP((AT335/AH332)*(AQ336-1)-LN(AQ336-AH332)-AH331*(2*AU335/AH331-AT335/AH332)*LN((AQ336+2.41421536*AH332)/(AQ336-0.41421536*AH332))/(AH332*2.82842713)      ),1)</f>
        <v>6.5687960844157081E-2</v>
      </c>
    </row>
    <row r="336" spans="14:117" x14ac:dyDescent="0.25">
      <c r="N336" s="82"/>
      <c r="O336" s="172"/>
      <c r="P336" s="78">
        <v>6</v>
      </c>
      <c r="Q336" s="61">
        <f>N321/N326</f>
        <v>0.12962139823187488</v>
      </c>
      <c r="R336" s="62"/>
      <c r="S336" s="62"/>
      <c r="T336" s="60"/>
      <c r="U336" s="63"/>
      <c r="V336" s="153">
        <f>SQRT($T$56*VLOOKUP(V330,$P$51:$T$60,5))*(1-$Q$25)*Q336*VLOOKUP(V330,P331:Q340,2)</f>
        <v>6.2245032559083849E-3</v>
      </c>
      <c r="W336" s="61">
        <f>SQRT($T$56*VLOOKUP(W330,$P$51:$T$60,5))*(1-$R$25)*Q336*VLOOKUP(W330,P331:Q340,2)</f>
        <v>1.7122520128070366E-2</v>
      </c>
      <c r="X336" s="61">
        <f>SQRT($T$56*VLOOKUP(X330,$P$51:$T$60,5))*(1-$S$25)*Q336*VLOOKUP(X330,P331:Q340,2)</f>
        <v>2.6913540332199466E-2</v>
      </c>
      <c r="Y336" s="61">
        <f>SQRT($T$56*VLOOKUP(Y330,$P$51:$T$60,5))*(1-$T$25)*Q336*VLOOKUP(Y330,P331:Q340,2)</f>
        <v>3.4269960394480874E-2</v>
      </c>
      <c r="Z336" s="61">
        <f>SQRT($T$56*VLOOKUP(Z330,$P$51:$T$60,5))*(1-$U$25)*Q336*VLOOKUP(Z330,P331:Q340,2)</f>
        <v>3.5703696481568549E-2</v>
      </c>
      <c r="AA336" s="61">
        <f>SQRT($T$56*VLOOKUP(AA330,$P$51:$T$60,5))*(1-$V$25)*Q336*VLOOKUP(AA330,P331:Q340,2)</f>
        <v>4.6410939430047357E-2</v>
      </c>
      <c r="AB336" s="61">
        <f>SQRT($T$56*VLOOKUP(AB330,$P$51:$T$60,5))*(1-$W$25)*Q336*VLOOKUP(AB330,P331:Q340,2)</f>
        <v>2.4771856602429851E-3</v>
      </c>
      <c r="AC336" s="61">
        <f>SQRT($T$56*VLOOKUP(AC330,$P$51:$T$60,5))*(1-$X$25)*Q336*VLOOKUP(AC330,P331:Q340,2)</f>
        <v>1.0629055577593732E-2</v>
      </c>
      <c r="AD336" s="61">
        <f>SQRT($T$56*VLOOKUP(AD330,$P$51:$T$60,5))*(1-$Y$25)*Q336*VLOOKUP(AD330,P331:Q340,2)</f>
        <v>1.6348238860559364E-2</v>
      </c>
      <c r="AE336" s="155">
        <f>SQRT($T$56*VLOOKUP(AE330,$P$51:$T$60,5))*(1-$Z$25)*Q336*VLOOKUP(AE330,P331:Q340,2)</f>
        <v>1.4500380835508466E-2</v>
      </c>
      <c r="AF336" s="84">
        <f>$U$56*Q336</f>
        <v>1.1669657553596797E-5</v>
      </c>
      <c r="AG336" s="59" t="s">
        <v>572</v>
      </c>
      <c r="AH336" s="60">
        <f>-1*AH331*AH332+AH332^2+AH332^3</f>
        <v>-7.5710133653784886E-2</v>
      </c>
      <c r="AI336" s="61"/>
      <c r="AJ336" s="66" t="s">
        <v>586</v>
      </c>
      <c r="AK336" s="61" t="e">
        <f>SQRT(1-AK335)/SQRT(AK335)*AH338/ABS(AH338)</f>
        <v>#NUM!</v>
      </c>
      <c r="AL336" s="61"/>
      <c r="AM336" s="50"/>
      <c r="AN336" s="65"/>
      <c r="AO336" s="65"/>
      <c r="AP336" s="65" t="s">
        <v>579</v>
      </c>
      <c r="AQ336" s="61">
        <f>IF(AH340&gt;=0,AQ331,AQ333)</f>
        <v>0.1658711898781659</v>
      </c>
      <c r="AR336" s="81"/>
      <c r="AS336" s="59">
        <v>6</v>
      </c>
      <c r="AT336" s="61">
        <f t="shared" si="89"/>
        <v>0.18468301041282212</v>
      </c>
      <c r="AU336" s="61">
        <f>SUMPRODUCT(Q331:Q340,$AY$51:$AY$60)</f>
        <v>1.3674226654097403</v>
      </c>
      <c r="AV336" s="68">
        <f>IF($AA$12,EXP((AT336/AH332)*(AQ336-1)-LN(AQ336-AH332)-AH331*(2*AU336/AH331-AT336/AH332)*LN((AQ336+2.41421536*AH332)/(AQ336-0.41421536*AH332))/(AH332*2.82842713)      ),1)</f>
        <v>1.7990838288390657E-2</v>
      </c>
    </row>
    <row r="337" spans="14:58" x14ac:dyDescent="0.25">
      <c r="N337" s="82"/>
      <c r="O337" s="172"/>
      <c r="P337" s="78">
        <v>7</v>
      </c>
      <c r="Q337" s="61">
        <f>N322/N326</f>
        <v>3.9090194215911776E-2</v>
      </c>
      <c r="R337" s="62"/>
      <c r="S337" s="62"/>
      <c r="T337" s="60"/>
      <c r="U337" s="63"/>
      <c r="V337" s="153">
        <f>SQRT($T$57*VLOOKUP(V330,$P$51:$T$60,5))*(1-$Q$26)*Q337*VLOOKUP(V330,P331:Q340,2)</f>
        <v>3.3280672545748277E-4</v>
      </c>
      <c r="W337" s="61">
        <f>SQRT($T$57*VLOOKUP(W330,$P$51:$T$60,5))*(1-$R$26)*Q337*VLOOKUP(W330,P331:Q340,2)</f>
        <v>8.8248798529019269E-4</v>
      </c>
      <c r="X337" s="61">
        <f>SQRT($T$57*VLOOKUP(X330,$P$51:$T$60,5))*(1-$S$26)*Q337*VLOOKUP(X330,P331:Q340,2)</f>
        <v>1.3638081035212319E-3</v>
      </c>
      <c r="Y337" s="61">
        <f>SQRT($T$57*VLOOKUP(Y330,$P$51:$T$60,5))*(1-$T$26)*Q337*VLOOKUP(Y330,P331:Q340,2)</f>
        <v>1.8356650809812373E-3</v>
      </c>
      <c r="Z337" s="61">
        <f>SQRT($T$57*VLOOKUP(Z330,$P$51:$T$60,5))*(1-$U$26)*Q337*VLOOKUP(Z330,P331:Q340,2)</f>
        <v>1.7260896763850366E-3</v>
      </c>
      <c r="AA337" s="61">
        <f>SQRT($T$57*VLOOKUP(AA330,$P$51:$T$60,5))*(1-$V$26)*Q337*VLOOKUP(AA330,P331:Q340,2)</f>
        <v>2.4771856602429855E-3</v>
      </c>
      <c r="AB337" s="61">
        <f>SQRT($T$57*VLOOKUP(AB330,$P$51:$T$60,5))*(1-$W$26)*Q337*VLOOKUP(AB330,P331:Q340,2)</f>
        <v>1.3490447810560278E-4</v>
      </c>
      <c r="AC337" s="61">
        <f>SQRT($T$57*VLOOKUP(AC330,$P$51:$T$60,5))*(1-$X$26)*Q337*VLOOKUP(AC330,P331:Q340,2)</f>
        <v>6.6393116927842687E-4</v>
      </c>
      <c r="AD337" s="61">
        <f>SQRT($T$57*VLOOKUP(AD330,$P$51:$T$60,5))*(1-$Y$26)*Q337*VLOOKUP(AD330,P331:Q340,2)</f>
        <v>7.744484277482684E-4</v>
      </c>
      <c r="AE337" s="155">
        <f>SQRT($T$57*VLOOKUP(AE330,$P$51:$T$60,5))*(1-$Z$26)*Q337*VLOOKUP(AE330,P331:Q340,2)</f>
        <v>7.1485610327576472E-4</v>
      </c>
      <c r="AF337" s="84">
        <f>$U$57*Q337</f>
        <v>9.4011272525015043E-7</v>
      </c>
      <c r="AG337" s="82"/>
      <c r="AH337" s="65"/>
      <c r="AI337" s="61"/>
      <c r="AJ337" s="66" t="s">
        <v>587</v>
      </c>
      <c r="AK337" s="61" t="e">
        <f>IF(ATAN(AK336)&lt;0,ATAN(AK336)+PI(),ATAN(AK336))</f>
        <v>#NUM!</v>
      </c>
      <c r="AL337" s="61"/>
      <c r="AM337" s="50"/>
      <c r="AN337" s="65"/>
      <c r="AO337" s="65"/>
      <c r="AP337" s="65"/>
      <c r="AQ337" s="65"/>
      <c r="AR337" s="81"/>
      <c r="AS337" s="59">
        <v>7</v>
      </c>
      <c r="AT337" s="61">
        <f t="shared" si="89"/>
        <v>4.9335284646156045E-2</v>
      </c>
      <c r="AU337" s="61">
        <f>SUMPRODUCT(Q331:Q340,$AZ$51:$AZ$60)</f>
        <v>0.23481510736565567</v>
      </c>
      <c r="AV337" s="68">
        <f>IF($AA$13,EXP((AT337/AH332)*(AQ336-1)-LN(AQ336-AH332)-AH331*(2*AU337/AH331-AT337/AH332)*LN((AQ336+2.41421536*AH332)/(AQ336-0.41421536*AH332))/(AH332*2.82842713)      ),1)</f>
        <v>8.0117628968350658</v>
      </c>
    </row>
    <row r="338" spans="14:58" x14ac:dyDescent="0.25">
      <c r="N338" s="82"/>
      <c r="O338" s="172"/>
      <c r="P338" s="78">
        <v>8</v>
      </c>
      <c r="Q338" s="61">
        <f>N323/N326</f>
        <v>8.8114458697797923E-2</v>
      </c>
      <c r="R338" s="62"/>
      <c r="S338" s="62"/>
      <c r="T338" s="60"/>
      <c r="U338" s="63"/>
      <c r="V338" s="153">
        <f>SQRT($T$58*VLOOKUP(V330,$P$51:$T$60,5))*(1-$Q$27)*Q338*VLOOKUP(V330,P331:Q340,2)</f>
        <v>1.5094632796159939E-3</v>
      </c>
      <c r="W338" s="61">
        <f>SQRT($T$58*VLOOKUP(W330,$P$51:$T$60,5))*(1-$R$27)*Q338*VLOOKUP(W330,P331:Q340,2)</f>
        <v>3.9072108709877285E-3</v>
      </c>
      <c r="X338" s="61">
        <f>SQRT($T$58*VLOOKUP(X330,$P$51:$T$60,5))*(1-$S$27)*Q338*VLOOKUP(X330,P331:Q340,2)</f>
        <v>6.3191312475736252E-3</v>
      </c>
      <c r="Y338" s="61">
        <f>SQRT($T$58*VLOOKUP(Y330,$P$51:$T$60,5))*(1-$T$27)*Q338*VLOOKUP(Y330,P331:Q340,2)</f>
        <v>8.3685488288705433E-3</v>
      </c>
      <c r="Z338" s="61">
        <f>SQRT($T$58*VLOOKUP(Z330,$P$51:$T$60,5))*(1-$U$27)*Q338*VLOOKUP(Z330,P331:Q340,2)</f>
        <v>8.1973710968555619E-3</v>
      </c>
      <c r="AA338" s="61">
        <f>SQRT($T$58*VLOOKUP(AA330,$P$51:$T$60,5))*(1-$V$27)*Q338*VLOOKUP(AA330,P331:Q340,2)</f>
        <v>1.0629055577593732E-2</v>
      </c>
      <c r="AB338" s="61">
        <f>SQRT($T$58*VLOOKUP(AB330,$P$51:$T$60,5))*(1-$W$27)*Q338*VLOOKUP(AB330,P331:Q340,2)</f>
        <v>6.6393116927842676E-4</v>
      </c>
      <c r="AC338" s="61">
        <f>SQRT($T$58*VLOOKUP(AC330,$P$51:$T$60,5))*(1-$X$27)*Q338*VLOOKUP(AC330,P331:Q340,2)</f>
        <v>3.1592052576902645E-3</v>
      </c>
      <c r="AD338" s="61">
        <f>SQRT($T$58*VLOOKUP(AD330,$P$51:$T$60,5))*(1-$Y$27)*Q338*VLOOKUP(AD330,P331:Q340,2)</f>
        <v>4.1087096763334791E-3</v>
      </c>
      <c r="AE338" s="155">
        <f>SQRT($T$58*VLOOKUP(AE330,$P$51:$T$60,5))*(1-$Z$27)*Q338*VLOOKUP(AE330,P331:Q340,2)</f>
        <v>3.5743578927951067E-3</v>
      </c>
      <c r="AF338" s="84">
        <f>$U$58*Q338</f>
        <v>2.3505666131202604E-6</v>
      </c>
      <c r="AG338" s="59" t="s">
        <v>582</v>
      </c>
      <c r="AH338" s="61">
        <f>AH334*AH335/6-AH336/2-AH334^3/27</f>
        <v>-2.1651619439284221E-2</v>
      </c>
      <c r="AI338" s="61"/>
      <c r="AJ338" s="66" t="s">
        <v>573</v>
      </c>
      <c r="AK338" s="61" t="e">
        <f>2*SQRT(AH339)*COS(AK337/3)-AH334/3</f>
        <v>#NUM!</v>
      </c>
      <c r="AL338" s="69" t="e">
        <f>AK338^3+AH334*AK338^2+AH335*AK338+AH336</f>
        <v>#NUM!</v>
      </c>
      <c r="AM338" s="50"/>
      <c r="AN338" s="65"/>
      <c r="AO338" s="65"/>
      <c r="AP338" s="65"/>
      <c r="AQ338" s="65"/>
      <c r="AR338" s="81"/>
      <c r="AS338" s="59">
        <v>8</v>
      </c>
      <c r="AT338" s="61">
        <f t="shared" si="89"/>
        <v>5.4723128868748194E-2</v>
      </c>
      <c r="AU338" s="61">
        <f>SUMPRODUCT(Q331:Q340,$BA$51:$BA$60)</f>
        <v>0.4817514218499766</v>
      </c>
      <c r="AV338" s="68">
        <f>IF($AA$14,EXP((AT338/AH332)*(AQ336-1)-LN(AQ336-AH332)-AH331*(2*AU338/AH331-AT338/AH332)*LN((AQ336+2.41421536*AH332)/(AQ336-0.41421536*AH332))/(AH332*2.82842713)      ),1)</f>
        <v>1.1867179165331554</v>
      </c>
    </row>
    <row r="339" spans="14:58" x14ac:dyDescent="0.25">
      <c r="N339" s="82"/>
      <c r="O339" s="172"/>
      <c r="P339" s="78">
        <v>9</v>
      </c>
      <c r="Q339" s="61">
        <f>N324/N326</f>
        <v>0.10887504553656406</v>
      </c>
      <c r="R339" s="62"/>
      <c r="S339" s="62"/>
      <c r="T339" s="60"/>
      <c r="U339" s="63"/>
      <c r="V339" s="153">
        <f>SQRT($T$59*VLOOKUP(V330,$P$51:$T$60,5))*(1-$Q$28)*Q339*VLOOKUP(V330,P331:Q340,2)</f>
        <v>2.1938990125245127E-3</v>
      </c>
      <c r="W339" s="61">
        <f>SQRT($T$59*VLOOKUP(W330,$P$51:$T$60,5))*(1-$R$28)*Q339*VLOOKUP(W330,P331:Q340,2)</f>
        <v>5.9471202276155872E-3</v>
      </c>
      <c r="X339" s="61">
        <f>SQRT($T$59*VLOOKUP(X330,$P$51:$T$60,5))*(1-$S$28)*Q339*VLOOKUP(X330,P331:Q340,2)</f>
        <v>9.4825512683751438E-3</v>
      </c>
      <c r="Y339" s="61">
        <f>SQRT($T$59*VLOOKUP(Y330,$P$51:$T$60,5))*(1-$T$28)*Q339*VLOOKUP(Y330,P331:Q340,2)</f>
        <v>1.3912771104973964E-2</v>
      </c>
      <c r="Z339" s="61">
        <f>SQRT($T$59*VLOOKUP(Z330,$P$51:$T$60,5))*(1-$U$28)*Q339*VLOOKUP(Z330,P331:Q340,2)</f>
        <v>1.2786002450800532E-2</v>
      </c>
      <c r="AA339" s="61">
        <f>SQRT($T$59*VLOOKUP(AA330,$P$51:$T$60,5))*(1-$V$28)*Q339*VLOOKUP(AA330,P331:Q340,2)</f>
        <v>1.6348238860559364E-2</v>
      </c>
      <c r="AB339" s="61">
        <f>SQRT($T$59*VLOOKUP(AB330,$P$51:$T$60,5))*(1-$W$28)*Q339*VLOOKUP(AB330,P331:Q340,2)</f>
        <v>7.7444842774826829E-4</v>
      </c>
      <c r="AC339" s="61">
        <f>SQRT($T$59*VLOOKUP(AC330,$P$51:$T$60,5))*(1-$X$28)*Q339*VLOOKUP(AC330,P331:Q340,2)</f>
        <v>4.1087096763334791E-3</v>
      </c>
      <c r="AD339" s="61">
        <f>SQRT($T$59*VLOOKUP(AD330,$P$51:$T$60,5))*(1-$Y$28)*Q339*VLOOKUP(AD330,P331:Q340,2)</f>
        <v>6.5590721450354697E-3</v>
      </c>
      <c r="AE339" s="155">
        <f>SQRT($T$59*VLOOKUP(AE330,$P$51:$T$60,5))*(1-$Z$28)*Q339*VLOOKUP(AE330,P331:Q340,2)</f>
        <v>5.4511788711174586E-3</v>
      </c>
      <c r="AF339" s="84">
        <f>$U$59*Q339</f>
        <v>2.9410266158180373E-6</v>
      </c>
      <c r="AG339" s="59" t="s">
        <v>558</v>
      </c>
      <c r="AH339" s="61">
        <f>AH334^2/9-AH335/3</f>
        <v>-0.10375559184036863</v>
      </c>
      <c r="AI339" s="61"/>
      <c r="AJ339" s="66" t="s">
        <v>574</v>
      </c>
      <c r="AK339" s="61" t="e">
        <f>2*SQRT(AH339)*COS((AK337+2*PI())/3)-AH334/3</f>
        <v>#NUM!</v>
      </c>
      <c r="AL339" s="69" t="e">
        <f>AK339^3+AK339^2*AH334+AK339*AH335+AH336</f>
        <v>#NUM!</v>
      </c>
      <c r="AM339" s="50"/>
      <c r="AN339" s="65"/>
      <c r="AO339" s="50"/>
      <c r="AP339" s="65"/>
      <c r="AQ339" s="65"/>
      <c r="AR339" s="81"/>
      <c r="AS339" s="59">
        <v>9</v>
      </c>
      <c r="AT339" s="61">
        <f t="shared" si="89"/>
        <v>5.5413571276127595E-2</v>
      </c>
      <c r="AU339" s="61">
        <f>SUMPRODUCT(Q331:Q340,$BB$51:$BB$60)</f>
        <v>0.59958791314755566</v>
      </c>
      <c r="AV339" s="68">
        <f>IF($AA$15,EXP((AT339/AH332)*(AQ336-1)-LN(AQ336-AH332)-AH331*(2*AU339/AH331-AT339/AH332)*LN((AQ336+2.41421536*AH332)/(AQ336-0.41421536*AH332))/(AH332*2.82842713)      ),1)</f>
        <v>0.45596617326039668</v>
      </c>
    </row>
    <row r="340" spans="14:58" x14ac:dyDescent="0.25">
      <c r="N340" s="82"/>
      <c r="O340" s="172"/>
      <c r="P340" s="78">
        <v>10</v>
      </c>
      <c r="Q340" s="61">
        <f>N325/N326</f>
        <v>9.6046041680292599E-2</v>
      </c>
      <c r="R340" s="62"/>
      <c r="S340" s="62"/>
      <c r="T340" s="60"/>
      <c r="U340" s="63"/>
      <c r="V340" s="153">
        <f>SQRT($T$60*VLOOKUP(V330,$P$51:$T$60,5))*(1-$Q$29)*Q340*VLOOKUP(V330,P331:Q340,2)</f>
        <v>1.947735653043373E-3</v>
      </c>
      <c r="W340" s="61">
        <f>SQRT($T$60*VLOOKUP(W330,$P$51:$T$60,5))*(1-$R$29)*Q340*VLOOKUP(W330,P331:Q340,2)</f>
        <v>5.3437359248049042E-3</v>
      </c>
      <c r="X340" s="61">
        <f>SQRT($T$60*VLOOKUP(X330,$P$51:$T$60,5))*(1-$S$29)*Q340*VLOOKUP(X330,P331:Q340,2)</f>
        <v>8.63939153517174E-3</v>
      </c>
      <c r="Y340" s="61">
        <f>SQRT($T$60*VLOOKUP(Y330,$P$51:$T$60,5))*(1-$T$29)*Q340*VLOOKUP(Y330,P331:Q340,2)</f>
        <v>1.0496677244194926E-2</v>
      </c>
      <c r="Z340" s="61">
        <f>SQRT($T$60*VLOOKUP(Z330,$P$51:$T$60,5))*(1-$U$29)*Q340*VLOOKUP(Z330,P331:Q340,2)</f>
        <v>1.1155068235549813E-2</v>
      </c>
      <c r="AA340" s="61">
        <f>SQRT($T$60*VLOOKUP(AA330,$P$51:$T$60,5))*(1-$V$29)*Q340*VLOOKUP(AA330,P331:Q340,2)</f>
        <v>1.4500380835508466E-2</v>
      </c>
      <c r="AB340" s="61">
        <f>SQRT($T$60*VLOOKUP(AB330,$P$51:$T$60,5))*(1-$W$29)*Q340*VLOOKUP(AB330,P331:Q340,2)</f>
        <v>7.1485610327576461E-4</v>
      </c>
      <c r="AC340" s="61">
        <f>SQRT($T$60*VLOOKUP(AC330,$P$51:$T$60,5))*(1-$X$29)*Q340*VLOOKUP(AC330,P331:Q340,2)</f>
        <v>3.5743578927951067E-3</v>
      </c>
      <c r="AD340" s="61">
        <f>SQRT($T$60*VLOOKUP(AD330,$P$51:$T$60,5))*(1-$Y$29)*Q340*VLOOKUP(AD330,P331:Q340,2)</f>
        <v>5.4511788711174586E-3</v>
      </c>
      <c r="AE340" s="155">
        <f>SQRT($T$60*VLOOKUP(AE330,$P$51:$T$60,5))*(1-$Z$29)*Q340*VLOOKUP(AE330,P331:Q340,2)</f>
        <v>4.5304199173062647E-3</v>
      </c>
      <c r="AF340" s="84">
        <f>$U$60*Q340</f>
        <v>3.4840576290818706E-6</v>
      </c>
      <c r="AG340" s="59" t="s">
        <v>72</v>
      </c>
      <c r="AH340" s="63">
        <f>AH338^2-AH339^3</f>
        <v>1.5857446912087953E-3</v>
      </c>
      <c r="AI340" s="61"/>
      <c r="AJ340" s="66" t="s">
        <v>575</v>
      </c>
      <c r="AK340" s="61" t="e">
        <f>2*SQRT(AH339)*COS((AK337+4*PI())/3)-AH334/3</f>
        <v>#NUM!</v>
      </c>
      <c r="AL340" s="69" t="e">
        <f>AK340^3+AK340^2*AH334+AH335*AK340+AH336</f>
        <v>#NUM!</v>
      </c>
      <c r="AM340" s="50"/>
      <c r="AN340" s="65"/>
      <c r="AO340" s="50"/>
      <c r="AP340" s="65"/>
      <c r="AQ340" s="65"/>
      <c r="AR340" s="81"/>
      <c r="AS340" s="59">
        <v>10</v>
      </c>
      <c r="AT340" s="61">
        <f t="shared" si="89"/>
        <v>7.4413442121268769E-2</v>
      </c>
      <c r="AU340" s="61">
        <f>SUMPRODUCT(Q331:Q340,$BC$51:$BC$60)</f>
        <v>0.58144335130098845</v>
      </c>
      <c r="AV340" s="68">
        <f>IF($AA$16,EXP((AT340/AH332)*(AQ336-1)-LN(AQ336-AH332)-AH331*(2*AU340/AH331-AT340/AH332)*LN((AQ336+2.41421536*AH332)/(AQ336-0.41421536*AH332))/(AH332*2.82842713)      ),1)</f>
        <v>0.83642812561109559</v>
      </c>
      <c r="AW340" s="65"/>
      <c r="AX340" s="65"/>
      <c r="AY340" s="65"/>
      <c r="AZ340" s="65"/>
      <c r="BA340" s="65"/>
      <c r="BB340" s="65"/>
      <c r="BC340" s="65"/>
      <c r="BD340" s="65"/>
    </row>
    <row r="341" spans="14:58" x14ac:dyDescent="0.25">
      <c r="N341" s="173"/>
      <c r="O341" s="80"/>
      <c r="P341" s="93"/>
      <c r="Q341" s="72">
        <f>SUM(Q331:Q340)</f>
        <v>1</v>
      </c>
      <c r="R341" s="73"/>
      <c r="S341" s="73"/>
      <c r="T341" s="73"/>
      <c r="U341" s="73"/>
      <c r="V341" s="70"/>
      <c r="W341" s="73"/>
      <c r="X341" s="73"/>
      <c r="Y341" s="73"/>
      <c r="Z341" s="73"/>
      <c r="AA341" s="73"/>
      <c r="AB341" s="73"/>
      <c r="AC341" s="73"/>
      <c r="AD341" s="73"/>
      <c r="AE341" s="88">
        <f>SUM(V331:AE340)</f>
        <v>0.98094501063145101</v>
      </c>
      <c r="AF341" s="85">
        <f>SUM(AF331:AF340)</f>
        <v>5.2198748037136266E-5</v>
      </c>
      <c r="AG341" s="70"/>
      <c r="AH341" s="73"/>
      <c r="AI341" s="74"/>
      <c r="AJ341" s="75"/>
      <c r="AK341" s="74"/>
      <c r="AL341" s="74"/>
      <c r="AM341" s="76"/>
      <c r="AN341" s="73"/>
      <c r="AO341" s="76"/>
      <c r="AP341" s="73"/>
      <c r="AQ341" s="73"/>
      <c r="AR341" s="80"/>
      <c r="AS341" s="70"/>
      <c r="AT341" s="73"/>
      <c r="AU341" s="73"/>
      <c r="AV341" s="77"/>
      <c r="AW341" s="65"/>
      <c r="AX341" s="65"/>
      <c r="AY341" s="65"/>
      <c r="AZ341" s="65"/>
      <c r="BA341" s="65"/>
      <c r="BB341" s="65"/>
      <c r="BC341" s="65"/>
      <c r="BD341" s="65"/>
    </row>
    <row r="342" spans="14:58" x14ac:dyDescent="0.25">
      <c r="N342" s="82" t="s">
        <v>590</v>
      </c>
      <c r="O342" s="81"/>
      <c r="P342" s="171"/>
      <c r="Q342" s="57" t="s">
        <v>560</v>
      </c>
      <c r="R342" s="55"/>
      <c r="S342" s="55"/>
      <c r="T342" s="55"/>
      <c r="U342" s="56"/>
      <c r="V342" s="54">
        <v>1</v>
      </c>
      <c r="W342" s="55">
        <v>2</v>
      </c>
      <c r="X342" s="55">
        <v>3</v>
      </c>
      <c r="Y342" s="55">
        <v>4</v>
      </c>
      <c r="Z342" s="55">
        <v>5</v>
      </c>
      <c r="AA342" s="55">
        <v>6</v>
      </c>
      <c r="AB342" s="55">
        <v>7</v>
      </c>
      <c r="AC342" s="55">
        <v>8</v>
      </c>
      <c r="AD342" s="55">
        <v>9</v>
      </c>
      <c r="AE342" s="58">
        <v>10</v>
      </c>
      <c r="AF342" s="83"/>
      <c r="AG342" s="54"/>
      <c r="AH342" s="55"/>
      <c r="AI342" s="55"/>
      <c r="AJ342" s="55"/>
      <c r="AK342" s="55"/>
      <c r="AL342" s="55"/>
      <c r="AM342" s="55"/>
      <c r="AN342" s="55"/>
      <c r="AO342" s="55"/>
      <c r="AP342" s="55"/>
      <c r="AQ342" s="55"/>
      <c r="AR342" s="58"/>
      <c r="AS342" s="54"/>
      <c r="AT342" s="55" t="s">
        <v>565</v>
      </c>
      <c r="AU342" s="55" t="s">
        <v>577</v>
      </c>
      <c r="AV342" s="58" t="s">
        <v>590</v>
      </c>
      <c r="AW342" s="65"/>
      <c r="AX342" s="65"/>
      <c r="AY342" s="65"/>
      <c r="AZ342" s="65"/>
      <c r="BA342" s="65"/>
      <c r="BB342" s="65"/>
      <c r="BC342" s="65"/>
      <c r="BD342" s="65"/>
    </row>
    <row r="343" spans="14:58" x14ac:dyDescent="0.25">
      <c r="N343" s="82"/>
      <c r="O343" s="81"/>
      <c r="P343" s="78">
        <v>1</v>
      </c>
      <c r="Q343" s="61">
        <f>O316/O326</f>
        <v>0.20818054470702357</v>
      </c>
      <c r="R343" s="60"/>
      <c r="S343" s="60"/>
      <c r="T343" s="61"/>
      <c r="U343" s="62"/>
      <c r="V343" s="153">
        <f>SQRT($T$51*VLOOKUP(V342,$P$51:$T$60,5))*(1-$Q$20)*Q343*VLOOKUP(V342,P343:Q352,2)</f>
        <v>8.901025691846377E-3</v>
      </c>
      <c r="W343" s="61">
        <f>SQRT($T$51*VLOOKUP(W342,$P$51:$T$60,5))*(1-$R$20)*Q343*VLOOKUP(W342,P343:Q352,2)</f>
        <v>6.9600151723046974E-3</v>
      </c>
      <c r="X343" s="61">
        <f>SQRT($T$51*VLOOKUP(X342,$P$51:$T$60,5))*(1-$S$20)*Q343*VLOOKUP(X342,P343:Q352,2)</f>
        <v>3.9876652805161438E-3</v>
      </c>
      <c r="Y343" s="61">
        <f>SQRT($T$51*VLOOKUP(Y342,$P$51:$T$60,5))*(1-$T$20)*Q343*VLOOKUP(Y342,P343:Q352,2)</f>
        <v>2.4474784968876754E-3</v>
      </c>
      <c r="Z343" s="61">
        <f>SQRT($T$51*VLOOKUP(Z342,$P$51:$T$60,5))*(1-$U$20)*Q343*VLOOKUP(Z342,P343:Q352,2)</f>
        <v>2.4091725340371468E-3</v>
      </c>
      <c r="AA343" s="61">
        <f>SQRT($T$51*VLOOKUP(AA342,$P$51:$T$60,5))*(1-$V$20)*Q343*VLOOKUP(AA342,P343:Q352,2)</f>
        <v>1.190270324161542E-3</v>
      </c>
      <c r="AB343" s="61">
        <f>SQRT($T$51*VLOOKUP(AB342,$P$51:$T$60,5))*(1-$W$20)*Q343*VLOOKUP(AB342,P343:Q352,2)</f>
        <v>7.8671935512333695E-3</v>
      </c>
      <c r="AC343" s="61">
        <f>SQRT($T$51*VLOOKUP(AC342,$P$51:$T$60,5))*(1-$X$20)*Q343*VLOOKUP(AC342,P343:Q352,2)</f>
        <v>7.4875409055904186E-3</v>
      </c>
      <c r="AD343" s="61">
        <f>SQRT($T$51*VLOOKUP(AD342,$P$51:$T$60,5))*(1-$Y$20)*Q343*VLOOKUP(AD342,P343:Q352,2)</f>
        <v>4.6520529942999239E-3</v>
      </c>
      <c r="AE343" s="155">
        <f>SQRT($T$51*VLOOKUP(AE342,$P$51:$T$60,5))*(1-$Z$20)*Q343*VLOOKUP(AE342,P343:Q352,2)</f>
        <v>7.2659719858729505E-3</v>
      </c>
      <c r="AF343" s="84">
        <f>$U$51*Q343</f>
        <v>5.5796215016602866E-6</v>
      </c>
      <c r="AG343" s="59" t="s">
        <v>69</v>
      </c>
      <c r="AH343" s="61">
        <f>$AE$10*AE353*100000/($T$3*$AE$9)^2</f>
        <v>0.27168978283681622</v>
      </c>
      <c r="AI343" s="65" t="s">
        <v>583</v>
      </c>
      <c r="AJ343" s="66" t="s">
        <v>573</v>
      </c>
      <c r="AK343" s="61">
        <f>(AH350+SQRT(AH352))^(1/3)+(AH350-SQRT(AH352))^(1/3)-AH346/3</f>
        <v>0.79388179124929936</v>
      </c>
      <c r="AL343" s="63">
        <f>AK343^3+AH346*AK343^2+AH347*AK343+AH348</f>
        <v>3.6429192995512949E-17</v>
      </c>
      <c r="AM343" s="65" t="s">
        <v>573</v>
      </c>
      <c r="AN343" s="61">
        <f>IF(AH352&gt;=0,AK343,AK350)</f>
        <v>0.79388179124929936</v>
      </c>
      <c r="AO343" s="61">
        <f>IF(AN343&lt;AN344,AN344,AN343)</f>
        <v>0.79388179124929936</v>
      </c>
      <c r="AP343" s="61">
        <f>AO343</f>
        <v>0.79388179124929936</v>
      </c>
      <c r="AQ343" s="67">
        <f>IF(AP343&lt;AP344,AP344,AP343)</f>
        <v>0.79388179124929936</v>
      </c>
      <c r="AR343" s="81"/>
      <c r="AS343" s="59">
        <v>1</v>
      </c>
      <c r="AT343" s="61">
        <f>AT331</f>
        <v>5.4980683411787988E-2</v>
      </c>
      <c r="AU343" s="61">
        <f>SUMPRODUCT(Q343:Q352,$AT$51:$AT$60)</f>
        <v>0.21494849566803256</v>
      </c>
      <c r="AV343" s="68">
        <f>IF($AA$7,EXP((AT343/AH344)*(AQ348-1)-LN(AQ348-AH344)-AH343*(2*AU343/AH343-AT343/AH344)*LN((AQ348+2.41421536*AH344)/(AQ348-0.41421536*AH344))/(AH344*2.82842713)      ),1)</f>
        <v>0.91217830006442469</v>
      </c>
      <c r="AW343" s="61"/>
      <c r="AX343" s="61"/>
      <c r="AY343" s="61"/>
      <c r="AZ343" s="61"/>
      <c r="BA343" s="61"/>
      <c r="BB343" s="61"/>
      <c r="BC343" s="61"/>
      <c r="BD343" s="65"/>
    </row>
    <row r="344" spans="14:58" x14ac:dyDescent="0.25">
      <c r="N344" s="82"/>
      <c r="O344" s="81"/>
      <c r="P344" s="78">
        <v>2</v>
      </c>
      <c r="Q344" s="61">
        <f>O317/O326</f>
        <v>9.3710693779584117E-2</v>
      </c>
      <c r="R344" s="60"/>
      <c r="S344" s="60"/>
      <c r="T344" s="61"/>
      <c r="U344" s="62"/>
      <c r="V344" s="153">
        <f>SQRT($T$52*VLOOKUP(V342,$P$51:$T$60,5))*(1-$Q$21)*Q344*VLOOKUP(V342,P343:Q352,2)</f>
        <v>6.9600151723046974E-3</v>
      </c>
      <c r="W344" s="61">
        <f>SQRT($T$52*VLOOKUP(W342,$P$51:$T$60,5))*(1-$R$21)*Q344*VLOOKUP(W342,P343:Q352,2)</f>
        <v>5.4140831016738491E-3</v>
      </c>
      <c r="X344" s="61">
        <f>SQRT($T$52*VLOOKUP(X342,$P$51:$T$60,5))*(1-$S$21)*Q344*VLOOKUP(X342,P343:Q352,2)</f>
        <v>3.1506940058855077E-3</v>
      </c>
      <c r="Y344" s="61">
        <f>SQRT($T$52*VLOOKUP(Y342,$P$51:$T$60,5))*(1-$T$21)*Q344*VLOOKUP(Y342,P343:Q352,2)</f>
        <v>1.7488180158459425E-3</v>
      </c>
      <c r="Z344" s="61">
        <f>SQRT($T$52*VLOOKUP(Z342,$P$51:$T$60,5))*(1-$U$21)*Q344*VLOOKUP(Z342,P343:Q352,2)</f>
        <v>1.9412127187000013E-3</v>
      </c>
      <c r="AA344" s="61">
        <f>SQRT($T$52*VLOOKUP(AA342,$P$51:$T$60,5))*(1-$V$21)*Q344*VLOOKUP(AA342,P343:Q352,2)</f>
        <v>9.4274165406679961E-4</v>
      </c>
      <c r="AB344" s="61">
        <f>SQRT($T$52*VLOOKUP(AB342,$P$51:$T$60,5))*(1-$W$21)*Q344*VLOOKUP(AB342,P343:Q352,2)</f>
        <v>6.0064884424841274E-3</v>
      </c>
      <c r="AC344" s="61">
        <f>SQRT($T$52*VLOOKUP(AC342,$P$51:$T$60,5))*(1-$X$21)*Q344*VLOOKUP(AC342,P343:Q352,2)</f>
        <v>5.5804292911512763E-3</v>
      </c>
      <c r="AD344" s="61">
        <f>SQRT($T$52*VLOOKUP(AD342,$P$51:$T$60,5))*(1-$Y$21)*Q344*VLOOKUP(AD342,P343:Q352,2)</f>
        <v>3.6309380782884155E-3</v>
      </c>
      <c r="AE344" s="155">
        <f>SQRT($T$52*VLOOKUP(AE342,$P$51:$T$60,5))*(1-$Z$21)*Q344*VLOOKUP(AE342,P343:Q352,2)</f>
        <v>5.7397476210818239E-3</v>
      </c>
      <c r="AF344" s="84">
        <f>$U$52*Q344</f>
        <v>3.7906064988882562E-6</v>
      </c>
      <c r="AG344" s="59" t="s">
        <v>65</v>
      </c>
      <c r="AH344" s="61">
        <f>AF353*$AE$10*100000/($T$3*$AE$9)</f>
        <v>6.5231137824342381E-2</v>
      </c>
      <c r="AI344" s="61"/>
      <c r="AJ344" s="66" t="s">
        <v>574</v>
      </c>
      <c r="AK344" s="66" t="e">
        <f>1/0</f>
        <v>#DIV/0!</v>
      </c>
      <c r="AL344" s="61"/>
      <c r="AM344" s="65" t="s">
        <v>574</v>
      </c>
      <c r="AN344" s="66">
        <f>IF(AH352&gt;=0,0,AK351)</f>
        <v>0</v>
      </c>
      <c r="AO344" s="61">
        <f>IF(AN343&lt;AN344,AN343,AN344)</f>
        <v>0</v>
      </c>
      <c r="AP344" s="61">
        <f>IF(AO344&lt;AO345,AO345,AO344)</f>
        <v>0</v>
      </c>
      <c r="AQ344" s="67">
        <f>IF(AP343&lt;AP344,AP343,AP344)</f>
        <v>0</v>
      </c>
      <c r="AR344" s="81"/>
      <c r="AS344" s="59">
        <v>2</v>
      </c>
      <c r="AT344" s="61">
        <f t="shared" ref="AT344:AT352" si="90">AT332</f>
        <v>8.2978405430088234E-2</v>
      </c>
      <c r="AU344" s="61">
        <f>SUMPRODUCT(Q343:Q352,$AU$51:$AU$60)</f>
        <v>0.36926146050842085</v>
      </c>
      <c r="AV344" s="68">
        <f>IF($AA$8,EXP((AT344/AH344)*(AQ348-1)-LN(AQ348-AH344)-AH343*(2*AU344/AH343-AT344/AH344)*LN((AQ348+2.41421536*AH344)/(AQ348-0.41421536*AH344))/(AH344*2.82842713)      ),1)</f>
        <v>0.66713963578615443</v>
      </c>
      <c r="AW344" s="61"/>
      <c r="AX344" s="61"/>
      <c r="AY344" s="61"/>
      <c r="AZ344" s="61"/>
      <c r="BA344" s="61"/>
      <c r="BB344" s="61"/>
      <c r="BC344" s="61"/>
      <c r="BD344" s="65"/>
    </row>
    <row r="345" spans="14:58" x14ac:dyDescent="0.25">
      <c r="N345" s="82"/>
      <c r="O345" s="81"/>
      <c r="P345" s="78">
        <v>3</v>
      </c>
      <c r="Q345" s="61">
        <f>O318/O326</f>
        <v>3.9848860555929032E-2</v>
      </c>
      <c r="R345" s="60"/>
      <c r="S345" s="60"/>
      <c r="T345" s="61"/>
      <c r="U345" s="62"/>
      <c r="V345" s="153">
        <f>SQRT($T$53*VLOOKUP(V342,$P$51:$T$60,5))*(1-$Q$22)*Q345*VLOOKUP(V342,P343:Q352,2)</f>
        <v>3.9876652805161446E-3</v>
      </c>
      <c r="W345" s="61">
        <f>SQRT($T$53*VLOOKUP(W342,$P$51:$T$60,5))*(1-$R$22)*Q345*VLOOKUP(W342,P343:Q352,2)</f>
        <v>3.1506940058855077E-3</v>
      </c>
      <c r="X345" s="61">
        <f>SQRT($T$53*VLOOKUP(X342,$P$51:$T$60,5))*(1-$S$22)*Q345*VLOOKUP(X342,P343:Q352,2)</f>
        <v>1.8375683821882326E-3</v>
      </c>
      <c r="Y345" s="61">
        <f>SQRT($T$53*VLOOKUP(Y342,$P$51:$T$60,5))*(1-$T$22)*Q345*VLOOKUP(Y342,P343:Q352,2)</f>
        <v>1.1233108208024735E-3</v>
      </c>
      <c r="Z345" s="61">
        <f>SQRT($T$53*VLOOKUP(Z342,$P$51:$T$60,5))*(1-$U$22)*Q345*VLOOKUP(Z342,P343:Q352,2)</f>
        <v>1.1321571394119184E-3</v>
      </c>
      <c r="AA345" s="61">
        <f>SQRT($T$53*VLOOKUP(AA342,$P$51:$T$60,5))*(1-$V$22)*Q345*VLOOKUP(AA342,P343:Q352,2)</f>
        <v>5.3876514682364024E-4</v>
      </c>
      <c r="AB345" s="61">
        <f>SQRT($T$53*VLOOKUP(AB342,$P$51:$T$60,5))*(1-$W$22)*Q345*VLOOKUP(AB342,P343:Q352,2)</f>
        <v>3.374961030191886E-3</v>
      </c>
      <c r="AC345" s="61">
        <f>SQRT($T$53*VLOOKUP(AC342,$P$51:$T$60,5))*(1-$X$22)*Q345*VLOOKUP(AC342,P343:Q352,2)</f>
        <v>3.2814197390038735E-3</v>
      </c>
      <c r="AD345" s="61">
        <f>SQRT($T$53*VLOOKUP(AD342,$P$51:$T$60,5))*(1-$Y$22)*Q345*VLOOKUP(AD342,P343:Q352,2)</f>
        <v>2.1049460783847747E-3</v>
      </c>
      <c r="AE345" s="155">
        <f>SQRT($T$53*VLOOKUP(AE342,$P$51:$T$60,5))*(1-$Z$22)*Q345*VLOOKUP(AE342,P343:Q352,2)</f>
        <v>3.3739187254454373E-3</v>
      </c>
      <c r="AF345" s="84">
        <f>$U$53*Q345</f>
        <v>2.245258487127092E-6</v>
      </c>
      <c r="AG345" s="82"/>
      <c r="AH345" s="65"/>
      <c r="AI345" s="61"/>
      <c r="AJ345" s="66" t="s">
        <v>575</v>
      </c>
      <c r="AK345" s="66" t="e">
        <f>1/0</f>
        <v>#DIV/0!</v>
      </c>
      <c r="AL345" s="61"/>
      <c r="AM345" s="65" t="s">
        <v>575</v>
      </c>
      <c r="AN345" s="66">
        <f>IF(AH352&gt;=0,0,AK352)</f>
        <v>0</v>
      </c>
      <c r="AO345" s="61">
        <f>AN345</f>
        <v>0</v>
      </c>
      <c r="AP345" s="61">
        <f>IF(AO344&lt;AO345,AO344,AO345)</f>
        <v>0</v>
      </c>
      <c r="AQ345" s="67">
        <f>AP345</f>
        <v>0</v>
      </c>
      <c r="AR345" s="81"/>
      <c r="AS345" s="59">
        <v>3</v>
      </c>
      <c r="AT345" s="61">
        <f t="shared" si="90"/>
        <v>0.11558353539329831</v>
      </c>
      <c r="AU345" s="61">
        <f>SUMPRODUCT(Q343:Q352,$AV$51:$AV$60)</f>
        <v>0.50489525438534977</v>
      </c>
      <c r="AV345" s="68">
        <f>IF($AA$9,EXP((AT345/AH344)*(AQ348-1)-LN(AQ348-AH344)-AH343*(2*AU345/AH343-AT345/AH344)*LN((AQ348+2.41421536*AH344)/(AQ348-0.41421536*AH344))/(AH344*2.82842713)      ),1)</f>
        <v>0.51372152289788198</v>
      </c>
      <c r="AW345" s="61"/>
      <c r="AX345" s="61"/>
      <c r="AY345" s="61"/>
      <c r="AZ345" s="61"/>
      <c r="BA345" s="61"/>
      <c r="BB345" s="61"/>
      <c r="BC345" s="61"/>
    </row>
    <row r="346" spans="14:58" x14ac:dyDescent="0.25">
      <c r="N346" s="82"/>
      <c r="O346" s="81"/>
      <c r="P346" s="78">
        <v>4</v>
      </c>
      <c r="Q346" s="61">
        <f>O319/O326</f>
        <v>1.9272593912062805E-2</v>
      </c>
      <c r="R346" s="60"/>
      <c r="S346" s="60"/>
      <c r="T346" s="61"/>
      <c r="U346" s="62"/>
      <c r="V346" s="153">
        <f>SQRT($T$54*VLOOKUP(V342,$P$51:$T$60,5))*(1-$Q$23)*Q346*VLOOKUP(V342,P343:Q352,2)</f>
        <v>2.4474784968876754E-3</v>
      </c>
      <c r="W346" s="61">
        <f>SQRT($T$54*VLOOKUP(W342,$P$51:$T$60,5))*(1-$R$23)*Q346*VLOOKUP(W342,P343:Q352,2)</f>
        <v>1.7488180158459425E-3</v>
      </c>
      <c r="X346" s="61">
        <f>SQRT($T$54*VLOOKUP(X342,$P$51:$T$60,5))*(1-$S$23)*Q346*VLOOKUP(X342,P343:Q352,2)</f>
        <v>1.1233108208024735E-3</v>
      </c>
      <c r="Y346" s="61">
        <f>SQRT($T$54*VLOOKUP(Y342,$P$51:$T$60,5))*(1-$T$23)*Q346*VLOOKUP(Y342,P343:Q352,2)</f>
        <v>6.9123776725585632E-4</v>
      </c>
      <c r="Z346" s="61">
        <f>SQRT($T$54*VLOOKUP(Z342,$P$51:$T$60,5))*(1-$U$23)*Q346*VLOOKUP(Z342,P343:Q352,2)</f>
        <v>6.8928370734360909E-4</v>
      </c>
      <c r="AA346" s="61">
        <f>SQRT($T$54*VLOOKUP(AA342,$P$51:$T$60,5))*(1-$V$23)*Q346*VLOOKUP(AA342,P343:Q352,2)</f>
        <v>3.1438059454247825E-4</v>
      </c>
      <c r="AB346" s="61">
        <f>SQRT($T$54*VLOOKUP(AB342,$P$51:$T$60,5))*(1-$W$23)*Q346*VLOOKUP(AB342,P343:Q352,2)</f>
        <v>2.0817204495090533E-3</v>
      </c>
      <c r="AC346" s="61">
        <f>SQRT($T$54*VLOOKUP(AC342,$P$51:$T$60,5))*(1-$X$23)*Q346*VLOOKUP(AC342,P343:Q352,2)</f>
        <v>1.9914436907360073E-3</v>
      </c>
      <c r="AD346" s="61">
        <f>SQRT($T$54*VLOOKUP(AD342,$P$51:$T$60,5))*(1-$Y$23)*Q346*VLOOKUP(AD342,P343:Q352,2)</f>
        <v>1.4152816695077702E-3</v>
      </c>
      <c r="AE346" s="155">
        <f>SQRT($T$54*VLOOKUP(AE342,$P$51:$T$60,5))*(1-$Z$23)*Q346*VLOOKUP(AE342,P343:Q352,2)</f>
        <v>1.8785240934608475E-3</v>
      </c>
      <c r="AF346" s="84">
        <f>$U$54*Q346</f>
        <v>1.3950819314302713E-6</v>
      </c>
      <c r="AG346" s="59" t="s">
        <v>570</v>
      </c>
      <c r="AH346" s="60">
        <f>AH344-1</f>
        <v>-0.93476886217565758</v>
      </c>
      <c r="AI346" s="61"/>
      <c r="AJ346" s="66"/>
      <c r="AK346" s="61"/>
      <c r="AL346" s="61"/>
      <c r="AM346" s="50"/>
      <c r="AN346" s="65"/>
      <c r="AO346" s="65"/>
      <c r="AP346" s="65"/>
      <c r="AQ346" s="65"/>
      <c r="AR346" s="81"/>
      <c r="AS346" s="59">
        <v>4</v>
      </c>
      <c r="AT346" s="61">
        <f t="shared" si="90"/>
        <v>0.14849269129567372</v>
      </c>
      <c r="AU346" s="61">
        <f>SUMPRODUCT(Q343:Q352,$AW$51:$AW$60)</f>
        <v>0.62803588028872004</v>
      </c>
      <c r="AV346" s="68">
        <f>IF($AA$10,EXP((AT346/AH344)*(AQ348-1)-LN(AQ348-AH344)-AH343*(2*AU346/AH343-AT346/AH344)*LN((AQ348+2.41421536*AH344)/(AQ348-0.41421536*AH344))/(AH344*2.82842713)      ),1)</f>
        <v>0.40751541103791877</v>
      </c>
      <c r="AW346" s="61"/>
      <c r="AX346" s="61"/>
      <c r="AY346" s="61"/>
      <c r="AZ346" s="61"/>
      <c r="BA346" s="61"/>
      <c r="BB346" s="61"/>
      <c r="BC346" s="61"/>
    </row>
    <row r="347" spans="14:58" x14ac:dyDescent="0.25">
      <c r="N347" s="82"/>
      <c r="O347" s="81"/>
      <c r="P347" s="78">
        <v>5</v>
      </c>
      <c r="Q347" s="61">
        <f>O320/O326</f>
        <v>1.9881602740359605E-2</v>
      </c>
      <c r="R347" s="60"/>
      <c r="S347" s="60"/>
      <c r="T347" s="61"/>
      <c r="U347" s="62"/>
      <c r="V347" s="153">
        <f>SQRT($T$55*VLOOKUP(V342,$P$51:$T$60,5))*(1-$Q$24)*Q347*VLOOKUP(V342,P343:Q352,2)</f>
        <v>2.4091725340371468E-3</v>
      </c>
      <c r="W347" s="61">
        <f>SQRT($T$55*VLOOKUP(W342,$P$51:$T$60,5))*(1-$R$24)*Q347*VLOOKUP(W342,P343:Q352,2)</f>
        <v>1.9412127187000011E-3</v>
      </c>
      <c r="X347" s="61">
        <f>SQRT($T$55*VLOOKUP(X342,$P$51:$T$60,5))*(1-$S$24)*Q347*VLOOKUP(X342,P343:Q352,2)</f>
        <v>1.1321571394119184E-3</v>
      </c>
      <c r="Y347" s="61">
        <f>SQRT($T$55*VLOOKUP(Y342,$P$51:$T$60,5))*(1-$T$24)*Q347*VLOOKUP(Y342,P343:Q352,2)</f>
        <v>6.8928370734360909E-4</v>
      </c>
      <c r="Z347" s="61">
        <f>SQRT($T$55*VLOOKUP(Z342,$P$51:$T$60,5))*(1-$U$24)*Q347*VLOOKUP(Z342,P343:Q352,2)</f>
        <v>6.8678563297087654E-4</v>
      </c>
      <c r="AA347" s="61">
        <f>SQRT($T$55*VLOOKUP(AA342,$P$51:$T$60,5))*(1-$V$24)*Q347*VLOOKUP(AA342,P343:Q352,2)</f>
        <v>3.3840877482679127E-4</v>
      </c>
      <c r="AB347" s="61">
        <f>SQRT($T$55*VLOOKUP(AB342,$P$51:$T$60,5))*(1-$W$24)*Q347*VLOOKUP(AB342,P343:Q352,2)</f>
        <v>2.0224538590408268E-3</v>
      </c>
      <c r="AC347" s="61">
        <f>SQRT($T$55*VLOOKUP(AC342,$P$51:$T$60,5))*(1-$X$24)*Q347*VLOOKUP(AC342,P343:Q352,2)</f>
        <v>2.0154813227280239E-3</v>
      </c>
      <c r="AD347" s="61">
        <f>SQRT($T$55*VLOOKUP(AD342,$P$51:$T$60,5))*(1-$Y$24)*Q347*VLOOKUP(AD342,P343:Q352,2)</f>
        <v>1.3438485602071807E-3</v>
      </c>
      <c r="AE347" s="155">
        <f>SQRT($T$55*VLOOKUP(AE342,$P$51:$T$60,5))*(1-$Z$24)*Q347*VLOOKUP(AE342,P343:Q352,2)</f>
        <v>2.0626401279758991E-3</v>
      </c>
      <c r="AF347" s="84">
        <f>$U$55*Q347</f>
        <v>1.4388417832295325E-6</v>
      </c>
      <c r="AG347" s="59" t="s">
        <v>571</v>
      </c>
      <c r="AH347" s="60">
        <f>AH343-3*AH344*AH344-2*AH344</f>
        <v>0.12846220316255638</v>
      </c>
      <c r="AI347" s="61" t="s">
        <v>584</v>
      </c>
      <c r="AJ347" s="66" t="s">
        <v>585</v>
      </c>
      <c r="AK347" s="61">
        <f>AH350^2/AH351^3</f>
        <v>1.7729678957083863</v>
      </c>
      <c r="AL347" s="61"/>
      <c r="AM347" s="50"/>
      <c r="AN347" s="65"/>
      <c r="AO347" s="65"/>
      <c r="AP347" s="65"/>
      <c r="AQ347" s="65"/>
      <c r="AR347" s="81"/>
      <c r="AS347" s="59">
        <v>5</v>
      </c>
      <c r="AT347" s="61">
        <f t="shared" si="90"/>
        <v>0.14845922339919562</v>
      </c>
      <c r="AU347" s="61">
        <f>SUMPRODUCT(Q343:Q352,$AX$51:$AX$60)</f>
        <v>0.61980288891297908</v>
      </c>
      <c r="AV347" s="68">
        <f>IF($AA$11,EXP((AT347/AH344)*(AQ348-1)-LN(AQ348-AH344)-AH343*(2*AU347/AH343-AT347/AH344)*LN((AQ348+2.41421536*AH344)/(AQ348-0.41421536*AH344))/(AH344*2.82842713)      ),1)</f>
        <v>0.41540837969577971</v>
      </c>
      <c r="AW347" s="61"/>
      <c r="AX347" s="61"/>
      <c r="AY347" s="61"/>
      <c r="AZ347" s="61"/>
      <c r="BA347" s="61"/>
      <c r="BB347" s="61"/>
      <c r="BC347" s="61"/>
    </row>
    <row r="348" spans="14:58" x14ac:dyDescent="0.25">
      <c r="N348" s="82"/>
      <c r="O348" s="81"/>
      <c r="P348" s="78">
        <v>6</v>
      </c>
      <c r="Q348" s="61">
        <f>O321/O326</f>
        <v>7.7695798987366445E-3</v>
      </c>
      <c r="R348" s="60"/>
      <c r="S348" s="60"/>
      <c r="T348" s="61"/>
      <c r="U348" s="62"/>
      <c r="V348" s="153">
        <f>SQRT($T$56*VLOOKUP(V342,$P$51:$T$60,5))*(1-$Q$25)*Q348*VLOOKUP(V342,P343:Q352,2)</f>
        <v>1.1902703241615418E-3</v>
      </c>
      <c r="W348" s="61">
        <f>SQRT($T$56*VLOOKUP(W342,$P$51:$T$60,5))*(1-$R$25)*Q348*VLOOKUP(W342,P343:Q352,2)</f>
        <v>9.4274165406679972E-4</v>
      </c>
      <c r="X348" s="61">
        <f>SQRT($T$56*VLOOKUP(X342,$P$51:$T$60,5))*(1-$S$25)*Q348*VLOOKUP(X342,P343:Q352,2)</f>
        <v>5.3876514682364024E-4</v>
      </c>
      <c r="Y348" s="61">
        <f>SQRT($T$56*VLOOKUP(Y342,$P$51:$T$60,5))*(1-$T$25)*Q348*VLOOKUP(Y342,P343:Q352,2)</f>
        <v>3.1438059454247825E-4</v>
      </c>
      <c r="Z348" s="61">
        <f>SQRT($T$56*VLOOKUP(Z342,$P$51:$T$60,5))*(1-$U$25)*Q348*VLOOKUP(Z342,P343:Q352,2)</f>
        <v>3.3840877482679133E-4</v>
      </c>
      <c r="AA348" s="61">
        <f>SQRT($T$56*VLOOKUP(AA342,$P$51:$T$60,5))*(1-$V$25)*Q348*VLOOKUP(AA342,P343:Q352,2)</f>
        <v>1.667485360524806E-4</v>
      </c>
      <c r="AB348" s="61">
        <f>SQRT($T$56*VLOOKUP(AB342,$P$51:$T$60,5))*(1-$W$25)*Q348*VLOOKUP(AB342,P343:Q352,2)</f>
        <v>1.1002390658296853E-3</v>
      </c>
      <c r="AC348" s="61">
        <f>SQRT($T$56*VLOOKUP(AC342,$P$51:$T$60,5))*(1-$X$25)*Q348*VLOOKUP(AC342,P343:Q352,2)</f>
        <v>9.9063141544596827E-4</v>
      </c>
      <c r="AD348" s="61">
        <f>SQRT($T$56*VLOOKUP(AD342,$P$51:$T$60,5))*(1-$Y$25)*Q348*VLOOKUP(AD342,P343:Q352,2)</f>
        <v>6.5132801455454329E-4</v>
      </c>
      <c r="AE348" s="155">
        <f>SQRT($T$56*VLOOKUP(AE342,$P$51:$T$60,5))*(1-$Z$25)*Q348*VLOOKUP(AE342,P343:Q352,2)</f>
        <v>1.0163513694913006E-3</v>
      </c>
      <c r="AF348" s="84">
        <f>$U$56*Q348</f>
        <v>6.9948587185715068E-7</v>
      </c>
      <c r="AG348" s="59" t="s">
        <v>572</v>
      </c>
      <c r="AH348" s="60">
        <f>-1*AH343*AH344+AH344^2+AH344^3</f>
        <v>-1.3189967225748353E-2</v>
      </c>
      <c r="AI348" s="61"/>
      <c r="AJ348" s="66" t="s">
        <v>586</v>
      </c>
      <c r="AK348" s="61" t="e">
        <f>SQRT(1-AK347)/SQRT(AK347)*AH350/ABS(AH350)</f>
        <v>#NUM!</v>
      </c>
      <c r="AL348" s="61"/>
      <c r="AM348" s="50"/>
      <c r="AN348" s="65"/>
      <c r="AO348" s="65"/>
      <c r="AP348" s="65" t="s">
        <v>589</v>
      </c>
      <c r="AQ348" s="61">
        <f>AQ343</f>
        <v>0.79388179124929936</v>
      </c>
      <c r="AR348" s="81"/>
      <c r="AS348" s="59">
        <v>6</v>
      </c>
      <c r="AT348" s="61">
        <f t="shared" si="90"/>
        <v>0.18468301041282212</v>
      </c>
      <c r="AU348" s="61">
        <f>SUMPRODUCT(Q343:Q352,$AY$51:$AY$60)</f>
        <v>0.78533226801832601</v>
      </c>
      <c r="AV348" s="68">
        <f>IF($AA$12,EXP((AT348/AH344)*(AQ348-1)-LN(AQ348-AH344)-AH343*(2*AU348/AH343-AT348/AH344)*LN((AQ348+2.41421536*AH344)/(AQ348-0.41421536*AH344))/(AH344*2.82842713)      ),1)</f>
        <v>0.30014188361197253</v>
      </c>
      <c r="AW348" s="61"/>
      <c r="AX348" s="61"/>
      <c r="AY348" s="61"/>
      <c r="AZ348" s="61"/>
      <c r="BA348" s="61"/>
      <c r="BB348" s="61"/>
      <c r="BC348" s="61"/>
    </row>
    <row r="349" spans="14:58" x14ac:dyDescent="0.25">
      <c r="N349" s="82"/>
      <c r="O349" s="81"/>
      <c r="P349" s="78">
        <v>7</v>
      </c>
      <c r="Q349" s="61">
        <f>O322/O326</f>
        <v>0.28965130990027693</v>
      </c>
      <c r="R349" s="60"/>
      <c r="S349" s="60"/>
      <c r="T349" s="61"/>
      <c r="U349" s="62"/>
      <c r="V349" s="153">
        <f>SQRT($T$57*VLOOKUP(V342,$P$51:$T$60,5))*(1-$Q$26)*Q349*VLOOKUP(V342,P343:Q352,2)</f>
        <v>7.8671935512333695E-3</v>
      </c>
      <c r="W349" s="61">
        <f>SQRT($T$57*VLOOKUP(W342,$P$51:$T$60,5))*(1-$R$26)*Q349*VLOOKUP(W342,P343:Q352,2)</f>
        <v>6.0064884424841265E-3</v>
      </c>
      <c r="X349" s="61">
        <f>SQRT($T$57*VLOOKUP(X342,$P$51:$T$60,5))*(1-$S$26)*Q349*VLOOKUP(X342,P343:Q352,2)</f>
        <v>3.374961030191886E-3</v>
      </c>
      <c r="Y349" s="61">
        <f>SQRT($T$57*VLOOKUP(Y342,$P$51:$T$60,5))*(1-$T$26)*Q349*VLOOKUP(Y342,P343:Q352,2)</f>
        <v>2.0817204495090533E-3</v>
      </c>
      <c r="Z349" s="61">
        <f>SQRT($T$57*VLOOKUP(Z342,$P$51:$T$60,5))*(1-$U$26)*Q349*VLOOKUP(Z342,P343:Q352,2)</f>
        <v>2.0224538590408263E-3</v>
      </c>
      <c r="AA349" s="61">
        <f>SQRT($T$57*VLOOKUP(AA342,$P$51:$T$60,5))*(1-$V$26)*Q349*VLOOKUP(AA342,P343:Q352,2)</f>
        <v>1.1002390658296855E-3</v>
      </c>
      <c r="AB349" s="61">
        <f>SQRT($T$57*VLOOKUP(AB342,$P$51:$T$60,5))*(1-$W$26)*Q349*VLOOKUP(AB342,P343:Q352,2)</f>
        <v>7.4069890652257338E-3</v>
      </c>
      <c r="AC349" s="61">
        <f>SQRT($T$57*VLOOKUP(AC342,$P$51:$T$60,5))*(1-$X$26)*Q349*VLOOKUP(AC342,P343:Q352,2)</f>
        <v>7.6493989119824184E-3</v>
      </c>
      <c r="AD349" s="61">
        <f>SQRT($T$57*VLOOKUP(AD342,$P$51:$T$60,5))*(1-$Y$26)*Q349*VLOOKUP(AD342,P343:Q352,2)</f>
        <v>3.8142409073172946E-3</v>
      </c>
      <c r="AE349" s="155">
        <f>SQRT($T$57*VLOOKUP(AE342,$P$51:$T$60,5))*(1-$Z$26)*Q349*VLOOKUP(AE342,P343:Q352,2)</f>
        <v>6.1939818860889742E-3</v>
      </c>
      <c r="AF349" s="84">
        <f>$U$57*Q349</f>
        <v>6.9660662420495915E-6</v>
      </c>
      <c r="AG349" s="82"/>
      <c r="AH349" s="65"/>
      <c r="AI349" s="61"/>
      <c r="AJ349" s="66" t="s">
        <v>587</v>
      </c>
      <c r="AK349" s="61" t="e">
        <f>IF(ATAN(AK348)&lt;0,ATAN(AK348)+PI(),ATAN(AK348))</f>
        <v>#NUM!</v>
      </c>
      <c r="AL349" s="61"/>
      <c r="AM349" s="50"/>
      <c r="AN349" s="65"/>
      <c r="AO349" s="65"/>
      <c r="AP349" s="65"/>
      <c r="AQ349" s="65"/>
      <c r="AR349" s="81"/>
      <c r="AS349" s="59">
        <v>7</v>
      </c>
      <c r="AT349" s="61">
        <f t="shared" si="90"/>
        <v>4.9335284646156045E-2</v>
      </c>
      <c r="AU349" s="61">
        <f>SUMPRODUCT(Q343:Q352,$AZ$51:$AZ$60)</f>
        <v>0.13807043095306343</v>
      </c>
      <c r="AV349" s="68">
        <f>IF($AA$13,EXP((AT349/AH344)*(AQ348-1)-LN(AQ348-AH344)-AH343*(2*AU349/AH343-AT349/AH344)*LN((AQ348+2.41421536*AH344)/(AQ348-0.41421536*AH344))/(AH344*2.82842713)      ),1)</f>
        <v>1.0812384448045995</v>
      </c>
      <c r="AW349" s="61"/>
      <c r="AX349" s="61"/>
      <c r="AY349" s="61"/>
      <c r="AZ349" s="61"/>
      <c r="BA349" s="61"/>
      <c r="BB349" s="61"/>
      <c r="BC349" s="61"/>
    </row>
    <row r="350" spans="14:58" x14ac:dyDescent="0.25">
      <c r="N350" s="82"/>
      <c r="O350" s="81"/>
      <c r="P350" s="78">
        <v>8</v>
      </c>
      <c r="Q350" s="61">
        <f>O323/O326</f>
        <v>0.13700731676647898</v>
      </c>
      <c r="R350" s="60"/>
      <c r="S350" s="60"/>
      <c r="T350" s="61"/>
      <c r="U350" s="62"/>
      <c r="V350" s="153">
        <f>SQRT($T$58*VLOOKUP(V342,$P$51:$T$60,5))*(1-$Q$27)*Q350*VLOOKUP(V342,P343:Q352,2)</f>
        <v>7.4875409055904186E-3</v>
      </c>
      <c r="W350" s="61">
        <f>SQRT($T$58*VLOOKUP(W342,$P$51:$T$60,5))*(1-$R$27)*Q350*VLOOKUP(W342,P343:Q352,2)</f>
        <v>5.5804292911512763E-3</v>
      </c>
      <c r="X350" s="61">
        <f>SQRT($T$58*VLOOKUP(X342,$P$51:$T$60,5))*(1-$S$27)*Q350*VLOOKUP(X342,P343:Q352,2)</f>
        <v>3.2814197390038735E-3</v>
      </c>
      <c r="Y350" s="61">
        <f>SQRT($T$58*VLOOKUP(Y342,$P$51:$T$60,5))*(1-$T$27)*Q350*VLOOKUP(Y342,P343:Q352,2)</f>
        <v>1.9914436907360073E-3</v>
      </c>
      <c r="Z350" s="61">
        <f>SQRT($T$58*VLOOKUP(Z342,$P$51:$T$60,5))*(1-$U$27)*Q350*VLOOKUP(Z342,P343:Q352,2)</f>
        <v>2.0154813227280239E-3</v>
      </c>
      <c r="AA350" s="61">
        <f>SQRT($T$58*VLOOKUP(AA342,$P$51:$T$60,5))*(1-$V$27)*Q350*VLOOKUP(AA342,P343:Q352,2)</f>
        <v>9.9063141544596827E-4</v>
      </c>
      <c r="AB350" s="61">
        <f>SQRT($T$58*VLOOKUP(AB342,$P$51:$T$60,5))*(1-$W$27)*Q350*VLOOKUP(AB342,P343:Q352,2)</f>
        <v>7.6493989119824184E-3</v>
      </c>
      <c r="AC350" s="61">
        <f>SQRT($T$58*VLOOKUP(AC342,$P$51:$T$60,5))*(1-$X$27)*Q350*VLOOKUP(AC342,P343:Q352,2)</f>
        <v>7.6378479794819544E-3</v>
      </c>
      <c r="AD350" s="61">
        <f>SQRT($T$58*VLOOKUP(AD342,$P$51:$T$60,5))*(1-$Y$27)*Q350*VLOOKUP(AD342,P343:Q352,2)</f>
        <v>4.2462932825271856E-3</v>
      </c>
      <c r="AE350" s="155">
        <f>SQRT($T$58*VLOOKUP(AE342,$P$51:$T$60,5))*(1-$Z$27)*Q350*VLOOKUP(AE342,P343:Q352,2)</f>
        <v>6.4988760128836106E-3</v>
      </c>
      <c r="AF350" s="84">
        <f>$U$58*Q350</f>
        <v>3.6548465405544779E-6</v>
      </c>
      <c r="AG350" s="59" t="s">
        <v>582</v>
      </c>
      <c r="AH350" s="61">
        <f>AH346*AH347/6-AH348/2-AH346^3/27</f>
        <v>1.6832880715751068E-2</v>
      </c>
      <c r="AI350" s="61"/>
      <c r="AJ350" s="66" t="s">
        <v>573</v>
      </c>
      <c r="AK350" s="61" t="e">
        <f>2*SQRT(AH351)*COS(AK349/3)-AH346/3</f>
        <v>#NUM!</v>
      </c>
      <c r="AL350" s="69" t="e">
        <f>AK350^3+AH346*AK350^2+AH347*AK350+AH348</f>
        <v>#NUM!</v>
      </c>
      <c r="AM350" s="50"/>
      <c r="AN350" s="65"/>
      <c r="AO350" s="65"/>
      <c r="AP350" s="65"/>
      <c r="AQ350" s="65"/>
      <c r="AR350" s="81"/>
      <c r="AS350" s="59">
        <v>8</v>
      </c>
      <c r="AT350" s="61">
        <f t="shared" si="90"/>
        <v>5.4723128868748194E-2</v>
      </c>
      <c r="AU350" s="61">
        <f>SUMPRODUCT(Q343:Q352,$BA$51:$BA$60)</f>
        <v>0.2910492727540811</v>
      </c>
      <c r="AV350" s="68">
        <f>IF($AA$14,EXP((AT350/AH344)*(AQ348-1)-LN(AQ348-AH344)-AH343*(2*AU350/AH343-AT350/AH344)*LN((AQ348+2.41421536*AH344)/(AQ348-0.41421536*AH344))/(AH344*2.82842713)      ),1)</f>
        <v>0.76322177664957791</v>
      </c>
      <c r="AW350" s="61"/>
      <c r="AX350" s="61"/>
      <c r="AY350" s="61"/>
      <c r="AZ350" s="61"/>
      <c r="BA350" s="61"/>
      <c r="BB350" s="61"/>
      <c r="BC350" s="61"/>
      <c r="BD350" s="65"/>
      <c r="BE350" s="65"/>
      <c r="BF350" s="65"/>
    </row>
    <row r="351" spans="14:58" x14ac:dyDescent="0.25">
      <c r="N351" s="82"/>
      <c r="O351" s="81"/>
      <c r="P351" s="78">
        <v>9</v>
      </c>
      <c r="Q351" s="61">
        <f>O324/O326</f>
        <v>7.2366288321449854E-2</v>
      </c>
      <c r="R351" s="60"/>
      <c r="S351" s="60"/>
      <c r="T351" s="61"/>
      <c r="U351" s="62"/>
      <c r="V351" s="153">
        <f>SQRT($T$59*VLOOKUP(V342,$P$51:$T$60,5))*(1-$Q$28)*Q351*VLOOKUP(V342,P343:Q352,2)</f>
        <v>4.6520529942999239E-3</v>
      </c>
      <c r="W351" s="61">
        <f>SQRT($T$59*VLOOKUP(W342,$P$51:$T$60,5))*(1-$R$28)*Q351*VLOOKUP(W342,P343:Q352,2)</f>
        <v>3.6309380782884159E-3</v>
      </c>
      <c r="X351" s="61">
        <f>SQRT($T$59*VLOOKUP(X342,$P$51:$T$60,5))*(1-$S$28)*Q351*VLOOKUP(X342,P343:Q352,2)</f>
        <v>2.1049460783847747E-3</v>
      </c>
      <c r="Y351" s="61">
        <f>SQRT($T$59*VLOOKUP(Y342,$P$51:$T$60,5))*(1-$T$28)*Q351*VLOOKUP(Y342,P343:Q352,2)</f>
        <v>1.4152816695077702E-3</v>
      </c>
      <c r="Z351" s="61">
        <f>SQRT($T$59*VLOOKUP(Z342,$P$51:$T$60,5))*(1-$U$28)*Q351*VLOOKUP(Z342,P343:Q352,2)</f>
        <v>1.3438485602071805E-3</v>
      </c>
      <c r="AA351" s="61">
        <f>SQRT($T$59*VLOOKUP(AA342,$P$51:$T$60,5))*(1-$V$28)*Q351*VLOOKUP(AA342,P343:Q352,2)</f>
        <v>6.5132801455454329E-4</v>
      </c>
      <c r="AB351" s="61">
        <f>SQRT($T$59*VLOOKUP(AB342,$P$51:$T$60,5))*(1-$W$28)*Q351*VLOOKUP(AB342,P343:Q352,2)</f>
        <v>3.8142409073172946E-3</v>
      </c>
      <c r="AC351" s="61">
        <f>SQRT($T$59*VLOOKUP(AC342,$P$51:$T$60,5))*(1-$X$28)*Q351*VLOOKUP(AC342,P343:Q352,2)</f>
        <v>4.2462932825271856E-3</v>
      </c>
      <c r="AD351" s="61">
        <f>SQRT($T$59*VLOOKUP(AD342,$P$51:$T$60,5))*(1-$Y$28)*Q351*VLOOKUP(AD342,P343:Q352,2)</f>
        <v>2.8977325877266461E-3</v>
      </c>
      <c r="AE351" s="155">
        <f>SQRT($T$59*VLOOKUP(AE342,$P$51:$T$60,5))*(1-$Z$28)*Q351*VLOOKUP(AE342,P343:Q352,2)</f>
        <v>4.2368395183395814E-3</v>
      </c>
      <c r="AF351" s="84">
        <f>$U$59*Q351</f>
        <v>1.9548205834721774E-6</v>
      </c>
      <c r="AG351" s="59" t="s">
        <v>558</v>
      </c>
      <c r="AH351" s="61">
        <f>AH346^2/9-AH347/3</f>
        <v>5.4267357356167154E-2</v>
      </c>
      <c r="AI351" s="61"/>
      <c r="AJ351" s="66" t="s">
        <v>574</v>
      </c>
      <c r="AK351" s="61" t="e">
        <f>2*SQRT(AH351)*COS((AK349+2*PI())/3)-AH346/3</f>
        <v>#NUM!</v>
      </c>
      <c r="AL351" s="69" t="e">
        <f>AK351^3+AK351^2*AH346+AK351*AH347+AH348</f>
        <v>#NUM!</v>
      </c>
      <c r="AM351" s="50"/>
      <c r="AN351" s="65"/>
      <c r="AO351" s="50"/>
      <c r="AP351" s="65"/>
      <c r="AQ351" s="65"/>
      <c r="AR351" s="81"/>
      <c r="AS351" s="59">
        <v>9</v>
      </c>
      <c r="AT351" s="61">
        <f t="shared" si="90"/>
        <v>5.5413571276127595E-2</v>
      </c>
      <c r="AU351" s="61">
        <f>SUMPRODUCT(Q343:Q352,$BB$51:$BB$60)</f>
        <v>0.33719834802460269</v>
      </c>
      <c r="AV351" s="68">
        <f>IF($AA$15,EXP((AT351/AH344)*(AQ348-1)-LN(AQ348-AH344)-AH343*(2*AU351/AH343-AT351/AH344)*LN((AQ348+2.41421536*AH344)/(AQ348-0.41421536*AH344))/(AH344*2.82842713)      ),1)</f>
        <v>0.68599961730953052</v>
      </c>
      <c r="AW351" s="61"/>
      <c r="AX351" s="61"/>
      <c r="AY351" s="61"/>
      <c r="AZ351" s="61"/>
      <c r="BA351" s="61"/>
      <c r="BB351" s="61"/>
      <c r="BC351" s="61"/>
      <c r="BD351" s="65"/>
      <c r="BE351" s="65"/>
      <c r="BF351" s="65"/>
    </row>
    <row r="352" spans="14:58" x14ac:dyDescent="0.25">
      <c r="N352" s="82"/>
      <c r="O352" s="81"/>
      <c r="P352" s="78">
        <v>10</v>
      </c>
      <c r="Q352" s="61">
        <f>O325/O326</f>
        <v>0.11231120941809837</v>
      </c>
      <c r="R352" s="60"/>
      <c r="S352" s="60"/>
      <c r="T352" s="61"/>
      <c r="U352" s="62"/>
      <c r="V352" s="153">
        <f>SQRT($T$60*VLOOKUP(V342,$P$51:$T$60,5))*(1-$Q$29)*Q352*VLOOKUP(V342,P343:Q352,2)</f>
        <v>7.2659719858729505E-3</v>
      </c>
      <c r="W352" s="61">
        <f>SQRT($T$60*VLOOKUP(W342,$P$51:$T$60,5))*(1-$R$29)*Q352*VLOOKUP(W342,P343:Q352,2)</f>
        <v>5.7397476210818239E-3</v>
      </c>
      <c r="X352" s="61">
        <f>SQRT($T$60*VLOOKUP(X342,$P$51:$T$60,5))*(1-$S$29)*Q352*VLOOKUP(X342,P343:Q352,2)</f>
        <v>3.3739187254454373E-3</v>
      </c>
      <c r="Y352" s="61">
        <f>SQRT($T$60*VLOOKUP(Y342,$P$51:$T$60,5))*(1-$T$29)*Q352*VLOOKUP(Y342,P343:Q352,2)</f>
        <v>1.8785240934608473E-3</v>
      </c>
      <c r="Z352" s="61">
        <f>SQRT($T$60*VLOOKUP(Z342,$P$51:$T$60,5))*(1-$U$29)*Q352*VLOOKUP(Z342,P343:Q352,2)</f>
        <v>2.0626401279758991E-3</v>
      </c>
      <c r="AA352" s="61">
        <f>SQRT($T$60*VLOOKUP(AA342,$P$51:$T$60,5))*(1-$V$29)*Q352*VLOOKUP(AA342,P343:Q352,2)</f>
        <v>1.0163513694913006E-3</v>
      </c>
      <c r="AB352" s="61">
        <f>SQRT($T$60*VLOOKUP(AB342,$P$51:$T$60,5))*(1-$W$29)*Q352*VLOOKUP(AB342,P343:Q352,2)</f>
        <v>6.1939818860889742E-3</v>
      </c>
      <c r="AC352" s="61">
        <f>SQRT($T$60*VLOOKUP(AC342,$P$51:$T$60,5))*(1-$X$29)*Q352*VLOOKUP(AC342,P343:Q352,2)</f>
        <v>6.4988760128836106E-3</v>
      </c>
      <c r="AD352" s="61">
        <f>SQRT($T$60*VLOOKUP(AD342,$P$51:$T$60,5))*(1-$Y$29)*Q352*VLOOKUP(AD342,P343:Q352,2)</f>
        <v>4.2368395183395814E-3</v>
      </c>
      <c r="AE352" s="155">
        <f>SQRT($T$60*VLOOKUP(AE342,$P$51:$T$60,5))*(1-$Z$29)*Q352*VLOOKUP(AE342,P343:Q352,2)</f>
        <v>6.194777661746525E-3</v>
      </c>
      <c r="AF352" s="84">
        <f>$U$60*Q352</f>
        <v>4.0740744663590513E-6</v>
      </c>
      <c r="AG352" s="59" t="s">
        <v>72</v>
      </c>
      <c r="AH352" s="63">
        <f>AH350^2-AH351^3</f>
        <v>1.2353143217540659E-4</v>
      </c>
      <c r="AI352" s="61"/>
      <c r="AJ352" s="66" t="s">
        <v>575</v>
      </c>
      <c r="AK352" s="61" t="e">
        <f>2*SQRT(AH351)*COS((AK349+4*PI())/3)-AH346/3</f>
        <v>#NUM!</v>
      </c>
      <c r="AL352" s="69" t="e">
        <f>AK352^3+AK352^2*AH346+AH347*AK352+AH348</f>
        <v>#NUM!</v>
      </c>
      <c r="AM352" s="50"/>
      <c r="AN352" s="65"/>
      <c r="AO352" s="50"/>
      <c r="AP352" s="65"/>
      <c r="AQ352" s="65"/>
      <c r="AR352" s="81"/>
      <c r="AS352" s="59">
        <v>10</v>
      </c>
      <c r="AT352" s="61">
        <f t="shared" si="90"/>
        <v>7.4413442121268769E-2</v>
      </c>
      <c r="AU352" s="61">
        <f>SUMPRODUCT(Q343:Q352,$BC$51:$BC$60)</f>
        <v>0.33318338226607008</v>
      </c>
      <c r="AV352" s="68">
        <f>IF($AA$16,EXP((AT352/AH344)*(AQ348-1)-LN(AQ348-AH344)-AH343*(2*AU352/AH343-AT352/AH344)*LN((AQ348+2.41421536*AH344)/(AQ348-0.41421536*AH344))/(AH344*2.82842713)      ),1)</f>
        <v>0.71529363540650037</v>
      </c>
      <c r="AW352" s="61"/>
      <c r="AX352" s="61"/>
      <c r="AY352" s="61"/>
      <c r="AZ352" s="61"/>
      <c r="BA352" s="61"/>
      <c r="BB352" s="61"/>
      <c r="BC352" s="61"/>
      <c r="BD352" s="65"/>
      <c r="BE352" s="65"/>
      <c r="BF352" s="65"/>
    </row>
    <row r="353" spans="14:117" x14ac:dyDescent="0.25">
      <c r="N353" s="70"/>
      <c r="O353" s="80"/>
      <c r="P353" s="79"/>
      <c r="Q353" s="71"/>
      <c r="R353" s="71"/>
      <c r="S353" s="71"/>
      <c r="T353" s="72"/>
      <c r="U353" s="73"/>
      <c r="V353" s="70"/>
      <c r="W353" s="73"/>
      <c r="X353" s="73"/>
      <c r="Y353" s="73"/>
      <c r="Z353" s="73"/>
      <c r="AA353" s="73"/>
      <c r="AB353" s="73"/>
      <c r="AC353" s="73"/>
      <c r="AD353" s="73"/>
      <c r="AE353" s="88">
        <f>SUM(V343:AE352)</f>
        <v>0.32281391037979018</v>
      </c>
      <c r="AF353" s="85">
        <f>SUM(AF343:AF352)</f>
        <v>3.1798703906627887E-5</v>
      </c>
      <c r="AG353" s="70"/>
      <c r="AH353" s="73"/>
      <c r="AI353" s="74"/>
      <c r="AJ353" s="75"/>
      <c r="AK353" s="74"/>
      <c r="AL353" s="74"/>
      <c r="AM353" s="76"/>
      <c r="AN353" s="73"/>
      <c r="AO353" s="76"/>
      <c r="AP353" s="73"/>
      <c r="AQ353" s="73"/>
      <c r="AR353" s="80"/>
      <c r="AS353" s="70"/>
      <c r="AT353" s="73"/>
      <c r="AU353" s="73"/>
      <c r="AV353" s="80"/>
      <c r="AW353" s="65"/>
      <c r="AX353" s="65"/>
      <c r="AY353" s="65"/>
      <c r="AZ353" s="65"/>
      <c r="BA353" s="65"/>
      <c r="BB353" s="65"/>
      <c r="BC353" s="65"/>
      <c r="BD353" s="65"/>
      <c r="BE353" s="65"/>
      <c r="BF353" s="61"/>
    </row>
    <row r="354" spans="14:117" x14ac:dyDescent="0.25">
      <c r="N354" s="92">
        <f>N314+1</f>
        <v>8</v>
      </c>
      <c r="O354" s="157">
        <f>DM367</f>
        <v>0.24309420890904318</v>
      </c>
      <c r="P354" s="158"/>
      <c r="Q354" s="55"/>
      <c r="R354" s="55"/>
      <c r="S354" s="57">
        <v>1</v>
      </c>
      <c r="T354" s="55"/>
      <c r="U354" s="57">
        <f>S354+1</f>
        <v>2</v>
      </c>
      <c r="V354" s="55"/>
      <c r="W354" s="57">
        <f>U354+1</f>
        <v>3</v>
      </c>
      <c r="X354" s="55"/>
      <c r="Y354" s="57">
        <f>W354+1</f>
        <v>4</v>
      </c>
      <c r="Z354" s="55"/>
      <c r="AA354" s="57">
        <f>Y354+1</f>
        <v>5</v>
      </c>
      <c r="AB354" s="55"/>
      <c r="AC354" s="57">
        <f>AA354+1</f>
        <v>6</v>
      </c>
      <c r="AD354" s="55"/>
      <c r="AE354" s="57">
        <f>AC354+1</f>
        <v>7</v>
      </c>
      <c r="AF354" s="55"/>
      <c r="AG354" s="57">
        <f>AE354+1</f>
        <v>8</v>
      </c>
      <c r="AH354" s="55"/>
      <c r="AI354" s="57">
        <f>AG354+1</f>
        <v>9</v>
      </c>
      <c r="AJ354" s="55"/>
      <c r="AK354" s="57">
        <f>AI354+1</f>
        <v>10</v>
      </c>
      <c r="AL354" s="55"/>
      <c r="AM354" s="57">
        <f>AK354+1</f>
        <v>11</v>
      </c>
      <c r="AN354" s="55"/>
      <c r="AO354" s="57">
        <f>AM354+1</f>
        <v>12</v>
      </c>
      <c r="AP354" s="55"/>
      <c r="AQ354" s="57">
        <f>AO354+1</f>
        <v>13</v>
      </c>
      <c r="AR354" s="55"/>
      <c r="AS354" s="57">
        <f>AQ354+1</f>
        <v>14</v>
      </c>
      <c r="AT354" s="55"/>
      <c r="AU354" s="57">
        <f>AS354+1</f>
        <v>15</v>
      </c>
      <c r="AV354" s="55"/>
      <c r="AW354" s="57">
        <f>AU354+1</f>
        <v>16</v>
      </c>
      <c r="AX354" s="55"/>
      <c r="AY354" s="57">
        <f>AW354+1</f>
        <v>17</v>
      </c>
      <c r="AZ354" s="55"/>
      <c r="BA354" s="57">
        <f>AY354+1</f>
        <v>18</v>
      </c>
      <c r="BB354" s="55"/>
      <c r="BC354" s="57">
        <f>BA354+1</f>
        <v>19</v>
      </c>
      <c r="BD354" s="55"/>
      <c r="BE354" s="57">
        <f>BC354+1</f>
        <v>20</v>
      </c>
      <c r="BF354" s="55"/>
      <c r="BG354" s="57">
        <f>BE354+1</f>
        <v>21</v>
      </c>
      <c r="BH354" s="55"/>
      <c r="BI354" s="57">
        <f>BG354+1</f>
        <v>22</v>
      </c>
      <c r="BJ354" s="55"/>
      <c r="BK354" s="57">
        <f>BI354+1</f>
        <v>23</v>
      </c>
      <c r="BL354" s="55"/>
      <c r="BM354" s="57">
        <f>BK354+1</f>
        <v>24</v>
      </c>
      <c r="BN354" s="55"/>
      <c r="BO354" s="57">
        <f>BM354+1</f>
        <v>25</v>
      </c>
      <c r="BP354" s="55"/>
      <c r="BQ354" s="57">
        <f>BO354+1</f>
        <v>26</v>
      </c>
      <c r="BR354" s="55"/>
      <c r="BS354" s="57">
        <f>BQ354+1</f>
        <v>27</v>
      </c>
      <c r="BT354" s="55"/>
      <c r="BU354" s="57">
        <f>BS354+1</f>
        <v>28</v>
      </c>
      <c r="BV354" s="55"/>
      <c r="BW354" s="57">
        <f>BU354+1</f>
        <v>29</v>
      </c>
      <c r="BX354" s="55"/>
      <c r="BY354" s="57">
        <f>BW354+1</f>
        <v>30</v>
      </c>
      <c r="BZ354" s="55"/>
      <c r="CA354" s="57">
        <f>BY354+1</f>
        <v>31</v>
      </c>
      <c r="CB354" s="55"/>
      <c r="CC354" s="57">
        <f>CA354+1</f>
        <v>32</v>
      </c>
      <c r="CD354" s="55"/>
      <c r="CE354" s="57">
        <f>CC354+1</f>
        <v>33</v>
      </c>
      <c r="CF354" s="55"/>
      <c r="CG354" s="57">
        <f>CE354+1</f>
        <v>34</v>
      </c>
      <c r="CH354" s="55"/>
      <c r="CI354" s="57">
        <f>CG354+1</f>
        <v>35</v>
      </c>
      <c r="CJ354" s="55"/>
      <c r="CK354" s="57">
        <f>CI354+1</f>
        <v>36</v>
      </c>
      <c r="CL354" s="55"/>
      <c r="CM354" s="57">
        <f>CK354+1</f>
        <v>37</v>
      </c>
      <c r="CN354" s="55"/>
      <c r="CO354" s="57">
        <f>CM354+1</f>
        <v>38</v>
      </c>
      <c r="CP354" s="55"/>
      <c r="CQ354" s="57">
        <f>CO354+1</f>
        <v>39</v>
      </c>
      <c r="CR354" s="55"/>
      <c r="CS354" s="57">
        <f>CQ354+1</f>
        <v>40</v>
      </c>
      <c r="CT354" s="55"/>
      <c r="CU354" s="57">
        <f>CS354+1</f>
        <v>41</v>
      </c>
      <c r="CV354" s="55"/>
      <c r="CW354" s="57">
        <f>CU354+1</f>
        <v>42</v>
      </c>
      <c r="CX354" s="55"/>
      <c r="CY354" s="57">
        <f>CW354+1</f>
        <v>43</v>
      </c>
      <c r="CZ354" s="55"/>
      <c r="DA354" s="57">
        <f>CY354+1</f>
        <v>44</v>
      </c>
      <c r="DB354" s="55"/>
      <c r="DC354" s="57">
        <f>DA354+1</f>
        <v>45</v>
      </c>
      <c r="DD354" s="55"/>
      <c r="DE354" s="57">
        <f>DC354+1</f>
        <v>46</v>
      </c>
      <c r="DF354" s="55"/>
      <c r="DG354" s="57">
        <f>DE354+1</f>
        <v>47</v>
      </c>
      <c r="DH354" s="55"/>
      <c r="DI354" s="57">
        <f>DG354+1</f>
        <v>48</v>
      </c>
      <c r="DJ354" s="55"/>
      <c r="DK354" s="57">
        <f>DI354+1</f>
        <v>49</v>
      </c>
      <c r="DL354" s="55"/>
      <c r="DM354" s="90">
        <f>DK354+1</f>
        <v>50</v>
      </c>
    </row>
    <row r="355" spans="14:117" x14ac:dyDescent="0.25">
      <c r="N355" s="159" t="s">
        <v>545</v>
      </c>
      <c r="O355" s="168" t="s">
        <v>560</v>
      </c>
      <c r="P355" s="79"/>
      <c r="Q355" s="73" t="s">
        <v>580</v>
      </c>
      <c r="R355" s="160" t="s">
        <v>621</v>
      </c>
      <c r="S355" s="160" t="s">
        <v>622</v>
      </c>
      <c r="T355" s="160" t="s">
        <v>621</v>
      </c>
      <c r="U355" s="160" t="s">
        <v>622</v>
      </c>
      <c r="V355" s="160" t="s">
        <v>621</v>
      </c>
      <c r="W355" s="160" t="s">
        <v>622</v>
      </c>
      <c r="X355" s="160" t="s">
        <v>621</v>
      </c>
      <c r="Y355" s="160" t="s">
        <v>622</v>
      </c>
      <c r="Z355" s="160" t="s">
        <v>621</v>
      </c>
      <c r="AA355" s="160" t="s">
        <v>622</v>
      </c>
      <c r="AB355" s="160" t="s">
        <v>621</v>
      </c>
      <c r="AC355" s="160" t="s">
        <v>622</v>
      </c>
      <c r="AD355" s="160" t="s">
        <v>621</v>
      </c>
      <c r="AE355" s="160" t="s">
        <v>622</v>
      </c>
      <c r="AF355" s="160" t="s">
        <v>621</v>
      </c>
      <c r="AG355" s="160" t="s">
        <v>622</v>
      </c>
      <c r="AH355" s="160" t="s">
        <v>621</v>
      </c>
      <c r="AI355" s="160" t="s">
        <v>622</v>
      </c>
      <c r="AJ355" s="160" t="s">
        <v>621</v>
      </c>
      <c r="AK355" s="160" t="s">
        <v>622</v>
      </c>
      <c r="AL355" s="160" t="s">
        <v>621</v>
      </c>
      <c r="AM355" s="160" t="s">
        <v>622</v>
      </c>
      <c r="AN355" s="160" t="s">
        <v>621</v>
      </c>
      <c r="AO355" s="160" t="s">
        <v>622</v>
      </c>
      <c r="AP355" s="160" t="s">
        <v>621</v>
      </c>
      <c r="AQ355" s="160" t="s">
        <v>622</v>
      </c>
      <c r="AR355" s="160" t="s">
        <v>621</v>
      </c>
      <c r="AS355" s="160" t="s">
        <v>622</v>
      </c>
      <c r="AT355" s="160" t="s">
        <v>621</v>
      </c>
      <c r="AU355" s="160" t="s">
        <v>622</v>
      </c>
      <c r="AV355" s="160" t="s">
        <v>621</v>
      </c>
      <c r="AW355" s="160" t="s">
        <v>622</v>
      </c>
      <c r="AX355" s="160" t="s">
        <v>621</v>
      </c>
      <c r="AY355" s="160" t="s">
        <v>622</v>
      </c>
      <c r="AZ355" s="160" t="s">
        <v>621</v>
      </c>
      <c r="BA355" s="160" t="s">
        <v>622</v>
      </c>
      <c r="BB355" s="160" t="s">
        <v>621</v>
      </c>
      <c r="BC355" s="160" t="s">
        <v>622</v>
      </c>
      <c r="BD355" s="160" t="s">
        <v>621</v>
      </c>
      <c r="BE355" s="160" t="s">
        <v>622</v>
      </c>
      <c r="BF355" s="160" t="s">
        <v>621</v>
      </c>
      <c r="BG355" s="160" t="s">
        <v>622</v>
      </c>
      <c r="BH355" s="160" t="s">
        <v>621</v>
      </c>
      <c r="BI355" s="160" t="s">
        <v>622</v>
      </c>
      <c r="BJ355" s="160" t="s">
        <v>621</v>
      </c>
      <c r="BK355" s="160" t="s">
        <v>622</v>
      </c>
      <c r="BL355" s="160" t="s">
        <v>621</v>
      </c>
      <c r="BM355" s="160" t="s">
        <v>622</v>
      </c>
      <c r="BN355" s="160" t="s">
        <v>621</v>
      </c>
      <c r="BO355" s="160" t="s">
        <v>622</v>
      </c>
      <c r="BP355" s="160" t="s">
        <v>621</v>
      </c>
      <c r="BQ355" s="160" t="s">
        <v>622</v>
      </c>
      <c r="BR355" s="160" t="s">
        <v>621</v>
      </c>
      <c r="BS355" s="160" t="s">
        <v>622</v>
      </c>
      <c r="BT355" s="160" t="s">
        <v>621</v>
      </c>
      <c r="BU355" s="160" t="s">
        <v>622</v>
      </c>
      <c r="BV355" s="160" t="s">
        <v>621</v>
      </c>
      <c r="BW355" s="160" t="s">
        <v>622</v>
      </c>
      <c r="BX355" s="160" t="s">
        <v>621</v>
      </c>
      <c r="BY355" s="160" t="s">
        <v>622</v>
      </c>
      <c r="BZ355" s="160" t="s">
        <v>621</v>
      </c>
      <c r="CA355" s="160" t="s">
        <v>622</v>
      </c>
      <c r="CB355" s="160" t="s">
        <v>621</v>
      </c>
      <c r="CC355" s="160" t="s">
        <v>622</v>
      </c>
      <c r="CD355" s="160" t="s">
        <v>621</v>
      </c>
      <c r="CE355" s="160" t="s">
        <v>622</v>
      </c>
      <c r="CF355" s="160" t="s">
        <v>621</v>
      </c>
      <c r="CG355" s="160" t="s">
        <v>622</v>
      </c>
      <c r="CH355" s="160" t="s">
        <v>621</v>
      </c>
      <c r="CI355" s="160" t="s">
        <v>622</v>
      </c>
      <c r="CJ355" s="160" t="s">
        <v>621</v>
      </c>
      <c r="CK355" s="160" t="s">
        <v>622</v>
      </c>
      <c r="CL355" s="160" t="s">
        <v>621</v>
      </c>
      <c r="CM355" s="160" t="s">
        <v>622</v>
      </c>
      <c r="CN355" s="160" t="s">
        <v>621</v>
      </c>
      <c r="CO355" s="160" t="s">
        <v>622</v>
      </c>
      <c r="CP355" s="160" t="s">
        <v>621</v>
      </c>
      <c r="CQ355" s="160" t="s">
        <v>622</v>
      </c>
      <c r="CR355" s="160" t="s">
        <v>621</v>
      </c>
      <c r="CS355" s="160" t="s">
        <v>622</v>
      </c>
      <c r="CT355" s="160" t="s">
        <v>621</v>
      </c>
      <c r="CU355" s="160" t="s">
        <v>622</v>
      </c>
      <c r="CV355" s="160" t="s">
        <v>621</v>
      </c>
      <c r="CW355" s="160" t="s">
        <v>622</v>
      </c>
      <c r="CX355" s="160" t="s">
        <v>621</v>
      </c>
      <c r="CY355" s="160" t="s">
        <v>622</v>
      </c>
      <c r="CZ355" s="160" t="s">
        <v>621</v>
      </c>
      <c r="DA355" s="160" t="s">
        <v>622</v>
      </c>
      <c r="DB355" s="160" t="s">
        <v>621</v>
      </c>
      <c r="DC355" s="160" t="s">
        <v>622</v>
      </c>
      <c r="DD355" s="160" t="s">
        <v>621</v>
      </c>
      <c r="DE355" s="160" t="s">
        <v>622</v>
      </c>
      <c r="DF355" s="160" t="s">
        <v>621</v>
      </c>
      <c r="DG355" s="160" t="s">
        <v>622</v>
      </c>
      <c r="DH355" s="160" t="s">
        <v>621</v>
      </c>
      <c r="DI355" s="160" t="s">
        <v>622</v>
      </c>
      <c r="DJ355" s="160" t="s">
        <v>621</v>
      </c>
      <c r="DK355" s="160" t="s">
        <v>622</v>
      </c>
      <c r="DL355" s="160" t="s">
        <v>621</v>
      </c>
      <c r="DM355" s="161" t="s">
        <v>622</v>
      </c>
    </row>
    <row r="356" spans="14:117" x14ac:dyDescent="0.25">
      <c r="N356" s="153">
        <f>$Z$7/(O354*(Q356-1)+1)</f>
        <v>6.5255914550302815E-2</v>
      </c>
      <c r="O356" s="169">
        <f>N356*Q356</f>
        <v>0.20818027957578622</v>
      </c>
      <c r="P356" s="78">
        <v>1</v>
      </c>
      <c r="Q356" s="61">
        <f>IF($AA$7,AV331/AV343,0)</f>
        <v>3.1902131938601443</v>
      </c>
      <c r="R356" s="61">
        <f>IF($AA$7,$Z$7*($Q356-1)/(1+O314*($Q356-1)),0)</f>
        <v>0.14292448765497329</v>
      </c>
      <c r="S356" s="114">
        <f>IF(R356=0,0,-1*R356^2/$Z$7)</f>
        <v>-0.20427409171436611</v>
      </c>
      <c r="T356" s="61">
        <f>IF($AA$7,$Z$7*($Q356-1)/(1+S367*($Q356-1)),0)</f>
        <v>0.14217292531732764</v>
      </c>
      <c r="U356" s="114">
        <f>IF(T356=0,0,-1*T356^2/$Z$7)</f>
        <v>-0.20213140693286422</v>
      </c>
      <c r="V356" s="61">
        <f>IF($AA$7,$Z$7*($Q356-1)/(1+U367*($Q356-1)),0)</f>
        <v>0.14292729947449906</v>
      </c>
      <c r="W356" s="114">
        <f>IF(V356=0,0,-1*V356^2/$Z$7)</f>
        <v>-0.20428212935073137</v>
      </c>
      <c r="X356" s="61">
        <f>IF($AA$7,$Z$7*($Q356-1)/(1+W367*($Q356-1)),0)</f>
        <v>0.14292436507056952</v>
      </c>
      <c r="Y356" s="114">
        <f>IF(X356=0,0,-1*X356^2/$Z$7)</f>
        <v>-0.20427374130825432</v>
      </c>
      <c r="Z356" s="61">
        <f>IF($AA$7,$Z$7*($Q356-1)/(1+Y367*($Q356-1)),0)</f>
        <v>0.14292436502548339</v>
      </c>
      <c r="AA356" s="114">
        <f>IF(Z356=0,0,-1*Z356^2/$Z$7)</f>
        <v>-0.20427374117937619</v>
      </c>
      <c r="AB356" s="61">
        <f>IF($AA$7,$Z$7*($Q356-1)/(1+AA367*($Q356-1)),0)</f>
        <v>0.14292436502548339</v>
      </c>
      <c r="AC356" s="114">
        <f>IF(AB356=0,0,-1*AB356^2/$Z$7)</f>
        <v>-0.20427374117937619</v>
      </c>
      <c r="AD356" s="61">
        <f>IF($AA$7,$Z$7*($Q356-1)/(1+AC367*($Q356-1)),0)</f>
        <v>0.14292436502548339</v>
      </c>
      <c r="AE356" s="114">
        <f>IF(AD356=0,0,-1*AD356^2/$Z$7)</f>
        <v>-0.20427374117937619</v>
      </c>
      <c r="AF356" s="61">
        <f>IF($AA$7,$Z$7*($Q356-1)/(1+AE367*($Q356-1)),0)</f>
        <v>0.14292436502548339</v>
      </c>
      <c r="AG356" s="114">
        <f>IF(AF356=0,0,-1*AF356^2/$Z$7)</f>
        <v>-0.20427374117937619</v>
      </c>
      <c r="AH356" s="61">
        <f>IF($AA$7,$Z$7*($Q356-1)/(1+AG367*($Q356-1)),0)</f>
        <v>0.14292436502548339</v>
      </c>
      <c r="AI356" s="114">
        <f>IF(AH356=0,0,-1*AH356^2/$Z$7)</f>
        <v>-0.20427374117937619</v>
      </c>
      <c r="AJ356" s="61">
        <f>IF($AA$7,$Z$7*($Q356-1)/(1+AI367*($Q356-1)),0)</f>
        <v>0.14292436502548339</v>
      </c>
      <c r="AK356" s="114">
        <f>IF(AJ356=0,0,-1*AJ356^2/$Z$7)</f>
        <v>-0.20427374117937619</v>
      </c>
      <c r="AL356" s="61">
        <f>IF($AA$7,$Z$7*($Q356-1)/(1+AK367*($Q356-1)),0)</f>
        <v>0.14292436502548339</v>
      </c>
      <c r="AM356" s="114">
        <f>IF(AL356=0,0,-1*AL356^2/$Z$7)</f>
        <v>-0.20427374117937619</v>
      </c>
      <c r="AN356" s="61">
        <f>IF($AA$7,$Z$7*($Q356-1)/(1+AM367*($Q356-1)),0)</f>
        <v>0.14292436502548339</v>
      </c>
      <c r="AO356" s="114">
        <f>IF(AN356=0,0,-1*AN356^2/$Z$7)</f>
        <v>-0.20427374117937619</v>
      </c>
      <c r="AP356" s="61">
        <f>IF($AA$7,$Z$7*($Q356-1)/(1+AO367*($Q356-1)),0)</f>
        <v>0.14292436502548339</v>
      </c>
      <c r="AQ356" s="114">
        <f>IF(AP356=0,0,-1*AP356^2/$Z$7)</f>
        <v>-0.20427374117937619</v>
      </c>
      <c r="AR356" s="61">
        <f>IF($AA$7,$Z$7*($Q356-1)/(1+AQ367*($Q356-1)),0)</f>
        <v>0.14292436502548339</v>
      </c>
      <c r="AS356" s="114">
        <f>IF(AR356=0,0,-1*AR356^2/$Z$7)</f>
        <v>-0.20427374117937619</v>
      </c>
      <c r="AT356" s="61">
        <f>IF($AA$7,$Z$7*($Q356-1)/(1+AS367*($Q356-1)),0)</f>
        <v>0.14292436502548339</v>
      </c>
      <c r="AU356" s="114">
        <f>IF(AT356=0,0,-1*AT356^2/$Z$7)</f>
        <v>-0.20427374117937619</v>
      </c>
      <c r="AV356" s="61">
        <f>IF($AA$7,$Z$7*($Q356-1)/(1+AU367*($Q356-1)),0)</f>
        <v>0.14292436502548339</v>
      </c>
      <c r="AW356" s="114">
        <f>IF(AV356=0,0,-1*AV356^2/$Z$7)</f>
        <v>-0.20427374117937619</v>
      </c>
      <c r="AX356" s="61">
        <f>IF($AA$7,$Z$7*($Q356-1)/(1+AW367*($Q356-1)),0)</f>
        <v>0.14292436502548339</v>
      </c>
      <c r="AY356" s="114">
        <f>IF(AX356=0,0,-1*AX356^2/$Z$7)</f>
        <v>-0.20427374117937619</v>
      </c>
      <c r="AZ356" s="61">
        <f>IF($AA$7,$Z$7*($Q356-1)/(1+AY367*($Q356-1)),0)</f>
        <v>0.14292436502548339</v>
      </c>
      <c r="BA356" s="114">
        <f>IF(AZ356=0,0,-1*AZ356^2/$Z$7)</f>
        <v>-0.20427374117937619</v>
      </c>
      <c r="BB356" s="61">
        <f>IF($AA$7,$Z$7*($Q356-1)/(1+BA367*($Q356-1)),0)</f>
        <v>0.14292436502548339</v>
      </c>
      <c r="BC356" s="114">
        <f>IF(BB356=0,0,-1*BB356^2/$Z$7)</f>
        <v>-0.20427374117937619</v>
      </c>
      <c r="BD356" s="61">
        <f>IF($AA$7,$Z$7*($Q356-1)/(1+BC367*($Q356-1)),0)</f>
        <v>0.14292436502548339</v>
      </c>
      <c r="BE356" s="114">
        <f>IF(BD356=0,0,-1*BD356^2/$Z$7)</f>
        <v>-0.20427374117937619</v>
      </c>
      <c r="BF356" s="61">
        <f>IF($AA$7,$Z$7*($Q356-1)/(1+BE367*($Q356-1)),0)</f>
        <v>0.14292436502548339</v>
      </c>
      <c r="BG356" s="114">
        <f>IF(BF356=0,0,-1*BF356^2/$Z$7)</f>
        <v>-0.20427374117937619</v>
      </c>
      <c r="BH356" s="61">
        <f>IF($AA$7,$Z$7*($Q356-1)/(1+BG367*($Q356-1)),0)</f>
        <v>0.14292436502548339</v>
      </c>
      <c r="BI356" s="114">
        <f>IF(BH356=0,0,-1*BH356^2/$Z$7)</f>
        <v>-0.20427374117937619</v>
      </c>
      <c r="BJ356" s="61">
        <f>IF($AA$7,$Z$7*($Q356-1)/(1+BI367*($Q356-1)),0)</f>
        <v>0.14292436502548339</v>
      </c>
      <c r="BK356" s="114">
        <f>IF(BJ356=0,0,-1*BJ356^2/$Z$7)</f>
        <v>-0.20427374117937619</v>
      </c>
      <c r="BL356" s="61">
        <f>IF($AA$7,$Z$7*($Q356-1)/(1+BK367*($Q356-1)),0)</f>
        <v>0.14292436502548339</v>
      </c>
      <c r="BM356" s="114">
        <f>IF(BL356=0,0,-1*BL356^2/$Z$7)</f>
        <v>-0.20427374117937619</v>
      </c>
      <c r="BN356" s="61">
        <f>IF($AA$7,$Z$7*($Q356-1)/(1+BM367*($Q356-1)),0)</f>
        <v>0.14292436502548339</v>
      </c>
      <c r="BO356" s="114">
        <f>IF(BN356=0,0,-1*BN356^2/$Z$7)</f>
        <v>-0.20427374117937619</v>
      </c>
      <c r="BP356" s="61">
        <f>IF($AA$7,$Z$7*($Q356-1)/(1+BO367*($Q356-1)),0)</f>
        <v>0.14292436502548339</v>
      </c>
      <c r="BQ356" s="114">
        <f>IF(BP356=0,0,-1*BP356^2/$Z$7)</f>
        <v>-0.20427374117937619</v>
      </c>
      <c r="BR356" s="61">
        <f>IF($AA$7,$Z$7*($Q356-1)/(1+BQ367*($Q356-1)),0)</f>
        <v>0.14292436502548339</v>
      </c>
      <c r="BS356" s="114">
        <f>IF(BR356=0,0,-1*BR356^2/$Z$7)</f>
        <v>-0.20427374117937619</v>
      </c>
      <c r="BT356" s="61">
        <f>IF($AA$7,$Z$7*($Q356-1)/(1+BS367*($Q356-1)),0)</f>
        <v>0.14292436502548339</v>
      </c>
      <c r="BU356" s="114">
        <f>IF(BT356=0,0,-1*BT356^2/$Z$7)</f>
        <v>-0.20427374117937619</v>
      </c>
      <c r="BV356" s="61">
        <f>IF($AA$7,$Z$7*($Q356-1)/(1+BU367*($Q356-1)),0)</f>
        <v>0.14292436502548339</v>
      </c>
      <c r="BW356" s="114">
        <f>IF(BV356=0,0,-1*BV356^2/$Z$7)</f>
        <v>-0.20427374117937619</v>
      </c>
      <c r="BX356" s="61">
        <f>IF($AA$7,$Z$7*($Q356-1)/(1+BW367*($Q356-1)),0)</f>
        <v>0.14292436502548339</v>
      </c>
      <c r="BY356" s="114">
        <f>IF(BX356=0,0,-1*BX356^2/$Z$7)</f>
        <v>-0.20427374117937619</v>
      </c>
      <c r="BZ356" s="61">
        <f>IF($AA$7,$Z$7*($Q356-1)/(1+BY367*($Q356-1)),0)</f>
        <v>0.14292436502548339</v>
      </c>
      <c r="CA356" s="114">
        <f>IF(BZ356=0,0,-1*BZ356^2/$Z$7)</f>
        <v>-0.20427374117937619</v>
      </c>
      <c r="CB356" s="61">
        <f>IF($AA$7,$Z$7*($Q356-1)/(1+CA367*($Q356-1)),0)</f>
        <v>0.14292436502548339</v>
      </c>
      <c r="CC356" s="114">
        <f>IF(CB356=0,0,-1*CB356^2/$Z$7)</f>
        <v>-0.20427374117937619</v>
      </c>
      <c r="CD356" s="61">
        <f>IF($AA$7,$Z$7*($Q356-1)/(1+CC367*($Q356-1)),0)</f>
        <v>0.14292436502548339</v>
      </c>
      <c r="CE356" s="114">
        <f>IF(CD356=0,0,-1*CD356^2/$Z$7)</f>
        <v>-0.20427374117937619</v>
      </c>
      <c r="CF356" s="61">
        <f>IF($AA$7,$Z$7*($Q356-1)/(1+CE367*($Q356-1)),0)</f>
        <v>0.14292436502548339</v>
      </c>
      <c r="CG356" s="114">
        <f>IF(CF356=0,0,-1*CF356^2/$Z$7)</f>
        <v>-0.20427374117937619</v>
      </c>
      <c r="CH356" s="61">
        <f>IF($AA$7,$Z$7*($Q356-1)/(1+CG367*($Q356-1)),0)</f>
        <v>0.14292436502548339</v>
      </c>
      <c r="CI356" s="114">
        <f>IF(CH356=0,0,-1*CH356^2/$Z$7)</f>
        <v>-0.20427374117937619</v>
      </c>
      <c r="CJ356" s="61">
        <f>IF($AA$7,$Z$7*($Q356-1)/(1+CI367*($Q356-1)),0)</f>
        <v>0.14292436502548339</v>
      </c>
      <c r="CK356" s="114">
        <f>IF(CJ356=0,0,-1*CJ356^2/$Z$7)</f>
        <v>-0.20427374117937619</v>
      </c>
      <c r="CL356" s="61">
        <f>IF($AA$7,$Z$7*($Q356-1)/(1+CK367*($Q356-1)),0)</f>
        <v>0.14292436502548339</v>
      </c>
      <c r="CM356" s="114">
        <f>IF(CL356=0,0,-1*CL356^2/$Z$7)</f>
        <v>-0.20427374117937619</v>
      </c>
      <c r="CN356" s="61">
        <f>IF($AA$7,$Z$7*($Q356-1)/(1+CM367*($Q356-1)),0)</f>
        <v>0.14292436502548339</v>
      </c>
      <c r="CO356" s="114">
        <f>IF(CN356=0,0,-1*CN356^2/$Z$7)</f>
        <v>-0.20427374117937619</v>
      </c>
      <c r="CP356" s="61">
        <f>IF($AA$7,$Z$7*($Q356-1)/(1+CO367*($Q356-1)),0)</f>
        <v>0.14292436502548339</v>
      </c>
      <c r="CQ356" s="114">
        <f>IF(CP356=0,0,-1*CP356^2/$Z$7)</f>
        <v>-0.20427374117937619</v>
      </c>
      <c r="CR356" s="61">
        <f>IF($AA$7,$Z$7*($Q356-1)/(1+CQ367*($Q356-1)),0)</f>
        <v>0.14292436502548339</v>
      </c>
      <c r="CS356" s="114">
        <f>IF(CR356=0,0,-1*CR356^2/$Z$7)</f>
        <v>-0.20427374117937619</v>
      </c>
      <c r="CT356" s="61">
        <f>IF($AA$7,$Z$7*($Q356-1)/(1+CS367*($Q356-1)),0)</f>
        <v>0.14292436502548339</v>
      </c>
      <c r="CU356" s="114">
        <f>IF(CT356=0,0,-1*CT356^2/$Z$7)</f>
        <v>-0.20427374117937619</v>
      </c>
      <c r="CV356" s="61">
        <f>IF($AA$7,$Z$7*($Q356-1)/(1+CU367*($Q356-1)),0)</f>
        <v>0.14292436502548339</v>
      </c>
      <c r="CW356" s="114">
        <f>IF(CV356=0,0,-1*CV356^2/$Z$7)</f>
        <v>-0.20427374117937619</v>
      </c>
      <c r="CX356" s="61">
        <f>IF($AA$7,$Z$7*($Q356-1)/(1+CW367*($Q356-1)),0)</f>
        <v>0.14292436502548339</v>
      </c>
      <c r="CY356" s="114">
        <f>IF(CX356=0,0,-1*CX356^2/$Z$7)</f>
        <v>-0.20427374117937619</v>
      </c>
      <c r="CZ356" s="61">
        <f>IF($AA$7,$Z$7*($Q356-1)/(1+CY367*($Q356-1)),0)</f>
        <v>0.14292436502548339</v>
      </c>
      <c r="DA356" s="114">
        <f>IF(CZ356=0,0,-1*CZ356^2/$Z$7)</f>
        <v>-0.20427374117937619</v>
      </c>
      <c r="DB356" s="61">
        <f>IF($AA$7,$Z$7*($Q356-1)/(1+DA367*($Q356-1)),0)</f>
        <v>0.14292436502548339</v>
      </c>
      <c r="DC356" s="114">
        <f>IF(DB356=0,0,-1*DB356^2/$Z$7)</f>
        <v>-0.20427374117937619</v>
      </c>
      <c r="DD356" s="61">
        <f>IF($AA$7,$Z$7*($Q356-1)/(1+DC367*($Q356-1)),0)</f>
        <v>0.14292436502548339</v>
      </c>
      <c r="DE356" s="114">
        <f>IF(DD356=0,0,-1*DD356^2/$Z$7)</f>
        <v>-0.20427374117937619</v>
      </c>
      <c r="DF356" s="61">
        <f>IF($AA$7,$Z$7*($Q356-1)/(1+DE367*($Q356-1)),0)</f>
        <v>0.14292436502548339</v>
      </c>
      <c r="DG356" s="114">
        <f>IF(DF356=0,0,-1*DF356^2/$Z$7)</f>
        <v>-0.20427374117937619</v>
      </c>
      <c r="DH356" s="61">
        <f>IF($AA$7,$Z$7*($Q356-1)/(1+DG367*($Q356-1)),0)</f>
        <v>0.14292436502548339</v>
      </c>
      <c r="DI356" s="114">
        <f>IF(DH356=0,0,-1*DH356^2/$Z$7)</f>
        <v>-0.20427374117937619</v>
      </c>
      <c r="DJ356" s="61">
        <f>IF($AA$7,$Z$7*($Q356-1)/(1+DI367*($Q356-1)),0)</f>
        <v>0.14292436502548339</v>
      </c>
      <c r="DK356" s="114">
        <f>IF(DJ356=0,0,-1*DJ356^2/$Z$7)</f>
        <v>-0.20427374117937619</v>
      </c>
      <c r="DL356" s="61">
        <f>IF($AA$7,$Z$7*($Q356-1)/(1+DK367*($Q356-1)),0)</f>
        <v>0.14292436502548339</v>
      </c>
      <c r="DM356" s="154">
        <f>IF(DL356=0,0,-1*DL356^2/$Z$7)</f>
        <v>-0.20427374117937619</v>
      </c>
    </row>
    <row r="357" spans="14:117" x14ac:dyDescent="0.25">
      <c r="N357" s="153">
        <f>$Z$8/(O354*(Q357-1)+1)</f>
        <v>0.10201987905173265</v>
      </c>
      <c r="O357" s="169">
        <f t="shared" ref="O357:O365" si="91">N357*Q357</f>
        <v>9.3710840918749344E-2</v>
      </c>
      <c r="P357" s="78">
        <v>2</v>
      </c>
      <c r="Q357" s="61">
        <f>IF($AA$8,AV332/AV344,0)</f>
        <v>0.91855471492207974</v>
      </c>
      <c r="R357" s="61">
        <f>IF($AA$8,$Z$8*($Q357-1)/(1+O314*($Q357-1)),0)</f>
        <v>-8.3090377185224863E-3</v>
      </c>
      <c r="S357" s="114">
        <f>IF(R357=0,0,-1*R357^2/$Z$8)</f>
        <v>-6.904010780782935E-4</v>
      </c>
      <c r="T357" s="61">
        <f>IF($AA$8,$Z$8*($Q357-1)/(1+S367*($Q357-1)),0)</f>
        <v>-8.3115920450532177E-3</v>
      </c>
      <c r="U357" s="114">
        <f>IF(T357=0,0,-1*T357^2/$Z$8)</f>
        <v>-6.9082562323391917E-4</v>
      </c>
      <c r="V357" s="61">
        <f>IF($AA$8,$Z$8*($Q357-1)/(1+U367*($Q357-1)),0)</f>
        <v>-8.3090282153945837E-3</v>
      </c>
      <c r="W357" s="114">
        <f>IF(V357=0,0,-1*V357^2/$Z$8)</f>
        <v>-6.9039949884223289E-4</v>
      </c>
      <c r="X357" s="61">
        <f>IF($AA$8,$Z$8*($Q357-1)/(1+W367*($Q357-1)),0)</f>
        <v>-8.3090381328309298E-3</v>
      </c>
      <c r="Y357" s="114">
        <f>IF(X357=0,0,-1*X357^2/$Z$8)</f>
        <v>-6.9040114692838503E-4</v>
      </c>
      <c r="Z357" s="61">
        <f>IF($AA$8,$Z$8*($Q357-1)/(1+Y367*($Q357-1)),0)</f>
        <v>-8.3090381329833114E-3</v>
      </c>
      <c r="AA357" s="114">
        <f>IF(Z357=0,0,-1*Z357^2/$Z$8)</f>
        <v>-6.9040114695370798E-4</v>
      </c>
      <c r="AB357" s="61">
        <f>IF($AA$8,$Z$8*($Q357-1)/(1+AA367*($Q357-1)),0)</f>
        <v>-8.3090381329833114E-3</v>
      </c>
      <c r="AC357" s="114">
        <f>IF(AB357=0,0,-1*AB357^2/$Z$8)</f>
        <v>-6.9040114695370798E-4</v>
      </c>
      <c r="AD357" s="61">
        <f>IF($AA$8,$Z$8*($Q357-1)/(1+AC367*($Q357-1)),0)</f>
        <v>-8.3090381329833114E-3</v>
      </c>
      <c r="AE357" s="114">
        <f>IF(AD357=0,0,-1*AD357^2/$Z$8)</f>
        <v>-6.9040114695370798E-4</v>
      </c>
      <c r="AF357" s="61">
        <f>IF($AA$8,$Z$8*($Q357-1)/(1+AE367*($Q357-1)),0)</f>
        <v>-8.3090381329833114E-3</v>
      </c>
      <c r="AG357" s="114">
        <f>IF(AF357=0,0,-1*AF357^2/$Z$8)</f>
        <v>-6.9040114695370798E-4</v>
      </c>
      <c r="AH357" s="61">
        <f>IF($AA$8,$Z$8*($Q357-1)/(1+AG367*($Q357-1)),0)</f>
        <v>-8.3090381329833114E-3</v>
      </c>
      <c r="AI357" s="114">
        <f>IF(AH357=0,0,-1*AH357^2/$Z$8)</f>
        <v>-6.9040114695370798E-4</v>
      </c>
      <c r="AJ357" s="61">
        <f>IF($AA$8,$Z$8*($Q357-1)/(1+AI367*($Q357-1)),0)</f>
        <v>-8.3090381329833114E-3</v>
      </c>
      <c r="AK357" s="114">
        <f>IF(AJ357=0,0,-1*AJ357^2/$Z$8)</f>
        <v>-6.9040114695370798E-4</v>
      </c>
      <c r="AL357" s="61">
        <f>IF($AA$8,$Z$8*($Q357-1)/(1+AK367*($Q357-1)),0)</f>
        <v>-8.3090381329833114E-3</v>
      </c>
      <c r="AM357" s="114">
        <f>IF(AL357=0,0,-1*AL357^2/$Z$8)</f>
        <v>-6.9040114695370798E-4</v>
      </c>
      <c r="AN357" s="61">
        <f>IF($AA$8,$Z$8*($Q357-1)/(1+AM367*($Q357-1)),0)</f>
        <v>-8.3090381329833114E-3</v>
      </c>
      <c r="AO357" s="114">
        <f>IF(AN357=0,0,-1*AN357^2/$Z$8)</f>
        <v>-6.9040114695370798E-4</v>
      </c>
      <c r="AP357" s="61">
        <f>IF($AA$8,$Z$8*($Q357-1)/(1+AO367*($Q357-1)),0)</f>
        <v>-8.3090381329833114E-3</v>
      </c>
      <c r="AQ357" s="114">
        <f>IF(AP357=0,0,-1*AP357^2/$Z$8)</f>
        <v>-6.9040114695370798E-4</v>
      </c>
      <c r="AR357" s="61">
        <f>IF($AA$8,$Z$8*($Q357-1)/(1+AQ367*($Q357-1)),0)</f>
        <v>-8.3090381329833114E-3</v>
      </c>
      <c r="AS357" s="114">
        <f>IF(AR357=0,0,-1*AR357^2/$Z$8)</f>
        <v>-6.9040114695370798E-4</v>
      </c>
      <c r="AT357" s="61">
        <f>IF($AA$8,$Z$8*($Q357-1)/(1+AS367*($Q357-1)),0)</f>
        <v>-8.3090381329833114E-3</v>
      </c>
      <c r="AU357" s="114">
        <f>IF(AT357=0,0,-1*AT357^2/$Z$8)</f>
        <v>-6.9040114695370798E-4</v>
      </c>
      <c r="AV357" s="61">
        <f>IF($AA$8,$Z$8*($Q357-1)/(1+AU367*($Q357-1)),0)</f>
        <v>-8.3090381329833114E-3</v>
      </c>
      <c r="AW357" s="114">
        <f>IF(AV357=0,0,-1*AV357^2/$Z$8)</f>
        <v>-6.9040114695370798E-4</v>
      </c>
      <c r="AX357" s="61">
        <f>IF($AA$8,$Z$8*($Q357-1)/(1+AW367*($Q357-1)),0)</f>
        <v>-8.3090381329833114E-3</v>
      </c>
      <c r="AY357" s="114">
        <f>IF(AX357=0,0,-1*AX357^2/$Z$8)</f>
        <v>-6.9040114695370798E-4</v>
      </c>
      <c r="AZ357" s="61">
        <f>IF($AA$8,$Z$8*($Q357-1)/(1+AY367*($Q357-1)),0)</f>
        <v>-8.3090381329833114E-3</v>
      </c>
      <c r="BA357" s="114">
        <f>IF(AZ357=0,0,-1*AZ357^2/$Z$8)</f>
        <v>-6.9040114695370798E-4</v>
      </c>
      <c r="BB357" s="61">
        <f>IF($AA$8,$Z$8*($Q357-1)/(1+BA367*($Q357-1)),0)</f>
        <v>-8.3090381329833114E-3</v>
      </c>
      <c r="BC357" s="114">
        <f>IF(BB357=0,0,-1*BB357^2/$Z$8)</f>
        <v>-6.9040114695370798E-4</v>
      </c>
      <c r="BD357" s="61">
        <f>IF($AA$8,$Z$8*($Q357-1)/(1+BC367*($Q357-1)),0)</f>
        <v>-8.3090381329833114E-3</v>
      </c>
      <c r="BE357" s="114">
        <f>IF(BD357=0,0,-1*BD357^2/$Z$8)</f>
        <v>-6.9040114695370798E-4</v>
      </c>
      <c r="BF357" s="61">
        <f>IF($AA$8,$Z$8*($Q357-1)/(1+BE367*($Q357-1)),0)</f>
        <v>-8.3090381329833114E-3</v>
      </c>
      <c r="BG357" s="114">
        <f>IF(BF357=0,0,-1*BF357^2/$Z$8)</f>
        <v>-6.9040114695370798E-4</v>
      </c>
      <c r="BH357" s="61">
        <f>IF($AA$8,$Z$8*($Q357-1)/(1+BG367*($Q357-1)),0)</f>
        <v>-8.3090381329833114E-3</v>
      </c>
      <c r="BI357" s="114">
        <f>IF(BH357=0,0,-1*BH357^2/$Z$8)</f>
        <v>-6.9040114695370798E-4</v>
      </c>
      <c r="BJ357" s="61">
        <f>IF($AA$8,$Z$8*($Q357-1)/(1+BI367*($Q357-1)),0)</f>
        <v>-8.3090381329833114E-3</v>
      </c>
      <c r="BK357" s="114">
        <f>IF(BJ357=0,0,-1*BJ357^2/$Z$8)</f>
        <v>-6.9040114695370798E-4</v>
      </c>
      <c r="BL357" s="61">
        <f>IF($AA$8,$Z$8*($Q357-1)/(1+BK367*($Q357-1)),0)</f>
        <v>-8.3090381329833114E-3</v>
      </c>
      <c r="BM357" s="114">
        <f>IF(BL357=0,0,-1*BL357^2/$Z$8)</f>
        <v>-6.9040114695370798E-4</v>
      </c>
      <c r="BN357" s="61">
        <f>IF($AA$8,$Z$8*($Q357-1)/(1+BM367*($Q357-1)),0)</f>
        <v>-8.3090381329833114E-3</v>
      </c>
      <c r="BO357" s="114">
        <f>IF(BN357=0,0,-1*BN357^2/$Z$8)</f>
        <v>-6.9040114695370798E-4</v>
      </c>
      <c r="BP357" s="61">
        <f>IF($AA$8,$Z$8*($Q357-1)/(1+BO367*($Q357-1)),0)</f>
        <v>-8.3090381329833114E-3</v>
      </c>
      <c r="BQ357" s="114">
        <f>IF(BP357=0,0,-1*BP357^2/$Z$8)</f>
        <v>-6.9040114695370798E-4</v>
      </c>
      <c r="BR357" s="61">
        <f>IF($AA$8,$Z$8*($Q357-1)/(1+BQ367*($Q357-1)),0)</f>
        <v>-8.3090381329833114E-3</v>
      </c>
      <c r="BS357" s="114">
        <f>IF(BR357=0,0,-1*BR357^2/$Z$8)</f>
        <v>-6.9040114695370798E-4</v>
      </c>
      <c r="BT357" s="61">
        <f>IF($AA$8,$Z$8*($Q357-1)/(1+BS367*($Q357-1)),0)</f>
        <v>-8.3090381329833114E-3</v>
      </c>
      <c r="BU357" s="114">
        <f>IF(BT357=0,0,-1*BT357^2/$Z$8)</f>
        <v>-6.9040114695370798E-4</v>
      </c>
      <c r="BV357" s="61">
        <f>IF($AA$8,$Z$8*($Q357-1)/(1+BU367*($Q357-1)),0)</f>
        <v>-8.3090381329833114E-3</v>
      </c>
      <c r="BW357" s="114">
        <f>IF(BV357=0,0,-1*BV357^2/$Z$8)</f>
        <v>-6.9040114695370798E-4</v>
      </c>
      <c r="BX357" s="61">
        <f>IF($AA$8,$Z$8*($Q357-1)/(1+BW367*($Q357-1)),0)</f>
        <v>-8.3090381329833114E-3</v>
      </c>
      <c r="BY357" s="114">
        <f>IF(BX357=0,0,-1*BX357^2/$Z$8)</f>
        <v>-6.9040114695370798E-4</v>
      </c>
      <c r="BZ357" s="61">
        <f>IF($AA$8,$Z$8*($Q357-1)/(1+BY367*($Q357-1)),0)</f>
        <v>-8.3090381329833114E-3</v>
      </c>
      <c r="CA357" s="114">
        <f>IF(BZ357=0,0,-1*BZ357^2/$Z$8)</f>
        <v>-6.9040114695370798E-4</v>
      </c>
      <c r="CB357" s="61">
        <f>IF($AA$8,$Z$8*($Q357-1)/(1+CA367*($Q357-1)),0)</f>
        <v>-8.3090381329833114E-3</v>
      </c>
      <c r="CC357" s="114">
        <f>IF(CB357=0,0,-1*CB357^2/$Z$8)</f>
        <v>-6.9040114695370798E-4</v>
      </c>
      <c r="CD357" s="61">
        <f>IF($AA$8,$Z$8*($Q357-1)/(1+CC367*($Q357-1)),0)</f>
        <v>-8.3090381329833114E-3</v>
      </c>
      <c r="CE357" s="114">
        <f>IF(CD357=0,0,-1*CD357^2/$Z$8)</f>
        <v>-6.9040114695370798E-4</v>
      </c>
      <c r="CF357" s="61">
        <f>IF($AA$8,$Z$8*($Q357-1)/(1+CE367*($Q357-1)),0)</f>
        <v>-8.3090381329833114E-3</v>
      </c>
      <c r="CG357" s="114">
        <f>IF(CF357=0,0,-1*CF357^2/$Z$8)</f>
        <v>-6.9040114695370798E-4</v>
      </c>
      <c r="CH357" s="61">
        <f>IF($AA$8,$Z$8*($Q357-1)/(1+CG367*($Q357-1)),0)</f>
        <v>-8.3090381329833114E-3</v>
      </c>
      <c r="CI357" s="114">
        <f>IF(CH357=0,0,-1*CH357^2/$Z$8)</f>
        <v>-6.9040114695370798E-4</v>
      </c>
      <c r="CJ357" s="61">
        <f>IF($AA$8,$Z$8*($Q357-1)/(1+CI367*($Q357-1)),0)</f>
        <v>-8.3090381329833114E-3</v>
      </c>
      <c r="CK357" s="114">
        <f>IF(CJ357=0,0,-1*CJ357^2/$Z$8)</f>
        <v>-6.9040114695370798E-4</v>
      </c>
      <c r="CL357" s="61">
        <f>IF($AA$8,$Z$8*($Q357-1)/(1+CK367*($Q357-1)),0)</f>
        <v>-8.3090381329833114E-3</v>
      </c>
      <c r="CM357" s="114">
        <f>IF(CL357=0,0,-1*CL357^2/$Z$8)</f>
        <v>-6.9040114695370798E-4</v>
      </c>
      <c r="CN357" s="61">
        <f>IF($AA$8,$Z$8*($Q357-1)/(1+CM367*($Q357-1)),0)</f>
        <v>-8.3090381329833114E-3</v>
      </c>
      <c r="CO357" s="114">
        <f>IF(CN357=0,0,-1*CN357^2/$Z$8)</f>
        <v>-6.9040114695370798E-4</v>
      </c>
      <c r="CP357" s="61">
        <f>IF($AA$8,$Z$8*($Q357-1)/(1+CO367*($Q357-1)),0)</f>
        <v>-8.3090381329833114E-3</v>
      </c>
      <c r="CQ357" s="114">
        <f>IF(CP357=0,0,-1*CP357^2/$Z$8)</f>
        <v>-6.9040114695370798E-4</v>
      </c>
      <c r="CR357" s="61">
        <f>IF($AA$8,$Z$8*($Q357-1)/(1+CQ367*($Q357-1)),0)</f>
        <v>-8.3090381329833114E-3</v>
      </c>
      <c r="CS357" s="114">
        <f>IF(CR357=0,0,-1*CR357^2/$Z$8)</f>
        <v>-6.9040114695370798E-4</v>
      </c>
      <c r="CT357" s="61">
        <f>IF($AA$8,$Z$8*($Q357-1)/(1+CS367*($Q357-1)),0)</f>
        <v>-8.3090381329833114E-3</v>
      </c>
      <c r="CU357" s="114">
        <f>IF(CT357=0,0,-1*CT357^2/$Z$8)</f>
        <v>-6.9040114695370798E-4</v>
      </c>
      <c r="CV357" s="61">
        <f>IF($AA$8,$Z$8*($Q357-1)/(1+CU367*($Q357-1)),0)</f>
        <v>-8.3090381329833114E-3</v>
      </c>
      <c r="CW357" s="114">
        <f>IF(CV357=0,0,-1*CV357^2/$Z$8)</f>
        <v>-6.9040114695370798E-4</v>
      </c>
      <c r="CX357" s="61">
        <f>IF($AA$8,$Z$8*($Q357-1)/(1+CW367*($Q357-1)),0)</f>
        <v>-8.3090381329833114E-3</v>
      </c>
      <c r="CY357" s="114">
        <f>IF(CX357=0,0,-1*CX357^2/$Z$8)</f>
        <v>-6.9040114695370798E-4</v>
      </c>
      <c r="CZ357" s="61">
        <f>IF($AA$8,$Z$8*($Q357-1)/(1+CY367*($Q357-1)),0)</f>
        <v>-8.3090381329833114E-3</v>
      </c>
      <c r="DA357" s="114">
        <f>IF(CZ357=0,0,-1*CZ357^2/$Z$8)</f>
        <v>-6.9040114695370798E-4</v>
      </c>
      <c r="DB357" s="61">
        <f>IF($AA$8,$Z$8*($Q357-1)/(1+DA367*($Q357-1)),0)</f>
        <v>-8.3090381329833114E-3</v>
      </c>
      <c r="DC357" s="114">
        <f>IF(DB357=0,0,-1*DB357^2/$Z$8)</f>
        <v>-6.9040114695370798E-4</v>
      </c>
      <c r="DD357" s="61">
        <f>IF($AA$8,$Z$8*($Q357-1)/(1+DC367*($Q357-1)),0)</f>
        <v>-8.3090381329833114E-3</v>
      </c>
      <c r="DE357" s="114">
        <f>IF(DD357=0,0,-1*DD357^2/$Z$8)</f>
        <v>-6.9040114695370798E-4</v>
      </c>
      <c r="DF357" s="61">
        <f>IF($AA$8,$Z$8*($Q357-1)/(1+DE367*($Q357-1)),0)</f>
        <v>-8.3090381329833114E-3</v>
      </c>
      <c r="DG357" s="114">
        <f>IF(DF357=0,0,-1*DF357^2/$Z$8)</f>
        <v>-6.9040114695370798E-4</v>
      </c>
      <c r="DH357" s="61">
        <f>IF($AA$8,$Z$8*($Q357-1)/(1+DG367*($Q357-1)),0)</f>
        <v>-8.3090381329833114E-3</v>
      </c>
      <c r="DI357" s="114">
        <f>IF(DH357=0,0,-1*DH357^2/$Z$8)</f>
        <v>-6.9040114695370798E-4</v>
      </c>
      <c r="DJ357" s="61">
        <f>IF($AA$8,$Z$8*($Q357-1)/(1+DI367*($Q357-1)),0)</f>
        <v>-8.3090381329833114E-3</v>
      </c>
      <c r="DK357" s="114">
        <f>IF(DJ357=0,0,-1*DJ357^2/$Z$8)</f>
        <v>-6.9040114695370798E-4</v>
      </c>
      <c r="DL357" s="61">
        <f>IF($AA$8,$Z$8*($Q357-1)/(1+DK367*($Q357-1)),0)</f>
        <v>-8.3090381329833114E-3</v>
      </c>
      <c r="DM357" s="154">
        <f>IF(DL357=0,0,-1*DL357^2/$Z$8)</f>
        <v>-6.9040114695370798E-4</v>
      </c>
    </row>
    <row r="358" spans="14:117" x14ac:dyDescent="0.25">
      <c r="N358" s="153">
        <f>$Z$9/(O354*(Q358-1)+1)</f>
        <v>0.11931858504188135</v>
      </c>
      <c r="O358" s="169">
        <f t="shared" si="91"/>
        <v>3.9849044699562283E-2</v>
      </c>
      <c r="P358" s="78">
        <v>3</v>
      </c>
      <c r="Q358" s="61">
        <f>IF($AA$9,AV333/AV345,0)</f>
        <v>0.33397181742957388</v>
      </c>
      <c r="R358" s="61">
        <f>IF($AA$9,$Z$9*($Q358-1)/(1+O314*($Q358-1)),0)</f>
        <v>-7.9469502429751163E-2</v>
      </c>
      <c r="S358" s="114">
        <f>IF(R358=0,0,-1*R358^2/$Z$9)</f>
        <v>-6.3154018164322256E-2</v>
      </c>
      <c r="T358" s="61">
        <f>IF($AA$9,$Z$9*($Q358-1)/(1+S367*($Q358-1)),0)</f>
        <v>-7.9703774679669576E-2</v>
      </c>
      <c r="U358" s="114">
        <f>IF(T358=0,0,-1*T358^2/$Z$9)</f>
        <v>-6.3526916981875362E-2</v>
      </c>
      <c r="V358" s="61">
        <f>IF($AA$9,$Z$9*($Q358-1)/(1+U367*($Q358-1)),0)</f>
        <v>-7.9468633145428305E-2</v>
      </c>
      <c r="W358" s="114">
        <f>IF(V358=0,0,-1*V358^2/$Z$9)</f>
        <v>-6.315263654002666E-2</v>
      </c>
      <c r="X358" s="61">
        <f>IF($AA$9,$Z$9*($Q358-1)/(1+W367*($Q358-1)),0)</f>
        <v>-7.9469540328380064E-2</v>
      </c>
      <c r="Y358" s="114">
        <f>IF(X358=0,0,-1*X358^2/$Z$9)</f>
        <v>-6.3154078400040253E-2</v>
      </c>
      <c r="Z358" s="61">
        <f>IF($AA$9,$Z$9*($Q358-1)/(1+Y367*($Q358-1)),0)</f>
        <v>-7.9469540342319067E-2</v>
      </c>
      <c r="AA358" s="114">
        <f>IF(Z358=0,0,-1*Z358^2/$Z$9)</f>
        <v>-6.3154078422194768E-2</v>
      </c>
      <c r="AB358" s="61">
        <f>IF($AA$9,$Z$9*($Q358-1)/(1+AA367*($Q358-1)),0)</f>
        <v>-7.9469540342319067E-2</v>
      </c>
      <c r="AC358" s="114">
        <f>IF(AB358=0,0,-1*AB358^2/$Z$9)</f>
        <v>-6.3154078422194768E-2</v>
      </c>
      <c r="AD358" s="61">
        <f>IF($AA$9,$Z$9*($Q358-1)/(1+AC367*($Q358-1)),0)</f>
        <v>-7.9469540342319067E-2</v>
      </c>
      <c r="AE358" s="114">
        <f>IF(AD358=0,0,-1*AD358^2/$Z$9)</f>
        <v>-6.3154078422194768E-2</v>
      </c>
      <c r="AF358" s="61">
        <f>IF($AA$9,$Z$9*($Q358-1)/(1+AE367*($Q358-1)),0)</f>
        <v>-7.9469540342319067E-2</v>
      </c>
      <c r="AG358" s="114">
        <f>IF(AF358=0,0,-1*AF358^2/$Z$9)</f>
        <v>-6.3154078422194768E-2</v>
      </c>
      <c r="AH358" s="61">
        <f>IF($AA$9,$Z$9*($Q358-1)/(1+AG367*($Q358-1)),0)</f>
        <v>-7.9469540342319067E-2</v>
      </c>
      <c r="AI358" s="114">
        <f>IF(AH358=0,0,-1*AH358^2/$Z$9)</f>
        <v>-6.3154078422194768E-2</v>
      </c>
      <c r="AJ358" s="61">
        <f>IF($AA$9,$Z$9*($Q358-1)/(1+AI367*($Q358-1)),0)</f>
        <v>-7.9469540342319067E-2</v>
      </c>
      <c r="AK358" s="114">
        <f>IF(AJ358=0,0,-1*AJ358^2/$Z$9)</f>
        <v>-6.3154078422194768E-2</v>
      </c>
      <c r="AL358" s="61">
        <f>IF($AA$9,$Z$9*($Q358-1)/(1+AK367*($Q358-1)),0)</f>
        <v>-7.9469540342319067E-2</v>
      </c>
      <c r="AM358" s="114">
        <f>IF(AL358=0,0,-1*AL358^2/$Z$9)</f>
        <v>-6.3154078422194768E-2</v>
      </c>
      <c r="AN358" s="61">
        <f>IF($AA$9,$Z$9*($Q358-1)/(1+AM367*($Q358-1)),0)</f>
        <v>-7.9469540342319067E-2</v>
      </c>
      <c r="AO358" s="114">
        <f>IF(AN358=0,0,-1*AN358^2/$Z$9)</f>
        <v>-6.3154078422194768E-2</v>
      </c>
      <c r="AP358" s="61">
        <f>IF($AA$9,$Z$9*($Q358-1)/(1+AO367*($Q358-1)),0)</f>
        <v>-7.9469540342319067E-2</v>
      </c>
      <c r="AQ358" s="114">
        <f>IF(AP358=0,0,-1*AP358^2/$Z$9)</f>
        <v>-6.3154078422194768E-2</v>
      </c>
      <c r="AR358" s="61">
        <f>IF($AA$9,$Z$9*($Q358-1)/(1+AQ367*($Q358-1)),0)</f>
        <v>-7.9469540342319067E-2</v>
      </c>
      <c r="AS358" s="114">
        <f>IF(AR358=0,0,-1*AR358^2/$Z$9)</f>
        <v>-6.3154078422194768E-2</v>
      </c>
      <c r="AT358" s="61">
        <f>IF($AA$9,$Z$9*($Q358-1)/(1+AS367*($Q358-1)),0)</f>
        <v>-7.9469540342319067E-2</v>
      </c>
      <c r="AU358" s="114">
        <f>IF(AT358=0,0,-1*AT358^2/$Z$9)</f>
        <v>-6.3154078422194768E-2</v>
      </c>
      <c r="AV358" s="61">
        <f>IF($AA$9,$Z$9*($Q358-1)/(1+AU367*($Q358-1)),0)</f>
        <v>-7.9469540342319067E-2</v>
      </c>
      <c r="AW358" s="114">
        <f>IF(AV358=0,0,-1*AV358^2/$Z$9)</f>
        <v>-6.3154078422194768E-2</v>
      </c>
      <c r="AX358" s="61">
        <f>IF($AA$9,$Z$9*($Q358-1)/(1+AW367*($Q358-1)),0)</f>
        <v>-7.9469540342319067E-2</v>
      </c>
      <c r="AY358" s="114">
        <f>IF(AX358=0,0,-1*AX358^2/$Z$9)</f>
        <v>-6.3154078422194768E-2</v>
      </c>
      <c r="AZ358" s="61">
        <f>IF($AA$9,$Z$9*($Q358-1)/(1+AY367*($Q358-1)),0)</f>
        <v>-7.9469540342319067E-2</v>
      </c>
      <c r="BA358" s="114">
        <f>IF(AZ358=0,0,-1*AZ358^2/$Z$9)</f>
        <v>-6.3154078422194768E-2</v>
      </c>
      <c r="BB358" s="61">
        <f>IF($AA$9,$Z$9*($Q358-1)/(1+BA367*($Q358-1)),0)</f>
        <v>-7.9469540342319067E-2</v>
      </c>
      <c r="BC358" s="114">
        <f>IF(BB358=0,0,-1*BB358^2/$Z$9)</f>
        <v>-6.3154078422194768E-2</v>
      </c>
      <c r="BD358" s="61">
        <f>IF($AA$9,$Z$9*($Q358-1)/(1+BC367*($Q358-1)),0)</f>
        <v>-7.9469540342319067E-2</v>
      </c>
      <c r="BE358" s="114">
        <f>IF(BD358=0,0,-1*BD358^2/$Z$9)</f>
        <v>-6.3154078422194768E-2</v>
      </c>
      <c r="BF358" s="61">
        <f>IF($AA$9,$Z$9*($Q358-1)/(1+BE367*($Q358-1)),0)</f>
        <v>-7.9469540342319067E-2</v>
      </c>
      <c r="BG358" s="114">
        <f>IF(BF358=0,0,-1*BF358^2/$Z$9)</f>
        <v>-6.3154078422194768E-2</v>
      </c>
      <c r="BH358" s="61">
        <f>IF($AA$9,$Z$9*($Q358-1)/(1+BG367*($Q358-1)),0)</f>
        <v>-7.9469540342319067E-2</v>
      </c>
      <c r="BI358" s="114">
        <f>IF(BH358=0,0,-1*BH358^2/$Z$9)</f>
        <v>-6.3154078422194768E-2</v>
      </c>
      <c r="BJ358" s="61">
        <f>IF($AA$9,$Z$9*($Q358-1)/(1+BI367*($Q358-1)),0)</f>
        <v>-7.9469540342319067E-2</v>
      </c>
      <c r="BK358" s="114">
        <f>IF(BJ358=0,0,-1*BJ358^2/$Z$9)</f>
        <v>-6.3154078422194768E-2</v>
      </c>
      <c r="BL358" s="61">
        <f>IF($AA$9,$Z$9*($Q358-1)/(1+BK367*($Q358-1)),0)</f>
        <v>-7.9469540342319067E-2</v>
      </c>
      <c r="BM358" s="114">
        <f>IF(BL358=0,0,-1*BL358^2/$Z$9)</f>
        <v>-6.3154078422194768E-2</v>
      </c>
      <c r="BN358" s="61">
        <f>IF($AA$9,$Z$9*($Q358-1)/(1+BM367*($Q358-1)),0)</f>
        <v>-7.9469540342319067E-2</v>
      </c>
      <c r="BO358" s="114">
        <f>IF(BN358=0,0,-1*BN358^2/$Z$9)</f>
        <v>-6.3154078422194768E-2</v>
      </c>
      <c r="BP358" s="61">
        <f>IF($AA$9,$Z$9*($Q358-1)/(1+BO367*($Q358-1)),0)</f>
        <v>-7.9469540342319067E-2</v>
      </c>
      <c r="BQ358" s="114">
        <f>IF(BP358=0,0,-1*BP358^2/$Z$9)</f>
        <v>-6.3154078422194768E-2</v>
      </c>
      <c r="BR358" s="61">
        <f>IF($AA$9,$Z$9*($Q358-1)/(1+BQ367*($Q358-1)),0)</f>
        <v>-7.9469540342319067E-2</v>
      </c>
      <c r="BS358" s="114">
        <f>IF(BR358=0,0,-1*BR358^2/$Z$9)</f>
        <v>-6.3154078422194768E-2</v>
      </c>
      <c r="BT358" s="61">
        <f>IF($AA$9,$Z$9*($Q358-1)/(1+BS367*($Q358-1)),0)</f>
        <v>-7.9469540342319067E-2</v>
      </c>
      <c r="BU358" s="114">
        <f>IF(BT358=0,0,-1*BT358^2/$Z$9)</f>
        <v>-6.3154078422194768E-2</v>
      </c>
      <c r="BV358" s="61">
        <f>IF($AA$9,$Z$9*($Q358-1)/(1+BU367*($Q358-1)),0)</f>
        <v>-7.9469540342319067E-2</v>
      </c>
      <c r="BW358" s="114">
        <f>IF(BV358=0,0,-1*BV358^2/$Z$9)</f>
        <v>-6.3154078422194768E-2</v>
      </c>
      <c r="BX358" s="61">
        <f>IF($AA$9,$Z$9*($Q358-1)/(1+BW367*($Q358-1)),0)</f>
        <v>-7.9469540342319067E-2</v>
      </c>
      <c r="BY358" s="114">
        <f>IF(BX358=0,0,-1*BX358^2/$Z$9)</f>
        <v>-6.3154078422194768E-2</v>
      </c>
      <c r="BZ358" s="61">
        <f>IF($AA$9,$Z$9*($Q358-1)/(1+BY367*($Q358-1)),0)</f>
        <v>-7.9469540342319067E-2</v>
      </c>
      <c r="CA358" s="114">
        <f>IF(BZ358=0,0,-1*BZ358^2/$Z$9)</f>
        <v>-6.3154078422194768E-2</v>
      </c>
      <c r="CB358" s="61">
        <f>IF($AA$9,$Z$9*($Q358-1)/(1+CA367*($Q358-1)),0)</f>
        <v>-7.9469540342319067E-2</v>
      </c>
      <c r="CC358" s="114">
        <f>IF(CB358=0,0,-1*CB358^2/$Z$9)</f>
        <v>-6.3154078422194768E-2</v>
      </c>
      <c r="CD358" s="61">
        <f>IF($AA$9,$Z$9*($Q358-1)/(1+CC367*($Q358-1)),0)</f>
        <v>-7.9469540342319067E-2</v>
      </c>
      <c r="CE358" s="114">
        <f>IF(CD358=0,0,-1*CD358^2/$Z$9)</f>
        <v>-6.3154078422194768E-2</v>
      </c>
      <c r="CF358" s="61">
        <f>IF($AA$9,$Z$9*($Q358-1)/(1+CE367*($Q358-1)),0)</f>
        <v>-7.9469540342319067E-2</v>
      </c>
      <c r="CG358" s="114">
        <f>IF(CF358=0,0,-1*CF358^2/$Z$9)</f>
        <v>-6.3154078422194768E-2</v>
      </c>
      <c r="CH358" s="61">
        <f>IF($AA$9,$Z$9*($Q358-1)/(1+CG367*($Q358-1)),0)</f>
        <v>-7.9469540342319067E-2</v>
      </c>
      <c r="CI358" s="114">
        <f>IF(CH358=0,0,-1*CH358^2/$Z$9)</f>
        <v>-6.3154078422194768E-2</v>
      </c>
      <c r="CJ358" s="61">
        <f>IF($AA$9,$Z$9*($Q358-1)/(1+CI367*($Q358-1)),0)</f>
        <v>-7.9469540342319067E-2</v>
      </c>
      <c r="CK358" s="114">
        <f>IF(CJ358=0,0,-1*CJ358^2/$Z$9)</f>
        <v>-6.3154078422194768E-2</v>
      </c>
      <c r="CL358" s="61">
        <f>IF($AA$9,$Z$9*($Q358-1)/(1+CK367*($Q358-1)),0)</f>
        <v>-7.9469540342319067E-2</v>
      </c>
      <c r="CM358" s="114">
        <f>IF(CL358=0,0,-1*CL358^2/$Z$9)</f>
        <v>-6.3154078422194768E-2</v>
      </c>
      <c r="CN358" s="61">
        <f>IF($AA$9,$Z$9*($Q358-1)/(1+CM367*($Q358-1)),0)</f>
        <v>-7.9469540342319067E-2</v>
      </c>
      <c r="CO358" s="114">
        <f>IF(CN358=0,0,-1*CN358^2/$Z$9)</f>
        <v>-6.3154078422194768E-2</v>
      </c>
      <c r="CP358" s="61">
        <f>IF($AA$9,$Z$9*($Q358-1)/(1+CO367*($Q358-1)),0)</f>
        <v>-7.9469540342319067E-2</v>
      </c>
      <c r="CQ358" s="114">
        <f>IF(CP358=0,0,-1*CP358^2/$Z$9)</f>
        <v>-6.3154078422194768E-2</v>
      </c>
      <c r="CR358" s="61">
        <f>IF($AA$9,$Z$9*($Q358-1)/(1+CQ367*($Q358-1)),0)</f>
        <v>-7.9469540342319067E-2</v>
      </c>
      <c r="CS358" s="114">
        <f>IF(CR358=0,0,-1*CR358^2/$Z$9)</f>
        <v>-6.3154078422194768E-2</v>
      </c>
      <c r="CT358" s="61">
        <f>IF($AA$9,$Z$9*($Q358-1)/(1+CS367*($Q358-1)),0)</f>
        <v>-7.9469540342319067E-2</v>
      </c>
      <c r="CU358" s="114">
        <f>IF(CT358=0,0,-1*CT358^2/$Z$9)</f>
        <v>-6.3154078422194768E-2</v>
      </c>
      <c r="CV358" s="61">
        <f>IF($AA$9,$Z$9*($Q358-1)/(1+CU367*($Q358-1)),0)</f>
        <v>-7.9469540342319067E-2</v>
      </c>
      <c r="CW358" s="114">
        <f>IF(CV358=0,0,-1*CV358^2/$Z$9)</f>
        <v>-6.3154078422194768E-2</v>
      </c>
      <c r="CX358" s="61">
        <f>IF($AA$9,$Z$9*($Q358-1)/(1+CW367*($Q358-1)),0)</f>
        <v>-7.9469540342319067E-2</v>
      </c>
      <c r="CY358" s="114">
        <f>IF(CX358=0,0,-1*CX358^2/$Z$9)</f>
        <v>-6.3154078422194768E-2</v>
      </c>
      <c r="CZ358" s="61">
        <f>IF($AA$9,$Z$9*($Q358-1)/(1+CY367*($Q358-1)),0)</f>
        <v>-7.9469540342319067E-2</v>
      </c>
      <c r="DA358" s="114">
        <f>IF(CZ358=0,0,-1*CZ358^2/$Z$9)</f>
        <v>-6.3154078422194768E-2</v>
      </c>
      <c r="DB358" s="61">
        <f>IF($AA$9,$Z$9*($Q358-1)/(1+DA367*($Q358-1)),0)</f>
        <v>-7.9469540342319067E-2</v>
      </c>
      <c r="DC358" s="114">
        <f>IF(DB358=0,0,-1*DB358^2/$Z$9)</f>
        <v>-6.3154078422194768E-2</v>
      </c>
      <c r="DD358" s="61">
        <f>IF($AA$9,$Z$9*($Q358-1)/(1+DC367*($Q358-1)),0)</f>
        <v>-7.9469540342319067E-2</v>
      </c>
      <c r="DE358" s="114">
        <f>IF(DD358=0,0,-1*DD358^2/$Z$9)</f>
        <v>-6.3154078422194768E-2</v>
      </c>
      <c r="DF358" s="61">
        <f>IF($AA$9,$Z$9*($Q358-1)/(1+DE367*($Q358-1)),0)</f>
        <v>-7.9469540342319067E-2</v>
      </c>
      <c r="DG358" s="114">
        <f>IF(DF358=0,0,-1*DF358^2/$Z$9)</f>
        <v>-6.3154078422194768E-2</v>
      </c>
      <c r="DH358" s="61">
        <f>IF($AA$9,$Z$9*($Q358-1)/(1+DG367*($Q358-1)),0)</f>
        <v>-7.9469540342319067E-2</v>
      </c>
      <c r="DI358" s="114">
        <f>IF(DH358=0,0,-1*DH358^2/$Z$9)</f>
        <v>-6.3154078422194768E-2</v>
      </c>
      <c r="DJ358" s="61">
        <f>IF($AA$9,$Z$9*($Q358-1)/(1+DI367*($Q358-1)),0)</f>
        <v>-7.9469540342319067E-2</v>
      </c>
      <c r="DK358" s="114">
        <f>IF(DJ358=0,0,-1*DJ358^2/$Z$9)</f>
        <v>-6.3154078422194768E-2</v>
      </c>
      <c r="DL358" s="61">
        <f>IF($AA$9,$Z$9*($Q358-1)/(1+DK367*($Q358-1)),0)</f>
        <v>-7.9469540342319067E-2</v>
      </c>
      <c r="DM358" s="154">
        <f>IF(DL358=0,0,-1*DL358^2/$Z$9)</f>
        <v>-6.3154078422194768E-2</v>
      </c>
    </row>
    <row r="359" spans="14:117" x14ac:dyDescent="0.25">
      <c r="N359" s="153">
        <f>$Z$10/(O354*(Q359-1)+1)</f>
        <v>0.1259270471614061</v>
      </c>
      <c r="O359" s="169">
        <f t="shared" si="91"/>
        <v>1.9272728748140063E-2</v>
      </c>
      <c r="P359" s="78">
        <v>4</v>
      </c>
      <c r="Q359" s="61">
        <f>IF($AA$10,AV334/AV346,0)</f>
        <v>0.1530467773411488</v>
      </c>
      <c r="R359" s="61">
        <f>IF($AA$10,$Z$10*($Q359-1)/(1+O314*($Q359-1)),0)</f>
        <v>-0.10665425012617423</v>
      </c>
      <c r="S359" s="114">
        <f>IF(R359=0,0,-1*R359^2/$Z$10)</f>
        <v>-0.11375129069976536</v>
      </c>
      <c r="T359" s="61">
        <f>IF($AA$10,$Z$10*($Q359-1)/(1+S367*($Q359-1)),0)</f>
        <v>-0.10707664084792762</v>
      </c>
      <c r="U359" s="114">
        <f>IF(T359=0,0,-1*T359^2/$Z$10)</f>
        <v>-0.1146540701527608</v>
      </c>
      <c r="V359" s="61">
        <f>IF($AA$10,$Z$10*($Q359-1)/(1+U367*($Q359-1)),0)</f>
        <v>-0.10665268440087942</v>
      </c>
      <c r="W359" s="114">
        <f>IF(V359=0,0,-1*V359^2/$Z$10)</f>
        <v>-0.11374795089913588</v>
      </c>
      <c r="X359" s="61">
        <f>IF($AA$10,$Z$10*($Q359-1)/(1+W367*($Q359-1)),0)</f>
        <v>-0.10665431838815947</v>
      </c>
      <c r="Y359" s="114">
        <f>IF(X359=0,0,-1*X359^2/$Z$10)</f>
        <v>-0.11375143630842892</v>
      </c>
      <c r="Z359" s="61">
        <f>IF($AA$10,$Z$10*($Q359-1)/(1+Y367*($Q359-1)),0)</f>
        <v>-0.10665431841326604</v>
      </c>
      <c r="AA359" s="114">
        <f>IF(Z359=0,0,-1*Z359^2/$Z$10)</f>
        <v>-0.11375143636198339</v>
      </c>
      <c r="AB359" s="61">
        <f>IF($AA$10,$Z$10*($Q359-1)/(1+AA367*($Q359-1)),0)</f>
        <v>-0.10665431841326604</v>
      </c>
      <c r="AC359" s="114">
        <f>IF(AB359=0,0,-1*AB359^2/$Z$10)</f>
        <v>-0.11375143636198339</v>
      </c>
      <c r="AD359" s="61">
        <f>IF($AA$10,$Z$10*($Q359-1)/(1+AC367*($Q359-1)),0)</f>
        <v>-0.10665431841326604</v>
      </c>
      <c r="AE359" s="114">
        <f>IF(AD359=0,0,-1*AD359^2/$Z$10)</f>
        <v>-0.11375143636198339</v>
      </c>
      <c r="AF359" s="61">
        <f>IF($AA$10,$Z$10*($Q359-1)/(1+AE367*($Q359-1)),0)</f>
        <v>-0.10665431841326604</v>
      </c>
      <c r="AG359" s="114">
        <f>IF(AF359=0,0,-1*AF359^2/$Z$10)</f>
        <v>-0.11375143636198339</v>
      </c>
      <c r="AH359" s="61">
        <f>IF($AA$10,$Z$10*($Q359-1)/(1+AG367*($Q359-1)),0)</f>
        <v>-0.10665431841326604</v>
      </c>
      <c r="AI359" s="114">
        <f>IF(AH359=0,0,-1*AH359^2/$Z$10)</f>
        <v>-0.11375143636198339</v>
      </c>
      <c r="AJ359" s="61">
        <f>IF($AA$10,$Z$10*($Q359-1)/(1+AI367*($Q359-1)),0)</f>
        <v>-0.10665431841326604</v>
      </c>
      <c r="AK359" s="114">
        <f>IF(AJ359=0,0,-1*AJ359^2/$Z$10)</f>
        <v>-0.11375143636198339</v>
      </c>
      <c r="AL359" s="61">
        <f>IF($AA$10,$Z$10*($Q359-1)/(1+AK367*($Q359-1)),0)</f>
        <v>-0.10665431841326604</v>
      </c>
      <c r="AM359" s="114">
        <f>IF(AL359=0,0,-1*AL359^2/$Z$10)</f>
        <v>-0.11375143636198339</v>
      </c>
      <c r="AN359" s="61">
        <f>IF($AA$10,$Z$10*($Q359-1)/(1+AM367*($Q359-1)),0)</f>
        <v>-0.10665431841326604</v>
      </c>
      <c r="AO359" s="114">
        <f>IF(AN359=0,0,-1*AN359^2/$Z$10)</f>
        <v>-0.11375143636198339</v>
      </c>
      <c r="AP359" s="61">
        <f>IF($AA$10,$Z$10*($Q359-1)/(1+AO367*($Q359-1)),0)</f>
        <v>-0.10665431841326604</v>
      </c>
      <c r="AQ359" s="114">
        <f>IF(AP359=0,0,-1*AP359^2/$Z$10)</f>
        <v>-0.11375143636198339</v>
      </c>
      <c r="AR359" s="61">
        <f>IF($AA$10,$Z$10*($Q359-1)/(1+AQ367*($Q359-1)),0)</f>
        <v>-0.10665431841326604</v>
      </c>
      <c r="AS359" s="114">
        <f>IF(AR359=0,0,-1*AR359^2/$Z$10)</f>
        <v>-0.11375143636198339</v>
      </c>
      <c r="AT359" s="61">
        <f>IF($AA$10,$Z$10*($Q359-1)/(1+AS367*($Q359-1)),0)</f>
        <v>-0.10665431841326604</v>
      </c>
      <c r="AU359" s="114">
        <f>IF(AT359=0,0,-1*AT359^2/$Z$10)</f>
        <v>-0.11375143636198339</v>
      </c>
      <c r="AV359" s="61">
        <f>IF($AA$10,$Z$10*($Q359-1)/(1+AU367*($Q359-1)),0)</f>
        <v>-0.10665431841326604</v>
      </c>
      <c r="AW359" s="114">
        <f>IF(AV359=0,0,-1*AV359^2/$Z$10)</f>
        <v>-0.11375143636198339</v>
      </c>
      <c r="AX359" s="61">
        <f>IF($AA$10,$Z$10*($Q359-1)/(1+AW367*($Q359-1)),0)</f>
        <v>-0.10665431841326604</v>
      </c>
      <c r="AY359" s="114">
        <f>IF(AX359=0,0,-1*AX359^2/$Z$10)</f>
        <v>-0.11375143636198339</v>
      </c>
      <c r="AZ359" s="61">
        <f>IF($AA$10,$Z$10*($Q359-1)/(1+AY367*($Q359-1)),0)</f>
        <v>-0.10665431841326604</v>
      </c>
      <c r="BA359" s="114">
        <f>IF(AZ359=0,0,-1*AZ359^2/$Z$10)</f>
        <v>-0.11375143636198339</v>
      </c>
      <c r="BB359" s="61">
        <f>IF($AA$10,$Z$10*($Q359-1)/(1+BA367*($Q359-1)),0)</f>
        <v>-0.10665431841326604</v>
      </c>
      <c r="BC359" s="114">
        <f>IF(BB359=0,0,-1*BB359^2/$Z$10)</f>
        <v>-0.11375143636198339</v>
      </c>
      <c r="BD359" s="61">
        <f>IF($AA$10,$Z$10*($Q359-1)/(1+BC367*($Q359-1)),0)</f>
        <v>-0.10665431841326604</v>
      </c>
      <c r="BE359" s="114">
        <f>IF(BD359=0,0,-1*BD359^2/$Z$10)</f>
        <v>-0.11375143636198339</v>
      </c>
      <c r="BF359" s="61">
        <f>IF($AA$10,$Z$10*($Q359-1)/(1+BE367*($Q359-1)),0)</f>
        <v>-0.10665431841326604</v>
      </c>
      <c r="BG359" s="114">
        <f>IF(BF359=0,0,-1*BF359^2/$Z$10)</f>
        <v>-0.11375143636198339</v>
      </c>
      <c r="BH359" s="61">
        <f>IF($AA$10,$Z$10*($Q359-1)/(1+BG367*($Q359-1)),0)</f>
        <v>-0.10665431841326604</v>
      </c>
      <c r="BI359" s="114">
        <f>IF(BH359=0,0,-1*BH359^2/$Z$10)</f>
        <v>-0.11375143636198339</v>
      </c>
      <c r="BJ359" s="61">
        <f>IF($AA$10,$Z$10*($Q359-1)/(1+BI367*($Q359-1)),0)</f>
        <v>-0.10665431841326604</v>
      </c>
      <c r="BK359" s="114">
        <f>IF(BJ359=0,0,-1*BJ359^2/$Z$10)</f>
        <v>-0.11375143636198339</v>
      </c>
      <c r="BL359" s="61">
        <f>IF($AA$10,$Z$10*($Q359-1)/(1+BK367*($Q359-1)),0)</f>
        <v>-0.10665431841326604</v>
      </c>
      <c r="BM359" s="114">
        <f>IF(BL359=0,0,-1*BL359^2/$Z$10)</f>
        <v>-0.11375143636198339</v>
      </c>
      <c r="BN359" s="61">
        <f>IF($AA$10,$Z$10*($Q359-1)/(1+BM367*($Q359-1)),0)</f>
        <v>-0.10665431841326604</v>
      </c>
      <c r="BO359" s="114">
        <f>IF(BN359=0,0,-1*BN359^2/$Z$10)</f>
        <v>-0.11375143636198339</v>
      </c>
      <c r="BP359" s="61">
        <f>IF($AA$10,$Z$10*($Q359-1)/(1+BO367*($Q359-1)),0)</f>
        <v>-0.10665431841326604</v>
      </c>
      <c r="BQ359" s="114">
        <f>IF(BP359=0,0,-1*BP359^2/$Z$10)</f>
        <v>-0.11375143636198339</v>
      </c>
      <c r="BR359" s="61">
        <f>IF($AA$10,$Z$10*($Q359-1)/(1+BQ367*($Q359-1)),0)</f>
        <v>-0.10665431841326604</v>
      </c>
      <c r="BS359" s="114">
        <f>IF(BR359=0,0,-1*BR359^2/$Z$10)</f>
        <v>-0.11375143636198339</v>
      </c>
      <c r="BT359" s="61">
        <f>IF($AA$10,$Z$10*($Q359-1)/(1+BS367*($Q359-1)),0)</f>
        <v>-0.10665431841326604</v>
      </c>
      <c r="BU359" s="114">
        <f>IF(BT359=0,0,-1*BT359^2/$Z$10)</f>
        <v>-0.11375143636198339</v>
      </c>
      <c r="BV359" s="61">
        <f>IF($AA$10,$Z$10*($Q359-1)/(1+BU367*($Q359-1)),0)</f>
        <v>-0.10665431841326604</v>
      </c>
      <c r="BW359" s="114">
        <f>IF(BV359=0,0,-1*BV359^2/$Z$10)</f>
        <v>-0.11375143636198339</v>
      </c>
      <c r="BX359" s="61">
        <f>IF($AA$10,$Z$10*($Q359-1)/(1+BW367*($Q359-1)),0)</f>
        <v>-0.10665431841326604</v>
      </c>
      <c r="BY359" s="114">
        <f>IF(BX359=0,0,-1*BX359^2/$Z$10)</f>
        <v>-0.11375143636198339</v>
      </c>
      <c r="BZ359" s="61">
        <f>IF($AA$10,$Z$10*($Q359-1)/(1+BY367*($Q359-1)),0)</f>
        <v>-0.10665431841326604</v>
      </c>
      <c r="CA359" s="114">
        <f>IF(BZ359=0,0,-1*BZ359^2/$Z$10)</f>
        <v>-0.11375143636198339</v>
      </c>
      <c r="CB359" s="61">
        <f>IF($AA$10,$Z$10*($Q359-1)/(1+CA367*($Q359-1)),0)</f>
        <v>-0.10665431841326604</v>
      </c>
      <c r="CC359" s="114">
        <f>IF(CB359=0,0,-1*CB359^2/$Z$10)</f>
        <v>-0.11375143636198339</v>
      </c>
      <c r="CD359" s="61">
        <f>IF($AA$10,$Z$10*($Q359-1)/(1+CC367*($Q359-1)),0)</f>
        <v>-0.10665431841326604</v>
      </c>
      <c r="CE359" s="114">
        <f>IF(CD359=0,0,-1*CD359^2/$Z$10)</f>
        <v>-0.11375143636198339</v>
      </c>
      <c r="CF359" s="61">
        <f>IF($AA$10,$Z$10*($Q359-1)/(1+CE367*($Q359-1)),0)</f>
        <v>-0.10665431841326604</v>
      </c>
      <c r="CG359" s="114">
        <f>IF(CF359=0,0,-1*CF359^2/$Z$10)</f>
        <v>-0.11375143636198339</v>
      </c>
      <c r="CH359" s="61">
        <f>IF($AA$10,$Z$10*($Q359-1)/(1+CG367*($Q359-1)),0)</f>
        <v>-0.10665431841326604</v>
      </c>
      <c r="CI359" s="114">
        <f>IF(CH359=0,0,-1*CH359^2/$Z$10)</f>
        <v>-0.11375143636198339</v>
      </c>
      <c r="CJ359" s="61">
        <f>IF($AA$10,$Z$10*($Q359-1)/(1+CI367*($Q359-1)),0)</f>
        <v>-0.10665431841326604</v>
      </c>
      <c r="CK359" s="114">
        <f>IF(CJ359=0,0,-1*CJ359^2/$Z$10)</f>
        <v>-0.11375143636198339</v>
      </c>
      <c r="CL359" s="61">
        <f>IF($AA$10,$Z$10*($Q359-1)/(1+CK367*($Q359-1)),0)</f>
        <v>-0.10665431841326604</v>
      </c>
      <c r="CM359" s="114">
        <f>IF(CL359=0,0,-1*CL359^2/$Z$10)</f>
        <v>-0.11375143636198339</v>
      </c>
      <c r="CN359" s="61">
        <f>IF($AA$10,$Z$10*($Q359-1)/(1+CM367*($Q359-1)),0)</f>
        <v>-0.10665431841326604</v>
      </c>
      <c r="CO359" s="114">
        <f>IF(CN359=0,0,-1*CN359^2/$Z$10)</f>
        <v>-0.11375143636198339</v>
      </c>
      <c r="CP359" s="61">
        <f>IF($AA$10,$Z$10*($Q359-1)/(1+CO367*($Q359-1)),0)</f>
        <v>-0.10665431841326604</v>
      </c>
      <c r="CQ359" s="114">
        <f>IF(CP359=0,0,-1*CP359^2/$Z$10)</f>
        <v>-0.11375143636198339</v>
      </c>
      <c r="CR359" s="61">
        <f>IF($AA$10,$Z$10*($Q359-1)/(1+CQ367*($Q359-1)),0)</f>
        <v>-0.10665431841326604</v>
      </c>
      <c r="CS359" s="114">
        <f>IF(CR359=0,0,-1*CR359^2/$Z$10)</f>
        <v>-0.11375143636198339</v>
      </c>
      <c r="CT359" s="61">
        <f>IF($AA$10,$Z$10*($Q359-1)/(1+CS367*($Q359-1)),0)</f>
        <v>-0.10665431841326604</v>
      </c>
      <c r="CU359" s="114">
        <f>IF(CT359=0,0,-1*CT359^2/$Z$10)</f>
        <v>-0.11375143636198339</v>
      </c>
      <c r="CV359" s="61">
        <f>IF($AA$10,$Z$10*($Q359-1)/(1+CU367*($Q359-1)),0)</f>
        <v>-0.10665431841326604</v>
      </c>
      <c r="CW359" s="114">
        <f>IF(CV359=0,0,-1*CV359^2/$Z$10)</f>
        <v>-0.11375143636198339</v>
      </c>
      <c r="CX359" s="61">
        <f>IF($AA$10,$Z$10*($Q359-1)/(1+CW367*($Q359-1)),0)</f>
        <v>-0.10665431841326604</v>
      </c>
      <c r="CY359" s="114">
        <f>IF(CX359=0,0,-1*CX359^2/$Z$10)</f>
        <v>-0.11375143636198339</v>
      </c>
      <c r="CZ359" s="61">
        <f>IF($AA$10,$Z$10*($Q359-1)/(1+CY367*($Q359-1)),0)</f>
        <v>-0.10665431841326604</v>
      </c>
      <c r="DA359" s="114">
        <f>IF(CZ359=0,0,-1*CZ359^2/$Z$10)</f>
        <v>-0.11375143636198339</v>
      </c>
      <c r="DB359" s="61">
        <f>IF($AA$10,$Z$10*($Q359-1)/(1+DA367*($Q359-1)),0)</f>
        <v>-0.10665431841326604</v>
      </c>
      <c r="DC359" s="114">
        <f>IF(DB359=0,0,-1*DB359^2/$Z$10)</f>
        <v>-0.11375143636198339</v>
      </c>
      <c r="DD359" s="61">
        <f>IF($AA$10,$Z$10*($Q359-1)/(1+DC367*($Q359-1)),0)</f>
        <v>-0.10665431841326604</v>
      </c>
      <c r="DE359" s="114">
        <f>IF(DD359=0,0,-1*DD359^2/$Z$10)</f>
        <v>-0.11375143636198339</v>
      </c>
      <c r="DF359" s="61">
        <f>IF($AA$10,$Z$10*($Q359-1)/(1+DE367*($Q359-1)),0)</f>
        <v>-0.10665431841326604</v>
      </c>
      <c r="DG359" s="114">
        <f>IF(DF359=0,0,-1*DF359^2/$Z$10)</f>
        <v>-0.11375143636198339</v>
      </c>
      <c r="DH359" s="61">
        <f>IF($AA$10,$Z$10*($Q359-1)/(1+DG367*($Q359-1)),0)</f>
        <v>-0.10665431841326604</v>
      </c>
      <c r="DI359" s="114">
        <f>IF(DH359=0,0,-1*DH359^2/$Z$10)</f>
        <v>-0.11375143636198339</v>
      </c>
      <c r="DJ359" s="61">
        <f>IF($AA$10,$Z$10*($Q359-1)/(1+DI367*($Q359-1)),0)</f>
        <v>-0.10665431841326604</v>
      </c>
      <c r="DK359" s="114">
        <f>IF(DJ359=0,0,-1*DJ359^2/$Z$10)</f>
        <v>-0.11375143636198339</v>
      </c>
      <c r="DL359" s="61">
        <f>IF($AA$10,$Z$10*($Q359-1)/(1+DK367*($Q359-1)),0)</f>
        <v>-0.10665431841326604</v>
      </c>
      <c r="DM359" s="154">
        <f>IF(DL359=0,0,-1*DL359^2/$Z$10)</f>
        <v>-0.11375143636198339</v>
      </c>
    </row>
    <row r="360" spans="14:117" x14ac:dyDescent="0.25">
      <c r="N360" s="153">
        <f>$Z$11/(O354*(Q360-1)+1)</f>
        <v>0.12573145104813727</v>
      </c>
      <c r="O360" s="169">
        <f t="shared" si="91"/>
        <v>1.9881742971524851E-2</v>
      </c>
      <c r="P360" s="78">
        <v>5</v>
      </c>
      <c r="Q360" s="61">
        <f>IF($AA$11,AV335/AV347,0)</f>
        <v>0.15812863691450574</v>
      </c>
      <c r="R360" s="61">
        <f>IF($AA$11,$Z$11*($Q360-1)/(1+O314*($Q360-1)),0)</f>
        <v>-0.10584964081596249</v>
      </c>
      <c r="S360" s="114">
        <f>IF(R360=0,0,-1*R360^2/$Z$11)</f>
        <v>-0.11204146460868272</v>
      </c>
      <c r="T360" s="61">
        <f>IF($AA$11,$Z$11*($Q360-1)/(1+S367*($Q360-1)),0)</f>
        <v>-0.10626567003986293</v>
      </c>
      <c r="U360" s="114">
        <f>IF(T360=0,0,-1*T360^2/$Z$11)</f>
        <v>-0.11292392629021021</v>
      </c>
      <c r="V360" s="61">
        <f>IF($AA$11,$Z$11*($Q360-1)/(1+U367*($Q360-1)),0)</f>
        <v>-0.10584809862533277</v>
      </c>
      <c r="W360" s="114">
        <f>IF(V360=0,0,-1*V360^2/$Z$11)</f>
        <v>-0.11203819982598173</v>
      </c>
      <c r="X360" s="61">
        <f>IF($AA$11,$Z$11*($Q360-1)/(1+W367*($Q360-1)),0)</f>
        <v>-0.10584970805188322</v>
      </c>
      <c r="Y360" s="114">
        <f>IF(X360=0,0,-1*X360^2/$Z$11)</f>
        <v>-0.11204160694668912</v>
      </c>
      <c r="Z360" s="61">
        <f>IF($AA$11,$Z$11*($Q360-1)/(1+Y367*($Q360-1)),0)</f>
        <v>-0.10584970807661241</v>
      </c>
      <c r="AA360" s="114">
        <f>IF(Z360=0,0,-1*Z360^2/$Z$11)</f>
        <v>-0.11204160699904066</v>
      </c>
      <c r="AB360" s="61">
        <f>IF($AA$11,$Z$11*($Q360-1)/(1+AA367*($Q360-1)),0)</f>
        <v>-0.10584970807661241</v>
      </c>
      <c r="AC360" s="114">
        <f>IF(AB360=0,0,-1*AB360^2/$Z$11)</f>
        <v>-0.11204160699904066</v>
      </c>
      <c r="AD360" s="61">
        <f>IF($AA$11,$Z$11*($Q360-1)/(1+AC367*($Q360-1)),0)</f>
        <v>-0.10584970807661241</v>
      </c>
      <c r="AE360" s="114">
        <f>IF(AD360=0,0,-1*AD360^2/$Z$11)</f>
        <v>-0.11204160699904066</v>
      </c>
      <c r="AF360" s="61">
        <f>IF($AA$11,$Z$11*($Q360-1)/(1+AE367*($Q360-1)),0)</f>
        <v>-0.10584970807661241</v>
      </c>
      <c r="AG360" s="114">
        <f>IF(AF360=0,0,-1*AF360^2/$Z$11)</f>
        <v>-0.11204160699904066</v>
      </c>
      <c r="AH360" s="61">
        <f>IF($AA$11,$Z$11*($Q360-1)/(1+AG367*($Q360-1)),0)</f>
        <v>-0.10584970807661241</v>
      </c>
      <c r="AI360" s="114">
        <f>IF(AH360=0,0,-1*AH360^2/$Z$11)</f>
        <v>-0.11204160699904066</v>
      </c>
      <c r="AJ360" s="61">
        <f>IF($AA$11,$Z$11*($Q360-1)/(1+AI367*($Q360-1)),0)</f>
        <v>-0.10584970807661241</v>
      </c>
      <c r="AK360" s="114">
        <f>IF(AJ360=0,0,-1*AJ360^2/$Z$11)</f>
        <v>-0.11204160699904066</v>
      </c>
      <c r="AL360" s="61">
        <f>IF($AA$11,$Z$11*($Q360-1)/(1+AK367*($Q360-1)),0)</f>
        <v>-0.10584970807661241</v>
      </c>
      <c r="AM360" s="114">
        <f>IF(AL360=0,0,-1*AL360^2/$Z$11)</f>
        <v>-0.11204160699904066</v>
      </c>
      <c r="AN360" s="61">
        <f>IF($AA$11,$Z$11*($Q360-1)/(1+AM367*($Q360-1)),0)</f>
        <v>-0.10584970807661241</v>
      </c>
      <c r="AO360" s="114">
        <f>IF(AN360=0,0,-1*AN360^2/$Z$11)</f>
        <v>-0.11204160699904066</v>
      </c>
      <c r="AP360" s="61">
        <f>IF($AA$11,$Z$11*($Q360-1)/(1+AO367*($Q360-1)),0)</f>
        <v>-0.10584970807661241</v>
      </c>
      <c r="AQ360" s="114">
        <f>IF(AP360=0,0,-1*AP360^2/$Z$11)</f>
        <v>-0.11204160699904066</v>
      </c>
      <c r="AR360" s="61">
        <f>IF($AA$11,$Z$11*($Q360-1)/(1+AQ367*($Q360-1)),0)</f>
        <v>-0.10584970807661241</v>
      </c>
      <c r="AS360" s="114">
        <f>IF(AR360=0,0,-1*AR360^2/$Z$11)</f>
        <v>-0.11204160699904066</v>
      </c>
      <c r="AT360" s="61">
        <f>IF($AA$11,$Z$11*($Q360-1)/(1+AS367*($Q360-1)),0)</f>
        <v>-0.10584970807661241</v>
      </c>
      <c r="AU360" s="114">
        <f>IF(AT360=0,0,-1*AT360^2/$Z$11)</f>
        <v>-0.11204160699904066</v>
      </c>
      <c r="AV360" s="61">
        <f>IF($AA$11,$Z$11*($Q360-1)/(1+AU367*($Q360-1)),0)</f>
        <v>-0.10584970807661241</v>
      </c>
      <c r="AW360" s="114">
        <f>IF(AV360=0,0,-1*AV360^2/$Z$11)</f>
        <v>-0.11204160699904066</v>
      </c>
      <c r="AX360" s="61">
        <f>IF($AA$11,$Z$11*($Q360-1)/(1+AW367*($Q360-1)),0)</f>
        <v>-0.10584970807661241</v>
      </c>
      <c r="AY360" s="114">
        <f>IF(AX360=0,0,-1*AX360^2/$Z$11)</f>
        <v>-0.11204160699904066</v>
      </c>
      <c r="AZ360" s="61">
        <f>IF($AA$11,$Z$11*($Q360-1)/(1+AY367*($Q360-1)),0)</f>
        <v>-0.10584970807661241</v>
      </c>
      <c r="BA360" s="114">
        <f>IF(AZ360=0,0,-1*AZ360^2/$Z$11)</f>
        <v>-0.11204160699904066</v>
      </c>
      <c r="BB360" s="61">
        <f>IF($AA$11,$Z$11*($Q360-1)/(1+BA367*($Q360-1)),0)</f>
        <v>-0.10584970807661241</v>
      </c>
      <c r="BC360" s="114">
        <f>IF(BB360=0,0,-1*BB360^2/$Z$11)</f>
        <v>-0.11204160699904066</v>
      </c>
      <c r="BD360" s="61">
        <f>IF($AA$11,$Z$11*($Q360-1)/(1+BC367*($Q360-1)),0)</f>
        <v>-0.10584970807661241</v>
      </c>
      <c r="BE360" s="114">
        <f>IF(BD360=0,0,-1*BD360^2/$Z$11)</f>
        <v>-0.11204160699904066</v>
      </c>
      <c r="BF360" s="61">
        <f>IF($AA$11,$Z$11*($Q360-1)/(1+BE367*($Q360-1)),0)</f>
        <v>-0.10584970807661241</v>
      </c>
      <c r="BG360" s="114">
        <f>IF(BF360=0,0,-1*BF360^2/$Z$11)</f>
        <v>-0.11204160699904066</v>
      </c>
      <c r="BH360" s="61">
        <f>IF($AA$11,$Z$11*($Q360-1)/(1+BG367*($Q360-1)),0)</f>
        <v>-0.10584970807661241</v>
      </c>
      <c r="BI360" s="114">
        <f>IF(BH360=0,0,-1*BH360^2/$Z$11)</f>
        <v>-0.11204160699904066</v>
      </c>
      <c r="BJ360" s="61">
        <f>IF($AA$11,$Z$11*($Q360-1)/(1+BI367*($Q360-1)),0)</f>
        <v>-0.10584970807661241</v>
      </c>
      <c r="BK360" s="114">
        <f>IF(BJ360=0,0,-1*BJ360^2/$Z$11)</f>
        <v>-0.11204160699904066</v>
      </c>
      <c r="BL360" s="61">
        <f>IF($AA$11,$Z$11*($Q360-1)/(1+BK367*($Q360-1)),0)</f>
        <v>-0.10584970807661241</v>
      </c>
      <c r="BM360" s="114">
        <f>IF(BL360=0,0,-1*BL360^2/$Z$11)</f>
        <v>-0.11204160699904066</v>
      </c>
      <c r="BN360" s="61">
        <f>IF($AA$11,$Z$11*($Q360-1)/(1+BM367*($Q360-1)),0)</f>
        <v>-0.10584970807661241</v>
      </c>
      <c r="BO360" s="114">
        <f>IF(BN360=0,0,-1*BN360^2/$Z$11)</f>
        <v>-0.11204160699904066</v>
      </c>
      <c r="BP360" s="61">
        <f>IF($AA$11,$Z$11*($Q360-1)/(1+BO367*($Q360-1)),0)</f>
        <v>-0.10584970807661241</v>
      </c>
      <c r="BQ360" s="114">
        <f>IF(BP360=0,0,-1*BP360^2/$Z$11)</f>
        <v>-0.11204160699904066</v>
      </c>
      <c r="BR360" s="61">
        <f>IF($AA$11,$Z$11*($Q360-1)/(1+BQ367*($Q360-1)),0)</f>
        <v>-0.10584970807661241</v>
      </c>
      <c r="BS360" s="114">
        <f>IF(BR360=0,0,-1*BR360^2/$Z$11)</f>
        <v>-0.11204160699904066</v>
      </c>
      <c r="BT360" s="61">
        <f>IF($AA$11,$Z$11*($Q360-1)/(1+BS367*($Q360-1)),0)</f>
        <v>-0.10584970807661241</v>
      </c>
      <c r="BU360" s="114">
        <f>IF(BT360=0,0,-1*BT360^2/$Z$11)</f>
        <v>-0.11204160699904066</v>
      </c>
      <c r="BV360" s="61">
        <f>IF($AA$11,$Z$11*($Q360-1)/(1+BU367*($Q360-1)),0)</f>
        <v>-0.10584970807661241</v>
      </c>
      <c r="BW360" s="114">
        <f>IF(BV360=0,0,-1*BV360^2/$Z$11)</f>
        <v>-0.11204160699904066</v>
      </c>
      <c r="BX360" s="61">
        <f>IF($AA$11,$Z$11*($Q360-1)/(1+BW367*($Q360-1)),0)</f>
        <v>-0.10584970807661241</v>
      </c>
      <c r="BY360" s="114">
        <f>IF(BX360=0,0,-1*BX360^2/$Z$11)</f>
        <v>-0.11204160699904066</v>
      </c>
      <c r="BZ360" s="61">
        <f>IF($AA$11,$Z$11*($Q360-1)/(1+BY367*($Q360-1)),0)</f>
        <v>-0.10584970807661241</v>
      </c>
      <c r="CA360" s="114">
        <f>IF(BZ360=0,0,-1*BZ360^2/$Z$11)</f>
        <v>-0.11204160699904066</v>
      </c>
      <c r="CB360" s="61">
        <f>IF($AA$11,$Z$11*($Q360-1)/(1+CA367*($Q360-1)),0)</f>
        <v>-0.10584970807661241</v>
      </c>
      <c r="CC360" s="114">
        <f>IF(CB360=0,0,-1*CB360^2/$Z$11)</f>
        <v>-0.11204160699904066</v>
      </c>
      <c r="CD360" s="61">
        <f>IF($AA$11,$Z$11*($Q360-1)/(1+CC367*($Q360-1)),0)</f>
        <v>-0.10584970807661241</v>
      </c>
      <c r="CE360" s="114">
        <f>IF(CD360=0,0,-1*CD360^2/$Z$11)</f>
        <v>-0.11204160699904066</v>
      </c>
      <c r="CF360" s="61">
        <f>IF($AA$11,$Z$11*($Q360-1)/(1+CE367*($Q360-1)),0)</f>
        <v>-0.10584970807661241</v>
      </c>
      <c r="CG360" s="114">
        <f>IF(CF360=0,0,-1*CF360^2/$Z$11)</f>
        <v>-0.11204160699904066</v>
      </c>
      <c r="CH360" s="61">
        <f>IF($AA$11,$Z$11*($Q360-1)/(1+CG367*($Q360-1)),0)</f>
        <v>-0.10584970807661241</v>
      </c>
      <c r="CI360" s="114">
        <f>IF(CH360=0,0,-1*CH360^2/$Z$11)</f>
        <v>-0.11204160699904066</v>
      </c>
      <c r="CJ360" s="61">
        <f>IF($AA$11,$Z$11*($Q360-1)/(1+CI367*($Q360-1)),0)</f>
        <v>-0.10584970807661241</v>
      </c>
      <c r="CK360" s="114">
        <f>IF(CJ360=0,0,-1*CJ360^2/$Z$11)</f>
        <v>-0.11204160699904066</v>
      </c>
      <c r="CL360" s="61">
        <f>IF($AA$11,$Z$11*($Q360-1)/(1+CK367*($Q360-1)),0)</f>
        <v>-0.10584970807661241</v>
      </c>
      <c r="CM360" s="114">
        <f>IF(CL360=0,0,-1*CL360^2/$Z$11)</f>
        <v>-0.11204160699904066</v>
      </c>
      <c r="CN360" s="61">
        <f>IF($AA$11,$Z$11*($Q360-1)/(1+CM367*($Q360-1)),0)</f>
        <v>-0.10584970807661241</v>
      </c>
      <c r="CO360" s="114">
        <f>IF(CN360=0,0,-1*CN360^2/$Z$11)</f>
        <v>-0.11204160699904066</v>
      </c>
      <c r="CP360" s="61">
        <f>IF($AA$11,$Z$11*($Q360-1)/(1+CO367*($Q360-1)),0)</f>
        <v>-0.10584970807661241</v>
      </c>
      <c r="CQ360" s="114">
        <f>IF(CP360=0,0,-1*CP360^2/$Z$11)</f>
        <v>-0.11204160699904066</v>
      </c>
      <c r="CR360" s="61">
        <f>IF($AA$11,$Z$11*($Q360-1)/(1+CQ367*($Q360-1)),0)</f>
        <v>-0.10584970807661241</v>
      </c>
      <c r="CS360" s="114">
        <f>IF(CR360=0,0,-1*CR360^2/$Z$11)</f>
        <v>-0.11204160699904066</v>
      </c>
      <c r="CT360" s="61">
        <f>IF($AA$11,$Z$11*($Q360-1)/(1+CS367*($Q360-1)),0)</f>
        <v>-0.10584970807661241</v>
      </c>
      <c r="CU360" s="114">
        <f>IF(CT360=0,0,-1*CT360^2/$Z$11)</f>
        <v>-0.11204160699904066</v>
      </c>
      <c r="CV360" s="61">
        <f>IF($AA$11,$Z$11*($Q360-1)/(1+CU367*($Q360-1)),0)</f>
        <v>-0.10584970807661241</v>
      </c>
      <c r="CW360" s="114">
        <f>IF(CV360=0,0,-1*CV360^2/$Z$11)</f>
        <v>-0.11204160699904066</v>
      </c>
      <c r="CX360" s="61">
        <f>IF($AA$11,$Z$11*($Q360-1)/(1+CW367*($Q360-1)),0)</f>
        <v>-0.10584970807661241</v>
      </c>
      <c r="CY360" s="114">
        <f>IF(CX360=0,0,-1*CX360^2/$Z$11)</f>
        <v>-0.11204160699904066</v>
      </c>
      <c r="CZ360" s="61">
        <f>IF($AA$11,$Z$11*($Q360-1)/(1+CY367*($Q360-1)),0)</f>
        <v>-0.10584970807661241</v>
      </c>
      <c r="DA360" s="114">
        <f>IF(CZ360=0,0,-1*CZ360^2/$Z$11)</f>
        <v>-0.11204160699904066</v>
      </c>
      <c r="DB360" s="61">
        <f>IF($AA$11,$Z$11*($Q360-1)/(1+DA367*($Q360-1)),0)</f>
        <v>-0.10584970807661241</v>
      </c>
      <c r="DC360" s="114">
        <f>IF(DB360=0,0,-1*DB360^2/$Z$11)</f>
        <v>-0.11204160699904066</v>
      </c>
      <c r="DD360" s="61">
        <f>IF($AA$11,$Z$11*($Q360-1)/(1+DC367*($Q360-1)),0)</f>
        <v>-0.10584970807661241</v>
      </c>
      <c r="DE360" s="114">
        <f>IF(DD360=0,0,-1*DD360^2/$Z$11)</f>
        <v>-0.11204160699904066</v>
      </c>
      <c r="DF360" s="61">
        <f>IF($AA$11,$Z$11*($Q360-1)/(1+DE367*($Q360-1)),0)</f>
        <v>-0.10584970807661241</v>
      </c>
      <c r="DG360" s="114">
        <f>IF(DF360=0,0,-1*DF360^2/$Z$11)</f>
        <v>-0.11204160699904066</v>
      </c>
      <c r="DH360" s="61">
        <f>IF($AA$11,$Z$11*($Q360-1)/(1+DG367*($Q360-1)),0)</f>
        <v>-0.10584970807661241</v>
      </c>
      <c r="DI360" s="114">
        <f>IF(DH360=0,0,-1*DH360^2/$Z$11)</f>
        <v>-0.11204160699904066</v>
      </c>
      <c r="DJ360" s="61">
        <f>IF($AA$11,$Z$11*($Q360-1)/(1+DI367*($Q360-1)),0)</f>
        <v>-0.10584970807661241</v>
      </c>
      <c r="DK360" s="114">
        <f>IF(DJ360=0,0,-1*DJ360^2/$Z$11)</f>
        <v>-0.11204160699904066</v>
      </c>
      <c r="DL360" s="61">
        <f>IF($AA$11,$Z$11*($Q360-1)/(1+DK367*($Q360-1)),0)</f>
        <v>-0.10584970807661241</v>
      </c>
      <c r="DM360" s="154">
        <f>IF(DL360=0,0,-1*DL360^2/$Z$11)</f>
        <v>-0.11204160699904066</v>
      </c>
    </row>
    <row r="361" spans="14:117" x14ac:dyDescent="0.25">
      <c r="N361" s="153">
        <f>$Z$12/(O354*(Q361-1)+1)</f>
        <v>0.12962147072116609</v>
      </c>
      <c r="O361" s="169">
        <f t="shared" si="91"/>
        <v>7.7696551057256074E-3</v>
      </c>
      <c r="P361" s="78">
        <v>6</v>
      </c>
      <c r="Q361" s="61">
        <f>IF($AA$12,AV336/AV348,0)</f>
        <v>5.9941112089672413E-2</v>
      </c>
      <c r="R361" s="61">
        <f>IF($AA$12,$Z$12*($Q361-1)/(1+O314*($Q361-1)),0)</f>
        <v>-0.12185172648096816</v>
      </c>
      <c r="S361" s="114">
        <f>IF(R361=0,0,-1*R361^2/$Z$12)</f>
        <v>-0.14847843246392678</v>
      </c>
      <c r="T361" s="61">
        <f>IF($AA$12,$Z$12*($Q361-1)/(1+S367*($Q361-1)),0)</f>
        <v>-0.1224033802162932</v>
      </c>
      <c r="U361" s="114">
        <f>IF(T361=0,0,-1*T361^2/$Z$12)</f>
        <v>-0.14982587488374435</v>
      </c>
      <c r="V361" s="61">
        <f>IF($AA$12,$Z$12*($Q361-1)/(1+U367*($Q361-1)),0)</f>
        <v>-0.12184968275953248</v>
      </c>
      <c r="W361" s="114">
        <f>IF(V361=0,0,-1*V361^2/$Z$12)</f>
        <v>-0.14847345188598707</v>
      </c>
      <c r="X361" s="61">
        <f>IF($AA$12,$Z$12*($Q361-1)/(1+W367*($Q361-1)),0)</f>
        <v>-0.12185181558266912</v>
      </c>
      <c r="Y361" s="114">
        <f>IF(X361=0,0,-1*X361^2/$Z$12)</f>
        <v>-0.14847864960792803</v>
      </c>
      <c r="Z361" s="61">
        <f>IF($AA$12,$Z$12*($Q361-1)/(1+Y367*($Q361-1)),0)</f>
        <v>-0.12185181561544049</v>
      </c>
      <c r="AA361" s="114">
        <f>IF(Z361=0,0,-1*Z361^2/$Z$12)</f>
        <v>-0.14847864968779306</v>
      </c>
      <c r="AB361" s="61">
        <f>IF($AA$12,$Z$12*($Q361-1)/(1+AA367*($Q361-1)),0)</f>
        <v>-0.12185181561544049</v>
      </c>
      <c r="AC361" s="114">
        <f>IF(AB361=0,0,-1*AB361^2/$Z$12)</f>
        <v>-0.14847864968779306</v>
      </c>
      <c r="AD361" s="61">
        <f>IF($AA$12,$Z$12*($Q361-1)/(1+AC367*($Q361-1)),0)</f>
        <v>-0.12185181561544049</v>
      </c>
      <c r="AE361" s="114">
        <f>IF(AD361=0,0,-1*AD361^2/$Z$12)</f>
        <v>-0.14847864968779306</v>
      </c>
      <c r="AF361" s="61">
        <f>IF($AA$12,$Z$12*($Q361-1)/(1+AE367*($Q361-1)),0)</f>
        <v>-0.12185181561544049</v>
      </c>
      <c r="AG361" s="114">
        <f>IF(AF361=0,0,-1*AF361^2/$Z$12)</f>
        <v>-0.14847864968779306</v>
      </c>
      <c r="AH361" s="61">
        <f>IF($AA$12,$Z$12*($Q361-1)/(1+AG367*($Q361-1)),0)</f>
        <v>-0.12185181561544049</v>
      </c>
      <c r="AI361" s="114">
        <f>IF(AH361=0,0,-1*AH361^2/$Z$12)</f>
        <v>-0.14847864968779306</v>
      </c>
      <c r="AJ361" s="61">
        <f>IF($AA$12,$Z$12*($Q361-1)/(1+AI367*($Q361-1)),0)</f>
        <v>-0.12185181561544049</v>
      </c>
      <c r="AK361" s="114">
        <f>IF(AJ361=0,0,-1*AJ361^2/$Z$12)</f>
        <v>-0.14847864968779306</v>
      </c>
      <c r="AL361" s="61">
        <f>IF($AA$12,$Z$12*($Q361-1)/(1+AK367*($Q361-1)),0)</f>
        <v>-0.12185181561544049</v>
      </c>
      <c r="AM361" s="114">
        <f>IF(AL361=0,0,-1*AL361^2/$Z$12)</f>
        <v>-0.14847864968779306</v>
      </c>
      <c r="AN361" s="61">
        <f>IF($AA$12,$Z$12*($Q361-1)/(1+AM367*($Q361-1)),0)</f>
        <v>-0.12185181561544049</v>
      </c>
      <c r="AO361" s="114">
        <f>IF(AN361=0,0,-1*AN361^2/$Z$12)</f>
        <v>-0.14847864968779306</v>
      </c>
      <c r="AP361" s="61">
        <f>IF($AA$12,$Z$12*($Q361-1)/(1+AO367*($Q361-1)),0)</f>
        <v>-0.12185181561544049</v>
      </c>
      <c r="AQ361" s="114">
        <f>IF(AP361=0,0,-1*AP361^2/$Z$12)</f>
        <v>-0.14847864968779306</v>
      </c>
      <c r="AR361" s="61">
        <f>IF($AA$12,$Z$12*($Q361-1)/(1+AQ367*($Q361-1)),0)</f>
        <v>-0.12185181561544049</v>
      </c>
      <c r="AS361" s="114">
        <f>IF(AR361=0,0,-1*AR361^2/$Z$12)</f>
        <v>-0.14847864968779306</v>
      </c>
      <c r="AT361" s="61">
        <f>IF($AA$12,$Z$12*($Q361-1)/(1+AS367*($Q361-1)),0)</f>
        <v>-0.12185181561544049</v>
      </c>
      <c r="AU361" s="114">
        <f>IF(AT361=0,0,-1*AT361^2/$Z$12)</f>
        <v>-0.14847864968779306</v>
      </c>
      <c r="AV361" s="61">
        <f>IF($AA$12,$Z$12*($Q361-1)/(1+AU367*($Q361-1)),0)</f>
        <v>-0.12185181561544049</v>
      </c>
      <c r="AW361" s="114">
        <f>IF(AV361=0,0,-1*AV361^2/$Z$12)</f>
        <v>-0.14847864968779306</v>
      </c>
      <c r="AX361" s="61">
        <f>IF($AA$12,$Z$12*($Q361-1)/(1+AW367*($Q361-1)),0)</f>
        <v>-0.12185181561544049</v>
      </c>
      <c r="AY361" s="114">
        <f>IF(AX361=0,0,-1*AX361^2/$Z$12)</f>
        <v>-0.14847864968779306</v>
      </c>
      <c r="AZ361" s="61">
        <f>IF($AA$12,$Z$12*($Q361-1)/(1+AY367*($Q361-1)),0)</f>
        <v>-0.12185181561544049</v>
      </c>
      <c r="BA361" s="114">
        <f>IF(AZ361=0,0,-1*AZ361^2/$Z$12)</f>
        <v>-0.14847864968779306</v>
      </c>
      <c r="BB361" s="61">
        <f>IF($AA$12,$Z$12*($Q361-1)/(1+BA367*($Q361-1)),0)</f>
        <v>-0.12185181561544049</v>
      </c>
      <c r="BC361" s="114">
        <f>IF(BB361=0,0,-1*BB361^2/$Z$12)</f>
        <v>-0.14847864968779306</v>
      </c>
      <c r="BD361" s="61">
        <f>IF($AA$12,$Z$12*($Q361-1)/(1+BC367*($Q361-1)),0)</f>
        <v>-0.12185181561544049</v>
      </c>
      <c r="BE361" s="114">
        <f>IF(BD361=0,0,-1*BD361^2/$Z$12)</f>
        <v>-0.14847864968779306</v>
      </c>
      <c r="BF361" s="61">
        <f>IF($AA$12,$Z$12*($Q361-1)/(1+BE367*($Q361-1)),0)</f>
        <v>-0.12185181561544049</v>
      </c>
      <c r="BG361" s="114">
        <f>IF(BF361=0,0,-1*BF361^2/$Z$12)</f>
        <v>-0.14847864968779306</v>
      </c>
      <c r="BH361" s="61">
        <f>IF($AA$12,$Z$12*($Q361-1)/(1+BG367*($Q361-1)),0)</f>
        <v>-0.12185181561544049</v>
      </c>
      <c r="BI361" s="114">
        <f>IF(BH361=0,0,-1*BH361^2/$Z$12)</f>
        <v>-0.14847864968779306</v>
      </c>
      <c r="BJ361" s="61">
        <f>IF($AA$12,$Z$12*($Q361-1)/(1+BI367*($Q361-1)),0)</f>
        <v>-0.12185181561544049</v>
      </c>
      <c r="BK361" s="114">
        <f>IF(BJ361=0,0,-1*BJ361^2/$Z$12)</f>
        <v>-0.14847864968779306</v>
      </c>
      <c r="BL361" s="61">
        <f>IF($AA$12,$Z$12*($Q361-1)/(1+BK367*($Q361-1)),0)</f>
        <v>-0.12185181561544049</v>
      </c>
      <c r="BM361" s="114">
        <f>IF(BL361=0,0,-1*BL361^2/$Z$12)</f>
        <v>-0.14847864968779306</v>
      </c>
      <c r="BN361" s="61">
        <f>IF($AA$12,$Z$12*($Q361-1)/(1+BM367*($Q361-1)),0)</f>
        <v>-0.12185181561544049</v>
      </c>
      <c r="BO361" s="114">
        <f>IF(BN361=0,0,-1*BN361^2/$Z$12)</f>
        <v>-0.14847864968779306</v>
      </c>
      <c r="BP361" s="61">
        <f>IF($AA$12,$Z$12*($Q361-1)/(1+BO367*($Q361-1)),0)</f>
        <v>-0.12185181561544049</v>
      </c>
      <c r="BQ361" s="114">
        <f>IF(BP361=0,0,-1*BP361^2/$Z$12)</f>
        <v>-0.14847864968779306</v>
      </c>
      <c r="BR361" s="61">
        <f>IF($AA$12,$Z$12*($Q361-1)/(1+BQ367*($Q361-1)),0)</f>
        <v>-0.12185181561544049</v>
      </c>
      <c r="BS361" s="114">
        <f>IF(BR361=0,0,-1*BR361^2/$Z$12)</f>
        <v>-0.14847864968779306</v>
      </c>
      <c r="BT361" s="61">
        <f>IF($AA$12,$Z$12*($Q361-1)/(1+BS367*($Q361-1)),0)</f>
        <v>-0.12185181561544049</v>
      </c>
      <c r="BU361" s="114">
        <f>IF(BT361=0,0,-1*BT361^2/$Z$12)</f>
        <v>-0.14847864968779306</v>
      </c>
      <c r="BV361" s="61">
        <f>IF($AA$12,$Z$12*($Q361-1)/(1+BU367*($Q361-1)),0)</f>
        <v>-0.12185181561544049</v>
      </c>
      <c r="BW361" s="114">
        <f>IF(BV361=0,0,-1*BV361^2/$Z$12)</f>
        <v>-0.14847864968779306</v>
      </c>
      <c r="BX361" s="61">
        <f>IF($AA$12,$Z$12*($Q361-1)/(1+BW367*($Q361-1)),0)</f>
        <v>-0.12185181561544049</v>
      </c>
      <c r="BY361" s="114">
        <f>IF(BX361=0,0,-1*BX361^2/$Z$12)</f>
        <v>-0.14847864968779306</v>
      </c>
      <c r="BZ361" s="61">
        <f>IF($AA$12,$Z$12*($Q361-1)/(1+BY367*($Q361-1)),0)</f>
        <v>-0.12185181561544049</v>
      </c>
      <c r="CA361" s="114">
        <f>IF(BZ361=0,0,-1*BZ361^2/$Z$12)</f>
        <v>-0.14847864968779306</v>
      </c>
      <c r="CB361" s="61">
        <f>IF($AA$12,$Z$12*($Q361-1)/(1+CA367*($Q361-1)),0)</f>
        <v>-0.12185181561544049</v>
      </c>
      <c r="CC361" s="114">
        <f>IF(CB361=0,0,-1*CB361^2/$Z$12)</f>
        <v>-0.14847864968779306</v>
      </c>
      <c r="CD361" s="61">
        <f>IF($AA$12,$Z$12*($Q361-1)/(1+CC367*($Q361-1)),0)</f>
        <v>-0.12185181561544049</v>
      </c>
      <c r="CE361" s="114">
        <f>IF(CD361=0,0,-1*CD361^2/$Z$12)</f>
        <v>-0.14847864968779306</v>
      </c>
      <c r="CF361" s="61">
        <f>IF($AA$12,$Z$12*($Q361-1)/(1+CE367*($Q361-1)),0)</f>
        <v>-0.12185181561544049</v>
      </c>
      <c r="CG361" s="114">
        <f>IF(CF361=0,0,-1*CF361^2/$Z$12)</f>
        <v>-0.14847864968779306</v>
      </c>
      <c r="CH361" s="61">
        <f>IF($AA$12,$Z$12*($Q361-1)/(1+CG367*($Q361-1)),0)</f>
        <v>-0.12185181561544049</v>
      </c>
      <c r="CI361" s="114">
        <f>IF(CH361=0,0,-1*CH361^2/$Z$12)</f>
        <v>-0.14847864968779306</v>
      </c>
      <c r="CJ361" s="61">
        <f>IF($AA$12,$Z$12*($Q361-1)/(1+CI367*($Q361-1)),0)</f>
        <v>-0.12185181561544049</v>
      </c>
      <c r="CK361" s="114">
        <f>IF(CJ361=0,0,-1*CJ361^2/$Z$12)</f>
        <v>-0.14847864968779306</v>
      </c>
      <c r="CL361" s="61">
        <f>IF($AA$12,$Z$12*($Q361-1)/(1+CK367*($Q361-1)),0)</f>
        <v>-0.12185181561544049</v>
      </c>
      <c r="CM361" s="114">
        <f>IF(CL361=0,0,-1*CL361^2/$Z$12)</f>
        <v>-0.14847864968779306</v>
      </c>
      <c r="CN361" s="61">
        <f>IF($AA$12,$Z$12*($Q361-1)/(1+CM367*($Q361-1)),0)</f>
        <v>-0.12185181561544049</v>
      </c>
      <c r="CO361" s="114">
        <f>IF(CN361=0,0,-1*CN361^2/$Z$12)</f>
        <v>-0.14847864968779306</v>
      </c>
      <c r="CP361" s="61">
        <f>IF($AA$12,$Z$12*($Q361-1)/(1+CO367*($Q361-1)),0)</f>
        <v>-0.12185181561544049</v>
      </c>
      <c r="CQ361" s="114">
        <f>IF(CP361=0,0,-1*CP361^2/$Z$12)</f>
        <v>-0.14847864968779306</v>
      </c>
      <c r="CR361" s="61">
        <f>IF($AA$12,$Z$12*($Q361-1)/(1+CQ367*($Q361-1)),0)</f>
        <v>-0.12185181561544049</v>
      </c>
      <c r="CS361" s="114">
        <f>IF(CR361=0,0,-1*CR361^2/$Z$12)</f>
        <v>-0.14847864968779306</v>
      </c>
      <c r="CT361" s="61">
        <f>IF($AA$12,$Z$12*($Q361-1)/(1+CS367*($Q361-1)),0)</f>
        <v>-0.12185181561544049</v>
      </c>
      <c r="CU361" s="114">
        <f>IF(CT361=0,0,-1*CT361^2/$Z$12)</f>
        <v>-0.14847864968779306</v>
      </c>
      <c r="CV361" s="61">
        <f>IF($AA$12,$Z$12*($Q361-1)/(1+CU367*($Q361-1)),0)</f>
        <v>-0.12185181561544049</v>
      </c>
      <c r="CW361" s="114">
        <f>IF(CV361=0,0,-1*CV361^2/$Z$12)</f>
        <v>-0.14847864968779306</v>
      </c>
      <c r="CX361" s="61">
        <f>IF($AA$12,$Z$12*($Q361-1)/(1+CW367*($Q361-1)),0)</f>
        <v>-0.12185181561544049</v>
      </c>
      <c r="CY361" s="114">
        <f>IF(CX361=0,0,-1*CX361^2/$Z$12)</f>
        <v>-0.14847864968779306</v>
      </c>
      <c r="CZ361" s="61">
        <f>IF($AA$12,$Z$12*($Q361-1)/(1+CY367*($Q361-1)),0)</f>
        <v>-0.12185181561544049</v>
      </c>
      <c r="DA361" s="114">
        <f>IF(CZ361=0,0,-1*CZ361^2/$Z$12)</f>
        <v>-0.14847864968779306</v>
      </c>
      <c r="DB361" s="61">
        <f>IF($AA$12,$Z$12*($Q361-1)/(1+DA367*($Q361-1)),0)</f>
        <v>-0.12185181561544049</v>
      </c>
      <c r="DC361" s="114">
        <f>IF(DB361=0,0,-1*DB361^2/$Z$12)</f>
        <v>-0.14847864968779306</v>
      </c>
      <c r="DD361" s="61">
        <f>IF($AA$12,$Z$12*($Q361-1)/(1+DC367*($Q361-1)),0)</f>
        <v>-0.12185181561544049</v>
      </c>
      <c r="DE361" s="114">
        <f>IF(DD361=0,0,-1*DD361^2/$Z$12)</f>
        <v>-0.14847864968779306</v>
      </c>
      <c r="DF361" s="61">
        <f>IF($AA$12,$Z$12*($Q361-1)/(1+DE367*($Q361-1)),0)</f>
        <v>-0.12185181561544049</v>
      </c>
      <c r="DG361" s="114">
        <f>IF(DF361=0,0,-1*DF361^2/$Z$12)</f>
        <v>-0.14847864968779306</v>
      </c>
      <c r="DH361" s="61">
        <f>IF($AA$12,$Z$12*($Q361-1)/(1+DG367*($Q361-1)),0)</f>
        <v>-0.12185181561544049</v>
      </c>
      <c r="DI361" s="114">
        <f>IF(DH361=0,0,-1*DH361^2/$Z$12)</f>
        <v>-0.14847864968779306</v>
      </c>
      <c r="DJ361" s="61">
        <f>IF($AA$12,$Z$12*($Q361-1)/(1+DI367*($Q361-1)),0)</f>
        <v>-0.12185181561544049</v>
      </c>
      <c r="DK361" s="114">
        <f>IF(DJ361=0,0,-1*DJ361^2/$Z$12)</f>
        <v>-0.14847864968779306</v>
      </c>
      <c r="DL361" s="61">
        <f>IF($AA$12,$Z$12*($Q361-1)/(1+DK367*($Q361-1)),0)</f>
        <v>-0.12185181561544049</v>
      </c>
      <c r="DM361" s="154">
        <f>IF(DL361=0,0,-1*DL361^2/$Z$12)</f>
        <v>-0.14847864968779306</v>
      </c>
    </row>
    <row r="362" spans="14:117" x14ac:dyDescent="0.25">
      <c r="N362" s="153">
        <f>$Z$13/(O354*(Q362-1)+1)</f>
        <v>3.9090202580730857E-2</v>
      </c>
      <c r="O362" s="169">
        <f t="shared" si="91"/>
        <v>0.28965066509697007</v>
      </c>
      <c r="P362" s="78">
        <v>7</v>
      </c>
      <c r="Q362" s="61">
        <f>IF($AA$13,AV337/AV349,0)</f>
        <v>7.4098020980773995</v>
      </c>
      <c r="R362" s="61">
        <f>IF($AA$13,$Z$13*($Q362-1)/(1+O314*($Q362-1)),0)</f>
        <v>0.25056083940027662</v>
      </c>
      <c r="S362" s="114">
        <f>IF(R362=0,0,-1*R362^2/$Z$13)</f>
        <v>-0.62780734240971214</v>
      </c>
      <c r="T362" s="61">
        <f>IF($AA$13,$Z$13*($Q362-1)/(1+S367*($Q362-1)),0)</f>
        <v>0.24826013067244534</v>
      </c>
      <c r="U362" s="114">
        <f>IF(T362=0,0,-1*T362^2/$Z$13)</f>
        <v>-0.61633092481499641</v>
      </c>
      <c r="V362" s="61">
        <f>IF($AA$13,$Z$13*($Q362-1)/(1+U367*($Q362-1)),0)</f>
        <v>0.2505694812553641</v>
      </c>
      <c r="W362" s="114">
        <f>IF(V362=0,0,-1*V362^2/$Z$13)</f>
        <v>-0.62785064936582258</v>
      </c>
      <c r="X362" s="61">
        <f>IF($AA$13,$Z$13*($Q362-1)/(1+W367*($Q362-1)),0)</f>
        <v>0.25056046265480492</v>
      </c>
      <c r="Y362" s="114">
        <f>IF(X362=0,0,-1*X362^2/$Z$13)</f>
        <v>-0.62780545445789881</v>
      </c>
      <c r="Z362" s="61">
        <f>IF($AA$13,$Z$13*($Q362-1)/(1+Y367*($Q362-1)),0)</f>
        <v>0.2505604625162392</v>
      </c>
      <c r="AA362" s="114">
        <f>IF(Z362=0,0,-1*Z362^2/$Z$13)</f>
        <v>-0.62780545376351704</v>
      </c>
      <c r="AB362" s="61">
        <f>IF($AA$13,$Z$13*($Q362-1)/(1+AA367*($Q362-1)),0)</f>
        <v>0.2505604625162392</v>
      </c>
      <c r="AC362" s="114">
        <f>IF(AB362=0,0,-1*AB362^2/$Z$13)</f>
        <v>-0.62780545376351704</v>
      </c>
      <c r="AD362" s="61">
        <f>IF($AA$13,$Z$13*($Q362-1)/(1+AC367*($Q362-1)),0)</f>
        <v>0.2505604625162392</v>
      </c>
      <c r="AE362" s="114">
        <f>IF(AD362=0,0,-1*AD362^2/$Z$13)</f>
        <v>-0.62780545376351704</v>
      </c>
      <c r="AF362" s="61">
        <f>IF($AA$13,$Z$13*($Q362-1)/(1+AE367*($Q362-1)),0)</f>
        <v>0.2505604625162392</v>
      </c>
      <c r="AG362" s="114">
        <f>IF(AF362=0,0,-1*AF362^2/$Z$13)</f>
        <v>-0.62780545376351704</v>
      </c>
      <c r="AH362" s="61">
        <f>IF($AA$13,$Z$13*($Q362-1)/(1+AG367*($Q362-1)),0)</f>
        <v>0.2505604625162392</v>
      </c>
      <c r="AI362" s="114">
        <f>IF(AH362=0,0,-1*AH362^2/$Z$13)</f>
        <v>-0.62780545376351704</v>
      </c>
      <c r="AJ362" s="61">
        <f>IF($AA$13,$Z$13*($Q362-1)/(1+AI367*($Q362-1)),0)</f>
        <v>0.2505604625162392</v>
      </c>
      <c r="AK362" s="114">
        <f>IF(AJ362=0,0,-1*AJ362^2/$Z$13)</f>
        <v>-0.62780545376351704</v>
      </c>
      <c r="AL362" s="61">
        <f>IF($AA$13,$Z$13*($Q362-1)/(1+AK367*($Q362-1)),0)</f>
        <v>0.2505604625162392</v>
      </c>
      <c r="AM362" s="114">
        <f>IF(AL362=0,0,-1*AL362^2/$Z$13)</f>
        <v>-0.62780545376351704</v>
      </c>
      <c r="AN362" s="61">
        <f>IF($AA$13,$Z$13*($Q362-1)/(1+AM367*($Q362-1)),0)</f>
        <v>0.2505604625162392</v>
      </c>
      <c r="AO362" s="114">
        <f>IF(AN362=0,0,-1*AN362^2/$Z$13)</f>
        <v>-0.62780545376351704</v>
      </c>
      <c r="AP362" s="61">
        <f>IF($AA$13,$Z$13*($Q362-1)/(1+AO367*($Q362-1)),0)</f>
        <v>0.2505604625162392</v>
      </c>
      <c r="AQ362" s="114">
        <f>IF(AP362=0,0,-1*AP362^2/$Z$13)</f>
        <v>-0.62780545376351704</v>
      </c>
      <c r="AR362" s="61">
        <f>IF($AA$13,$Z$13*($Q362-1)/(1+AQ367*($Q362-1)),0)</f>
        <v>0.2505604625162392</v>
      </c>
      <c r="AS362" s="114">
        <f>IF(AR362=0,0,-1*AR362^2/$Z$13)</f>
        <v>-0.62780545376351704</v>
      </c>
      <c r="AT362" s="61">
        <f>IF($AA$13,$Z$13*($Q362-1)/(1+AS367*($Q362-1)),0)</f>
        <v>0.2505604625162392</v>
      </c>
      <c r="AU362" s="114">
        <f>IF(AT362=0,0,-1*AT362^2/$Z$13)</f>
        <v>-0.62780545376351704</v>
      </c>
      <c r="AV362" s="61">
        <f>IF($AA$13,$Z$13*($Q362-1)/(1+AU367*($Q362-1)),0)</f>
        <v>0.2505604625162392</v>
      </c>
      <c r="AW362" s="114">
        <f>IF(AV362=0,0,-1*AV362^2/$Z$13)</f>
        <v>-0.62780545376351704</v>
      </c>
      <c r="AX362" s="61">
        <f>IF($AA$13,$Z$13*($Q362-1)/(1+AW367*($Q362-1)),0)</f>
        <v>0.2505604625162392</v>
      </c>
      <c r="AY362" s="114">
        <f>IF(AX362=0,0,-1*AX362^2/$Z$13)</f>
        <v>-0.62780545376351704</v>
      </c>
      <c r="AZ362" s="61">
        <f>IF($AA$13,$Z$13*($Q362-1)/(1+AY367*($Q362-1)),0)</f>
        <v>0.2505604625162392</v>
      </c>
      <c r="BA362" s="114">
        <f>IF(AZ362=0,0,-1*AZ362^2/$Z$13)</f>
        <v>-0.62780545376351704</v>
      </c>
      <c r="BB362" s="61">
        <f>IF($AA$13,$Z$13*($Q362-1)/(1+BA367*($Q362-1)),0)</f>
        <v>0.2505604625162392</v>
      </c>
      <c r="BC362" s="114">
        <f>IF(BB362=0,0,-1*BB362^2/$Z$13)</f>
        <v>-0.62780545376351704</v>
      </c>
      <c r="BD362" s="61">
        <f>IF($AA$13,$Z$13*($Q362-1)/(1+BC367*($Q362-1)),0)</f>
        <v>0.2505604625162392</v>
      </c>
      <c r="BE362" s="114">
        <f>IF(BD362=0,0,-1*BD362^2/$Z$13)</f>
        <v>-0.62780545376351704</v>
      </c>
      <c r="BF362" s="61">
        <f>IF($AA$13,$Z$13*($Q362-1)/(1+BE367*($Q362-1)),0)</f>
        <v>0.2505604625162392</v>
      </c>
      <c r="BG362" s="114">
        <f>IF(BF362=0,0,-1*BF362^2/$Z$13)</f>
        <v>-0.62780545376351704</v>
      </c>
      <c r="BH362" s="61">
        <f>IF($AA$13,$Z$13*($Q362-1)/(1+BG367*($Q362-1)),0)</f>
        <v>0.2505604625162392</v>
      </c>
      <c r="BI362" s="114">
        <f>IF(BH362=0,0,-1*BH362^2/$Z$13)</f>
        <v>-0.62780545376351704</v>
      </c>
      <c r="BJ362" s="61">
        <f>IF($AA$13,$Z$13*($Q362-1)/(1+BI367*($Q362-1)),0)</f>
        <v>0.2505604625162392</v>
      </c>
      <c r="BK362" s="114">
        <f>IF(BJ362=0,0,-1*BJ362^2/$Z$13)</f>
        <v>-0.62780545376351704</v>
      </c>
      <c r="BL362" s="61">
        <f>IF($AA$13,$Z$13*($Q362-1)/(1+BK367*($Q362-1)),0)</f>
        <v>0.2505604625162392</v>
      </c>
      <c r="BM362" s="114">
        <f>IF(BL362=0,0,-1*BL362^2/$Z$13)</f>
        <v>-0.62780545376351704</v>
      </c>
      <c r="BN362" s="61">
        <f>IF($AA$13,$Z$13*($Q362-1)/(1+BM367*($Q362-1)),0)</f>
        <v>0.2505604625162392</v>
      </c>
      <c r="BO362" s="114">
        <f>IF(BN362=0,0,-1*BN362^2/$Z$13)</f>
        <v>-0.62780545376351704</v>
      </c>
      <c r="BP362" s="61">
        <f>IF($AA$13,$Z$13*($Q362-1)/(1+BO367*($Q362-1)),0)</f>
        <v>0.2505604625162392</v>
      </c>
      <c r="BQ362" s="114">
        <f>IF(BP362=0,0,-1*BP362^2/$Z$13)</f>
        <v>-0.62780545376351704</v>
      </c>
      <c r="BR362" s="61">
        <f>IF($AA$13,$Z$13*($Q362-1)/(1+BQ367*($Q362-1)),0)</f>
        <v>0.2505604625162392</v>
      </c>
      <c r="BS362" s="114">
        <f>IF(BR362=0,0,-1*BR362^2/$Z$13)</f>
        <v>-0.62780545376351704</v>
      </c>
      <c r="BT362" s="61">
        <f>IF($AA$13,$Z$13*($Q362-1)/(1+BS367*($Q362-1)),0)</f>
        <v>0.2505604625162392</v>
      </c>
      <c r="BU362" s="114">
        <f>IF(BT362=0,0,-1*BT362^2/$Z$13)</f>
        <v>-0.62780545376351704</v>
      </c>
      <c r="BV362" s="61">
        <f>IF($AA$13,$Z$13*($Q362-1)/(1+BU367*($Q362-1)),0)</f>
        <v>0.2505604625162392</v>
      </c>
      <c r="BW362" s="114">
        <f>IF(BV362=0,0,-1*BV362^2/$Z$13)</f>
        <v>-0.62780545376351704</v>
      </c>
      <c r="BX362" s="61">
        <f>IF($AA$13,$Z$13*($Q362-1)/(1+BW367*($Q362-1)),0)</f>
        <v>0.2505604625162392</v>
      </c>
      <c r="BY362" s="114">
        <f>IF(BX362=0,0,-1*BX362^2/$Z$13)</f>
        <v>-0.62780545376351704</v>
      </c>
      <c r="BZ362" s="61">
        <f>IF($AA$13,$Z$13*($Q362-1)/(1+BY367*($Q362-1)),0)</f>
        <v>0.2505604625162392</v>
      </c>
      <c r="CA362" s="114">
        <f>IF(BZ362=0,0,-1*BZ362^2/$Z$13)</f>
        <v>-0.62780545376351704</v>
      </c>
      <c r="CB362" s="61">
        <f>IF($AA$13,$Z$13*($Q362-1)/(1+CA367*($Q362-1)),0)</f>
        <v>0.2505604625162392</v>
      </c>
      <c r="CC362" s="114">
        <f>IF(CB362=0,0,-1*CB362^2/$Z$13)</f>
        <v>-0.62780545376351704</v>
      </c>
      <c r="CD362" s="61">
        <f>IF($AA$13,$Z$13*($Q362-1)/(1+CC367*($Q362-1)),0)</f>
        <v>0.2505604625162392</v>
      </c>
      <c r="CE362" s="114">
        <f>IF(CD362=0,0,-1*CD362^2/$Z$13)</f>
        <v>-0.62780545376351704</v>
      </c>
      <c r="CF362" s="61">
        <f>IF($AA$13,$Z$13*($Q362-1)/(1+CE367*($Q362-1)),0)</f>
        <v>0.2505604625162392</v>
      </c>
      <c r="CG362" s="114">
        <f>IF(CF362=0,0,-1*CF362^2/$Z$13)</f>
        <v>-0.62780545376351704</v>
      </c>
      <c r="CH362" s="61">
        <f>IF($AA$13,$Z$13*($Q362-1)/(1+CG367*($Q362-1)),0)</f>
        <v>0.2505604625162392</v>
      </c>
      <c r="CI362" s="114">
        <f>IF(CH362=0,0,-1*CH362^2/$Z$13)</f>
        <v>-0.62780545376351704</v>
      </c>
      <c r="CJ362" s="61">
        <f>IF($AA$13,$Z$13*($Q362-1)/(1+CI367*($Q362-1)),0)</f>
        <v>0.2505604625162392</v>
      </c>
      <c r="CK362" s="114">
        <f>IF(CJ362=0,0,-1*CJ362^2/$Z$13)</f>
        <v>-0.62780545376351704</v>
      </c>
      <c r="CL362" s="61">
        <f>IF($AA$13,$Z$13*($Q362-1)/(1+CK367*($Q362-1)),0)</f>
        <v>0.2505604625162392</v>
      </c>
      <c r="CM362" s="114">
        <f>IF(CL362=0,0,-1*CL362^2/$Z$13)</f>
        <v>-0.62780545376351704</v>
      </c>
      <c r="CN362" s="61">
        <f>IF($AA$13,$Z$13*($Q362-1)/(1+CM367*($Q362-1)),0)</f>
        <v>0.2505604625162392</v>
      </c>
      <c r="CO362" s="114">
        <f>IF(CN362=0,0,-1*CN362^2/$Z$13)</f>
        <v>-0.62780545376351704</v>
      </c>
      <c r="CP362" s="61">
        <f>IF($AA$13,$Z$13*($Q362-1)/(1+CO367*($Q362-1)),0)</f>
        <v>0.2505604625162392</v>
      </c>
      <c r="CQ362" s="114">
        <f>IF(CP362=0,0,-1*CP362^2/$Z$13)</f>
        <v>-0.62780545376351704</v>
      </c>
      <c r="CR362" s="61">
        <f>IF($AA$13,$Z$13*($Q362-1)/(1+CQ367*($Q362-1)),0)</f>
        <v>0.2505604625162392</v>
      </c>
      <c r="CS362" s="114">
        <f>IF(CR362=0,0,-1*CR362^2/$Z$13)</f>
        <v>-0.62780545376351704</v>
      </c>
      <c r="CT362" s="61">
        <f>IF($AA$13,$Z$13*($Q362-1)/(1+CS367*($Q362-1)),0)</f>
        <v>0.2505604625162392</v>
      </c>
      <c r="CU362" s="114">
        <f>IF(CT362=0,0,-1*CT362^2/$Z$13)</f>
        <v>-0.62780545376351704</v>
      </c>
      <c r="CV362" s="61">
        <f>IF($AA$13,$Z$13*($Q362-1)/(1+CU367*($Q362-1)),0)</f>
        <v>0.2505604625162392</v>
      </c>
      <c r="CW362" s="114">
        <f>IF(CV362=0,0,-1*CV362^2/$Z$13)</f>
        <v>-0.62780545376351704</v>
      </c>
      <c r="CX362" s="61">
        <f>IF($AA$13,$Z$13*($Q362-1)/(1+CW367*($Q362-1)),0)</f>
        <v>0.2505604625162392</v>
      </c>
      <c r="CY362" s="114">
        <f>IF(CX362=0,0,-1*CX362^2/$Z$13)</f>
        <v>-0.62780545376351704</v>
      </c>
      <c r="CZ362" s="61">
        <f>IF($AA$13,$Z$13*($Q362-1)/(1+CY367*($Q362-1)),0)</f>
        <v>0.2505604625162392</v>
      </c>
      <c r="DA362" s="114">
        <f>IF(CZ362=0,0,-1*CZ362^2/$Z$13)</f>
        <v>-0.62780545376351704</v>
      </c>
      <c r="DB362" s="61">
        <f>IF($AA$13,$Z$13*($Q362-1)/(1+DA367*($Q362-1)),0)</f>
        <v>0.2505604625162392</v>
      </c>
      <c r="DC362" s="114">
        <f>IF(DB362=0,0,-1*DB362^2/$Z$13)</f>
        <v>-0.62780545376351704</v>
      </c>
      <c r="DD362" s="61">
        <f>IF($AA$13,$Z$13*($Q362-1)/(1+DC367*($Q362-1)),0)</f>
        <v>0.2505604625162392</v>
      </c>
      <c r="DE362" s="114">
        <f>IF(DD362=0,0,-1*DD362^2/$Z$13)</f>
        <v>-0.62780545376351704</v>
      </c>
      <c r="DF362" s="61">
        <f>IF($AA$13,$Z$13*($Q362-1)/(1+DE367*($Q362-1)),0)</f>
        <v>0.2505604625162392</v>
      </c>
      <c r="DG362" s="114">
        <f>IF(DF362=0,0,-1*DF362^2/$Z$13)</f>
        <v>-0.62780545376351704</v>
      </c>
      <c r="DH362" s="61">
        <f>IF($AA$13,$Z$13*($Q362-1)/(1+DG367*($Q362-1)),0)</f>
        <v>0.2505604625162392</v>
      </c>
      <c r="DI362" s="114">
        <f>IF(DH362=0,0,-1*DH362^2/$Z$13)</f>
        <v>-0.62780545376351704</v>
      </c>
      <c r="DJ362" s="61">
        <f>IF($AA$13,$Z$13*($Q362-1)/(1+DI367*($Q362-1)),0)</f>
        <v>0.2505604625162392</v>
      </c>
      <c r="DK362" s="114">
        <f>IF(DJ362=0,0,-1*DJ362^2/$Z$13)</f>
        <v>-0.62780545376351704</v>
      </c>
      <c r="DL362" s="61">
        <f>IF($AA$13,$Z$13*($Q362-1)/(1+DK367*($Q362-1)),0)</f>
        <v>0.2505604625162392</v>
      </c>
      <c r="DM362" s="154">
        <f>IF(DL362=0,0,-1*DL362^2/$Z$13)</f>
        <v>-0.62780545376351704</v>
      </c>
    </row>
    <row r="363" spans="14:117" x14ac:dyDescent="0.25">
      <c r="N363" s="153">
        <f>$Z$14/(O354*(Q363-1)+1)</f>
        <v>8.8114421854263325E-2</v>
      </c>
      <c r="O363" s="169">
        <f t="shared" si="91"/>
        <v>0.13700731074321179</v>
      </c>
      <c r="P363" s="78">
        <v>8</v>
      </c>
      <c r="Q363" s="61">
        <f>IF($AA$14,AV338/AV350,0)</f>
        <v>1.554879528913153</v>
      </c>
      <c r="R363" s="61">
        <f>IF($AA$14,$Z$14*($Q363-1)/(1+O314*($Q363-1)),0)</f>
        <v>4.88929032396632E-2</v>
      </c>
      <c r="S363" s="114">
        <f>IF(R363=0,0,-1*R363^2/$Z$14)</f>
        <v>-2.3905159872030679E-2</v>
      </c>
      <c r="T363" s="61">
        <f>IF($AA$14,$Z$14*($Q363-1)/(1+S367*($Q363-1)),0)</f>
        <v>4.8804646381768846E-2</v>
      </c>
      <c r="U363" s="114">
        <f>IF(T363=0,0,-1*T363^2/$Z$14)</f>
        <v>-2.3818935084495028E-2</v>
      </c>
      <c r="V363" s="61">
        <f>IF($AA$14,$Z$14*($Q363-1)/(1+U367*($Q363-1)),0)</f>
        <v>4.8893232288367929E-2</v>
      </c>
      <c r="W363" s="114">
        <f>IF(V363=0,0,-1*V363^2/$Z$14)</f>
        <v>-2.390548163604304E-2</v>
      </c>
      <c r="X363" s="61">
        <f>IF($AA$14,$Z$14*($Q363-1)/(1+W367*($Q363-1)),0)</f>
        <v>4.8892888894224676E-2</v>
      </c>
      <c r="Y363" s="114">
        <f>IF(X363=0,0,-1*X363^2/$Z$14)</f>
        <v>-2.3905145844229984E-2</v>
      </c>
      <c r="Z363" s="61">
        <f>IF($AA$14,$Z$14*($Q363-1)/(1+Y367*($Q363-1)),0)</f>
        <v>4.8892888888948466E-2</v>
      </c>
      <c r="AA363" s="114">
        <f>IF(Z363=0,0,-1*Z363^2/$Z$14)</f>
        <v>-2.3905145839070604E-2</v>
      </c>
      <c r="AB363" s="61">
        <f>IF($AA$14,$Z$14*($Q363-1)/(1+AA367*($Q363-1)),0)</f>
        <v>4.8892888888948466E-2</v>
      </c>
      <c r="AC363" s="114">
        <f>IF(AB363=0,0,-1*AB363^2/$Z$14)</f>
        <v>-2.3905145839070604E-2</v>
      </c>
      <c r="AD363" s="61">
        <f>IF($AA$14,$Z$14*($Q363-1)/(1+AC367*($Q363-1)),0)</f>
        <v>4.8892888888948466E-2</v>
      </c>
      <c r="AE363" s="114">
        <f>IF(AD363=0,0,-1*AD363^2/$Z$14)</f>
        <v>-2.3905145839070604E-2</v>
      </c>
      <c r="AF363" s="61">
        <f>IF($AA$14,$Z$14*($Q363-1)/(1+AE367*($Q363-1)),0)</f>
        <v>4.8892888888948466E-2</v>
      </c>
      <c r="AG363" s="114">
        <f>IF(AF363=0,0,-1*AF363^2/$Z$14)</f>
        <v>-2.3905145839070604E-2</v>
      </c>
      <c r="AH363" s="61">
        <f>IF($AA$14,$Z$14*($Q363-1)/(1+AG367*($Q363-1)),0)</f>
        <v>4.8892888888948466E-2</v>
      </c>
      <c r="AI363" s="114">
        <f>IF(AH363=0,0,-1*AH363^2/$Z$14)</f>
        <v>-2.3905145839070604E-2</v>
      </c>
      <c r="AJ363" s="61">
        <f>IF($AA$14,$Z$14*($Q363-1)/(1+AI367*($Q363-1)),0)</f>
        <v>4.8892888888948466E-2</v>
      </c>
      <c r="AK363" s="114">
        <f>IF(AJ363=0,0,-1*AJ363^2/$Z$14)</f>
        <v>-2.3905145839070604E-2</v>
      </c>
      <c r="AL363" s="61">
        <f>IF($AA$14,$Z$14*($Q363-1)/(1+AK367*($Q363-1)),0)</f>
        <v>4.8892888888948466E-2</v>
      </c>
      <c r="AM363" s="114">
        <f>IF(AL363=0,0,-1*AL363^2/$Z$14)</f>
        <v>-2.3905145839070604E-2</v>
      </c>
      <c r="AN363" s="61">
        <f>IF($AA$14,$Z$14*($Q363-1)/(1+AM367*($Q363-1)),0)</f>
        <v>4.8892888888948466E-2</v>
      </c>
      <c r="AO363" s="114">
        <f>IF(AN363=0,0,-1*AN363^2/$Z$14)</f>
        <v>-2.3905145839070604E-2</v>
      </c>
      <c r="AP363" s="61">
        <f>IF($AA$14,$Z$14*($Q363-1)/(1+AO367*($Q363-1)),0)</f>
        <v>4.8892888888948466E-2</v>
      </c>
      <c r="AQ363" s="114">
        <f>IF(AP363=0,0,-1*AP363^2/$Z$14)</f>
        <v>-2.3905145839070604E-2</v>
      </c>
      <c r="AR363" s="61">
        <f>IF($AA$14,$Z$14*($Q363-1)/(1+AQ367*($Q363-1)),0)</f>
        <v>4.8892888888948466E-2</v>
      </c>
      <c r="AS363" s="114">
        <f>IF(AR363=0,0,-1*AR363^2/$Z$14)</f>
        <v>-2.3905145839070604E-2</v>
      </c>
      <c r="AT363" s="61">
        <f>IF($AA$14,$Z$14*($Q363-1)/(1+AS367*($Q363-1)),0)</f>
        <v>4.8892888888948466E-2</v>
      </c>
      <c r="AU363" s="114">
        <f>IF(AT363=0,0,-1*AT363^2/$Z$14)</f>
        <v>-2.3905145839070604E-2</v>
      </c>
      <c r="AV363" s="61">
        <f>IF($AA$14,$Z$14*($Q363-1)/(1+AU367*($Q363-1)),0)</f>
        <v>4.8892888888948466E-2</v>
      </c>
      <c r="AW363" s="114">
        <f>IF(AV363=0,0,-1*AV363^2/$Z$14)</f>
        <v>-2.3905145839070604E-2</v>
      </c>
      <c r="AX363" s="61">
        <f>IF($AA$14,$Z$14*($Q363-1)/(1+AW367*($Q363-1)),0)</f>
        <v>4.8892888888948466E-2</v>
      </c>
      <c r="AY363" s="114">
        <f>IF(AX363=0,0,-1*AX363^2/$Z$14)</f>
        <v>-2.3905145839070604E-2</v>
      </c>
      <c r="AZ363" s="61">
        <f>IF($AA$14,$Z$14*($Q363-1)/(1+AY367*($Q363-1)),0)</f>
        <v>4.8892888888948466E-2</v>
      </c>
      <c r="BA363" s="114">
        <f>IF(AZ363=0,0,-1*AZ363^2/$Z$14)</f>
        <v>-2.3905145839070604E-2</v>
      </c>
      <c r="BB363" s="61">
        <f>IF($AA$14,$Z$14*($Q363-1)/(1+BA367*($Q363-1)),0)</f>
        <v>4.8892888888948466E-2</v>
      </c>
      <c r="BC363" s="114">
        <f>IF(BB363=0,0,-1*BB363^2/$Z$14)</f>
        <v>-2.3905145839070604E-2</v>
      </c>
      <c r="BD363" s="61">
        <f>IF($AA$14,$Z$14*($Q363-1)/(1+BC367*($Q363-1)),0)</f>
        <v>4.8892888888948466E-2</v>
      </c>
      <c r="BE363" s="114">
        <f>IF(BD363=0,0,-1*BD363^2/$Z$14)</f>
        <v>-2.3905145839070604E-2</v>
      </c>
      <c r="BF363" s="61">
        <f>IF($AA$14,$Z$14*($Q363-1)/(1+BE367*($Q363-1)),0)</f>
        <v>4.8892888888948466E-2</v>
      </c>
      <c r="BG363" s="114">
        <f>IF(BF363=0,0,-1*BF363^2/$Z$14)</f>
        <v>-2.3905145839070604E-2</v>
      </c>
      <c r="BH363" s="61">
        <f>IF($AA$14,$Z$14*($Q363-1)/(1+BG367*($Q363-1)),0)</f>
        <v>4.8892888888948466E-2</v>
      </c>
      <c r="BI363" s="114">
        <f>IF(BH363=0,0,-1*BH363^2/$Z$14)</f>
        <v>-2.3905145839070604E-2</v>
      </c>
      <c r="BJ363" s="61">
        <f>IF($AA$14,$Z$14*($Q363-1)/(1+BI367*($Q363-1)),0)</f>
        <v>4.8892888888948466E-2</v>
      </c>
      <c r="BK363" s="114">
        <f>IF(BJ363=0,0,-1*BJ363^2/$Z$14)</f>
        <v>-2.3905145839070604E-2</v>
      </c>
      <c r="BL363" s="61">
        <f>IF($AA$14,$Z$14*($Q363-1)/(1+BK367*($Q363-1)),0)</f>
        <v>4.8892888888948466E-2</v>
      </c>
      <c r="BM363" s="114">
        <f>IF(BL363=0,0,-1*BL363^2/$Z$14)</f>
        <v>-2.3905145839070604E-2</v>
      </c>
      <c r="BN363" s="61">
        <f>IF($AA$14,$Z$14*($Q363-1)/(1+BM367*($Q363-1)),0)</f>
        <v>4.8892888888948466E-2</v>
      </c>
      <c r="BO363" s="114">
        <f>IF(BN363=0,0,-1*BN363^2/$Z$14)</f>
        <v>-2.3905145839070604E-2</v>
      </c>
      <c r="BP363" s="61">
        <f>IF($AA$14,$Z$14*($Q363-1)/(1+BO367*($Q363-1)),0)</f>
        <v>4.8892888888948466E-2</v>
      </c>
      <c r="BQ363" s="114">
        <f>IF(BP363=0,0,-1*BP363^2/$Z$14)</f>
        <v>-2.3905145839070604E-2</v>
      </c>
      <c r="BR363" s="61">
        <f>IF($AA$14,$Z$14*($Q363-1)/(1+BQ367*($Q363-1)),0)</f>
        <v>4.8892888888948466E-2</v>
      </c>
      <c r="BS363" s="114">
        <f>IF(BR363=0,0,-1*BR363^2/$Z$14)</f>
        <v>-2.3905145839070604E-2</v>
      </c>
      <c r="BT363" s="61">
        <f>IF($AA$14,$Z$14*($Q363-1)/(1+BS367*($Q363-1)),0)</f>
        <v>4.8892888888948466E-2</v>
      </c>
      <c r="BU363" s="114">
        <f>IF(BT363=0,0,-1*BT363^2/$Z$14)</f>
        <v>-2.3905145839070604E-2</v>
      </c>
      <c r="BV363" s="61">
        <f>IF($AA$14,$Z$14*($Q363-1)/(1+BU367*($Q363-1)),0)</f>
        <v>4.8892888888948466E-2</v>
      </c>
      <c r="BW363" s="114">
        <f>IF(BV363=0,0,-1*BV363^2/$Z$14)</f>
        <v>-2.3905145839070604E-2</v>
      </c>
      <c r="BX363" s="61">
        <f>IF($AA$14,$Z$14*($Q363-1)/(1+BW367*($Q363-1)),0)</f>
        <v>4.8892888888948466E-2</v>
      </c>
      <c r="BY363" s="114">
        <f>IF(BX363=0,0,-1*BX363^2/$Z$14)</f>
        <v>-2.3905145839070604E-2</v>
      </c>
      <c r="BZ363" s="61">
        <f>IF($AA$14,$Z$14*($Q363-1)/(1+BY367*($Q363-1)),0)</f>
        <v>4.8892888888948466E-2</v>
      </c>
      <c r="CA363" s="114">
        <f>IF(BZ363=0,0,-1*BZ363^2/$Z$14)</f>
        <v>-2.3905145839070604E-2</v>
      </c>
      <c r="CB363" s="61">
        <f>IF($AA$14,$Z$14*($Q363-1)/(1+CA367*($Q363-1)),0)</f>
        <v>4.8892888888948466E-2</v>
      </c>
      <c r="CC363" s="114">
        <f>IF(CB363=0,0,-1*CB363^2/$Z$14)</f>
        <v>-2.3905145839070604E-2</v>
      </c>
      <c r="CD363" s="61">
        <f>IF($AA$14,$Z$14*($Q363-1)/(1+CC367*($Q363-1)),0)</f>
        <v>4.8892888888948466E-2</v>
      </c>
      <c r="CE363" s="114">
        <f>IF(CD363=0,0,-1*CD363^2/$Z$14)</f>
        <v>-2.3905145839070604E-2</v>
      </c>
      <c r="CF363" s="61">
        <f>IF($AA$14,$Z$14*($Q363-1)/(1+CE367*($Q363-1)),0)</f>
        <v>4.8892888888948466E-2</v>
      </c>
      <c r="CG363" s="114">
        <f>IF(CF363=0,0,-1*CF363^2/$Z$14)</f>
        <v>-2.3905145839070604E-2</v>
      </c>
      <c r="CH363" s="61">
        <f>IF($AA$14,$Z$14*($Q363-1)/(1+CG367*($Q363-1)),0)</f>
        <v>4.8892888888948466E-2</v>
      </c>
      <c r="CI363" s="114">
        <f>IF(CH363=0,0,-1*CH363^2/$Z$14)</f>
        <v>-2.3905145839070604E-2</v>
      </c>
      <c r="CJ363" s="61">
        <f>IF($AA$14,$Z$14*($Q363-1)/(1+CI367*($Q363-1)),0)</f>
        <v>4.8892888888948466E-2</v>
      </c>
      <c r="CK363" s="114">
        <f>IF(CJ363=0,0,-1*CJ363^2/$Z$14)</f>
        <v>-2.3905145839070604E-2</v>
      </c>
      <c r="CL363" s="61">
        <f>IF($AA$14,$Z$14*($Q363-1)/(1+CK367*($Q363-1)),0)</f>
        <v>4.8892888888948466E-2</v>
      </c>
      <c r="CM363" s="114">
        <f>IF(CL363=0,0,-1*CL363^2/$Z$14)</f>
        <v>-2.3905145839070604E-2</v>
      </c>
      <c r="CN363" s="61">
        <f>IF($AA$14,$Z$14*($Q363-1)/(1+CM367*($Q363-1)),0)</f>
        <v>4.8892888888948466E-2</v>
      </c>
      <c r="CO363" s="114">
        <f>IF(CN363=0,0,-1*CN363^2/$Z$14)</f>
        <v>-2.3905145839070604E-2</v>
      </c>
      <c r="CP363" s="61">
        <f>IF($AA$14,$Z$14*($Q363-1)/(1+CO367*($Q363-1)),0)</f>
        <v>4.8892888888948466E-2</v>
      </c>
      <c r="CQ363" s="114">
        <f>IF(CP363=0,0,-1*CP363^2/$Z$14)</f>
        <v>-2.3905145839070604E-2</v>
      </c>
      <c r="CR363" s="61">
        <f>IF($AA$14,$Z$14*($Q363-1)/(1+CQ367*($Q363-1)),0)</f>
        <v>4.8892888888948466E-2</v>
      </c>
      <c r="CS363" s="114">
        <f>IF(CR363=0,0,-1*CR363^2/$Z$14)</f>
        <v>-2.3905145839070604E-2</v>
      </c>
      <c r="CT363" s="61">
        <f>IF($AA$14,$Z$14*($Q363-1)/(1+CS367*($Q363-1)),0)</f>
        <v>4.8892888888948466E-2</v>
      </c>
      <c r="CU363" s="114">
        <f>IF(CT363=0,0,-1*CT363^2/$Z$14)</f>
        <v>-2.3905145839070604E-2</v>
      </c>
      <c r="CV363" s="61">
        <f>IF($AA$14,$Z$14*($Q363-1)/(1+CU367*($Q363-1)),0)</f>
        <v>4.8892888888948466E-2</v>
      </c>
      <c r="CW363" s="114">
        <f>IF(CV363=0,0,-1*CV363^2/$Z$14)</f>
        <v>-2.3905145839070604E-2</v>
      </c>
      <c r="CX363" s="61">
        <f>IF($AA$14,$Z$14*($Q363-1)/(1+CW367*($Q363-1)),0)</f>
        <v>4.8892888888948466E-2</v>
      </c>
      <c r="CY363" s="114">
        <f>IF(CX363=0,0,-1*CX363^2/$Z$14)</f>
        <v>-2.3905145839070604E-2</v>
      </c>
      <c r="CZ363" s="61">
        <f>IF($AA$14,$Z$14*($Q363-1)/(1+CY367*($Q363-1)),0)</f>
        <v>4.8892888888948466E-2</v>
      </c>
      <c r="DA363" s="114">
        <f>IF(CZ363=0,0,-1*CZ363^2/$Z$14)</f>
        <v>-2.3905145839070604E-2</v>
      </c>
      <c r="DB363" s="61">
        <f>IF($AA$14,$Z$14*($Q363-1)/(1+DA367*($Q363-1)),0)</f>
        <v>4.8892888888948466E-2</v>
      </c>
      <c r="DC363" s="114">
        <f>IF(DB363=0,0,-1*DB363^2/$Z$14)</f>
        <v>-2.3905145839070604E-2</v>
      </c>
      <c r="DD363" s="61">
        <f>IF($AA$14,$Z$14*($Q363-1)/(1+DC367*($Q363-1)),0)</f>
        <v>4.8892888888948466E-2</v>
      </c>
      <c r="DE363" s="114">
        <f>IF(DD363=0,0,-1*DD363^2/$Z$14)</f>
        <v>-2.3905145839070604E-2</v>
      </c>
      <c r="DF363" s="61">
        <f>IF($AA$14,$Z$14*($Q363-1)/(1+DE367*($Q363-1)),0)</f>
        <v>4.8892888888948466E-2</v>
      </c>
      <c r="DG363" s="114">
        <f>IF(DF363=0,0,-1*DF363^2/$Z$14)</f>
        <v>-2.3905145839070604E-2</v>
      </c>
      <c r="DH363" s="61">
        <f>IF($AA$14,$Z$14*($Q363-1)/(1+DG367*($Q363-1)),0)</f>
        <v>4.8892888888948466E-2</v>
      </c>
      <c r="DI363" s="114">
        <f>IF(DH363=0,0,-1*DH363^2/$Z$14)</f>
        <v>-2.3905145839070604E-2</v>
      </c>
      <c r="DJ363" s="61">
        <f>IF($AA$14,$Z$14*($Q363-1)/(1+DI367*($Q363-1)),0)</f>
        <v>4.8892888888948466E-2</v>
      </c>
      <c r="DK363" s="114">
        <f>IF(DJ363=0,0,-1*DJ363^2/$Z$14)</f>
        <v>-2.3905145839070604E-2</v>
      </c>
      <c r="DL363" s="61">
        <f>IF($AA$14,$Z$14*($Q363-1)/(1+DK367*($Q363-1)),0)</f>
        <v>4.8892888888948466E-2</v>
      </c>
      <c r="DM363" s="154">
        <f>IF(DL363=0,0,-1*DL363^2/$Z$14)</f>
        <v>-2.3905145839070604E-2</v>
      </c>
    </row>
    <row r="364" spans="14:117" x14ac:dyDescent="0.25">
      <c r="N364" s="153">
        <f>$Z$15/(O354*(Q364-1)+1)</f>
        <v>0.10887503398763571</v>
      </c>
      <c r="O364" s="169">
        <f t="shared" si="91"/>
        <v>7.2366414438593277E-2</v>
      </c>
      <c r="P364" s="78">
        <v>9</v>
      </c>
      <c r="Q364" s="61">
        <f>IF($AA$15,AV339/AV351,0)</f>
        <v>0.66467409274757616</v>
      </c>
      <c r="R364" s="61">
        <f>IF($AA$15,$Z$15*($Q364-1)/(1+O314*($Q364-1)),0)</f>
        <v>-3.6508611547518006E-2</v>
      </c>
      <c r="S364" s="114">
        <f>IF(R364=0,0,-1*R364^2/$Z$15)</f>
        <v>-1.332878717127565E-2</v>
      </c>
      <c r="T364" s="61">
        <f>IF($AA$15,$Z$15*($Q364-1)/(1+S367*($Q364-1)),0)</f>
        <v>-3.6557976523649283E-2</v>
      </c>
      <c r="U364" s="114">
        <f>IF(T364=0,0,-1*T364^2/$Z$15)</f>
        <v>-1.3364856475036919E-2</v>
      </c>
      <c r="V364" s="61">
        <f>IF($AA$15,$Z$15*($Q364-1)/(1+U367*($Q364-1)),0)</f>
        <v>-3.6508428082164847E-2</v>
      </c>
      <c r="W364" s="114">
        <f>IF(V364=0,0,-1*V364^2/$Z$15)</f>
        <v>-1.3328653210306027E-2</v>
      </c>
      <c r="X364" s="61">
        <f>IF($AA$15,$Z$15*($Q364-1)/(1+W367*($Q364-1)),0)</f>
        <v>-3.6508619546100567E-2</v>
      </c>
      <c r="Y364" s="114">
        <f>IF(X364=0,0,-1*X364^2/$Z$15)</f>
        <v>-1.3328793011619162E-2</v>
      </c>
      <c r="Z364" s="61">
        <f>IF($AA$15,$Z$15*($Q364-1)/(1+Y367*($Q364-1)),0)</f>
        <v>-3.6508619549042422E-2</v>
      </c>
      <c r="AA364" s="114">
        <f>IF(Z364=0,0,-1*Z364^2/$Z$15)</f>
        <v>-1.3328793013767225E-2</v>
      </c>
      <c r="AB364" s="61">
        <f>IF($AA$15,$Z$15*($Q364-1)/(1+AA367*($Q364-1)),0)</f>
        <v>-3.6508619549042422E-2</v>
      </c>
      <c r="AC364" s="114">
        <f>IF(AB364=0,0,-1*AB364^2/$Z$15)</f>
        <v>-1.3328793013767225E-2</v>
      </c>
      <c r="AD364" s="61">
        <f>IF($AA$15,$Z$15*($Q364-1)/(1+AC367*($Q364-1)),0)</f>
        <v>-3.6508619549042422E-2</v>
      </c>
      <c r="AE364" s="114">
        <f>IF(AD364=0,0,-1*AD364^2/$Z$15)</f>
        <v>-1.3328793013767225E-2</v>
      </c>
      <c r="AF364" s="61">
        <f>IF($AA$15,$Z$15*($Q364-1)/(1+AE367*($Q364-1)),0)</f>
        <v>-3.6508619549042422E-2</v>
      </c>
      <c r="AG364" s="114">
        <f>IF(AF364=0,0,-1*AF364^2/$Z$15)</f>
        <v>-1.3328793013767225E-2</v>
      </c>
      <c r="AH364" s="61">
        <f>IF($AA$15,$Z$15*($Q364-1)/(1+AG367*($Q364-1)),0)</f>
        <v>-3.6508619549042422E-2</v>
      </c>
      <c r="AI364" s="114">
        <f>IF(AH364=0,0,-1*AH364^2/$Z$15)</f>
        <v>-1.3328793013767225E-2</v>
      </c>
      <c r="AJ364" s="61">
        <f>IF($AA$15,$Z$15*($Q364-1)/(1+AI367*($Q364-1)),0)</f>
        <v>-3.6508619549042422E-2</v>
      </c>
      <c r="AK364" s="114">
        <f>IF(AJ364=0,0,-1*AJ364^2/$Z$15)</f>
        <v>-1.3328793013767225E-2</v>
      </c>
      <c r="AL364" s="61">
        <f>IF($AA$15,$Z$15*($Q364-1)/(1+AK367*($Q364-1)),0)</f>
        <v>-3.6508619549042422E-2</v>
      </c>
      <c r="AM364" s="114">
        <f>IF(AL364=0,0,-1*AL364^2/$Z$15)</f>
        <v>-1.3328793013767225E-2</v>
      </c>
      <c r="AN364" s="61">
        <f>IF($AA$15,$Z$15*($Q364-1)/(1+AM367*($Q364-1)),0)</f>
        <v>-3.6508619549042422E-2</v>
      </c>
      <c r="AO364" s="114">
        <f>IF(AN364=0,0,-1*AN364^2/$Z$15)</f>
        <v>-1.3328793013767225E-2</v>
      </c>
      <c r="AP364" s="61">
        <f>IF($AA$15,$Z$15*($Q364-1)/(1+AO367*($Q364-1)),0)</f>
        <v>-3.6508619549042422E-2</v>
      </c>
      <c r="AQ364" s="114">
        <f>IF(AP364=0,0,-1*AP364^2/$Z$15)</f>
        <v>-1.3328793013767225E-2</v>
      </c>
      <c r="AR364" s="61">
        <f>IF($AA$15,$Z$15*($Q364-1)/(1+AQ367*($Q364-1)),0)</f>
        <v>-3.6508619549042422E-2</v>
      </c>
      <c r="AS364" s="114">
        <f>IF(AR364=0,0,-1*AR364^2/$Z$15)</f>
        <v>-1.3328793013767225E-2</v>
      </c>
      <c r="AT364" s="61">
        <f>IF($AA$15,$Z$15*($Q364-1)/(1+AS367*($Q364-1)),0)</f>
        <v>-3.6508619549042422E-2</v>
      </c>
      <c r="AU364" s="114">
        <f>IF(AT364=0,0,-1*AT364^2/$Z$15)</f>
        <v>-1.3328793013767225E-2</v>
      </c>
      <c r="AV364" s="61">
        <f>IF($AA$15,$Z$15*($Q364-1)/(1+AU367*($Q364-1)),0)</f>
        <v>-3.6508619549042422E-2</v>
      </c>
      <c r="AW364" s="114">
        <f>IF(AV364=0,0,-1*AV364^2/$Z$15)</f>
        <v>-1.3328793013767225E-2</v>
      </c>
      <c r="AX364" s="61">
        <f>IF($AA$15,$Z$15*($Q364-1)/(1+AW367*($Q364-1)),0)</f>
        <v>-3.6508619549042422E-2</v>
      </c>
      <c r="AY364" s="114">
        <f>IF(AX364=0,0,-1*AX364^2/$Z$15)</f>
        <v>-1.3328793013767225E-2</v>
      </c>
      <c r="AZ364" s="61">
        <f>IF($AA$15,$Z$15*($Q364-1)/(1+AY367*($Q364-1)),0)</f>
        <v>-3.6508619549042422E-2</v>
      </c>
      <c r="BA364" s="114">
        <f>IF(AZ364=0,0,-1*AZ364^2/$Z$15)</f>
        <v>-1.3328793013767225E-2</v>
      </c>
      <c r="BB364" s="61">
        <f>IF($AA$15,$Z$15*($Q364-1)/(1+BA367*($Q364-1)),0)</f>
        <v>-3.6508619549042422E-2</v>
      </c>
      <c r="BC364" s="114">
        <f>IF(BB364=0,0,-1*BB364^2/$Z$15)</f>
        <v>-1.3328793013767225E-2</v>
      </c>
      <c r="BD364" s="61">
        <f>IF($AA$15,$Z$15*($Q364-1)/(1+BC367*($Q364-1)),0)</f>
        <v>-3.6508619549042422E-2</v>
      </c>
      <c r="BE364" s="114">
        <f>IF(BD364=0,0,-1*BD364^2/$Z$15)</f>
        <v>-1.3328793013767225E-2</v>
      </c>
      <c r="BF364" s="61">
        <f>IF($AA$15,$Z$15*($Q364-1)/(1+BE367*($Q364-1)),0)</f>
        <v>-3.6508619549042422E-2</v>
      </c>
      <c r="BG364" s="114">
        <f>IF(BF364=0,0,-1*BF364^2/$Z$15)</f>
        <v>-1.3328793013767225E-2</v>
      </c>
      <c r="BH364" s="61">
        <f>IF($AA$15,$Z$15*($Q364-1)/(1+BG367*($Q364-1)),0)</f>
        <v>-3.6508619549042422E-2</v>
      </c>
      <c r="BI364" s="114">
        <f>IF(BH364=0,0,-1*BH364^2/$Z$15)</f>
        <v>-1.3328793013767225E-2</v>
      </c>
      <c r="BJ364" s="61">
        <f>IF($AA$15,$Z$15*($Q364-1)/(1+BI367*($Q364-1)),0)</f>
        <v>-3.6508619549042422E-2</v>
      </c>
      <c r="BK364" s="114">
        <f>IF(BJ364=0,0,-1*BJ364^2/$Z$15)</f>
        <v>-1.3328793013767225E-2</v>
      </c>
      <c r="BL364" s="61">
        <f>IF($AA$15,$Z$15*($Q364-1)/(1+BK367*($Q364-1)),0)</f>
        <v>-3.6508619549042422E-2</v>
      </c>
      <c r="BM364" s="114">
        <f>IF(BL364=0,0,-1*BL364^2/$Z$15)</f>
        <v>-1.3328793013767225E-2</v>
      </c>
      <c r="BN364" s="61">
        <f>IF($AA$15,$Z$15*($Q364-1)/(1+BM367*($Q364-1)),0)</f>
        <v>-3.6508619549042422E-2</v>
      </c>
      <c r="BO364" s="114">
        <f>IF(BN364=0,0,-1*BN364^2/$Z$15)</f>
        <v>-1.3328793013767225E-2</v>
      </c>
      <c r="BP364" s="61">
        <f>IF($AA$15,$Z$15*($Q364-1)/(1+BO367*($Q364-1)),0)</f>
        <v>-3.6508619549042422E-2</v>
      </c>
      <c r="BQ364" s="114">
        <f>IF(BP364=0,0,-1*BP364^2/$Z$15)</f>
        <v>-1.3328793013767225E-2</v>
      </c>
      <c r="BR364" s="61">
        <f>IF($AA$15,$Z$15*($Q364-1)/(1+BQ367*($Q364-1)),0)</f>
        <v>-3.6508619549042422E-2</v>
      </c>
      <c r="BS364" s="114">
        <f>IF(BR364=0,0,-1*BR364^2/$Z$15)</f>
        <v>-1.3328793013767225E-2</v>
      </c>
      <c r="BT364" s="61">
        <f>IF($AA$15,$Z$15*($Q364-1)/(1+BS367*($Q364-1)),0)</f>
        <v>-3.6508619549042422E-2</v>
      </c>
      <c r="BU364" s="114">
        <f>IF(BT364=0,0,-1*BT364^2/$Z$15)</f>
        <v>-1.3328793013767225E-2</v>
      </c>
      <c r="BV364" s="61">
        <f>IF($AA$15,$Z$15*($Q364-1)/(1+BU367*($Q364-1)),0)</f>
        <v>-3.6508619549042422E-2</v>
      </c>
      <c r="BW364" s="114">
        <f>IF(BV364=0,0,-1*BV364^2/$Z$15)</f>
        <v>-1.3328793013767225E-2</v>
      </c>
      <c r="BX364" s="61">
        <f>IF($AA$15,$Z$15*($Q364-1)/(1+BW367*($Q364-1)),0)</f>
        <v>-3.6508619549042422E-2</v>
      </c>
      <c r="BY364" s="114">
        <f>IF(BX364=0,0,-1*BX364^2/$Z$15)</f>
        <v>-1.3328793013767225E-2</v>
      </c>
      <c r="BZ364" s="61">
        <f>IF($AA$15,$Z$15*($Q364-1)/(1+BY367*($Q364-1)),0)</f>
        <v>-3.6508619549042422E-2</v>
      </c>
      <c r="CA364" s="114">
        <f>IF(BZ364=0,0,-1*BZ364^2/$Z$15)</f>
        <v>-1.3328793013767225E-2</v>
      </c>
      <c r="CB364" s="61">
        <f>IF($AA$15,$Z$15*($Q364-1)/(1+CA367*($Q364-1)),0)</f>
        <v>-3.6508619549042422E-2</v>
      </c>
      <c r="CC364" s="114">
        <f>IF(CB364=0,0,-1*CB364^2/$Z$15)</f>
        <v>-1.3328793013767225E-2</v>
      </c>
      <c r="CD364" s="61">
        <f>IF($AA$15,$Z$15*($Q364-1)/(1+CC367*($Q364-1)),0)</f>
        <v>-3.6508619549042422E-2</v>
      </c>
      <c r="CE364" s="114">
        <f>IF(CD364=0,0,-1*CD364^2/$Z$15)</f>
        <v>-1.3328793013767225E-2</v>
      </c>
      <c r="CF364" s="61">
        <f>IF($AA$15,$Z$15*($Q364-1)/(1+CE367*($Q364-1)),0)</f>
        <v>-3.6508619549042422E-2</v>
      </c>
      <c r="CG364" s="114">
        <f>IF(CF364=0,0,-1*CF364^2/$Z$15)</f>
        <v>-1.3328793013767225E-2</v>
      </c>
      <c r="CH364" s="61">
        <f>IF($AA$15,$Z$15*($Q364-1)/(1+CG367*($Q364-1)),0)</f>
        <v>-3.6508619549042422E-2</v>
      </c>
      <c r="CI364" s="114">
        <f>IF(CH364=0,0,-1*CH364^2/$Z$15)</f>
        <v>-1.3328793013767225E-2</v>
      </c>
      <c r="CJ364" s="61">
        <f>IF($AA$15,$Z$15*($Q364-1)/(1+CI367*($Q364-1)),0)</f>
        <v>-3.6508619549042422E-2</v>
      </c>
      <c r="CK364" s="114">
        <f>IF(CJ364=0,0,-1*CJ364^2/$Z$15)</f>
        <v>-1.3328793013767225E-2</v>
      </c>
      <c r="CL364" s="61">
        <f>IF($AA$15,$Z$15*($Q364-1)/(1+CK367*($Q364-1)),0)</f>
        <v>-3.6508619549042422E-2</v>
      </c>
      <c r="CM364" s="114">
        <f>IF(CL364=0,0,-1*CL364^2/$Z$15)</f>
        <v>-1.3328793013767225E-2</v>
      </c>
      <c r="CN364" s="61">
        <f>IF($AA$15,$Z$15*($Q364-1)/(1+CM367*($Q364-1)),0)</f>
        <v>-3.6508619549042422E-2</v>
      </c>
      <c r="CO364" s="114">
        <f>IF(CN364=0,0,-1*CN364^2/$Z$15)</f>
        <v>-1.3328793013767225E-2</v>
      </c>
      <c r="CP364" s="61">
        <f>IF($AA$15,$Z$15*($Q364-1)/(1+CO367*($Q364-1)),0)</f>
        <v>-3.6508619549042422E-2</v>
      </c>
      <c r="CQ364" s="114">
        <f>IF(CP364=0,0,-1*CP364^2/$Z$15)</f>
        <v>-1.3328793013767225E-2</v>
      </c>
      <c r="CR364" s="61">
        <f>IF($AA$15,$Z$15*($Q364-1)/(1+CQ367*($Q364-1)),0)</f>
        <v>-3.6508619549042422E-2</v>
      </c>
      <c r="CS364" s="114">
        <f>IF(CR364=0,0,-1*CR364^2/$Z$15)</f>
        <v>-1.3328793013767225E-2</v>
      </c>
      <c r="CT364" s="61">
        <f>IF($AA$15,$Z$15*($Q364-1)/(1+CS367*($Q364-1)),0)</f>
        <v>-3.6508619549042422E-2</v>
      </c>
      <c r="CU364" s="114">
        <f>IF(CT364=0,0,-1*CT364^2/$Z$15)</f>
        <v>-1.3328793013767225E-2</v>
      </c>
      <c r="CV364" s="61">
        <f>IF($AA$15,$Z$15*($Q364-1)/(1+CU367*($Q364-1)),0)</f>
        <v>-3.6508619549042422E-2</v>
      </c>
      <c r="CW364" s="114">
        <f>IF(CV364=0,0,-1*CV364^2/$Z$15)</f>
        <v>-1.3328793013767225E-2</v>
      </c>
      <c r="CX364" s="61">
        <f>IF($AA$15,$Z$15*($Q364-1)/(1+CW367*($Q364-1)),0)</f>
        <v>-3.6508619549042422E-2</v>
      </c>
      <c r="CY364" s="114">
        <f>IF(CX364=0,0,-1*CX364^2/$Z$15)</f>
        <v>-1.3328793013767225E-2</v>
      </c>
      <c r="CZ364" s="61">
        <f>IF($AA$15,$Z$15*($Q364-1)/(1+CY367*($Q364-1)),0)</f>
        <v>-3.6508619549042422E-2</v>
      </c>
      <c r="DA364" s="114">
        <f>IF(CZ364=0,0,-1*CZ364^2/$Z$15)</f>
        <v>-1.3328793013767225E-2</v>
      </c>
      <c r="DB364" s="61">
        <f>IF($AA$15,$Z$15*($Q364-1)/(1+DA367*($Q364-1)),0)</f>
        <v>-3.6508619549042422E-2</v>
      </c>
      <c r="DC364" s="114">
        <f>IF(DB364=0,0,-1*DB364^2/$Z$15)</f>
        <v>-1.3328793013767225E-2</v>
      </c>
      <c r="DD364" s="61">
        <f>IF($AA$15,$Z$15*($Q364-1)/(1+DC367*($Q364-1)),0)</f>
        <v>-3.6508619549042422E-2</v>
      </c>
      <c r="DE364" s="114">
        <f>IF(DD364=0,0,-1*DD364^2/$Z$15)</f>
        <v>-1.3328793013767225E-2</v>
      </c>
      <c r="DF364" s="61">
        <f>IF($AA$15,$Z$15*($Q364-1)/(1+DE367*($Q364-1)),0)</f>
        <v>-3.6508619549042422E-2</v>
      </c>
      <c r="DG364" s="114">
        <f>IF(DF364=0,0,-1*DF364^2/$Z$15)</f>
        <v>-1.3328793013767225E-2</v>
      </c>
      <c r="DH364" s="61">
        <f>IF($AA$15,$Z$15*($Q364-1)/(1+DG367*($Q364-1)),0)</f>
        <v>-3.6508619549042422E-2</v>
      </c>
      <c r="DI364" s="114">
        <f>IF(DH364=0,0,-1*DH364^2/$Z$15)</f>
        <v>-1.3328793013767225E-2</v>
      </c>
      <c r="DJ364" s="61">
        <f>IF($AA$15,$Z$15*($Q364-1)/(1+DI367*($Q364-1)),0)</f>
        <v>-3.6508619549042422E-2</v>
      </c>
      <c r="DK364" s="114">
        <f>IF(DJ364=0,0,-1*DJ364^2/$Z$15)</f>
        <v>-1.3328793013767225E-2</v>
      </c>
      <c r="DL364" s="61">
        <f>IF($AA$15,$Z$15*($Q364-1)/(1+DK367*($Q364-1)),0)</f>
        <v>-3.6508619549042422E-2</v>
      </c>
      <c r="DM364" s="154">
        <f>IF(DL364=0,0,-1*DL364^2/$Z$15)</f>
        <v>-1.3328793013767225E-2</v>
      </c>
    </row>
    <row r="365" spans="14:117" x14ac:dyDescent="0.25">
      <c r="N365" s="153">
        <f>$Z$16/(O354*(Q365-1)+1)</f>
        <v>9.6045994002743856E-2</v>
      </c>
      <c r="O365" s="170">
        <f t="shared" si="91"/>
        <v>0.11231131770173654</v>
      </c>
      <c r="P365" s="78">
        <v>10</v>
      </c>
      <c r="Q365" s="61">
        <f>IF($AA$16,AV340/AV352,0)</f>
        <v>1.1693493192285356</v>
      </c>
      <c r="R365" s="61">
        <f>IF($AA$16,$Z$16*($Q365-1)/(1+O314*($Q365-1)),0)</f>
        <v>1.6265325287201017E-2</v>
      </c>
      <c r="S365" s="114">
        <f>IF(R365=0,0,-1*R365^2/$Z$16)</f>
        <v>-2.6456080669846082E-3</v>
      </c>
      <c r="T365" s="61">
        <f>IF($AA$16,$Z$16*($Q365-1)/(1+S367*($Q365-1)),0)</f>
        <v>1.6255546031984518E-2</v>
      </c>
      <c r="U365" s="114">
        <f>IF(T365=0,0,-1*T365^2/$Z$16)</f>
        <v>-2.6424277679796761E-3</v>
      </c>
      <c r="V365" s="61">
        <f>IF($AA$16,$Z$16*($Q365-1)/(1+U367*($Q365-1)),0)</f>
        <v>1.6265361703188302E-2</v>
      </c>
      <c r="W365" s="114">
        <f>IF(V365=0,0,-1*V365^2/$Z$16)</f>
        <v>-2.6456199133554465E-3</v>
      </c>
      <c r="X365" s="61">
        <f>IF($AA$16,$Z$16*($Q365-1)/(1+W367*($Q365-1)),0)</f>
        <v>1.6265323699576607E-2</v>
      </c>
      <c r="Y365" s="114">
        <f>IF(X365=0,0,-1*X365^2/$Z$16)</f>
        <v>-2.6456075505200843E-3</v>
      </c>
      <c r="Z365" s="61">
        <f>IF($AA$16,$Z$16*($Q365-1)/(1+Y367*($Q365-1)),0)</f>
        <v>1.6265323698992681E-2</v>
      </c>
      <c r="AA365" s="114">
        <f>IF(Z365=0,0,-1*Z365^2/$Z$16)</f>
        <v>-2.6456075503301295E-3</v>
      </c>
      <c r="AB365" s="61">
        <f>IF($AA$16,$Z$16*($Q365-1)/(1+AA367*($Q365-1)),0)</f>
        <v>1.6265323698992681E-2</v>
      </c>
      <c r="AC365" s="114">
        <f>IF(AB365=0,0,-1*AB365^2/$Z$16)</f>
        <v>-2.6456075503301295E-3</v>
      </c>
      <c r="AD365" s="61">
        <f>IF($AA$16,$Z$16*($Q365-1)/(1+AC367*($Q365-1)),0)</f>
        <v>1.6265323698992681E-2</v>
      </c>
      <c r="AE365" s="114">
        <f>IF(AD365=0,0,-1*AD365^2/$Z$16)</f>
        <v>-2.6456075503301295E-3</v>
      </c>
      <c r="AF365" s="61">
        <f>IF($AA$16,$Z$16*($Q365-1)/(1+AE367*($Q365-1)),0)</f>
        <v>1.6265323698992681E-2</v>
      </c>
      <c r="AG365" s="114">
        <f>IF(AF365=0,0,-1*AF365^2/$Z$16)</f>
        <v>-2.6456075503301295E-3</v>
      </c>
      <c r="AH365" s="61">
        <f>IF($AA$16,$Z$16*($Q365-1)/(1+AG367*($Q365-1)),0)</f>
        <v>1.6265323698992681E-2</v>
      </c>
      <c r="AI365" s="114">
        <f>IF(AH365=0,0,-1*AH365^2/$Z$16)</f>
        <v>-2.6456075503301295E-3</v>
      </c>
      <c r="AJ365" s="61">
        <f>IF($AA$16,$Z$16*($Q365-1)/(1+AI367*($Q365-1)),0)</f>
        <v>1.6265323698992681E-2</v>
      </c>
      <c r="AK365" s="114">
        <f>IF(AJ365=0,0,-1*AJ365^2/$Z$16)</f>
        <v>-2.6456075503301295E-3</v>
      </c>
      <c r="AL365" s="61">
        <f>IF($AA$16,$Z$16*($Q365-1)/(1+AK367*($Q365-1)),0)</f>
        <v>1.6265323698992681E-2</v>
      </c>
      <c r="AM365" s="114">
        <f>IF(AL365=0,0,-1*AL365^2/$Z$16)</f>
        <v>-2.6456075503301295E-3</v>
      </c>
      <c r="AN365" s="61">
        <f>IF($AA$16,$Z$16*($Q365-1)/(1+AM367*($Q365-1)),0)</f>
        <v>1.6265323698992681E-2</v>
      </c>
      <c r="AO365" s="114">
        <f>IF(AN365=0,0,-1*AN365^2/$Z$16)</f>
        <v>-2.6456075503301295E-3</v>
      </c>
      <c r="AP365" s="61">
        <f>IF($AA$16,$Z$16*($Q365-1)/(1+AO367*($Q365-1)),0)</f>
        <v>1.6265323698992681E-2</v>
      </c>
      <c r="AQ365" s="114">
        <f>IF(AP365=0,0,-1*AP365^2/$Z$16)</f>
        <v>-2.6456075503301295E-3</v>
      </c>
      <c r="AR365" s="61">
        <f>IF($AA$16,$Z$16*($Q365-1)/(1+AQ367*($Q365-1)),0)</f>
        <v>1.6265323698992681E-2</v>
      </c>
      <c r="AS365" s="114">
        <f>IF(AR365=0,0,-1*AR365^2/$Z$16)</f>
        <v>-2.6456075503301295E-3</v>
      </c>
      <c r="AT365" s="61">
        <f>IF($AA$16,$Z$16*($Q365-1)/(1+AS367*($Q365-1)),0)</f>
        <v>1.6265323698992681E-2</v>
      </c>
      <c r="AU365" s="114">
        <f>IF(AT365=0,0,-1*AT365^2/$Z$16)</f>
        <v>-2.6456075503301295E-3</v>
      </c>
      <c r="AV365" s="61">
        <f>IF($AA$16,$Z$16*($Q365-1)/(1+AU367*($Q365-1)),0)</f>
        <v>1.6265323698992681E-2</v>
      </c>
      <c r="AW365" s="114">
        <f>IF(AV365=0,0,-1*AV365^2/$Z$16)</f>
        <v>-2.6456075503301295E-3</v>
      </c>
      <c r="AX365" s="61">
        <f>IF($AA$16,$Z$16*($Q365-1)/(1+AW367*($Q365-1)),0)</f>
        <v>1.6265323698992681E-2</v>
      </c>
      <c r="AY365" s="114">
        <f>IF(AX365=0,0,-1*AX365^2/$Z$16)</f>
        <v>-2.6456075503301295E-3</v>
      </c>
      <c r="AZ365" s="61">
        <f>IF($AA$16,$Z$16*($Q365-1)/(1+AY367*($Q365-1)),0)</f>
        <v>1.6265323698992681E-2</v>
      </c>
      <c r="BA365" s="114">
        <f>IF(AZ365=0,0,-1*AZ365^2/$Z$16)</f>
        <v>-2.6456075503301295E-3</v>
      </c>
      <c r="BB365" s="61">
        <f>IF($AA$16,$Z$16*($Q365-1)/(1+BA367*($Q365-1)),0)</f>
        <v>1.6265323698992681E-2</v>
      </c>
      <c r="BC365" s="114">
        <f>IF(BB365=0,0,-1*BB365^2/$Z$16)</f>
        <v>-2.6456075503301295E-3</v>
      </c>
      <c r="BD365" s="61">
        <f>IF($AA$16,$Z$16*($Q365-1)/(1+BC367*($Q365-1)),0)</f>
        <v>1.6265323698992681E-2</v>
      </c>
      <c r="BE365" s="114">
        <f>IF(BD365=0,0,-1*BD365^2/$Z$16)</f>
        <v>-2.6456075503301295E-3</v>
      </c>
      <c r="BF365" s="61">
        <f>IF($AA$16,$Z$16*($Q365-1)/(1+BE367*($Q365-1)),0)</f>
        <v>1.6265323698992681E-2</v>
      </c>
      <c r="BG365" s="114">
        <f>IF(BF365=0,0,-1*BF365^2/$Z$16)</f>
        <v>-2.6456075503301295E-3</v>
      </c>
      <c r="BH365" s="61">
        <f>IF($AA$16,$Z$16*($Q365-1)/(1+BG367*($Q365-1)),0)</f>
        <v>1.6265323698992681E-2</v>
      </c>
      <c r="BI365" s="114">
        <f>IF(BH365=0,0,-1*BH365^2/$Z$16)</f>
        <v>-2.6456075503301295E-3</v>
      </c>
      <c r="BJ365" s="61">
        <f>IF($AA$16,$Z$16*($Q365-1)/(1+BI367*($Q365-1)),0)</f>
        <v>1.6265323698992681E-2</v>
      </c>
      <c r="BK365" s="114">
        <f>IF(BJ365=0,0,-1*BJ365^2/$Z$16)</f>
        <v>-2.6456075503301295E-3</v>
      </c>
      <c r="BL365" s="61">
        <f>IF($AA$16,$Z$16*($Q365-1)/(1+BK367*($Q365-1)),0)</f>
        <v>1.6265323698992681E-2</v>
      </c>
      <c r="BM365" s="114">
        <f>IF(BL365=0,0,-1*BL365^2/$Z$16)</f>
        <v>-2.6456075503301295E-3</v>
      </c>
      <c r="BN365" s="61">
        <f>IF($AA$16,$Z$16*($Q365-1)/(1+BM367*($Q365-1)),0)</f>
        <v>1.6265323698992681E-2</v>
      </c>
      <c r="BO365" s="114">
        <f>IF(BN365=0,0,-1*BN365^2/$Z$16)</f>
        <v>-2.6456075503301295E-3</v>
      </c>
      <c r="BP365" s="61">
        <f>IF($AA$16,$Z$16*($Q365-1)/(1+BO367*($Q365-1)),0)</f>
        <v>1.6265323698992681E-2</v>
      </c>
      <c r="BQ365" s="114">
        <f>IF(BP365=0,0,-1*BP365^2/$Z$16)</f>
        <v>-2.6456075503301295E-3</v>
      </c>
      <c r="BR365" s="61">
        <f>IF($AA$16,$Z$16*($Q365-1)/(1+BQ367*($Q365-1)),0)</f>
        <v>1.6265323698992681E-2</v>
      </c>
      <c r="BS365" s="114">
        <f>IF(BR365=0,0,-1*BR365^2/$Z$16)</f>
        <v>-2.6456075503301295E-3</v>
      </c>
      <c r="BT365" s="61">
        <f>IF($AA$16,$Z$16*($Q365-1)/(1+BS367*($Q365-1)),0)</f>
        <v>1.6265323698992681E-2</v>
      </c>
      <c r="BU365" s="114">
        <f>IF(BT365=0,0,-1*BT365^2/$Z$16)</f>
        <v>-2.6456075503301295E-3</v>
      </c>
      <c r="BV365" s="61">
        <f>IF($AA$16,$Z$16*($Q365-1)/(1+BU367*($Q365-1)),0)</f>
        <v>1.6265323698992681E-2</v>
      </c>
      <c r="BW365" s="114">
        <f>IF(BV365=0,0,-1*BV365^2/$Z$16)</f>
        <v>-2.6456075503301295E-3</v>
      </c>
      <c r="BX365" s="61">
        <f>IF($AA$16,$Z$16*($Q365-1)/(1+BW367*($Q365-1)),0)</f>
        <v>1.6265323698992681E-2</v>
      </c>
      <c r="BY365" s="114">
        <f>IF(BX365=0,0,-1*BX365^2/$Z$16)</f>
        <v>-2.6456075503301295E-3</v>
      </c>
      <c r="BZ365" s="61">
        <f>IF($AA$16,$Z$16*($Q365-1)/(1+BY367*($Q365-1)),0)</f>
        <v>1.6265323698992681E-2</v>
      </c>
      <c r="CA365" s="114">
        <f>IF(BZ365=0,0,-1*BZ365^2/$Z$16)</f>
        <v>-2.6456075503301295E-3</v>
      </c>
      <c r="CB365" s="61">
        <f>IF($AA$16,$Z$16*($Q365-1)/(1+CA367*($Q365-1)),0)</f>
        <v>1.6265323698992681E-2</v>
      </c>
      <c r="CC365" s="114">
        <f>IF(CB365=0,0,-1*CB365^2/$Z$16)</f>
        <v>-2.6456075503301295E-3</v>
      </c>
      <c r="CD365" s="61">
        <f>IF($AA$16,$Z$16*($Q365-1)/(1+CC367*($Q365-1)),0)</f>
        <v>1.6265323698992681E-2</v>
      </c>
      <c r="CE365" s="114">
        <f>IF(CD365=0,0,-1*CD365^2/$Z$16)</f>
        <v>-2.6456075503301295E-3</v>
      </c>
      <c r="CF365" s="61">
        <f>IF($AA$16,$Z$16*($Q365-1)/(1+CE367*($Q365-1)),0)</f>
        <v>1.6265323698992681E-2</v>
      </c>
      <c r="CG365" s="114">
        <f>IF(CF365=0,0,-1*CF365^2/$Z$16)</f>
        <v>-2.6456075503301295E-3</v>
      </c>
      <c r="CH365" s="61">
        <f>IF($AA$16,$Z$16*($Q365-1)/(1+CG367*($Q365-1)),0)</f>
        <v>1.6265323698992681E-2</v>
      </c>
      <c r="CI365" s="114">
        <f>IF(CH365=0,0,-1*CH365^2/$Z$16)</f>
        <v>-2.6456075503301295E-3</v>
      </c>
      <c r="CJ365" s="61">
        <f>IF($AA$16,$Z$16*($Q365-1)/(1+CI367*($Q365-1)),0)</f>
        <v>1.6265323698992681E-2</v>
      </c>
      <c r="CK365" s="114">
        <f>IF(CJ365=0,0,-1*CJ365^2/$Z$16)</f>
        <v>-2.6456075503301295E-3</v>
      </c>
      <c r="CL365" s="61">
        <f>IF($AA$16,$Z$16*($Q365-1)/(1+CK367*($Q365-1)),0)</f>
        <v>1.6265323698992681E-2</v>
      </c>
      <c r="CM365" s="114">
        <f>IF(CL365=0,0,-1*CL365^2/$Z$16)</f>
        <v>-2.6456075503301295E-3</v>
      </c>
      <c r="CN365" s="61">
        <f>IF($AA$16,$Z$16*($Q365-1)/(1+CM367*($Q365-1)),0)</f>
        <v>1.6265323698992681E-2</v>
      </c>
      <c r="CO365" s="114">
        <f>IF(CN365=0,0,-1*CN365^2/$Z$16)</f>
        <v>-2.6456075503301295E-3</v>
      </c>
      <c r="CP365" s="61">
        <f>IF($AA$16,$Z$16*($Q365-1)/(1+CO367*($Q365-1)),0)</f>
        <v>1.6265323698992681E-2</v>
      </c>
      <c r="CQ365" s="114">
        <f>IF(CP365=0,0,-1*CP365^2/$Z$16)</f>
        <v>-2.6456075503301295E-3</v>
      </c>
      <c r="CR365" s="61">
        <f>IF($AA$16,$Z$16*($Q365-1)/(1+CQ367*($Q365-1)),0)</f>
        <v>1.6265323698992681E-2</v>
      </c>
      <c r="CS365" s="114">
        <f>IF(CR365=0,0,-1*CR365^2/$Z$16)</f>
        <v>-2.6456075503301295E-3</v>
      </c>
      <c r="CT365" s="61">
        <f>IF($AA$16,$Z$16*($Q365-1)/(1+CS367*($Q365-1)),0)</f>
        <v>1.6265323698992681E-2</v>
      </c>
      <c r="CU365" s="114">
        <f>IF(CT365=0,0,-1*CT365^2/$Z$16)</f>
        <v>-2.6456075503301295E-3</v>
      </c>
      <c r="CV365" s="61">
        <f>IF($AA$16,$Z$16*($Q365-1)/(1+CU367*($Q365-1)),0)</f>
        <v>1.6265323698992681E-2</v>
      </c>
      <c r="CW365" s="114">
        <f>IF(CV365=0,0,-1*CV365^2/$Z$16)</f>
        <v>-2.6456075503301295E-3</v>
      </c>
      <c r="CX365" s="61">
        <f>IF($AA$16,$Z$16*($Q365-1)/(1+CW367*($Q365-1)),0)</f>
        <v>1.6265323698992681E-2</v>
      </c>
      <c r="CY365" s="114">
        <f>IF(CX365=0,0,-1*CX365^2/$Z$16)</f>
        <v>-2.6456075503301295E-3</v>
      </c>
      <c r="CZ365" s="61">
        <f>IF($AA$16,$Z$16*($Q365-1)/(1+CY367*($Q365-1)),0)</f>
        <v>1.6265323698992681E-2</v>
      </c>
      <c r="DA365" s="114">
        <f>IF(CZ365=0,0,-1*CZ365^2/$Z$16)</f>
        <v>-2.6456075503301295E-3</v>
      </c>
      <c r="DB365" s="61">
        <f>IF($AA$16,$Z$16*($Q365-1)/(1+DA367*($Q365-1)),0)</f>
        <v>1.6265323698992681E-2</v>
      </c>
      <c r="DC365" s="114">
        <f>IF(DB365=0,0,-1*DB365^2/$Z$16)</f>
        <v>-2.6456075503301295E-3</v>
      </c>
      <c r="DD365" s="61">
        <f>IF($AA$16,$Z$16*($Q365-1)/(1+DC367*($Q365-1)),0)</f>
        <v>1.6265323698992681E-2</v>
      </c>
      <c r="DE365" s="114">
        <f>IF(DD365=0,0,-1*DD365^2/$Z$16)</f>
        <v>-2.6456075503301295E-3</v>
      </c>
      <c r="DF365" s="61">
        <f>IF($AA$16,$Z$16*($Q365-1)/(1+DE367*($Q365-1)),0)</f>
        <v>1.6265323698992681E-2</v>
      </c>
      <c r="DG365" s="114">
        <f>IF(DF365=0,0,-1*DF365^2/$Z$16)</f>
        <v>-2.6456075503301295E-3</v>
      </c>
      <c r="DH365" s="61">
        <f>IF($AA$16,$Z$16*($Q365-1)/(1+DG367*($Q365-1)),0)</f>
        <v>1.6265323698992681E-2</v>
      </c>
      <c r="DI365" s="114">
        <f>IF(DH365=0,0,-1*DH365^2/$Z$16)</f>
        <v>-2.6456075503301295E-3</v>
      </c>
      <c r="DJ365" s="61">
        <f>IF($AA$16,$Z$16*($Q365-1)/(1+DI367*($Q365-1)),0)</f>
        <v>1.6265323698992681E-2</v>
      </c>
      <c r="DK365" s="114">
        <f>IF(DJ365=0,0,-1*DJ365^2/$Z$16)</f>
        <v>-2.6456075503301295E-3</v>
      </c>
      <c r="DL365" s="61">
        <f>IF($AA$16,$Z$16*($Q365-1)/(1+DK367*($Q365-1)),0)</f>
        <v>1.6265323698992681E-2</v>
      </c>
      <c r="DM365" s="154">
        <f>IF(DL365=0,0,-1*DL365^2/$Z$16)</f>
        <v>-2.6456075503301295E-3</v>
      </c>
    </row>
    <row r="366" spans="14:117" x14ac:dyDescent="0.25">
      <c r="N366" s="157">
        <f>SUM(N356:N365)</f>
        <v>1</v>
      </c>
      <c r="O366" s="167">
        <f>SUM(O356:O365)</f>
        <v>1</v>
      </c>
      <c r="P366" s="162"/>
      <c r="Q366" s="61"/>
      <c r="R366" s="61">
        <f t="shared" ref="R366:CC366" si="92">SUM(R356:R365)</f>
        <v>7.8646321761272064E-7</v>
      </c>
      <c r="S366" s="61">
        <f t="shared" si="92"/>
        <v>-1.3100765962491447</v>
      </c>
      <c r="T366" s="61">
        <f t="shared" si="92"/>
        <v>-4.8257859489294792E-3</v>
      </c>
      <c r="U366" s="61">
        <f t="shared" si="92"/>
        <v>-1.2999101650071969</v>
      </c>
      <c r="V366" s="61">
        <f t="shared" si="92"/>
        <v>1.8819492686932698E-5</v>
      </c>
      <c r="W366" s="61">
        <f t="shared" si="92"/>
        <v>-1.3101151721262323</v>
      </c>
      <c r="X366" s="61">
        <f t="shared" si="92"/>
        <v>2.8915232361259591E-10</v>
      </c>
      <c r="Y366" s="61">
        <f t="shared" si="92"/>
        <v>-1.3100749145825374</v>
      </c>
      <c r="Z366" s="61">
        <f t="shared" si="92"/>
        <v>0</v>
      </c>
      <c r="AA366" s="61">
        <f t="shared" si="92"/>
        <v>-1.3100749139640269</v>
      </c>
      <c r="AB366" s="61">
        <f t="shared" si="92"/>
        <v>0</v>
      </c>
      <c r="AC366" s="61">
        <f t="shared" si="92"/>
        <v>-1.3100749139640269</v>
      </c>
      <c r="AD366" s="61">
        <f t="shared" si="92"/>
        <v>0</v>
      </c>
      <c r="AE366" s="61">
        <f t="shared" si="92"/>
        <v>-1.3100749139640269</v>
      </c>
      <c r="AF366" s="61">
        <f t="shared" si="92"/>
        <v>0</v>
      </c>
      <c r="AG366" s="61">
        <f t="shared" si="92"/>
        <v>-1.3100749139640269</v>
      </c>
      <c r="AH366" s="61">
        <f t="shared" si="92"/>
        <v>0</v>
      </c>
      <c r="AI366" s="61">
        <f t="shared" si="92"/>
        <v>-1.3100749139640269</v>
      </c>
      <c r="AJ366" s="61">
        <f t="shared" si="92"/>
        <v>0</v>
      </c>
      <c r="AK366" s="61">
        <f t="shared" si="92"/>
        <v>-1.3100749139640269</v>
      </c>
      <c r="AL366" s="61">
        <f t="shared" si="92"/>
        <v>0</v>
      </c>
      <c r="AM366" s="61">
        <f t="shared" si="92"/>
        <v>-1.3100749139640269</v>
      </c>
      <c r="AN366" s="61">
        <f t="shared" si="92"/>
        <v>0</v>
      </c>
      <c r="AO366" s="61">
        <f t="shared" si="92"/>
        <v>-1.3100749139640269</v>
      </c>
      <c r="AP366" s="61">
        <f t="shared" si="92"/>
        <v>0</v>
      </c>
      <c r="AQ366" s="61">
        <f t="shared" si="92"/>
        <v>-1.3100749139640269</v>
      </c>
      <c r="AR366" s="61">
        <f t="shared" si="92"/>
        <v>0</v>
      </c>
      <c r="AS366" s="61">
        <f t="shared" si="92"/>
        <v>-1.3100749139640269</v>
      </c>
      <c r="AT366" s="61">
        <f t="shared" si="92"/>
        <v>0</v>
      </c>
      <c r="AU366" s="61">
        <f t="shared" si="92"/>
        <v>-1.3100749139640269</v>
      </c>
      <c r="AV366" s="61">
        <f t="shared" si="92"/>
        <v>0</v>
      </c>
      <c r="AW366" s="61">
        <f t="shared" si="92"/>
        <v>-1.3100749139640269</v>
      </c>
      <c r="AX366" s="61">
        <f t="shared" si="92"/>
        <v>0</v>
      </c>
      <c r="AY366" s="61">
        <f t="shared" si="92"/>
        <v>-1.3100749139640269</v>
      </c>
      <c r="AZ366" s="61">
        <f t="shared" si="92"/>
        <v>0</v>
      </c>
      <c r="BA366" s="61">
        <f t="shared" si="92"/>
        <v>-1.3100749139640269</v>
      </c>
      <c r="BB366" s="61">
        <f t="shared" si="92"/>
        <v>0</v>
      </c>
      <c r="BC366" s="61">
        <f t="shared" si="92"/>
        <v>-1.3100749139640269</v>
      </c>
      <c r="BD366" s="61">
        <f t="shared" si="92"/>
        <v>0</v>
      </c>
      <c r="BE366" s="61">
        <f t="shared" si="92"/>
        <v>-1.3100749139640269</v>
      </c>
      <c r="BF366" s="61">
        <f t="shared" si="92"/>
        <v>0</v>
      </c>
      <c r="BG366" s="61">
        <f t="shared" si="92"/>
        <v>-1.3100749139640269</v>
      </c>
      <c r="BH366" s="61">
        <f t="shared" si="92"/>
        <v>0</v>
      </c>
      <c r="BI366" s="61">
        <f t="shared" si="92"/>
        <v>-1.3100749139640269</v>
      </c>
      <c r="BJ366" s="61">
        <f t="shared" si="92"/>
        <v>0</v>
      </c>
      <c r="BK366" s="61">
        <f t="shared" si="92"/>
        <v>-1.3100749139640269</v>
      </c>
      <c r="BL366" s="61">
        <f t="shared" si="92"/>
        <v>0</v>
      </c>
      <c r="BM366" s="61">
        <f t="shared" si="92"/>
        <v>-1.3100749139640269</v>
      </c>
      <c r="BN366" s="61">
        <f t="shared" si="92"/>
        <v>0</v>
      </c>
      <c r="BO366" s="61">
        <f t="shared" si="92"/>
        <v>-1.3100749139640269</v>
      </c>
      <c r="BP366" s="61">
        <f t="shared" si="92"/>
        <v>0</v>
      </c>
      <c r="BQ366" s="61">
        <f t="shared" si="92"/>
        <v>-1.3100749139640269</v>
      </c>
      <c r="BR366" s="61">
        <f t="shared" si="92"/>
        <v>0</v>
      </c>
      <c r="BS366" s="61">
        <f t="shared" si="92"/>
        <v>-1.3100749139640269</v>
      </c>
      <c r="BT366" s="61">
        <f t="shared" si="92"/>
        <v>0</v>
      </c>
      <c r="BU366" s="61">
        <f t="shared" si="92"/>
        <v>-1.3100749139640269</v>
      </c>
      <c r="BV366" s="61">
        <f t="shared" si="92"/>
        <v>0</v>
      </c>
      <c r="BW366" s="61">
        <f t="shared" si="92"/>
        <v>-1.3100749139640269</v>
      </c>
      <c r="BX366" s="61">
        <f t="shared" si="92"/>
        <v>0</v>
      </c>
      <c r="BY366" s="61">
        <f t="shared" si="92"/>
        <v>-1.3100749139640269</v>
      </c>
      <c r="BZ366" s="61">
        <f t="shared" si="92"/>
        <v>0</v>
      </c>
      <c r="CA366" s="61">
        <f t="shared" si="92"/>
        <v>-1.3100749139640269</v>
      </c>
      <c r="CB366" s="61">
        <f t="shared" si="92"/>
        <v>0</v>
      </c>
      <c r="CC366" s="61">
        <f t="shared" si="92"/>
        <v>-1.3100749139640269</v>
      </c>
      <c r="CD366" s="61">
        <f t="shared" ref="CD366:DM366" si="93">SUM(CD356:CD365)</f>
        <v>0</v>
      </c>
      <c r="CE366" s="61">
        <f t="shared" si="93"/>
        <v>-1.3100749139640269</v>
      </c>
      <c r="CF366" s="61">
        <f t="shared" si="93"/>
        <v>0</v>
      </c>
      <c r="CG366" s="61">
        <f t="shared" si="93"/>
        <v>-1.3100749139640269</v>
      </c>
      <c r="CH366" s="61">
        <f t="shared" si="93"/>
        <v>0</v>
      </c>
      <c r="CI366" s="61">
        <f t="shared" si="93"/>
        <v>-1.3100749139640269</v>
      </c>
      <c r="CJ366" s="61">
        <f t="shared" si="93"/>
        <v>0</v>
      </c>
      <c r="CK366" s="61">
        <f t="shared" si="93"/>
        <v>-1.3100749139640269</v>
      </c>
      <c r="CL366" s="61">
        <f t="shared" si="93"/>
        <v>0</v>
      </c>
      <c r="CM366" s="61">
        <f t="shared" si="93"/>
        <v>-1.3100749139640269</v>
      </c>
      <c r="CN366" s="61">
        <f t="shared" si="93"/>
        <v>0</v>
      </c>
      <c r="CO366" s="61">
        <f t="shared" si="93"/>
        <v>-1.3100749139640269</v>
      </c>
      <c r="CP366" s="61">
        <f t="shared" si="93"/>
        <v>0</v>
      </c>
      <c r="CQ366" s="61">
        <f t="shared" si="93"/>
        <v>-1.3100749139640269</v>
      </c>
      <c r="CR366" s="61">
        <f t="shared" si="93"/>
        <v>0</v>
      </c>
      <c r="CS366" s="61">
        <f t="shared" si="93"/>
        <v>-1.3100749139640269</v>
      </c>
      <c r="CT366" s="61">
        <f t="shared" si="93"/>
        <v>0</v>
      </c>
      <c r="CU366" s="61">
        <f t="shared" si="93"/>
        <v>-1.3100749139640269</v>
      </c>
      <c r="CV366" s="61">
        <f t="shared" si="93"/>
        <v>0</v>
      </c>
      <c r="CW366" s="61">
        <f t="shared" si="93"/>
        <v>-1.3100749139640269</v>
      </c>
      <c r="CX366" s="61">
        <f t="shared" si="93"/>
        <v>0</v>
      </c>
      <c r="CY366" s="61">
        <f t="shared" si="93"/>
        <v>-1.3100749139640269</v>
      </c>
      <c r="CZ366" s="61">
        <f t="shared" si="93"/>
        <v>0</v>
      </c>
      <c r="DA366" s="61">
        <f t="shared" si="93"/>
        <v>-1.3100749139640269</v>
      </c>
      <c r="DB366" s="61">
        <f t="shared" si="93"/>
        <v>0</v>
      </c>
      <c r="DC366" s="61">
        <f t="shared" si="93"/>
        <v>-1.3100749139640269</v>
      </c>
      <c r="DD366" s="61">
        <f t="shared" si="93"/>
        <v>0</v>
      </c>
      <c r="DE366" s="61">
        <f t="shared" si="93"/>
        <v>-1.3100749139640269</v>
      </c>
      <c r="DF366" s="61">
        <f t="shared" si="93"/>
        <v>0</v>
      </c>
      <c r="DG366" s="61">
        <f t="shared" si="93"/>
        <v>-1.3100749139640269</v>
      </c>
      <c r="DH366" s="61">
        <f t="shared" si="93"/>
        <v>0</v>
      </c>
      <c r="DI366" s="61">
        <f t="shared" si="93"/>
        <v>-1.3100749139640269</v>
      </c>
      <c r="DJ366" s="61">
        <f t="shared" si="93"/>
        <v>0</v>
      </c>
      <c r="DK366" s="61">
        <f t="shared" si="93"/>
        <v>-1.3100749139640269</v>
      </c>
      <c r="DL366" s="61">
        <f t="shared" si="93"/>
        <v>0</v>
      </c>
      <c r="DM366" s="77">
        <f t="shared" si="93"/>
        <v>-1.3100749139640269</v>
      </c>
    </row>
    <row r="367" spans="14:117" x14ac:dyDescent="0.25">
      <c r="N367" s="54" t="s">
        <v>624</v>
      </c>
      <c r="O367" s="55"/>
      <c r="P367" s="174" t="b">
        <f>IF(P368,IF(AND((ABS(DM367-DK367)&lt;0.001),(O354&gt;=0),(O354&lt;=1)),TRUE,FALSE),FALSE)</f>
        <v>1</v>
      </c>
      <c r="Q367" s="54"/>
      <c r="R367" s="55" t="s">
        <v>623</v>
      </c>
      <c r="S367" s="166">
        <f>$O$34-R366/S366</f>
        <v>0.24679224350500004</v>
      </c>
      <c r="T367" s="165">
        <f>ABS(U367-S367)</f>
        <v>3.7123995787068653E-3</v>
      </c>
      <c r="U367" s="164">
        <f>S367-T366/U366</f>
        <v>0.24307984392629317</v>
      </c>
      <c r="V367" s="165">
        <f>ABS(W367-U367)</f>
        <v>1.4364762035673495E-5</v>
      </c>
      <c r="W367" s="164">
        <f>U367-V366/W366</f>
        <v>0.24309420868832884</v>
      </c>
      <c r="X367" s="165">
        <f>ABS(Y367-W367)</f>
        <v>2.2071433569692545E-10</v>
      </c>
      <c r="Y367" s="164">
        <f>W367-X366/Y366</f>
        <v>0.24309420890904318</v>
      </c>
      <c r="Z367" s="165">
        <f>ABS(AA367-Y367)</f>
        <v>0</v>
      </c>
      <c r="AA367" s="164">
        <f>Y367-Z366/AA366</f>
        <v>0.24309420890904318</v>
      </c>
      <c r="AB367" s="165">
        <f>ABS(AC367-AA367)</f>
        <v>0</v>
      </c>
      <c r="AC367" s="164">
        <f>AA367-AB366/AC366</f>
        <v>0.24309420890904318</v>
      </c>
      <c r="AD367" s="165">
        <f>ABS(AE367-AC367)</f>
        <v>0</v>
      </c>
      <c r="AE367" s="164">
        <f>AC367-AD366/AE366</f>
        <v>0.24309420890904318</v>
      </c>
      <c r="AF367" s="165">
        <f>ABS(AG367-AE367)</f>
        <v>0</v>
      </c>
      <c r="AG367" s="164">
        <f>AE367-AF366/AG366</f>
        <v>0.24309420890904318</v>
      </c>
      <c r="AH367" s="165">
        <f>ABS(AI367-AG367)</f>
        <v>0</v>
      </c>
      <c r="AI367" s="164">
        <f>AG367-AH366/AI366</f>
        <v>0.24309420890904318</v>
      </c>
      <c r="AJ367" s="165">
        <f>ABS(AK367-AI367)</f>
        <v>0</v>
      </c>
      <c r="AK367" s="164">
        <f>AI367-AJ366/AK366</f>
        <v>0.24309420890904318</v>
      </c>
      <c r="AL367" s="165">
        <f>ABS(AM367-AK367)</f>
        <v>0</v>
      </c>
      <c r="AM367" s="164">
        <f>AK367-AL366/AM366</f>
        <v>0.24309420890904318</v>
      </c>
      <c r="AN367" s="165">
        <f>ABS(AO367-AM367)</f>
        <v>0</v>
      </c>
      <c r="AO367" s="164">
        <f>AM367-AN366/AO366</f>
        <v>0.24309420890904318</v>
      </c>
      <c r="AP367" s="165">
        <f>ABS(AQ367-AO367)</f>
        <v>0</v>
      </c>
      <c r="AQ367" s="164">
        <f>AO367-AP366/AQ366</f>
        <v>0.24309420890904318</v>
      </c>
      <c r="AR367" s="165">
        <f>ABS(AS367-AQ367)</f>
        <v>0</v>
      </c>
      <c r="AS367" s="164">
        <f>AQ367-AR366/AS366</f>
        <v>0.24309420890904318</v>
      </c>
      <c r="AT367" s="165">
        <f>ABS(AU367-AS367)</f>
        <v>0</v>
      </c>
      <c r="AU367" s="164">
        <f>AS367-AT366/AU366</f>
        <v>0.24309420890904318</v>
      </c>
      <c r="AV367" s="165">
        <f>ABS(AW367-AU367)</f>
        <v>0</v>
      </c>
      <c r="AW367" s="164">
        <f>AU367-AV366/AW366</f>
        <v>0.24309420890904318</v>
      </c>
      <c r="AX367" s="165">
        <f>ABS(AY367-AW367)</f>
        <v>0</v>
      </c>
      <c r="AY367" s="164">
        <f>AW367-AX366/AY366</f>
        <v>0.24309420890904318</v>
      </c>
      <c r="AZ367" s="165">
        <f>ABS(BA367-AY367)</f>
        <v>0</v>
      </c>
      <c r="BA367" s="164">
        <f>AY367-AZ366/BA366</f>
        <v>0.24309420890904318</v>
      </c>
      <c r="BB367" s="165">
        <f>ABS(BC367-BA367)</f>
        <v>0</v>
      </c>
      <c r="BC367" s="164">
        <f>BA367-BB366/BC366</f>
        <v>0.24309420890904318</v>
      </c>
      <c r="BD367" s="165">
        <f>ABS(BE367-BC367)</f>
        <v>0</v>
      </c>
      <c r="BE367" s="164">
        <f>BC367-BD366/BE366</f>
        <v>0.24309420890904318</v>
      </c>
      <c r="BF367" s="165">
        <f>ABS(BG367-BE367)</f>
        <v>0</v>
      </c>
      <c r="BG367" s="164">
        <f>BE367-BF366/BG366</f>
        <v>0.24309420890904318</v>
      </c>
      <c r="BH367" s="165">
        <f>ABS(BI367-BG367)</f>
        <v>0</v>
      </c>
      <c r="BI367" s="164">
        <f>BG367-BH366/BI366</f>
        <v>0.24309420890904318</v>
      </c>
      <c r="BJ367" s="165">
        <f>ABS(BK367-BI367)</f>
        <v>0</v>
      </c>
      <c r="BK367" s="164">
        <f>BI367-BJ366/BK366</f>
        <v>0.24309420890904318</v>
      </c>
      <c r="BL367" s="165">
        <f>ABS(BM367-BK367)</f>
        <v>0</v>
      </c>
      <c r="BM367" s="164">
        <f>BK367-BL366/BM366</f>
        <v>0.24309420890904318</v>
      </c>
      <c r="BN367" s="165">
        <f>ABS(BO367-BM367)</f>
        <v>0</v>
      </c>
      <c r="BO367" s="164">
        <f>BM367-BN366/BO366</f>
        <v>0.24309420890904318</v>
      </c>
      <c r="BP367" s="165">
        <f>ABS(BQ367-BO367)</f>
        <v>0</v>
      </c>
      <c r="BQ367" s="164">
        <f>BO367-BP366/BQ366</f>
        <v>0.24309420890904318</v>
      </c>
      <c r="BR367" s="165">
        <f>ABS(BS367-BQ367)</f>
        <v>0</v>
      </c>
      <c r="BS367" s="164">
        <f>BQ367-BR366/BS366</f>
        <v>0.24309420890904318</v>
      </c>
      <c r="BT367" s="165">
        <f>ABS(BU367-BS367)</f>
        <v>0</v>
      </c>
      <c r="BU367" s="164">
        <f>BS367-BT366/BU366</f>
        <v>0.24309420890904318</v>
      </c>
      <c r="BV367" s="165">
        <f>ABS(BW367-BU367)</f>
        <v>0</v>
      </c>
      <c r="BW367" s="164">
        <f>BU367-BV366/BW366</f>
        <v>0.24309420890904318</v>
      </c>
      <c r="BX367" s="165">
        <f>ABS(BY367-BW367)</f>
        <v>0</v>
      </c>
      <c r="BY367" s="164">
        <f>BW367-BX366/BY366</f>
        <v>0.24309420890904318</v>
      </c>
      <c r="BZ367" s="165">
        <f>ABS(CA367-BY367)</f>
        <v>0</v>
      </c>
      <c r="CA367" s="164">
        <f>BY367-BZ366/CA366</f>
        <v>0.24309420890904318</v>
      </c>
      <c r="CB367" s="165">
        <f>ABS(CC367-CA367)</f>
        <v>0</v>
      </c>
      <c r="CC367" s="164">
        <f>CA367-CB366/CC366</f>
        <v>0.24309420890904318</v>
      </c>
      <c r="CD367" s="165">
        <f>ABS(CE367-CC367)</f>
        <v>0</v>
      </c>
      <c r="CE367" s="164">
        <f>CC367-CD366/CE366</f>
        <v>0.24309420890904318</v>
      </c>
      <c r="CF367" s="165">
        <f>ABS(CG367-CE367)</f>
        <v>0</v>
      </c>
      <c r="CG367" s="164">
        <f>CE367-CF366/CG366</f>
        <v>0.24309420890904318</v>
      </c>
      <c r="CH367" s="165">
        <f>ABS(CI367-CG367)</f>
        <v>0</v>
      </c>
      <c r="CI367" s="164">
        <f>CG367-CH366/CI366</f>
        <v>0.24309420890904318</v>
      </c>
      <c r="CJ367" s="165">
        <f>ABS(CK367-CI367)</f>
        <v>0</v>
      </c>
      <c r="CK367" s="164">
        <f>CI367-CJ366/CK366</f>
        <v>0.24309420890904318</v>
      </c>
      <c r="CL367" s="165">
        <f>ABS(CM367-CK367)</f>
        <v>0</v>
      </c>
      <c r="CM367" s="164">
        <f>CK367-CL366/CM366</f>
        <v>0.24309420890904318</v>
      </c>
      <c r="CN367" s="165">
        <f>ABS(CO367-CM367)</f>
        <v>0</v>
      </c>
      <c r="CO367" s="164">
        <f>CM367-CN366/CO366</f>
        <v>0.24309420890904318</v>
      </c>
      <c r="CP367" s="165">
        <f>ABS(CQ367-CO367)</f>
        <v>0</v>
      </c>
      <c r="CQ367" s="164">
        <f>CO367-CP366/CQ366</f>
        <v>0.24309420890904318</v>
      </c>
      <c r="CR367" s="165">
        <f>ABS(CS367-CQ367)</f>
        <v>0</v>
      </c>
      <c r="CS367" s="164">
        <f>CQ367-CR366/CS366</f>
        <v>0.24309420890904318</v>
      </c>
      <c r="CT367" s="165">
        <f>ABS(CU367-CS367)</f>
        <v>0</v>
      </c>
      <c r="CU367" s="164">
        <f>CS367-CT366/CU366</f>
        <v>0.24309420890904318</v>
      </c>
      <c r="CV367" s="165">
        <f>ABS(CW367-CU367)</f>
        <v>0</v>
      </c>
      <c r="CW367" s="164">
        <f>CU367-CV366/CW366</f>
        <v>0.24309420890904318</v>
      </c>
      <c r="CX367" s="165">
        <f>ABS(CY367-CW367)</f>
        <v>0</v>
      </c>
      <c r="CY367" s="164">
        <f>CW367-CX366/CY366</f>
        <v>0.24309420890904318</v>
      </c>
      <c r="CZ367" s="165">
        <f>ABS(DA367-CY367)</f>
        <v>0</v>
      </c>
      <c r="DA367" s="164">
        <f>CY367-CZ366/DA366</f>
        <v>0.24309420890904318</v>
      </c>
      <c r="DB367" s="165">
        <f>ABS(DC367-DA367)</f>
        <v>0</v>
      </c>
      <c r="DC367" s="164">
        <f>DA367-DB366/DC366</f>
        <v>0.24309420890904318</v>
      </c>
      <c r="DD367" s="165">
        <f>ABS(DE367-DC367)</f>
        <v>0</v>
      </c>
      <c r="DE367" s="164">
        <f>DC367-DD366/DE366</f>
        <v>0.24309420890904318</v>
      </c>
      <c r="DF367" s="165">
        <f>ABS(DG367-DE367)</f>
        <v>0</v>
      </c>
      <c r="DG367" s="164">
        <f>DE367-DF366/DG366</f>
        <v>0.24309420890904318</v>
      </c>
      <c r="DH367" s="165">
        <f>ABS(DI367-DG367)</f>
        <v>0</v>
      </c>
      <c r="DI367" s="164">
        <f>DG367-DH366/DI366</f>
        <v>0.24309420890904318</v>
      </c>
      <c r="DJ367" s="165">
        <f>ABS(DK367-DI367)</f>
        <v>0</v>
      </c>
      <c r="DK367" s="164">
        <f>DI367-DJ366/DK366</f>
        <v>0.24309420890904318</v>
      </c>
      <c r="DL367" s="165">
        <f>ABS(DM367-DK367)</f>
        <v>0</v>
      </c>
      <c r="DM367" s="166">
        <f>DK367-DL366/DM366</f>
        <v>0.24309420890904318</v>
      </c>
    </row>
    <row r="368" spans="14:117" x14ac:dyDescent="0.25">
      <c r="N368" s="70" t="s">
        <v>625</v>
      </c>
      <c r="O368" s="73"/>
      <c r="P368" s="175" t="b">
        <f>IF(ISNUMBER(O354),TRUE,FALSE)</f>
        <v>1</v>
      </c>
      <c r="Q368" s="70"/>
      <c r="R368" s="73"/>
      <c r="S368" s="80"/>
      <c r="T368" s="73"/>
      <c r="U368" s="73"/>
      <c r="V368" s="73"/>
      <c r="W368" s="73"/>
      <c r="X368" s="73"/>
      <c r="Y368" s="73"/>
      <c r="Z368" s="73"/>
      <c r="AA368" s="73"/>
      <c r="AB368" s="73"/>
      <c r="AC368" s="73"/>
      <c r="AD368" s="73"/>
      <c r="AE368" s="73"/>
      <c r="AF368" s="73"/>
      <c r="AG368" s="73"/>
      <c r="AH368" s="73"/>
      <c r="AI368" s="73"/>
      <c r="AJ368" s="73"/>
      <c r="AK368" s="73"/>
      <c r="AL368" s="73"/>
      <c r="AM368" s="73"/>
      <c r="AN368" s="73"/>
      <c r="AO368" s="73"/>
      <c r="AP368" s="73"/>
      <c r="AQ368" s="73"/>
      <c r="AR368" s="73"/>
      <c r="AS368" s="73"/>
      <c r="AT368" s="73"/>
      <c r="AU368" s="73"/>
      <c r="AV368" s="73"/>
      <c r="AW368" s="73"/>
      <c r="AX368" s="73"/>
      <c r="AY368" s="73"/>
      <c r="AZ368" s="73"/>
      <c r="BA368" s="73"/>
      <c r="BB368" s="73"/>
      <c r="BC368" s="73"/>
      <c r="BD368" s="73"/>
      <c r="BE368" s="73"/>
      <c r="BF368" s="73"/>
      <c r="BG368" s="73"/>
      <c r="BH368" s="73"/>
      <c r="BI368" s="73"/>
      <c r="BJ368" s="73"/>
      <c r="BK368" s="73"/>
      <c r="BL368" s="73"/>
      <c r="BM368" s="73"/>
      <c r="BN368" s="73"/>
      <c r="BO368" s="73"/>
      <c r="BP368" s="73"/>
      <c r="BQ368" s="73"/>
      <c r="BR368" s="73"/>
      <c r="BS368" s="73"/>
      <c r="BT368" s="73"/>
      <c r="BU368" s="73"/>
      <c r="BV368" s="73"/>
      <c r="BW368" s="73"/>
      <c r="BX368" s="73"/>
      <c r="BY368" s="73"/>
      <c r="BZ368" s="73"/>
      <c r="CA368" s="73"/>
      <c r="CB368" s="73"/>
      <c r="CC368" s="73"/>
      <c r="CD368" s="73"/>
      <c r="CE368" s="73"/>
      <c r="CF368" s="73"/>
      <c r="CG368" s="73"/>
      <c r="CH368" s="73"/>
      <c r="CI368" s="73"/>
      <c r="CJ368" s="73"/>
      <c r="CK368" s="73"/>
      <c r="CL368" s="73"/>
      <c r="CM368" s="73"/>
      <c r="CN368" s="73"/>
      <c r="CO368" s="73"/>
      <c r="CP368" s="73"/>
      <c r="CQ368" s="73"/>
      <c r="CR368" s="73"/>
      <c r="CS368" s="73"/>
      <c r="CT368" s="73"/>
      <c r="CU368" s="73"/>
      <c r="CV368" s="73"/>
      <c r="CW368" s="73"/>
      <c r="CX368" s="73"/>
      <c r="CY368" s="73"/>
      <c r="CZ368" s="73"/>
      <c r="DA368" s="73"/>
      <c r="DB368" s="73"/>
      <c r="DC368" s="73"/>
      <c r="DD368" s="73"/>
      <c r="DE368" s="73"/>
      <c r="DF368" s="73"/>
      <c r="DG368" s="73"/>
      <c r="DH368" s="73"/>
      <c r="DI368" s="73"/>
      <c r="DJ368" s="73"/>
      <c r="DK368" s="73"/>
      <c r="DL368" s="73"/>
      <c r="DM368" s="80"/>
    </row>
    <row r="369" spans="14:56" x14ac:dyDescent="0.25">
      <c r="N369" s="176" t="s">
        <v>628</v>
      </c>
      <c r="O369" s="177"/>
      <c r="P369" s="178">
        <f>ABS(SUM(Q356:Q365)-SUM(Q316:Q325))</f>
        <v>1.1271950279834186E-5</v>
      </c>
      <c r="T369" s="51"/>
      <c r="V369" s="47"/>
      <c r="W369" s="47"/>
      <c r="AW369" t="s">
        <v>576</v>
      </c>
    </row>
    <row r="370" spans="14:56" x14ac:dyDescent="0.25">
      <c r="N370" s="54" t="s">
        <v>626</v>
      </c>
      <c r="O370" s="58"/>
      <c r="P370" s="171"/>
      <c r="Q370" s="57" t="s">
        <v>545</v>
      </c>
      <c r="R370" s="56"/>
      <c r="S370" s="56"/>
      <c r="T370" s="57"/>
      <c r="U370" s="57"/>
      <c r="V370" s="54">
        <v>1</v>
      </c>
      <c r="W370" s="55">
        <v>2</v>
      </c>
      <c r="X370" s="55">
        <v>3</v>
      </c>
      <c r="Y370" s="55">
        <v>4</v>
      </c>
      <c r="Z370" s="55">
        <v>5</v>
      </c>
      <c r="AA370" s="55">
        <v>6</v>
      </c>
      <c r="AB370" s="55">
        <v>7</v>
      </c>
      <c r="AC370" s="55">
        <v>8</v>
      </c>
      <c r="AD370" s="55">
        <v>9</v>
      </c>
      <c r="AE370" s="58">
        <v>10</v>
      </c>
      <c r="AF370" s="83" t="s">
        <v>569</v>
      </c>
      <c r="AG370" s="54"/>
      <c r="AH370" s="55"/>
      <c r="AI370" s="55"/>
      <c r="AJ370" s="55"/>
      <c r="AK370" s="55"/>
      <c r="AL370" s="55"/>
      <c r="AM370" s="55"/>
      <c r="AN370" s="55"/>
      <c r="AO370" s="55"/>
      <c r="AP370" s="55"/>
      <c r="AQ370" s="55"/>
      <c r="AR370" s="58"/>
      <c r="AS370" s="54"/>
      <c r="AT370" s="55" t="s">
        <v>565</v>
      </c>
      <c r="AU370" s="55" t="s">
        <v>577</v>
      </c>
      <c r="AV370" s="58" t="s">
        <v>578</v>
      </c>
    </row>
    <row r="371" spans="14:56" x14ac:dyDescent="0.25">
      <c r="N371" s="82"/>
      <c r="O371" s="172"/>
      <c r="P371" s="78">
        <v>1</v>
      </c>
      <c r="Q371" s="61">
        <f>N356/N366</f>
        <v>6.5255914550302815E-2</v>
      </c>
      <c r="R371" s="62"/>
      <c r="S371" s="62"/>
      <c r="T371" s="60"/>
      <c r="U371" s="63"/>
      <c r="V371" s="153">
        <f>SQRT($T$51*VLOOKUP(V370,$P$51:$T$60,5))*(1-$Q$20)*Q371*VLOOKUP(V370,P371:Q380,2)</f>
        <v>8.7457998610742033E-4</v>
      </c>
      <c r="W371" s="61">
        <f>SQRT($T$51*VLOOKUP(W370,$P$51:$T$60,5))*(1-$R$20)*Q371*VLOOKUP(W370,P371:Q380,2)</f>
        <v>2.3751201141574501E-3</v>
      </c>
      <c r="X371" s="61">
        <f>SQRT($T$51*VLOOKUP(X370,$P$51:$T$60,5))*(1-$S$20)*Q371*VLOOKUP(X370,P371:Q380,2)</f>
        <v>3.742748319743533E-3</v>
      </c>
      <c r="Y371" s="61">
        <f>SQRT($T$51*VLOOKUP(Y370,$P$51:$T$60,5))*(1-$T$20)*Q371*VLOOKUP(Y370,P371:Q380,2)</f>
        <v>5.0127664878378058E-3</v>
      </c>
      <c r="Z371" s="61">
        <f>SQRT($T$51*VLOOKUP(Z370,$P$51:$T$60,5))*(1-$U$20)*Q371*VLOOKUP(Z370,P371:Q380,2)</f>
        <v>4.7757345493034935E-3</v>
      </c>
      <c r="AA371" s="61">
        <f>SQRT($T$51*VLOOKUP(AA370,$P$51:$T$60,5))*(1-$V$20)*Q371*VLOOKUP(AA370,P371:Q380,2)</f>
        <v>6.2245040465347418E-3</v>
      </c>
      <c r="AB371" s="61">
        <f>SQRT($T$51*VLOOKUP(AB370,$P$51:$T$60,5))*(1-$W$20)*Q371*VLOOKUP(AB370,P371:Q380,2)</f>
        <v>3.3280665282826481E-4</v>
      </c>
      <c r="AC371" s="61">
        <f>SQRT($T$51*VLOOKUP(AC370,$P$51:$T$60,5))*(1-$X$20)*Q371*VLOOKUP(AC370,P371:Q380,2)</f>
        <v>1.5094619960401437E-3</v>
      </c>
      <c r="AD371" s="61">
        <f>SQRT($T$51*VLOOKUP(AD370,$P$51:$T$60,5))*(1-$Y$20)*Q371*VLOOKUP(AD370,P371:Q380,2)</f>
        <v>2.193897831559613E-3</v>
      </c>
      <c r="AE371" s="155">
        <f>SQRT($T$51*VLOOKUP(AE370,$P$51:$T$60,5))*(1-$Z$20)*Q371*VLOOKUP(AE370,P371:Q380,2)</f>
        <v>1.9477338443315789E-3</v>
      </c>
      <c r="AF371" s="84">
        <f>$U$51*Q371</f>
        <v>1.7489785342227124E-6</v>
      </c>
      <c r="AG371" s="59" t="s">
        <v>69</v>
      </c>
      <c r="AH371" s="61">
        <f>$AE$10*AE381*100000/($T$3*$AE$9)^2</f>
        <v>0.82559268884193282</v>
      </c>
      <c r="AI371" s="65" t="s">
        <v>583</v>
      </c>
      <c r="AJ371" s="66" t="s">
        <v>573</v>
      </c>
      <c r="AK371" s="61">
        <f>(AH378+SQRT(AH380))^(1/3)+(AH378-SQRT(AH380))^(1/3)-AH374/3</f>
        <v>0.16587119697532493</v>
      </c>
      <c r="AL371" s="63">
        <f>AK371^3+AH374*AK371^2+AH375*AK371+AH376</f>
        <v>0</v>
      </c>
      <c r="AM371" s="65" t="s">
        <v>573</v>
      </c>
      <c r="AN371" s="61">
        <f>IF(AH380&gt;=0,AK371,AK378)</f>
        <v>0.16587119697532493</v>
      </c>
      <c r="AO371" s="61">
        <f>IF(AN371&lt;AN372,AN372,AN371)</f>
        <v>0.16587119697532493</v>
      </c>
      <c r="AP371" s="61">
        <f>AO371</f>
        <v>0.16587119697532493</v>
      </c>
      <c r="AQ371" s="67">
        <f>IF(AP371&lt;AP372,AP372,AP371)</f>
        <v>0.16587119697532493</v>
      </c>
      <c r="AR371" s="81"/>
      <c r="AS371" s="59">
        <v>1</v>
      </c>
      <c r="AT371" s="61">
        <f>AT343</f>
        <v>5.4980683411787988E-2</v>
      </c>
      <c r="AU371" s="61">
        <f>SUMPRODUCT(Q371:Q380,$AT$51:$AT$60)</f>
        <v>0.37388644505630697</v>
      </c>
      <c r="AV371" s="68">
        <f>IF($AA$7,EXP((AT371/AH372)*(AQ376-1)-LN(AQ376-AH372)-AH371*(2*AU371/AH371-AT371/AH372)*LN((AQ376+2.41421536*AH372)/(AQ376-0.41421536*AH372))/(AH372*2.82842713)      ),1)</f>
        <v>2.9100435206485478</v>
      </c>
    </row>
    <row r="372" spans="14:56" x14ac:dyDescent="0.25">
      <c r="N372" s="82"/>
      <c r="O372" s="172"/>
      <c r="P372" s="78">
        <v>2</v>
      </c>
      <c r="Q372" s="61">
        <f>N357/N366</f>
        <v>0.10201987905173265</v>
      </c>
      <c r="R372" s="62"/>
      <c r="S372" s="62"/>
      <c r="T372" s="60"/>
      <c r="U372" s="63"/>
      <c r="V372" s="153">
        <f>SQRT($T$52*VLOOKUP(V370,$P$51:$T$60,5))*(1-$Q$21)*Q372*VLOOKUP(V370,P371:Q380,2)</f>
        <v>2.3751201141574505E-3</v>
      </c>
      <c r="W372" s="61">
        <f>SQRT($T$52*VLOOKUP(W370,$P$51:$T$60,5))*(1-$R$21)*Q372*VLOOKUP(W370,P371:Q380,2)</f>
        <v>6.4167662615864061E-3</v>
      </c>
      <c r="X372" s="61">
        <f>SQRT($T$52*VLOOKUP(X370,$P$51:$T$60,5))*(1-$S$21)*Q372*VLOOKUP(X370,P371:Q380,2)</f>
        <v>1.027055859941481E-2</v>
      </c>
      <c r="Y372" s="61">
        <f>SQRT($T$52*VLOOKUP(Y370,$P$51:$T$60,5))*(1-$T$21)*Q372*VLOOKUP(Y370,P371:Q380,2)</f>
        <v>1.243996386909605E-2</v>
      </c>
      <c r="Z372" s="61">
        <f>SQRT($T$52*VLOOKUP(Z370,$P$51:$T$60,5))*(1-$U$21)*Q372*VLOOKUP(Z370,P371:Q380,2)</f>
        <v>1.3364764645682441E-2</v>
      </c>
      <c r="AA372" s="61">
        <f>SQRT($T$52*VLOOKUP(AA370,$P$51:$T$60,5))*(1-$V$21)*Q372*VLOOKUP(AA370,P371:Q380,2)</f>
        <v>1.7122522878424026E-2</v>
      </c>
      <c r="AB372" s="61">
        <f>SQRT($T$52*VLOOKUP(AB370,$P$51:$T$60,5))*(1-$W$21)*Q372*VLOOKUP(AB370,P371:Q380,2)</f>
        <v>8.8248782236264331E-4</v>
      </c>
      <c r="AC372" s="61">
        <f>SQRT($T$52*VLOOKUP(AC370,$P$51:$T$60,5))*(1-$X$21)*Q372*VLOOKUP(AC370,P371:Q380,2)</f>
        <v>3.9072076798004063E-3</v>
      </c>
      <c r="AD372" s="61">
        <f>SQRT($T$52*VLOOKUP(AD370,$P$51:$T$60,5))*(1-$Y$21)*Q372*VLOOKUP(AD370,P371:Q380,2)</f>
        <v>5.9471172261898351E-3</v>
      </c>
      <c r="AE372" s="155">
        <f>SQRT($T$52*VLOOKUP(AE370,$P$51:$T$60,5))*(1-$Z$21)*Q372*VLOOKUP(AE370,P371:Q380,2)</f>
        <v>5.3437311420896577E-3</v>
      </c>
      <c r="AF372" s="84">
        <f>$U$52*Q372</f>
        <v>4.1267138354442765E-6</v>
      </c>
      <c r="AG372" s="59" t="s">
        <v>65</v>
      </c>
      <c r="AH372" s="61">
        <f>AF381*$AE$10*100000/($T$3*$AE$9)</f>
        <v>0.10707933931337392</v>
      </c>
      <c r="AI372" s="61"/>
      <c r="AJ372" s="66" t="s">
        <v>574</v>
      </c>
      <c r="AK372" s="66" t="e">
        <f>1/0</f>
        <v>#DIV/0!</v>
      </c>
      <c r="AL372" s="61"/>
      <c r="AM372" s="65" t="s">
        <v>574</v>
      </c>
      <c r="AN372" s="66">
        <f>IF(AH380&gt;=0,0,AK379)</f>
        <v>0</v>
      </c>
      <c r="AO372" s="61">
        <f>IF(AN371&lt;AN372,AN371,AN372)</f>
        <v>0</v>
      </c>
      <c r="AP372" s="61">
        <f>IF(AO372&lt;AO373,AO373,AO372)</f>
        <v>0</v>
      </c>
      <c r="AQ372" s="67">
        <f>IF(AP371&lt;AP372,AP371,AP372)</f>
        <v>0</v>
      </c>
      <c r="AR372" s="81"/>
      <c r="AS372" s="59">
        <v>2</v>
      </c>
      <c r="AT372" s="61">
        <f t="shared" ref="AT372:AT380" si="94">AT344</f>
        <v>8.2978405430088234E-2</v>
      </c>
      <c r="AU372" s="61">
        <f>SUMPRODUCT(Q371:Q380,$AU$51:$AU$60)</f>
        <v>0.64405325203530805</v>
      </c>
      <c r="AV372" s="68">
        <f>IF($AA$8,EXP((AT372/AH372)*(AQ376-1)-LN(AQ376-AH372)-AH371*(2*AU372/AH371-AT372/AH372)*LN((AQ376+2.41421536*AH372)/(AQ376-0.41421536*AH372))/(AH372*2.82842713)      ),1)</f>
        <v>0.61280427741999632</v>
      </c>
    </row>
    <row r="373" spans="14:56" x14ac:dyDescent="0.25">
      <c r="N373" s="82"/>
      <c r="O373" s="172"/>
      <c r="P373" s="78">
        <v>3</v>
      </c>
      <c r="Q373" s="61">
        <f>N358/N366</f>
        <v>0.11931858504188135</v>
      </c>
      <c r="R373" s="62"/>
      <c r="S373" s="62"/>
      <c r="T373" s="60"/>
      <c r="U373" s="63"/>
      <c r="V373" s="153">
        <f>SQRT($T$53*VLOOKUP(V370,$P$51:$T$60,5))*(1-$Q$22)*Q373*VLOOKUP(V370,P371:Q380,2)</f>
        <v>3.742748319743533E-3</v>
      </c>
      <c r="W373" s="61">
        <f>SQRT($T$53*VLOOKUP(W370,$P$51:$T$60,5))*(1-$R$22)*Q373*VLOOKUP(W370,P371:Q380,2)</f>
        <v>1.027055859941481E-2</v>
      </c>
      <c r="X373" s="61">
        <f>SQRT($T$53*VLOOKUP(X370,$P$51:$T$60,5))*(1-$S$22)*Q373*VLOOKUP(X370,P371:Q380,2)</f>
        <v>1.6475093330141594E-2</v>
      </c>
      <c r="Y373" s="61">
        <f>SQRT($T$53*VLOOKUP(Y370,$P$51:$T$60,5))*(1-$T$22)*Q373*VLOOKUP(Y370,P371:Q380,2)</f>
        <v>2.197713007299051E-2</v>
      </c>
      <c r="Z373" s="61">
        <f>SQRT($T$53*VLOOKUP(Z370,$P$51:$T$60,5))*(1-$U$22)*Q373*VLOOKUP(Z370,P371:Q380,2)</f>
        <v>2.1438353729387783E-2</v>
      </c>
      <c r="AA373" s="61">
        <f>SQRT($T$53*VLOOKUP(AA370,$P$51:$T$60,5))*(1-$V$22)*Q373*VLOOKUP(AA370,P371:Q380,2)</f>
        <v>2.6913556260291516E-2</v>
      </c>
      <c r="AB373" s="61">
        <f>SQRT($T$53*VLOOKUP(AB370,$P$51:$T$60,5))*(1-$W$22)*Q373*VLOOKUP(AB370,P371:Q380,2)</f>
        <v>1.3638084398001863E-3</v>
      </c>
      <c r="AC373" s="61">
        <f>SQRT($T$53*VLOOKUP(AC370,$P$51:$T$60,5))*(1-$X$22)*Q373*VLOOKUP(AC370,P371:Q380,2)</f>
        <v>6.3191288112525185E-3</v>
      </c>
      <c r="AD373" s="61">
        <f>SQRT($T$53*VLOOKUP(AD370,$P$51:$T$60,5))*(1-$Y$22)*Q373*VLOOKUP(AD370,P371:Q380,2)</f>
        <v>9.4825505715097746E-3</v>
      </c>
      <c r="AE373" s="155">
        <f>SQRT($T$53*VLOOKUP(AE370,$P$51:$T$60,5))*(1-$Z$22)*Q373*VLOOKUP(AE370,P371:Q380,2)</f>
        <v>8.6393875280731287E-3</v>
      </c>
      <c r="AF373" s="84">
        <f>$U$53*Q373</f>
        <v>6.7229291377421658E-6</v>
      </c>
      <c r="AG373" s="82"/>
      <c r="AH373" s="65"/>
      <c r="AI373" s="61"/>
      <c r="AJ373" s="66" t="s">
        <v>575</v>
      </c>
      <c r="AK373" s="66" t="e">
        <f>1/0</f>
        <v>#DIV/0!</v>
      </c>
      <c r="AL373" s="61"/>
      <c r="AM373" s="65" t="s">
        <v>575</v>
      </c>
      <c r="AN373" s="66">
        <f>IF(AH380&gt;=0,0,AK380)</f>
        <v>0</v>
      </c>
      <c r="AO373" s="61">
        <f>AN373</f>
        <v>0</v>
      </c>
      <c r="AP373" s="61">
        <f>IF(AO372&lt;AO373,AO372,AO373)</f>
        <v>0</v>
      </c>
      <c r="AQ373" s="67">
        <f>AP373</f>
        <v>0</v>
      </c>
      <c r="AR373" s="81"/>
      <c r="AS373" s="59">
        <v>3</v>
      </c>
      <c r="AT373" s="61">
        <f t="shared" si="94"/>
        <v>0.11558353539329831</v>
      </c>
      <c r="AU373" s="61">
        <f>SUMPRODUCT(Q371:Q380,$AV$51:$AV$60)</f>
        <v>0.89314757426906177</v>
      </c>
      <c r="AV373" s="68">
        <f>IF($AA$9,EXP((AT373/AH372)*(AQ376-1)-LN(AQ376-AH372)-AH371*(2*AU373/AH371-AT373/AH372)*LN((AQ376+2.41421536*AH372)/(AQ376-0.41421536*AH372))/(AH372*2.82842713)      ),1)</f>
        <v>0.1715685079238469</v>
      </c>
    </row>
    <row r="374" spans="14:56" x14ac:dyDescent="0.25">
      <c r="N374" s="82"/>
      <c r="O374" s="172"/>
      <c r="P374" s="78">
        <v>4</v>
      </c>
      <c r="Q374" s="61">
        <f>N359/N366</f>
        <v>0.1259270471614061</v>
      </c>
      <c r="R374" s="62"/>
      <c r="S374" s="62"/>
      <c r="T374" s="60"/>
      <c r="U374" s="63"/>
      <c r="V374" s="153">
        <f>SQRT($T$54*VLOOKUP(V370,$P$51:$T$60,5))*(1-$Q$23)*Q374*VLOOKUP(V370,P371:Q380,2)</f>
        <v>5.0127664878378058E-3</v>
      </c>
      <c r="W374" s="61">
        <f>SQRT($T$54*VLOOKUP(W370,$P$51:$T$60,5))*(1-$R$23)*Q374*VLOOKUP(W370,P371:Q380,2)</f>
        <v>1.243996386909605E-2</v>
      </c>
      <c r="X374" s="61">
        <f>SQRT($T$54*VLOOKUP(X370,$P$51:$T$60,5))*(1-$S$23)*Q374*VLOOKUP(X370,P371:Q380,2)</f>
        <v>2.197713007299051E-2</v>
      </c>
      <c r="Y374" s="61">
        <f>SQRT($T$54*VLOOKUP(Y370,$P$51:$T$60,5))*(1-$T$23)*Q374*VLOOKUP(Y370,P371:Q380,2)</f>
        <v>2.9511083650122172E-2</v>
      </c>
      <c r="Z374" s="61">
        <f>SQRT($T$54*VLOOKUP(Z370,$P$51:$T$60,5))*(1-$U$23)*Q374*VLOOKUP(Z370,P371:Q380,2)</f>
        <v>2.8481928920633726E-2</v>
      </c>
      <c r="AA374" s="61">
        <f>SQRT($T$54*VLOOKUP(AA370,$P$51:$T$60,5))*(1-$V$23)*Q374*VLOOKUP(AA370,P371:Q380,2)</f>
        <v>3.4269990794908667E-2</v>
      </c>
      <c r="AB374" s="61">
        <f>SQRT($T$54*VLOOKUP(AB370,$P$51:$T$60,5))*(1-$W$23)*Q374*VLOOKUP(AB370,P371:Q380,2)</f>
        <v>1.8356660756100741E-3</v>
      </c>
      <c r="AC374" s="61">
        <f>SQRT($T$54*VLOOKUP(AC370,$P$51:$T$60,5))*(1-$X$23)*Q374*VLOOKUP(AC370,P371:Q380,2)</f>
        <v>8.3685480733172567E-3</v>
      </c>
      <c r="AD374" s="61">
        <f>SQRT($T$54*VLOOKUP(AD370,$P$51:$T$60,5))*(1-$Y$23)*Q374*VLOOKUP(AD370,P371:Q380,2)</f>
        <v>1.3912774190448793E-2</v>
      </c>
      <c r="AE374" s="155">
        <f>SQRT($T$54*VLOOKUP(AE370,$P$51:$T$60,5))*(1-$Z$23)*Q374*VLOOKUP(AE370,P371:Q380,2)</f>
        <v>1.049667547492468E-2</v>
      </c>
      <c r="AF374" s="84">
        <f>$U$54*Q374</f>
        <v>9.1154594433335351E-6</v>
      </c>
      <c r="AG374" s="59" t="s">
        <v>570</v>
      </c>
      <c r="AH374" s="60">
        <f>AH372-1</f>
        <v>-0.89292066068662612</v>
      </c>
      <c r="AI374" s="61"/>
      <c r="AJ374" s="66"/>
      <c r="AK374" s="61"/>
      <c r="AL374" s="61"/>
      <c r="AM374" s="50"/>
      <c r="AN374" s="65"/>
      <c r="AO374" s="65"/>
      <c r="AP374" s="65"/>
      <c r="AQ374" s="65"/>
      <c r="AR374" s="81"/>
      <c r="AS374" s="59">
        <v>4</v>
      </c>
      <c r="AT374" s="61">
        <f t="shared" si="94"/>
        <v>0.14849269129567372</v>
      </c>
      <c r="AU374" s="61">
        <f>SUMPRODUCT(Q371:Q380,$AW$51:$AW$60)</f>
        <v>1.1115047987329227</v>
      </c>
      <c r="AV374" s="68">
        <f>IF($AA$10,EXP((AT374/AH372)*(AQ376-1)-LN(AQ376-AH372)-AH371*(2*AU374/AH371-AT374/AH372)*LN((AQ376+2.41421536*AH372)/(AQ376-0.41421536*AH372))/(AH372*2.82842713)      ),1)</f>
        <v>6.2368916676862375E-2</v>
      </c>
    </row>
    <row r="375" spans="14:56" x14ac:dyDescent="0.25">
      <c r="N375" s="82"/>
      <c r="O375" s="172"/>
      <c r="P375" s="78">
        <v>5</v>
      </c>
      <c r="Q375" s="61">
        <f>N360/N366</f>
        <v>0.12573145104813727</v>
      </c>
      <c r="R375" s="62"/>
      <c r="S375" s="62"/>
      <c r="T375" s="60"/>
      <c r="U375" s="63"/>
      <c r="V375" s="153">
        <f>SQRT($T$55*VLOOKUP(V370,$P$51:$T$60,5))*(1-$Q$24)*Q375*VLOOKUP(V370,P371:Q380,2)</f>
        <v>4.7757345493034935E-3</v>
      </c>
      <c r="W375" s="61">
        <f>SQRT($T$55*VLOOKUP(W370,$P$51:$T$60,5))*(1-$R$24)*Q375*VLOOKUP(W370,P371:Q380,2)</f>
        <v>1.3364764645682443E-2</v>
      </c>
      <c r="X375" s="61">
        <f>SQRT($T$55*VLOOKUP(X370,$P$51:$T$60,5))*(1-$S$24)*Q375*VLOOKUP(X370,P371:Q380,2)</f>
        <v>2.143835372938778E-2</v>
      </c>
      <c r="Y375" s="61">
        <f>SQRT($T$55*VLOOKUP(Y370,$P$51:$T$60,5))*(1-$T$24)*Q375*VLOOKUP(Y370,P371:Q380,2)</f>
        <v>2.8481928920633726E-2</v>
      </c>
      <c r="Z375" s="61">
        <f>SQRT($T$55*VLOOKUP(Z370,$P$51:$T$60,5))*(1-$U$24)*Q375*VLOOKUP(Z370,P371:Q380,2)</f>
        <v>2.7466686672985241E-2</v>
      </c>
      <c r="AA375" s="61">
        <f>SQRT($T$55*VLOOKUP(AA370,$P$51:$T$60,5))*(1-$V$24)*Q375*VLOOKUP(AA370,P371:Q380,2)</f>
        <v>3.5703727498799707E-2</v>
      </c>
      <c r="AB375" s="61">
        <f>SQRT($T$55*VLOOKUP(AB370,$P$51:$T$60,5))*(1-$W$24)*Q375*VLOOKUP(AB370,P371:Q380,2)</f>
        <v>1.7260905799739747E-3</v>
      </c>
      <c r="AC375" s="61">
        <f>SQRT($T$55*VLOOKUP(AC370,$P$51:$T$60,5))*(1-$X$24)*Q375*VLOOKUP(AC370,P371:Q380,2)</f>
        <v>8.197370206362492E-3</v>
      </c>
      <c r="AD375" s="61">
        <f>SQRT($T$55*VLOOKUP(AD370,$P$51:$T$60,5))*(1-$Y$24)*Q375*VLOOKUP(AD370,P371:Q380,2)</f>
        <v>1.2786005051807901E-2</v>
      </c>
      <c r="AE375" s="155">
        <f>SQRT($T$55*VLOOKUP(AE370,$P$51:$T$60,5))*(1-$Z$24)*Q375*VLOOKUP(AE370,P371:Q380,2)</f>
        <v>1.1155066150645848E-2</v>
      </c>
      <c r="AF375" s="84">
        <f>$U$55*Q375</f>
        <v>9.0992495724148216E-6</v>
      </c>
      <c r="AG375" s="59" t="s">
        <v>571</v>
      </c>
      <c r="AH375" s="60">
        <f>AH371-3*AH372*AH372-2*AH372</f>
        <v>0.57703605549181891</v>
      </c>
      <c r="AI375" s="61" t="s">
        <v>584</v>
      </c>
      <c r="AJ375" s="66" t="s">
        <v>585</v>
      </c>
      <c r="AK375" s="61">
        <f>AH378^2/AH379^3</f>
        <v>-0.41970667032194564</v>
      </c>
      <c r="AL375" s="61"/>
      <c r="AM375" s="50"/>
      <c r="AN375" s="65"/>
      <c r="AO375" s="65"/>
      <c r="AP375" s="65"/>
      <c r="AQ375" s="65"/>
      <c r="AR375" s="81"/>
      <c r="AS375" s="59">
        <v>5</v>
      </c>
      <c r="AT375" s="61">
        <f t="shared" si="94"/>
        <v>0.14845922339919562</v>
      </c>
      <c r="AU375" s="61">
        <f>SUMPRODUCT(Q371:Q380,$AX$51:$AX$60)</f>
        <v>1.1051289960707793</v>
      </c>
      <c r="AV375" s="68">
        <f>IF($AA$11,EXP((AT375/AH372)*(AQ376-1)-LN(AQ376-AH372)-AH371*(2*AU375/AH371-AT375/AH372)*LN((AQ376+2.41421536*AH372)/(AQ376-0.41421536*AH372))/(AH372*2.82842713)      ),1)</f>
        <v>6.5687957661484386E-2</v>
      </c>
    </row>
    <row r="376" spans="14:56" x14ac:dyDescent="0.25">
      <c r="N376" s="82"/>
      <c r="O376" s="172"/>
      <c r="P376" s="78">
        <v>6</v>
      </c>
      <c r="Q376" s="61">
        <f>N361/N366</f>
        <v>0.12962147072116609</v>
      </c>
      <c r="R376" s="62"/>
      <c r="S376" s="62"/>
      <c r="T376" s="60"/>
      <c r="U376" s="63"/>
      <c r="V376" s="153">
        <f>SQRT($T$56*VLOOKUP(V370,$P$51:$T$60,5))*(1-$Q$25)*Q376*VLOOKUP(V370,P371:Q380,2)</f>
        <v>6.2245040465347418E-3</v>
      </c>
      <c r="W376" s="61">
        <f>SQRT($T$56*VLOOKUP(W370,$P$51:$T$60,5))*(1-$R$25)*Q376*VLOOKUP(W370,P371:Q380,2)</f>
        <v>1.7122522878424026E-2</v>
      </c>
      <c r="X376" s="61">
        <f>SQRT($T$56*VLOOKUP(X370,$P$51:$T$60,5))*(1-$S$25)*Q376*VLOOKUP(X370,P371:Q380,2)</f>
        <v>2.6913556260291512E-2</v>
      </c>
      <c r="Y376" s="61">
        <f>SQRT($T$56*VLOOKUP(Y370,$P$51:$T$60,5))*(1-$T$25)*Q376*VLOOKUP(Y370,P371:Q380,2)</f>
        <v>3.4269990794908674E-2</v>
      </c>
      <c r="Z376" s="61">
        <f>SQRT($T$56*VLOOKUP(Z370,$P$51:$T$60,5))*(1-$U$25)*Q376*VLOOKUP(Z370,P371:Q380,2)</f>
        <v>3.5703727498799707E-2</v>
      </c>
      <c r="AA376" s="61">
        <f>SQRT($T$56*VLOOKUP(AA370,$P$51:$T$60,5))*(1-$V$25)*Q376*VLOOKUP(AA370,P371:Q380,2)</f>
        <v>4.6410991339640835E-2</v>
      </c>
      <c r="AB376" s="61">
        <f>SQRT($T$56*VLOOKUP(AB370,$P$51:$T$60,5))*(1-$W$25)*Q376*VLOOKUP(AB370,P371:Q380,2)</f>
        <v>2.4771875756683152E-3</v>
      </c>
      <c r="AC376" s="61">
        <f>SQRT($T$56*VLOOKUP(AC370,$P$51:$T$60,5))*(1-$X$25)*Q376*VLOOKUP(AC370,P371:Q380,2)</f>
        <v>1.062905707741409E-2</v>
      </c>
      <c r="AD376" s="61">
        <f>SQRT($T$56*VLOOKUP(AD370,$P$51:$T$60,5))*(1-$Y$25)*Q376*VLOOKUP(AD370,P371:Q380,2)</f>
        <v>1.6348246268984228E-2</v>
      </c>
      <c r="AE376" s="155">
        <f>SQRT($T$56*VLOOKUP(AE370,$P$51:$T$60,5))*(1-$Z$25)*Q376*VLOOKUP(AE370,P371:Q380,2)</f>
        <v>1.4500381746643955E-2</v>
      </c>
      <c r="AF376" s="84">
        <f>$U$56*Q376</f>
        <v>1.1669664079719925E-5</v>
      </c>
      <c r="AG376" s="59" t="s">
        <v>572</v>
      </c>
      <c r="AH376" s="60">
        <f>-1*AH371*AH372+AH372^2+AH372^3</f>
        <v>-7.5710164666854277E-2</v>
      </c>
      <c r="AI376" s="61"/>
      <c r="AJ376" s="66" t="s">
        <v>586</v>
      </c>
      <c r="AK376" s="61" t="e">
        <f>SQRT(1-AK375)/SQRT(AK375)*AH378/ABS(AH378)</f>
        <v>#NUM!</v>
      </c>
      <c r="AL376" s="61"/>
      <c r="AM376" s="50"/>
      <c r="AN376" s="65"/>
      <c r="AO376" s="65"/>
      <c r="AP376" s="65" t="s">
        <v>579</v>
      </c>
      <c r="AQ376" s="61">
        <f>IF(AH380&gt;=0,AQ371,AQ373)</f>
        <v>0.16587119697532493</v>
      </c>
      <c r="AR376" s="81"/>
      <c r="AS376" s="59">
        <v>6</v>
      </c>
      <c r="AT376" s="61">
        <f t="shared" si="94"/>
        <v>0.18468301041282212</v>
      </c>
      <c r="AU376" s="61">
        <f>SUMPRODUCT(Q371:Q380,$AY$51:$AY$60)</f>
        <v>1.3674228391324719</v>
      </c>
      <c r="AV376" s="68">
        <f>IF($AA$12,EXP((AT376/AH372)*(AQ376-1)-LN(AQ376-AH372)-AH371*(2*AU376/AH371-AT376/AH372)*LN((AQ376+2.41421536*AH372)/(AQ376-0.41421536*AH372))/(AH372*2.82842713)      ),1)</f>
        <v>1.799083691093022E-2</v>
      </c>
    </row>
    <row r="377" spans="14:56" x14ac:dyDescent="0.25">
      <c r="N377" s="82"/>
      <c r="O377" s="172"/>
      <c r="P377" s="78">
        <v>7</v>
      </c>
      <c r="Q377" s="61">
        <f>N362/N366</f>
        <v>3.9090202580730857E-2</v>
      </c>
      <c r="R377" s="62"/>
      <c r="S377" s="62"/>
      <c r="T377" s="60"/>
      <c r="U377" s="63"/>
      <c r="V377" s="153">
        <f>SQRT($T$57*VLOOKUP(V370,$P$51:$T$60,5))*(1-$Q$26)*Q377*VLOOKUP(V370,P371:Q380,2)</f>
        <v>3.3280665282826486E-4</v>
      </c>
      <c r="W377" s="61">
        <f>SQRT($T$57*VLOOKUP(W370,$P$51:$T$60,5))*(1-$R$26)*Q377*VLOOKUP(W370,P371:Q380,2)</f>
        <v>8.8248782236264331E-4</v>
      </c>
      <c r="X377" s="61">
        <f>SQRT($T$57*VLOOKUP(X370,$P$51:$T$60,5))*(1-$S$26)*Q377*VLOOKUP(X370,P371:Q380,2)</f>
        <v>1.3638084398001863E-3</v>
      </c>
      <c r="Y377" s="61">
        <f>SQRT($T$57*VLOOKUP(Y370,$P$51:$T$60,5))*(1-$T$26)*Q377*VLOOKUP(Y370,P371:Q380,2)</f>
        <v>1.8356660756100739E-3</v>
      </c>
      <c r="Z377" s="61">
        <f>SQRT($T$57*VLOOKUP(Z370,$P$51:$T$60,5))*(1-$U$26)*Q377*VLOOKUP(Z370,P371:Q380,2)</f>
        <v>1.7260905799739749E-3</v>
      </c>
      <c r="AA377" s="61">
        <f>SQRT($T$57*VLOOKUP(AA370,$P$51:$T$60,5))*(1-$V$26)*Q377*VLOOKUP(AA370,P371:Q380,2)</f>
        <v>2.4771875756683152E-3</v>
      </c>
      <c r="AB377" s="61">
        <f>SQRT($T$57*VLOOKUP(AB370,$P$51:$T$60,5))*(1-$W$26)*Q377*VLOOKUP(AB370,P371:Q380,2)</f>
        <v>1.3490453584139541E-4</v>
      </c>
      <c r="AC377" s="61">
        <f>SQRT($T$57*VLOOKUP(AC370,$P$51:$T$60,5))*(1-$X$26)*Q377*VLOOKUP(AC370,P371:Q380,2)</f>
        <v>6.6393103374012493E-4</v>
      </c>
      <c r="AD377" s="61">
        <f>SQRT($T$57*VLOOKUP(AD370,$P$51:$T$60,5))*(1-$Y$26)*Q377*VLOOKUP(AD370,P371:Q380,2)</f>
        <v>7.7444851132098225E-4</v>
      </c>
      <c r="AE377" s="155">
        <f>SQRT($T$57*VLOOKUP(AE370,$P$51:$T$60,5))*(1-$Z$26)*Q377*VLOOKUP(AE370,P371:Q380,2)</f>
        <v>7.148559013893163E-4</v>
      </c>
      <c r="AF377" s="84">
        <f>$U$57*Q377</f>
        <v>9.4011292642267007E-7</v>
      </c>
      <c r="AG377" s="82"/>
      <c r="AH377" s="65"/>
      <c r="AI377" s="61"/>
      <c r="AJ377" s="66" t="s">
        <v>587</v>
      </c>
      <c r="AK377" s="61" t="e">
        <f>IF(ATAN(AK376)&lt;0,ATAN(AK376)+PI(),ATAN(AK376))</f>
        <v>#NUM!</v>
      </c>
      <c r="AL377" s="61"/>
      <c r="AM377" s="50"/>
      <c r="AN377" s="65"/>
      <c r="AO377" s="65"/>
      <c r="AP377" s="65"/>
      <c r="AQ377" s="65"/>
      <c r="AR377" s="81"/>
      <c r="AS377" s="59">
        <v>7</v>
      </c>
      <c r="AT377" s="61">
        <f t="shared" si="94"/>
        <v>4.9335284646156045E-2</v>
      </c>
      <c r="AU377" s="61">
        <f>SUMPRODUCT(Q371:Q380,$AZ$51:$AZ$60)</f>
        <v>0.23481513717371394</v>
      </c>
      <c r="AV377" s="68">
        <f>IF($AA$13,EXP((AT377/AH372)*(AQ376-1)-LN(AQ376-AH372)-AH371*(2*AU377/AH371-AT377/AH372)*LN((AQ376+2.41421536*AH372)/(AQ376-0.41421536*AH372))/(AH372*2.82842713)      ),1)</f>
        <v>8.0117640677944113</v>
      </c>
    </row>
    <row r="378" spans="14:56" x14ac:dyDescent="0.25">
      <c r="N378" s="82"/>
      <c r="O378" s="172"/>
      <c r="P378" s="78">
        <v>8</v>
      </c>
      <c r="Q378" s="61">
        <f>N363/N366</f>
        <v>8.8114421854263325E-2</v>
      </c>
      <c r="R378" s="62"/>
      <c r="S378" s="62"/>
      <c r="T378" s="60"/>
      <c r="U378" s="63"/>
      <c r="V378" s="153">
        <f>SQRT($T$58*VLOOKUP(V370,$P$51:$T$60,5))*(1-$Q$27)*Q378*VLOOKUP(V370,P371:Q380,2)</f>
        <v>1.5094619960401437E-3</v>
      </c>
      <c r="W378" s="61">
        <f>SQRT($T$58*VLOOKUP(W370,$P$51:$T$60,5))*(1-$R$27)*Q378*VLOOKUP(W370,P371:Q380,2)</f>
        <v>3.9072076798004063E-3</v>
      </c>
      <c r="X378" s="61">
        <f>SQRT($T$58*VLOOKUP(X370,$P$51:$T$60,5))*(1-$S$27)*Q378*VLOOKUP(X370,P371:Q380,2)</f>
        <v>6.3191288112525185E-3</v>
      </c>
      <c r="Y378" s="61">
        <f>SQRT($T$58*VLOOKUP(Y370,$P$51:$T$60,5))*(1-$T$27)*Q378*VLOOKUP(Y370,P371:Q380,2)</f>
        <v>8.3685480733172585E-3</v>
      </c>
      <c r="Z378" s="61">
        <f>SQRT($T$58*VLOOKUP(Z370,$P$51:$T$60,5))*(1-$U$27)*Q378*VLOOKUP(Z370,P371:Q380,2)</f>
        <v>8.197370206362492E-3</v>
      </c>
      <c r="AA378" s="61">
        <f>SQRT($T$58*VLOOKUP(AA370,$P$51:$T$60,5))*(1-$V$27)*Q378*VLOOKUP(AA370,P371:Q380,2)</f>
        <v>1.062905707741409E-2</v>
      </c>
      <c r="AB378" s="61">
        <f>SQRT($T$58*VLOOKUP(AB370,$P$51:$T$60,5))*(1-$W$27)*Q378*VLOOKUP(AB370,P371:Q380,2)</f>
        <v>6.6393103374012493E-4</v>
      </c>
      <c r="AC378" s="61">
        <f>SQRT($T$58*VLOOKUP(AC370,$P$51:$T$60,5))*(1-$X$27)*Q378*VLOOKUP(AC370,P371:Q380,2)</f>
        <v>3.1592026157569067E-3</v>
      </c>
      <c r="AD378" s="61">
        <f>SQRT($T$58*VLOOKUP(AD370,$P$51:$T$60,5))*(1-$Y$27)*Q378*VLOOKUP(AD370,P371:Q380,2)</f>
        <v>4.1087075225162044E-3</v>
      </c>
      <c r="AE378" s="155">
        <f>SQRT($T$58*VLOOKUP(AE370,$P$51:$T$60,5))*(1-$Z$27)*Q378*VLOOKUP(AE370,P371:Q380,2)</f>
        <v>3.5743546239178242E-3</v>
      </c>
      <c r="AF378" s="84">
        <f>$U$58*Q378</f>
        <v>2.3505656302715474E-6</v>
      </c>
      <c r="AG378" s="59" t="s">
        <v>582</v>
      </c>
      <c r="AH378" s="61">
        <f>AH374*AH375/6-AH376/2-AH374^3/27</f>
        <v>-2.1651628959134986E-2</v>
      </c>
      <c r="AI378" s="61"/>
      <c r="AJ378" s="66" t="s">
        <v>573</v>
      </c>
      <c r="AK378" s="61" t="e">
        <f>2*SQRT(AH379)*COS(AK377/3)-AH374/3</f>
        <v>#NUM!</v>
      </c>
      <c r="AL378" s="69" t="e">
        <f>AK378^3+AH374*AK378^2+AH375*AK378+AH376</f>
        <v>#NUM!</v>
      </c>
      <c r="AM378" s="50"/>
      <c r="AN378" s="65"/>
      <c r="AO378" s="65"/>
      <c r="AP378" s="65"/>
      <c r="AQ378" s="65"/>
      <c r="AR378" s="81"/>
      <c r="AS378" s="59">
        <v>8</v>
      </c>
      <c r="AT378" s="61">
        <f t="shared" si="94"/>
        <v>5.4723128868748194E-2</v>
      </c>
      <c r="AU378" s="61">
        <f>SUMPRODUCT(Q371:Q380,$BA$51:$BA$60)</f>
        <v>0.48175147755345088</v>
      </c>
      <c r="AV378" s="68">
        <f>IF($AA$14,EXP((AT378/AH372)*(AQ376-1)-LN(AQ376-AH372)-AH371*(2*AU378/AH371-AT378/AH372)*LN((AQ376+2.41421536*AH372)/(AQ376-0.41421536*AH372))/(AH372*2.82842713)      ),1)</f>
        <v>1.1867180091187721</v>
      </c>
    </row>
    <row r="379" spans="14:56" x14ac:dyDescent="0.25">
      <c r="N379" s="82"/>
      <c r="O379" s="172"/>
      <c r="P379" s="78">
        <v>9</v>
      </c>
      <c r="Q379" s="61">
        <f>N364/N366</f>
        <v>0.10887503398763571</v>
      </c>
      <c r="R379" s="62"/>
      <c r="S379" s="62"/>
      <c r="T379" s="60"/>
      <c r="U379" s="63"/>
      <c r="V379" s="153">
        <f>SQRT($T$59*VLOOKUP(V370,$P$51:$T$60,5))*(1-$Q$28)*Q379*VLOOKUP(V370,P371:Q380,2)</f>
        <v>2.193897831559613E-3</v>
      </c>
      <c r="W379" s="61">
        <f>SQRT($T$59*VLOOKUP(W370,$P$51:$T$60,5))*(1-$R$28)*Q379*VLOOKUP(W370,P371:Q380,2)</f>
        <v>5.9471172261898351E-3</v>
      </c>
      <c r="X379" s="61">
        <f>SQRT($T$59*VLOOKUP(X370,$P$51:$T$60,5))*(1-$S$28)*Q379*VLOOKUP(X370,P371:Q380,2)</f>
        <v>9.4825505715097746E-3</v>
      </c>
      <c r="Y379" s="61">
        <f>SQRT($T$59*VLOOKUP(Y370,$P$51:$T$60,5))*(1-$T$28)*Q379*VLOOKUP(Y370,P371:Q380,2)</f>
        <v>1.3912774190448791E-2</v>
      </c>
      <c r="Z379" s="61">
        <f>SQRT($T$59*VLOOKUP(Z370,$P$51:$T$60,5))*(1-$U$28)*Q379*VLOOKUP(Z370,P371:Q380,2)</f>
        <v>1.2786005051807901E-2</v>
      </c>
      <c r="AA379" s="61">
        <f>SQRT($T$59*VLOOKUP(AA370,$P$51:$T$60,5))*(1-$V$28)*Q379*VLOOKUP(AA370,P371:Q380,2)</f>
        <v>1.6348246268984228E-2</v>
      </c>
      <c r="AB379" s="61">
        <f>SQRT($T$59*VLOOKUP(AB370,$P$51:$T$60,5))*(1-$W$28)*Q379*VLOOKUP(AB370,P371:Q380,2)</f>
        <v>7.7444851132098236E-4</v>
      </c>
      <c r="AC379" s="61">
        <f>SQRT($T$59*VLOOKUP(AC370,$P$51:$T$60,5))*(1-$X$28)*Q379*VLOOKUP(AC370,P371:Q380,2)</f>
        <v>4.1087075225162036E-3</v>
      </c>
      <c r="AD379" s="61">
        <f>SQRT($T$59*VLOOKUP(AD370,$P$51:$T$60,5))*(1-$Y$28)*Q379*VLOOKUP(AD370,P371:Q380,2)</f>
        <v>6.5590707535274359E-3</v>
      </c>
      <c r="AE379" s="155">
        <f>SQRT($T$59*VLOOKUP(AE370,$P$51:$T$60,5))*(1-$Z$28)*Q379*VLOOKUP(AE370,P371:Q380,2)</f>
        <v>5.4511755869016939E-3</v>
      </c>
      <c r="AF379" s="84">
        <f>$U$59*Q379</f>
        <v>2.941026303848426E-6</v>
      </c>
      <c r="AG379" s="59" t="s">
        <v>558</v>
      </c>
      <c r="AH379" s="61">
        <f>AH374^2/9-AH375/3</f>
        <v>-0.10375565113271287</v>
      </c>
      <c r="AI379" s="61"/>
      <c r="AJ379" s="66" t="s">
        <v>574</v>
      </c>
      <c r="AK379" s="61" t="e">
        <f>2*SQRT(AH379)*COS((AK377+2*PI())/3)-AH374/3</f>
        <v>#NUM!</v>
      </c>
      <c r="AL379" s="69" t="e">
        <f>AK379^3+AK379^2*AH374+AK379*AH375+AH376</f>
        <v>#NUM!</v>
      </c>
      <c r="AM379" s="50"/>
      <c r="AN379" s="65"/>
      <c r="AO379" s="50"/>
      <c r="AP379" s="65"/>
      <c r="AQ379" s="65"/>
      <c r="AR379" s="81"/>
      <c r="AS379" s="59">
        <v>9</v>
      </c>
      <c r="AT379" s="61">
        <f t="shared" si="94"/>
        <v>5.5413571276127595E-2</v>
      </c>
      <c r="AU379" s="61">
        <f>SUMPRODUCT(Q371:Q380,$BB$51:$BB$60)</f>
        <v>0.59958798810988789</v>
      </c>
      <c r="AV379" s="68">
        <f>IF($AA$15,EXP((AT379/AH372)*(AQ376-1)-LN(AQ376-AH372)-AH371*(2*AU379/AH371-AT379/AH372)*LN((AQ376+2.41421536*AH372)/(AQ376-0.41421536*AH372))/(AH372*2.82842713)      ),1)</f>
        <v>0.4559661657148037</v>
      </c>
    </row>
    <row r="380" spans="14:56" x14ac:dyDescent="0.25">
      <c r="N380" s="82"/>
      <c r="O380" s="172"/>
      <c r="P380" s="78">
        <v>10</v>
      </c>
      <c r="Q380" s="61">
        <f>N365/N366</f>
        <v>9.6045994002743856E-2</v>
      </c>
      <c r="R380" s="62"/>
      <c r="S380" s="62"/>
      <c r="T380" s="60"/>
      <c r="U380" s="63"/>
      <c r="V380" s="153">
        <f>SQRT($T$60*VLOOKUP(V370,$P$51:$T$60,5))*(1-$Q$29)*Q380*VLOOKUP(V370,P371:Q380,2)</f>
        <v>1.9477338443315787E-3</v>
      </c>
      <c r="W380" s="61">
        <f>SQRT($T$60*VLOOKUP(W370,$P$51:$T$60,5))*(1-$R$29)*Q380*VLOOKUP(W370,P371:Q380,2)</f>
        <v>5.3437311420896577E-3</v>
      </c>
      <c r="X380" s="61">
        <f>SQRT($T$60*VLOOKUP(X370,$P$51:$T$60,5))*(1-$S$29)*Q380*VLOOKUP(X370,P371:Q380,2)</f>
        <v>8.6393875280731305E-3</v>
      </c>
      <c r="Y380" s="61">
        <f>SQRT($T$60*VLOOKUP(Y370,$P$51:$T$60,5))*(1-$T$29)*Q380*VLOOKUP(Y370,P371:Q380,2)</f>
        <v>1.049667547492468E-2</v>
      </c>
      <c r="Z380" s="61">
        <f>SQRT($T$60*VLOOKUP(Z370,$P$51:$T$60,5))*(1-$U$29)*Q380*VLOOKUP(Z370,P371:Q380,2)</f>
        <v>1.1155066150645848E-2</v>
      </c>
      <c r="AA380" s="61">
        <f>SQRT($T$60*VLOOKUP(AA370,$P$51:$T$60,5))*(1-$V$29)*Q380*VLOOKUP(AA370,P371:Q380,2)</f>
        <v>1.4500381746643955E-2</v>
      </c>
      <c r="AB380" s="61">
        <f>SQRT($T$60*VLOOKUP(AB370,$P$51:$T$60,5))*(1-$W$29)*Q380*VLOOKUP(AB370,P371:Q380,2)</f>
        <v>7.148559013893163E-4</v>
      </c>
      <c r="AC380" s="61">
        <f>SQRT($T$60*VLOOKUP(AC370,$P$51:$T$60,5))*(1-$X$29)*Q380*VLOOKUP(AC370,P371:Q380,2)</f>
        <v>3.5743546239178237E-3</v>
      </c>
      <c r="AD380" s="61">
        <f>SQRT($T$60*VLOOKUP(AD370,$P$51:$T$60,5))*(1-$Y$29)*Q380*VLOOKUP(AD370,P371:Q380,2)</f>
        <v>5.4511755869016939E-3</v>
      </c>
      <c r="AE380" s="155">
        <f>SQRT($T$60*VLOOKUP(AE370,$P$51:$T$60,5))*(1-$Z$29)*Q380*VLOOKUP(AE370,P371:Q380,2)</f>
        <v>4.5304154194787845E-3</v>
      </c>
      <c r="AF380" s="84">
        <f>$U$60*Q380</f>
        <v>3.484055899585011E-6</v>
      </c>
      <c r="AG380" s="59" t="s">
        <v>72</v>
      </c>
      <c r="AH380" s="63">
        <f>AH378^2-AH379^3</f>
        <v>1.5857470183362472E-3</v>
      </c>
      <c r="AI380" s="61"/>
      <c r="AJ380" s="66" t="s">
        <v>575</v>
      </c>
      <c r="AK380" s="61" t="e">
        <f>2*SQRT(AH379)*COS((AK377+4*PI())/3)-AH374/3</f>
        <v>#NUM!</v>
      </c>
      <c r="AL380" s="69" t="e">
        <f>AK380^3+AK380^2*AH374+AH375*AK380+AH376</f>
        <v>#NUM!</v>
      </c>
      <c r="AM380" s="50"/>
      <c r="AN380" s="65"/>
      <c r="AO380" s="50"/>
      <c r="AP380" s="65"/>
      <c r="AQ380" s="65"/>
      <c r="AR380" s="81"/>
      <c r="AS380" s="59">
        <v>10</v>
      </c>
      <c r="AT380" s="61">
        <f t="shared" si="94"/>
        <v>7.4413442121268769E-2</v>
      </c>
      <c r="AU380" s="61">
        <f>SUMPRODUCT(Q371:Q380,$BC$51:$BC$60)</f>
        <v>0.58144342266381654</v>
      </c>
      <c r="AV380" s="68">
        <f>IF($AA$16,EXP((AT380/AH372)*(AQ376-1)-LN(AQ376-AH372)-AH371*(2*AU380/AH371-AT380/AH372)*LN((AQ376+2.41421536*AH372)/(AQ376-0.41421536*AH372))/(AH372*2.82842713)      ),1)</f>
        <v>0.83642817129090297</v>
      </c>
      <c r="AW380" s="65"/>
      <c r="AX380" s="65"/>
      <c r="AY380" s="65"/>
      <c r="AZ380" s="65"/>
      <c r="BA380" s="65"/>
      <c r="BB380" s="65"/>
      <c r="BC380" s="65"/>
      <c r="BD380" s="65"/>
    </row>
    <row r="381" spans="14:56" x14ac:dyDescent="0.25">
      <c r="N381" s="173"/>
      <c r="O381" s="80"/>
      <c r="P381" s="93"/>
      <c r="Q381" s="72">
        <f>SUM(Q371:Q380)</f>
        <v>1</v>
      </c>
      <c r="R381" s="73"/>
      <c r="S381" s="73"/>
      <c r="T381" s="73"/>
      <c r="U381" s="73"/>
      <c r="V381" s="70"/>
      <c r="W381" s="73"/>
      <c r="X381" s="73"/>
      <c r="Y381" s="73"/>
      <c r="Z381" s="73"/>
      <c r="AA381" s="73"/>
      <c r="AB381" s="73"/>
      <c r="AC381" s="73"/>
      <c r="AD381" s="73"/>
      <c r="AE381" s="88">
        <f>SUM(V371:AE380)</f>
        <v>0.9809452585344518</v>
      </c>
      <c r="AF381" s="85">
        <f>SUM(AF371:AF380)</f>
        <v>5.2198755363005093E-5</v>
      </c>
      <c r="AG381" s="70"/>
      <c r="AH381" s="73"/>
      <c r="AI381" s="74"/>
      <c r="AJ381" s="75"/>
      <c r="AK381" s="74"/>
      <c r="AL381" s="74"/>
      <c r="AM381" s="76"/>
      <c r="AN381" s="73"/>
      <c r="AO381" s="76"/>
      <c r="AP381" s="73"/>
      <c r="AQ381" s="73"/>
      <c r="AR381" s="80"/>
      <c r="AS381" s="70"/>
      <c r="AT381" s="73"/>
      <c r="AU381" s="73"/>
      <c r="AV381" s="77"/>
      <c r="AW381" s="65"/>
      <c r="AX381" s="65"/>
      <c r="AY381" s="65"/>
      <c r="AZ381" s="65"/>
      <c r="BA381" s="65"/>
      <c r="BB381" s="65"/>
      <c r="BC381" s="65"/>
      <c r="BD381" s="65"/>
    </row>
    <row r="382" spans="14:56" x14ac:dyDescent="0.25">
      <c r="N382" s="82" t="s">
        <v>590</v>
      </c>
      <c r="O382" s="81"/>
      <c r="P382" s="171"/>
      <c r="Q382" s="57" t="s">
        <v>560</v>
      </c>
      <c r="R382" s="55"/>
      <c r="S382" s="55"/>
      <c r="T382" s="55"/>
      <c r="U382" s="56"/>
      <c r="V382" s="54">
        <v>1</v>
      </c>
      <c r="W382" s="55">
        <v>2</v>
      </c>
      <c r="X382" s="55">
        <v>3</v>
      </c>
      <c r="Y382" s="55">
        <v>4</v>
      </c>
      <c r="Z382" s="55">
        <v>5</v>
      </c>
      <c r="AA382" s="55">
        <v>6</v>
      </c>
      <c r="AB382" s="55">
        <v>7</v>
      </c>
      <c r="AC382" s="55">
        <v>8</v>
      </c>
      <c r="AD382" s="55">
        <v>9</v>
      </c>
      <c r="AE382" s="58">
        <v>10</v>
      </c>
      <c r="AF382" s="83"/>
      <c r="AG382" s="54"/>
      <c r="AH382" s="55"/>
      <c r="AI382" s="55"/>
      <c r="AJ382" s="55"/>
      <c r="AK382" s="55"/>
      <c r="AL382" s="55"/>
      <c r="AM382" s="55"/>
      <c r="AN382" s="55"/>
      <c r="AO382" s="55"/>
      <c r="AP382" s="55"/>
      <c r="AQ382" s="55"/>
      <c r="AR382" s="58"/>
      <c r="AS382" s="54"/>
      <c r="AT382" s="55" t="s">
        <v>565</v>
      </c>
      <c r="AU382" s="55" t="s">
        <v>577</v>
      </c>
      <c r="AV382" s="58" t="s">
        <v>590</v>
      </c>
      <c r="AW382" s="65"/>
      <c r="AX382" s="65"/>
      <c r="AY382" s="65"/>
      <c r="AZ382" s="65"/>
      <c r="BA382" s="65"/>
      <c r="BB382" s="65"/>
      <c r="BC382" s="65"/>
      <c r="BD382" s="65"/>
    </row>
    <row r="383" spans="14:56" x14ac:dyDescent="0.25">
      <c r="N383" s="82"/>
      <c r="O383" s="81"/>
      <c r="P383" s="78">
        <v>1</v>
      </c>
      <c r="Q383" s="61">
        <f>O356/O366</f>
        <v>0.20818027957578622</v>
      </c>
      <c r="R383" s="60"/>
      <c r="S383" s="60"/>
      <c r="T383" s="61"/>
      <c r="U383" s="62"/>
      <c r="V383" s="153">
        <f>SQRT($T$51*VLOOKUP(V382,$P$51:$T$60,5))*(1-$Q$20)*Q383*VLOOKUP(V382,P383:Q392,2)</f>
        <v>8.9010030198098909E-3</v>
      </c>
      <c r="W383" s="61">
        <f>SQRT($T$51*VLOOKUP(W382,$P$51:$T$60,5))*(1-$R$20)*Q383*VLOOKUP(W382,P383:Q392,2)</f>
        <v>6.9600172364836206E-3</v>
      </c>
      <c r="X383" s="61">
        <f>SQRT($T$51*VLOOKUP(X382,$P$51:$T$60,5))*(1-$S$20)*Q383*VLOOKUP(X382,P383:Q392,2)</f>
        <v>3.9876786291521867E-3</v>
      </c>
      <c r="Y383" s="61">
        <f>SQRT($T$51*VLOOKUP(Y382,$P$51:$T$60,5))*(1-$T$20)*Q383*VLOOKUP(Y382,P383:Q392,2)</f>
        <v>2.447492503041309E-3</v>
      </c>
      <c r="Z383" s="61">
        <f>SQRT($T$51*VLOOKUP(Z382,$P$51:$T$60,5))*(1-$U$20)*Q383*VLOOKUP(Z382,P383:Q392,2)</f>
        <v>2.4091864584279434E-3</v>
      </c>
      <c r="AA383" s="61">
        <f>SQRT($T$51*VLOOKUP(AA382,$P$51:$T$60,5))*(1-$V$20)*Q383*VLOOKUP(AA382,P383:Q392,2)</f>
        <v>1.1902803296884269E-3</v>
      </c>
      <c r="AB383" s="61">
        <f>SQRT($T$51*VLOOKUP(AB382,$P$51:$T$60,5))*(1-$W$20)*Q383*VLOOKUP(AB382,P383:Q392,2)</f>
        <v>7.8671660184361034E-3</v>
      </c>
      <c r="AC383" s="61">
        <f>SQRT($T$51*VLOOKUP(AC382,$P$51:$T$60,5))*(1-$X$20)*Q383*VLOOKUP(AC382,P383:Q392,2)</f>
        <v>7.4875310405530925E-3</v>
      </c>
      <c r="AD383" s="61">
        <f>SQRT($T$51*VLOOKUP(AD382,$P$51:$T$60,5))*(1-$Y$20)*Q383*VLOOKUP(AD382,P383:Q392,2)</f>
        <v>4.6520551770190275E-3</v>
      </c>
      <c r="AE383" s="155">
        <f>SQRT($T$51*VLOOKUP(AE382,$P$51:$T$60,5))*(1-$Z$20)*Q383*VLOOKUP(AE382,P383:Q392,2)</f>
        <v>7.2659697375923515E-3</v>
      </c>
      <c r="AF383" s="84">
        <f>$U$51*Q383</f>
        <v>5.5796143956554736E-6</v>
      </c>
      <c r="AG383" s="59" t="s">
        <v>69</v>
      </c>
      <c r="AH383" s="61">
        <f>$AE$10*AE393*100000/($T$3*$AE$9)^2</f>
        <v>0.27169040043724468</v>
      </c>
      <c r="AI383" s="65" t="s">
        <v>583</v>
      </c>
      <c r="AJ383" s="66" t="s">
        <v>573</v>
      </c>
      <c r="AK383" s="61">
        <f>(AH390+SQRT(AH392))^(1/3)+(AH390-SQRT(AH392))^(1/3)-AH386/3</f>
        <v>0.79388109775505478</v>
      </c>
      <c r="AL383" s="63">
        <f>AK383^3+AH386*AK383^2+AH387*AK383+AH388</f>
        <v>6.9388939039072284E-17</v>
      </c>
      <c r="AM383" s="65" t="s">
        <v>573</v>
      </c>
      <c r="AN383" s="61">
        <f>IF(AH392&gt;=0,AK383,AK390)</f>
        <v>0.79388109775505478</v>
      </c>
      <c r="AO383" s="61">
        <f>IF(AN383&lt;AN384,AN384,AN383)</f>
        <v>0.79388109775505478</v>
      </c>
      <c r="AP383" s="61">
        <f>AO383</f>
        <v>0.79388109775505478</v>
      </c>
      <c r="AQ383" s="67">
        <f>IF(AP383&lt;AP384,AP384,AP383)</f>
        <v>0.79388109775505478</v>
      </c>
      <c r="AR383" s="81"/>
      <c r="AS383" s="59">
        <v>1</v>
      </c>
      <c r="AT383" s="61">
        <f>AT371</f>
        <v>5.4980683411787988E-2</v>
      </c>
      <c r="AU383" s="61">
        <f>SUMPRODUCT(Q383:Q392,$AT$51:$AT$60)</f>
        <v>0.21494874198243677</v>
      </c>
      <c r="AV383" s="68">
        <f>IF($AA$7,EXP((AT383/AH384)*(AQ388-1)-LN(AQ388-AH384)-AH383*(2*AU383/AH383-AT383/AH384)*LN((AQ388+2.41421536*AH384)/(AQ388-0.41421536*AH384))/(AH384*2.82842713)      ),1)</f>
        <v>0.91217849995043276</v>
      </c>
      <c r="AW383" s="61"/>
      <c r="AX383" s="61"/>
      <c r="AY383" s="61"/>
      <c r="AZ383" s="61"/>
      <c r="BA383" s="61"/>
      <c r="BB383" s="61"/>
      <c r="BC383" s="61"/>
      <c r="BD383" s="65"/>
    </row>
    <row r="384" spans="14:56" x14ac:dyDescent="0.25">
      <c r="N384" s="82"/>
      <c r="O384" s="81"/>
      <c r="P384" s="78">
        <v>2</v>
      </c>
      <c r="Q384" s="61">
        <f>O357/O366</f>
        <v>9.3710840918749344E-2</v>
      </c>
      <c r="R384" s="60"/>
      <c r="S384" s="60"/>
      <c r="T384" s="61"/>
      <c r="U384" s="62"/>
      <c r="V384" s="153">
        <f>SQRT($T$52*VLOOKUP(V382,$P$51:$T$60,5))*(1-$Q$21)*Q384*VLOOKUP(V382,P383:Q392,2)</f>
        <v>6.9600172364836206E-3</v>
      </c>
      <c r="W384" s="61">
        <f>SQRT($T$52*VLOOKUP(W382,$P$51:$T$60,5))*(1-$R$21)*Q384*VLOOKUP(W382,P383:Q392,2)</f>
        <v>5.4141001034537168E-3</v>
      </c>
      <c r="X384" s="61">
        <f>SQRT($T$52*VLOOKUP(X382,$P$51:$T$60,5))*(1-$S$21)*Q384*VLOOKUP(X382,P383:Q392,2)</f>
        <v>3.1507135124666558E-3</v>
      </c>
      <c r="Y384" s="61">
        <f>SQRT($T$52*VLOOKUP(Y382,$P$51:$T$60,5))*(1-$T$21)*Q384*VLOOKUP(Y382,P383:Q392,2)</f>
        <v>1.7488329969445344E-3</v>
      </c>
      <c r="Z384" s="61">
        <f>SQRT($T$52*VLOOKUP(Z382,$P$51:$T$60,5))*(1-$U$21)*Q384*VLOOKUP(Z382,P383:Q392,2)</f>
        <v>1.9412294586832774E-3</v>
      </c>
      <c r="AA384" s="61">
        <f>SQRT($T$52*VLOOKUP(AA382,$P$51:$T$60,5))*(1-$V$21)*Q384*VLOOKUP(AA382,P383:Q392,2)</f>
        <v>9.4275225975056225E-4</v>
      </c>
      <c r="AB384" s="61">
        <f>SQRT($T$52*VLOOKUP(AB382,$P$51:$T$60,5))*(1-$W$21)*Q384*VLOOKUP(AB382,P383:Q392,2)</f>
        <v>6.006484502245139E-3</v>
      </c>
      <c r="AC384" s="61">
        <f>SQRT($T$52*VLOOKUP(AC382,$P$51:$T$60,5))*(1-$X$21)*Q384*VLOOKUP(AC382,P383:Q392,2)</f>
        <v>5.5804378078884087E-3</v>
      </c>
      <c r="AD384" s="61">
        <f>SQRT($T$52*VLOOKUP(AD382,$P$51:$T$60,5))*(1-$Y$21)*Q384*VLOOKUP(AD382,P383:Q392,2)</f>
        <v>3.6309501072466005E-3</v>
      </c>
      <c r="AE384" s="155">
        <f>SQRT($T$52*VLOOKUP(AE382,$P$51:$T$60,5))*(1-$Z$21)*Q384*VLOOKUP(AE382,P383:Q392,2)</f>
        <v>5.73976216722916E-3</v>
      </c>
      <c r="AF384" s="84">
        <f>$U$52*Q384</f>
        <v>3.7906124506815196E-6</v>
      </c>
      <c r="AG384" s="59" t="s">
        <v>65</v>
      </c>
      <c r="AH384" s="61">
        <f>AF393*$AE$10*100000/($T$3*$AE$9)</f>
        <v>6.5231194376019083E-2</v>
      </c>
      <c r="AI384" s="61"/>
      <c r="AJ384" s="66" t="s">
        <v>574</v>
      </c>
      <c r="AK384" s="66" t="e">
        <f>1/0</f>
        <v>#DIV/0!</v>
      </c>
      <c r="AL384" s="61"/>
      <c r="AM384" s="65" t="s">
        <v>574</v>
      </c>
      <c r="AN384" s="66">
        <f>IF(AH392&gt;=0,0,AK391)</f>
        <v>0</v>
      </c>
      <c r="AO384" s="61">
        <f>IF(AN383&lt;AN384,AN383,AN384)</f>
        <v>0</v>
      </c>
      <c r="AP384" s="61">
        <f>IF(AO384&lt;AO385,AO385,AO384)</f>
        <v>0</v>
      </c>
      <c r="AQ384" s="67">
        <f>IF(AP383&lt;AP384,AP383,AP384)</f>
        <v>0</v>
      </c>
      <c r="AR384" s="81"/>
      <c r="AS384" s="59">
        <v>2</v>
      </c>
      <c r="AT384" s="61">
        <f t="shared" ref="AT384:AT392" si="95">AT372</f>
        <v>8.2978405430088234E-2</v>
      </c>
      <c r="AU384" s="61">
        <f>SUMPRODUCT(Q383:Q392,$AU$51:$AU$60)</f>
        <v>0.3692618870604884</v>
      </c>
      <c r="AV384" s="68">
        <f>IF($AA$8,EXP((AT384/AH384)*(AQ388-1)-LN(AQ388-AH384)-AH383*(2*AU384/AH383-AT384/AH384)*LN((AQ388+2.41421536*AH384)/(AQ388-0.41421536*AH384))/(AH384*2.82842713)      ),1)</f>
        <v>0.66713936854693767</v>
      </c>
      <c r="AW384" s="61"/>
      <c r="AX384" s="61"/>
      <c r="AY384" s="61"/>
      <c r="AZ384" s="61"/>
      <c r="BA384" s="61"/>
      <c r="BB384" s="61"/>
      <c r="BC384" s="61"/>
      <c r="BD384" s="65"/>
    </row>
    <row r="385" spans="14:117" x14ac:dyDescent="0.25">
      <c r="N385" s="82"/>
      <c r="O385" s="81"/>
      <c r="P385" s="78">
        <v>3</v>
      </c>
      <c r="Q385" s="61">
        <f>O358/O366</f>
        <v>3.9849044699562283E-2</v>
      </c>
      <c r="R385" s="60"/>
      <c r="S385" s="60"/>
      <c r="T385" s="61"/>
      <c r="U385" s="62"/>
      <c r="V385" s="153">
        <f>SQRT($T$53*VLOOKUP(V382,$P$51:$T$60,5))*(1-$Q$22)*Q385*VLOOKUP(V382,P383:Q392,2)</f>
        <v>3.9876786291521867E-3</v>
      </c>
      <c r="W385" s="61">
        <f>SQRT($T$53*VLOOKUP(W382,$P$51:$T$60,5))*(1-$R$22)*Q385*VLOOKUP(W382,P383:Q392,2)</f>
        <v>3.1507135124666562E-3</v>
      </c>
      <c r="X385" s="61">
        <f>SQRT($T$53*VLOOKUP(X382,$P$51:$T$60,5))*(1-$S$22)*Q385*VLOOKUP(X382,P383:Q392,2)</f>
        <v>1.8375853652233983E-3</v>
      </c>
      <c r="Y385" s="61">
        <f>SQRT($T$53*VLOOKUP(Y382,$P$51:$T$60,5))*(1-$T$22)*Q385*VLOOKUP(Y382,P383:Q392,2)</f>
        <v>1.1233238706903691E-3</v>
      </c>
      <c r="Z385" s="61">
        <f>SQRT($T$53*VLOOKUP(Z382,$P$51:$T$60,5))*(1-$U$22)*Q385*VLOOKUP(Z382,P383:Q392,2)</f>
        <v>1.1321703566637303E-3</v>
      </c>
      <c r="AA385" s="61">
        <f>SQRT($T$53*VLOOKUP(AA382,$P$51:$T$60,5))*(1-$V$22)*Q385*VLOOKUP(AA382,P383:Q392,2)</f>
        <v>5.387728515793619E-4</v>
      </c>
      <c r="AB385" s="61">
        <f>SQRT($T$53*VLOOKUP(AB382,$P$51:$T$60,5))*(1-$W$22)*Q385*VLOOKUP(AB382,P383:Q392,2)</f>
        <v>3.3749691129021991E-3</v>
      </c>
      <c r="AC385" s="61">
        <f>SQRT($T$53*VLOOKUP(AC382,$P$51:$T$60,5))*(1-$X$22)*Q385*VLOOKUP(AC382,P383:Q392,2)</f>
        <v>3.2814347583511143E-3</v>
      </c>
      <c r="AD385" s="61">
        <f>SQRT($T$53*VLOOKUP(AD382,$P$51:$T$60,5))*(1-$Y$22)*Q385*VLOOKUP(AD382,P383:Q392,2)</f>
        <v>2.1049594738836563E-3</v>
      </c>
      <c r="AE385" s="155">
        <f>SQRT($T$53*VLOOKUP(AE382,$P$51:$T$60,5))*(1-$Z$22)*Q385*VLOOKUP(AE382,P383:Q392,2)</f>
        <v>3.3739375694396096E-3</v>
      </c>
      <c r="AF385" s="84">
        <f>$U$53*Q385</f>
        <v>2.2452688625819894E-6</v>
      </c>
      <c r="AG385" s="82"/>
      <c r="AH385" s="65"/>
      <c r="AI385" s="61"/>
      <c r="AJ385" s="66" t="s">
        <v>575</v>
      </c>
      <c r="AK385" s="66" t="e">
        <f>1/0</f>
        <v>#DIV/0!</v>
      </c>
      <c r="AL385" s="61"/>
      <c r="AM385" s="65" t="s">
        <v>575</v>
      </c>
      <c r="AN385" s="66">
        <f>IF(AH392&gt;=0,0,AK392)</f>
        <v>0</v>
      </c>
      <c r="AO385" s="61">
        <f>AN385</f>
        <v>0</v>
      </c>
      <c r="AP385" s="61">
        <f>IF(AO384&lt;AO385,AO384,AO385)</f>
        <v>0</v>
      </c>
      <c r="AQ385" s="67">
        <f>AP385</f>
        <v>0</v>
      </c>
      <c r="AR385" s="81"/>
      <c r="AS385" s="59">
        <v>3</v>
      </c>
      <c r="AT385" s="61">
        <f t="shared" si="95"/>
        <v>0.11558353539329831</v>
      </c>
      <c r="AU385" s="61">
        <f>SUMPRODUCT(Q383:Q392,$AV$51:$AV$60)</f>
        <v>0.50489586019558619</v>
      </c>
      <c r="AV385" s="68">
        <f>IF($AA$9,EXP((AT385/AH384)*(AQ388-1)-LN(AQ388-AH384)-AH383*(2*AU385/AH383-AT385/AH384)*LN((AQ388+2.41421536*AH384)/(AQ388-0.41421536*AH384))/(AH384*2.82842713)      ),1)</f>
        <v>0.51372102304435419</v>
      </c>
      <c r="AW385" s="61"/>
      <c r="AX385" s="61"/>
      <c r="AY385" s="61"/>
      <c r="AZ385" s="61"/>
      <c r="BA385" s="61"/>
      <c r="BB385" s="61"/>
      <c r="BC385" s="61"/>
    </row>
    <row r="386" spans="14:117" x14ac:dyDescent="0.25">
      <c r="N386" s="82"/>
      <c r="O386" s="81"/>
      <c r="P386" s="78">
        <v>4</v>
      </c>
      <c r="Q386" s="61">
        <f>O359/O366</f>
        <v>1.9272728748140063E-2</v>
      </c>
      <c r="R386" s="60"/>
      <c r="S386" s="60"/>
      <c r="T386" s="61"/>
      <c r="U386" s="62"/>
      <c r="V386" s="153">
        <f>SQRT($T$54*VLOOKUP(V382,$P$51:$T$60,5))*(1-$Q$23)*Q386*VLOOKUP(V382,P383:Q392,2)</f>
        <v>2.447492503041309E-3</v>
      </c>
      <c r="W386" s="61">
        <f>SQRT($T$54*VLOOKUP(W382,$P$51:$T$60,5))*(1-$R$23)*Q386*VLOOKUP(W382,P383:Q392,2)</f>
        <v>1.7488329969445344E-3</v>
      </c>
      <c r="X386" s="61">
        <f>SQRT($T$54*VLOOKUP(X382,$P$51:$T$60,5))*(1-$S$23)*Q386*VLOOKUP(X382,P383:Q392,2)</f>
        <v>1.1233238706903691E-3</v>
      </c>
      <c r="Y386" s="61">
        <f>SQRT($T$54*VLOOKUP(Y382,$P$51:$T$60,5))*(1-$T$23)*Q386*VLOOKUP(Y382,P383:Q392,2)</f>
        <v>6.9124743944792898E-4</v>
      </c>
      <c r="Z386" s="61">
        <f>SQRT($T$54*VLOOKUP(Z382,$P$51:$T$60,5))*(1-$U$23)*Q386*VLOOKUP(Z382,P383:Q392,2)</f>
        <v>6.8929339151930146E-4</v>
      </c>
      <c r="AA386" s="61">
        <f>SQRT($T$54*VLOOKUP(AA382,$P$51:$T$60,5))*(1-$V$23)*Q386*VLOOKUP(AA382,P383:Q392,2)</f>
        <v>3.1438583715333556E-4</v>
      </c>
      <c r="AB386" s="61">
        <f>SQRT($T$54*VLOOKUP(AB382,$P$51:$T$60,5))*(1-$W$23)*Q386*VLOOKUP(AB382,P383:Q392,2)</f>
        <v>2.0817303795405339E-3</v>
      </c>
      <c r="AC386" s="61">
        <f>SQRT($T$54*VLOOKUP(AC382,$P$51:$T$60,5))*(1-$X$23)*Q386*VLOOKUP(AC382,P383:Q392,2)</f>
        <v>1.9914575358431158E-3</v>
      </c>
      <c r="AD386" s="61">
        <f>SQRT($T$54*VLOOKUP(AD382,$P$51:$T$60,5))*(1-$Y$23)*Q386*VLOOKUP(AD382,P383:Q392,2)</f>
        <v>1.4152940377011804E-3</v>
      </c>
      <c r="AE386" s="155">
        <f>SQRT($T$54*VLOOKUP(AE382,$P$51:$T$60,5))*(1-$Z$23)*Q386*VLOOKUP(AE382,P383:Q392,2)</f>
        <v>1.8785390472751246E-3</v>
      </c>
      <c r="AF386" s="84">
        <f>$U$54*Q386</f>
        <v>1.3950916917861398E-6</v>
      </c>
      <c r="AG386" s="59" t="s">
        <v>570</v>
      </c>
      <c r="AH386" s="60">
        <f>AH384-1</f>
        <v>-0.9347688056239809</v>
      </c>
      <c r="AI386" s="61"/>
      <c r="AJ386" s="66"/>
      <c r="AK386" s="61"/>
      <c r="AL386" s="61"/>
      <c r="AM386" s="50"/>
      <c r="AN386" s="65"/>
      <c r="AO386" s="65"/>
      <c r="AP386" s="65"/>
      <c r="AQ386" s="65"/>
      <c r="AR386" s="81"/>
      <c r="AS386" s="59">
        <v>4</v>
      </c>
      <c r="AT386" s="61">
        <f t="shared" si="95"/>
        <v>0.14849269129567372</v>
      </c>
      <c r="AU386" s="61">
        <f>SUMPRODUCT(Q383:Q392,$AW$51:$AW$60)</f>
        <v>0.62803662776569946</v>
      </c>
      <c r="AV386" s="68">
        <f>IF($AA$10,EXP((AT386/AH384)*(AQ388-1)-LN(AQ388-AH384)-AH383*(2*AU386/AH383-AT386/AH384)*LN((AQ388+2.41421536*AH384)/(AQ388-0.41421536*AH384))/(AH384*2.82842713)      ),1)</f>
        <v>0.40751482634450303</v>
      </c>
      <c r="AW386" s="61"/>
      <c r="AX386" s="61"/>
      <c r="AY386" s="61"/>
      <c r="AZ386" s="61"/>
      <c r="BA386" s="61"/>
      <c r="BB386" s="61"/>
      <c r="BC386" s="61"/>
    </row>
    <row r="387" spans="14:117" x14ac:dyDescent="0.25">
      <c r="N387" s="82"/>
      <c r="O387" s="81"/>
      <c r="P387" s="78">
        <v>5</v>
      </c>
      <c r="Q387" s="61">
        <f>O360/O366</f>
        <v>1.9881742971524851E-2</v>
      </c>
      <c r="R387" s="60"/>
      <c r="S387" s="60"/>
      <c r="T387" s="61"/>
      <c r="U387" s="62"/>
      <c r="V387" s="153">
        <f>SQRT($T$55*VLOOKUP(V382,$P$51:$T$60,5))*(1-$Q$24)*Q387*VLOOKUP(V382,P383:Q392,2)</f>
        <v>2.4091864584279434E-3</v>
      </c>
      <c r="W387" s="61">
        <f>SQRT($T$55*VLOOKUP(W382,$P$51:$T$60,5))*(1-$R$24)*Q387*VLOOKUP(W382,P383:Q392,2)</f>
        <v>1.9412294586832776E-3</v>
      </c>
      <c r="X387" s="61">
        <f>SQRT($T$55*VLOOKUP(X382,$P$51:$T$60,5))*(1-$S$24)*Q387*VLOOKUP(X382,P383:Q392,2)</f>
        <v>1.1321703566637305E-3</v>
      </c>
      <c r="Y387" s="61">
        <f>SQRT($T$55*VLOOKUP(Y382,$P$51:$T$60,5))*(1-$T$24)*Q387*VLOOKUP(Y382,P383:Q392,2)</f>
        <v>6.8929339151930136E-4</v>
      </c>
      <c r="Z387" s="61">
        <f>SQRT($T$55*VLOOKUP(Z382,$P$51:$T$60,5))*(1-$U$24)*Q387*VLOOKUP(Z382,P383:Q392,2)</f>
        <v>6.8679532123298425E-4</v>
      </c>
      <c r="AA387" s="61">
        <f>SQRT($T$55*VLOOKUP(AA382,$P$51:$T$60,5))*(1-$V$24)*Q387*VLOOKUP(AA382,P383:Q392,2)</f>
        <v>3.3841443743899046E-4</v>
      </c>
      <c r="AB387" s="61">
        <f>SQRT($T$55*VLOOKUP(AB382,$P$51:$T$60,5))*(1-$W$24)*Q387*VLOOKUP(AB382,P383:Q392,2)</f>
        <v>2.0224636217509497E-3</v>
      </c>
      <c r="AC387" s="61">
        <f>SQRT($T$55*VLOOKUP(AC382,$P$51:$T$60,5))*(1-$X$24)*Q387*VLOOKUP(AC382,P383:Q392,2)</f>
        <v>2.0154954499410102E-3</v>
      </c>
      <c r="AD387" s="61">
        <f>SQRT($T$55*VLOOKUP(AD382,$P$51:$T$60,5))*(1-$Y$24)*Q387*VLOOKUP(AD382,P383:Q392,2)</f>
        <v>1.3438603808149274E-3</v>
      </c>
      <c r="AE387" s="155">
        <f>SQRT($T$55*VLOOKUP(AE382,$P$51:$T$60,5))*(1-$Z$24)*Q387*VLOOKUP(AE382,P383:Q392,2)</f>
        <v>2.0626566651083425E-3</v>
      </c>
      <c r="AF387" s="84">
        <f>$U$55*Q387</f>
        <v>1.4388519318308552E-6</v>
      </c>
      <c r="AG387" s="59" t="s">
        <v>571</v>
      </c>
      <c r="AH387" s="60">
        <f>AH383-3*AH384*AH384-2*AH384</f>
        <v>0.12846268552604059</v>
      </c>
      <c r="AI387" s="61" t="s">
        <v>584</v>
      </c>
      <c r="AJ387" s="66" t="s">
        <v>585</v>
      </c>
      <c r="AK387" s="61">
        <f>AH390^2/AH391^3</f>
        <v>1.7729730826619525</v>
      </c>
      <c r="AL387" s="61"/>
      <c r="AM387" s="50"/>
      <c r="AN387" s="65"/>
      <c r="AO387" s="65"/>
      <c r="AP387" s="65"/>
      <c r="AQ387" s="65"/>
      <c r="AR387" s="81"/>
      <c r="AS387" s="59">
        <v>5</v>
      </c>
      <c r="AT387" s="61">
        <f t="shared" si="95"/>
        <v>0.14845922339919562</v>
      </c>
      <c r="AU387" s="61">
        <f>SUMPRODUCT(Q383:Q392,$AX$51:$AX$60)</f>
        <v>0.61980364638319863</v>
      </c>
      <c r="AV387" s="68">
        <f>IF($AA$11,EXP((AT387/AH384)*(AQ388-1)-LN(AQ388-AH384)-AH383*(2*AU387/AH383-AT387/AH384)*LN((AQ388+2.41421536*AH384)/(AQ388-0.41421536*AH384))/(AH384*2.82842713)      ),1)</f>
        <v>0.41540777996529865</v>
      </c>
      <c r="AW387" s="61"/>
      <c r="AX387" s="61"/>
      <c r="AY387" s="61"/>
      <c r="AZ387" s="61"/>
      <c r="BA387" s="61"/>
      <c r="BB387" s="61"/>
      <c r="BC387" s="61"/>
    </row>
    <row r="388" spans="14:117" x14ac:dyDescent="0.25">
      <c r="N388" s="82"/>
      <c r="O388" s="81"/>
      <c r="P388" s="78">
        <v>6</v>
      </c>
      <c r="Q388" s="61">
        <f>O361/O366</f>
        <v>7.7696551057256074E-3</v>
      </c>
      <c r="R388" s="60"/>
      <c r="S388" s="60"/>
      <c r="T388" s="61"/>
      <c r="U388" s="62"/>
      <c r="V388" s="153">
        <f>SQRT($T$56*VLOOKUP(V382,$P$51:$T$60,5))*(1-$Q$25)*Q388*VLOOKUP(V382,P383:Q392,2)</f>
        <v>1.1902803296884269E-3</v>
      </c>
      <c r="W388" s="61">
        <f>SQRT($T$56*VLOOKUP(W382,$P$51:$T$60,5))*(1-$R$25)*Q388*VLOOKUP(W382,P383:Q392,2)</f>
        <v>9.4275225975056225E-4</v>
      </c>
      <c r="X388" s="61">
        <f>SQRT($T$56*VLOOKUP(X382,$P$51:$T$60,5))*(1-$S$25)*Q388*VLOOKUP(X382,P383:Q392,2)</f>
        <v>5.387728515793619E-4</v>
      </c>
      <c r="Y388" s="61">
        <f>SQRT($T$56*VLOOKUP(Y382,$P$51:$T$60,5))*(1-$T$25)*Q388*VLOOKUP(Y382,P383:Q392,2)</f>
        <v>3.1438583715333551E-4</v>
      </c>
      <c r="Z388" s="61">
        <f>SQRT($T$56*VLOOKUP(Z382,$P$51:$T$60,5))*(1-$U$25)*Q388*VLOOKUP(Z382,P383:Q392,2)</f>
        <v>3.3841443743899046E-4</v>
      </c>
      <c r="AA388" s="61">
        <f>SQRT($T$56*VLOOKUP(AA382,$P$51:$T$60,5))*(1-$V$25)*Q388*VLOOKUP(AA382,P383:Q392,2)</f>
        <v>1.6675176421054543E-4</v>
      </c>
      <c r="AB388" s="61">
        <f>SQRT($T$56*VLOOKUP(AB382,$P$51:$T$60,5))*(1-$W$25)*Q388*VLOOKUP(AB382,P383:Q392,2)</f>
        <v>1.1002472664776504E-3</v>
      </c>
      <c r="AC388" s="61">
        <f>SQRT($T$56*VLOOKUP(AC382,$P$51:$T$60,5))*(1-$X$25)*Q388*VLOOKUP(AC382,P383:Q392,2)</f>
        <v>9.9064096088199278E-4</v>
      </c>
      <c r="AD388" s="61">
        <f>SQRT($T$56*VLOOKUP(AD382,$P$51:$T$60,5))*(1-$Y$25)*Q388*VLOOKUP(AD382,P383:Q392,2)</f>
        <v>6.5133545431645627E-4</v>
      </c>
      <c r="AE388" s="155">
        <f>SQRT($T$56*VLOOKUP(AE382,$P$51:$T$60,5))*(1-$Z$25)*Q388*VLOOKUP(AE382,P383:Q392,2)</f>
        <v>1.0163621873533811E-3</v>
      </c>
      <c r="AF388" s="84">
        <f>$U$56*Q388</f>
        <v>6.9949264265131585E-7</v>
      </c>
      <c r="AG388" s="59" t="s">
        <v>572</v>
      </c>
      <c r="AH388" s="60">
        <f>-1*AH383*AH384+AH384^2+AH384^3</f>
        <v>-1.3190014777311104E-2</v>
      </c>
      <c r="AI388" s="61"/>
      <c r="AJ388" s="66" t="s">
        <v>586</v>
      </c>
      <c r="AK388" s="61" t="e">
        <f>SQRT(1-AK387)/SQRT(AK387)*AH390/ABS(AH390)</f>
        <v>#NUM!</v>
      </c>
      <c r="AL388" s="61"/>
      <c r="AM388" s="50"/>
      <c r="AN388" s="65"/>
      <c r="AO388" s="65"/>
      <c r="AP388" s="65" t="s">
        <v>589</v>
      </c>
      <c r="AQ388" s="61">
        <f>AQ383</f>
        <v>0.79388109775505478</v>
      </c>
      <c r="AR388" s="81"/>
      <c r="AS388" s="59">
        <v>6</v>
      </c>
      <c r="AT388" s="61">
        <f t="shared" si="95"/>
        <v>0.18468301041282212</v>
      </c>
      <c r="AU388" s="61">
        <f>SUMPRODUCT(Q383:Q392,$AY$51:$AY$60)</f>
        <v>0.78533316457657065</v>
      </c>
      <c r="AV388" s="68">
        <f>IF($AA$12,EXP((AT388/AH384)*(AQ388-1)-LN(AQ388-AH384)-AH383*(2*AU388/AH383-AT388/AH384)*LN((AQ388+2.41421536*AH384)/(AQ388-0.41421536*AH384))/(AH384*2.82842713)      ),1)</f>
        <v>0.30014129369767295</v>
      </c>
      <c r="AW388" s="61"/>
      <c r="AX388" s="61"/>
      <c r="AY388" s="61"/>
      <c r="AZ388" s="61"/>
      <c r="BA388" s="61"/>
      <c r="BB388" s="61"/>
      <c r="BC388" s="61"/>
    </row>
    <row r="389" spans="14:117" x14ac:dyDescent="0.25">
      <c r="N389" s="82"/>
      <c r="O389" s="81"/>
      <c r="P389" s="78">
        <v>7</v>
      </c>
      <c r="Q389" s="61">
        <f>O362/O366</f>
        <v>0.28965066509697007</v>
      </c>
      <c r="R389" s="60"/>
      <c r="S389" s="60"/>
      <c r="T389" s="61"/>
      <c r="U389" s="62"/>
      <c r="V389" s="153">
        <f>SQRT($T$57*VLOOKUP(V382,$P$51:$T$60,5))*(1-$Q$26)*Q389*VLOOKUP(V382,P383:Q392,2)</f>
        <v>7.8671660184361034E-3</v>
      </c>
      <c r="W389" s="61">
        <f>SQRT($T$57*VLOOKUP(W382,$P$51:$T$60,5))*(1-$R$26)*Q389*VLOOKUP(W382,P383:Q392,2)</f>
        <v>6.006484502245139E-3</v>
      </c>
      <c r="X389" s="61">
        <f>SQRT($T$57*VLOOKUP(X382,$P$51:$T$60,5))*(1-$S$26)*Q389*VLOOKUP(X382,P383:Q392,2)</f>
        <v>3.3749691129021991E-3</v>
      </c>
      <c r="Y389" s="61">
        <f>SQRT($T$57*VLOOKUP(Y382,$P$51:$T$60,5))*(1-$T$26)*Q389*VLOOKUP(Y382,P383:Q392,2)</f>
        <v>2.0817303795405339E-3</v>
      </c>
      <c r="Z389" s="61">
        <f>SQRT($T$57*VLOOKUP(Z382,$P$51:$T$60,5))*(1-$U$26)*Q389*VLOOKUP(Z382,P383:Q392,2)</f>
        <v>2.0224636217509497E-3</v>
      </c>
      <c r="AA389" s="61">
        <f>SQRT($T$57*VLOOKUP(AA382,$P$51:$T$60,5))*(1-$V$26)*Q389*VLOOKUP(AA382,P383:Q392,2)</f>
        <v>1.1002472664776504E-3</v>
      </c>
      <c r="AB389" s="61">
        <f>SQRT($T$57*VLOOKUP(AB382,$P$51:$T$60,5))*(1-$W$26)*Q389*VLOOKUP(AB382,P383:Q392,2)</f>
        <v>7.406956087327385E-3</v>
      </c>
      <c r="AC389" s="61">
        <f>SQRT($T$57*VLOOKUP(AC382,$P$51:$T$60,5))*(1-$X$26)*Q389*VLOOKUP(AC382,P383:Q392,2)</f>
        <v>7.6493815470869359E-3</v>
      </c>
      <c r="AD389" s="61">
        <f>SQRT($T$57*VLOOKUP(AD382,$P$51:$T$60,5))*(1-$Y$26)*Q389*VLOOKUP(AD382,P383:Q392,2)</f>
        <v>3.8142390635924187E-3</v>
      </c>
      <c r="AE389" s="155">
        <f>SQRT($T$57*VLOOKUP(AE382,$P$51:$T$60,5))*(1-$Z$26)*Q389*VLOOKUP(AE382,P383:Q392,2)</f>
        <v>6.1939740692881764E-3</v>
      </c>
      <c r="AF389" s="84">
        <f>$U$57*Q389</f>
        <v>6.9660507346363846E-6</v>
      </c>
      <c r="AG389" s="82"/>
      <c r="AH389" s="65"/>
      <c r="AI389" s="61"/>
      <c r="AJ389" s="66" t="s">
        <v>587</v>
      </c>
      <c r="AK389" s="61" t="e">
        <f>IF(ATAN(AK388)&lt;0,ATAN(AK388)+PI(),ATAN(AK388))</f>
        <v>#NUM!</v>
      </c>
      <c r="AL389" s="61"/>
      <c r="AM389" s="50"/>
      <c r="AN389" s="65"/>
      <c r="AO389" s="65"/>
      <c r="AP389" s="65"/>
      <c r="AQ389" s="65"/>
      <c r="AR389" s="81"/>
      <c r="AS389" s="59">
        <v>7</v>
      </c>
      <c r="AT389" s="61">
        <f t="shared" si="95"/>
        <v>4.9335284646156045E-2</v>
      </c>
      <c r="AU389" s="61">
        <f>SUMPRODUCT(Q383:Q392,$AZ$51:$AZ$60)</f>
        <v>0.13807057705183146</v>
      </c>
      <c r="AV389" s="68">
        <f>IF($AA$13,EXP((AT389/AH384)*(AQ388-1)-LN(AQ388-AH384)-AH383*(2*AU389/AH383-AT389/AH384)*LN((AQ388+2.41421536*AH384)/(AQ388-0.41421536*AH384))/(AH384*2.82842713)      ),1)</f>
        <v>1.0812390654173323</v>
      </c>
      <c r="AW389" s="61"/>
      <c r="AX389" s="61"/>
      <c r="AY389" s="61"/>
      <c r="AZ389" s="61"/>
      <c r="BA389" s="61"/>
      <c r="BB389" s="61"/>
      <c r="BC389" s="61"/>
    </row>
    <row r="390" spans="14:117" x14ac:dyDescent="0.25">
      <c r="N390" s="82"/>
      <c r="O390" s="81"/>
      <c r="P390" s="78">
        <v>8</v>
      </c>
      <c r="Q390" s="61">
        <f>O363/O366</f>
        <v>0.13700731074321179</v>
      </c>
      <c r="R390" s="60"/>
      <c r="S390" s="60"/>
      <c r="T390" s="61"/>
      <c r="U390" s="62"/>
      <c r="V390" s="153">
        <f>SQRT($T$58*VLOOKUP(V382,$P$51:$T$60,5))*(1-$Q$27)*Q390*VLOOKUP(V382,P383:Q392,2)</f>
        <v>7.4875310405530925E-3</v>
      </c>
      <c r="W390" s="61">
        <f>SQRT($T$58*VLOOKUP(W382,$P$51:$T$60,5))*(1-$R$27)*Q390*VLOOKUP(W382,P383:Q392,2)</f>
        <v>5.5804378078884087E-3</v>
      </c>
      <c r="X390" s="61">
        <f>SQRT($T$58*VLOOKUP(X382,$P$51:$T$60,5))*(1-$S$27)*Q390*VLOOKUP(X382,P383:Q392,2)</f>
        <v>3.2814347583511138E-3</v>
      </c>
      <c r="Y390" s="61">
        <f>SQRT($T$58*VLOOKUP(Y382,$P$51:$T$60,5))*(1-$T$27)*Q390*VLOOKUP(Y382,P383:Q392,2)</f>
        <v>1.9914575358431158E-3</v>
      </c>
      <c r="Z390" s="61">
        <f>SQRT($T$58*VLOOKUP(Z382,$P$51:$T$60,5))*(1-$U$27)*Q390*VLOOKUP(Z382,P383:Q392,2)</f>
        <v>2.0154954499410102E-3</v>
      </c>
      <c r="AA390" s="61">
        <f>SQRT($T$58*VLOOKUP(AA382,$P$51:$T$60,5))*(1-$V$27)*Q390*VLOOKUP(AA382,P383:Q392,2)</f>
        <v>9.9064096088199256E-4</v>
      </c>
      <c r="AB390" s="61">
        <f>SQRT($T$58*VLOOKUP(AB382,$P$51:$T$60,5))*(1-$W$27)*Q390*VLOOKUP(AB382,P383:Q392,2)</f>
        <v>7.6493815470869359E-3</v>
      </c>
      <c r="AC390" s="61">
        <f>SQRT($T$58*VLOOKUP(AC382,$P$51:$T$60,5))*(1-$X$27)*Q390*VLOOKUP(AC382,P383:Q392,2)</f>
        <v>7.6378473079149285E-3</v>
      </c>
      <c r="AD390" s="61">
        <f>SQRT($T$58*VLOOKUP(AD382,$P$51:$T$60,5))*(1-$Y$27)*Q390*VLOOKUP(AD382,P383:Q392,2)</f>
        <v>4.2463004961208533E-3</v>
      </c>
      <c r="AE390" s="155">
        <f>SQRT($T$58*VLOOKUP(AE382,$P$51:$T$60,5))*(1-$Z$27)*Q390*VLOOKUP(AE382,P383:Q392,2)</f>
        <v>6.4988819929935968E-3</v>
      </c>
      <c r="AF390" s="84">
        <f>$U$58*Q390</f>
        <v>3.6548463798760717E-6</v>
      </c>
      <c r="AG390" s="59" t="s">
        <v>582</v>
      </c>
      <c r="AH390" s="61">
        <f>AH386*AH387/6-AH388/2-AH386^3/27</f>
        <v>1.6832825062107565E-2</v>
      </c>
      <c r="AI390" s="61"/>
      <c r="AJ390" s="66" t="s">
        <v>573</v>
      </c>
      <c r="AK390" s="61" t="e">
        <f>2*SQRT(AH391)*COS(AK389/3)-AH386/3</f>
        <v>#NUM!</v>
      </c>
      <c r="AL390" s="69" t="e">
        <f>AK390^3+AH386*AK390^2+AH387*AK390+AH388</f>
        <v>#NUM!</v>
      </c>
      <c r="AM390" s="50"/>
      <c r="AN390" s="65"/>
      <c r="AO390" s="65"/>
      <c r="AP390" s="65"/>
      <c r="AQ390" s="65"/>
      <c r="AR390" s="81"/>
      <c r="AS390" s="59">
        <v>8</v>
      </c>
      <c r="AT390" s="61">
        <f t="shared" si="95"/>
        <v>5.4723128868748194E-2</v>
      </c>
      <c r="AU390" s="61">
        <f>SUMPRODUCT(Q383:Q392,$BA$51:$BA$60)</f>
        <v>0.29104957025116995</v>
      </c>
      <c r="AV390" s="68">
        <f>IF($AA$14,EXP((AT390/AH384)*(AQ388-1)-LN(AQ388-AH384)-AH383*(2*AU390/AH383-AT390/AH384)*LN((AQ388+2.41421536*AH384)/(AQ388-0.41421536*AH384))/(AH384*2.82842713)      ),1)</f>
        <v>0.7632217497577497</v>
      </c>
      <c r="AW390" s="61"/>
      <c r="AX390" s="61"/>
      <c r="AY390" s="61"/>
      <c r="AZ390" s="61"/>
      <c r="BA390" s="61"/>
      <c r="BB390" s="61"/>
      <c r="BC390" s="61"/>
      <c r="BD390" s="65"/>
      <c r="BE390" s="65"/>
      <c r="BF390" s="65"/>
    </row>
    <row r="391" spans="14:117" x14ac:dyDescent="0.25">
      <c r="N391" s="82"/>
      <c r="O391" s="81"/>
      <c r="P391" s="78">
        <v>9</v>
      </c>
      <c r="Q391" s="61">
        <f>O364/O366</f>
        <v>7.2366414438593277E-2</v>
      </c>
      <c r="R391" s="60"/>
      <c r="S391" s="60"/>
      <c r="T391" s="61"/>
      <c r="U391" s="62"/>
      <c r="V391" s="153">
        <f>SQRT($T$59*VLOOKUP(V382,$P$51:$T$60,5))*(1-$Q$28)*Q391*VLOOKUP(V382,P383:Q392,2)</f>
        <v>4.6520551770190275E-3</v>
      </c>
      <c r="W391" s="61">
        <f>SQRT($T$59*VLOOKUP(W382,$P$51:$T$60,5))*(1-$R$28)*Q391*VLOOKUP(W382,P383:Q392,2)</f>
        <v>3.6309501072466005E-3</v>
      </c>
      <c r="X391" s="61">
        <f>SQRT($T$59*VLOOKUP(X382,$P$51:$T$60,5))*(1-$S$28)*Q391*VLOOKUP(X382,P383:Q392,2)</f>
        <v>2.1049594738836563E-3</v>
      </c>
      <c r="Y391" s="61">
        <f>SQRT($T$59*VLOOKUP(Y382,$P$51:$T$60,5))*(1-$T$28)*Q391*VLOOKUP(Y382,P383:Q392,2)</f>
        <v>1.4152940377011806E-3</v>
      </c>
      <c r="Z391" s="61">
        <f>SQRT($T$59*VLOOKUP(Z382,$P$51:$T$60,5))*(1-$U$28)*Q391*VLOOKUP(Z382,P383:Q392,2)</f>
        <v>1.3438603808149274E-3</v>
      </c>
      <c r="AA391" s="61">
        <f>SQRT($T$59*VLOOKUP(AA382,$P$51:$T$60,5))*(1-$V$28)*Q391*VLOOKUP(AA382,P383:Q392,2)</f>
        <v>6.5133545431645616E-4</v>
      </c>
      <c r="AB391" s="61">
        <f>SQRT($T$59*VLOOKUP(AB382,$P$51:$T$60,5))*(1-$W$28)*Q391*VLOOKUP(AB382,P383:Q392,2)</f>
        <v>3.8142390635924187E-3</v>
      </c>
      <c r="AC391" s="61">
        <f>SQRT($T$59*VLOOKUP(AC382,$P$51:$T$60,5))*(1-$X$28)*Q391*VLOOKUP(AC382,P383:Q392,2)</f>
        <v>4.2463004961208533E-3</v>
      </c>
      <c r="AD391" s="61">
        <f>SQRT($T$59*VLOOKUP(AD382,$P$51:$T$60,5))*(1-$Y$28)*Q391*VLOOKUP(AD382,P383:Q392,2)</f>
        <v>2.897742687846005E-3</v>
      </c>
      <c r="AE391" s="155">
        <f>SQRT($T$59*VLOOKUP(AE382,$P$51:$T$60,5))*(1-$Z$28)*Q391*VLOOKUP(AE382,P383:Q392,2)</f>
        <v>4.2368509870482941E-3</v>
      </c>
      <c r="AF391" s="84">
        <f>$U$59*Q391</f>
        <v>1.9548239902572095E-6</v>
      </c>
      <c r="AG391" s="59" t="s">
        <v>558</v>
      </c>
      <c r="AH391" s="61">
        <f>AH386^2/9-AH387/3</f>
        <v>5.4267184821062443E-2</v>
      </c>
      <c r="AI391" s="61"/>
      <c r="AJ391" s="66" t="s">
        <v>574</v>
      </c>
      <c r="AK391" s="61" t="e">
        <f>2*SQRT(AH391)*COS((AK389+2*PI())/3)-AH386/3</f>
        <v>#NUM!</v>
      </c>
      <c r="AL391" s="69" t="e">
        <f>AK391^3+AK391^2*AH386+AK391*AH387+AH388</f>
        <v>#NUM!</v>
      </c>
      <c r="AM391" s="50"/>
      <c r="AN391" s="65"/>
      <c r="AO391" s="50"/>
      <c r="AP391" s="65"/>
      <c r="AQ391" s="65"/>
      <c r="AR391" s="81"/>
      <c r="AS391" s="59">
        <v>9</v>
      </c>
      <c r="AT391" s="61">
        <f t="shared" si="95"/>
        <v>5.5413571276127595E-2</v>
      </c>
      <c r="AU391" s="61">
        <f>SUMPRODUCT(Q383:Q392,$BB$51:$BB$60)</f>
        <v>0.33719876258811021</v>
      </c>
      <c r="AV391" s="68">
        <f>IF($AA$15,EXP((AT391/AH384)*(AQ388-1)-LN(AQ388-AH384)-AH383*(2*AU391/AH383-AT391/AH384)*LN((AQ388+2.41421536*AH384)/(AQ388-0.41421536*AH384))/(AH384*2.82842713)      ),1)</f>
        <v>0.68599935092536091</v>
      </c>
      <c r="AW391" s="61"/>
      <c r="AX391" s="61"/>
      <c r="AY391" s="61"/>
      <c r="AZ391" s="61"/>
      <c r="BA391" s="61"/>
      <c r="BB391" s="61"/>
      <c r="BC391" s="61"/>
      <c r="BD391" s="65"/>
      <c r="BE391" s="65"/>
      <c r="BF391" s="65"/>
    </row>
    <row r="392" spans="14:117" x14ac:dyDescent="0.25">
      <c r="N392" s="82"/>
      <c r="O392" s="81"/>
      <c r="P392" s="78">
        <v>10</v>
      </c>
      <c r="Q392" s="61">
        <f>O365/O366</f>
        <v>0.11231131770173654</v>
      </c>
      <c r="R392" s="60"/>
      <c r="S392" s="60"/>
      <c r="T392" s="61"/>
      <c r="U392" s="62"/>
      <c r="V392" s="153">
        <f>SQRT($T$60*VLOOKUP(V382,$P$51:$T$60,5))*(1-$Q$29)*Q392*VLOOKUP(V382,P383:Q392,2)</f>
        <v>7.2659697375923515E-3</v>
      </c>
      <c r="W392" s="61">
        <f>SQRT($T$60*VLOOKUP(W382,$P$51:$T$60,5))*(1-$R$29)*Q392*VLOOKUP(W382,P383:Q392,2)</f>
        <v>5.7397621672291592E-3</v>
      </c>
      <c r="X392" s="61">
        <f>SQRT($T$60*VLOOKUP(X382,$P$51:$T$60,5))*(1-$S$29)*Q392*VLOOKUP(X382,P383:Q392,2)</f>
        <v>3.3739375694396096E-3</v>
      </c>
      <c r="Y392" s="61">
        <f>SQRT($T$60*VLOOKUP(Y382,$P$51:$T$60,5))*(1-$T$29)*Q392*VLOOKUP(Y382,P383:Q392,2)</f>
        <v>1.8785390472751244E-3</v>
      </c>
      <c r="Z392" s="61">
        <f>SQRT($T$60*VLOOKUP(Z382,$P$51:$T$60,5))*(1-$U$29)*Q392*VLOOKUP(Z382,P383:Q392,2)</f>
        <v>2.0626566651083421E-3</v>
      </c>
      <c r="AA392" s="61">
        <f>SQRT($T$60*VLOOKUP(AA382,$P$51:$T$60,5))*(1-$V$29)*Q392*VLOOKUP(AA382,P383:Q392,2)</f>
        <v>1.0163621873533811E-3</v>
      </c>
      <c r="AB392" s="61">
        <f>SQRT($T$60*VLOOKUP(AB382,$P$51:$T$60,5))*(1-$W$29)*Q392*VLOOKUP(AB382,P383:Q392,2)</f>
        <v>6.1939740692881773E-3</v>
      </c>
      <c r="AC392" s="61">
        <f>SQRT($T$60*VLOOKUP(AC382,$P$51:$T$60,5))*(1-$X$29)*Q392*VLOOKUP(AC382,P383:Q392,2)</f>
        <v>6.4988819929935977E-3</v>
      </c>
      <c r="AD392" s="61">
        <f>SQRT($T$60*VLOOKUP(AD382,$P$51:$T$60,5))*(1-$Y$29)*Q392*VLOOKUP(AD382,P383:Q392,2)</f>
        <v>4.2368509870482933E-3</v>
      </c>
      <c r="AE392" s="155">
        <f>SQRT($T$60*VLOOKUP(AE382,$P$51:$T$60,5))*(1-$Z$29)*Q392*VLOOKUP(AE382,P383:Q392,2)</f>
        <v>6.1947896070080836E-3</v>
      </c>
      <c r="AF392" s="84">
        <f>$U$60*Q392</f>
        <v>4.074078394333896E-6</v>
      </c>
      <c r="AG392" s="59" t="s">
        <v>72</v>
      </c>
      <c r="AH392" s="63">
        <f>AH390^2-AH391^3</f>
        <v>1.2353108287111063E-4</v>
      </c>
      <c r="AI392" s="61"/>
      <c r="AJ392" s="66" t="s">
        <v>575</v>
      </c>
      <c r="AK392" s="61" t="e">
        <f>2*SQRT(AH391)*COS((AK389+4*PI())/3)-AH386/3</f>
        <v>#NUM!</v>
      </c>
      <c r="AL392" s="69" t="e">
        <f>AK392^3+AK392^2*AH386+AH387*AK392+AH388</f>
        <v>#NUM!</v>
      </c>
      <c r="AM392" s="50"/>
      <c r="AN392" s="65"/>
      <c r="AO392" s="50"/>
      <c r="AP392" s="65"/>
      <c r="AQ392" s="65"/>
      <c r="AR392" s="81"/>
      <c r="AS392" s="59">
        <v>10</v>
      </c>
      <c r="AT392" s="61">
        <f t="shared" si="95"/>
        <v>7.4413442121268769E-2</v>
      </c>
      <c r="AU392" s="61">
        <f>SUMPRODUCT(Q383:Q392,$BC$51:$BC$60)</f>
        <v>0.33318377314420128</v>
      </c>
      <c r="AV392" s="68">
        <f>IF($AA$16,EXP((AT392/AH384)*(AQ388-1)-LN(AQ388-AH384)-AH383*(2*AU392/AH383-AT392/AH384)*LN((AQ388+2.41421536*AH384)/(AQ388-0.41421536*AH384))/(AH384*2.82842713)      ),1)</f>
        <v>0.71529343792082845</v>
      </c>
      <c r="AW392" s="61"/>
      <c r="AX392" s="61"/>
      <c r="AY392" s="61"/>
      <c r="AZ392" s="61"/>
      <c r="BA392" s="61"/>
      <c r="BB392" s="61"/>
      <c r="BC392" s="61"/>
      <c r="BD392" s="65"/>
      <c r="BE392" s="65"/>
      <c r="BF392" s="65"/>
    </row>
    <row r="393" spans="14:117" x14ac:dyDescent="0.25">
      <c r="N393" s="70"/>
      <c r="O393" s="80"/>
      <c r="P393" s="79"/>
      <c r="Q393" s="71"/>
      <c r="R393" s="71"/>
      <c r="S393" s="71"/>
      <c r="T393" s="72"/>
      <c r="U393" s="73"/>
      <c r="V393" s="70"/>
      <c r="W393" s="73"/>
      <c r="X393" s="73"/>
      <c r="Y393" s="73"/>
      <c r="Z393" s="73"/>
      <c r="AA393" s="73"/>
      <c r="AB393" s="73"/>
      <c r="AC393" s="73"/>
      <c r="AD393" s="73"/>
      <c r="AE393" s="88">
        <f>SUM(V383:AE392)</f>
        <v>0.32281464419468486</v>
      </c>
      <c r="AF393" s="85">
        <f>SUM(AF383:AF392)</f>
        <v>3.1798731474290856E-5</v>
      </c>
      <c r="AG393" s="70"/>
      <c r="AH393" s="73"/>
      <c r="AI393" s="74"/>
      <c r="AJ393" s="75"/>
      <c r="AK393" s="74"/>
      <c r="AL393" s="74"/>
      <c r="AM393" s="76"/>
      <c r="AN393" s="73"/>
      <c r="AO393" s="76"/>
      <c r="AP393" s="73"/>
      <c r="AQ393" s="73"/>
      <c r="AR393" s="80"/>
      <c r="AS393" s="70"/>
      <c r="AT393" s="73"/>
      <c r="AU393" s="73"/>
      <c r="AV393" s="80"/>
      <c r="AW393" s="65"/>
      <c r="AX393" s="65"/>
      <c r="AY393" s="65"/>
      <c r="AZ393" s="65"/>
      <c r="BA393" s="65"/>
      <c r="BB393" s="65"/>
      <c r="BC393" s="65"/>
      <c r="BD393" s="65"/>
      <c r="BE393" s="65"/>
      <c r="BF393" s="61"/>
    </row>
    <row r="394" spans="14:117" x14ac:dyDescent="0.25">
      <c r="N394" s="92">
        <f>N354+1</f>
        <v>9</v>
      </c>
      <c r="O394" s="157">
        <f>DM407</f>
        <v>0.24309435186003431</v>
      </c>
      <c r="P394" s="158"/>
      <c r="Q394" s="55"/>
      <c r="R394" s="55"/>
      <c r="S394" s="57">
        <v>1</v>
      </c>
      <c r="T394" s="55"/>
      <c r="U394" s="57">
        <f>S394+1</f>
        <v>2</v>
      </c>
      <c r="V394" s="55"/>
      <c r="W394" s="57">
        <f>U394+1</f>
        <v>3</v>
      </c>
      <c r="X394" s="55"/>
      <c r="Y394" s="57">
        <f>W394+1</f>
        <v>4</v>
      </c>
      <c r="Z394" s="55"/>
      <c r="AA394" s="57">
        <f>Y394+1</f>
        <v>5</v>
      </c>
      <c r="AB394" s="55"/>
      <c r="AC394" s="57">
        <f>AA394+1</f>
        <v>6</v>
      </c>
      <c r="AD394" s="55"/>
      <c r="AE394" s="57">
        <f>AC394+1</f>
        <v>7</v>
      </c>
      <c r="AF394" s="55"/>
      <c r="AG394" s="57">
        <f>AE394+1</f>
        <v>8</v>
      </c>
      <c r="AH394" s="55"/>
      <c r="AI394" s="57">
        <f>AG394+1</f>
        <v>9</v>
      </c>
      <c r="AJ394" s="55"/>
      <c r="AK394" s="57">
        <f>AI394+1</f>
        <v>10</v>
      </c>
      <c r="AL394" s="55"/>
      <c r="AM394" s="57">
        <f>AK394+1</f>
        <v>11</v>
      </c>
      <c r="AN394" s="55"/>
      <c r="AO394" s="57">
        <f>AM394+1</f>
        <v>12</v>
      </c>
      <c r="AP394" s="55"/>
      <c r="AQ394" s="57">
        <f>AO394+1</f>
        <v>13</v>
      </c>
      <c r="AR394" s="55"/>
      <c r="AS394" s="57">
        <f>AQ394+1</f>
        <v>14</v>
      </c>
      <c r="AT394" s="55"/>
      <c r="AU394" s="57">
        <f>AS394+1</f>
        <v>15</v>
      </c>
      <c r="AV394" s="55"/>
      <c r="AW394" s="57">
        <f>AU394+1</f>
        <v>16</v>
      </c>
      <c r="AX394" s="55"/>
      <c r="AY394" s="57">
        <f>AW394+1</f>
        <v>17</v>
      </c>
      <c r="AZ394" s="55"/>
      <c r="BA394" s="57">
        <f>AY394+1</f>
        <v>18</v>
      </c>
      <c r="BB394" s="55"/>
      <c r="BC394" s="57">
        <f>BA394+1</f>
        <v>19</v>
      </c>
      <c r="BD394" s="55"/>
      <c r="BE394" s="57">
        <f>BC394+1</f>
        <v>20</v>
      </c>
      <c r="BF394" s="55"/>
      <c r="BG394" s="57">
        <f>BE394+1</f>
        <v>21</v>
      </c>
      <c r="BH394" s="55"/>
      <c r="BI394" s="57">
        <f>BG394+1</f>
        <v>22</v>
      </c>
      <c r="BJ394" s="55"/>
      <c r="BK394" s="57">
        <f>BI394+1</f>
        <v>23</v>
      </c>
      <c r="BL394" s="55"/>
      <c r="BM394" s="57">
        <f>BK394+1</f>
        <v>24</v>
      </c>
      <c r="BN394" s="55"/>
      <c r="BO394" s="57">
        <f>BM394+1</f>
        <v>25</v>
      </c>
      <c r="BP394" s="55"/>
      <c r="BQ394" s="57">
        <f>BO394+1</f>
        <v>26</v>
      </c>
      <c r="BR394" s="55"/>
      <c r="BS394" s="57">
        <f>BQ394+1</f>
        <v>27</v>
      </c>
      <c r="BT394" s="55"/>
      <c r="BU394" s="57">
        <f>BS394+1</f>
        <v>28</v>
      </c>
      <c r="BV394" s="55"/>
      <c r="BW394" s="57">
        <f>BU394+1</f>
        <v>29</v>
      </c>
      <c r="BX394" s="55"/>
      <c r="BY394" s="57">
        <f>BW394+1</f>
        <v>30</v>
      </c>
      <c r="BZ394" s="55"/>
      <c r="CA394" s="57">
        <f>BY394+1</f>
        <v>31</v>
      </c>
      <c r="CB394" s="55"/>
      <c r="CC394" s="57">
        <f>CA394+1</f>
        <v>32</v>
      </c>
      <c r="CD394" s="55"/>
      <c r="CE394" s="57">
        <f>CC394+1</f>
        <v>33</v>
      </c>
      <c r="CF394" s="55"/>
      <c r="CG394" s="57">
        <f>CE394+1</f>
        <v>34</v>
      </c>
      <c r="CH394" s="55"/>
      <c r="CI394" s="57">
        <f>CG394+1</f>
        <v>35</v>
      </c>
      <c r="CJ394" s="55"/>
      <c r="CK394" s="57">
        <f>CI394+1</f>
        <v>36</v>
      </c>
      <c r="CL394" s="55"/>
      <c r="CM394" s="57">
        <f>CK394+1</f>
        <v>37</v>
      </c>
      <c r="CN394" s="55"/>
      <c r="CO394" s="57">
        <f>CM394+1</f>
        <v>38</v>
      </c>
      <c r="CP394" s="55"/>
      <c r="CQ394" s="57">
        <f>CO394+1</f>
        <v>39</v>
      </c>
      <c r="CR394" s="55"/>
      <c r="CS394" s="57">
        <f>CQ394+1</f>
        <v>40</v>
      </c>
      <c r="CT394" s="55"/>
      <c r="CU394" s="57">
        <f>CS394+1</f>
        <v>41</v>
      </c>
      <c r="CV394" s="55"/>
      <c r="CW394" s="57">
        <f>CU394+1</f>
        <v>42</v>
      </c>
      <c r="CX394" s="55"/>
      <c r="CY394" s="57">
        <f>CW394+1</f>
        <v>43</v>
      </c>
      <c r="CZ394" s="55"/>
      <c r="DA394" s="57">
        <f>CY394+1</f>
        <v>44</v>
      </c>
      <c r="DB394" s="55"/>
      <c r="DC394" s="57">
        <f>DA394+1</f>
        <v>45</v>
      </c>
      <c r="DD394" s="55"/>
      <c r="DE394" s="57">
        <f>DC394+1</f>
        <v>46</v>
      </c>
      <c r="DF394" s="55"/>
      <c r="DG394" s="57">
        <f>DE394+1</f>
        <v>47</v>
      </c>
      <c r="DH394" s="55"/>
      <c r="DI394" s="57">
        <f>DG394+1</f>
        <v>48</v>
      </c>
      <c r="DJ394" s="55"/>
      <c r="DK394" s="57">
        <f>DI394+1</f>
        <v>49</v>
      </c>
      <c r="DL394" s="55"/>
      <c r="DM394" s="90">
        <f>DK394+1</f>
        <v>50</v>
      </c>
    </row>
    <row r="395" spans="14:117" x14ac:dyDescent="0.25">
      <c r="N395" s="159" t="s">
        <v>545</v>
      </c>
      <c r="O395" s="168" t="s">
        <v>560</v>
      </c>
      <c r="P395" s="79"/>
      <c r="Q395" s="73" t="s">
        <v>580</v>
      </c>
      <c r="R395" s="160" t="s">
        <v>621</v>
      </c>
      <c r="S395" s="160" t="s">
        <v>622</v>
      </c>
      <c r="T395" s="160" t="s">
        <v>621</v>
      </c>
      <c r="U395" s="160" t="s">
        <v>622</v>
      </c>
      <c r="V395" s="160" t="s">
        <v>621</v>
      </c>
      <c r="W395" s="160" t="s">
        <v>622</v>
      </c>
      <c r="X395" s="160" t="s">
        <v>621</v>
      </c>
      <c r="Y395" s="160" t="s">
        <v>622</v>
      </c>
      <c r="Z395" s="160" t="s">
        <v>621</v>
      </c>
      <c r="AA395" s="160" t="s">
        <v>622</v>
      </c>
      <c r="AB395" s="160" t="s">
        <v>621</v>
      </c>
      <c r="AC395" s="160" t="s">
        <v>622</v>
      </c>
      <c r="AD395" s="160" t="s">
        <v>621</v>
      </c>
      <c r="AE395" s="160" t="s">
        <v>622</v>
      </c>
      <c r="AF395" s="160" t="s">
        <v>621</v>
      </c>
      <c r="AG395" s="160" t="s">
        <v>622</v>
      </c>
      <c r="AH395" s="160" t="s">
        <v>621</v>
      </c>
      <c r="AI395" s="160" t="s">
        <v>622</v>
      </c>
      <c r="AJ395" s="160" t="s">
        <v>621</v>
      </c>
      <c r="AK395" s="160" t="s">
        <v>622</v>
      </c>
      <c r="AL395" s="160" t="s">
        <v>621</v>
      </c>
      <c r="AM395" s="160" t="s">
        <v>622</v>
      </c>
      <c r="AN395" s="160" t="s">
        <v>621</v>
      </c>
      <c r="AO395" s="160" t="s">
        <v>622</v>
      </c>
      <c r="AP395" s="160" t="s">
        <v>621</v>
      </c>
      <c r="AQ395" s="160" t="s">
        <v>622</v>
      </c>
      <c r="AR395" s="160" t="s">
        <v>621</v>
      </c>
      <c r="AS395" s="160" t="s">
        <v>622</v>
      </c>
      <c r="AT395" s="160" t="s">
        <v>621</v>
      </c>
      <c r="AU395" s="160" t="s">
        <v>622</v>
      </c>
      <c r="AV395" s="160" t="s">
        <v>621</v>
      </c>
      <c r="AW395" s="160" t="s">
        <v>622</v>
      </c>
      <c r="AX395" s="160" t="s">
        <v>621</v>
      </c>
      <c r="AY395" s="160" t="s">
        <v>622</v>
      </c>
      <c r="AZ395" s="160" t="s">
        <v>621</v>
      </c>
      <c r="BA395" s="160" t="s">
        <v>622</v>
      </c>
      <c r="BB395" s="160" t="s">
        <v>621</v>
      </c>
      <c r="BC395" s="160" t="s">
        <v>622</v>
      </c>
      <c r="BD395" s="160" t="s">
        <v>621</v>
      </c>
      <c r="BE395" s="160" t="s">
        <v>622</v>
      </c>
      <c r="BF395" s="160" t="s">
        <v>621</v>
      </c>
      <c r="BG395" s="160" t="s">
        <v>622</v>
      </c>
      <c r="BH395" s="160" t="s">
        <v>621</v>
      </c>
      <c r="BI395" s="160" t="s">
        <v>622</v>
      </c>
      <c r="BJ395" s="160" t="s">
        <v>621</v>
      </c>
      <c r="BK395" s="160" t="s">
        <v>622</v>
      </c>
      <c r="BL395" s="160" t="s">
        <v>621</v>
      </c>
      <c r="BM395" s="160" t="s">
        <v>622</v>
      </c>
      <c r="BN395" s="160" t="s">
        <v>621</v>
      </c>
      <c r="BO395" s="160" t="s">
        <v>622</v>
      </c>
      <c r="BP395" s="160" t="s">
        <v>621</v>
      </c>
      <c r="BQ395" s="160" t="s">
        <v>622</v>
      </c>
      <c r="BR395" s="160" t="s">
        <v>621</v>
      </c>
      <c r="BS395" s="160" t="s">
        <v>622</v>
      </c>
      <c r="BT395" s="160" t="s">
        <v>621</v>
      </c>
      <c r="BU395" s="160" t="s">
        <v>622</v>
      </c>
      <c r="BV395" s="160" t="s">
        <v>621</v>
      </c>
      <c r="BW395" s="160" t="s">
        <v>622</v>
      </c>
      <c r="BX395" s="160" t="s">
        <v>621</v>
      </c>
      <c r="BY395" s="160" t="s">
        <v>622</v>
      </c>
      <c r="BZ395" s="160" t="s">
        <v>621</v>
      </c>
      <c r="CA395" s="160" t="s">
        <v>622</v>
      </c>
      <c r="CB395" s="160" t="s">
        <v>621</v>
      </c>
      <c r="CC395" s="160" t="s">
        <v>622</v>
      </c>
      <c r="CD395" s="160" t="s">
        <v>621</v>
      </c>
      <c r="CE395" s="160" t="s">
        <v>622</v>
      </c>
      <c r="CF395" s="160" t="s">
        <v>621</v>
      </c>
      <c r="CG395" s="160" t="s">
        <v>622</v>
      </c>
      <c r="CH395" s="160" t="s">
        <v>621</v>
      </c>
      <c r="CI395" s="160" t="s">
        <v>622</v>
      </c>
      <c r="CJ395" s="160" t="s">
        <v>621</v>
      </c>
      <c r="CK395" s="160" t="s">
        <v>622</v>
      </c>
      <c r="CL395" s="160" t="s">
        <v>621</v>
      </c>
      <c r="CM395" s="160" t="s">
        <v>622</v>
      </c>
      <c r="CN395" s="160" t="s">
        <v>621</v>
      </c>
      <c r="CO395" s="160" t="s">
        <v>622</v>
      </c>
      <c r="CP395" s="160" t="s">
        <v>621</v>
      </c>
      <c r="CQ395" s="160" t="s">
        <v>622</v>
      </c>
      <c r="CR395" s="160" t="s">
        <v>621</v>
      </c>
      <c r="CS395" s="160" t="s">
        <v>622</v>
      </c>
      <c r="CT395" s="160" t="s">
        <v>621</v>
      </c>
      <c r="CU395" s="160" t="s">
        <v>622</v>
      </c>
      <c r="CV395" s="160" t="s">
        <v>621</v>
      </c>
      <c r="CW395" s="160" t="s">
        <v>622</v>
      </c>
      <c r="CX395" s="160" t="s">
        <v>621</v>
      </c>
      <c r="CY395" s="160" t="s">
        <v>622</v>
      </c>
      <c r="CZ395" s="160" t="s">
        <v>621</v>
      </c>
      <c r="DA395" s="160" t="s">
        <v>622</v>
      </c>
      <c r="DB395" s="160" t="s">
        <v>621</v>
      </c>
      <c r="DC395" s="160" t="s">
        <v>622</v>
      </c>
      <c r="DD395" s="160" t="s">
        <v>621</v>
      </c>
      <c r="DE395" s="160" t="s">
        <v>622</v>
      </c>
      <c r="DF395" s="160" t="s">
        <v>621</v>
      </c>
      <c r="DG395" s="160" t="s">
        <v>622</v>
      </c>
      <c r="DH395" s="160" t="s">
        <v>621</v>
      </c>
      <c r="DI395" s="160" t="s">
        <v>622</v>
      </c>
      <c r="DJ395" s="160" t="s">
        <v>621</v>
      </c>
      <c r="DK395" s="160" t="s">
        <v>622</v>
      </c>
      <c r="DL395" s="160" t="s">
        <v>621</v>
      </c>
      <c r="DM395" s="161" t="s">
        <v>622</v>
      </c>
    </row>
    <row r="396" spans="14:117" x14ac:dyDescent="0.25">
      <c r="N396" s="153">
        <f>$Z$7/(O394*(Q396-1)+1)</f>
        <v>6.525590536047321E-2</v>
      </c>
      <c r="O396" s="169">
        <f>N396*Q396</f>
        <v>0.20818022414321188</v>
      </c>
      <c r="P396" s="78">
        <v>1</v>
      </c>
      <c r="Q396" s="61">
        <f>IF($AA$7,AV371/AV383,0)</f>
        <v>3.1902127936655793</v>
      </c>
      <c r="R396" s="61">
        <f>IF($AA$7,$Z$7*($Q396-1)/(1+O354*($Q396-1)),0)</f>
        <v>0.1429243479838595</v>
      </c>
      <c r="S396" s="114">
        <f>IF(R396=0,0,-1*R396^2/$Z$7)</f>
        <v>-0.20427369246611363</v>
      </c>
      <c r="T396" s="61">
        <f>IF($AA$7,$Z$7*($Q396-1)/(1+S407*($Q396-1)),0)</f>
        <v>0.14217300090280968</v>
      </c>
      <c r="U396" s="114">
        <f>IF(T396=0,0,-1*T396^2/$Z$7)</f>
        <v>-0.20213162185710321</v>
      </c>
      <c r="V396" s="61">
        <f>IF($AA$7,$Z$7*($Q396-1)/(1+U407*($Q396-1)),0)</f>
        <v>0.14292725228235564</v>
      </c>
      <c r="W396" s="114">
        <f>IF(V396=0,0,-1*V396^2/$Z$7)</f>
        <v>-0.20428199444984135</v>
      </c>
      <c r="X396" s="61">
        <f>IF($AA$7,$Z$7*($Q396-1)/(1+W407*($Q396-1)),0)</f>
        <v>0.14292431882779563</v>
      </c>
      <c r="Y396" s="114">
        <f>IF(X396=0,0,-1*X396^2/$Z$7)</f>
        <v>-0.20427360912389378</v>
      </c>
      <c r="Z396" s="61">
        <f>IF($AA$7,$Z$7*($Q396-1)/(1+Y407*($Q396-1)),0)</f>
        <v>0.14292431878273867</v>
      </c>
      <c r="AA396" s="114">
        <f>IF(Z396=0,0,-1*Z396^2/$Z$7)</f>
        <v>-0.20427360899509905</v>
      </c>
      <c r="AB396" s="61">
        <f>IF($AA$7,$Z$7*($Q396-1)/(1+AA407*($Q396-1)),0)</f>
        <v>0.1429243187827387</v>
      </c>
      <c r="AC396" s="114">
        <f>IF(AB396=0,0,-1*AB396^2/$Z$7)</f>
        <v>-0.20427360899509917</v>
      </c>
      <c r="AD396" s="61">
        <f>IF($AA$7,$Z$7*($Q396-1)/(1+AC407*($Q396-1)),0)</f>
        <v>0.14292431878273867</v>
      </c>
      <c r="AE396" s="114">
        <f>IF(AD396=0,0,-1*AD396^2/$Z$7)</f>
        <v>-0.20427360899509905</v>
      </c>
      <c r="AF396" s="61">
        <f>IF($AA$7,$Z$7*($Q396-1)/(1+AE407*($Q396-1)),0)</f>
        <v>0.14292431878273867</v>
      </c>
      <c r="AG396" s="114">
        <f>IF(AF396=0,0,-1*AF396^2/$Z$7)</f>
        <v>-0.20427360899509905</v>
      </c>
      <c r="AH396" s="61">
        <f>IF($AA$7,$Z$7*($Q396-1)/(1+AG407*($Q396-1)),0)</f>
        <v>0.14292431878273867</v>
      </c>
      <c r="AI396" s="114">
        <f>IF(AH396=0,0,-1*AH396^2/$Z$7)</f>
        <v>-0.20427360899509905</v>
      </c>
      <c r="AJ396" s="61">
        <f>IF($AA$7,$Z$7*($Q396-1)/(1+AI407*($Q396-1)),0)</f>
        <v>0.14292431878273867</v>
      </c>
      <c r="AK396" s="114">
        <f>IF(AJ396=0,0,-1*AJ396^2/$Z$7)</f>
        <v>-0.20427360899509905</v>
      </c>
      <c r="AL396" s="61">
        <f>IF($AA$7,$Z$7*($Q396-1)/(1+AK407*($Q396-1)),0)</f>
        <v>0.14292431878273867</v>
      </c>
      <c r="AM396" s="114">
        <f>IF(AL396=0,0,-1*AL396^2/$Z$7)</f>
        <v>-0.20427360899509905</v>
      </c>
      <c r="AN396" s="61">
        <f>IF($AA$7,$Z$7*($Q396-1)/(1+AM407*($Q396-1)),0)</f>
        <v>0.14292431878273867</v>
      </c>
      <c r="AO396" s="114">
        <f>IF(AN396=0,0,-1*AN396^2/$Z$7)</f>
        <v>-0.20427360899509905</v>
      </c>
      <c r="AP396" s="61">
        <f>IF($AA$7,$Z$7*($Q396-1)/(1+AO407*($Q396-1)),0)</f>
        <v>0.14292431878273867</v>
      </c>
      <c r="AQ396" s="114">
        <f>IF(AP396=0,0,-1*AP396^2/$Z$7)</f>
        <v>-0.20427360899509905</v>
      </c>
      <c r="AR396" s="61">
        <f>IF($AA$7,$Z$7*($Q396-1)/(1+AQ407*($Q396-1)),0)</f>
        <v>0.14292431878273867</v>
      </c>
      <c r="AS396" s="114">
        <f>IF(AR396=0,0,-1*AR396^2/$Z$7)</f>
        <v>-0.20427360899509905</v>
      </c>
      <c r="AT396" s="61">
        <f>IF($AA$7,$Z$7*($Q396-1)/(1+AS407*($Q396-1)),0)</f>
        <v>0.14292431878273867</v>
      </c>
      <c r="AU396" s="114">
        <f>IF(AT396=0,0,-1*AT396^2/$Z$7)</f>
        <v>-0.20427360899509905</v>
      </c>
      <c r="AV396" s="61">
        <f>IF($AA$7,$Z$7*($Q396-1)/(1+AU407*($Q396-1)),0)</f>
        <v>0.14292431878273867</v>
      </c>
      <c r="AW396" s="114">
        <f>IF(AV396=0,0,-1*AV396^2/$Z$7)</f>
        <v>-0.20427360899509905</v>
      </c>
      <c r="AX396" s="61">
        <f>IF($AA$7,$Z$7*($Q396-1)/(1+AW407*($Q396-1)),0)</f>
        <v>0.14292431878273867</v>
      </c>
      <c r="AY396" s="114">
        <f>IF(AX396=0,0,-1*AX396^2/$Z$7)</f>
        <v>-0.20427360899509905</v>
      </c>
      <c r="AZ396" s="61">
        <f>IF($AA$7,$Z$7*($Q396-1)/(1+AY407*($Q396-1)),0)</f>
        <v>0.14292431878273867</v>
      </c>
      <c r="BA396" s="114">
        <f>IF(AZ396=0,0,-1*AZ396^2/$Z$7)</f>
        <v>-0.20427360899509905</v>
      </c>
      <c r="BB396" s="61">
        <f>IF($AA$7,$Z$7*($Q396-1)/(1+BA407*($Q396-1)),0)</f>
        <v>0.14292431878273867</v>
      </c>
      <c r="BC396" s="114">
        <f>IF(BB396=0,0,-1*BB396^2/$Z$7)</f>
        <v>-0.20427360899509905</v>
      </c>
      <c r="BD396" s="61">
        <f>IF($AA$7,$Z$7*($Q396-1)/(1+BC407*($Q396-1)),0)</f>
        <v>0.14292431878273867</v>
      </c>
      <c r="BE396" s="114">
        <f>IF(BD396=0,0,-1*BD396^2/$Z$7)</f>
        <v>-0.20427360899509905</v>
      </c>
      <c r="BF396" s="61">
        <f>IF($AA$7,$Z$7*($Q396-1)/(1+BE407*($Q396-1)),0)</f>
        <v>0.14292431878273867</v>
      </c>
      <c r="BG396" s="114">
        <f>IF(BF396=0,0,-1*BF396^2/$Z$7)</f>
        <v>-0.20427360899509905</v>
      </c>
      <c r="BH396" s="61">
        <f>IF($AA$7,$Z$7*($Q396-1)/(1+BG407*($Q396-1)),0)</f>
        <v>0.14292431878273867</v>
      </c>
      <c r="BI396" s="114">
        <f>IF(BH396=0,0,-1*BH396^2/$Z$7)</f>
        <v>-0.20427360899509905</v>
      </c>
      <c r="BJ396" s="61">
        <f>IF($AA$7,$Z$7*($Q396-1)/(1+BI407*($Q396-1)),0)</f>
        <v>0.14292431878273867</v>
      </c>
      <c r="BK396" s="114">
        <f>IF(BJ396=0,0,-1*BJ396^2/$Z$7)</f>
        <v>-0.20427360899509905</v>
      </c>
      <c r="BL396" s="61">
        <f>IF($AA$7,$Z$7*($Q396-1)/(1+BK407*($Q396-1)),0)</f>
        <v>0.14292431878273867</v>
      </c>
      <c r="BM396" s="114">
        <f>IF(BL396=0,0,-1*BL396^2/$Z$7)</f>
        <v>-0.20427360899509905</v>
      </c>
      <c r="BN396" s="61">
        <f>IF($AA$7,$Z$7*($Q396-1)/(1+BM407*($Q396-1)),0)</f>
        <v>0.14292431878273867</v>
      </c>
      <c r="BO396" s="114">
        <f>IF(BN396=0,0,-1*BN396^2/$Z$7)</f>
        <v>-0.20427360899509905</v>
      </c>
      <c r="BP396" s="61">
        <f>IF($AA$7,$Z$7*($Q396-1)/(1+BO407*($Q396-1)),0)</f>
        <v>0.14292431878273867</v>
      </c>
      <c r="BQ396" s="114">
        <f>IF(BP396=0,0,-1*BP396^2/$Z$7)</f>
        <v>-0.20427360899509905</v>
      </c>
      <c r="BR396" s="61">
        <f>IF($AA$7,$Z$7*($Q396-1)/(1+BQ407*($Q396-1)),0)</f>
        <v>0.14292431878273867</v>
      </c>
      <c r="BS396" s="114">
        <f>IF(BR396=0,0,-1*BR396^2/$Z$7)</f>
        <v>-0.20427360899509905</v>
      </c>
      <c r="BT396" s="61">
        <f>IF($AA$7,$Z$7*($Q396-1)/(1+BS407*($Q396-1)),0)</f>
        <v>0.14292431878273867</v>
      </c>
      <c r="BU396" s="114">
        <f>IF(BT396=0,0,-1*BT396^2/$Z$7)</f>
        <v>-0.20427360899509905</v>
      </c>
      <c r="BV396" s="61">
        <f>IF($AA$7,$Z$7*($Q396-1)/(1+BU407*($Q396-1)),0)</f>
        <v>0.14292431878273867</v>
      </c>
      <c r="BW396" s="114">
        <f>IF(BV396=0,0,-1*BV396^2/$Z$7)</f>
        <v>-0.20427360899509905</v>
      </c>
      <c r="BX396" s="61">
        <f>IF($AA$7,$Z$7*($Q396-1)/(1+BW407*($Q396-1)),0)</f>
        <v>0.14292431878273867</v>
      </c>
      <c r="BY396" s="114">
        <f>IF(BX396=0,0,-1*BX396^2/$Z$7)</f>
        <v>-0.20427360899509905</v>
      </c>
      <c r="BZ396" s="61">
        <f>IF($AA$7,$Z$7*($Q396-1)/(1+BY407*($Q396-1)),0)</f>
        <v>0.14292431878273867</v>
      </c>
      <c r="CA396" s="114">
        <f>IF(BZ396=0,0,-1*BZ396^2/$Z$7)</f>
        <v>-0.20427360899509905</v>
      </c>
      <c r="CB396" s="61">
        <f>IF($AA$7,$Z$7*($Q396-1)/(1+CA407*($Q396-1)),0)</f>
        <v>0.14292431878273867</v>
      </c>
      <c r="CC396" s="114">
        <f>IF(CB396=0,0,-1*CB396^2/$Z$7)</f>
        <v>-0.20427360899509905</v>
      </c>
      <c r="CD396" s="61">
        <f>IF($AA$7,$Z$7*($Q396-1)/(1+CC407*($Q396-1)),0)</f>
        <v>0.14292431878273867</v>
      </c>
      <c r="CE396" s="114">
        <f>IF(CD396=0,0,-1*CD396^2/$Z$7)</f>
        <v>-0.20427360899509905</v>
      </c>
      <c r="CF396" s="61">
        <f>IF($AA$7,$Z$7*($Q396-1)/(1+CE407*($Q396-1)),0)</f>
        <v>0.14292431878273867</v>
      </c>
      <c r="CG396" s="114">
        <f>IF(CF396=0,0,-1*CF396^2/$Z$7)</f>
        <v>-0.20427360899509905</v>
      </c>
      <c r="CH396" s="61">
        <f>IF($AA$7,$Z$7*($Q396-1)/(1+CG407*($Q396-1)),0)</f>
        <v>0.14292431878273867</v>
      </c>
      <c r="CI396" s="114">
        <f>IF(CH396=0,0,-1*CH396^2/$Z$7)</f>
        <v>-0.20427360899509905</v>
      </c>
      <c r="CJ396" s="61">
        <f>IF($AA$7,$Z$7*($Q396-1)/(1+CI407*($Q396-1)),0)</f>
        <v>0.14292431878273867</v>
      </c>
      <c r="CK396" s="114">
        <f>IF(CJ396=0,0,-1*CJ396^2/$Z$7)</f>
        <v>-0.20427360899509905</v>
      </c>
      <c r="CL396" s="61">
        <f>IF($AA$7,$Z$7*($Q396-1)/(1+CK407*($Q396-1)),0)</f>
        <v>0.14292431878273867</v>
      </c>
      <c r="CM396" s="114">
        <f>IF(CL396=0,0,-1*CL396^2/$Z$7)</f>
        <v>-0.20427360899509905</v>
      </c>
      <c r="CN396" s="61">
        <f>IF($AA$7,$Z$7*($Q396-1)/(1+CM407*($Q396-1)),0)</f>
        <v>0.14292431878273867</v>
      </c>
      <c r="CO396" s="114">
        <f>IF(CN396=0,0,-1*CN396^2/$Z$7)</f>
        <v>-0.20427360899509905</v>
      </c>
      <c r="CP396" s="61">
        <f>IF($AA$7,$Z$7*($Q396-1)/(1+CO407*($Q396-1)),0)</f>
        <v>0.14292431878273867</v>
      </c>
      <c r="CQ396" s="114">
        <f>IF(CP396=0,0,-1*CP396^2/$Z$7)</f>
        <v>-0.20427360899509905</v>
      </c>
      <c r="CR396" s="61">
        <f>IF($AA$7,$Z$7*($Q396-1)/(1+CQ407*($Q396-1)),0)</f>
        <v>0.14292431878273867</v>
      </c>
      <c r="CS396" s="114">
        <f>IF(CR396=0,0,-1*CR396^2/$Z$7)</f>
        <v>-0.20427360899509905</v>
      </c>
      <c r="CT396" s="61">
        <f>IF($AA$7,$Z$7*($Q396-1)/(1+CS407*($Q396-1)),0)</f>
        <v>0.14292431878273867</v>
      </c>
      <c r="CU396" s="114">
        <f>IF(CT396=0,0,-1*CT396^2/$Z$7)</f>
        <v>-0.20427360899509905</v>
      </c>
      <c r="CV396" s="61">
        <f>IF($AA$7,$Z$7*($Q396-1)/(1+CU407*($Q396-1)),0)</f>
        <v>0.14292431878273867</v>
      </c>
      <c r="CW396" s="114">
        <f>IF(CV396=0,0,-1*CV396^2/$Z$7)</f>
        <v>-0.20427360899509905</v>
      </c>
      <c r="CX396" s="61">
        <f>IF($AA$7,$Z$7*($Q396-1)/(1+CW407*($Q396-1)),0)</f>
        <v>0.14292431878273867</v>
      </c>
      <c r="CY396" s="114">
        <f>IF(CX396=0,0,-1*CX396^2/$Z$7)</f>
        <v>-0.20427360899509905</v>
      </c>
      <c r="CZ396" s="61">
        <f>IF($AA$7,$Z$7*($Q396-1)/(1+CY407*($Q396-1)),0)</f>
        <v>0.14292431878273867</v>
      </c>
      <c r="DA396" s="114">
        <f>IF(CZ396=0,0,-1*CZ396^2/$Z$7)</f>
        <v>-0.20427360899509905</v>
      </c>
      <c r="DB396" s="61">
        <f>IF($AA$7,$Z$7*($Q396-1)/(1+DA407*($Q396-1)),0)</f>
        <v>0.14292431878273867</v>
      </c>
      <c r="DC396" s="114">
        <f>IF(DB396=0,0,-1*DB396^2/$Z$7)</f>
        <v>-0.20427360899509905</v>
      </c>
      <c r="DD396" s="61">
        <f>IF($AA$7,$Z$7*($Q396-1)/(1+DC407*($Q396-1)),0)</f>
        <v>0.14292431878273867</v>
      </c>
      <c r="DE396" s="114">
        <f>IF(DD396=0,0,-1*DD396^2/$Z$7)</f>
        <v>-0.20427360899509905</v>
      </c>
      <c r="DF396" s="61">
        <f>IF($AA$7,$Z$7*($Q396-1)/(1+DE407*($Q396-1)),0)</f>
        <v>0.14292431878273867</v>
      </c>
      <c r="DG396" s="114">
        <f>IF(DF396=0,0,-1*DF396^2/$Z$7)</f>
        <v>-0.20427360899509905</v>
      </c>
      <c r="DH396" s="61">
        <f>IF($AA$7,$Z$7*($Q396-1)/(1+DG407*($Q396-1)),0)</f>
        <v>0.14292431878273867</v>
      </c>
      <c r="DI396" s="114">
        <f>IF(DH396=0,0,-1*DH396^2/$Z$7)</f>
        <v>-0.20427360899509905</v>
      </c>
      <c r="DJ396" s="61">
        <f>IF($AA$7,$Z$7*($Q396-1)/(1+DI407*($Q396-1)),0)</f>
        <v>0.14292431878273867</v>
      </c>
      <c r="DK396" s="114">
        <f>IF(DJ396=0,0,-1*DJ396^2/$Z$7)</f>
        <v>-0.20427360899509905</v>
      </c>
      <c r="DL396" s="61">
        <f>IF($AA$7,$Z$7*($Q396-1)/(1+DK407*($Q396-1)),0)</f>
        <v>0.14292431878273867</v>
      </c>
      <c r="DM396" s="154">
        <f>IF(DL396=0,0,-1*DL396^2/$Z$7)</f>
        <v>-0.20427360899509905</v>
      </c>
    </row>
    <row r="397" spans="14:117" x14ac:dyDescent="0.25">
      <c r="N397" s="153">
        <f>$Z$8/(O394*(Q397-1)+1)</f>
        <v>0.10201987021594612</v>
      </c>
      <c r="O397" s="169">
        <f t="shared" ref="O397:O405" si="96">N397*Q397</f>
        <v>9.371087331621937E-2</v>
      </c>
      <c r="P397" s="78">
        <v>2</v>
      </c>
      <c r="Q397" s="61">
        <f>IF($AA$8,AV372/AV384,0)</f>
        <v>0.91855511203710571</v>
      </c>
      <c r="R397" s="61">
        <f>IF($AA$8,$Z$8*($Q397-1)/(1+O354*($Q397-1)),0)</f>
        <v>-8.3089968010341981E-3</v>
      </c>
      <c r="S397" s="114">
        <f>IF(R397=0,0,-1*R397^2/$Z$8)</f>
        <v>-6.9039427839596534E-4</v>
      </c>
      <c r="T397" s="61">
        <f>IF($AA$8,$Z$8*($Q397-1)/(1+S407*($Q397-1)),0)</f>
        <v>-8.3115503717341756E-3</v>
      </c>
      <c r="U397" s="114">
        <f>IF(T397=0,0,-1*T397^2/$Z$8)</f>
        <v>-6.9081869581874501E-4</v>
      </c>
      <c r="V397" s="61">
        <f>IF($AA$8,$Z$8*($Q397-1)/(1+U407*($Q397-1)),0)</f>
        <v>-8.3089869854386239E-3</v>
      </c>
      <c r="W397" s="114">
        <f>IF(V397=0,0,-1*V397^2/$Z$8)</f>
        <v>-6.9039264724188418E-4</v>
      </c>
      <c r="X397" s="61">
        <f>IF($AA$8,$Z$8*($Q397-1)/(1+W407*($Q397-1)),0)</f>
        <v>-8.308996899574466E-3</v>
      </c>
      <c r="Y397" s="114">
        <f>IF(X397=0,0,-1*X397^2/$Z$8)</f>
        <v>-6.903942947713808E-4</v>
      </c>
      <c r="Z397" s="61">
        <f>IF($AA$8,$Z$8*($Q397-1)/(1+Y407*($Q397-1)),0)</f>
        <v>-8.308996899726747E-3</v>
      </c>
      <c r="AA397" s="114">
        <f>IF(Z397=0,0,-1*Z397^2/$Z$8)</f>
        <v>-6.9039429479668694E-4</v>
      </c>
      <c r="AB397" s="61">
        <f>IF($AA$8,$Z$8*($Q397-1)/(1+AA407*($Q397-1)),0)</f>
        <v>-8.308996899726747E-3</v>
      </c>
      <c r="AC397" s="114">
        <f>IF(AB397=0,0,-1*AB397^2/$Z$8)</f>
        <v>-6.9039429479668694E-4</v>
      </c>
      <c r="AD397" s="61">
        <f>IF($AA$8,$Z$8*($Q397-1)/(1+AC407*($Q397-1)),0)</f>
        <v>-8.308996899726747E-3</v>
      </c>
      <c r="AE397" s="114">
        <f>IF(AD397=0,0,-1*AD397^2/$Z$8)</f>
        <v>-6.9039429479668694E-4</v>
      </c>
      <c r="AF397" s="61">
        <f>IF($AA$8,$Z$8*($Q397-1)/(1+AE407*($Q397-1)),0)</f>
        <v>-8.308996899726747E-3</v>
      </c>
      <c r="AG397" s="114">
        <f>IF(AF397=0,0,-1*AF397^2/$Z$8)</f>
        <v>-6.9039429479668694E-4</v>
      </c>
      <c r="AH397" s="61">
        <f>IF($AA$8,$Z$8*($Q397-1)/(1+AG407*($Q397-1)),0)</f>
        <v>-8.308996899726747E-3</v>
      </c>
      <c r="AI397" s="114">
        <f>IF(AH397=0,0,-1*AH397^2/$Z$8)</f>
        <v>-6.9039429479668694E-4</v>
      </c>
      <c r="AJ397" s="61">
        <f>IF($AA$8,$Z$8*($Q397-1)/(1+AI407*($Q397-1)),0)</f>
        <v>-8.308996899726747E-3</v>
      </c>
      <c r="AK397" s="114">
        <f>IF(AJ397=0,0,-1*AJ397^2/$Z$8)</f>
        <v>-6.9039429479668694E-4</v>
      </c>
      <c r="AL397" s="61">
        <f>IF($AA$8,$Z$8*($Q397-1)/(1+AK407*($Q397-1)),0)</f>
        <v>-8.308996899726747E-3</v>
      </c>
      <c r="AM397" s="114">
        <f>IF(AL397=0,0,-1*AL397^2/$Z$8)</f>
        <v>-6.9039429479668694E-4</v>
      </c>
      <c r="AN397" s="61">
        <f>IF($AA$8,$Z$8*($Q397-1)/(1+AM407*($Q397-1)),0)</f>
        <v>-8.308996899726747E-3</v>
      </c>
      <c r="AO397" s="114">
        <f>IF(AN397=0,0,-1*AN397^2/$Z$8)</f>
        <v>-6.9039429479668694E-4</v>
      </c>
      <c r="AP397" s="61">
        <f>IF($AA$8,$Z$8*($Q397-1)/(1+AO407*($Q397-1)),0)</f>
        <v>-8.308996899726747E-3</v>
      </c>
      <c r="AQ397" s="114">
        <f>IF(AP397=0,0,-1*AP397^2/$Z$8)</f>
        <v>-6.9039429479668694E-4</v>
      </c>
      <c r="AR397" s="61">
        <f>IF($AA$8,$Z$8*($Q397-1)/(1+AQ407*($Q397-1)),0)</f>
        <v>-8.308996899726747E-3</v>
      </c>
      <c r="AS397" s="114">
        <f>IF(AR397=0,0,-1*AR397^2/$Z$8)</f>
        <v>-6.9039429479668694E-4</v>
      </c>
      <c r="AT397" s="61">
        <f>IF($AA$8,$Z$8*($Q397-1)/(1+AS407*($Q397-1)),0)</f>
        <v>-8.308996899726747E-3</v>
      </c>
      <c r="AU397" s="114">
        <f>IF(AT397=0,0,-1*AT397^2/$Z$8)</f>
        <v>-6.9039429479668694E-4</v>
      </c>
      <c r="AV397" s="61">
        <f>IF($AA$8,$Z$8*($Q397-1)/(1+AU407*($Q397-1)),0)</f>
        <v>-8.308996899726747E-3</v>
      </c>
      <c r="AW397" s="114">
        <f>IF(AV397=0,0,-1*AV397^2/$Z$8)</f>
        <v>-6.9039429479668694E-4</v>
      </c>
      <c r="AX397" s="61">
        <f>IF($AA$8,$Z$8*($Q397-1)/(1+AW407*($Q397-1)),0)</f>
        <v>-8.308996899726747E-3</v>
      </c>
      <c r="AY397" s="114">
        <f>IF(AX397=0,0,-1*AX397^2/$Z$8)</f>
        <v>-6.9039429479668694E-4</v>
      </c>
      <c r="AZ397" s="61">
        <f>IF($AA$8,$Z$8*($Q397-1)/(1+AY407*($Q397-1)),0)</f>
        <v>-8.308996899726747E-3</v>
      </c>
      <c r="BA397" s="114">
        <f>IF(AZ397=0,0,-1*AZ397^2/$Z$8)</f>
        <v>-6.9039429479668694E-4</v>
      </c>
      <c r="BB397" s="61">
        <f>IF($AA$8,$Z$8*($Q397-1)/(1+BA407*($Q397-1)),0)</f>
        <v>-8.308996899726747E-3</v>
      </c>
      <c r="BC397" s="114">
        <f>IF(BB397=0,0,-1*BB397^2/$Z$8)</f>
        <v>-6.9039429479668694E-4</v>
      </c>
      <c r="BD397" s="61">
        <f>IF($AA$8,$Z$8*($Q397-1)/(1+BC407*($Q397-1)),0)</f>
        <v>-8.308996899726747E-3</v>
      </c>
      <c r="BE397" s="114">
        <f>IF(BD397=0,0,-1*BD397^2/$Z$8)</f>
        <v>-6.9039429479668694E-4</v>
      </c>
      <c r="BF397" s="61">
        <f>IF($AA$8,$Z$8*($Q397-1)/(1+BE407*($Q397-1)),0)</f>
        <v>-8.308996899726747E-3</v>
      </c>
      <c r="BG397" s="114">
        <f>IF(BF397=0,0,-1*BF397^2/$Z$8)</f>
        <v>-6.9039429479668694E-4</v>
      </c>
      <c r="BH397" s="61">
        <f>IF($AA$8,$Z$8*($Q397-1)/(1+BG407*($Q397-1)),0)</f>
        <v>-8.308996899726747E-3</v>
      </c>
      <c r="BI397" s="114">
        <f>IF(BH397=0,0,-1*BH397^2/$Z$8)</f>
        <v>-6.9039429479668694E-4</v>
      </c>
      <c r="BJ397" s="61">
        <f>IF($AA$8,$Z$8*($Q397-1)/(1+BI407*($Q397-1)),0)</f>
        <v>-8.308996899726747E-3</v>
      </c>
      <c r="BK397" s="114">
        <f>IF(BJ397=0,0,-1*BJ397^2/$Z$8)</f>
        <v>-6.9039429479668694E-4</v>
      </c>
      <c r="BL397" s="61">
        <f>IF($AA$8,$Z$8*($Q397-1)/(1+BK407*($Q397-1)),0)</f>
        <v>-8.308996899726747E-3</v>
      </c>
      <c r="BM397" s="114">
        <f>IF(BL397=0,0,-1*BL397^2/$Z$8)</f>
        <v>-6.9039429479668694E-4</v>
      </c>
      <c r="BN397" s="61">
        <f>IF($AA$8,$Z$8*($Q397-1)/(1+BM407*($Q397-1)),0)</f>
        <v>-8.308996899726747E-3</v>
      </c>
      <c r="BO397" s="114">
        <f>IF(BN397=0,0,-1*BN397^2/$Z$8)</f>
        <v>-6.9039429479668694E-4</v>
      </c>
      <c r="BP397" s="61">
        <f>IF($AA$8,$Z$8*($Q397-1)/(1+BO407*($Q397-1)),0)</f>
        <v>-8.308996899726747E-3</v>
      </c>
      <c r="BQ397" s="114">
        <f>IF(BP397=0,0,-1*BP397^2/$Z$8)</f>
        <v>-6.9039429479668694E-4</v>
      </c>
      <c r="BR397" s="61">
        <f>IF($AA$8,$Z$8*($Q397-1)/(1+BQ407*($Q397-1)),0)</f>
        <v>-8.308996899726747E-3</v>
      </c>
      <c r="BS397" s="114">
        <f>IF(BR397=0,0,-1*BR397^2/$Z$8)</f>
        <v>-6.9039429479668694E-4</v>
      </c>
      <c r="BT397" s="61">
        <f>IF($AA$8,$Z$8*($Q397-1)/(1+BS407*($Q397-1)),0)</f>
        <v>-8.308996899726747E-3</v>
      </c>
      <c r="BU397" s="114">
        <f>IF(BT397=0,0,-1*BT397^2/$Z$8)</f>
        <v>-6.9039429479668694E-4</v>
      </c>
      <c r="BV397" s="61">
        <f>IF($AA$8,$Z$8*($Q397-1)/(1+BU407*($Q397-1)),0)</f>
        <v>-8.308996899726747E-3</v>
      </c>
      <c r="BW397" s="114">
        <f>IF(BV397=0,0,-1*BV397^2/$Z$8)</f>
        <v>-6.9039429479668694E-4</v>
      </c>
      <c r="BX397" s="61">
        <f>IF($AA$8,$Z$8*($Q397-1)/(1+BW407*($Q397-1)),0)</f>
        <v>-8.308996899726747E-3</v>
      </c>
      <c r="BY397" s="114">
        <f>IF(BX397=0,0,-1*BX397^2/$Z$8)</f>
        <v>-6.9039429479668694E-4</v>
      </c>
      <c r="BZ397" s="61">
        <f>IF($AA$8,$Z$8*($Q397-1)/(1+BY407*($Q397-1)),0)</f>
        <v>-8.308996899726747E-3</v>
      </c>
      <c r="CA397" s="114">
        <f>IF(BZ397=0,0,-1*BZ397^2/$Z$8)</f>
        <v>-6.9039429479668694E-4</v>
      </c>
      <c r="CB397" s="61">
        <f>IF($AA$8,$Z$8*($Q397-1)/(1+CA407*($Q397-1)),0)</f>
        <v>-8.308996899726747E-3</v>
      </c>
      <c r="CC397" s="114">
        <f>IF(CB397=0,0,-1*CB397^2/$Z$8)</f>
        <v>-6.9039429479668694E-4</v>
      </c>
      <c r="CD397" s="61">
        <f>IF($AA$8,$Z$8*($Q397-1)/(1+CC407*($Q397-1)),0)</f>
        <v>-8.308996899726747E-3</v>
      </c>
      <c r="CE397" s="114">
        <f>IF(CD397=0,0,-1*CD397^2/$Z$8)</f>
        <v>-6.9039429479668694E-4</v>
      </c>
      <c r="CF397" s="61">
        <f>IF($AA$8,$Z$8*($Q397-1)/(1+CE407*($Q397-1)),0)</f>
        <v>-8.308996899726747E-3</v>
      </c>
      <c r="CG397" s="114">
        <f>IF(CF397=0,0,-1*CF397^2/$Z$8)</f>
        <v>-6.9039429479668694E-4</v>
      </c>
      <c r="CH397" s="61">
        <f>IF($AA$8,$Z$8*($Q397-1)/(1+CG407*($Q397-1)),0)</f>
        <v>-8.308996899726747E-3</v>
      </c>
      <c r="CI397" s="114">
        <f>IF(CH397=0,0,-1*CH397^2/$Z$8)</f>
        <v>-6.9039429479668694E-4</v>
      </c>
      <c r="CJ397" s="61">
        <f>IF($AA$8,$Z$8*($Q397-1)/(1+CI407*($Q397-1)),0)</f>
        <v>-8.308996899726747E-3</v>
      </c>
      <c r="CK397" s="114">
        <f>IF(CJ397=0,0,-1*CJ397^2/$Z$8)</f>
        <v>-6.9039429479668694E-4</v>
      </c>
      <c r="CL397" s="61">
        <f>IF($AA$8,$Z$8*($Q397-1)/(1+CK407*($Q397-1)),0)</f>
        <v>-8.308996899726747E-3</v>
      </c>
      <c r="CM397" s="114">
        <f>IF(CL397=0,0,-1*CL397^2/$Z$8)</f>
        <v>-6.9039429479668694E-4</v>
      </c>
      <c r="CN397" s="61">
        <f>IF($AA$8,$Z$8*($Q397-1)/(1+CM407*($Q397-1)),0)</f>
        <v>-8.308996899726747E-3</v>
      </c>
      <c r="CO397" s="114">
        <f>IF(CN397=0,0,-1*CN397^2/$Z$8)</f>
        <v>-6.9039429479668694E-4</v>
      </c>
      <c r="CP397" s="61">
        <f>IF($AA$8,$Z$8*($Q397-1)/(1+CO407*($Q397-1)),0)</f>
        <v>-8.308996899726747E-3</v>
      </c>
      <c r="CQ397" s="114">
        <f>IF(CP397=0,0,-1*CP397^2/$Z$8)</f>
        <v>-6.9039429479668694E-4</v>
      </c>
      <c r="CR397" s="61">
        <f>IF($AA$8,$Z$8*($Q397-1)/(1+CQ407*($Q397-1)),0)</f>
        <v>-8.308996899726747E-3</v>
      </c>
      <c r="CS397" s="114">
        <f>IF(CR397=0,0,-1*CR397^2/$Z$8)</f>
        <v>-6.9039429479668694E-4</v>
      </c>
      <c r="CT397" s="61">
        <f>IF($AA$8,$Z$8*($Q397-1)/(1+CS407*($Q397-1)),0)</f>
        <v>-8.308996899726747E-3</v>
      </c>
      <c r="CU397" s="114">
        <f>IF(CT397=0,0,-1*CT397^2/$Z$8)</f>
        <v>-6.9039429479668694E-4</v>
      </c>
      <c r="CV397" s="61">
        <f>IF($AA$8,$Z$8*($Q397-1)/(1+CU407*($Q397-1)),0)</f>
        <v>-8.308996899726747E-3</v>
      </c>
      <c r="CW397" s="114">
        <f>IF(CV397=0,0,-1*CV397^2/$Z$8)</f>
        <v>-6.9039429479668694E-4</v>
      </c>
      <c r="CX397" s="61">
        <f>IF($AA$8,$Z$8*($Q397-1)/(1+CW407*($Q397-1)),0)</f>
        <v>-8.308996899726747E-3</v>
      </c>
      <c r="CY397" s="114">
        <f>IF(CX397=0,0,-1*CX397^2/$Z$8)</f>
        <v>-6.9039429479668694E-4</v>
      </c>
      <c r="CZ397" s="61">
        <f>IF($AA$8,$Z$8*($Q397-1)/(1+CY407*($Q397-1)),0)</f>
        <v>-8.308996899726747E-3</v>
      </c>
      <c r="DA397" s="114">
        <f>IF(CZ397=0,0,-1*CZ397^2/$Z$8)</f>
        <v>-6.9039429479668694E-4</v>
      </c>
      <c r="DB397" s="61">
        <f>IF($AA$8,$Z$8*($Q397-1)/(1+DA407*($Q397-1)),0)</f>
        <v>-8.308996899726747E-3</v>
      </c>
      <c r="DC397" s="114">
        <f>IF(DB397=0,0,-1*DB397^2/$Z$8)</f>
        <v>-6.9039429479668694E-4</v>
      </c>
      <c r="DD397" s="61">
        <f>IF($AA$8,$Z$8*($Q397-1)/(1+DC407*($Q397-1)),0)</f>
        <v>-8.308996899726747E-3</v>
      </c>
      <c r="DE397" s="114">
        <f>IF(DD397=0,0,-1*DD397^2/$Z$8)</f>
        <v>-6.9039429479668694E-4</v>
      </c>
      <c r="DF397" s="61">
        <f>IF($AA$8,$Z$8*($Q397-1)/(1+DE407*($Q397-1)),0)</f>
        <v>-8.308996899726747E-3</v>
      </c>
      <c r="DG397" s="114">
        <f>IF(DF397=0,0,-1*DF397^2/$Z$8)</f>
        <v>-6.9039429479668694E-4</v>
      </c>
      <c r="DH397" s="61">
        <f>IF($AA$8,$Z$8*($Q397-1)/(1+DG407*($Q397-1)),0)</f>
        <v>-8.308996899726747E-3</v>
      </c>
      <c r="DI397" s="114">
        <f>IF(DH397=0,0,-1*DH397^2/$Z$8)</f>
        <v>-6.9039429479668694E-4</v>
      </c>
      <c r="DJ397" s="61">
        <f>IF($AA$8,$Z$8*($Q397-1)/(1+DI407*($Q397-1)),0)</f>
        <v>-8.308996899726747E-3</v>
      </c>
      <c r="DK397" s="114">
        <f>IF(DJ397=0,0,-1*DJ397^2/$Z$8)</f>
        <v>-6.9039429479668694E-4</v>
      </c>
      <c r="DL397" s="61">
        <f>IF($AA$8,$Z$8*($Q397-1)/(1+DK407*($Q397-1)),0)</f>
        <v>-8.308996899726747E-3</v>
      </c>
      <c r="DM397" s="154">
        <f>IF(DL397=0,0,-1*DL397^2/$Z$8)</f>
        <v>-6.9039429479668694E-4</v>
      </c>
    </row>
    <row r="398" spans="14:117" x14ac:dyDescent="0.25">
      <c r="N398" s="153">
        <f>$Z$9/(O394*(Q398-1)+1)</f>
        <v>0.11931858753428803</v>
      </c>
      <c r="O398" s="169">
        <f t="shared" si="96"/>
        <v>3.9849083670985455E-2</v>
      </c>
      <c r="P398" s="78">
        <v>3</v>
      </c>
      <c r="Q398" s="61">
        <f>IF($AA$9,AV373/AV385,0)</f>
        <v>0.33397213706987777</v>
      </c>
      <c r="R398" s="61">
        <f>IF($AA$9,$Z$9*($Q398-1)/(1+O354*($Q398-1)),0)</f>
        <v>-7.9469494835373786E-2</v>
      </c>
      <c r="S398" s="114">
        <f>IF(R398=0,0,-1*R398^2/$Z$9)</f>
        <v>-6.3154006093895002E-2</v>
      </c>
      <c r="T398" s="61">
        <f>IF($AA$9,$Z$9*($Q398-1)/(1+S407*($Q398-1)),0)</f>
        <v>-7.970369984896282E-2</v>
      </c>
      <c r="U398" s="114">
        <f>IF(T398=0,0,-1*T398^2/$Z$9)</f>
        <v>-6.3526797696135562E-2</v>
      </c>
      <c r="V398" s="61">
        <f>IF($AA$9,$Z$9*($Q398-1)/(1+U407*($Q398-1)),0)</f>
        <v>-7.9468596960158677E-2</v>
      </c>
      <c r="W398" s="114">
        <f>IF(V398=0,0,-1*V398^2/$Z$9)</f>
        <v>-6.3152579028161404E-2</v>
      </c>
      <c r="X398" s="61">
        <f>IF($AA$9,$Z$9*($Q398-1)/(1+W407*($Q398-1)),0)</f>
        <v>-7.9469503849372611E-2</v>
      </c>
      <c r="Y398" s="114">
        <f>IF(X398=0,0,-1*X398^2/$Z$9)</f>
        <v>-6.3154020420654475E-2</v>
      </c>
      <c r="Z398" s="61">
        <f>IF($AA$9,$Z$9*($Q398-1)/(1+Y407*($Q398-1)),0)</f>
        <v>-7.9469503863302579E-2</v>
      </c>
      <c r="AA398" s="114">
        <f>IF(Z398=0,0,-1*Z398^2/$Z$9)</f>
        <v>-6.3154020442794626E-2</v>
      </c>
      <c r="AB398" s="61">
        <f>IF($AA$9,$Z$9*($Q398-1)/(1+AA407*($Q398-1)),0)</f>
        <v>-7.9469503863302579E-2</v>
      </c>
      <c r="AC398" s="114">
        <f>IF(AB398=0,0,-1*AB398^2/$Z$9)</f>
        <v>-6.3154020442794626E-2</v>
      </c>
      <c r="AD398" s="61">
        <f>IF($AA$9,$Z$9*($Q398-1)/(1+AC407*($Q398-1)),0)</f>
        <v>-7.9469503863302579E-2</v>
      </c>
      <c r="AE398" s="114">
        <f>IF(AD398=0,0,-1*AD398^2/$Z$9)</f>
        <v>-6.3154020442794626E-2</v>
      </c>
      <c r="AF398" s="61">
        <f>IF($AA$9,$Z$9*($Q398-1)/(1+AE407*($Q398-1)),0)</f>
        <v>-7.9469503863302579E-2</v>
      </c>
      <c r="AG398" s="114">
        <f>IF(AF398=0,0,-1*AF398^2/$Z$9)</f>
        <v>-6.3154020442794626E-2</v>
      </c>
      <c r="AH398" s="61">
        <f>IF($AA$9,$Z$9*($Q398-1)/(1+AG407*($Q398-1)),0)</f>
        <v>-7.9469503863302579E-2</v>
      </c>
      <c r="AI398" s="114">
        <f>IF(AH398=0,0,-1*AH398^2/$Z$9)</f>
        <v>-6.3154020442794626E-2</v>
      </c>
      <c r="AJ398" s="61">
        <f>IF($AA$9,$Z$9*($Q398-1)/(1+AI407*($Q398-1)),0)</f>
        <v>-7.9469503863302579E-2</v>
      </c>
      <c r="AK398" s="114">
        <f>IF(AJ398=0,0,-1*AJ398^2/$Z$9)</f>
        <v>-6.3154020442794626E-2</v>
      </c>
      <c r="AL398" s="61">
        <f>IF($AA$9,$Z$9*($Q398-1)/(1+AK407*($Q398-1)),0)</f>
        <v>-7.9469503863302579E-2</v>
      </c>
      <c r="AM398" s="114">
        <f>IF(AL398=0,0,-1*AL398^2/$Z$9)</f>
        <v>-6.3154020442794626E-2</v>
      </c>
      <c r="AN398" s="61">
        <f>IF($AA$9,$Z$9*($Q398-1)/(1+AM407*($Q398-1)),0)</f>
        <v>-7.9469503863302579E-2</v>
      </c>
      <c r="AO398" s="114">
        <f>IF(AN398=0,0,-1*AN398^2/$Z$9)</f>
        <v>-6.3154020442794626E-2</v>
      </c>
      <c r="AP398" s="61">
        <f>IF($AA$9,$Z$9*($Q398-1)/(1+AO407*($Q398-1)),0)</f>
        <v>-7.9469503863302579E-2</v>
      </c>
      <c r="AQ398" s="114">
        <f>IF(AP398=0,0,-1*AP398^2/$Z$9)</f>
        <v>-6.3154020442794626E-2</v>
      </c>
      <c r="AR398" s="61">
        <f>IF($AA$9,$Z$9*($Q398-1)/(1+AQ407*($Q398-1)),0)</f>
        <v>-7.9469503863302579E-2</v>
      </c>
      <c r="AS398" s="114">
        <f>IF(AR398=0,0,-1*AR398^2/$Z$9)</f>
        <v>-6.3154020442794626E-2</v>
      </c>
      <c r="AT398" s="61">
        <f>IF($AA$9,$Z$9*($Q398-1)/(1+AS407*($Q398-1)),0)</f>
        <v>-7.9469503863302579E-2</v>
      </c>
      <c r="AU398" s="114">
        <f>IF(AT398=0,0,-1*AT398^2/$Z$9)</f>
        <v>-6.3154020442794626E-2</v>
      </c>
      <c r="AV398" s="61">
        <f>IF($AA$9,$Z$9*($Q398-1)/(1+AU407*($Q398-1)),0)</f>
        <v>-7.9469503863302579E-2</v>
      </c>
      <c r="AW398" s="114">
        <f>IF(AV398=0,0,-1*AV398^2/$Z$9)</f>
        <v>-6.3154020442794626E-2</v>
      </c>
      <c r="AX398" s="61">
        <f>IF($AA$9,$Z$9*($Q398-1)/(1+AW407*($Q398-1)),0)</f>
        <v>-7.9469503863302579E-2</v>
      </c>
      <c r="AY398" s="114">
        <f>IF(AX398=0,0,-1*AX398^2/$Z$9)</f>
        <v>-6.3154020442794626E-2</v>
      </c>
      <c r="AZ398" s="61">
        <f>IF($AA$9,$Z$9*($Q398-1)/(1+AY407*($Q398-1)),0)</f>
        <v>-7.9469503863302579E-2</v>
      </c>
      <c r="BA398" s="114">
        <f>IF(AZ398=0,0,-1*AZ398^2/$Z$9)</f>
        <v>-6.3154020442794626E-2</v>
      </c>
      <c r="BB398" s="61">
        <f>IF($AA$9,$Z$9*($Q398-1)/(1+BA407*($Q398-1)),0)</f>
        <v>-7.9469503863302579E-2</v>
      </c>
      <c r="BC398" s="114">
        <f>IF(BB398=0,0,-1*BB398^2/$Z$9)</f>
        <v>-6.3154020442794626E-2</v>
      </c>
      <c r="BD398" s="61">
        <f>IF($AA$9,$Z$9*($Q398-1)/(1+BC407*($Q398-1)),0)</f>
        <v>-7.9469503863302579E-2</v>
      </c>
      <c r="BE398" s="114">
        <f>IF(BD398=0,0,-1*BD398^2/$Z$9)</f>
        <v>-6.3154020442794626E-2</v>
      </c>
      <c r="BF398" s="61">
        <f>IF($AA$9,$Z$9*($Q398-1)/(1+BE407*($Q398-1)),0)</f>
        <v>-7.9469503863302579E-2</v>
      </c>
      <c r="BG398" s="114">
        <f>IF(BF398=0,0,-1*BF398^2/$Z$9)</f>
        <v>-6.3154020442794626E-2</v>
      </c>
      <c r="BH398" s="61">
        <f>IF($AA$9,$Z$9*($Q398-1)/(1+BG407*($Q398-1)),0)</f>
        <v>-7.9469503863302579E-2</v>
      </c>
      <c r="BI398" s="114">
        <f>IF(BH398=0,0,-1*BH398^2/$Z$9)</f>
        <v>-6.3154020442794626E-2</v>
      </c>
      <c r="BJ398" s="61">
        <f>IF($AA$9,$Z$9*($Q398-1)/(1+BI407*($Q398-1)),0)</f>
        <v>-7.9469503863302579E-2</v>
      </c>
      <c r="BK398" s="114">
        <f>IF(BJ398=0,0,-1*BJ398^2/$Z$9)</f>
        <v>-6.3154020442794626E-2</v>
      </c>
      <c r="BL398" s="61">
        <f>IF($AA$9,$Z$9*($Q398-1)/(1+BK407*($Q398-1)),0)</f>
        <v>-7.9469503863302579E-2</v>
      </c>
      <c r="BM398" s="114">
        <f>IF(BL398=0,0,-1*BL398^2/$Z$9)</f>
        <v>-6.3154020442794626E-2</v>
      </c>
      <c r="BN398" s="61">
        <f>IF($AA$9,$Z$9*($Q398-1)/(1+BM407*($Q398-1)),0)</f>
        <v>-7.9469503863302579E-2</v>
      </c>
      <c r="BO398" s="114">
        <f>IF(BN398=0,0,-1*BN398^2/$Z$9)</f>
        <v>-6.3154020442794626E-2</v>
      </c>
      <c r="BP398" s="61">
        <f>IF($AA$9,$Z$9*($Q398-1)/(1+BO407*($Q398-1)),0)</f>
        <v>-7.9469503863302579E-2</v>
      </c>
      <c r="BQ398" s="114">
        <f>IF(BP398=0,0,-1*BP398^2/$Z$9)</f>
        <v>-6.3154020442794626E-2</v>
      </c>
      <c r="BR398" s="61">
        <f>IF($AA$9,$Z$9*($Q398-1)/(1+BQ407*($Q398-1)),0)</f>
        <v>-7.9469503863302579E-2</v>
      </c>
      <c r="BS398" s="114">
        <f>IF(BR398=0,0,-1*BR398^2/$Z$9)</f>
        <v>-6.3154020442794626E-2</v>
      </c>
      <c r="BT398" s="61">
        <f>IF($AA$9,$Z$9*($Q398-1)/(1+BS407*($Q398-1)),0)</f>
        <v>-7.9469503863302579E-2</v>
      </c>
      <c r="BU398" s="114">
        <f>IF(BT398=0,0,-1*BT398^2/$Z$9)</f>
        <v>-6.3154020442794626E-2</v>
      </c>
      <c r="BV398" s="61">
        <f>IF($AA$9,$Z$9*($Q398-1)/(1+BU407*($Q398-1)),0)</f>
        <v>-7.9469503863302579E-2</v>
      </c>
      <c r="BW398" s="114">
        <f>IF(BV398=0,0,-1*BV398^2/$Z$9)</f>
        <v>-6.3154020442794626E-2</v>
      </c>
      <c r="BX398" s="61">
        <f>IF($AA$9,$Z$9*($Q398-1)/(1+BW407*($Q398-1)),0)</f>
        <v>-7.9469503863302579E-2</v>
      </c>
      <c r="BY398" s="114">
        <f>IF(BX398=0,0,-1*BX398^2/$Z$9)</f>
        <v>-6.3154020442794626E-2</v>
      </c>
      <c r="BZ398" s="61">
        <f>IF($AA$9,$Z$9*($Q398-1)/(1+BY407*($Q398-1)),0)</f>
        <v>-7.9469503863302579E-2</v>
      </c>
      <c r="CA398" s="114">
        <f>IF(BZ398=0,0,-1*BZ398^2/$Z$9)</f>
        <v>-6.3154020442794626E-2</v>
      </c>
      <c r="CB398" s="61">
        <f>IF($AA$9,$Z$9*($Q398-1)/(1+CA407*($Q398-1)),0)</f>
        <v>-7.9469503863302579E-2</v>
      </c>
      <c r="CC398" s="114">
        <f>IF(CB398=0,0,-1*CB398^2/$Z$9)</f>
        <v>-6.3154020442794626E-2</v>
      </c>
      <c r="CD398" s="61">
        <f>IF($AA$9,$Z$9*($Q398-1)/(1+CC407*($Q398-1)),0)</f>
        <v>-7.9469503863302579E-2</v>
      </c>
      <c r="CE398" s="114">
        <f>IF(CD398=0,0,-1*CD398^2/$Z$9)</f>
        <v>-6.3154020442794626E-2</v>
      </c>
      <c r="CF398" s="61">
        <f>IF($AA$9,$Z$9*($Q398-1)/(1+CE407*($Q398-1)),0)</f>
        <v>-7.9469503863302579E-2</v>
      </c>
      <c r="CG398" s="114">
        <f>IF(CF398=0,0,-1*CF398^2/$Z$9)</f>
        <v>-6.3154020442794626E-2</v>
      </c>
      <c r="CH398" s="61">
        <f>IF($AA$9,$Z$9*($Q398-1)/(1+CG407*($Q398-1)),0)</f>
        <v>-7.9469503863302579E-2</v>
      </c>
      <c r="CI398" s="114">
        <f>IF(CH398=0,0,-1*CH398^2/$Z$9)</f>
        <v>-6.3154020442794626E-2</v>
      </c>
      <c r="CJ398" s="61">
        <f>IF($AA$9,$Z$9*($Q398-1)/(1+CI407*($Q398-1)),0)</f>
        <v>-7.9469503863302579E-2</v>
      </c>
      <c r="CK398" s="114">
        <f>IF(CJ398=0,0,-1*CJ398^2/$Z$9)</f>
        <v>-6.3154020442794626E-2</v>
      </c>
      <c r="CL398" s="61">
        <f>IF($AA$9,$Z$9*($Q398-1)/(1+CK407*($Q398-1)),0)</f>
        <v>-7.9469503863302579E-2</v>
      </c>
      <c r="CM398" s="114">
        <f>IF(CL398=0,0,-1*CL398^2/$Z$9)</f>
        <v>-6.3154020442794626E-2</v>
      </c>
      <c r="CN398" s="61">
        <f>IF($AA$9,$Z$9*($Q398-1)/(1+CM407*($Q398-1)),0)</f>
        <v>-7.9469503863302579E-2</v>
      </c>
      <c r="CO398" s="114">
        <f>IF(CN398=0,0,-1*CN398^2/$Z$9)</f>
        <v>-6.3154020442794626E-2</v>
      </c>
      <c r="CP398" s="61">
        <f>IF($AA$9,$Z$9*($Q398-1)/(1+CO407*($Q398-1)),0)</f>
        <v>-7.9469503863302579E-2</v>
      </c>
      <c r="CQ398" s="114">
        <f>IF(CP398=0,0,-1*CP398^2/$Z$9)</f>
        <v>-6.3154020442794626E-2</v>
      </c>
      <c r="CR398" s="61">
        <f>IF($AA$9,$Z$9*($Q398-1)/(1+CQ407*($Q398-1)),0)</f>
        <v>-7.9469503863302579E-2</v>
      </c>
      <c r="CS398" s="114">
        <f>IF(CR398=0,0,-1*CR398^2/$Z$9)</f>
        <v>-6.3154020442794626E-2</v>
      </c>
      <c r="CT398" s="61">
        <f>IF($AA$9,$Z$9*($Q398-1)/(1+CS407*($Q398-1)),0)</f>
        <v>-7.9469503863302579E-2</v>
      </c>
      <c r="CU398" s="114">
        <f>IF(CT398=0,0,-1*CT398^2/$Z$9)</f>
        <v>-6.3154020442794626E-2</v>
      </c>
      <c r="CV398" s="61">
        <f>IF($AA$9,$Z$9*($Q398-1)/(1+CU407*($Q398-1)),0)</f>
        <v>-7.9469503863302579E-2</v>
      </c>
      <c r="CW398" s="114">
        <f>IF(CV398=0,0,-1*CV398^2/$Z$9)</f>
        <v>-6.3154020442794626E-2</v>
      </c>
      <c r="CX398" s="61">
        <f>IF($AA$9,$Z$9*($Q398-1)/(1+CW407*($Q398-1)),0)</f>
        <v>-7.9469503863302579E-2</v>
      </c>
      <c r="CY398" s="114">
        <f>IF(CX398=0,0,-1*CX398^2/$Z$9)</f>
        <v>-6.3154020442794626E-2</v>
      </c>
      <c r="CZ398" s="61">
        <f>IF($AA$9,$Z$9*($Q398-1)/(1+CY407*($Q398-1)),0)</f>
        <v>-7.9469503863302579E-2</v>
      </c>
      <c r="DA398" s="114">
        <f>IF(CZ398=0,0,-1*CZ398^2/$Z$9)</f>
        <v>-6.3154020442794626E-2</v>
      </c>
      <c r="DB398" s="61">
        <f>IF($AA$9,$Z$9*($Q398-1)/(1+DA407*($Q398-1)),0)</f>
        <v>-7.9469503863302579E-2</v>
      </c>
      <c r="DC398" s="114">
        <f>IF(DB398=0,0,-1*DB398^2/$Z$9)</f>
        <v>-6.3154020442794626E-2</v>
      </c>
      <c r="DD398" s="61">
        <f>IF($AA$9,$Z$9*($Q398-1)/(1+DC407*($Q398-1)),0)</f>
        <v>-7.9469503863302579E-2</v>
      </c>
      <c r="DE398" s="114">
        <f>IF(DD398=0,0,-1*DD398^2/$Z$9)</f>
        <v>-6.3154020442794626E-2</v>
      </c>
      <c r="DF398" s="61">
        <f>IF($AA$9,$Z$9*($Q398-1)/(1+DE407*($Q398-1)),0)</f>
        <v>-7.9469503863302579E-2</v>
      </c>
      <c r="DG398" s="114">
        <f>IF(DF398=0,0,-1*DF398^2/$Z$9)</f>
        <v>-6.3154020442794626E-2</v>
      </c>
      <c r="DH398" s="61">
        <f>IF($AA$9,$Z$9*($Q398-1)/(1+DG407*($Q398-1)),0)</f>
        <v>-7.9469503863302579E-2</v>
      </c>
      <c r="DI398" s="114">
        <f>IF(DH398=0,0,-1*DH398^2/$Z$9)</f>
        <v>-6.3154020442794626E-2</v>
      </c>
      <c r="DJ398" s="61">
        <f>IF($AA$9,$Z$9*($Q398-1)/(1+DI407*($Q398-1)),0)</f>
        <v>-7.9469503863302579E-2</v>
      </c>
      <c r="DK398" s="114">
        <f>IF(DJ398=0,0,-1*DJ398^2/$Z$9)</f>
        <v>-6.3154020442794626E-2</v>
      </c>
      <c r="DL398" s="61">
        <f>IF($AA$9,$Z$9*($Q398-1)/(1+DK407*($Q398-1)),0)</f>
        <v>-7.9469503863302579E-2</v>
      </c>
      <c r="DM398" s="154">
        <f>IF(DL398=0,0,-1*DL398^2/$Z$9)</f>
        <v>-6.3154020442794626E-2</v>
      </c>
    </row>
    <row r="399" spans="14:117" x14ac:dyDescent="0.25">
      <c r="N399" s="153">
        <f>$Z$10/(O394*(Q399-1)+1)</f>
        <v>0.12592705824571301</v>
      </c>
      <c r="O399" s="169">
        <f t="shared" si="96"/>
        <v>1.9272756953509579E-2</v>
      </c>
      <c r="P399" s="78">
        <v>4</v>
      </c>
      <c r="Q399" s="61">
        <f>IF($AA$10,AV374/AV386,0)</f>
        <v>0.15304698785152229</v>
      </c>
      <c r="R399" s="61">
        <f>IF($AA$10,$Z$10*($Q399-1)/(1+O354*($Q399-1)),0)</f>
        <v>-0.10665428503133056</v>
      </c>
      <c r="S399" s="114">
        <f>IF(R399=0,0,-1*R399^2/$Z$10)</f>
        <v>-0.11375136515544303</v>
      </c>
      <c r="T399" s="61">
        <f>IF($AA$10,$Z$10*($Q399-1)/(1+S407*($Q399-1)),0)</f>
        <v>-0.10707655476211145</v>
      </c>
      <c r="U399" s="114">
        <f>IF(T399=0,0,-1*T399^2/$Z$10)</f>
        <v>-0.11465388579723451</v>
      </c>
      <c r="V399" s="61">
        <f>IF($AA$10,$Z$10*($Q399-1)/(1+U407*($Q399-1)),0)</f>
        <v>-0.1066526678079265</v>
      </c>
      <c r="W399" s="114">
        <f>IF(V399=0,0,-1*V399^2/$Z$10)</f>
        <v>-0.11374791550547919</v>
      </c>
      <c r="X399" s="61">
        <f>IF($AA$10,$Z$10*($Q399-1)/(1+W407*($Q399-1)),0)</f>
        <v>-0.10665430126711313</v>
      </c>
      <c r="Y399" s="114">
        <f>IF(X399=0,0,-1*X399^2/$Z$10)</f>
        <v>-0.11375139978776129</v>
      </c>
      <c r="Z399" s="61">
        <f>IF($AA$10,$Z$10*($Q399-1)/(1+Y407*($Q399-1)),0)</f>
        <v>-0.10665430129220345</v>
      </c>
      <c r="AA399" s="114">
        <f>IF(Z399=0,0,-1*Z399^2/$Z$10)</f>
        <v>-0.11375139984128109</v>
      </c>
      <c r="AB399" s="61">
        <f>IF($AA$10,$Z$10*($Q399-1)/(1+AA407*($Q399-1)),0)</f>
        <v>-0.10665430129220345</v>
      </c>
      <c r="AC399" s="114">
        <f>IF(AB399=0,0,-1*AB399^2/$Z$10)</f>
        <v>-0.11375139984128109</v>
      </c>
      <c r="AD399" s="61">
        <f>IF($AA$10,$Z$10*($Q399-1)/(1+AC407*($Q399-1)),0)</f>
        <v>-0.10665430129220345</v>
      </c>
      <c r="AE399" s="114">
        <f>IF(AD399=0,0,-1*AD399^2/$Z$10)</f>
        <v>-0.11375139984128109</v>
      </c>
      <c r="AF399" s="61">
        <f>IF($AA$10,$Z$10*($Q399-1)/(1+AE407*($Q399-1)),0)</f>
        <v>-0.10665430129220345</v>
      </c>
      <c r="AG399" s="114">
        <f>IF(AF399=0,0,-1*AF399^2/$Z$10)</f>
        <v>-0.11375139984128109</v>
      </c>
      <c r="AH399" s="61">
        <f>IF($AA$10,$Z$10*($Q399-1)/(1+AG407*($Q399-1)),0)</f>
        <v>-0.10665430129220345</v>
      </c>
      <c r="AI399" s="114">
        <f>IF(AH399=0,0,-1*AH399^2/$Z$10)</f>
        <v>-0.11375139984128109</v>
      </c>
      <c r="AJ399" s="61">
        <f>IF($AA$10,$Z$10*($Q399-1)/(1+AI407*($Q399-1)),0)</f>
        <v>-0.10665430129220345</v>
      </c>
      <c r="AK399" s="114">
        <f>IF(AJ399=0,0,-1*AJ399^2/$Z$10)</f>
        <v>-0.11375139984128109</v>
      </c>
      <c r="AL399" s="61">
        <f>IF($AA$10,$Z$10*($Q399-1)/(1+AK407*($Q399-1)),0)</f>
        <v>-0.10665430129220345</v>
      </c>
      <c r="AM399" s="114">
        <f>IF(AL399=0,0,-1*AL399^2/$Z$10)</f>
        <v>-0.11375139984128109</v>
      </c>
      <c r="AN399" s="61">
        <f>IF($AA$10,$Z$10*($Q399-1)/(1+AM407*($Q399-1)),0)</f>
        <v>-0.10665430129220345</v>
      </c>
      <c r="AO399" s="114">
        <f>IF(AN399=0,0,-1*AN399^2/$Z$10)</f>
        <v>-0.11375139984128109</v>
      </c>
      <c r="AP399" s="61">
        <f>IF($AA$10,$Z$10*($Q399-1)/(1+AO407*($Q399-1)),0)</f>
        <v>-0.10665430129220345</v>
      </c>
      <c r="AQ399" s="114">
        <f>IF(AP399=0,0,-1*AP399^2/$Z$10)</f>
        <v>-0.11375139984128109</v>
      </c>
      <c r="AR399" s="61">
        <f>IF($AA$10,$Z$10*($Q399-1)/(1+AQ407*($Q399-1)),0)</f>
        <v>-0.10665430129220345</v>
      </c>
      <c r="AS399" s="114">
        <f>IF(AR399=0,0,-1*AR399^2/$Z$10)</f>
        <v>-0.11375139984128109</v>
      </c>
      <c r="AT399" s="61">
        <f>IF($AA$10,$Z$10*($Q399-1)/(1+AS407*($Q399-1)),0)</f>
        <v>-0.10665430129220345</v>
      </c>
      <c r="AU399" s="114">
        <f>IF(AT399=0,0,-1*AT399^2/$Z$10)</f>
        <v>-0.11375139984128109</v>
      </c>
      <c r="AV399" s="61">
        <f>IF($AA$10,$Z$10*($Q399-1)/(1+AU407*($Q399-1)),0)</f>
        <v>-0.10665430129220345</v>
      </c>
      <c r="AW399" s="114">
        <f>IF(AV399=0,0,-1*AV399^2/$Z$10)</f>
        <v>-0.11375139984128109</v>
      </c>
      <c r="AX399" s="61">
        <f>IF($AA$10,$Z$10*($Q399-1)/(1+AW407*($Q399-1)),0)</f>
        <v>-0.10665430129220345</v>
      </c>
      <c r="AY399" s="114">
        <f>IF(AX399=0,0,-1*AX399^2/$Z$10)</f>
        <v>-0.11375139984128109</v>
      </c>
      <c r="AZ399" s="61">
        <f>IF($AA$10,$Z$10*($Q399-1)/(1+AY407*($Q399-1)),0)</f>
        <v>-0.10665430129220345</v>
      </c>
      <c r="BA399" s="114">
        <f>IF(AZ399=0,0,-1*AZ399^2/$Z$10)</f>
        <v>-0.11375139984128109</v>
      </c>
      <c r="BB399" s="61">
        <f>IF($AA$10,$Z$10*($Q399-1)/(1+BA407*($Q399-1)),0)</f>
        <v>-0.10665430129220345</v>
      </c>
      <c r="BC399" s="114">
        <f>IF(BB399=0,0,-1*BB399^2/$Z$10)</f>
        <v>-0.11375139984128109</v>
      </c>
      <c r="BD399" s="61">
        <f>IF($AA$10,$Z$10*($Q399-1)/(1+BC407*($Q399-1)),0)</f>
        <v>-0.10665430129220345</v>
      </c>
      <c r="BE399" s="114">
        <f>IF(BD399=0,0,-1*BD399^2/$Z$10)</f>
        <v>-0.11375139984128109</v>
      </c>
      <c r="BF399" s="61">
        <f>IF($AA$10,$Z$10*($Q399-1)/(1+BE407*($Q399-1)),0)</f>
        <v>-0.10665430129220345</v>
      </c>
      <c r="BG399" s="114">
        <f>IF(BF399=0,0,-1*BF399^2/$Z$10)</f>
        <v>-0.11375139984128109</v>
      </c>
      <c r="BH399" s="61">
        <f>IF($AA$10,$Z$10*($Q399-1)/(1+BG407*($Q399-1)),0)</f>
        <v>-0.10665430129220345</v>
      </c>
      <c r="BI399" s="114">
        <f>IF(BH399=0,0,-1*BH399^2/$Z$10)</f>
        <v>-0.11375139984128109</v>
      </c>
      <c r="BJ399" s="61">
        <f>IF($AA$10,$Z$10*($Q399-1)/(1+BI407*($Q399-1)),0)</f>
        <v>-0.10665430129220345</v>
      </c>
      <c r="BK399" s="114">
        <f>IF(BJ399=0,0,-1*BJ399^2/$Z$10)</f>
        <v>-0.11375139984128109</v>
      </c>
      <c r="BL399" s="61">
        <f>IF($AA$10,$Z$10*($Q399-1)/(1+BK407*($Q399-1)),0)</f>
        <v>-0.10665430129220345</v>
      </c>
      <c r="BM399" s="114">
        <f>IF(BL399=0,0,-1*BL399^2/$Z$10)</f>
        <v>-0.11375139984128109</v>
      </c>
      <c r="BN399" s="61">
        <f>IF($AA$10,$Z$10*($Q399-1)/(1+BM407*($Q399-1)),0)</f>
        <v>-0.10665430129220345</v>
      </c>
      <c r="BO399" s="114">
        <f>IF(BN399=0,0,-1*BN399^2/$Z$10)</f>
        <v>-0.11375139984128109</v>
      </c>
      <c r="BP399" s="61">
        <f>IF($AA$10,$Z$10*($Q399-1)/(1+BO407*($Q399-1)),0)</f>
        <v>-0.10665430129220345</v>
      </c>
      <c r="BQ399" s="114">
        <f>IF(BP399=0,0,-1*BP399^2/$Z$10)</f>
        <v>-0.11375139984128109</v>
      </c>
      <c r="BR399" s="61">
        <f>IF($AA$10,$Z$10*($Q399-1)/(1+BQ407*($Q399-1)),0)</f>
        <v>-0.10665430129220345</v>
      </c>
      <c r="BS399" s="114">
        <f>IF(BR399=0,0,-1*BR399^2/$Z$10)</f>
        <v>-0.11375139984128109</v>
      </c>
      <c r="BT399" s="61">
        <f>IF($AA$10,$Z$10*($Q399-1)/(1+BS407*($Q399-1)),0)</f>
        <v>-0.10665430129220345</v>
      </c>
      <c r="BU399" s="114">
        <f>IF(BT399=0,0,-1*BT399^2/$Z$10)</f>
        <v>-0.11375139984128109</v>
      </c>
      <c r="BV399" s="61">
        <f>IF($AA$10,$Z$10*($Q399-1)/(1+BU407*($Q399-1)),0)</f>
        <v>-0.10665430129220345</v>
      </c>
      <c r="BW399" s="114">
        <f>IF(BV399=0,0,-1*BV399^2/$Z$10)</f>
        <v>-0.11375139984128109</v>
      </c>
      <c r="BX399" s="61">
        <f>IF($AA$10,$Z$10*($Q399-1)/(1+BW407*($Q399-1)),0)</f>
        <v>-0.10665430129220345</v>
      </c>
      <c r="BY399" s="114">
        <f>IF(BX399=0,0,-1*BX399^2/$Z$10)</f>
        <v>-0.11375139984128109</v>
      </c>
      <c r="BZ399" s="61">
        <f>IF($AA$10,$Z$10*($Q399-1)/(1+BY407*($Q399-1)),0)</f>
        <v>-0.10665430129220345</v>
      </c>
      <c r="CA399" s="114">
        <f>IF(BZ399=0,0,-1*BZ399^2/$Z$10)</f>
        <v>-0.11375139984128109</v>
      </c>
      <c r="CB399" s="61">
        <f>IF($AA$10,$Z$10*($Q399-1)/(1+CA407*($Q399-1)),0)</f>
        <v>-0.10665430129220345</v>
      </c>
      <c r="CC399" s="114">
        <f>IF(CB399=0,0,-1*CB399^2/$Z$10)</f>
        <v>-0.11375139984128109</v>
      </c>
      <c r="CD399" s="61">
        <f>IF($AA$10,$Z$10*($Q399-1)/(1+CC407*($Q399-1)),0)</f>
        <v>-0.10665430129220345</v>
      </c>
      <c r="CE399" s="114">
        <f>IF(CD399=0,0,-1*CD399^2/$Z$10)</f>
        <v>-0.11375139984128109</v>
      </c>
      <c r="CF399" s="61">
        <f>IF($AA$10,$Z$10*($Q399-1)/(1+CE407*($Q399-1)),0)</f>
        <v>-0.10665430129220345</v>
      </c>
      <c r="CG399" s="114">
        <f>IF(CF399=0,0,-1*CF399^2/$Z$10)</f>
        <v>-0.11375139984128109</v>
      </c>
      <c r="CH399" s="61">
        <f>IF($AA$10,$Z$10*($Q399-1)/(1+CG407*($Q399-1)),0)</f>
        <v>-0.10665430129220345</v>
      </c>
      <c r="CI399" s="114">
        <f>IF(CH399=0,0,-1*CH399^2/$Z$10)</f>
        <v>-0.11375139984128109</v>
      </c>
      <c r="CJ399" s="61">
        <f>IF($AA$10,$Z$10*($Q399-1)/(1+CI407*($Q399-1)),0)</f>
        <v>-0.10665430129220345</v>
      </c>
      <c r="CK399" s="114">
        <f>IF(CJ399=0,0,-1*CJ399^2/$Z$10)</f>
        <v>-0.11375139984128109</v>
      </c>
      <c r="CL399" s="61">
        <f>IF($AA$10,$Z$10*($Q399-1)/(1+CK407*($Q399-1)),0)</f>
        <v>-0.10665430129220345</v>
      </c>
      <c r="CM399" s="114">
        <f>IF(CL399=0,0,-1*CL399^2/$Z$10)</f>
        <v>-0.11375139984128109</v>
      </c>
      <c r="CN399" s="61">
        <f>IF($AA$10,$Z$10*($Q399-1)/(1+CM407*($Q399-1)),0)</f>
        <v>-0.10665430129220345</v>
      </c>
      <c r="CO399" s="114">
        <f>IF(CN399=0,0,-1*CN399^2/$Z$10)</f>
        <v>-0.11375139984128109</v>
      </c>
      <c r="CP399" s="61">
        <f>IF($AA$10,$Z$10*($Q399-1)/(1+CO407*($Q399-1)),0)</f>
        <v>-0.10665430129220345</v>
      </c>
      <c r="CQ399" s="114">
        <f>IF(CP399=0,0,-1*CP399^2/$Z$10)</f>
        <v>-0.11375139984128109</v>
      </c>
      <c r="CR399" s="61">
        <f>IF($AA$10,$Z$10*($Q399-1)/(1+CQ407*($Q399-1)),0)</f>
        <v>-0.10665430129220345</v>
      </c>
      <c r="CS399" s="114">
        <f>IF(CR399=0,0,-1*CR399^2/$Z$10)</f>
        <v>-0.11375139984128109</v>
      </c>
      <c r="CT399" s="61">
        <f>IF($AA$10,$Z$10*($Q399-1)/(1+CS407*($Q399-1)),0)</f>
        <v>-0.10665430129220345</v>
      </c>
      <c r="CU399" s="114">
        <f>IF(CT399=0,0,-1*CT399^2/$Z$10)</f>
        <v>-0.11375139984128109</v>
      </c>
      <c r="CV399" s="61">
        <f>IF($AA$10,$Z$10*($Q399-1)/(1+CU407*($Q399-1)),0)</f>
        <v>-0.10665430129220345</v>
      </c>
      <c r="CW399" s="114">
        <f>IF(CV399=0,0,-1*CV399^2/$Z$10)</f>
        <v>-0.11375139984128109</v>
      </c>
      <c r="CX399" s="61">
        <f>IF($AA$10,$Z$10*($Q399-1)/(1+CW407*($Q399-1)),0)</f>
        <v>-0.10665430129220345</v>
      </c>
      <c r="CY399" s="114">
        <f>IF(CX399=0,0,-1*CX399^2/$Z$10)</f>
        <v>-0.11375139984128109</v>
      </c>
      <c r="CZ399" s="61">
        <f>IF($AA$10,$Z$10*($Q399-1)/(1+CY407*($Q399-1)),0)</f>
        <v>-0.10665430129220345</v>
      </c>
      <c r="DA399" s="114">
        <f>IF(CZ399=0,0,-1*CZ399^2/$Z$10)</f>
        <v>-0.11375139984128109</v>
      </c>
      <c r="DB399" s="61">
        <f>IF($AA$10,$Z$10*($Q399-1)/(1+DA407*($Q399-1)),0)</f>
        <v>-0.10665430129220345</v>
      </c>
      <c r="DC399" s="114">
        <f>IF(DB399=0,0,-1*DB399^2/$Z$10)</f>
        <v>-0.11375139984128109</v>
      </c>
      <c r="DD399" s="61">
        <f>IF($AA$10,$Z$10*($Q399-1)/(1+DC407*($Q399-1)),0)</f>
        <v>-0.10665430129220345</v>
      </c>
      <c r="DE399" s="114">
        <f>IF(DD399=0,0,-1*DD399^2/$Z$10)</f>
        <v>-0.11375139984128109</v>
      </c>
      <c r="DF399" s="61">
        <f>IF($AA$10,$Z$10*($Q399-1)/(1+DE407*($Q399-1)),0)</f>
        <v>-0.10665430129220345</v>
      </c>
      <c r="DG399" s="114">
        <f>IF(DF399=0,0,-1*DF399^2/$Z$10)</f>
        <v>-0.11375139984128109</v>
      </c>
      <c r="DH399" s="61">
        <f>IF($AA$10,$Z$10*($Q399-1)/(1+DG407*($Q399-1)),0)</f>
        <v>-0.10665430129220345</v>
      </c>
      <c r="DI399" s="114">
        <f>IF(DH399=0,0,-1*DH399^2/$Z$10)</f>
        <v>-0.11375139984128109</v>
      </c>
      <c r="DJ399" s="61">
        <f>IF($AA$10,$Z$10*($Q399-1)/(1+DI407*($Q399-1)),0)</f>
        <v>-0.10665430129220345</v>
      </c>
      <c r="DK399" s="114">
        <f>IF(DJ399=0,0,-1*DJ399^2/$Z$10)</f>
        <v>-0.11375139984128109</v>
      </c>
      <c r="DL399" s="61">
        <f>IF($AA$10,$Z$10*($Q399-1)/(1+DK407*($Q399-1)),0)</f>
        <v>-0.10665430129220345</v>
      </c>
      <c r="DM399" s="154">
        <f>IF(DL399=0,0,-1*DL399^2/$Z$10)</f>
        <v>-0.11375139984128109</v>
      </c>
    </row>
    <row r="400" spans="14:117" x14ac:dyDescent="0.25">
      <c r="N400" s="153">
        <f>$Z$11/(O394*(Q400-1)+1)</f>
        <v>0.12573146159426216</v>
      </c>
      <c r="O400" s="169">
        <f t="shared" si="96"/>
        <v>1.9881772379444523E-2</v>
      </c>
      <c r="P400" s="78">
        <v>5</v>
      </c>
      <c r="Q400" s="61">
        <f>IF($AA$11,AV375/AV387,0)</f>
        <v>0.15812885754564268</v>
      </c>
      <c r="R400" s="61">
        <f>IF($AA$11,$Z$11*($Q400-1)/(1+O354*($Q400-1)),0)</f>
        <v>-0.10584967319836701</v>
      </c>
      <c r="S400" s="114">
        <f>IF(R400=0,0,-1*R400^2/$Z$11)</f>
        <v>-0.11204153316201095</v>
      </c>
      <c r="T400" s="61">
        <f>IF($AA$11,$Z$11*($Q400-1)/(1+S407*($Q400-1)),0)</f>
        <v>-0.10626558323927589</v>
      </c>
      <c r="U400" s="114">
        <f>IF(T400=0,0,-1*T400^2/$Z$11)</f>
        <v>-0.11292374181183472</v>
      </c>
      <c r="V400" s="61">
        <f>IF($AA$11,$Z$11*($Q400-1)/(1+U407*($Q400-1)),0)</f>
        <v>-0.10584808028376648</v>
      </c>
      <c r="W400" s="114">
        <f>IF(V400=0,0,-1*V400^2/$Z$11)</f>
        <v>-0.11203816099758673</v>
      </c>
      <c r="X400" s="61">
        <f>IF($AA$11,$Z$11*($Q400-1)/(1+W407*($Q400-1)),0)</f>
        <v>-0.10584968919010446</v>
      </c>
      <c r="Y400" s="114">
        <f>IF(X400=0,0,-1*X400^2/$Z$11)</f>
        <v>-0.11204156701641717</v>
      </c>
      <c r="Z400" s="61">
        <f>IF($AA$11,$Z$11*($Q400-1)/(1+Y407*($Q400-1)),0)</f>
        <v>-0.10584968921481765</v>
      </c>
      <c r="AA400" s="114">
        <f>IF(Z400=0,0,-1*Z400^2/$Z$11)</f>
        <v>-0.11204156706873483</v>
      </c>
      <c r="AB400" s="61">
        <f>IF($AA$11,$Z$11*($Q400-1)/(1+AA407*($Q400-1)),0)</f>
        <v>-0.10584968921481763</v>
      </c>
      <c r="AC400" s="114">
        <f>IF(AB400=0,0,-1*AB400^2/$Z$11)</f>
        <v>-0.11204156706873479</v>
      </c>
      <c r="AD400" s="61">
        <f>IF($AA$11,$Z$11*($Q400-1)/(1+AC407*($Q400-1)),0)</f>
        <v>-0.10584968921481763</v>
      </c>
      <c r="AE400" s="114">
        <f>IF(AD400=0,0,-1*AD400^2/$Z$11)</f>
        <v>-0.11204156706873479</v>
      </c>
      <c r="AF400" s="61">
        <f>IF($AA$11,$Z$11*($Q400-1)/(1+AE407*($Q400-1)),0)</f>
        <v>-0.10584968921481763</v>
      </c>
      <c r="AG400" s="114">
        <f>IF(AF400=0,0,-1*AF400^2/$Z$11)</f>
        <v>-0.11204156706873479</v>
      </c>
      <c r="AH400" s="61">
        <f>IF($AA$11,$Z$11*($Q400-1)/(1+AG407*($Q400-1)),0)</f>
        <v>-0.10584968921481763</v>
      </c>
      <c r="AI400" s="114">
        <f>IF(AH400=0,0,-1*AH400^2/$Z$11)</f>
        <v>-0.11204156706873479</v>
      </c>
      <c r="AJ400" s="61">
        <f>IF($AA$11,$Z$11*($Q400-1)/(1+AI407*($Q400-1)),0)</f>
        <v>-0.10584968921481763</v>
      </c>
      <c r="AK400" s="114">
        <f>IF(AJ400=0,0,-1*AJ400^2/$Z$11)</f>
        <v>-0.11204156706873479</v>
      </c>
      <c r="AL400" s="61">
        <f>IF($AA$11,$Z$11*($Q400-1)/(1+AK407*($Q400-1)),0)</f>
        <v>-0.10584968921481763</v>
      </c>
      <c r="AM400" s="114">
        <f>IF(AL400=0,0,-1*AL400^2/$Z$11)</f>
        <v>-0.11204156706873479</v>
      </c>
      <c r="AN400" s="61">
        <f>IF($AA$11,$Z$11*($Q400-1)/(1+AM407*($Q400-1)),0)</f>
        <v>-0.10584968921481763</v>
      </c>
      <c r="AO400" s="114">
        <f>IF(AN400=0,0,-1*AN400^2/$Z$11)</f>
        <v>-0.11204156706873479</v>
      </c>
      <c r="AP400" s="61">
        <f>IF($AA$11,$Z$11*($Q400-1)/(1+AO407*($Q400-1)),0)</f>
        <v>-0.10584968921481763</v>
      </c>
      <c r="AQ400" s="114">
        <f>IF(AP400=0,0,-1*AP400^2/$Z$11)</f>
        <v>-0.11204156706873479</v>
      </c>
      <c r="AR400" s="61">
        <f>IF($AA$11,$Z$11*($Q400-1)/(1+AQ407*($Q400-1)),0)</f>
        <v>-0.10584968921481763</v>
      </c>
      <c r="AS400" s="114">
        <f>IF(AR400=0,0,-1*AR400^2/$Z$11)</f>
        <v>-0.11204156706873479</v>
      </c>
      <c r="AT400" s="61">
        <f>IF($AA$11,$Z$11*($Q400-1)/(1+AS407*($Q400-1)),0)</f>
        <v>-0.10584968921481763</v>
      </c>
      <c r="AU400" s="114">
        <f>IF(AT400=0,0,-1*AT400^2/$Z$11)</f>
        <v>-0.11204156706873479</v>
      </c>
      <c r="AV400" s="61">
        <f>IF($AA$11,$Z$11*($Q400-1)/(1+AU407*($Q400-1)),0)</f>
        <v>-0.10584968921481763</v>
      </c>
      <c r="AW400" s="114">
        <f>IF(AV400=0,0,-1*AV400^2/$Z$11)</f>
        <v>-0.11204156706873479</v>
      </c>
      <c r="AX400" s="61">
        <f>IF($AA$11,$Z$11*($Q400-1)/(1+AW407*($Q400-1)),0)</f>
        <v>-0.10584968921481763</v>
      </c>
      <c r="AY400" s="114">
        <f>IF(AX400=0,0,-1*AX400^2/$Z$11)</f>
        <v>-0.11204156706873479</v>
      </c>
      <c r="AZ400" s="61">
        <f>IF($AA$11,$Z$11*($Q400-1)/(1+AY407*($Q400-1)),0)</f>
        <v>-0.10584968921481763</v>
      </c>
      <c r="BA400" s="114">
        <f>IF(AZ400=0,0,-1*AZ400^2/$Z$11)</f>
        <v>-0.11204156706873479</v>
      </c>
      <c r="BB400" s="61">
        <f>IF($AA$11,$Z$11*($Q400-1)/(1+BA407*($Q400-1)),0)</f>
        <v>-0.10584968921481763</v>
      </c>
      <c r="BC400" s="114">
        <f>IF(BB400=0,0,-1*BB400^2/$Z$11)</f>
        <v>-0.11204156706873479</v>
      </c>
      <c r="BD400" s="61">
        <f>IF($AA$11,$Z$11*($Q400-1)/(1+BC407*($Q400-1)),0)</f>
        <v>-0.10584968921481763</v>
      </c>
      <c r="BE400" s="114">
        <f>IF(BD400=0,0,-1*BD400^2/$Z$11)</f>
        <v>-0.11204156706873479</v>
      </c>
      <c r="BF400" s="61">
        <f>IF($AA$11,$Z$11*($Q400-1)/(1+BE407*($Q400-1)),0)</f>
        <v>-0.10584968921481763</v>
      </c>
      <c r="BG400" s="114">
        <f>IF(BF400=0,0,-1*BF400^2/$Z$11)</f>
        <v>-0.11204156706873479</v>
      </c>
      <c r="BH400" s="61">
        <f>IF($AA$11,$Z$11*($Q400-1)/(1+BG407*($Q400-1)),0)</f>
        <v>-0.10584968921481763</v>
      </c>
      <c r="BI400" s="114">
        <f>IF(BH400=0,0,-1*BH400^2/$Z$11)</f>
        <v>-0.11204156706873479</v>
      </c>
      <c r="BJ400" s="61">
        <f>IF($AA$11,$Z$11*($Q400-1)/(1+BI407*($Q400-1)),0)</f>
        <v>-0.10584968921481763</v>
      </c>
      <c r="BK400" s="114">
        <f>IF(BJ400=0,0,-1*BJ400^2/$Z$11)</f>
        <v>-0.11204156706873479</v>
      </c>
      <c r="BL400" s="61">
        <f>IF($AA$11,$Z$11*($Q400-1)/(1+BK407*($Q400-1)),0)</f>
        <v>-0.10584968921481763</v>
      </c>
      <c r="BM400" s="114">
        <f>IF(BL400=0,0,-1*BL400^2/$Z$11)</f>
        <v>-0.11204156706873479</v>
      </c>
      <c r="BN400" s="61">
        <f>IF($AA$11,$Z$11*($Q400-1)/(1+BM407*($Q400-1)),0)</f>
        <v>-0.10584968921481763</v>
      </c>
      <c r="BO400" s="114">
        <f>IF(BN400=0,0,-1*BN400^2/$Z$11)</f>
        <v>-0.11204156706873479</v>
      </c>
      <c r="BP400" s="61">
        <f>IF($AA$11,$Z$11*($Q400-1)/(1+BO407*($Q400-1)),0)</f>
        <v>-0.10584968921481763</v>
      </c>
      <c r="BQ400" s="114">
        <f>IF(BP400=0,0,-1*BP400^2/$Z$11)</f>
        <v>-0.11204156706873479</v>
      </c>
      <c r="BR400" s="61">
        <f>IF($AA$11,$Z$11*($Q400-1)/(1+BQ407*($Q400-1)),0)</f>
        <v>-0.10584968921481763</v>
      </c>
      <c r="BS400" s="114">
        <f>IF(BR400=0,0,-1*BR400^2/$Z$11)</f>
        <v>-0.11204156706873479</v>
      </c>
      <c r="BT400" s="61">
        <f>IF($AA$11,$Z$11*($Q400-1)/(1+BS407*($Q400-1)),0)</f>
        <v>-0.10584968921481763</v>
      </c>
      <c r="BU400" s="114">
        <f>IF(BT400=0,0,-1*BT400^2/$Z$11)</f>
        <v>-0.11204156706873479</v>
      </c>
      <c r="BV400" s="61">
        <f>IF($AA$11,$Z$11*($Q400-1)/(1+BU407*($Q400-1)),0)</f>
        <v>-0.10584968921481763</v>
      </c>
      <c r="BW400" s="114">
        <f>IF(BV400=0,0,-1*BV400^2/$Z$11)</f>
        <v>-0.11204156706873479</v>
      </c>
      <c r="BX400" s="61">
        <f>IF($AA$11,$Z$11*($Q400-1)/(1+BW407*($Q400-1)),0)</f>
        <v>-0.10584968921481763</v>
      </c>
      <c r="BY400" s="114">
        <f>IF(BX400=0,0,-1*BX400^2/$Z$11)</f>
        <v>-0.11204156706873479</v>
      </c>
      <c r="BZ400" s="61">
        <f>IF($AA$11,$Z$11*($Q400-1)/(1+BY407*($Q400-1)),0)</f>
        <v>-0.10584968921481763</v>
      </c>
      <c r="CA400" s="114">
        <f>IF(BZ400=0,0,-1*BZ400^2/$Z$11)</f>
        <v>-0.11204156706873479</v>
      </c>
      <c r="CB400" s="61">
        <f>IF($AA$11,$Z$11*($Q400-1)/(1+CA407*($Q400-1)),0)</f>
        <v>-0.10584968921481763</v>
      </c>
      <c r="CC400" s="114">
        <f>IF(CB400=0,0,-1*CB400^2/$Z$11)</f>
        <v>-0.11204156706873479</v>
      </c>
      <c r="CD400" s="61">
        <f>IF($AA$11,$Z$11*($Q400-1)/(1+CC407*($Q400-1)),0)</f>
        <v>-0.10584968921481763</v>
      </c>
      <c r="CE400" s="114">
        <f>IF(CD400=0,0,-1*CD400^2/$Z$11)</f>
        <v>-0.11204156706873479</v>
      </c>
      <c r="CF400" s="61">
        <f>IF($AA$11,$Z$11*($Q400-1)/(1+CE407*($Q400-1)),0)</f>
        <v>-0.10584968921481763</v>
      </c>
      <c r="CG400" s="114">
        <f>IF(CF400=0,0,-1*CF400^2/$Z$11)</f>
        <v>-0.11204156706873479</v>
      </c>
      <c r="CH400" s="61">
        <f>IF($AA$11,$Z$11*($Q400-1)/(1+CG407*($Q400-1)),0)</f>
        <v>-0.10584968921481763</v>
      </c>
      <c r="CI400" s="114">
        <f>IF(CH400=0,0,-1*CH400^2/$Z$11)</f>
        <v>-0.11204156706873479</v>
      </c>
      <c r="CJ400" s="61">
        <f>IF($AA$11,$Z$11*($Q400-1)/(1+CI407*($Q400-1)),0)</f>
        <v>-0.10584968921481763</v>
      </c>
      <c r="CK400" s="114">
        <f>IF(CJ400=0,0,-1*CJ400^2/$Z$11)</f>
        <v>-0.11204156706873479</v>
      </c>
      <c r="CL400" s="61">
        <f>IF($AA$11,$Z$11*($Q400-1)/(1+CK407*($Q400-1)),0)</f>
        <v>-0.10584968921481763</v>
      </c>
      <c r="CM400" s="114">
        <f>IF(CL400=0,0,-1*CL400^2/$Z$11)</f>
        <v>-0.11204156706873479</v>
      </c>
      <c r="CN400" s="61">
        <f>IF($AA$11,$Z$11*($Q400-1)/(1+CM407*($Q400-1)),0)</f>
        <v>-0.10584968921481763</v>
      </c>
      <c r="CO400" s="114">
        <f>IF(CN400=0,0,-1*CN400^2/$Z$11)</f>
        <v>-0.11204156706873479</v>
      </c>
      <c r="CP400" s="61">
        <f>IF($AA$11,$Z$11*($Q400-1)/(1+CO407*($Q400-1)),0)</f>
        <v>-0.10584968921481763</v>
      </c>
      <c r="CQ400" s="114">
        <f>IF(CP400=0,0,-1*CP400^2/$Z$11)</f>
        <v>-0.11204156706873479</v>
      </c>
      <c r="CR400" s="61">
        <f>IF($AA$11,$Z$11*($Q400-1)/(1+CQ407*($Q400-1)),0)</f>
        <v>-0.10584968921481763</v>
      </c>
      <c r="CS400" s="114">
        <f>IF(CR400=0,0,-1*CR400^2/$Z$11)</f>
        <v>-0.11204156706873479</v>
      </c>
      <c r="CT400" s="61">
        <f>IF($AA$11,$Z$11*($Q400-1)/(1+CS407*($Q400-1)),0)</f>
        <v>-0.10584968921481763</v>
      </c>
      <c r="CU400" s="114">
        <f>IF(CT400=0,0,-1*CT400^2/$Z$11)</f>
        <v>-0.11204156706873479</v>
      </c>
      <c r="CV400" s="61">
        <f>IF($AA$11,$Z$11*($Q400-1)/(1+CU407*($Q400-1)),0)</f>
        <v>-0.10584968921481763</v>
      </c>
      <c r="CW400" s="114">
        <f>IF(CV400=0,0,-1*CV400^2/$Z$11)</f>
        <v>-0.11204156706873479</v>
      </c>
      <c r="CX400" s="61">
        <f>IF($AA$11,$Z$11*($Q400-1)/(1+CW407*($Q400-1)),0)</f>
        <v>-0.10584968921481763</v>
      </c>
      <c r="CY400" s="114">
        <f>IF(CX400=0,0,-1*CX400^2/$Z$11)</f>
        <v>-0.11204156706873479</v>
      </c>
      <c r="CZ400" s="61">
        <f>IF($AA$11,$Z$11*($Q400-1)/(1+CY407*($Q400-1)),0)</f>
        <v>-0.10584968921481763</v>
      </c>
      <c r="DA400" s="114">
        <f>IF(CZ400=0,0,-1*CZ400^2/$Z$11)</f>
        <v>-0.11204156706873479</v>
      </c>
      <c r="DB400" s="61">
        <f>IF($AA$11,$Z$11*($Q400-1)/(1+DA407*($Q400-1)),0)</f>
        <v>-0.10584968921481763</v>
      </c>
      <c r="DC400" s="114">
        <f>IF(DB400=0,0,-1*DB400^2/$Z$11)</f>
        <v>-0.11204156706873479</v>
      </c>
      <c r="DD400" s="61">
        <f>IF($AA$11,$Z$11*($Q400-1)/(1+DC407*($Q400-1)),0)</f>
        <v>-0.10584968921481763</v>
      </c>
      <c r="DE400" s="114">
        <f>IF(DD400=0,0,-1*DD400^2/$Z$11)</f>
        <v>-0.11204156706873479</v>
      </c>
      <c r="DF400" s="61">
        <f>IF($AA$11,$Z$11*($Q400-1)/(1+DE407*($Q400-1)),0)</f>
        <v>-0.10584968921481763</v>
      </c>
      <c r="DG400" s="114">
        <f>IF(DF400=0,0,-1*DF400^2/$Z$11)</f>
        <v>-0.11204156706873479</v>
      </c>
      <c r="DH400" s="61">
        <f>IF($AA$11,$Z$11*($Q400-1)/(1+DG407*($Q400-1)),0)</f>
        <v>-0.10584968921481763</v>
      </c>
      <c r="DI400" s="114">
        <f>IF(DH400=0,0,-1*DH400^2/$Z$11)</f>
        <v>-0.11204156706873479</v>
      </c>
      <c r="DJ400" s="61">
        <f>IF($AA$11,$Z$11*($Q400-1)/(1+DI407*($Q400-1)),0)</f>
        <v>-0.10584968921481763</v>
      </c>
      <c r="DK400" s="114">
        <f>IF(DJ400=0,0,-1*DJ400^2/$Z$11)</f>
        <v>-0.11204156706873479</v>
      </c>
      <c r="DL400" s="61">
        <f>IF($AA$11,$Z$11*($Q400-1)/(1+DK407*($Q400-1)),0)</f>
        <v>-0.10584968921481763</v>
      </c>
      <c r="DM400" s="154">
        <f>IF(DL400=0,0,-1*DL400^2/$Z$11)</f>
        <v>-0.11204156706873479</v>
      </c>
    </row>
    <row r="401" spans="14:117" x14ac:dyDescent="0.25">
      <c r="N401" s="153">
        <f>$Z$12/(O394*(Q401-1)+1)</f>
        <v>0.12962148867526943</v>
      </c>
      <c r="O401" s="169">
        <f t="shared" si="96"/>
        <v>7.7696708579451336E-3</v>
      </c>
      <c r="P401" s="78">
        <v>6</v>
      </c>
      <c r="Q401" s="61">
        <f>IF($AA$12,AV376/AV388,0)</f>
        <v>5.9941225311876192E-2</v>
      </c>
      <c r="R401" s="61">
        <f>IF($AA$12,$Z$12*($Q401-1)/(1+O354*($Q401-1)),0)</f>
        <v>-0.12185179659215711</v>
      </c>
      <c r="S401" s="114">
        <f>IF(R401=0,0,-1*R401^2/$Z$12)</f>
        <v>-0.14847860332736432</v>
      </c>
      <c r="T401" s="61">
        <f>IF($AA$12,$Z$12*($Q401-1)/(1+S407*($Q401-1)),0)</f>
        <v>-0.12240329249497089</v>
      </c>
      <c r="U401" s="114">
        <f>IF(T401=0,0,-1*T401^2/$Z$12)</f>
        <v>-0.14982566013609397</v>
      </c>
      <c r="V401" s="61">
        <f>IF($AA$12,$Z$12*($Q401-1)/(1+U407*($Q401-1)),0)</f>
        <v>-0.12184968564998815</v>
      </c>
      <c r="W401" s="114">
        <f>IF(V401=0,0,-1*V401^2/$Z$12)</f>
        <v>-0.14847345893000927</v>
      </c>
      <c r="X401" s="61">
        <f>IF($AA$12,$Z$12*($Q401-1)/(1+W407*($Q401-1)),0)</f>
        <v>-0.12185181778457414</v>
      </c>
      <c r="Y401" s="114">
        <f>IF(X401=0,0,-1*X401^2/$Z$12)</f>
        <v>-0.14847865497405058</v>
      </c>
      <c r="Z401" s="61">
        <f>IF($AA$12,$Z$12*($Q401-1)/(1+Y407*($Q401-1)),0)</f>
        <v>-0.12185181781732432</v>
      </c>
      <c r="AA401" s="114">
        <f>IF(Z401=0,0,-1*Z401^2/$Z$12)</f>
        <v>-0.14847865505386396</v>
      </c>
      <c r="AB401" s="61">
        <f>IF($AA$12,$Z$12*($Q401-1)/(1+AA407*($Q401-1)),0)</f>
        <v>-0.12185181781732432</v>
      </c>
      <c r="AC401" s="114">
        <f>IF(AB401=0,0,-1*AB401^2/$Z$12)</f>
        <v>-0.14847865505386396</v>
      </c>
      <c r="AD401" s="61">
        <f>IF($AA$12,$Z$12*($Q401-1)/(1+AC407*($Q401-1)),0)</f>
        <v>-0.12185181781732432</v>
      </c>
      <c r="AE401" s="114">
        <f>IF(AD401=0,0,-1*AD401^2/$Z$12)</f>
        <v>-0.14847865505386396</v>
      </c>
      <c r="AF401" s="61">
        <f>IF($AA$12,$Z$12*($Q401-1)/(1+AE407*($Q401-1)),0)</f>
        <v>-0.12185181781732432</v>
      </c>
      <c r="AG401" s="114">
        <f>IF(AF401=0,0,-1*AF401^2/$Z$12)</f>
        <v>-0.14847865505386396</v>
      </c>
      <c r="AH401" s="61">
        <f>IF($AA$12,$Z$12*($Q401-1)/(1+AG407*($Q401-1)),0)</f>
        <v>-0.12185181781732432</v>
      </c>
      <c r="AI401" s="114">
        <f>IF(AH401=0,0,-1*AH401^2/$Z$12)</f>
        <v>-0.14847865505386396</v>
      </c>
      <c r="AJ401" s="61">
        <f>IF($AA$12,$Z$12*($Q401-1)/(1+AI407*($Q401-1)),0)</f>
        <v>-0.12185181781732432</v>
      </c>
      <c r="AK401" s="114">
        <f>IF(AJ401=0,0,-1*AJ401^2/$Z$12)</f>
        <v>-0.14847865505386396</v>
      </c>
      <c r="AL401" s="61">
        <f>IF($AA$12,$Z$12*($Q401-1)/(1+AK407*($Q401-1)),0)</f>
        <v>-0.12185181781732432</v>
      </c>
      <c r="AM401" s="114">
        <f>IF(AL401=0,0,-1*AL401^2/$Z$12)</f>
        <v>-0.14847865505386396</v>
      </c>
      <c r="AN401" s="61">
        <f>IF($AA$12,$Z$12*($Q401-1)/(1+AM407*($Q401-1)),0)</f>
        <v>-0.12185181781732432</v>
      </c>
      <c r="AO401" s="114">
        <f>IF(AN401=0,0,-1*AN401^2/$Z$12)</f>
        <v>-0.14847865505386396</v>
      </c>
      <c r="AP401" s="61">
        <f>IF($AA$12,$Z$12*($Q401-1)/(1+AO407*($Q401-1)),0)</f>
        <v>-0.12185181781732432</v>
      </c>
      <c r="AQ401" s="114">
        <f>IF(AP401=0,0,-1*AP401^2/$Z$12)</f>
        <v>-0.14847865505386396</v>
      </c>
      <c r="AR401" s="61">
        <f>IF($AA$12,$Z$12*($Q401-1)/(1+AQ407*($Q401-1)),0)</f>
        <v>-0.12185181781732432</v>
      </c>
      <c r="AS401" s="114">
        <f>IF(AR401=0,0,-1*AR401^2/$Z$12)</f>
        <v>-0.14847865505386396</v>
      </c>
      <c r="AT401" s="61">
        <f>IF($AA$12,$Z$12*($Q401-1)/(1+AS407*($Q401-1)),0)</f>
        <v>-0.12185181781732432</v>
      </c>
      <c r="AU401" s="114">
        <f>IF(AT401=0,0,-1*AT401^2/$Z$12)</f>
        <v>-0.14847865505386396</v>
      </c>
      <c r="AV401" s="61">
        <f>IF($AA$12,$Z$12*($Q401-1)/(1+AU407*($Q401-1)),0)</f>
        <v>-0.12185181781732432</v>
      </c>
      <c r="AW401" s="114">
        <f>IF(AV401=0,0,-1*AV401^2/$Z$12)</f>
        <v>-0.14847865505386396</v>
      </c>
      <c r="AX401" s="61">
        <f>IF($AA$12,$Z$12*($Q401-1)/(1+AW407*($Q401-1)),0)</f>
        <v>-0.12185181781732432</v>
      </c>
      <c r="AY401" s="114">
        <f>IF(AX401=0,0,-1*AX401^2/$Z$12)</f>
        <v>-0.14847865505386396</v>
      </c>
      <c r="AZ401" s="61">
        <f>IF($AA$12,$Z$12*($Q401-1)/(1+AY407*($Q401-1)),0)</f>
        <v>-0.12185181781732432</v>
      </c>
      <c r="BA401" s="114">
        <f>IF(AZ401=0,0,-1*AZ401^2/$Z$12)</f>
        <v>-0.14847865505386396</v>
      </c>
      <c r="BB401" s="61">
        <f>IF($AA$12,$Z$12*($Q401-1)/(1+BA407*($Q401-1)),0)</f>
        <v>-0.12185181781732432</v>
      </c>
      <c r="BC401" s="114">
        <f>IF(BB401=0,0,-1*BB401^2/$Z$12)</f>
        <v>-0.14847865505386396</v>
      </c>
      <c r="BD401" s="61">
        <f>IF($AA$12,$Z$12*($Q401-1)/(1+BC407*($Q401-1)),0)</f>
        <v>-0.12185181781732432</v>
      </c>
      <c r="BE401" s="114">
        <f>IF(BD401=0,0,-1*BD401^2/$Z$12)</f>
        <v>-0.14847865505386396</v>
      </c>
      <c r="BF401" s="61">
        <f>IF($AA$12,$Z$12*($Q401-1)/(1+BE407*($Q401-1)),0)</f>
        <v>-0.12185181781732432</v>
      </c>
      <c r="BG401" s="114">
        <f>IF(BF401=0,0,-1*BF401^2/$Z$12)</f>
        <v>-0.14847865505386396</v>
      </c>
      <c r="BH401" s="61">
        <f>IF($AA$12,$Z$12*($Q401-1)/(1+BG407*($Q401-1)),0)</f>
        <v>-0.12185181781732432</v>
      </c>
      <c r="BI401" s="114">
        <f>IF(BH401=0,0,-1*BH401^2/$Z$12)</f>
        <v>-0.14847865505386396</v>
      </c>
      <c r="BJ401" s="61">
        <f>IF($AA$12,$Z$12*($Q401-1)/(1+BI407*($Q401-1)),0)</f>
        <v>-0.12185181781732432</v>
      </c>
      <c r="BK401" s="114">
        <f>IF(BJ401=0,0,-1*BJ401^2/$Z$12)</f>
        <v>-0.14847865505386396</v>
      </c>
      <c r="BL401" s="61">
        <f>IF($AA$12,$Z$12*($Q401-1)/(1+BK407*($Q401-1)),0)</f>
        <v>-0.12185181781732432</v>
      </c>
      <c r="BM401" s="114">
        <f>IF(BL401=0,0,-1*BL401^2/$Z$12)</f>
        <v>-0.14847865505386396</v>
      </c>
      <c r="BN401" s="61">
        <f>IF($AA$12,$Z$12*($Q401-1)/(1+BM407*($Q401-1)),0)</f>
        <v>-0.12185181781732432</v>
      </c>
      <c r="BO401" s="114">
        <f>IF(BN401=0,0,-1*BN401^2/$Z$12)</f>
        <v>-0.14847865505386396</v>
      </c>
      <c r="BP401" s="61">
        <f>IF($AA$12,$Z$12*($Q401-1)/(1+BO407*($Q401-1)),0)</f>
        <v>-0.12185181781732432</v>
      </c>
      <c r="BQ401" s="114">
        <f>IF(BP401=0,0,-1*BP401^2/$Z$12)</f>
        <v>-0.14847865505386396</v>
      </c>
      <c r="BR401" s="61">
        <f>IF($AA$12,$Z$12*($Q401-1)/(1+BQ407*($Q401-1)),0)</f>
        <v>-0.12185181781732432</v>
      </c>
      <c r="BS401" s="114">
        <f>IF(BR401=0,0,-1*BR401^2/$Z$12)</f>
        <v>-0.14847865505386396</v>
      </c>
      <c r="BT401" s="61">
        <f>IF($AA$12,$Z$12*($Q401-1)/(1+BS407*($Q401-1)),0)</f>
        <v>-0.12185181781732432</v>
      </c>
      <c r="BU401" s="114">
        <f>IF(BT401=0,0,-1*BT401^2/$Z$12)</f>
        <v>-0.14847865505386396</v>
      </c>
      <c r="BV401" s="61">
        <f>IF($AA$12,$Z$12*($Q401-1)/(1+BU407*($Q401-1)),0)</f>
        <v>-0.12185181781732432</v>
      </c>
      <c r="BW401" s="114">
        <f>IF(BV401=0,0,-1*BV401^2/$Z$12)</f>
        <v>-0.14847865505386396</v>
      </c>
      <c r="BX401" s="61">
        <f>IF($AA$12,$Z$12*($Q401-1)/(1+BW407*($Q401-1)),0)</f>
        <v>-0.12185181781732432</v>
      </c>
      <c r="BY401" s="114">
        <f>IF(BX401=0,0,-1*BX401^2/$Z$12)</f>
        <v>-0.14847865505386396</v>
      </c>
      <c r="BZ401" s="61">
        <f>IF($AA$12,$Z$12*($Q401-1)/(1+BY407*($Q401-1)),0)</f>
        <v>-0.12185181781732432</v>
      </c>
      <c r="CA401" s="114">
        <f>IF(BZ401=0,0,-1*BZ401^2/$Z$12)</f>
        <v>-0.14847865505386396</v>
      </c>
      <c r="CB401" s="61">
        <f>IF($AA$12,$Z$12*($Q401-1)/(1+CA407*($Q401-1)),0)</f>
        <v>-0.12185181781732432</v>
      </c>
      <c r="CC401" s="114">
        <f>IF(CB401=0,0,-1*CB401^2/$Z$12)</f>
        <v>-0.14847865505386396</v>
      </c>
      <c r="CD401" s="61">
        <f>IF($AA$12,$Z$12*($Q401-1)/(1+CC407*($Q401-1)),0)</f>
        <v>-0.12185181781732432</v>
      </c>
      <c r="CE401" s="114">
        <f>IF(CD401=0,0,-1*CD401^2/$Z$12)</f>
        <v>-0.14847865505386396</v>
      </c>
      <c r="CF401" s="61">
        <f>IF($AA$12,$Z$12*($Q401-1)/(1+CE407*($Q401-1)),0)</f>
        <v>-0.12185181781732432</v>
      </c>
      <c r="CG401" s="114">
        <f>IF(CF401=0,0,-1*CF401^2/$Z$12)</f>
        <v>-0.14847865505386396</v>
      </c>
      <c r="CH401" s="61">
        <f>IF($AA$12,$Z$12*($Q401-1)/(1+CG407*($Q401-1)),0)</f>
        <v>-0.12185181781732432</v>
      </c>
      <c r="CI401" s="114">
        <f>IF(CH401=0,0,-1*CH401^2/$Z$12)</f>
        <v>-0.14847865505386396</v>
      </c>
      <c r="CJ401" s="61">
        <f>IF($AA$12,$Z$12*($Q401-1)/(1+CI407*($Q401-1)),0)</f>
        <v>-0.12185181781732432</v>
      </c>
      <c r="CK401" s="114">
        <f>IF(CJ401=0,0,-1*CJ401^2/$Z$12)</f>
        <v>-0.14847865505386396</v>
      </c>
      <c r="CL401" s="61">
        <f>IF($AA$12,$Z$12*($Q401-1)/(1+CK407*($Q401-1)),0)</f>
        <v>-0.12185181781732432</v>
      </c>
      <c r="CM401" s="114">
        <f>IF(CL401=0,0,-1*CL401^2/$Z$12)</f>
        <v>-0.14847865505386396</v>
      </c>
      <c r="CN401" s="61">
        <f>IF($AA$12,$Z$12*($Q401-1)/(1+CM407*($Q401-1)),0)</f>
        <v>-0.12185181781732432</v>
      </c>
      <c r="CO401" s="114">
        <f>IF(CN401=0,0,-1*CN401^2/$Z$12)</f>
        <v>-0.14847865505386396</v>
      </c>
      <c r="CP401" s="61">
        <f>IF($AA$12,$Z$12*($Q401-1)/(1+CO407*($Q401-1)),0)</f>
        <v>-0.12185181781732432</v>
      </c>
      <c r="CQ401" s="114">
        <f>IF(CP401=0,0,-1*CP401^2/$Z$12)</f>
        <v>-0.14847865505386396</v>
      </c>
      <c r="CR401" s="61">
        <f>IF($AA$12,$Z$12*($Q401-1)/(1+CQ407*($Q401-1)),0)</f>
        <v>-0.12185181781732432</v>
      </c>
      <c r="CS401" s="114">
        <f>IF(CR401=0,0,-1*CR401^2/$Z$12)</f>
        <v>-0.14847865505386396</v>
      </c>
      <c r="CT401" s="61">
        <f>IF($AA$12,$Z$12*($Q401-1)/(1+CS407*($Q401-1)),0)</f>
        <v>-0.12185181781732432</v>
      </c>
      <c r="CU401" s="114">
        <f>IF(CT401=0,0,-1*CT401^2/$Z$12)</f>
        <v>-0.14847865505386396</v>
      </c>
      <c r="CV401" s="61">
        <f>IF($AA$12,$Z$12*($Q401-1)/(1+CU407*($Q401-1)),0)</f>
        <v>-0.12185181781732432</v>
      </c>
      <c r="CW401" s="114">
        <f>IF(CV401=0,0,-1*CV401^2/$Z$12)</f>
        <v>-0.14847865505386396</v>
      </c>
      <c r="CX401" s="61">
        <f>IF($AA$12,$Z$12*($Q401-1)/(1+CW407*($Q401-1)),0)</f>
        <v>-0.12185181781732432</v>
      </c>
      <c r="CY401" s="114">
        <f>IF(CX401=0,0,-1*CX401^2/$Z$12)</f>
        <v>-0.14847865505386396</v>
      </c>
      <c r="CZ401" s="61">
        <f>IF($AA$12,$Z$12*($Q401-1)/(1+CY407*($Q401-1)),0)</f>
        <v>-0.12185181781732432</v>
      </c>
      <c r="DA401" s="114">
        <f>IF(CZ401=0,0,-1*CZ401^2/$Z$12)</f>
        <v>-0.14847865505386396</v>
      </c>
      <c r="DB401" s="61">
        <f>IF($AA$12,$Z$12*($Q401-1)/(1+DA407*($Q401-1)),0)</f>
        <v>-0.12185181781732432</v>
      </c>
      <c r="DC401" s="114">
        <f>IF(DB401=0,0,-1*DB401^2/$Z$12)</f>
        <v>-0.14847865505386396</v>
      </c>
      <c r="DD401" s="61">
        <f>IF($AA$12,$Z$12*($Q401-1)/(1+DC407*($Q401-1)),0)</f>
        <v>-0.12185181781732432</v>
      </c>
      <c r="DE401" s="114">
        <f>IF(DD401=0,0,-1*DD401^2/$Z$12)</f>
        <v>-0.14847865505386396</v>
      </c>
      <c r="DF401" s="61">
        <f>IF($AA$12,$Z$12*($Q401-1)/(1+DE407*($Q401-1)),0)</f>
        <v>-0.12185181781732432</v>
      </c>
      <c r="DG401" s="114">
        <f>IF(DF401=0,0,-1*DF401^2/$Z$12)</f>
        <v>-0.14847865505386396</v>
      </c>
      <c r="DH401" s="61">
        <f>IF($AA$12,$Z$12*($Q401-1)/(1+DG407*($Q401-1)),0)</f>
        <v>-0.12185181781732432</v>
      </c>
      <c r="DI401" s="114">
        <f>IF(DH401=0,0,-1*DH401^2/$Z$12)</f>
        <v>-0.14847865505386396</v>
      </c>
      <c r="DJ401" s="61">
        <f>IF($AA$12,$Z$12*($Q401-1)/(1+DI407*($Q401-1)),0)</f>
        <v>-0.12185181781732432</v>
      </c>
      <c r="DK401" s="114">
        <f>IF(DJ401=0,0,-1*DJ401^2/$Z$12)</f>
        <v>-0.14847865505386396</v>
      </c>
      <c r="DL401" s="61">
        <f>IF($AA$12,$Z$12*($Q401-1)/(1+DK407*($Q401-1)),0)</f>
        <v>-0.12185181781732432</v>
      </c>
      <c r="DM401" s="154">
        <f>IF(DL401=0,0,-1*DL401^2/$Z$12)</f>
        <v>-0.14847865505386396</v>
      </c>
    </row>
    <row r="402" spans="14:117" x14ac:dyDescent="0.25">
      <c r="N402" s="153">
        <f>$Z$13/(O394*(Q402-1)+1)</f>
        <v>3.9090200355147799E-2</v>
      </c>
      <c r="O402" s="169">
        <f t="shared" si="96"/>
        <v>0.28965052468519253</v>
      </c>
      <c r="P402" s="78">
        <v>7</v>
      </c>
      <c r="Q402" s="61">
        <f>IF($AA$13,AV377/AV389,0)</f>
        <v>7.4097989279568468</v>
      </c>
      <c r="R402" s="61">
        <f>IF($AA$13,$Z$13*($Q402-1)/(1+O354*($Q402-1)),0)</f>
        <v>0.2505604140753897</v>
      </c>
      <c r="S402" s="114">
        <f>IF(R402=0,0,-1*R402^2/$Z$13)</f>
        <v>-0.62780521101630749</v>
      </c>
      <c r="T402" s="61">
        <f>IF($AA$13,$Z$13*($Q402-1)/(1+S407*($Q402-1)),0)</f>
        <v>0.24826036500692453</v>
      </c>
      <c r="U402" s="114">
        <f>IF(T402=0,0,-1*T402^2/$Z$13)</f>
        <v>-0.61633208833371389</v>
      </c>
      <c r="V402" s="61">
        <f>IF($AA$13,$Z$13*($Q402-1)/(1+U407*($Q402-1)),0)</f>
        <v>0.25056934014713073</v>
      </c>
      <c r="W402" s="114">
        <f>IF(V402=0,0,-1*V402^2/$Z$13)</f>
        <v>-0.62784994221768498</v>
      </c>
      <c r="X402" s="61">
        <f>IF($AA$13,$Z$13*($Q402-1)/(1+W407*($Q402-1)),0)</f>
        <v>0.25056032446852056</v>
      </c>
      <c r="Y402" s="114">
        <f>IF(X402=0,0,-1*X402^2/$Z$13)</f>
        <v>-0.62780476197770296</v>
      </c>
      <c r="Z402" s="61">
        <f>IF($AA$13,$Z$13*($Q402-1)/(1+Y407*($Q402-1)),0)</f>
        <v>0.25056032433004471</v>
      </c>
      <c r="AA402" s="114">
        <f>IF(Z402=0,0,-1*Z402^2/$Z$13)</f>
        <v>-0.62780476128377194</v>
      </c>
      <c r="AB402" s="61">
        <f>IF($AA$13,$Z$13*($Q402-1)/(1+AA407*($Q402-1)),0)</f>
        <v>0.25056032433004471</v>
      </c>
      <c r="AC402" s="114">
        <f>IF(AB402=0,0,-1*AB402^2/$Z$13)</f>
        <v>-0.62780476128377194</v>
      </c>
      <c r="AD402" s="61">
        <f>IF($AA$13,$Z$13*($Q402-1)/(1+AC407*($Q402-1)),0)</f>
        <v>0.25056032433004471</v>
      </c>
      <c r="AE402" s="114">
        <f>IF(AD402=0,0,-1*AD402^2/$Z$13)</f>
        <v>-0.62780476128377194</v>
      </c>
      <c r="AF402" s="61">
        <f>IF($AA$13,$Z$13*($Q402-1)/(1+AE407*($Q402-1)),0)</f>
        <v>0.25056032433004471</v>
      </c>
      <c r="AG402" s="114">
        <f>IF(AF402=0,0,-1*AF402^2/$Z$13)</f>
        <v>-0.62780476128377194</v>
      </c>
      <c r="AH402" s="61">
        <f>IF($AA$13,$Z$13*($Q402-1)/(1+AG407*($Q402-1)),0)</f>
        <v>0.25056032433004471</v>
      </c>
      <c r="AI402" s="114">
        <f>IF(AH402=0,0,-1*AH402^2/$Z$13)</f>
        <v>-0.62780476128377194</v>
      </c>
      <c r="AJ402" s="61">
        <f>IF($AA$13,$Z$13*($Q402-1)/(1+AI407*($Q402-1)),0)</f>
        <v>0.25056032433004471</v>
      </c>
      <c r="AK402" s="114">
        <f>IF(AJ402=0,0,-1*AJ402^2/$Z$13)</f>
        <v>-0.62780476128377194</v>
      </c>
      <c r="AL402" s="61">
        <f>IF($AA$13,$Z$13*($Q402-1)/(1+AK407*($Q402-1)),0)</f>
        <v>0.25056032433004471</v>
      </c>
      <c r="AM402" s="114">
        <f>IF(AL402=0,0,-1*AL402^2/$Z$13)</f>
        <v>-0.62780476128377194</v>
      </c>
      <c r="AN402" s="61">
        <f>IF($AA$13,$Z$13*($Q402-1)/(1+AM407*($Q402-1)),0)</f>
        <v>0.25056032433004471</v>
      </c>
      <c r="AO402" s="114">
        <f>IF(AN402=0,0,-1*AN402^2/$Z$13)</f>
        <v>-0.62780476128377194</v>
      </c>
      <c r="AP402" s="61">
        <f>IF($AA$13,$Z$13*($Q402-1)/(1+AO407*($Q402-1)),0)</f>
        <v>0.25056032433004471</v>
      </c>
      <c r="AQ402" s="114">
        <f>IF(AP402=0,0,-1*AP402^2/$Z$13)</f>
        <v>-0.62780476128377194</v>
      </c>
      <c r="AR402" s="61">
        <f>IF($AA$13,$Z$13*($Q402-1)/(1+AQ407*($Q402-1)),0)</f>
        <v>0.25056032433004471</v>
      </c>
      <c r="AS402" s="114">
        <f>IF(AR402=0,0,-1*AR402^2/$Z$13)</f>
        <v>-0.62780476128377194</v>
      </c>
      <c r="AT402" s="61">
        <f>IF($AA$13,$Z$13*($Q402-1)/(1+AS407*($Q402-1)),0)</f>
        <v>0.25056032433004471</v>
      </c>
      <c r="AU402" s="114">
        <f>IF(AT402=0,0,-1*AT402^2/$Z$13)</f>
        <v>-0.62780476128377194</v>
      </c>
      <c r="AV402" s="61">
        <f>IF($AA$13,$Z$13*($Q402-1)/(1+AU407*($Q402-1)),0)</f>
        <v>0.25056032433004471</v>
      </c>
      <c r="AW402" s="114">
        <f>IF(AV402=0,0,-1*AV402^2/$Z$13)</f>
        <v>-0.62780476128377194</v>
      </c>
      <c r="AX402" s="61">
        <f>IF($AA$13,$Z$13*($Q402-1)/(1+AW407*($Q402-1)),0)</f>
        <v>0.25056032433004471</v>
      </c>
      <c r="AY402" s="114">
        <f>IF(AX402=0,0,-1*AX402^2/$Z$13)</f>
        <v>-0.62780476128377194</v>
      </c>
      <c r="AZ402" s="61">
        <f>IF($AA$13,$Z$13*($Q402-1)/(1+AY407*($Q402-1)),0)</f>
        <v>0.25056032433004471</v>
      </c>
      <c r="BA402" s="114">
        <f>IF(AZ402=0,0,-1*AZ402^2/$Z$13)</f>
        <v>-0.62780476128377194</v>
      </c>
      <c r="BB402" s="61">
        <f>IF($AA$13,$Z$13*($Q402-1)/(1+BA407*($Q402-1)),0)</f>
        <v>0.25056032433004471</v>
      </c>
      <c r="BC402" s="114">
        <f>IF(BB402=0,0,-1*BB402^2/$Z$13)</f>
        <v>-0.62780476128377194</v>
      </c>
      <c r="BD402" s="61">
        <f>IF($AA$13,$Z$13*($Q402-1)/(1+BC407*($Q402-1)),0)</f>
        <v>0.25056032433004471</v>
      </c>
      <c r="BE402" s="114">
        <f>IF(BD402=0,0,-1*BD402^2/$Z$13)</f>
        <v>-0.62780476128377194</v>
      </c>
      <c r="BF402" s="61">
        <f>IF($AA$13,$Z$13*($Q402-1)/(1+BE407*($Q402-1)),0)</f>
        <v>0.25056032433004471</v>
      </c>
      <c r="BG402" s="114">
        <f>IF(BF402=0,0,-1*BF402^2/$Z$13)</f>
        <v>-0.62780476128377194</v>
      </c>
      <c r="BH402" s="61">
        <f>IF($AA$13,$Z$13*($Q402-1)/(1+BG407*($Q402-1)),0)</f>
        <v>0.25056032433004471</v>
      </c>
      <c r="BI402" s="114">
        <f>IF(BH402=0,0,-1*BH402^2/$Z$13)</f>
        <v>-0.62780476128377194</v>
      </c>
      <c r="BJ402" s="61">
        <f>IF($AA$13,$Z$13*($Q402-1)/(1+BI407*($Q402-1)),0)</f>
        <v>0.25056032433004471</v>
      </c>
      <c r="BK402" s="114">
        <f>IF(BJ402=0,0,-1*BJ402^2/$Z$13)</f>
        <v>-0.62780476128377194</v>
      </c>
      <c r="BL402" s="61">
        <f>IF($AA$13,$Z$13*($Q402-1)/(1+BK407*($Q402-1)),0)</f>
        <v>0.25056032433004471</v>
      </c>
      <c r="BM402" s="114">
        <f>IF(BL402=0,0,-1*BL402^2/$Z$13)</f>
        <v>-0.62780476128377194</v>
      </c>
      <c r="BN402" s="61">
        <f>IF($AA$13,$Z$13*($Q402-1)/(1+BM407*($Q402-1)),0)</f>
        <v>0.25056032433004471</v>
      </c>
      <c r="BO402" s="114">
        <f>IF(BN402=0,0,-1*BN402^2/$Z$13)</f>
        <v>-0.62780476128377194</v>
      </c>
      <c r="BP402" s="61">
        <f>IF($AA$13,$Z$13*($Q402-1)/(1+BO407*($Q402-1)),0)</f>
        <v>0.25056032433004471</v>
      </c>
      <c r="BQ402" s="114">
        <f>IF(BP402=0,0,-1*BP402^2/$Z$13)</f>
        <v>-0.62780476128377194</v>
      </c>
      <c r="BR402" s="61">
        <f>IF($AA$13,$Z$13*($Q402-1)/(1+BQ407*($Q402-1)),0)</f>
        <v>0.25056032433004471</v>
      </c>
      <c r="BS402" s="114">
        <f>IF(BR402=0,0,-1*BR402^2/$Z$13)</f>
        <v>-0.62780476128377194</v>
      </c>
      <c r="BT402" s="61">
        <f>IF($AA$13,$Z$13*($Q402-1)/(1+BS407*($Q402-1)),0)</f>
        <v>0.25056032433004471</v>
      </c>
      <c r="BU402" s="114">
        <f>IF(BT402=0,0,-1*BT402^2/$Z$13)</f>
        <v>-0.62780476128377194</v>
      </c>
      <c r="BV402" s="61">
        <f>IF($AA$13,$Z$13*($Q402-1)/(1+BU407*($Q402-1)),0)</f>
        <v>0.25056032433004471</v>
      </c>
      <c r="BW402" s="114">
        <f>IF(BV402=0,0,-1*BV402^2/$Z$13)</f>
        <v>-0.62780476128377194</v>
      </c>
      <c r="BX402" s="61">
        <f>IF($AA$13,$Z$13*($Q402-1)/(1+BW407*($Q402-1)),0)</f>
        <v>0.25056032433004471</v>
      </c>
      <c r="BY402" s="114">
        <f>IF(BX402=0,0,-1*BX402^2/$Z$13)</f>
        <v>-0.62780476128377194</v>
      </c>
      <c r="BZ402" s="61">
        <f>IF($AA$13,$Z$13*($Q402-1)/(1+BY407*($Q402-1)),0)</f>
        <v>0.25056032433004471</v>
      </c>
      <c r="CA402" s="114">
        <f>IF(BZ402=0,0,-1*BZ402^2/$Z$13)</f>
        <v>-0.62780476128377194</v>
      </c>
      <c r="CB402" s="61">
        <f>IF($AA$13,$Z$13*($Q402-1)/(1+CA407*($Q402-1)),0)</f>
        <v>0.25056032433004471</v>
      </c>
      <c r="CC402" s="114">
        <f>IF(CB402=0,0,-1*CB402^2/$Z$13)</f>
        <v>-0.62780476128377194</v>
      </c>
      <c r="CD402" s="61">
        <f>IF($AA$13,$Z$13*($Q402-1)/(1+CC407*($Q402-1)),0)</f>
        <v>0.25056032433004471</v>
      </c>
      <c r="CE402" s="114">
        <f>IF(CD402=0,0,-1*CD402^2/$Z$13)</f>
        <v>-0.62780476128377194</v>
      </c>
      <c r="CF402" s="61">
        <f>IF($AA$13,$Z$13*($Q402-1)/(1+CE407*($Q402-1)),0)</f>
        <v>0.25056032433004471</v>
      </c>
      <c r="CG402" s="114">
        <f>IF(CF402=0,0,-1*CF402^2/$Z$13)</f>
        <v>-0.62780476128377194</v>
      </c>
      <c r="CH402" s="61">
        <f>IF($AA$13,$Z$13*($Q402-1)/(1+CG407*($Q402-1)),0)</f>
        <v>0.25056032433004471</v>
      </c>
      <c r="CI402" s="114">
        <f>IF(CH402=0,0,-1*CH402^2/$Z$13)</f>
        <v>-0.62780476128377194</v>
      </c>
      <c r="CJ402" s="61">
        <f>IF($AA$13,$Z$13*($Q402-1)/(1+CI407*($Q402-1)),0)</f>
        <v>0.25056032433004471</v>
      </c>
      <c r="CK402" s="114">
        <f>IF(CJ402=0,0,-1*CJ402^2/$Z$13)</f>
        <v>-0.62780476128377194</v>
      </c>
      <c r="CL402" s="61">
        <f>IF($AA$13,$Z$13*($Q402-1)/(1+CK407*($Q402-1)),0)</f>
        <v>0.25056032433004471</v>
      </c>
      <c r="CM402" s="114">
        <f>IF(CL402=0,0,-1*CL402^2/$Z$13)</f>
        <v>-0.62780476128377194</v>
      </c>
      <c r="CN402" s="61">
        <f>IF($AA$13,$Z$13*($Q402-1)/(1+CM407*($Q402-1)),0)</f>
        <v>0.25056032433004471</v>
      </c>
      <c r="CO402" s="114">
        <f>IF(CN402=0,0,-1*CN402^2/$Z$13)</f>
        <v>-0.62780476128377194</v>
      </c>
      <c r="CP402" s="61">
        <f>IF($AA$13,$Z$13*($Q402-1)/(1+CO407*($Q402-1)),0)</f>
        <v>0.25056032433004471</v>
      </c>
      <c r="CQ402" s="114">
        <f>IF(CP402=0,0,-1*CP402^2/$Z$13)</f>
        <v>-0.62780476128377194</v>
      </c>
      <c r="CR402" s="61">
        <f>IF($AA$13,$Z$13*($Q402-1)/(1+CQ407*($Q402-1)),0)</f>
        <v>0.25056032433004471</v>
      </c>
      <c r="CS402" s="114">
        <f>IF(CR402=0,0,-1*CR402^2/$Z$13)</f>
        <v>-0.62780476128377194</v>
      </c>
      <c r="CT402" s="61">
        <f>IF($AA$13,$Z$13*($Q402-1)/(1+CS407*($Q402-1)),0)</f>
        <v>0.25056032433004471</v>
      </c>
      <c r="CU402" s="114">
        <f>IF(CT402=0,0,-1*CT402^2/$Z$13)</f>
        <v>-0.62780476128377194</v>
      </c>
      <c r="CV402" s="61">
        <f>IF($AA$13,$Z$13*($Q402-1)/(1+CU407*($Q402-1)),0)</f>
        <v>0.25056032433004471</v>
      </c>
      <c r="CW402" s="114">
        <f>IF(CV402=0,0,-1*CV402^2/$Z$13)</f>
        <v>-0.62780476128377194</v>
      </c>
      <c r="CX402" s="61">
        <f>IF($AA$13,$Z$13*($Q402-1)/(1+CW407*($Q402-1)),0)</f>
        <v>0.25056032433004471</v>
      </c>
      <c r="CY402" s="114">
        <f>IF(CX402=0,0,-1*CX402^2/$Z$13)</f>
        <v>-0.62780476128377194</v>
      </c>
      <c r="CZ402" s="61">
        <f>IF($AA$13,$Z$13*($Q402-1)/(1+CY407*($Q402-1)),0)</f>
        <v>0.25056032433004471</v>
      </c>
      <c r="DA402" s="114">
        <f>IF(CZ402=0,0,-1*CZ402^2/$Z$13)</f>
        <v>-0.62780476128377194</v>
      </c>
      <c r="DB402" s="61">
        <f>IF($AA$13,$Z$13*($Q402-1)/(1+DA407*($Q402-1)),0)</f>
        <v>0.25056032433004471</v>
      </c>
      <c r="DC402" s="114">
        <f>IF(DB402=0,0,-1*DB402^2/$Z$13)</f>
        <v>-0.62780476128377194</v>
      </c>
      <c r="DD402" s="61">
        <f>IF($AA$13,$Z$13*($Q402-1)/(1+DC407*($Q402-1)),0)</f>
        <v>0.25056032433004471</v>
      </c>
      <c r="DE402" s="114">
        <f>IF(DD402=0,0,-1*DD402^2/$Z$13)</f>
        <v>-0.62780476128377194</v>
      </c>
      <c r="DF402" s="61">
        <f>IF($AA$13,$Z$13*($Q402-1)/(1+DE407*($Q402-1)),0)</f>
        <v>0.25056032433004471</v>
      </c>
      <c r="DG402" s="114">
        <f>IF(DF402=0,0,-1*DF402^2/$Z$13)</f>
        <v>-0.62780476128377194</v>
      </c>
      <c r="DH402" s="61">
        <f>IF($AA$13,$Z$13*($Q402-1)/(1+DG407*($Q402-1)),0)</f>
        <v>0.25056032433004471</v>
      </c>
      <c r="DI402" s="114">
        <f>IF(DH402=0,0,-1*DH402^2/$Z$13)</f>
        <v>-0.62780476128377194</v>
      </c>
      <c r="DJ402" s="61">
        <f>IF($AA$13,$Z$13*($Q402-1)/(1+DI407*($Q402-1)),0)</f>
        <v>0.25056032433004471</v>
      </c>
      <c r="DK402" s="114">
        <f>IF(DJ402=0,0,-1*DJ402^2/$Z$13)</f>
        <v>-0.62780476128377194</v>
      </c>
      <c r="DL402" s="61">
        <f>IF($AA$13,$Z$13*($Q402-1)/(1+DK407*($Q402-1)),0)</f>
        <v>0.25056032433004471</v>
      </c>
      <c r="DM402" s="154">
        <f>IF(DL402=0,0,-1*DL402^2/$Z$13)</f>
        <v>-0.62780476128377194</v>
      </c>
    </row>
    <row r="403" spans="14:117" x14ac:dyDescent="0.25">
      <c r="N403" s="153">
        <f>$Z$14/(O394*(Q403-1)+1)</f>
        <v>8.8114412372048978E-2</v>
      </c>
      <c r="O403" s="169">
        <f t="shared" si="96"/>
        <v>0.13700731151597623</v>
      </c>
      <c r="P403" s="78">
        <v>8</v>
      </c>
      <c r="Q403" s="61">
        <f>IF($AA$14,AV378/AV390,0)</f>
        <v>1.5548797050076759</v>
      </c>
      <c r="R403" s="61">
        <f>IF($AA$14,$Z$14*($Q403-1)/(1+O354*($Q403-1)),0)</f>
        <v>4.8892902561193212E-2</v>
      </c>
      <c r="S403" s="114">
        <f>IF(R403=0,0,-1*R403^2/$Z$14)</f>
        <v>-2.3905159208583337E-2</v>
      </c>
      <c r="T403" s="61">
        <f>IF($AA$14,$Z$14*($Q403-1)/(1+S407*($Q403-1)),0)</f>
        <v>4.8804670898722473E-2</v>
      </c>
      <c r="U403" s="114">
        <f>IF(T403=0,0,-1*T403^2/$Z$14)</f>
        <v>-2.3818959015326081E-2</v>
      </c>
      <c r="V403" s="61">
        <f>IF($AA$14,$Z$14*($Q403-1)/(1+U407*($Q403-1)),0)</f>
        <v>4.8893242432612415E-2</v>
      </c>
      <c r="W403" s="114">
        <f>IF(V403=0,0,-1*V403^2/$Z$14)</f>
        <v>-2.390549155574211E-2</v>
      </c>
      <c r="X403" s="61">
        <f>IF($AA$14,$Z$14*($Q403-1)/(1+W407*($Q403-1)),0)</f>
        <v>4.8892899149200045E-2</v>
      </c>
      <c r="Y403" s="114">
        <f>IF(X403=0,0,-1*X403^2/$Z$14)</f>
        <v>-2.3905155872138463E-2</v>
      </c>
      <c r="Z403" s="61">
        <f>IF($AA$14,$Z$14*($Q403-1)/(1+Y407*($Q403-1)),0)</f>
        <v>4.8892899143927242E-2</v>
      </c>
      <c r="AA403" s="114">
        <f>IF(Z403=0,0,-1*Z403^2/$Z$14)</f>
        <v>-2.3905155866982414E-2</v>
      </c>
      <c r="AB403" s="61">
        <f>IF($AA$14,$Z$14*($Q403-1)/(1+AA407*($Q403-1)),0)</f>
        <v>4.8892899143927242E-2</v>
      </c>
      <c r="AC403" s="114">
        <f>IF(AB403=0,0,-1*AB403^2/$Z$14)</f>
        <v>-2.3905155866982414E-2</v>
      </c>
      <c r="AD403" s="61">
        <f>IF($AA$14,$Z$14*($Q403-1)/(1+AC407*($Q403-1)),0)</f>
        <v>4.8892899143927242E-2</v>
      </c>
      <c r="AE403" s="114">
        <f>IF(AD403=0,0,-1*AD403^2/$Z$14)</f>
        <v>-2.3905155866982414E-2</v>
      </c>
      <c r="AF403" s="61">
        <f>IF($AA$14,$Z$14*($Q403-1)/(1+AE407*($Q403-1)),0)</f>
        <v>4.8892899143927242E-2</v>
      </c>
      <c r="AG403" s="114">
        <f>IF(AF403=0,0,-1*AF403^2/$Z$14)</f>
        <v>-2.3905155866982414E-2</v>
      </c>
      <c r="AH403" s="61">
        <f>IF($AA$14,$Z$14*($Q403-1)/(1+AG407*($Q403-1)),0)</f>
        <v>4.8892899143927242E-2</v>
      </c>
      <c r="AI403" s="114">
        <f>IF(AH403=0,0,-1*AH403^2/$Z$14)</f>
        <v>-2.3905155866982414E-2</v>
      </c>
      <c r="AJ403" s="61">
        <f>IF($AA$14,$Z$14*($Q403-1)/(1+AI407*($Q403-1)),0)</f>
        <v>4.8892899143927242E-2</v>
      </c>
      <c r="AK403" s="114">
        <f>IF(AJ403=0,0,-1*AJ403^2/$Z$14)</f>
        <v>-2.3905155866982414E-2</v>
      </c>
      <c r="AL403" s="61">
        <f>IF($AA$14,$Z$14*($Q403-1)/(1+AK407*($Q403-1)),0)</f>
        <v>4.8892899143927242E-2</v>
      </c>
      <c r="AM403" s="114">
        <f>IF(AL403=0,0,-1*AL403^2/$Z$14)</f>
        <v>-2.3905155866982414E-2</v>
      </c>
      <c r="AN403" s="61">
        <f>IF($AA$14,$Z$14*($Q403-1)/(1+AM407*($Q403-1)),0)</f>
        <v>4.8892899143927242E-2</v>
      </c>
      <c r="AO403" s="114">
        <f>IF(AN403=0,0,-1*AN403^2/$Z$14)</f>
        <v>-2.3905155866982414E-2</v>
      </c>
      <c r="AP403" s="61">
        <f>IF($AA$14,$Z$14*($Q403-1)/(1+AO407*($Q403-1)),0)</f>
        <v>4.8892899143927242E-2</v>
      </c>
      <c r="AQ403" s="114">
        <f>IF(AP403=0,0,-1*AP403^2/$Z$14)</f>
        <v>-2.3905155866982414E-2</v>
      </c>
      <c r="AR403" s="61">
        <f>IF($AA$14,$Z$14*($Q403-1)/(1+AQ407*($Q403-1)),0)</f>
        <v>4.8892899143927242E-2</v>
      </c>
      <c r="AS403" s="114">
        <f>IF(AR403=0,0,-1*AR403^2/$Z$14)</f>
        <v>-2.3905155866982414E-2</v>
      </c>
      <c r="AT403" s="61">
        <f>IF($AA$14,$Z$14*($Q403-1)/(1+AS407*($Q403-1)),0)</f>
        <v>4.8892899143927242E-2</v>
      </c>
      <c r="AU403" s="114">
        <f>IF(AT403=0,0,-1*AT403^2/$Z$14)</f>
        <v>-2.3905155866982414E-2</v>
      </c>
      <c r="AV403" s="61">
        <f>IF($AA$14,$Z$14*($Q403-1)/(1+AU407*($Q403-1)),0)</f>
        <v>4.8892899143927242E-2</v>
      </c>
      <c r="AW403" s="114">
        <f>IF(AV403=0,0,-1*AV403^2/$Z$14)</f>
        <v>-2.3905155866982414E-2</v>
      </c>
      <c r="AX403" s="61">
        <f>IF($AA$14,$Z$14*($Q403-1)/(1+AW407*($Q403-1)),0)</f>
        <v>4.8892899143927242E-2</v>
      </c>
      <c r="AY403" s="114">
        <f>IF(AX403=0,0,-1*AX403^2/$Z$14)</f>
        <v>-2.3905155866982414E-2</v>
      </c>
      <c r="AZ403" s="61">
        <f>IF($AA$14,$Z$14*($Q403-1)/(1+AY407*($Q403-1)),0)</f>
        <v>4.8892899143927242E-2</v>
      </c>
      <c r="BA403" s="114">
        <f>IF(AZ403=0,0,-1*AZ403^2/$Z$14)</f>
        <v>-2.3905155866982414E-2</v>
      </c>
      <c r="BB403" s="61">
        <f>IF($AA$14,$Z$14*($Q403-1)/(1+BA407*($Q403-1)),0)</f>
        <v>4.8892899143927242E-2</v>
      </c>
      <c r="BC403" s="114">
        <f>IF(BB403=0,0,-1*BB403^2/$Z$14)</f>
        <v>-2.3905155866982414E-2</v>
      </c>
      <c r="BD403" s="61">
        <f>IF($AA$14,$Z$14*($Q403-1)/(1+BC407*($Q403-1)),0)</f>
        <v>4.8892899143927242E-2</v>
      </c>
      <c r="BE403" s="114">
        <f>IF(BD403=0,0,-1*BD403^2/$Z$14)</f>
        <v>-2.3905155866982414E-2</v>
      </c>
      <c r="BF403" s="61">
        <f>IF($AA$14,$Z$14*($Q403-1)/(1+BE407*($Q403-1)),0)</f>
        <v>4.8892899143927242E-2</v>
      </c>
      <c r="BG403" s="114">
        <f>IF(BF403=0,0,-1*BF403^2/$Z$14)</f>
        <v>-2.3905155866982414E-2</v>
      </c>
      <c r="BH403" s="61">
        <f>IF($AA$14,$Z$14*($Q403-1)/(1+BG407*($Q403-1)),0)</f>
        <v>4.8892899143927242E-2</v>
      </c>
      <c r="BI403" s="114">
        <f>IF(BH403=0,0,-1*BH403^2/$Z$14)</f>
        <v>-2.3905155866982414E-2</v>
      </c>
      <c r="BJ403" s="61">
        <f>IF($AA$14,$Z$14*($Q403-1)/(1+BI407*($Q403-1)),0)</f>
        <v>4.8892899143927242E-2</v>
      </c>
      <c r="BK403" s="114">
        <f>IF(BJ403=0,0,-1*BJ403^2/$Z$14)</f>
        <v>-2.3905155866982414E-2</v>
      </c>
      <c r="BL403" s="61">
        <f>IF($AA$14,$Z$14*($Q403-1)/(1+BK407*($Q403-1)),0)</f>
        <v>4.8892899143927242E-2</v>
      </c>
      <c r="BM403" s="114">
        <f>IF(BL403=0,0,-1*BL403^2/$Z$14)</f>
        <v>-2.3905155866982414E-2</v>
      </c>
      <c r="BN403" s="61">
        <f>IF($AA$14,$Z$14*($Q403-1)/(1+BM407*($Q403-1)),0)</f>
        <v>4.8892899143927242E-2</v>
      </c>
      <c r="BO403" s="114">
        <f>IF(BN403=0,0,-1*BN403^2/$Z$14)</f>
        <v>-2.3905155866982414E-2</v>
      </c>
      <c r="BP403" s="61">
        <f>IF($AA$14,$Z$14*($Q403-1)/(1+BO407*($Q403-1)),0)</f>
        <v>4.8892899143927242E-2</v>
      </c>
      <c r="BQ403" s="114">
        <f>IF(BP403=0,0,-1*BP403^2/$Z$14)</f>
        <v>-2.3905155866982414E-2</v>
      </c>
      <c r="BR403" s="61">
        <f>IF($AA$14,$Z$14*($Q403-1)/(1+BQ407*($Q403-1)),0)</f>
        <v>4.8892899143927242E-2</v>
      </c>
      <c r="BS403" s="114">
        <f>IF(BR403=0,0,-1*BR403^2/$Z$14)</f>
        <v>-2.3905155866982414E-2</v>
      </c>
      <c r="BT403" s="61">
        <f>IF($AA$14,$Z$14*($Q403-1)/(1+BS407*($Q403-1)),0)</f>
        <v>4.8892899143927242E-2</v>
      </c>
      <c r="BU403" s="114">
        <f>IF(BT403=0,0,-1*BT403^2/$Z$14)</f>
        <v>-2.3905155866982414E-2</v>
      </c>
      <c r="BV403" s="61">
        <f>IF($AA$14,$Z$14*($Q403-1)/(1+BU407*($Q403-1)),0)</f>
        <v>4.8892899143927242E-2</v>
      </c>
      <c r="BW403" s="114">
        <f>IF(BV403=0,0,-1*BV403^2/$Z$14)</f>
        <v>-2.3905155866982414E-2</v>
      </c>
      <c r="BX403" s="61">
        <f>IF($AA$14,$Z$14*($Q403-1)/(1+BW407*($Q403-1)),0)</f>
        <v>4.8892899143927242E-2</v>
      </c>
      <c r="BY403" s="114">
        <f>IF(BX403=0,0,-1*BX403^2/$Z$14)</f>
        <v>-2.3905155866982414E-2</v>
      </c>
      <c r="BZ403" s="61">
        <f>IF($AA$14,$Z$14*($Q403-1)/(1+BY407*($Q403-1)),0)</f>
        <v>4.8892899143927242E-2</v>
      </c>
      <c r="CA403" s="114">
        <f>IF(BZ403=0,0,-1*BZ403^2/$Z$14)</f>
        <v>-2.3905155866982414E-2</v>
      </c>
      <c r="CB403" s="61">
        <f>IF($AA$14,$Z$14*($Q403-1)/(1+CA407*($Q403-1)),0)</f>
        <v>4.8892899143927242E-2</v>
      </c>
      <c r="CC403" s="114">
        <f>IF(CB403=0,0,-1*CB403^2/$Z$14)</f>
        <v>-2.3905155866982414E-2</v>
      </c>
      <c r="CD403" s="61">
        <f>IF($AA$14,$Z$14*($Q403-1)/(1+CC407*($Q403-1)),0)</f>
        <v>4.8892899143927242E-2</v>
      </c>
      <c r="CE403" s="114">
        <f>IF(CD403=0,0,-1*CD403^2/$Z$14)</f>
        <v>-2.3905155866982414E-2</v>
      </c>
      <c r="CF403" s="61">
        <f>IF($AA$14,$Z$14*($Q403-1)/(1+CE407*($Q403-1)),0)</f>
        <v>4.8892899143927242E-2</v>
      </c>
      <c r="CG403" s="114">
        <f>IF(CF403=0,0,-1*CF403^2/$Z$14)</f>
        <v>-2.3905155866982414E-2</v>
      </c>
      <c r="CH403" s="61">
        <f>IF($AA$14,$Z$14*($Q403-1)/(1+CG407*($Q403-1)),0)</f>
        <v>4.8892899143927242E-2</v>
      </c>
      <c r="CI403" s="114">
        <f>IF(CH403=0,0,-1*CH403^2/$Z$14)</f>
        <v>-2.3905155866982414E-2</v>
      </c>
      <c r="CJ403" s="61">
        <f>IF($AA$14,$Z$14*($Q403-1)/(1+CI407*($Q403-1)),0)</f>
        <v>4.8892899143927242E-2</v>
      </c>
      <c r="CK403" s="114">
        <f>IF(CJ403=0,0,-1*CJ403^2/$Z$14)</f>
        <v>-2.3905155866982414E-2</v>
      </c>
      <c r="CL403" s="61">
        <f>IF($AA$14,$Z$14*($Q403-1)/(1+CK407*($Q403-1)),0)</f>
        <v>4.8892899143927242E-2</v>
      </c>
      <c r="CM403" s="114">
        <f>IF(CL403=0,0,-1*CL403^2/$Z$14)</f>
        <v>-2.3905155866982414E-2</v>
      </c>
      <c r="CN403" s="61">
        <f>IF($AA$14,$Z$14*($Q403-1)/(1+CM407*($Q403-1)),0)</f>
        <v>4.8892899143927242E-2</v>
      </c>
      <c r="CO403" s="114">
        <f>IF(CN403=0,0,-1*CN403^2/$Z$14)</f>
        <v>-2.3905155866982414E-2</v>
      </c>
      <c r="CP403" s="61">
        <f>IF($AA$14,$Z$14*($Q403-1)/(1+CO407*($Q403-1)),0)</f>
        <v>4.8892899143927242E-2</v>
      </c>
      <c r="CQ403" s="114">
        <f>IF(CP403=0,0,-1*CP403^2/$Z$14)</f>
        <v>-2.3905155866982414E-2</v>
      </c>
      <c r="CR403" s="61">
        <f>IF($AA$14,$Z$14*($Q403-1)/(1+CQ407*($Q403-1)),0)</f>
        <v>4.8892899143927242E-2</v>
      </c>
      <c r="CS403" s="114">
        <f>IF(CR403=0,0,-1*CR403^2/$Z$14)</f>
        <v>-2.3905155866982414E-2</v>
      </c>
      <c r="CT403" s="61">
        <f>IF($AA$14,$Z$14*($Q403-1)/(1+CS407*($Q403-1)),0)</f>
        <v>4.8892899143927242E-2</v>
      </c>
      <c r="CU403" s="114">
        <f>IF(CT403=0,0,-1*CT403^2/$Z$14)</f>
        <v>-2.3905155866982414E-2</v>
      </c>
      <c r="CV403" s="61">
        <f>IF($AA$14,$Z$14*($Q403-1)/(1+CU407*($Q403-1)),0)</f>
        <v>4.8892899143927242E-2</v>
      </c>
      <c r="CW403" s="114">
        <f>IF(CV403=0,0,-1*CV403^2/$Z$14)</f>
        <v>-2.3905155866982414E-2</v>
      </c>
      <c r="CX403" s="61">
        <f>IF($AA$14,$Z$14*($Q403-1)/(1+CW407*($Q403-1)),0)</f>
        <v>4.8892899143927242E-2</v>
      </c>
      <c r="CY403" s="114">
        <f>IF(CX403=0,0,-1*CX403^2/$Z$14)</f>
        <v>-2.3905155866982414E-2</v>
      </c>
      <c r="CZ403" s="61">
        <f>IF($AA$14,$Z$14*($Q403-1)/(1+CY407*($Q403-1)),0)</f>
        <v>4.8892899143927242E-2</v>
      </c>
      <c r="DA403" s="114">
        <f>IF(CZ403=0,0,-1*CZ403^2/$Z$14)</f>
        <v>-2.3905155866982414E-2</v>
      </c>
      <c r="DB403" s="61">
        <f>IF($AA$14,$Z$14*($Q403-1)/(1+DA407*($Q403-1)),0)</f>
        <v>4.8892899143927242E-2</v>
      </c>
      <c r="DC403" s="114">
        <f>IF(DB403=0,0,-1*DB403^2/$Z$14)</f>
        <v>-2.3905155866982414E-2</v>
      </c>
      <c r="DD403" s="61">
        <f>IF($AA$14,$Z$14*($Q403-1)/(1+DC407*($Q403-1)),0)</f>
        <v>4.8892899143927242E-2</v>
      </c>
      <c r="DE403" s="114">
        <f>IF(DD403=0,0,-1*DD403^2/$Z$14)</f>
        <v>-2.3905155866982414E-2</v>
      </c>
      <c r="DF403" s="61">
        <f>IF($AA$14,$Z$14*($Q403-1)/(1+DE407*($Q403-1)),0)</f>
        <v>4.8892899143927242E-2</v>
      </c>
      <c r="DG403" s="114">
        <f>IF(DF403=0,0,-1*DF403^2/$Z$14)</f>
        <v>-2.3905155866982414E-2</v>
      </c>
      <c r="DH403" s="61">
        <f>IF($AA$14,$Z$14*($Q403-1)/(1+DG407*($Q403-1)),0)</f>
        <v>4.8892899143927242E-2</v>
      </c>
      <c r="DI403" s="114">
        <f>IF(DH403=0,0,-1*DH403^2/$Z$14)</f>
        <v>-2.3905155866982414E-2</v>
      </c>
      <c r="DJ403" s="61">
        <f>IF($AA$14,$Z$14*($Q403-1)/(1+DI407*($Q403-1)),0)</f>
        <v>4.8892899143927242E-2</v>
      </c>
      <c r="DK403" s="114">
        <f>IF(DJ403=0,0,-1*DJ403^2/$Z$14)</f>
        <v>-2.3905155866982414E-2</v>
      </c>
      <c r="DL403" s="61">
        <f>IF($AA$14,$Z$14*($Q403-1)/(1+DK407*($Q403-1)),0)</f>
        <v>4.8892899143927242E-2</v>
      </c>
      <c r="DM403" s="154">
        <f>IF(DL403=0,0,-1*DL403^2/$Z$14)</f>
        <v>-2.3905155866982414E-2</v>
      </c>
    </row>
    <row r="404" spans="14:117" x14ac:dyDescent="0.25">
      <c r="N404" s="153">
        <f>$Z$15/(O394*(Q404-1)+1)</f>
        <v>0.10887503254925465</v>
      </c>
      <c r="O404" s="169">
        <f t="shared" si="96"/>
        <v>7.2366440385975603E-2</v>
      </c>
      <c r="P404" s="78">
        <v>9</v>
      </c>
      <c r="Q404" s="61">
        <f>IF($AA$15,AV379/AV391,0)</f>
        <v>0.66467433985140079</v>
      </c>
      <c r="R404" s="61">
        <f>IF($AA$15,$Z$15*($Q404-1)/(1+O354*($Q404-1)),0)</f>
        <v>-3.6508590257917833E-2</v>
      </c>
      <c r="S404" s="114">
        <f>IF(R404=0,0,-1*R404^2/$Z$15)</f>
        <v>-1.332877162620533E-2</v>
      </c>
      <c r="T404" s="61">
        <f>IF($AA$15,$Z$15*($Q404-1)/(1+S407*($Q404-1)),0)</f>
        <v>-3.6557941040631724E-2</v>
      </c>
      <c r="U404" s="114">
        <f>IF(T404=0,0,-1*T404^2/$Z$15)</f>
        <v>-1.3364830531303053E-2</v>
      </c>
      <c r="V404" s="61">
        <f>IF($AA$15,$Z$15*($Q404-1)/(1+U407*($Q404-1)),0)</f>
        <v>-3.6508400758509515E-2</v>
      </c>
      <c r="W404" s="114">
        <f>IF(V404=0,0,-1*V404^2/$Z$15)</f>
        <v>-1.3328633259439381E-2</v>
      </c>
      <c r="X404" s="61">
        <f>IF($AA$15,$Z$15*($Q404-1)/(1+W407*($Q404-1)),0)</f>
        <v>-3.6508592160339096E-2</v>
      </c>
      <c r="Y404" s="114">
        <f>IF(X404=0,0,-1*X404^2/$Z$15)</f>
        <v>-1.3328773015299731E-2</v>
      </c>
      <c r="Z404" s="61">
        <f>IF($AA$15,$Z$15*($Q404-1)/(1+Y407*($Q404-1)),0)</f>
        <v>-3.6508592163279042E-2</v>
      </c>
      <c r="AA404" s="114">
        <f>IF(Z404=0,0,-1*Z404^2/$Z$15)</f>
        <v>-1.3328773017446399E-2</v>
      </c>
      <c r="AB404" s="61">
        <f>IF($AA$15,$Z$15*($Q404-1)/(1+AA407*($Q404-1)),0)</f>
        <v>-3.6508592163279042E-2</v>
      </c>
      <c r="AC404" s="114">
        <f>IF(AB404=0,0,-1*AB404^2/$Z$15)</f>
        <v>-1.3328773017446399E-2</v>
      </c>
      <c r="AD404" s="61">
        <f>IF($AA$15,$Z$15*($Q404-1)/(1+AC407*($Q404-1)),0)</f>
        <v>-3.6508592163279042E-2</v>
      </c>
      <c r="AE404" s="114">
        <f>IF(AD404=0,0,-1*AD404^2/$Z$15)</f>
        <v>-1.3328773017446399E-2</v>
      </c>
      <c r="AF404" s="61">
        <f>IF($AA$15,$Z$15*($Q404-1)/(1+AE407*($Q404-1)),0)</f>
        <v>-3.6508592163279042E-2</v>
      </c>
      <c r="AG404" s="114">
        <f>IF(AF404=0,0,-1*AF404^2/$Z$15)</f>
        <v>-1.3328773017446399E-2</v>
      </c>
      <c r="AH404" s="61">
        <f>IF($AA$15,$Z$15*($Q404-1)/(1+AG407*($Q404-1)),0)</f>
        <v>-3.6508592163279042E-2</v>
      </c>
      <c r="AI404" s="114">
        <f>IF(AH404=0,0,-1*AH404^2/$Z$15)</f>
        <v>-1.3328773017446399E-2</v>
      </c>
      <c r="AJ404" s="61">
        <f>IF($AA$15,$Z$15*($Q404-1)/(1+AI407*($Q404-1)),0)</f>
        <v>-3.6508592163279042E-2</v>
      </c>
      <c r="AK404" s="114">
        <f>IF(AJ404=0,0,-1*AJ404^2/$Z$15)</f>
        <v>-1.3328773017446399E-2</v>
      </c>
      <c r="AL404" s="61">
        <f>IF($AA$15,$Z$15*($Q404-1)/(1+AK407*($Q404-1)),0)</f>
        <v>-3.6508592163279042E-2</v>
      </c>
      <c r="AM404" s="114">
        <f>IF(AL404=0,0,-1*AL404^2/$Z$15)</f>
        <v>-1.3328773017446399E-2</v>
      </c>
      <c r="AN404" s="61">
        <f>IF($AA$15,$Z$15*($Q404-1)/(1+AM407*($Q404-1)),0)</f>
        <v>-3.6508592163279042E-2</v>
      </c>
      <c r="AO404" s="114">
        <f>IF(AN404=0,0,-1*AN404^2/$Z$15)</f>
        <v>-1.3328773017446399E-2</v>
      </c>
      <c r="AP404" s="61">
        <f>IF($AA$15,$Z$15*($Q404-1)/(1+AO407*($Q404-1)),0)</f>
        <v>-3.6508592163279042E-2</v>
      </c>
      <c r="AQ404" s="114">
        <f>IF(AP404=0,0,-1*AP404^2/$Z$15)</f>
        <v>-1.3328773017446399E-2</v>
      </c>
      <c r="AR404" s="61">
        <f>IF($AA$15,$Z$15*($Q404-1)/(1+AQ407*($Q404-1)),0)</f>
        <v>-3.6508592163279042E-2</v>
      </c>
      <c r="AS404" s="114">
        <f>IF(AR404=0,0,-1*AR404^2/$Z$15)</f>
        <v>-1.3328773017446399E-2</v>
      </c>
      <c r="AT404" s="61">
        <f>IF($AA$15,$Z$15*($Q404-1)/(1+AS407*($Q404-1)),0)</f>
        <v>-3.6508592163279042E-2</v>
      </c>
      <c r="AU404" s="114">
        <f>IF(AT404=0,0,-1*AT404^2/$Z$15)</f>
        <v>-1.3328773017446399E-2</v>
      </c>
      <c r="AV404" s="61">
        <f>IF($AA$15,$Z$15*($Q404-1)/(1+AU407*($Q404-1)),0)</f>
        <v>-3.6508592163279042E-2</v>
      </c>
      <c r="AW404" s="114">
        <f>IF(AV404=0,0,-1*AV404^2/$Z$15)</f>
        <v>-1.3328773017446399E-2</v>
      </c>
      <c r="AX404" s="61">
        <f>IF($AA$15,$Z$15*($Q404-1)/(1+AW407*($Q404-1)),0)</f>
        <v>-3.6508592163279042E-2</v>
      </c>
      <c r="AY404" s="114">
        <f>IF(AX404=0,0,-1*AX404^2/$Z$15)</f>
        <v>-1.3328773017446399E-2</v>
      </c>
      <c r="AZ404" s="61">
        <f>IF($AA$15,$Z$15*($Q404-1)/(1+AY407*($Q404-1)),0)</f>
        <v>-3.6508592163279042E-2</v>
      </c>
      <c r="BA404" s="114">
        <f>IF(AZ404=0,0,-1*AZ404^2/$Z$15)</f>
        <v>-1.3328773017446399E-2</v>
      </c>
      <c r="BB404" s="61">
        <f>IF($AA$15,$Z$15*($Q404-1)/(1+BA407*($Q404-1)),0)</f>
        <v>-3.6508592163279042E-2</v>
      </c>
      <c r="BC404" s="114">
        <f>IF(BB404=0,0,-1*BB404^2/$Z$15)</f>
        <v>-1.3328773017446399E-2</v>
      </c>
      <c r="BD404" s="61">
        <f>IF($AA$15,$Z$15*($Q404-1)/(1+BC407*($Q404-1)),0)</f>
        <v>-3.6508592163279042E-2</v>
      </c>
      <c r="BE404" s="114">
        <f>IF(BD404=0,0,-1*BD404^2/$Z$15)</f>
        <v>-1.3328773017446399E-2</v>
      </c>
      <c r="BF404" s="61">
        <f>IF($AA$15,$Z$15*($Q404-1)/(1+BE407*($Q404-1)),0)</f>
        <v>-3.6508592163279042E-2</v>
      </c>
      <c r="BG404" s="114">
        <f>IF(BF404=0,0,-1*BF404^2/$Z$15)</f>
        <v>-1.3328773017446399E-2</v>
      </c>
      <c r="BH404" s="61">
        <f>IF($AA$15,$Z$15*($Q404-1)/(1+BG407*($Q404-1)),0)</f>
        <v>-3.6508592163279042E-2</v>
      </c>
      <c r="BI404" s="114">
        <f>IF(BH404=0,0,-1*BH404^2/$Z$15)</f>
        <v>-1.3328773017446399E-2</v>
      </c>
      <c r="BJ404" s="61">
        <f>IF($AA$15,$Z$15*($Q404-1)/(1+BI407*($Q404-1)),0)</f>
        <v>-3.6508592163279042E-2</v>
      </c>
      <c r="BK404" s="114">
        <f>IF(BJ404=0,0,-1*BJ404^2/$Z$15)</f>
        <v>-1.3328773017446399E-2</v>
      </c>
      <c r="BL404" s="61">
        <f>IF($AA$15,$Z$15*($Q404-1)/(1+BK407*($Q404-1)),0)</f>
        <v>-3.6508592163279042E-2</v>
      </c>
      <c r="BM404" s="114">
        <f>IF(BL404=0,0,-1*BL404^2/$Z$15)</f>
        <v>-1.3328773017446399E-2</v>
      </c>
      <c r="BN404" s="61">
        <f>IF($AA$15,$Z$15*($Q404-1)/(1+BM407*($Q404-1)),0)</f>
        <v>-3.6508592163279042E-2</v>
      </c>
      <c r="BO404" s="114">
        <f>IF(BN404=0,0,-1*BN404^2/$Z$15)</f>
        <v>-1.3328773017446399E-2</v>
      </c>
      <c r="BP404" s="61">
        <f>IF($AA$15,$Z$15*($Q404-1)/(1+BO407*($Q404-1)),0)</f>
        <v>-3.6508592163279042E-2</v>
      </c>
      <c r="BQ404" s="114">
        <f>IF(BP404=0,0,-1*BP404^2/$Z$15)</f>
        <v>-1.3328773017446399E-2</v>
      </c>
      <c r="BR404" s="61">
        <f>IF($AA$15,$Z$15*($Q404-1)/(1+BQ407*($Q404-1)),0)</f>
        <v>-3.6508592163279042E-2</v>
      </c>
      <c r="BS404" s="114">
        <f>IF(BR404=0,0,-1*BR404^2/$Z$15)</f>
        <v>-1.3328773017446399E-2</v>
      </c>
      <c r="BT404" s="61">
        <f>IF($AA$15,$Z$15*($Q404-1)/(1+BS407*($Q404-1)),0)</f>
        <v>-3.6508592163279042E-2</v>
      </c>
      <c r="BU404" s="114">
        <f>IF(BT404=0,0,-1*BT404^2/$Z$15)</f>
        <v>-1.3328773017446399E-2</v>
      </c>
      <c r="BV404" s="61">
        <f>IF($AA$15,$Z$15*($Q404-1)/(1+BU407*($Q404-1)),0)</f>
        <v>-3.6508592163279042E-2</v>
      </c>
      <c r="BW404" s="114">
        <f>IF(BV404=0,0,-1*BV404^2/$Z$15)</f>
        <v>-1.3328773017446399E-2</v>
      </c>
      <c r="BX404" s="61">
        <f>IF($AA$15,$Z$15*($Q404-1)/(1+BW407*($Q404-1)),0)</f>
        <v>-3.6508592163279042E-2</v>
      </c>
      <c r="BY404" s="114">
        <f>IF(BX404=0,0,-1*BX404^2/$Z$15)</f>
        <v>-1.3328773017446399E-2</v>
      </c>
      <c r="BZ404" s="61">
        <f>IF($AA$15,$Z$15*($Q404-1)/(1+BY407*($Q404-1)),0)</f>
        <v>-3.6508592163279042E-2</v>
      </c>
      <c r="CA404" s="114">
        <f>IF(BZ404=0,0,-1*BZ404^2/$Z$15)</f>
        <v>-1.3328773017446399E-2</v>
      </c>
      <c r="CB404" s="61">
        <f>IF($AA$15,$Z$15*($Q404-1)/(1+CA407*($Q404-1)),0)</f>
        <v>-3.6508592163279042E-2</v>
      </c>
      <c r="CC404" s="114">
        <f>IF(CB404=0,0,-1*CB404^2/$Z$15)</f>
        <v>-1.3328773017446399E-2</v>
      </c>
      <c r="CD404" s="61">
        <f>IF($AA$15,$Z$15*($Q404-1)/(1+CC407*($Q404-1)),0)</f>
        <v>-3.6508592163279042E-2</v>
      </c>
      <c r="CE404" s="114">
        <f>IF(CD404=0,0,-1*CD404^2/$Z$15)</f>
        <v>-1.3328773017446399E-2</v>
      </c>
      <c r="CF404" s="61">
        <f>IF($AA$15,$Z$15*($Q404-1)/(1+CE407*($Q404-1)),0)</f>
        <v>-3.6508592163279042E-2</v>
      </c>
      <c r="CG404" s="114">
        <f>IF(CF404=0,0,-1*CF404^2/$Z$15)</f>
        <v>-1.3328773017446399E-2</v>
      </c>
      <c r="CH404" s="61">
        <f>IF($AA$15,$Z$15*($Q404-1)/(1+CG407*($Q404-1)),0)</f>
        <v>-3.6508592163279042E-2</v>
      </c>
      <c r="CI404" s="114">
        <f>IF(CH404=0,0,-1*CH404^2/$Z$15)</f>
        <v>-1.3328773017446399E-2</v>
      </c>
      <c r="CJ404" s="61">
        <f>IF($AA$15,$Z$15*($Q404-1)/(1+CI407*($Q404-1)),0)</f>
        <v>-3.6508592163279042E-2</v>
      </c>
      <c r="CK404" s="114">
        <f>IF(CJ404=0,0,-1*CJ404^2/$Z$15)</f>
        <v>-1.3328773017446399E-2</v>
      </c>
      <c r="CL404" s="61">
        <f>IF($AA$15,$Z$15*($Q404-1)/(1+CK407*($Q404-1)),0)</f>
        <v>-3.6508592163279042E-2</v>
      </c>
      <c r="CM404" s="114">
        <f>IF(CL404=0,0,-1*CL404^2/$Z$15)</f>
        <v>-1.3328773017446399E-2</v>
      </c>
      <c r="CN404" s="61">
        <f>IF($AA$15,$Z$15*($Q404-1)/(1+CM407*($Q404-1)),0)</f>
        <v>-3.6508592163279042E-2</v>
      </c>
      <c r="CO404" s="114">
        <f>IF(CN404=0,0,-1*CN404^2/$Z$15)</f>
        <v>-1.3328773017446399E-2</v>
      </c>
      <c r="CP404" s="61">
        <f>IF($AA$15,$Z$15*($Q404-1)/(1+CO407*($Q404-1)),0)</f>
        <v>-3.6508592163279042E-2</v>
      </c>
      <c r="CQ404" s="114">
        <f>IF(CP404=0,0,-1*CP404^2/$Z$15)</f>
        <v>-1.3328773017446399E-2</v>
      </c>
      <c r="CR404" s="61">
        <f>IF($AA$15,$Z$15*($Q404-1)/(1+CQ407*($Q404-1)),0)</f>
        <v>-3.6508592163279042E-2</v>
      </c>
      <c r="CS404" s="114">
        <f>IF(CR404=0,0,-1*CR404^2/$Z$15)</f>
        <v>-1.3328773017446399E-2</v>
      </c>
      <c r="CT404" s="61">
        <f>IF($AA$15,$Z$15*($Q404-1)/(1+CS407*($Q404-1)),0)</f>
        <v>-3.6508592163279042E-2</v>
      </c>
      <c r="CU404" s="114">
        <f>IF(CT404=0,0,-1*CT404^2/$Z$15)</f>
        <v>-1.3328773017446399E-2</v>
      </c>
      <c r="CV404" s="61">
        <f>IF($AA$15,$Z$15*($Q404-1)/(1+CU407*($Q404-1)),0)</f>
        <v>-3.6508592163279042E-2</v>
      </c>
      <c r="CW404" s="114">
        <f>IF(CV404=0,0,-1*CV404^2/$Z$15)</f>
        <v>-1.3328773017446399E-2</v>
      </c>
      <c r="CX404" s="61">
        <f>IF($AA$15,$Z$15*($Q404-1)/(1+CW407*($Q404-1)),0)</f>
        <v>-3.6508592163279042E-2</v>
      </c>
      <c r="CY404" s="114">
        <f>IF(CX404=0,0,-1*CX404^2/$Z$15)</f>
        <v>-1.3328773017446399E-2</v>
      </c>
      <c r="CZ404" s="61">
        <f>IF($AA$15,$Z$15*($Q404-1)/(1+CY407*($Q404-1)),0)</f>
        <v>-3.6508592163279042E-2</v>
      </c>
      <c r="DA404" s="114">
        <f>IF(CZ404=0,0,-1*CZ404^2/$Z$15)</f>
        <v>-1.3328773017446399E-2</v>
      </c>
      <c r="DB404" s="61">
        <f>IF($AA$15,$Z$15*($Q404-1)/(1+DA407*($Q404-1)),0)</f>
        <v>-3.6508592163279042E-2</v>
      </c>
      <c r="DC404" s="114">
        <f>IF(DB404=0,0,-1*DB404^2/$Z$15)</f>
        <v>-1.3328773017446399E-2</v>
      </c>
      <c r="DD404" s="61">
        <f>IF($AA$15,$Z$15*($Q404-1)/(1+DC407*($Q404-1)),0)</f>
        <v>-3.6508592163279042E-2</v>
      </c>
      <c r="DE404" s="114">
        <f>IF(DD404=0,0,-1*DD404^2/$Z$15)</f>
        <v>-1.3328773017446399E-2</v>
      </c>
      <c r="DF404" s="61">
        <f>IF($AA$15,$Z$15*($Q404-1)/(1+DE407*($Q404-1)),0)</f>
        <v>-3.6508592163279042E-2</v>
      </c>
      <c r="DG404" s="114">
        <f>IF(DF404=0,0,-1*DF404^2/$Z$15)</f>
        <v>-1.3328773017446399E-2</v>
      </c>
      <c r="DH404" s="61">
        <f>IF($AA$15,$Z$15*($Q404-1)/(1+DG407*($Q404-1)),0)</f>
        <v>-3.6508592163279042E-2</v>
      </c>
      <c r="DI404" s="114">
        <f>IF(DH404=0,0,-1*DH404^2/$Z$15)</f>
        <v>-1.3328773017446399E-2</v>
      </c>
      <c r="DJ404" s="61">
        <f>IF($AA$15,$Z$15*($Q404-1)/(1+DI407*($Q404-1)),0)</f>
        <v>-3.6508592163279042E-2</v>
      </c>
      <c r="DK404" s="114">
        <f>IF(DJ404=0,0,-1*DJ404^2/$Z$15)</f>
        <v>-1.3328773017446399E-2</v>
      </c>
      <c r="DL404" s="61">
        <f>IF($AA$15,$Z$15*($Q404-1)/(1+DK407*($Q404-1)),0)</f>
        <v>-3.6508592163279042E-2</v>
      </c>
      <c r="DM404" s="154">
        <f>IF(DL404=0,0,-1*DL404^2/$Z$15)</f>
        <v>-1.3328773017446399E-2</v>
      </c>
    </row>
    <row r="405" spans="14:117" x14ac:dyDescent="0.25">
      <c r="N405" s="153">
        <f>$Z$16/(O394*(Q405-1)+1)</f>
        <v>9.6045983097596627E-2</v>
      </c>
      <c r="O405" s="170">
        <f t="shared" si="96"/>
        <v>0.11231134209153977</v>
      </c>
      <c r="P405" s="78">
        <v>10</v>
      </c>
      <c r="Q405" s="61">
        <f>IF($AA$16,AV380/AV392,0)</f>
        <v>1.169349705936324</v>
      </c>
      <c r="R405" s="61">
        <f>IF($AA$16,$Z$16*($Q405-1)/(1+O354*($Q405-1)),0)</f>
        <v>1.6265359372137009E-2</v>
      </c>
      <c r="S405" s="114">
        <f>IF(R405=0,0,-1*R405^2/$Z$16)</f>
        <v>-2.6456191550476519E-3</v>
      </c>
      <c r="T405" s="61">
        <f>IF($AA$16,$Z$16*($Q405-1)/(1+S407*($Q405-1)),0)</f>
        <v>1.6255582870818939E-2</v>
      </c>
      <c r="U405" s="114">
        <f>IF(T405=0,0,-1*T405^2/$Z$16)</f>
        <v>-2.6424397447006209E-3</v>
      </c>
      <c r="V405" s="61">
        <f>IF($AA$16,$Z$16*($Q405-1)/(1+U407*($Q405-1)),0)</f>
        <v>1.6265396986032736E-2</v>
      </c>
      <c r="W405" s="114">
        <f>IF(V405=0,0,-1*V405^2/$Z$16)</f>
        <v>-2.6456313911324284E-3</v>
      </c>
      <c r="X405" s="61">
        <f>IF($AA$16,$Z$16*($Q405-1)/(1+W407*($Q405-1)),0)</f>
        <v>1.6265358994526684E-2</v>
      </c>
      <c r="Y405" s="114">
        <f>IF(X405=0,0,-1*X405^2/$Z$16)</f>
        <v>-2.6456190322083004E-3</v>
      </c>
      <c r="Z405" s="61">
        <f>IF($AA$16,$Z$16*($Q405-1)/(1+Y407*($Q405-1)),0)</f>
        <v>1.6265358993943137E-2</v>
      </c>
      <c r="AA405" s="114">
        <f>IF(Z405=0,0,-1*Z405^2/$Z$16)</f>
        <v>-2.6456190320184687E-3</v>
      </c>
      <c r="AB405" s="61">
        <f>IF($AA$16,$Z$16*($Q405-1)/(1+AA407*($Q405-1)),0)</f>
        <v>1.6265358993943137E-2</v>
      </c>
      <c r="AC405" s="114">
        <f>IF(AB405=0,0,-1*AB405^2/$Z$16)</f>
        <v>-2.6456190320184687E-3</v>
      </c>
      <c r="AD405" s="61">
        <f>IF($AA$16,$Z$16*($Q405-1)/(1+AC407*($Q405-1)),0)</f>
        <v>1.6265358993943137E-2</v>
      </c>
      <c r="AE405" s="114">
        <f>IF(AD405=0,0,-1*AD405^2/$Z$16)</f>
        <v>-2.6456190320184687E-3</v>
      </c>
      <c r="AF405" s="61">
        <f>IF($AA$16,$Z$16*($Q405-1)/(1+AE407*($Q405-1)),0)</f>
        <v>1.6265358993943137E-2</v>
      </c>
      <c r="AG405" s="114">
        <f>IF(AF405=0,0,-1*AF405^2/$Z$16)</f>
        <v>-2.6456190320184687E-3</v>
      </c>
      <c r="AH405" s="61">
        <f>IF($AA$16,$Z$16*($Q405-1)/(1+AG407*($Q405-1)),0)</f>
        <v>1.6265358993943137E-2</v>
      </c>
      <c r="AI405" s="114">
        <f>IF(AH405=0,0,-1*AH405^2/$Z$16)</f>
        <v>-2.6456190320184687E-3</v>
      </c>
      <c r="AJ405" s="61">
        <f>IF($AA$16,$Z$16*($Q405-1)/(1+AI407*($Q405-1)),0)</f>
        <v>1.6265358993943137E-2</v>
      </c>
      <c r="AK405" s="114">
        <f>IF(AJ405=0,0,-1*AJ405^2/$Z$16)</f>
        <v>-2.6456190320184687E-3</v>
      </c>
      <c r="AL405" s="61">
        <f>IF($AA$16,$Z$16*($Q405-1)/(1+AK407*($Q405-1)),0)</f>
        <v>1.6265358993943137E-2</v>
      </c>
      <c r="AM405" s="114">
        <f>IF(AL405=0,0,-1*AL405^2/$Z$16)</f>
        <v>-2.6456190320184687E-3</v>
      </c>
      <c r="AN405" s="61">
        <f>IF($AA$16,$Z$16*($Q405-1)/(1+AM407*($Q405-1)),0)</f>
        <v>1.6265358993943137E-2</v>
      </c>
      <c r="AO405" s="114">
        <f>IF(AN405=0,0,-1*AN405^2/$Z$16)</f>
        <v>-2.6456190320184687E-3</v>
      </c>
      <c r="AP405" s="61">
        <f>IF($AA$16,$Z$16*($Q405-1)/(1+AO407*($Q405-1)),0)</f>
        <v>1.6265358993943137E-2</v>
      </c>
      <c r="AQ405" s="114">
        <f>IF(AP405=0,0,-1*AP405^2/$Z$16)</f>
        <v>-2.6456190320184687E-3</v>
      </c>
      <c r="AR405" s="61">
        <f>IF($AA$16,$Z$16*($Q405-1)/(1+AQ407*($Q405-1)),0)</f>
        <v>1.6265358993943137E-2</v>
      </c>
      <c r="AS405" s="114">
        <f>IF(AR405=0,0,-1*AR405^2/$Z$16)</f>
        <v>-2.6456190320184687E-3</v>
      </c>
      <c r="AT405" s="61">
        <f>IF($AA$16,$Z$16*($Q405-1)/(1+AS407*($Q405-1)),0)</f>
        <v>1.6265358993943137E-2</v>
      </c>
      <c r="AU405" s="114">
        <f>IF(AT405=0,0,-1*AT405^2/$Z$16)</f>
        <v>-2.6456190320184687E-3</v>
      </c>
      <c r="AV405" s="61">
        <f>IF($AA$16,$Z$16*($Q405-1)/(1+AU407*($Q405-1)),0)</f>
        <v>1.6265358993943137E-2</v>
      </c>
      <c r="AW405" s="114">
        <f>IF(AV405=0,0,-1*AV405^2/$Z$16)</f>
        <v>-2.6456190320184687E-3</v>
      </c>
      <c r="AX405" s="61">
        <f>IF($AA$16,$Z$16*($Q405-1)/(1+AW407*($Q405-1)),0)</f>
        <v>1.6265358993943137E-2</v>
      </c>
      <c r="AY405" s="114">
        <f>IF(AX405=0,0,-1*AX405^2/$Z$16)</f>
        <v>-2.6456190320184687E-3</v>
      </c>
      <c r="AZ405" s="61">
        <f>IF($AA$16,$Z$16*($Q405-1)/(1+AY407*($Q405-1)),0)</f>
        <v>1.6265358993943137E-2</v>
      </c>
      <c r="BA405" s="114">
        <f>IF(AZ405=0,0,-1*AZ405^2/$Z$16)</f>
        <v>-2.6456190320184687E-3</v>
      </c>
      <c r="BB405" s="61">
        <f>IF($AA$16,$Z$16*($Q405-1)/(1+BA407*($Q405-1)),0)</f>
        <v>1.6265358993943137E-2</v>
      </c>
      <c r="BC405" s="114">
        <f>IF(BB405=0,0,-1*BB405^2/$Z$16)</f>
        <v>-2.6456190320184687E-3</v>
      </c>
      <c r="BD405" s="61">
        <f>IF($AA$16,$Z$16*($Q405-1)/(1+BC407*($Q405-1)),0)</f>
        <v>1.6265358993943137E-2</v>
      </c>
      <c r="BE405" s="114">
        <f>IF(BD405=0,0,-1*BD405^2/$Z$16)</f>
        <v>-2.6456190320184687E-3</v>
      </c>
      <c r="BF405" s="61">
        <f>IF($AA$16,$Z$16*($Q405-1)/(1+BE407*($Q405-1)),0)</f>
        <v>1.6265358993943137E-2</v>
      </c>
      <c r="BG405" s="114">
        <f>IF(BF405=0,0,-1*BF405^2/$Z$16)</f>
        <v>-2.6456190320184687E-3</v>
      </c>
      <c r="BH405" s="61">
        <f>IF($AA$16,$Z$16*($Q405-1)/(1+BG407*($Q405-1)),0)</f>
        <v>1.6265358993943137E-2</v>
      </c>
      <c r="BI405" s="114">
        <f>IF(BH405=0,0,-1*BH405^2/$Z$16)</f>
        <v>-2.6456190320184687E-3</v>
      </c>
      <c r="BJ405" s="61">
        <f>IF($AA$16,$Z$16*($Q405-1)/(1+BI407*($Q405-1)),0)</f>
        <v>1.6265358993943137E-2</v>
      </c>
      <c r="BK405" s="114">
        <f>IF(BJ405=0,0,-1*BJ405^2/$Z$16)</f>
        <v>-2.6456190320184687E-3</v>
      </c>
      <c r="BL405" s="61">
        <f>IF($AA$16,$Z$16*($Q405-1)/(1+BK407*($Q405-1)),0)</f>
        <v>1.6265358993943137E-2</v>
      </c>
      <c r="BM405" s="114">
        <f>IF(BL405=0,0,-1*BL405^2/$Z$16)</f>
        <v>-2.6456190320184687E-3</v>
      </c>
      <c r="BN405" s="61">
        <f>IF($AA$16,$Z$16*($Q405-1)/(1+BM407*($Q405-1)),0)</f>
        <v>1.6265358993943137E-2</v>
      </c>
      <c r="BO405" s="114">
        <f>IF(BN405=0,0,-1*BN405^2/$Z$16)</f>
        <v>-2.6456190320184687E-3</v>
      </c>
      <c r="BP405" s="61">
        <f>IF($AA$16,$Z$16*($Q405-1)/(1+BO407*($Q405-1)),0)</f>
        <v>1.6265358993943137E-2</v>
      </c>
      <c r="BQ405" s="114">
        <f>IF(BP405=0,0,-1*BP405^2/$Z$16)</f>
        <v>-2.6456190320184687E-3</v>
      </c>
      <c r="BR405" s="61">
        <f>IF($AA$16,$Z$16*($Q405-1)/(1+BQ407*($Q405-1)),0)</f>
        <v>1.6265358993943137E-2</v>
      </c>
      <c r="BS405" s="114">
        <f>IF(BR405=0,0,-1*BR405^2/$Z$16)</f>
        <v>-2.6456190320184687E-3</v>
      </c>
      <c r="BT405" s="61">
        <f>IF($AA$16,$Z$16*($Q405-1)/(1+BS407*($Q405-1)),0)</f>
        <v>1.6265358993943137E-2</v>
      </c>
      <c r="BU405" s="114">
        <f>IF(BT405=0,0,-1*BT405^2/$Z$16)</f>
        <v>-2.6456190320184687E-3</v>
      </c>
      <c r="BV405" s="61">
        <f>IF($AA$16,$Z$16*($Q405-1)/(1+BU407*($Q405-1)),0)</f>
        <v>1.6265358993943137E-2</v>
      </c>
      <c r="BW405" s="114">
        <f>IF(BV405=0,0,-1*BV405^2/$Z$16)</f>
        <v>-2.6456190320184687E-3</v>
      </c>
      <c r="BX405" s="61">
        <f>IF($AA$16,$Z$16*($Q405-1)/(1+BW407*($Q405-1)),0)</f>
        <v>1.6265358993943137E-2</v>
      </c>
      <c r="BY405" s="114">
        <f>IF(BX405=0,0,-1*BX405^2/$Z$16)</f>
        <v>-2.6456190320184687E-3</v>
      </c>
      <c r="BZ405" s="61">
        <f>IF($AA$16,$Z$16*($Q405-1)/(1+BY407*($Q405-1)),0)</f>
        <v>1.6265358993943137E-2</v>
      </c>
      <c r="CA405" s="114">
        <f>IF(BZ405=0,0,-1*BZ405^2/$Z$16)</f>
        <v>-2.6456190320184687E-3</v>
      </c>
      <c r="CB405" s="61">
        <f>IF($AA$16,$Z$16*($Q405-1)/(1+CA407*($Q405-1)),0)</f>
        <v>1.6265358993943137E-2</v>
      </c>
      <c r="CC405" s="114">
        <f>IF(CB405=0,0,-1*CB405^2/$Z$16)</f>
        <v>-2.6456190320184687E-3</v>
      </c>
      <c r="CD405" s="61">
        <f>IF($AA$16,$Z$16*($Q405-1)/(1+CC407*($Q405-1)),0)</f>
        <v>1.6265358993943137E-2</v>
      </c>
      <c r="CE405" s="114">
        <f>IF(CD405=0,0,-1*CD405^2/$Z$16)</f>
        <v>-2.6456190320184687E-3</v>
      </c>
      <c r="CF405" s="61">
        <f>IF($AA$16,$Z$16*($Q405-1)/(1+CE407*($Q405-1)),0)</f>
        <v>1.6265358993943137E-2</v>
      </c>
      <c r="CG405" s="114">
        <f>IF(CF405=0,0,-1*CF405^2/$Z$16)</f>
        <v>-2.6456190320184687E-3</v>
      </c>
      <c r="CH405" s="61">
        <f>IF($AA$16,$Z$16*($Q405-1)/(1+CG407*($Q405-1)),0)</f>
        <v>1.6265358993943137E-2</v>
      </c>
      <c r="CI405" s="114">
        <f>IF(CH405=0,0,-1*CH405^2/$Z$16)</f>
        <v>-2.6456190320184687E-3</v>
      </c>
      <c r="CJ405" s="61">
        <f>IF($AA$16,$Z$16*($Q405-1)/(1+CI407*($Q405-1)),0)</f>
        <v>1.6265358993943137E-2</v>
      </c>
      <c r="CK405" s="114">
        <f>IF(CJ405=0,0,-1*CJ405^2/$Z$16)</f>
        <v>-2.6456190320184687E-3</v>
      </c>
      <c r="CL405" s="61">
        <f>IF($AA$16,$Z$16*($Q405-1)/(1+CK407*($Q405-1)),0)</f>
        <v>1.6265358993943137E-2</v>
      </c>
      <c r="CM405" s="114">
        <f>IF(CL405=0,0,-1*CL405^2/$Z$16)</f>
        <v>-2.6456190320184687E-3</v>
      </c>
      <c r="CN405" s="61">
        <f>IF($AA$16,$Z$16*($Q405-1)/(1+CM407*($Q405-1)),0)</f>
        <v>1.6265358993943137E-2</v>
      </c>
      <c r="CO405" s="114">
        <f>IF(CN405=0,0,-1*CN405^2/$Z$16)</f>
        <v>-2.6456190320184687E-3</v>
      </c>
      <c r="CP405" s="61">
        <f>IF($AA$16,$Z$16*($Q405-1)/(1+CO407*($Q405-1)),0)</f>
        <v>1.6265358993943137E-2</v>
      </c>
      <c r="CQ405" s="114">
        <f>IF(CP405=0,0,-1*CP405^2/$Z$16)</f>
        <v>-2.6456190320184687E-3</v>
      </c>
      <c r="CR405" s="61">
        <f>IF($AA$16,$Z$16*($Q405-1)/(1+CQ407*($Q405-1)),0)</f>
        <v>1.6265358993943137E-2</v>
      </c>
      <c r="CS405" s="114">
        <f>IF(CR405=0,0,-1*CR405^2/$Z$16)</f>
        <v>-2.6456190320184687E-3</v>
      </c>
      <c r="CT405" s="61">
        <f>IF($AA$16,$Z$16*($Q405-1)/(1+CS407*($Q405-1)),0)</f>
        <v>1.6265358993943137E-2</v>
      </c>
      <c r="CU405" s="114">
        <f>IF(CT405=0,0,-1*CT405^2/$Z$16)</f>
        <v>-2.6456190320184687E-3</v>
      </c>
      <c r="CV405" s="61">
        <f>IF($AA$16,$Z$16*($Q405-1)/(1+CU407*($Q405-1)),0)</f>
        <v>1.6265358993943137E-2</v>
      </c>
      <c r="CW405" s="114">
        <f>IF(CV405=0,0,-1*CV405^2/$Z$16)</f>
        <v>-2.6456190320184687E-3</v>
      </c>
      <c r="CX405" s="61">
        <f>IF($AA$16,$Z$16*($Q405-1)/(1+CW407*($Q405-1)),0)</f>
        <v>1.6265358993943137E-2</v>
      </c>
      <c r="CY405" s="114">
        <f>IF(CX405=0,0,-1*CX405^2/$Z$16)</f>
        <v>-2.6456190320184687E-3</v>
      </c>
      <c r="CZ405" s="61">
        <f>IF($AA$16,$Z$16*($Q405-1)/(1+CY407*($Q405-1)),0)</f>
        <v>1.6265358993943137E-2</v>
      </c>
      <c r="DA405" s="114">
        <f>IF(CZ405=0,0,-1*CZ405^2/$Z$16)</f>
        <v>-2.6456190320184687E-3</v>
      </c>
      <c r="DB405" s="61">
        <f>IF($AA$16,$Z$16*($Q405-1)/(1+DA407*($Q405-1)),0)</f>
        <v>1.6265358993943137E-2</v>
      </c>
      <c r="DC405" s="114">
        <f>IF(DB405=0,0,-1*DB405^2/$Z$16)</f>
        <v>-2.6456190320184687E-3</v>
      </c>
      <c r="DD405" s="61">
        <f>IF($AA$16,$Z$16*($Q405-1)/(1+DC407*($Q405-1)),0)</f>
        <v>1.6265358993943137E-2</v>
      </c>
      <c r="DE405" s="114">
        <f>IF(DD405=0,0,-1*DD405^2/$Z$16)</f>
        <v>-2.6456190320184687E-3</v>
      </c>
      <c r="DF405" s="61">
        <f>IF($AA$16,$Z$16*($Q405-1)/(1+DE407*($Q405-1)),0)</f>
        <v>1.6265358993943137E-2</v>
      </c>
      <c r="DG405" s="114">
        <f>IF(DF405=0,0,-1*DF405^2/$Z$16)</f>
        <v>-2.6456190320184687E-3</v>
      </c>
      <c r="DH405" s="61">
        <f>IF($AA$16,$Z$16*($Q405-1)/(1+DG407*($Q405-1)),0)</f>
        <v>1.6265358993943137E-2</v>
      </c>
      <c r="DI405" s="114">
        <f>IF(DH405=0,0,-1*DH405^2/$Z$16)</f>
        <v>-2.6456190320184687E-3</v>
      </c>
      <c r="DJ405" s="61">
        <f>IF($AA$16,$Z$16*($Q405-1)/(1+DI407*($Q405-1)),0)</f>
        <v>1.6265358993943137E-2</v>
      </c>
      <c r="DK405" s="114">
        <f>IF(DJ405=0,0,-1*DJ405^2/$Z$16)</f>
        <v>-2.6456190320184687E-3</v>
      </c>
      <c r="DL405" s="61">
        <f>IF($AA$16,$Z$16*($Q405-1)/(1+DK407*($Q405-1)),0)</f>
        <v>1.6265358993943137E-2</v>
      </c>
      <c r="DM405" s="154">
        <f>IF(DL405=0,0,-1*DL405^2/$Z$16)</f>
        <v>-2.6456190320184687E-3</v>
      </c>
    </row>
    <row r="406" spans="14:117" x14ac:dyDescent="0.25">
      <c r="N406" s="157">
        <f>SUM(N396:N405)</f>
        <v>1</v>
      </c>
      <c r="O406" s="167">
        <f>SUM(O396:O405)</f>
        <v>1.0000000000000002</v>
      </c>
      <c r="P406" s="162"/>
      <c r="Q406" s="61"/>
      <c r="R406" s="61">
        <f t="shared" ref="R406:CC406" si="97">SUM(R396:R405)</f>
        <v>1.8727639895105286E-7</v>
      </c>
      <c r="S406" s="61">
        <f t="shared" si="97"/>
        <v>-1.3100743554893666</v>
      </c>
      <c r="T406" s="61">
        <f t="shared" si="97"/>
        <v>-4.8250020784113244E-3</v>
      </c>
      <c r="U406" s="61">
        <f t="shared" si="97"/>
        <v>-1.2999108436192646</v>
      </c>
      <c r="V406" s="61">
        <f t="shared" si="97"/>
        <v>1.8813402343581531E-5</v>
      </c>
      <c r="W406" s="61">
        <f t="shared" si="97"/>
        <v>-1.3101141999823187</v>
      </c>
      <c r="X406" s="61">
        <f t="shared" si="97"/>
        <v>2.8896501164110688E-10</v>
      </c>
      <c r="Y406" s="61">
        <f t="shared" si="97"/>
        <v>-1.3100739555148981</v>
      </c>
      <c r="Z406" s="61">
        <f t="shared" si="97"/>
        <v>-6.2450045135165055E-17</v>
      </c>
      <c r="AA406" s="61">
        <f t="shared" si="97"/>
        <v>-1.3100739548967897</v>
      </c>
      <c r="AB406" s="61">
        <f t="shared" si="97"/>
        <v>4.8572257327350599E-17</v>
      </c>
      <c r="AC406" s="61">
        <f t="shared" si="97"/>
        <v>-1.3100739548967899</v>
      </c>
      <c r="AD406" s="61">
        <f t="shared" si="97"/>
        <v>0</v>
      </c>
      <c r="AE406" s="61">
        <f t="shared" si="97"/>
        <v>-1.3100739548967897</v>
      </c>
      <c r="AF406" s="61">
        <f t="shared" si="97"/>
        <v>0</v>
      </c>
      <c r="AG406" s="61">
        <f t="shared" si="97"/>
        <v>-1.3100739548967897</v>
      </c>
      <c r="AH406" s="61">
        <f t="shared" si="97"/>
        <v>0</v>
      </c>
      <c r="AI406" s="61">
        <f t="shared" si="97"/>
        <v>-1.3100739548967897</v>
      </c>
      <c r="AJ406" s="61">
        <f t="shared" si="97"/>
        <v>0</v>
      </c>
      <c r="AK406" s="61">
        <f t="shared" si="97"/>
        <v>-1.3100739548967897</v>
      </c>
      <c r="AL406" s="61">
        <f t="shared" si="97"/>
        <v>0</v>
      </c>
      <c r="AM406" s="61">
        <f t="shared" si="97"/>
        <v>-1.3100739548967897</v>
      </c>
      <c r="AN406" s="61">
        <f t="shared" si="97"/>
        <v>0</v>
      </c>
      <c r="AO406" s="61">
        <f t="shared" si="97"/>
        <v>-1.3100739548967897</v>
      </c>
      <c r="AP406" s="61">
        <f t="shared" si="97"/>
        <v>0</v>
      </c>
      <c r="AQ406" s="61">
        <f t="shared" si="97"/>
        <v>-1.3100739548967897</v>
      </c>
      <c r="AR406" s="61">
        <f t="shared" si="97"/>
        <v>0</v>
      </c>
      <c r="AS406" s="61">
        <f t="shared" si="97"/>
        <v>-1.3100739548967897</v>
      </c>
      <c r="AT406" s="61">
        <f t="shared" si="97"/>
        <v>0</v>
      </c>
      <c r="AU406" s="61">
        <f t="shared" si="97"/>
        <v>-1.3100739548967897</v>
      </c>
      <c r="AV406" s="61">
        <f t="shared" si="97"/>
        <v>0</v>
      </c>
      <c r="AW406" s="61">
        <f t="shared" si="97"/>
        <v>-1.3100739548967897</v>
      </c>
      <c r="AX406" s="61">
        <f t="shared" si="97"/>
        <v>0</v>
      </c>
      <c r="AY406" s="61">
        <f t="shared" si="97"/>
        <v>-1.3100739548967897</v>
      </c>
      <c r="AZ406" s="61">
        <f t="shared" si="97"/>
        <v>0</v>
      </c>
      <c r="BA406" s="61">
        <f t="shared" si="97"/>
        <v>-1.3100739548967897</v>
      </c>
      <c r="BB406" s="61">
        <f t="shared" si="97"/>
        <v>0</v>
      </c>
      <c r="BC406" s="61">
        <f t="shared" si="97"/>
        <v>-1.3100739548967897</v>
      </c>
      <c r="BD406" s="61">
        <f t="shared" si="97"/>
        <v>0</v>
      </c>
      <c r="BE406" s="61">
        <f t="shared" si="97"/>
        <v>-1.3100739548967897</v>
      </c>
      <c r="BF406" s="61">
        <f t="shared" si="97"/>
        <v>0</v>
      </c>
      <c r="BG406" s="61">
        <f t="shared" si="97"/>
        <v>-1.3100739548967897</v>
      </c>
      <c r="BH406" s="61">
        <f t="shared" si="97"/>
        <v>0</v>
      </c>
      <c r="BI406" s="61">
        <f t="shared" si="97"/>
        <v>-1.3100739548967897</v>
      </c>
      <c r="BJ406" s="61">
        <f t="shared" si="97"/>
        <v>0</v>
      </c>
      <c r="BK406" s="61">
        <f t="shared" si="97"/>
        <v>-1.3100739548967897</v>
      </c>
      <c r="BL406" s="61">
        <f t="shared" si="97"/>
        <v>0</v>
      </c>
      <c r="BM406" s="61">
        <f t="shared" si="97"/>
        <v>-1.3100739548967897</v>
      </c>
      <c r="BN406" s="61">
        <f t="shared" si="97"/>
        <v>0</v>
      </c>
      <c r="BO406" s="61">
        <f t="shared" si="97"/>
        <v>-1.3100739548967897</v>
      </c>
      <c r="BP406" s="61">
        <f t="shared" si="97"/>
        <v>0</v>
      </c>
      <c r="BQ406" s="61">
        <f t="shared" si="97"/>
        <v>-1.3100739548967897</v>
      </c>
      <c r="BR406" s="61">
        <f t="shared" si="97"/>
        <v>0</v>
      </c>
      <c r="BS406" s="61">
        <f t="shared" si="97"/>
        <v>-1.3100739548967897</v>
      </c>
      <c r="BT406" s="61">
        <f t="shared" si="97"/>
        <v>0</v>
      </c>
      <c r="BU406" s="61">
        <f t="shared" si="97"/>
        <v>-1.3100739548967897</v>
      </c>
      <c r="BV406" s="61">
        <f t="shared" si="97"/>
        <v>0</v>
      </c>
      <c r="BW406" s="61">
        <f t="shared" si="97"/>
        <v>-1.3100739548967897</v>
      </c>
      <c r="BX406" s="61">
        <f t="shared" si="97"/>
        <v>0</v>
      </c>
      <c r="BY406" s="61">
        <f t="shared" si="97"/>
        <v>-1.3100739548967897</v>
      </c>
      <c r="BZ406" s="61">
        <f t="shared" si="97"/>
        <v>0</v>
      </c>
      <c r="CA406" s="61">
        <f t="shared" si="97"/>
        <v>-1.3100739548967897</v>
      </c>
      <c r="CB406" s="61">
        <f t="shared" si="97"/>
        <v>0</v>
      </c>
      <c r="CC406" s="61">
        <f t="shared" si="97"/>
        <v>-1.3100739548967897</v>
      </c>
      <c r="CD406" s="61">
        <f t="shared" ref="CD406:DM406" si="98">SUM(CD396:CD405)</f>
        <v>0</v>
      </c>
      <c r="CE406" s="61">
        <f t="shared" si="98"/>
        <v>-1.3100739548967897</v>
      </c>
      <c r="CF406" s="61">
        <f t="shared" si="98"/>
        <v>0</v>
      </c>
      <c r="CG406" s="61">
        <f t="shared" si="98"/>
        <v>-1.3100739548967897</v>
      </c>
      <c r="CH406" s="61">
        <f t="shared" si="98"/>
        <v>0</v>
      </c>
      <c r="CI406" s="61">
        <f t="shared" si="98"/>
        <v>-1.3100739548967897</v>
      </c>
      <c r="CJ406" s="61">
        <f t="shared" si="98"/>
        <v>0</v>
      </c>
      <c r="CK406" s="61">
        <f t="shared" si="98"/>
        <v>-1.3100739548967897</v>
      </c>
      <c r="CL406" s="61">
        <f t="shared" si="98"/>
        <v>0</v>
      </c>
      <c r="CM406" s="61">
        <f t="shared" si="98"/>
        <v>-1.3100739548967897</v>
      </c>
      <c r="CN406" s="61">
        <f t="shared" si="98"/>
        <v>0</v>
      </c>
      <c r="CO406" s="61">
        <f t="shared" si="98"/>
        <v>-1.3100739548967897</v>
      </c>
      <c r="CP406" s="61">
        <f t="shared" si="98"/>
        <v>0</v>
      </c>
      <c r="CQ406" s="61">
        <f t="shared" si="98"/>
        <v>-1.3100739548967897</v>
      </c>
      <c r="CR406" s="61">
        <f t="shared" si="98"/>
        <v>0</v>
      </c>
      <c r="CS406" s="61">
        <f t="shared" si="98"/>
        <v>-1.3100739548967897</v>
      </c>
      <c r="CT406" s="61">
        <f t="shared" si="98"/>
        <v>0</v>
      </c>
      <c r="CU406" s="61">
        <f t="shared" si="98"/>
        <v>-1.3100739548967897</v>
      </c>
      <c r="CV406" s="61">
        <f t="shared" si="98"/>
        <v>0</v>
      </c>
      <c r="CW406" s="61">
        <f t="shared" si="98"/>
        <v>-1.3100739548967897</v>
      </c>
      <c r="CX406" s="61">
        <f t="shared" si="98"/>
        <v>0</v>
      </c>
      <c r="CY406" s="61">
        <f t="shared" si="98"/>
        <v>-1.3100739548967897</v>
      </c>
      <c r="CZ406" s="61">
        <f t="shared" si="98"/>
        <v>0</v>
      </c>
      <c r="DA406" s="61">
        <f t="shared" si="98"/>
        <v>-1.3100739548967897</v>
      </c>
      <c r="DB406" s="61">
        <f t="shared" si="98"/>
        <v>0</v>
      </c>
      <c r="DC406" s="61">
        <f t="shared" si="98"/>
        <v>-1.3100739548967897</v>
      </c>
      <c r="DD406" s="61">
        <f t="shared" si="98"/>
        <v>0</v>
      </c>
      <c r="DE406" s="61">
        <f t="shared" si="98"/>
        <v>-1.3100739548967897</v>
      </c>
      <c r="DF406" s="61">
        <f t="shared" si="98"/>
        <v>0</v>
      </c>
      <c r="DG406" s="61">
        <f t="shared" si="98"/>
        <v>-1.3100739548967897</v>
      </c>
      <c r="DH406" s="61">
        <f t="shared" si="98"/>
        <v>0</v>
      </c>
      <c r="DI406" s="61">
        <f t="shared" si="98"/>
        <v>-1.3100739548967897</v>
      </c>
      <c r="DJ406" s="61">
        <f t="shared" si="98"/>
        <v>0</v>
      </c>
      <c r="DK406" s="61">
        <f t="shared" si="98"/>
        <v>-1.3100739548967897</v>
      </c>
      <c r="DL406" s="61">
        <f t="shared" si="98"/>
        <v>0</v>
      </c>
      <c r="DM406" s="77">
        <f t="shared" si="98"/>
        <v>-1.3100739548967897</v>
      </c>
    </row>
    <row r="407" spans="14:117" x14ac:dyDescent="0.25">
      <c r="N407" s="54" t="s">
        <v>624</v>
      </c>
      <c r="O407" s="55"/>
      <c r="P407" s="174" t="b">
        <f>IF(P408,IF(AND((ABS(DM407-DK407)&lt;0.001),(O394&gt;=0),(O394&lt;=1)),TRUE,FALSE),FALSE)</f>
        <v>1</v>
      </c>
      <c r="Q407" s="54"/>
      <c r="R407" s="55" t="s">
        <v>623</v>
      </c>
      <c r="S407" s="166">
        <f>$O$34-R406/S406</f>
        <v>0.24679178613746897</v>
      </c>
      <c r="T407" s="165">
        <f>ABS(U407-S407)</f>
        <v>3.7117946219891174E-3</v>
      </c>
      <c r="U407" s="164">
        <f>S407-T406/U406</f>
        <v>0.24307999151547985</v>
      </c>
      <c r="V407" s="165">
        <f>ABS(W407-U407)</f>
        <v>1.4360123982953832E-5</v>
      </c>
      <c r="W407" s="164">
        <f>U407-V406/W406</f>
        <v>0.2430943516394628</v>
      </c>
      <c r="X407" s="165">
        <f>ABS(Y407-W407)</f>
        <v>2.2057153326038303E-10</v>
      </c>
      <c r="Y407" s="164">
        <f>W407-X406/Y406</f>
        <v>0.24309435186003434</v>
      </c>
      <c r="Z407" s="165">
        <f>ABS(AA407-Y407)</f>
        <v>5.5511151231257827E-17</v>
      </c>
      <c r="AA407" s="164">
        <f>Y407-Z406/AA406</f>
        <v>0.24309435186003428</v>
      </c>
      <c r="AB407" s="165">
        <f>ABS(AC407-AA407)</f>
        <v>2.7755575615628914E-17</v>
      </c>
      <c r="AC407" s="164">
        <f>AA407-AB406/AC406</f>
        <v>0.24309435186003431</v>
      </c>
      <c r="AD407" s="165">
        <f>ABS(AE407-AC407)</f>
        <v>0</v>
      </c>
      <c r="AE407" s="164">
        <f>AC407-AD406/AE406</f>
        <v>0.24309435186003431</v>
      </c>
      <c r="AF407" s="165">
        <f>ABS(AG407-AE407)</f>
        <v>0</v>
      </c>
      <c r="AG407" s="164">
        <f>AE407-AF406/AG406</f>
        <v>0.24309435186003431</v>
      </c>
      <c r="AH407" s="165">
        <f>ABS(AI407-AG407)</f>
        <v>0</v>
      </c>
      <c r="AI407" s="164">
        <f>AG407-AH406/AI406</f>
        <v>0.24309435186003431</v>
      </c>
      <c r="AJ407" s="165">
        <f>ABS(AK407-AI407)</f>
        <v>0</v>
      </c>
      <c r="AK407" s="164">
        <f>AI407-AJ406/AK406</f>
        <v>0.24309435186003431</v>
      </c>
      <c r="AL407" s="165">
        <f>ABS(AM407-AK407)</f>
        <v>0</v>
      </c>
      <c r="AM407" s="164">
        <f>AK407-AL406/AM406</f>
        <v>0.24309435186003431</v>
      </c>
      <c r="AN407" s="165">
        <f>ABS(AO407-AM407)</f>
        <v>0</v>
      </c>
      <c r="AO407" s="164">
        <f>AM407-AN406/AO406</f>
        <v>0.24309435186003431</v>
      </c>
      <c r="AP407" s="165">
        <f>ABS(AQ407-AO407)</f>
        <v>0</v>
      </c>
      <c r="AQ407" s="164">
        <f>AO407-AP406/AQ406</f>
        <v>0.24309435186003431</v>
      </c>
      <c r="AR407" s="165">
        <f>ABS(AS407-AQ407)</f>
        <v>0</v>
      </c>
      <c r="AS407" s="164">
        <f>AQ407-AR406/AS406</f>
        <v>0.24309435186003431</v>
      </c>
      <c r="AT407" s="165">
        <f>ABS(AU407-AS407)</f>
        <v>0</v>
      </c>
      <c r="AU407" s="164">
        <f>AS407-AT406/AU406</f>
        <v>0.24309435186003431</v>
      </c>
      <c r="AV407" s="165">
        <f>ABS(AW407-AU407)</f>
        <v>0</v>
      </c>
      <c r="AW407" s="164">
        <f>AU407-AV406/AW406</f>
        <v>0.24309435186003431</v>
      </c>
      <c r="AX407" s="165">
        <f>ABS(AY407-AW407)</f>
        <v>0</v>
      </c>
      <c r="AY407" s="164">
        <f>AW407-AX406/AY406</f>
        <v>0.24309435186003431</v>
      </c>
      <c r="AZ407" s="165">
        <f>ABS(BA407-AY407)</f>
        <v>0</v>
      </c>
      <c r="BA407" s="164">
        <f>AY407-AZ406/BA406</f>
        <v>0.24309435186003431</v>
      </c>
      <c r="BB407" s="165">
        <f>ABS(BC407-BA407)</f>
        <v>0</v>
      </c>
      <c r="BC407" s="164">
        <f>BA407-BB406/BC406</f>
        <v>0.24309435186003431</v>
      </c>
      <c r="BD407" s="165">
        <f>ABS(BE407-BC407)</f>
        <v>0</v>
      </c>
      <c r="BE407" s="164">
        <f>BC407-BD406/BE406</f>
        <v>0.24309435186003431</v>
      </c>
      <c r="BF407" s="165">
        <f>ABS(BG407-BE407)</f>
        <v>0</v>
      </c>
      <c r="BG407" s="164">
        <f>BE407-BF406/BG406</f>
        <v>0.24309435186003431</v>
      </c>
      <c r="BH407" s="165">
        <f>ABS(BI407-BG407)</f>
        <v>0</v>
      </c>
      <c r="BI407" s="164">
        <f>BG407-BH406/BI406</f>
        <v>0.24309435186003431</v>
      </c>
      <c r="BJ407" s="165">
        <f>ABS(BK407-BI407)</f>
        <v>0</v>
      </c>
      <c r="BK407" s="164">
        <f>BI407-BJ406/BK406</f>
        <v>0.24309435186003431</v>
      </c>
      <c r="BL407" s="165">
        <f>ABS(BM407-BK407)</f>
        <v>0</v>
      </c>
      <c r="BM407" s="164">
        <f>BK407-BL406/BM406</f>
        <v>0.24309435186003431</v>
      </c>
      <c r="BN407" s="165">
        <f>ABS(BO407-BM407)</f>
        <v>0</v>
      </c>
      <c r="BO407" s="164">
        <f>BM407-BN406/BO406</f>
        <v>0.24309435186003431</v>
      </c>
      <c r="BP407" s="165">
        <f>ABS(BQ407-BO407)</f>
        <v>0</v>
      </c>
      <c r="BQ407" s="164">
        <f>BO407-BP406/BQ406</f>
        <v>0.24309435186003431</v>
      </c>
      <c r="BR407" s="165">
        <f>ABS(BS407-BQ407)</f>
        <v>0</v>
      </c>
      <c r="BS407" s="164">
        <f>BQ407-BR406/BS406</f>
        <v>0.24309435186003431</v>
      </c>
      <c r="BT407" s="165">
        <f>ABS(BU407-BS407)</f>
        <v>0</v>
      </c>
      <c r="BU407" s="164">
        <f>BS407-BT406/BU406</f>
        <v>0.24309435186003431</v>
      </c>
      <c r="BV407" s="165">
        <f>ABS(BW407-BU407)</f>
        <v>0</v>
      </c>
      <c r="BW407" s="164">
        <f>BU407-BV406/BW406</f>
        <v>0.24309435186003431</v>
      </c>
      <c r="BX407" s="165">
        <f>ABS(BY407-BW407)</f>
        <v>0</v>
      </c>
      <c r="BY407" s="164">
        <f>BW407-BX406/BY406</f>
        <v>0.24309435186003431</v>
      </c>
      <c r="BZ407" s="165">
        <f>ABS(CA407-BY407)</f>
        <v>0</v>
      </c>
      <c r="CA407" s="164">
        <f>BY407-BZ406/CA406</f>
        <v>0.24309435186003431</v>
      </c>
      <c r="CB407" s="165">
        <f>ABS(CC407-CA407)</f>
        <v>0</v>
      </c>
      <c r="CC407" s="164">
        <f>CA407-CB406/CC406</f>
        <v>0.24309435186003431</v>
      </c>
      <c r="CD407" s="165">
        <f>ABS(CE407-CC407)</f>
        <v>0</v>
      </c>
      <c r="CE407" s="164">
        <f>CC407-CD406/CE406</f>
        <v>0.24309435186003431</v>
      </c>
      <c r="CF407" s="165">
        <f>ABS(CG407-CE407)</f>
        <v>0</v>
      </c>
      <c r="CG407" s="164">
        <f>CE407-CF406/CG406</f>
        <v>0.24309435186003431</v>
      </c>
      <c r="CH407" s="165">
        <f>ABS(CI407-CG407)</f>
        <v>0</v>
      </c>
      <c r="CI407" s="164">
        <f>CG407-CH406/CI406</f>
        <v>0.24309435186003431</v>
      </c>
      <c r="CJ407" s="165">
        <f>ABS(CK407-CI407)</f>
        <v>0</v>
      </c>
      <c r="CK407" s="164">
        <f>CI407-CJ406/CK406</f>
        <v>0.24309435186003431</v>
      </c>
      <c r="CL407" s="165">
        <f>ABS(CM407-CK407)</f>
        <v>0</v>
      </c>
      <c r="CM407" s="164">
        <f>CK407-CL406/CM406</f>
        <v>0.24309435186003431</v>
      </c>
      <c r="CN407" s="165">
        <f>ABS(CO407-CM407)</f>
        <v>0</v>
      </c>
      <c r="CO407" s="164">
        <f>CM407-CN406/CO406</f>
        <v>0.24309435186003431</v>
      </c>
      <c r="CP407" s="165">
        <f>ABS(CQ407-CO407)</f>
        <v>0</v>
      </c>
      <c r="CQ407" s="164">
        <f>CO407-CP406/CQ406</f>
        <v>0.24309435186003431</v>
      </c>
      <c r="CR407" s="165">
        <f>ABS(CS407-CQ407)</f>
        <v>0</v>
      </c>
      <c r="CS407" s="164">
        <f>CQ407-CR406/CS406</f>
        <v>0.24309435186003431</v>
      </c>
      <c r="CT407" s="165">
        <f>ABS(CU407-CS407)</f>
        <v>0</v>
      </c>
      <c r="CU407" s="164">
        <f>CS407-CT406/CU406</f>
        <v>0.24309435186003431</v>
      </c>
      <c r="CV407" s="165">
        <f>ABS(CW407-CU407)</f>
        <v>0</v>
      </c>
      <c r="CW407" s="164">
        <f>CU407-CV406/CW406</f>
        <v>0.24309435186003431</v>
      </c>
      <c r="CX407" s="165">
        <f>ABS(CY407-CW407)</f>
        <v>0</v>
      </c>
      <c r="CY407" s="164">
        <f>CW407-CX406/CY406</f>
        <v>0.24309435186003431</v>
      </c>
      <c r="CZ407" s="165">
        <f>ABS(DA407-CY407)</f>
        <v>0</v>
      </c>
      <c r="DA407" s="164">
        <f>CY407-CZ406/DA406</f>
        <v>0.24309435186003431</v>
      </c>
      <c r="DB407" s="165">
        <f>ABS(DC407-DA407)</f>
        <v>0</v>
      </c>
      <c r="DC407" s="164">
        <f>DA407-DB406/DC406</f>
        <v>0.24309435186003431</v>
      </c>
      <c r="DD407" s="165">
        <f>ABS(DE407-DC407)</f>
        <v>0</v>
      </c>
      <c r="DE407" s="164">
        <f>DC407-DD406/DE406</f>
        <v>0.24309435186003431</v>
      </c>
      <c r="DF407" s="165">
        <f>ABS(DG407-DE407)</f>
        <v>0</v>
      </c>
      <c r="DG407" s="164">
        <f>DE407-DF406/DG406</f>
        <v>0.24309435186003431</v>
      </c>
      <c r="DH407" s="165">
        <f>ABS(DI407-DG407)</f>
        <v>0</v>
      </c>
      <c r="DI407" s="164">
        <f>DG407-DH406/DI406</f>
        <v>0.24309435186003431</v>
      </c>
      <c r="DJ407" s="165">
        <f>ABS(DK407-DI407)</f>
        <v>0</v>
      </c>
      <c r="DK407" s="164">
        <f>DI407-DJ406/DK406</f>
        <v>0.24309435186003431</v>
      </c>
      <c r="DL407" s="165">
        <f>ABS(DM407-DK407)</f>
        <v>0</v>
      </c>
      <c r="DM407" s="166">
        <f>DK407-DL406/DM406</f>
        <v>0.24309435186003431</v>
      </c>
    </row>
    <row r="408" spans="14:117" x14ac:dyDescent="0.25">
      <c r="N408" s="70" t="s">
        <v>625</v>
      </c>
      <c r="O408" s="73"/>
      <c r="P408" s="175" t="b">
        <f>IF(ISNUMBER(O394),TRUE,FALSE)</f>
        <v>1</v>
      </c>
      <c r="Q408" s="70"/>
      <c r="R408" s="73"/>
      <c r="S408" s="80"/>
      <c r="T408" s="73"/>
      <c r="U408" s="73"/>
      <c r="V408" s="73"/>
      <c r="W408" s="73"/>
      <c r="X408" s="73"/>
      <c r="Y408" s="73"/>
      <c r="Z408" s="73"/>
      <c r="AA408" s="73"/>
      <c r="AB408" s="73"/>
      <c r="AC408" s="73"/>
      <c r="AD408" s="73"/>
      <c r="AE408" s="73"/>
      <c r="AF408" s="73"/>
      <c r="AG408" s="73"/>
      <c r="AH408" s="73"/>
      <c r="AI408" s="73"/>
      <c r="AJ408" s="73"/>
      <c r="AK408" s="73"/>
      <c r="AL408" s="73"/>
      <c r="AM408" s="73"/>
      <c r="AN408" s="73"/>
      <c r="AO408" s="73"/>
      <c r="AP408" s="73"/>
      <c r="AQ408" s="73"/>
      <c r="AR408" s="73"/>
      <c r="AS408" s="73"/>
      <c r="AT408" s="73"/>
      <c r="AU408" s="73"/>
      <c r="AV408" s="73"/>
      <c r="AW408" s="73"/>
      <c r="AX408" s="73"/>
      <c r="AY408" s="73"/>
      <c r="AZ408" s="73"/>
      <c r="BA408" s="73"/>
      <c r="BB408" s="73"/>
      <c r="BC408" s="73"/>
      <c r="BD408" s="73"/>
      <c r="BE408" s="73"/>
      <c r="BF408" s="73"/>
      <c r="BG408" s="73"/>
      <c r="BH408" s="73"/>
      <c r="BI408" s="73"/>
      <c r="BJ408" s="73"/>
      <c r="BK408" s="73"/>
      <c r="BL408" s="73"/>
      <c r="BM408" s="73"/>
      <c r="BN408" s="73"/>
      <c r="BO408" s="73"/>
      <c r="BP408" s="73"/>
      <c r="BQ408" s="73"/>
      <c r="BR408" s="73"/>
      <c r="BS408" s="73"/>
      <c r="BT408" s="73"/>
      <c r="BU408" s="73"/>
      <c r="BV408" s="73"/>
      <c r="BW408" s="73"/>
      <c r="BX408" s="73"/>
      <c r="BY408" s="73"/>
      <c r="BZ408" s="73"/>
      <c r="CA408" s="73"/>
      <c r="CB408" s="73"/>
      <c r="CC408" s="73"/>
      <c r="CD408" s="73"/>
      <c r="CE408" s="73"/>
      <c r="CF408" s="73"/>
      <c r="CG408" s="73"/>
      <c r="CH408" s="73"/>
      <c r="CI408" s="73"/>
      <c r="CJ408" s="73"/>
      <c r="CK408" s="73"/>
      <c r="CL408" s="73"/>
      <c r="CM408" s="73"/>
      <c r="CN408" s="73"/>
      <c r="CO408" s="73"/>
      <c r="CP408" s="73"/>
      <c r="CQ408" s="73"/>
      <c r="CR408" s="73"/>
      <c r="CS408" s="73"/>
      <c r="CT408" s="73"/>
      <c r="CU408" s="73"/>
      <c r="CV408" s="73"/>
      <c r="CW408" s="73"/>
      <c r="CX408" s="73"/>
      <c r="CY408" s="73"/>
      <c r="CZ408" s="73"/>
      <c r="DA408" s="73"/>
      <c r="DB408" s="73"/>
      <c r="DC408" s="73"/>
      <c r="DD408" s="73"/>
      <c r="DE408" s="73"/>
      <c r="DF408" s="73"/>
      <c r="DG408" s="73"/>
      <c r="DH408" s="73"/>
      <c r="DI408" s="73"/>
      <c r="DJ408" s="73"/>
      <c r="DK408" s="73"/>
      <c r="DL408" s="73"/>
      <c r="DM408" s="80"/>
    </row>
    <row r="409" spans="14:117" x14ac:dyDescent="0.25">
      <c r="N409" s="176" t="s">
        <v>628</v>
      </c>
      <c r="O409" s="177"/>
      <c r="P409" s="178">
        <f>ABS(SUM(Q396:Q405)-SUM(Q356:Q365))</f>
        <v>1.4992899384225211E-6</v>
      </c>
      <c r="T409" s="51"/>
      <c r="V409" s="47"/>
      <c r="W409" s="47"/>
      <c r="AW409" t="s">
        <v>576</v>
      </c>
    </row>
    <row r="410" spans="14:117" x14ac:dyDescent="0.25">
      <c r="N410" s="54" t="s">
        <v>626</v>
      </c>
      <c r="O410" s="58"/>
      <c r="P410" s="171"/>
      <c r="Q410" s="57" t="s">
        <v>545</v>
      </c>
      <c r="R410" s="56"/>
      <c r="S410" s="56"/>
      <c r="T410" s="57"/>
      <c r="U410" s="57"/>
      <c r="V410" s="54">
        <v>1</v>
      </c>
      <c r="W410" s="55">
        <v>2</v>
      </c>
      <c r="X410" s="55">
        <v>3</v>
      </c>
      <c r="Y410" s="55">
        <v>4</v>
      </c>
      <c r="Z410" s="55">
        <v>5</v>
      </c>
      <c r="AA410" s="55">
        <v>6</v>
      </c>
      <c r="AB410" s="55">
        <v>7</v>
      </c>
      <c r="AC410" s="55">
        <v>8</v>
      </c>
      <c r="AD410" s="55">
        <v>9</v>
      </c>
      <c r="AE410" s="58">
        <v>10</v>
      </c>
      <c r="AF410" s="83" t="s">
        <v>569</v>
      </c>
      <c r="AG410" s="54"/>
      <c r="AH410" s="55"/>
      <c r="AI410" s="55"/>
      <c r="AJ410" s="55"/>
      <c r="AK410" s="55"/>
      <c r="AL410" s="55"/>
      <c r="AM410" s="55"/>
      <c r="AN410" s="55"/>
      <c r="AO410" s="55"/>
      <c r="AP410" s="55"/>
      <c r="AQ410" s="55"/>
      <c r="AR410" s="58"/>
      <c r="AS410" s="54"/>
      <c r="AT410" s="55" t="s">
        <v>565</v>
      </c>
      <c r="AU410" s="55" t="s">
        <v>577</v>
      </c>
      <c r="AV410" s="58" t="s">
        <v>578</v>
      </c>
    </row>
    <row r="411" spans="14:117" x14ac:dyDescent="0.25">
      <c r="N411" s="82"/>
      <c r="O411" s="172"/>
      <c r="P411" s="78">
        <v>1</v>
      </c>
      <c r="Q411" s="61">
        <f>N396/N406</f>
        <v>6.525590536047321E-2</v>
      </c>
      <c r="R411" s="62"/>
      <c r="S411" s="62"/>
      <c r="T411" s="60"/>
      <c r="U411" s="63"/>
      <c r="V411" s="153">
        <f>SQRT($T$51*VLOOKUP(V410,$P$51:$T$60,5))*(1-$Q$20)*Q411*VLOOKUP(V410,P411:Q420,2)</f>
        <v>8.7457973977755009E-4</v>
      </c>
      <c r="W411" s="61">
        <f>SQRT($T$51*VLOOKUP(W410,$P$51:$T$60,5))*(1-$R$20)*Q411*VLOOKUP(W410,P411:Q420,2)</f>
        <v>2.3751195739696277E-3</v>
      </c>
      <c r="X411" s="61">
        <f>SQRT($T$51*VLOOKUP(X410,$P$51:$T$60,5))*(1-$S$20)*Q411*VLOOKUP(X410,P411:Q420,2)</f>
        <v>3.7427478708425398E-3</v>
      </c>
      <c r="Y411" s="61">
        <f>SQRT($T$51*VLOOKUP(Y410,$P$51:$T$60,5))*(1-$T$20)*Q411*VLOOKUP(Y410,P411:Q420,2)</f>
        <v>5.0127662231341892E-3</v>
      </c>
      <c r="Z411" s="61">
        <f>SQRT($T$51*VLOOKUP(Z410,$P$51:$T$60,5))*(1-$U$20)*Q411*VLOOKUP(Z410,P411:Q420,2)</f>
        <v>4.7757342773284191E-3</v>
      </c>
      <c r="AA411" s="61">
        <f>SQRT($T$51*VLOOKUP(AA410,$P$51:$T$60,5))*(1-$V$20)*Q411*VLOOKUP(AA410,P411:Q420,2)</f>
        <v>6.2245040321203234E-3</v>
      </c>
      <c r="AB411" s="61">
        <f>SQRT($T$51*VLOOKUP(AB410,$P$51:$T$60,5))*(1-$W$20)*Q411*VLOOKUP(AB410,P411:Q420,2)</f>
        <v>3.3280658701173018E-4</v>
      </c>
      <c r="AC411" s="61">
        <f>SQRT($T$51*VLOOKUP(AC410,$P$51:$T$60,5))*(1-$X$20)*Q411*VLOOKUP(AC410,P411:Q420,2)</f>
        <v>1.5094616210293559E-3</v>
      </c>
      <c r="AD411" s="61">
        <f>SQRT($T$51*VLOOKUP(AD410,$P$51:$T$60,5))*(1-$Y$20)*Q411*VLOOKUP(AD410,P411:Q420,2)</f>
        <v>2.1938974936141441E-3</v>
      </c>
      <c r="AE411" s="155">
        <f>SQRT($T$51*VLOOKUP(AE410,$P$51:$T$60,5))*(1-$Z$20)*Q411*VLOOKUP(AE410,P411:Q420,2)</f>
        <v>1.9477333488896274E-3</v>
      </c>
      <c r="AF411" s="84">
        <f>$U$51*Q411</f>
        <v>1.7489782879183764E-6</v>
      </c>
      <c r="AG411" s="59" t="s">
        <v>69</v>
      </c>
      <c r="AH411" s="61">
        <f>$AE$10*AE421*100000/($T$3*$AE$9)^2</f>
        <v>0.82559274750498035</v>
      </c>
      <c r="AI411" s="65" t="s">
        <v>583</v>
      </c>
      <c r="AJ411" s="66" t="s">
        <v>573</v>
      </c>
      <c r="AK411" s="61">
        <f>(AH418+SQRT(AH420))^(1/3)+(AH418-SQRT(AH420))^(1/3)-AH414/3</f>
        <v>0.16587119851349003</v>
      </c>
      <c r="AL411" s="63">
        <f>AK411^3+AH414*AK411^2+AH415*AK411+AH416</f>
        <v>0</v>
      </c>
      <c r="AM411" s="65" t="s">
        <v>573</v>
      </c>
      <c r="AN411" s="61">
        <f>IF(AH420&gt;=0,AK411,AK418)</f>
        <v>0.16587119851349003</v>
      </c>
      <c r="AO411" s="61">
        <f>IF(AN411&lt;AN412,AN412,AN411)</f>
        <v>0.16587119851349003</v>
      </c>
      <c r="AP411" s="61">
        <f>AO411</f>
        <v>0.16587119851349003</v>
      </c>
      <c r="AQ411" s="67">
        <f>IF(AP411&lt;AP412,AP412,AP411)</f>
        <v>0.16587119851349003</v>
      </c>
      <c r="AR411" s="81"/>
      <c r="AS411" s="59">
        <v>1</v>
      </c>
      <c r="AT411" s="61">
        <f>AT383</f>
        <v>5.4980683411787988E-2</v>
      </c>
      <c r="AU411" s="61">
        <f>SUMPRODUCT(Q411:Q420,$AT$51:$AT$60)</f>
        <v>0.37388645823449024</v>
      </c>
      <c r="AV411" s="68">
        <f>IF($AA$7,EXP((AT411/AH412)*(AQ416-1)-LN(AQ416-AH412)-AH411*(2*AU411/AH411-AT411/AH412)*LN((AQ416+2.41421536*AH412)/(AQ416-0.41421536*AH412))/(AH412*2.82842713)      ),1)</f>
        <v>2.9100436077971805</v>
      </c>
    </row>
    <row r="412" spans="14:117" x14ac:dyDescent="0.25">
      <c r="N412" s="82"/>
      <c r="O412" s="172"/>
      <c r="P412" s="78">
        <v>2</v>
      </c>
      <c r="Q412" s="61">
        <f>N397/N406</f>
        <v>0.10201987021594612</v>
      </c>
      <c r="R412" s="62"/>
      <c r="S412" s="62"/>
      <c r="T412" s="60"/>
      <c r="U412" s="63"/>
      <c r="V412" s="153">
        <f>SQRT($T$52*VLOOKUP(V410,$P$51:$T$60,5))*(1-$Q$21)*Q412*VLOOKUP(V410,P411:Q420,2)</f>
        <v>2.3751195739696277E-3</v>
      </c>
      <c r="W412" s="61">
        <f>SQRT($T$52*VLOOKUP(W410,$P$51:$T$60,5))*(1-$R$21)*Q412*VLOOKUP(W410,P411:Q420,2)</f>
        <v>6.4167651500937235E-3</v>
      </c>
      <c r="X412" s="61">
        <f>SQRT($T$52*VLOOKUP(X410,$P$51:$T$60,5))*(1-$S$21)*Q412*VLOOKUP(X410,P411:Q420,2)</f>
        <v>1.0270557924435656E-2</v>
      </c>
      <c r="Y412" s="61">
        <f>SQRT($T$52*VLOOKUP(Y410,$P$51:$T$60,5))*(1-$T$21)*Q412*VLOOKUP(Y410,P411:Q420,2)</f>
        <v>1.2439963886675799E-2</v>
      </c>
      <c r="Z412" s="61">
        <f>SQRT($T$52*VLOOKUP(Z410,$P$51:$T$60,5))*(1-$U$21)*Q412*VLOOKUP(Z410,P411:Q420,2)</f>
        <v>1.3364764609192503E-2</v>
      </c>
      <c r="AA412" s="61">
        <f>SQRT($T$52*VLOOKUP(AA410,$P$51:$T$60,5))*(1-$V$21)*Q412*VLOOKUP(AA410,P411:Q420,2)</f>
        <v>1.7122523767139641E-2</v>
      </c>
      <c r="AB412" s="61">
        <f>SQRT($T$52*VLOOKUP(AB410,$P$51:$T$60,5))*(1-$W$21)*Q412*VLOOKUP(AB410,P411:Q420,2)</f>
        <v>8.8248769568767343E-4</v>
      </c>
      <c r="AC412" s="61">
        <f>SQRT($T$52*VLOOKUP(AC410,$P$51:$T$60,5))*(1-$X$21)*Q412*VLOOKUP(AC410,P411:Q420,2)</f>
        <v>3.9072069209386924E-3</v>
      </c>
      <c r="AD412" s="61">
        <f>SQRT($T$52*VLOOKUP(AD410,$P$51:$T$60,5))*(1-$Y$21)*Q412*VLOOKUP(AD410,P411:Q420,2)</f>
        <v>5.9471166325498976E-3</v>
      </c>
      <c r="AE412" s="155">
        <f>SQRT($T$52*VLOOKUP(AE410,$P$51:$T$60,5))*(1-$Z$21)*Q412*VLOOKUP(AE410,P411:Q420,2)</f>
        <v>5.3437300725453175E-3</v>
      </c>
      <c r="AF412" s="84">
        <f>$U$52*Q412</f>
        <v>4.1267134780358682E-6</v>
      </c>
      <c r="AG412" s="59" t="s">
        <v>65</v>
      </c>
      <c r="AH412" s="61">
        <f>AF421*$AE$10*100000/($T$3*$AE$9)</f>
        <v>0.10707934337054686</v>
      </c>
      <c r="AI412" s="61"/>
      <c r="AJ412" s="66" t="s">
        <v>574</v>
      </c>
      <c r="AK412" s="66" t="e">
        <f>1/0</f>
        <v>#DIV/0!</v>
      </c>
      <c r="AL412" s="61"/>
      <c r="AM412" s="65" t="s">
        <v>574</v>
      </c>
      <c r="AN412" s="66">
        <f>IF(AH420&gt;=0,0,AK419)</f>
        <v>0</v>
      </c>
      <c r="AO412" s="61">
        <f>IF(AN411&lt;AN412,AN411,AN412)</f>
        <v>0</v>
      </c>
      <c r="AP412" s="61">
        <f>IF(AO412&lt;AO413,AO413,AO412)</f>
        <v>0</v>
      </c>
      <c r="AQ412" s="67">
        <f>IF(AP411&lt;AP412,AP411,AP412)</f>
        <v>0</v>
      </c>
      <c r="AR412" s="81"/>
      <c r="AS412" s="59">
        <v>2</v>
      </c>
      <c r="AT412" s="61">
        <f t="shared" ref="AT412:AT420" si="99">AT384</f>
        <v>8.2978405430088234E-2</v>
      </c>
      <c r="AU412" s="61">
        <f>SUMPRODUCT(Q411:Q420,$AU$51:$AU$60)</f>
        <v>0.64405327477113272</v>
      </c>
      <c r="AV412" s="68">
        <f>IF($AA$8,EXP((AT412/AH412)*(AQ416-1)-LN(AQ416-AH412)-AH411*(2*AU412/AH411-AT412/AH412)*LN((AQ416+2.41421536*AH412)/(AQ416-0.41421536*AH412))/(AH412*2.82842713)      ),1)</f>
        <v>0.61280428363661943</v>
      </c>
    </row>
    <row r="413" spans="14:117" x14ac:dyDescent="0.25">
      <c r="N413" s="82"/>
      <c r="O413" s="172"/>
      <c r="P413" s="78">
        <v>3</v>
      </c>
      <c r="Q413" s="61">
        <f>N398/N406</f>
        <v>0.11931858753428803</v>
      </c>
      <c r="R413" s="62"/>
      <c r="S413" s="62"/>
      <c r="T413" s="60"/>
      <c r="U413" s="63"/>
      <c r="V413" s="153">
        <f>SQRT($T$53*VLOOKUP(V410,$P$51:$T$60,5))*(1-$Q$22)*Q413*VLOOKUP(V410,P411:Q420,2)</f>
        <v>3.7427478708425403E-3</v>
      </c>
      <c r="W413" s="61">
        <f>SQRT($T$53*VLOOKUP(W410,$P$51:$T$60,5))*(1-$R$22)*Q413*VLOOKUP(W410,P411:Q420,2)</f>
        <v>1.0270557924435656E-2</v>
      </c>
      <c r="X413" s="61">
        <f>SQRT($T$53*VLOOKUP(X410,$P$51:$T$60,5))*(1-$S$22)*Q413*VLOOKUP(X410,P411:Q420,2)</f>
        <v>1.6475094018427214E-2</v>
      </c>
      <c r="Y413" s="61">
        <f>SQRT($T$53*VLOOKUP(Y410,$P$51:$T$60,5))*(1-$T$22)*Q413*VLOOKUP(Y410,P411:Q420,2)</f>
        <v>2.1977132466526921E-2</v>
      </c>
      <c r="Z413" s="61">
        <f>SQRT($T$53*VLOOKUP(Z410,$P$51:$T$60,5))*(1-$U$22)*Q413*VLOOKUP(Z410,P411:Q420,2)</f>
        <v>2.1438355975416566E-2</v>
      </c>
      <c r="AA413" s="61">
        <f>SQRT($T$53*VLOOKUP(AA410,$P$51:$T$60,5))*(1-$V$22)*Q413*VLOOKUP(AA410,P411:Q420,2)</f>
        <v>2.6913560550325163E-2</v>
      </c>
      <c r="AB413" s="61">
        <f>SQRT($T$53*VLOOKUP(AB410,$P$51:$T$60,5))*(1-$W$22)*Q413*VLOOKUP(AB410,P411:Q420,2)</f>
        <v>1.3638083906405119E-3</v>
      </c>
      <c r="AC413" s="61">
        <f>SQRT($T$53*VLOOKUP(AC410,$P$51:$T$60,5))*(1-$X$22)*Q413*VLOOKUP(AC410,P411:Q420,2)</f>
        <v>6.319128263233378E-3</v>
      </c>
      <c r="AD413" s="61">
        <f>SQRT($T$53*VLOOKUP(AD410,$P$51:$T$60,5))*(1-$Y$22)*Q413*VLOOKUP(AD410,P411:Q420,2)</f>
        <v>9.4825506443108037E-3</v>
      </c>
      <c r="AE413" s="155">
        <f>SQRT($T$53*VLOOKUP(AE410,$P$51:$T$60,5))*(1-$Z$22)*Q413*VLOOKUP(AE410,P411:Q420,2)</f>
        <v>8.6393867276147226E-3</v>
      </c>
      <c r="AF413" s="84">
        <f>$U$53*Q413</f>
        <v>6.7229292781752216E-6</v>
      </c>
      <c r="AG413" s="82"/>
      <c r="AH413" s="65"/>
      <c r="AI413" s="61"/>
      <c r="AJ413" s="66" t="s">
        <v>575</v>
      </c>
      <c r="AK413" s="66" t="e">
        <f>1/0</f>
        <v>#DIV/0!</v>
      </c>
      <c r="AL413" s="61"/>
      <c r="AM413" s="65" t="s">
        <v>575</v>
      </c>
      <c r="AN413" s="66">
        <f>IF(AH420&gt;=0,0,AK420)</f>
        <v>0</v>
      </c>
      <c r="AO413" s="61">
        <f>AN413</f>
        <v>0</v>
      </c>
      <c r="AP413" s="61">
        <f>IF(AO412&lt;AO413,AO412,AO413)</f>
        <v>0</v>
      </c>
      <c r="AQ413" s="67">
        <f>AP413</f>
        <v>0</v>
      </c>
      <c r="AR413" s="81"/>
      <c r="AS413" s="59">
        <v>3</v>
      </c>
      <c r="AT413" s="61">
        <f t="shared" si="99"/>
        <v>0.11558353539329831</v>
      </c>
      <c r="AU413" s="61">
        <f>SUMPRODUCT(Q411:Q420,$AV$51:$AV$60)</f>
        <v>0.89314760618108902</v>
      </c>
      <c r="AV413" s="68">
        <f>IF($AA$9,EXP((AT413/AH412)*(AQ416-1)-LN(AQ416-AH412)-AH411*(2*AU413/AH411-AT413/AH412)*LN((AQ416+2.41421536*AH412)/(AQ416-0.41421536*AH412))/(AH412*2.82842713)      ),1)</f>
        <v>0.17156850702826007</v>
      </c>
    </row>
    <row r="414" spans="14:117" x14ac:dyDescent="0.25">
      <c r="N414" s="82"/>
      <c r="O414" s="172"/>
      <c r="P414" s="78">
        <v>4</v>
      </c>
      <c r="Q414" s="61">
        <f>N399/N406</f>
        <v>0.12592705824571301</v>
      </c>
      <c r="R414" s="62"/>
      <c r="S414" s="62"/>
      <c r="T414" s="60"/>
      <c r="U414" s="63"/>
      <c r="V414" s="153">
        <f>SQRT($T$54*VLOOKUP(V410,$P$51:$T$60,5))*(1-$Q$23)*Q414*VLOOKUP(V410,P411:Q420,2)</f>
        <v>5.0127662231341892E-3</v>
      </c>
      <c r="W414" s="61">
        <f>SQRT($T$54*VLOOKUP(W410,$P$51:$T$60,5))*(1-$R$23)*Q414*VLOOKUP(W410,P411:Q420,2)</f>
        <v>1.2439963886675799E-2</v>
      </c>
      <c r="X414" s="61">
        <f>SQRT($T$54*VLOOKUP(X410,$P$51:$T$60,5))*(1-$S$23)*Q414*VLOOKUP(X410,P411:Q420,2)</f>
        <v>2.1977132466526921E-2</v>
      </c>
      <c r="Y414" s="61">
        <f>SQRT($T$54*VLOOKUP(Y410,$P$51:$T$60,5))*(1-$T$23)*Q414*VLOOKUP(Y410,P411:Q420,2)</f>
        <v>2.9511088845351162E-2</v>
      </c>
      <c r="Z414" s="61">
        <f>SQRT($T$54*VLOOKUP(Z410,$P$51:$T$60,5))*(1-$U$23)*Q414*VLOOKUP(Z410,P411:Q420,2)</f>
        <v>2.8481933816672685E-2</v>
      </c>
      <c r="AA414" s="61">
        <f>SQRT($T$54*VLOOKUP(AA410,$P$51:$T$60,5))*(1-$V$23)*Q414*VLOOKUP(AA410,P411:Q420,2)</f>
        <v>3.4269998558208489E-2</v>
      </c>
      <c r="AB414" s="61">
        <f>SQRT($T$54*VLOOKUP(AB410,$P$51:$T$60,5))*(1-$W$23)*Q414*VLOOKUP(AB410,P411:Q420,2)</f>
        <v>1.8356661326756076E-3</v>
      </c>
      <c r="AC414" s="61">
        <f>SQRT($T$54*VLOOKUP(AC410,$P$51:$T$60,5))*(1-$X$23)*Q414*VLOOKUP(AC410,P411:Q420,2)</f>
        <v>8.36854790937013E-3</v>
      </c>
      <c r="AD414" s="61">
        <f>SQRT($T$54*VLOOKUP(AD410,$P$51:$T$60,5))*(1-$Y$23)*Q414*VLOOKUP(AD410,P411:Q420,2)</f>
        <v>1.3912775231268291E-2</v>
      </c>
      <c r="AE414" s="155">
        <f>SQRT($T$54*VLOOKUP(AE410,$P$51:$T$60,5))*(1-$Z$23)*Q414*VLOOKUP(AE410,P411:Q420,2)</f>
        <v>1.0496675207057476E-2</v>
      </c>
      <c r="AF414" s="84">
        <f>$U$54*Q414</f>
        <v>9.115460245691349E-6</v>
      </c>
      <c r="AG414" s="59" t="s">
        <v>570</v>
      </c>
      <c r="AH414" s="60">
        <f>AH412-1</f>
        <v>-0.89292065662945319</v>
      </c>
      <c r="AI414" s="61"/>
      <c r="AJ414" s="66"/>
      <c r="AK414" s="61"/>
      <c r="AL414" s="61"/>
      <c r="AM414" s="50"/>
      <c r="AN414" s="65"/>
      <c r="AO414" s="65"/>
      <c r="AP414" s="65"/>
      <c r="AQ414" s="65"/>
      <c r="AR414" s="81"/>
      <c r="AS414" s="59">
        <v>4</v>
      </c>
      <c r="AT414" s="61">
        <f t="shared" si="99"/>
        <v>0.14849269129567372</v>
      </c>
      <c r="AU414" s="61">
        <f>SUMPRODUCT(Q411:Q420,$AW$51:$AW$60)</f>
        <v>1.1115048390240581</v>
      </c>
      <c r="AV414" s="68">
        <f>IF($AA$10,EXP((AT414/AH412)*(AQ416-1)-LN(AQ416-AH412)-AH411*(2*AU414/AH411-AT414/AH412)*LN((AQ416+2.41421536*AH412)/(AQ416-0.41421536*AH412))/(AH412*2.82842713)      ),1)</f>
        <v>6.2368915573103499E-2</v>
      </c>
    </row>
    <row r="415" spans="14:117" x14ac:dyDescent="0.25">
      <c r="N415" s="82"/>
      <c r="O415" s="172"/>
      <c r="P415" s="78">
        <v>5</v>
      </c>
      <c r="Q415" s="61">
        <f>N400/N406</f>
        <v>0.12573146159426216</v>
      </c>
      <c r="R415" s="62"/>
      <c r="S415" s="62"/>
      <c r="T415" s="60"/>
      <c r="U415" s="63"/>
      <c r="V415" s="153">
        <f>SQRT($T$55*VLOOKUP(V410,$P$51:$T$60,5))*(1-$Q$24)*Q415*VLOOKUP(V410,P411:Q420,2)</f>
        <v>4.7757342773284191E-3</v>
      </c>
      <c r="W415" s="61">
        <f>SQRT($T$55*VLOOKUP(W410,$P$51:$T$60,5))*(1-$R$24)*Q415*VLOOKUP(W410,P411:Q420,2)</f>
        <v>1.3364764609192503E-2</v>
      </c>
      <c r="X415" s="61">
        <f>SQRT($T$55*VLOOKUP(X410,$P$51:$T$60,5))*(1-$S$24)*Q415*VLOOKUP(X410,P411:Q420,2)</f>
        <v>2.1438355975416566E-2</v>
      </c>
      <c r="Y415" s="61">
        <f>SQRT($T$55*VLOOKUP(Y410,$P$51:$T$60,5))*(1-$T$24)*Q415*VLOOKUP(Y410,P411:Q420,2)</f>
        <v>2.8481933816672685E-2</v>
      </c>
      <c r="Z415" s="61">
        <f>SQRT($T$55*VLOOKUP(Z410,$P$51:$T$60,5))*(1-$U$24)*Q415*VLOOKUP(Z410,P411:Q420,2)</f>
        <v>2.7466691280696641E-2</v>
      </c>
      <c r="AA415" s="61">
        <f>SQRT($T$55*VLOOKUP(AA410,$P$51:$T$60,5))*(1-$V$24)*Q415*VLOOKUP(AA410,P411:Q420,2)</f>
        <v>3.5703735438951285E-2</v>
      </c>
      <c r="AB415" s="61">
        <f>SQRT($T$55*VLOOKUP(AB410,$P$51:$T$60,5))*(1-$W$24)*Q415*VLOOKUP(AB410,P411:Q420,2)</f>
        <v>1.7260906264811085E-3</v>
      </c>
      <c r="AC415" s="61">
        <f>SQRT($T$55*VLOOKUP(AC410,$P$51:$T$60,5))*(1-$X$24)*Q415*VLOOKUP(AC410,P411:Q420,2)</f>
        <v>8.1973700118032778E-3</v>
      </c>
      <c r="AD415" s="61">
        <f>SQRT($T$55*VLOOKUP(AD410,$P$51:$T$60,5))*(1-$Y$24)*Q415*VLOOKUP(AD410,P411:Q420,2)</f>
        <v>1.2786005955354894E-2</v>
      </c>
      <c r="AE415" s="155">
        <f>SQRT($T$55*VLOOKUP(AE410,$P$51:$T$60,5))*(1-$Z$24)*Q415*VLOOKUP(AE410,P411:Q420,2)</f>
        <v>1.1155065819756262E-2</v>
      </c>
      <c r="AF415" s="84">
        <f>$U$55*Q415</f>
        <v>9.0992503356432879E-6</v>
      </c>
      <c r="AG415" s="59" t="s">
        <v>571</v>
      </c>
      <c r="AH415" s="60">
        <f>AH411-3*AH412*AH412-2*AH412</f>
        <v>0.57703610343388423</v>
      </c>
      <c r="AI415" s="61" t="s">
        <v>584</v>
      </c>
      <c r="AJ415" s="66" t="s">
        <v>585</v>
      </c>
      <c r="AK415" s="61">
        <f>AH418^2/AH419^3</f>
        <v>-0.41970657488657159</v>
      </c>
      <c r="AL415" s="61"/>
      <c r="AM415" s="50"/>
      <c r="AN415" s="65"/>
      <c r="AO415" s="65"/>
      <c r="AP415" s="65"/>
      <c r="AQ415" s="65"/>
      <c r="AR415" s="81"/>
      <c r="AS415" s="59">
        <v>5</v>
      </c>
      <c r="AT415" s="61">
        <f t="shared" si="99"/>
        <v>0.14845922339919562</v>
      </c>
      <c r="AU415" s="61">
        <f>SUMPRODUCT(Q411:Q420,$AX$51:$AX$60)</f>
        <v>1.1051290359537942</v>
      </c>
      <c r="AV415" s="68">
        <f>IF($AA$11,EXP((AT415/AH412)*(AQ416-1)-LN(AQ416-AH412)-AH411*(2*AU415/AH411-AT415/AH412)*LN((AQ416+2.41421536*AH412)/(AQ416-0.41421536*AH412))/(AH412*2.82842713)      ),1)</f>
        <v>6.5687956664520306E-2</v>
      </c>
    </row>
    <row r="416" spans="14:117" x14ac:dyDescent="0.25">
      <c r="N416" s="82"/>
      <c r="O416" s="172"/>
      <c r="P416" s="78">
        <v>6</v>
      </c>
      <c r="Q416" s="61">
        <f>N401/N406</f>
        <v>0.12962148867526943</v>
      </c>
      <c r="R416" s="62"/>
      <c r="S416" s="62"/>
      <c r="T416" s="60"/>
      <c r="U416" s="63"/>
      <c r="V416" s="153">
        <f>SQRT($T$56*VLOOKUP(V410,$P$51:$T$60,5))*(1-$Q$25)*Q416*VLOOKUP(V410,P411:Q420,2)</f>
        <v>6.2245040321203225E-3</v>
      </c>
      <c r="W416" s="61">
        <f>SQRT($T$56*VLOOKUP(W410,$P$51:$T$60,5))*(1-$R$25)*Q416*VLOOKUP(W410,P411:Q420,2)</f>
        <v>1.7122523767139641E-2</v>
      </c>
      <c r="X416" s="61">
        <f>SQRT($T$56*VLOOKUP(X410,$P$51:$T$60,5))*(1-$S$25)*Q416*VLOOKUP(X410,P411:Q420,2)</f>
        <v>2.6913560550325163E-2</v>
      </c>
      <c r="Y416" s="61">
        <f>SQRT($T$56*VLOOKUP(Y410,$P$51:$T$60,5))*(1-$T$25)*Q416*VLOOKUP(Y410,P411:Q420,2)</f>
        <v>3.4269998558208489E-2</v>
      </c>
      <c r="Z416" s="61">
        <f>SQRT($T$56*VLOOKUP(Z410,$P$51:$T$60,5))*(1-$U$25)*Q416*VLOOKUP(Z410,P411:Q420,2)</f>
        <v>3.5703735438951285E-2</v>
      </c>
      <c r="AA416" s="61">
        <f>SQRT($T$56*VLOOKUP(AA410,$P$51:$T$60,5))*(1-$V$25)*Q416*VLOOKUP(AA410,P411:Q420,2)</f>
        <v>4.6411004196581708E-2</v>
      </c>
      <c r="AB416" s="61">
        <f>SQRT($T$56*VLOOKUP(AB410,$P$51:$T$60,5))*(1-$W$25)*Q416*VLOOKUP(AB410,P411:Q420,2)</f>
        <v>2.47718777775045E-3</v>
      </c>
      <c r="AC416" s="61">
        <f>SQRT($T$56*VLOOKUP(AC410,$P$51:$T$60,5))*(1-$X$25)*Q416*VLOOKUP(AC410,P411:Q420,2)</f>
        <v>1.0629057405844229E-2</v>
      </c>
      <c r="AD416" s="61">
        <f>SQRT($T$56*VLOOKUP(AD410,$P$51:$T$60,5))*(1-$Y$25)*Q416*VLOOKUP(AD410,P411:Q420,2)</f>
        <v>1.6348248317427597E-2</v>
      </c>
      <c r="AE416" s="155">
        <f>SQRT($T$56*VLOOKUP(AE410,$P$51:$T$60,5))*(1-$Z$25)*Q416*VLOOKUP(AE410,P411:Q420,2)</f>
        <v>1.4500382108731528E-2</v>
      </c>
      <c r="AF416" s="84">
        <f>$U$56*Q416</f>
        <v>1.1669665696106112E-5</v>
      </c>
      <c r="AG416" s="59" t="s">
        <v>572</v>
      </c>
      <c r="AH416" s="60">
        <f>-1*AH411*AH412+AH412^2+AH412^3</f>
        <v>-7.5710173289589927E-2</v>
      </c>
      <c r="AI416" s="61"/>
      <c r="AJ416" s="66" t="s">
        <v>586</v>
      </c>
      <c r="AK416" s="61" t="e">
        <f>SQRT(1-AK415)/SQRT(AK415)*AH418/ABS(AH418)</f>
        <v>#NUM!</v>
      </c>
      <c r="AL416" s="61"/>
      <c r="AM416" s="50"/>
      <c r="AN416" s="65"/>
      <c r="AO416" s="65"/>
      <c r="AP416" s="65" t="s">
        <v>579</v>
      </c>
      <c r="AQ416" s="61">
        <f>IF(AH420&gt;=0,AQ411,AQ413)</f>
        <v>0.16587119851349003</v>
      </c>
      <c r="AR416" s="81"/>
      <c r="AS416" s="59">
        <v>6</v>
      </c>
      <c r="AT416" s="61">
        <f t="shared" si="99"/>
        <v>0.18468301041282212</v>
      </c>
      <c r="AU416" s="61">
        <f>SUMPRODUCT(Q411:Q420,$AY$51:$AY$60)</f>
        <v>1.3674228877984089</v>
      </c>
      <c r="AV416" s="68">
        <f>IF($AA$12,EXP((AT416/AH412)*(AQ416-1)-LN(AQ416-AH412)-AH411*(2*AU416/AH411-AT416/AH412)*LN((AQ416+2.41421536*AH412)/(AQ416-0.41421536*AH412))/(AH412*2.82842713)      ),1)</f>
        <v>1.7990836507040569E-2</v>
      </c>
    </row>
    <row r="417" spans="14:58" x14ac:dyDescent="0.25">
      <c r="N417" s="82"/>
      <c r="O417" s="172"/>
      <c r="P417" s="78">
        <v>7</v>
      </c>
      <c r="Q417" s="61">
        <f>N402/N406</f>
        <v>3.9090200355147799E-2</v>
      </c>
      <c r="R417" s="62"/>
      <c r="S417" s="62"/>
      <c r="T417" s="60"/>
      <c r="U417" s="63"/>
      <c r="V417" s="153">
        <f>SQRT($T$57*VLOOKUP(V410,$P$51:$T$60,5))*(1-$Q$26)*Q417*VLOOKUP(V410,P411:Q420,2)</f>
        <v>3.3280658701173018E-4</v>
      </c>
      <c r="W417" s="61">
        <f>SQRT($T$57*VLOOKUP(W410,$P$51:$T$60,5))*(1-$R$26)*Q417*VLOOKUP(W410,P411:Q420,2)</f>
        <v>8.8248769568767343E-4</v>
      </c>
      <c r="X417" s="61">
        <f>SQRT($T$57*VLOOKUP(X410,$P$51:$T$60,5))*(1-$S$26)*Q417*VLOOKUP(X410,P411:Q420,2)</f>
        <v>1.3638083906405121E-3</v>
      </c>
      <c r="Y417" s="61">
        <f>SQRT($T$57*VLOOKUP(Y410,$P$51:$T$60,5))*(1-$T$26)*Q417*VLOOKUP(Y410,P411:Q420,2)</f>
        <v>1.8356661326756078E-3</v>
      </c>
      <c r="Z417" s="61">
        <f>SQRT($T$57*VLOOKUP(Z410,$P$51:$T$60,5))*(1-$U$26)*Q417*VLOOKUP(Z410,P411:Q420,2)</f>
        <v>1.7260906264811085E-3</v>
      </c>
      <c r="AA417" s="61">
        <f>SQRT($T$57*VLOOKUP(AA410,$P$51:$T$60,5))*(1-$V$26)*Q417*VLOOKUP(AA410,P411:Q420,2)</f>
        <v>2.47718777775045E-3</v>
      </c>
      <c r="AB417" s="61">
        <f>SQRT($T$57*VLOOKUP(AB410,$P$51:$T$60,5))*(1-$W$26)*Q417*VLOOKUP(AB410,P411:Q420,2)</f>
        <v>1.3490452047993802E-4</v>
      </c>
      <c r="AC417" s="61">
        <f>SQRT($T$57*VLOOKUP(AC410,$P$51:$T$60,5))*(1-$X$26)*Q417*VLOOKUP(AC410,P411:Q420,2)</f>
        <v>6.6393092449222818E-4</v>
      </c>
      <c r="AD417" s="61">
        <f>SQRT($T$57*VLOOKUP(AD410,$P$51:$T$60,5))*(1-$Y$26)*Q417*VLOOKUP(AD410,P411:Q420,2)</f>
        <v>7.7444845699663222E-4</v>
      </c>
      <c r="AE417" s="155">
        <f>SQRT($T$57*VLOOKUP(AE410,$P$51:$T$60,5))*(1-$Z$26)*Q417*VLOOKUP(AE410,P411:Q420,2)</f>
        <v>7.148557795239503E-4</v>
      </c>
      <c r="AF417" s="84">
        <f>$U$57*Q417</f>
        <v>9.4011287289776451E-7</v>
      </c>
      <c r="AG417" s="82"/>
      <c r="AH417" s="65"/>
      <c r="AI417" s="61"/>
      <c r="AJ417" s="66" t="s">
        <v>587</v>
      </c>
      <c r="AK417" s="61" t="e">
        <f>IF(ATAN(AK416)&lt;0,ATAN(AK416)+PI(),ATAN(AK416))</f>
        <v>#NUM!</v>
      </c>
      <c r="AL417" s="61"/>
      <c r="AM417" s="50"/>
      <c r="AN417" s="65"/>
      <c r="AO417" s="65"/>
      <c r="AP417" s="65"/>
      <c r="AQ417" s="65"/>
      <c r="AR417" s="81"/>
      <c r="AS417" s="59">
        <v>7</v>
      </c>
      <c r="AT417" s="61">
        <f t="shared" si="99"/>
        <v>4.9335284646156045E-2</v>
      </c>
      <c r="AU417" s="61">
        <f>SUMPRODUCT(Q411:Q420,$AZ$51:$AZ$60)</f>
        <v>0.23481514544449539</v>
      </c>
      <c r="AV417" s="68">
        <f>IF($AA$13,EXP((AT417/AH412)*(AQ416-1)-LN(AQ416-AH412)-AH411*(2*AU417/AH411-AT417/AH412)*LN((AQ416+2.41421536*AH412)/(AQ416-0.41421536*AH412))/(AH412*2.82842713)      ),1)</f>
        <v>8.0117644495925138</v>
      </c>
    </row>
    <row r="418" spans="14:58" x14ac:dyDescent="0.25">
      <c r="N418" s="82"/>
      <c r="O418" s="172"/>
      <c r="P418" s="78">
        <v>8</v>
      </c>
      <c r="Q418" s="61">
        <f>N403/N406</f>
        <v>8.8114412372048978E-2</v>
      </c>
      <c r="R418" s="62"/>
      <c r="S418" s="62"/>
      <c r="T418" s="60"/>
      <c r="U418" s="63"/>
      <c r="V418" s="153">
        <f>SQRT($T$58*VLOOKUP(V410,$P$51:$T$60,5))*(1-$Q$27)*Q418*VLOOKUP(V410,P411:Q420,2)</f>
        <v>1.5094616210293559E-3</v>
      </c>
      <c r="W418" s="61">
        <f>SQRT($T$58*VLOOKUP(W410,$P$51:$T$60,5))*(1-$R$27)*Q418*VLOOKUP(W410,P411:Q420,2)</f>
        <v>3.9072069209386924E-3</v>
      </c>
      <c r="X418" s="61">
        <f>SQRT($T$58*VLOOKUP(X410,$P$51:$T$60,5))*(1-$S$27)*Q418*VLOOKUP(X410,P411:Q420,2)</f>
        <v>6.319128263233378E-3</v>
      </c>
      <c r="Y418" s="61">
        <f>SQRT($T$58*VLOOKUP(Y410,$P$51:$T$60,5))*(1-$T$27)*Q418*VLOOKUP(Y410,P411:Q420,2)</f>
        <v>8.36854790937013E-3</v>
      </c>
      <c r="Z418" s="61">
        <f>SQRT($T$58*VLOOKUP(Z410,$P$51:$T$60,5))*(1-$U$27)*Q418*VLOOKUP(Z410,P411:Q420,2)</f>
        <v>8.1973700118032795E-3</v>
      </c>
      <c r="AA418" s="61">
        <f>SQRT($T$58*VLOOKUP(AA410,$P$51:$T$60,5))*(1-$V$27)*Q418*VLOOKUP(AA410,P411:Q420,2)</f>
        <v>1.0629057405844229E-2</v>
      </c>
      <c r="AB418" s="61">
        <f>SQRT($T$58*VLOOKUP(AB410,$P$51:$T$60,5))*(1-$W$27)*Q418*VLOOKUP(AB410,P411:Q420,2)</f>
        <v>6.6393092449222818E-4</v>
      </c>
      <c r="AC418" s="61">
        <f>SQRT($T$58*VLOOKUP(AC410,$P$51:$T$60,5))*(1-$X$27)*Q418*VLOOKUP(AC410,P411:Q420,2)</f>
        <v>3.1592019358174794E-3</v>
      </c>
      <c r="AD418" s="61">
        <f>SQRT($T$58*VLOOKUP(AD410,$P$51:$T$60,5))*(1-$Y$27)*Q418*VLOOKUP(AD410,P411:Q420,2)</f>
        <v>4.1087070260864894E-3</v>
      </c>
      <c r="AE418" s="155">
        <f>SQRT($T$58*VLOOKUP(AE410,$P$51:$T$60,5))*(1-$Z$27)*Q418*VLOOKUP(AE410,P411:Q420,2)</f>
        <v>3.5743538334371953E-3</v>
      </c>
      <c r="AF418" s="84">
        <f>$U$58*Q418</f>
        <v>2.3505653773212733E-6</v>
      </c>
      <c r="AG418" s="59" t="s">
        <v>582</v>
      </c>
      <c r="AH418" s="61">
        <f>AH414*AH415/6-AH416/2-AH414^3/27</f>
        <v>-2.1651631751745112E-2</v>
      </c>
      <c r="AI418" s="61"/>
      <c r="AJ418" s="66" t="s">
        <v>573</v>
      </c>
      <c r="AK418" s="61" t="e">
        <f>2*SQRT(AH419)*COS(AK417/3)-AH414/3</f>
        <v>#NUM!</v>
      </c>
      <c r="AL418" s="69" t="e">
        <f>AK418^3+AH414*AK418^2+AH415*AK418+AH416</f>
        <v>#NUM!</v>
      </c>
      <c r="AM418" s="50"/>
      <c r="AN418" s="65"/>
      <c r="AO418" s="65"/>
      <c r="AP418" s="65"/>
      <c r="AQ418" s="65"/>
      <c r="AR418" s="81"/>
      <c r="AS418" s="59">
        <v>8</v>
      </c>
      <c r="AT418" s="61">
        <f t="shared" si="99"/>
        <v>5.4723128868748194E-2</v>
      </c>
      <c r="AU418" s="61">
        <f>SUMPRODUCT(Q411:Q420,$BA$51:$BA$60)</f>
        <v>0.48175149321402438</v>
      </c>
      <c r="AV418" s="68">
        <f>IF($AA$14,EXP((AT418/AH412)*(AQ416-1)-LN(AQ416-AH412)-AH411*(2*AU418/AH411-AT418/AH412)*LN((AQ416+2.41421536*AH412)/(AQ416-0.41421536*AH412))/(AH412*2.82842713)      ),1)</f>
        <v>1.186718036553841</v>
      </c>
    </row>
    <row r="419" spans="14:58" x14ac:dyDescent="0.25">
      <c r="N419" s="82"/>
      <c r="O419" s="172"/>
      <c r="P419" s="78">
        <v>9</v>
      </c>
      <c r="Q419" s="61">
        <f>N404/N406</f>
        <v>0.10887503254925465</v>
      </c>
      <c r="R419" s="62"/>
      <c r="S419" s="62"/>
      <c r="T419" s="60"/>
      <c r="U419" s="63"/>
      <c r="V419" s="153">
        <f>SQRT($T$59*VLOOKUP(V410,$P$51:$T$60,5))*(1-$Q$28)*Q419*VLOOKUP(V410,P411:Q420,2)</f>
        <v>2.1938974936141441E-3</v>
      </c>
      <c r="W419" s="61">
        <f>SQRT($T$59*VLOOKUP(W410,$P$51:$T$60,5))*(1-$R$28)*Q419*VLOOKUP(W410,P411:Q420,2)</f>
        <v>5.9471166325498984E-3</v>
      </c>
      <c r="X419" s="61">
        <f>SQRT($T$59*VLOOKUP(X410,$P$51:$T$60,5))*(1-$S$28)*Q419*VLOOKUP(X410,P411:Q420,2)</f>
        <v>9.4825506443108054E-3</v>
      </c>
      <c r="Y419" s="61">
        <f>SQRT($T$59*VLOOKUP(Y410,$P$51:$T$60,5))*(1-$T$28)*Q419*VLOOKUP(Y410,P411:Q420,2)</f>
        <v>1.391277523126829E-2</v>
      </c>
      <c r="Z419" s="61">
        <f>SQRT($T$59*VLOOKUP(Z410,$P$51:$T$60,5))*(1-$U$28)*Q419*VLOOKUP(Z410,P411:Q420,2)</f>
        <v>1.2786005955354895E-2</v>
      </c>
      <c r="AA419" s="61">
        <f>SQRT($T$59*VLOOKUP(AA410,$P$51:$T$60,5))*(1-$V$28)*Q419*VLOOKUP(AA410,P411:Q420,2)</f>
        <v>1.6348248317427594E-2</v>
      </c>
      <c r="AB419" s="61">
        <f>SQRT($T$59*VLOOKUP(AB410,$P$51:$T$60,5))*(1-$W$28)*Q419*VLOOKUP(AB410,P411:Q420,2)</f>
        <v>7.7444845699663222E-4</v>
      </c>
      <c r="AC419" s="61">
        <f>SQRT($T$59*VLOOKUP(AC410,$P$51:$T$60,5))*(1-$X$28)*Q419*VLOOKUP(AC410,P411:Q420,2)</f>
        <v>4.1087070260864894E-3</v>
      </c>
      <c r="AD419" s="61">
        <f>SQRT($T$59*VLOOKUP(AD410,$P$51:$T$60,5))*(1-$Y$28)*Q419*VLOOKUP(AD410,P411:Q420,2)</f>
        <v>6.5590705802196963E-3</v>
      </c>
      <c r="AE419" s="155">
        <f>SQRT($T$59*VLOOKUP(AE410,$P$51:$T$60,5))*(1-$Z$28)*Q419*VLOOKUP(AE410,P411:Q420,2)</f>
        <v>5.4511748959532652E-3</v>
      </c>
      <c r="AF419" s="84">
        <f>$U$59*Q419</f>
        <v>2.9410262649936364E-6</v>
      </c>
      <c r="AG419" s="59" t="s">
        <v>558</v>
      </c>
      <c r="AH419" s="61">
        <f>AH414^2/9-AH415/3</f>
        <v>-0.1037556679184532</v>
      </c>
      <c r="AI419" s="61"/>
      <c r="AJ419" s="66" t="s">
        <v>574</v>
      </c>
      <c r="AK419" s="61" t="e">
        <f>2*SQRT(AH419)*COS((AK417+2*PI())/3)-AH414/3</f>
        <v>#NUM!</v>
      </c>
      <c r="AL419" s="69" t="e">
        <f>AK419^3+AK419^2*AH414+AK419*AH415+AH416</f>
        <v>#NUM!</v>
      </c>
      <c r="AM419" s="50"/>
      <c r="AN419" s="65"/>
      <c r="AO419" s="50"/>
      <c r="AP419" s="65"/>
      <c r="AQ419" s="65"/>
      <c r="AR419" s="81"/>
      <c r="AS419" s="59">
        <v>9</v>
      </c>
      <c r="AT419" s="61">
        <f t="shared" si="99"/>
        <v>5.5413571276127595E-2</v>
      </c>
      <c r="AU419" s="61">
        <f>SUMPRODUCT(Q411:Q420,$BB$51:$BB$60)</f>
        <v>0.59958800931962064</v>
      </c>
      <c r="AV419" s="68">
        <f>IF($AA$15,EXP((AT419/AH412)*(AQ416-1)-LN(AQ416-AH412)-AH411*(2*AU419/AH411-AT419/AH412)*LN((AQ416+2.41421536*AH412)/(AQ416-0.41421536*AH412))/(AH412*2.82842713)      ),1)</f>
        <v>0.45596616255547856</v>
      </c>
    </row>
    <row r="420" spans="14:58" x14ac:dyDescent="0.25">
      <c r="N420" s="82"/>
      <c r="O420" s="172"/>
      <c r="P420" s="78">
        <v>10</v>
      </c>
      <c r="Q420" s="61">
        <f>N405/N406</f>
        <v>9.6045983097596627E-2</v>
      </c>
      <c r="R420" s="62"/>
      <c r="S420" s="62"/>
      <c r="T420" s="60"/>
      <c r="U420" s="63"/>
      <c r="V420" s="153">
        <f>SQRT($T$60*VLOOKUP(V410,$P$51:$T$60,5))*(1-$Q$29)*Q420*VLOOKUP(V410,P411:Q420,2)</f>
        <v>1.9477333488896274E-3</v>
      </c>
      <c r="W420" s="61">
        <f>SQRT($T$60*VLOOKUP(W410,$P$51:$T$60,5))*(1-$R$29)*Q420*VLOOKUP(W410,P411:Q420,2)</f>
        <v>5.3437300725453175E-3</v>
      </c>
      <c r="X420" s="61">
        <f>SQRT($T$60*VLOOKUP(X410,$P$51:$T$60,5))*(1-$S$29)*Q420*VLOOKUP(X410,P411:Q420,2)</f>
        <v>8.6393867276147226E-3</v>
      </c>
      <c r="Y420" s="61">
        <f>SQRT($T$60*VLOOKUP(Y410,$P$51:$T$60,5))*(1-$T$29)*Q420*VLOOKUP(Y410,P411:Q420,2)</f>
        <v>1.0496675207057476E-2</v>
      </c>
      <c r="Z420" s="61">
        <f>SQRT($T$60*VLOOKUP(Z410,$P$51:$T$60,5))*(1-$U$29)*Q420*VLOOKUP(Z410,P411:Q420,2)</f>
        <v>1.1155065819756262E-2</v>
      </c>
      <c r="AA420" s="61">
        <f>SQRT($T$60*VLOOKUP(AA410,$P$51:$T$60,5))*(1-$V$29)*Q420*VLOOKUP(AA410,P411:Q420,2)</f>
        <v>1.4500382108731528E-2</v>
      </c>
      <c r="AB420" s="61">
        <f>SQRT($T$60*VLOOKUP(AB410,$P$51:$T$60,5))*(1-$W$29)*Q420*VLOOKUP(AB410,P411:Q420,2)</f>
        <v>7.148557795239503E-4</v>
      </c>
      <c r="AC420" s="61">
        <f>SQRT($T$60*VLOOKUP(AC410,$P$51:$T$60,5))*(1-$X$29)*Q420*VLOOKUP(AC410,P411:Q420,2)</f>
        <v>3.5743538334371949E-3</v>
      </c>
      <c r="AD420" s="61">
        <f>SQRT($T$60*VLOOKUP(AD410,$P$51:$T$60,5))*(1-$Y$29)*Q420*VLOOKUP(AD410,P411:Q420,2)</f>
        <v>5.4511748959532652E-3</v>
      </c>
      <c r="AE420" s="155">
        <f>SQRT($T$60*VLOOKUP(AE410,$P$51:$T$60,5))*(1-$Z$29)*Q420*VLOOKUP(AE410,P411:Q420,2)</f>
        <v>4.5304143907040845E-3</v>
      </c>
      <c r="AF420" s="84">
        <f>$U$60*Q420</f>
        <v>3.4840555040022186E-6</v>
      </c>
      <c r="AG420" s="59" t="s">
        <v>72</v>
      </c>
      <c r="AH420" s="63">
        <f>AH418^2-AH419^3</f>
        <v>1.5857476813727841E-3</v>
      </c>
      <c r="AI420" s="61"/>
      <c r="AJ420" s="66" t="s">
        <v>575</v>
      </c>
      <c r="AK420" s="61" t="e">
        <f>2*SQRT(AH419)*COS((AK417+4*PI())/3)-AH414/3</f>
        <v>#NUM!</v>
      </c>
      <c r="AL420" s="69" t="e">
        <f>AK420^3+AK420^2*AH414+AH415*AK420+AH416</f>
        <v>#NUM!</v>
      </c>
      <c r="AM420" s="50"/>
      <c r="AN420" s="65"/>
      <c r="AO420" s="50"/>
      <c r="AP420" s="65"/>
      <c r="AQ420" s="65"/>
      <c r="AR420" s="81"/>
      <c r="AS420" s="59">
        <v>10</v>
      </c>
      <c r="AT420" s="61">
        <f t="shared" si="99"/>
        <v>7.4413442121268769E-2</v>
      </c>
      <c r="AU420" s="61">
        <f>SUMPRODUCT(Q411:Q420,$BC$51:$BC$60)</f>
        <v>0.58144344281543603</v>
      </c>
      <c r="AV420" s="68">
        <f>IF($AA$16,EXP((AT420/AH412)*(AQ416-1)-LN(AQ416-AH412)-AH411*(2*AU420/AH411-AT420/AH412)*LN((AQ416+2.41421536*AH412)/(AQ416-0.41421536*AH412))/(AH412*2.82842713)      ),1)</f>
        <v>0.83642818465631463</v>
      </c>
      <c r="AW420" s="65"/>
      <c r="AX420" s="65"/>
      <c r="AY420" s="65"/>
      <c r="AZ420" s="65"/>
      <c r="BA420" s="65"/>
      <c r="BB420" s="65"/>
      <c r="BC420" s="65"/>
      <c r="BD420" s="65"/>
    </row>
    <row r="421" spans="14:58" x14ac:dyDescent="0.25">
      <c r="N421" s="173"/>
      <c r="O421" s="80"/>
      <c r="P421" s="93"/>
      <c r="Q421" s="72">
        <f>SUM(Q411:Q420)</f>
        <v>1</v>
      </c>
      <c r="R421" s="73"/>
      <c r="S421" s="73"/>
      <c r="T421" s="73"/>
      <c r="U421" s="73"/>
      <c r="V421" s="70"/>
      <c r="W421" s="73"/>
      <c r="X421" s="73"/>
      <c r="Y421" s="73"/>
      <c r="Z421" s="73"/>
      <c r="AA421" s="73"/>
      <c r="AB421" s="73"/>
      <c r="AC421" s="73"/>
      <c r="AD421" s="73"/>
      <c r="AE421" s="88">
        <f>SUM(V411:AE420)</f>
        <v>0.98094532823618119</v>
      </c>
      <c r="AF421" s="85">
        <f>SUM(AF411:AF420)</f>
        <v>5.2198757340785114E-5</v>
      </c>
      <c r="AG421" s="70"/>
      <c r="AH421" s="73"/>
      <c r="AI421" s="74"/>
      <c r="AJ421" s="75"/>
      <c r="AK421" s="74"/>
      <c r="AL421" s="74"/>
      <c r="AM421" s="76"/>
      <c r="AN421" s="73"/>
      <c r="AO421" s="76"/>
      <c r="AP421" s="73"/>
      <c r="AQ421" s="73"/>
      <c r="AR421" s="80"/>
      <c r="AS421" s="70"/>
      <c r="AT421" s="73"/>
      <c r="AU421" s="73"/>
      <c r="AV421" s="77"/>
      <c r="AW421" s="65"/>
      <c r="AX421" s="65"/>
      <c r="AY421" s="65"/>
      <c r="AZ421" s="65"/>
      <c r="BA421" s="65"/>
      <c r="BB421" s="65"/>
      <c r="BC421" s="65"/>
      <c r="BD421" s="65"/>
    </row>
    <row r="422" spans="14:58" x14ac:dyDescent="0.25">
      <c r="N422" s="82" t="s">
        <v>590</v>
      </c>
      <c r="O422" s="81"/>
      <c r="P422" s="171"/>
      <c r="Q422" s="57" t="s">
        <v>560</v>
      </c>
      <c r="R422" s="55"/>
      <c r="S422" s="55"/>
      <c r="T422" s="55"/>
      <c r="U422" s="56"/>
      <c r="V422" s="54">
        <v>1</v>
      </c>
      <c r="W422" s="55">
        <v>2</v>
      </c>
      <c r="X422" s="55">
        <v>3</v>
      </c>
      <c r="Y422" s="55">
        <v>4</v>
      </c>
      <c r="Z422" s="55">
        <v>5</v>
      </c>
      <c r="AA422" s="55">
        <v>6</v>
      </c>
      <c r="AB422" s="55">
        <v>7</v>
      </c>
      <c r="AC422" s="55">
        <v>8</v>
      </c>
      <c r="AD422" s="55">
        <v>9</v>
      </c>
      <c r="AE422" s="58">
        <v>10</v>
      </c>
      <c r="AF422" s="83"/>
      <c r="AG422" s="54"/>
      <c r="AH422" s="55"/>
      <c r="AI422" s="55"/>
      <c r="AJ422" s="55"/>
      <c r="AK422" s="55"/>
      <c r="AL422" s="55"/>
      <c r="AM422" s="55"/>
      <c r="AN422" s="55"/>
      <c r="AO422" s="55"/>
      <c r="AP422" s="55"/>
      <c r="AQ422" s="55"/>
      <c r="AR422" s="58"/>
      <c r="AS422" s="54"/>
      <c r="AT422" s="55" t="s">
        <v>565</v>
      </c>
      <c r="AU422" s="55" t="s">
        <v>577</v>
      </c>
      <c r="AV422" s="58" t="s">
        <v>590</v>
      </c>
      <c r="AW422" s="65"/>
      <c r="AX422" s="65"/>
      <c r="AY422" s="65"/>
      <c r="AZ422" s="65"/>
      <c r="BA422" s="65"/>
      <c r="BB422" s="65"/>
      <c r="BC422" s="65"/>
      <c r="BD422" s="65"/>
    </row>
    <row r="423" spans="14:58" x14ac:dyDescent="0.25">
      <c r="N423" s="82"/>
      <c r="O423" s="81"/>
      <c r="P423" s="78">
        <v>1</v>
      </c>
      <c r="Q423" s="61">
        <f>O396/O406</f>
        <v>0.20818022414321183</v>
      </c>
      <c r="R423" s="60"/>
      <c r="S423" s="60"/>
      <c r="T423" s="61"/>
      <c r="U423" s="62"/>
      <c r="V423" s="153">
        <f>SQRT($T$51*VLOOKUP(V422,$P$51:$T$60,5))*(1-$Q$20)*Q423*VLOOKUP(V422,P423:Q432,2)</f>
        <v>8.9009982796351989E-3</v>
      </c>
      <c r="W423" s="61">
        <f>SQRT($T$51*VLOOKUP(W422,$P$51:$T$60,5))*(1-$R$20)*Q423*VLOOKUP(W422,P423:Q432,2)</f>
        <v>6.9600177894246296E-3</v>
      </c>
      <c r="X423" s="61">
        <f>SQRT($T$51*VLOOKUP(X422,$P$51:$T$60,5))*(1-$S$20)*Q423*VLOOKUP(X422,P423:Q432,2)</f>
        <v>3.9876814671994587E-3</v>
      </c>
      <c r="Y423" s="61">
        <f>SQRT($T$51*VLOOKUP(Y422,$P$51:$T$60,5))*(1-$T$20)*Q423*VLOOKUP(Y422,P423:Q432,2)</f>
        <v>2.4474954332128064E-3</v>
      </c>
      <c r="Z423" s="61">
        <f>SQRT($T$51*VLOOKUP(Z422,$P$51:$T$60,5))*(1-$U$20)*Q423*VLOOKUP(Z422,P423:Q432,2)</f>
        <v>2.4091893804568634E-3</v>
      </c>
      <c r="AA423" s="61">
        <f>SQRT($T$51*VLOOKUP(AA422,$P$51:$T$60,5))*(1-$V$20)*Q423*VLOOKUP(AA422,P423:Q432,2)</f>
        <v>1.1902824259270102E-3</v>
      </c>
      <c r="AB423" s="61">
        <f>SQRT($T$51*VLOOKUP(AB422,$P$51:$T$60,5))*(1-$W$20)*Q423*VLOOKUP(AB422,P423:Q432,2)</f>
        <v>7.8671601099242899E-3</v>
      </c>
      <c r="AC423" s="61">
        <f>SQRT($T$51*VLOOKUP(AC422,$P$51:$T$60,5))*(1-$X$20)*Q423*VLOOKUP(AC422,P423:Q432,2)</f>
        <v>7.4875290890654318E-3</v>
      </c>
      <c r="AD423" s="61">
        <f>SQRT($T$51*VLOOKUP(AD422,$P$51:$T$60,5))*(1-$Y$20)*Q423*VLOOKUP(AD422,P423:Q432,2)</f>
        <v>4.6520556063270402E-3</v>
      </c>
      <c r="AE423" s="155">
        <f>SQRT($T$51*VLOOKUP(AE422,$P$51:$T$60,5))*(1-$Z$20)*Q423*VLOOKUP(AE422,P423:Q432,2)</f>
        <v>7.2659693807637501E-3</v>
      </c>
      <c r="AF423" s="84">
        <f>$U$51*Q423</f>
        <v>5.5796129099605235E-6</v>
      </c>
      <c r="AG423" s="59" t="s">
        <v>69</v>
      </c>
      <c r="AH423" s="61">
        <f>$AE$10*AE433*100000/($T$3*$AE$9)^2</f>
        <v>0.2716905319378019</v>
      </c>
      <c r="AI423" s="65" t="s">
        <v>583</v>
      </c>
      <c r="AJ423" s="66" t="s">
        <v>573</v>
      </c>
      <c r="AK423" s="61">
        <f>(AH430+SQRT(AH432))^(1/3)+(AH430-SQRT(AH432))^(1/3)-AH426/3</f>
        <v>0.79388094992544478</v>
      </c>
      <c r="AL423" s="63">
        <f>AK423^3+AH426*AK423^2+AH427*AK423+AH428</f>
        <v>-1.3877787807814457E-17</v>
      </c>
      <c r="AM423" s="65" t="s">
        <v>573</v>
      </c>
      <c r="AN423" s="61">
        <f>IF(AH432&gt;=0,AK423,AK430)</f>
        <v>0.79388094992544478</v>
      </c>
      <c r="AO423" s="61">
        <f>IF(AN423&lt;AN424,AN424,AN423)</f>
        <v>0.79388094992544478</v>
      </c>
      <c r="AP423" s="61">
        <f>AO423</f>
        <v>0.79388094992544478</v>
      </c>
      <c r="AQ423" s="67">
        <f>IF(AP423&lt;AP424,AP424,AP423)</f>
        <v>0.79388094992544478</v>
      </c>
      <c r="AR423" s="81"/>
      <c r="AS423" s="59">
        <v>1</v>
      </c>
      <c r="AT423" s="61">
        <f>AT411</f>
        <v>5.4980683411787988E-2</v>
      </c>
      <c r="AU423" s="61">
        <f>SUMPRODUCT(Q423:Q432,$AT$51:$AT$60)</f>
        <v>0.21494879441335787</v>
      </c>
      <c r="AV423" s="68">
        <f>IF($AA$7,EXP((AT423/AH424)*(AQ428-1)-LN(AQ428-AH424)-AH423*(2*AU423/AH423-AT423/AH424)*LN((AQ428+2.41421536*AH424)/(AQ428-0.41421536*AH424))/(AH424*2.82842713)      ),1)</f>
        <v>0.9121785425706721</v>
      </c>
      <c r="AW423" s="61"/>
      <c r="AX423" s="61"/>
      <c r="AY423" s="61"/>
      <c r="AZ423" s="61"/>
      <c r="BA423" s="61"/>
      <c r="BB423" s="61"/>
      <c r="BC423" s="61"/>
      <c r="BD423" s="65"/>
    </row>
    <row r="424" spans="14:58" x14ac:dyDescent="0.25">
      <c r="N424" s="82"/>
      <c r="O424" s="81"/>
      <c r="P424" s="78">
        <v>2</v>
      </c>
      <c r="Q424" s="61">
        <f>O397/O406</f>
        <v>9.3710873316219356E-2</v>
      </c>
      <c r="R424" s="60"/>
      <c r="S424" s="60"/>
      <c r="T424" s="61"/>
      <c r="U424" s="62"/>
      <c r="V424" s="153">
        <f>SQRT($T$52*VLOOKUP(V422,$P$51:$T$60,5))*(1-$Q$21)*Q424*VLOOKUP(V422,P423:Q432,2)</f>
        <v>6.9600177894246287E-3</v>
      </c>
      <c r="W424" s="61">
        <f>SQRT($T$52*VLOOKUP(W422,$P$51:$T$60,5))*(1-$R$21)*Q424*VLOOKUP(W422,P423:Q432,2)</f>
        <v>5.4141038469517873E-3</v>
      </c>
      <c r="X424" s="61">
        <f>SQRT($T$52*VLOOKUP(X422,$P$51:$T$60,5))*(1-$S$21)*Q424*VLOOKUP(X422,P423:Q432,2)</f>
        <v>3.1507176830475546E-3</v>
      </c>
      <c r="Y424" s="61">
        <f>SQRT($T$52*VLOOKUP(Y422,$P$51:$T$60,5))*(1-$T$21)*Q424*VLOOKUP(Y422,P423:Q432,2)</f>
        <v>1.7488361609401292E-3</v>
      </c>
      <c r="Z424" s="61">
        <f>SQRT($T$52*VLOOKUP(Z422,$P$51:$T$60,5))*(1-$U$21)*Q424*VLOOKUP(Z422,P423:Q432,2)</f>
        <v>1.9412330011549955E-3</v>
      </c>
      <c r="AA424" s="61">
        <f>SQRT($T$52*VLOOKUP(AA422,$P$51:$T$60,5))*(1-$V$21)*Q424*VLOOKUP(AA422,P423:Q432,2)</f>
        <v>9.427544970155514E-4</v>
      </c>
      <c r="AB424" s="61">
        <f>SQRT($T$52*VLOOKUP(AB422,$P$51:$T$60,5))*(1-$W$21)*Q424*VLOOKUP(AB422,P423:Q432,2)</f>
        <v>6.0064836670720659E-3</v>
      </c>
      <c r="AC424" s="61">
        <f>SQRT($T$52*VLOOKUP(AC422,$P$51:$T$60,5))*(1-$X$21)*Q424*VLOOKUP(AC422,P423:Q432,2)</f>
        <v>5.5804397686184002E-3</v>
      </c>
      <c r="AD424" s="61">
        <f>SQRT($T$52*VLOOKUP(AD422,$P$51:$T$60,5))*(1-$Y$21)*Q424*VLOOKUP(AD422,P423:Q432,2)</f>
        <v>3.630952664427201E-3</v>
      </c>
      <c r="AE424" s="155">
        <f>SQRT($T$52*VLOOKUP(AE422,$P$51:$T$60,5))*(1-$Z$21)*Q424*VLOOKUP(AE422,P423:Q432,2)</f>
        <v>5.7397653980262812E-3</v>
      </c>
      <c r="AF424" s="84">
        <f>$U$52*Q424</f>
        <v>3.7906137611622708E-6</v>
      </c>
      <c r="AG424" s="59" t="s">
        <v>65</v>
      </c>
      <c r="AH424" s="61">
        <f>AF433*$AE$10*100000/($T$3*$AE$9)</f>
        <v>6.5231206352178397E-2</v>
      </c>
      <c r="AI424" s="61"/>
      <c r="AJ424" s="66" t="s">
        <v>574</v>
      </c>
      <c r="AK424" s="66" t="e">
        <f>1/0</f>
        <v>#DIV/0!</v>
      </c>
      <c r="AL424" s="61"/>
      <c r="AM424" s="65" t="s">
        <v>574</v>
      </c>
      <c r="AN424" s="66">
        <f>IF(AH432&gt;=0,0,AK431)</f>
        <v>0</v>
      </c>
      <c r="AO424" s="61">
        <f>IF(AN423&lt;AN424,AN423,AN424)</f>
        <v>0</v>
      </c>
      <c r="AP424" s="61">
        <f>IF(AO424&lt;AO425,AO425,AO424)</f>
        <v>0</v>
      </c>
      <c r="AQ424" s="67">
        <f>IF(AP423&lt;AP424,AP423,AP424)</f>
        <v>0</v>
      </c>
      <c r="AR424" s="81"/>
      <c r="AS424" s="59">
        <v>2</v>
      </c>
      <c r="AT424" s="61">
        <f t="shared" ref="AT424:AT432" si="100">AT412</f>
        <v>8.2978405430088234E-2</v>
      </c>
      <c r="AU424" s="61">
        <f>SUMPRODUCT(Q423:Q432,$AU$51:$AU$60)</f>
        <v>0.36926197785989856</v>
      </c>
      <c r="AV424" s="68">
        <f>IF($AA$8,EXP((AT424/AH424)*(AQ428-1)-LN(AQ428-AH424)-AH423*(2*AU424/AH423-AT424/AH424)*LN((AQ428+2.41421536*AH424)/(AQ428-0.41421536*AH424))/(AH424*2.82842713)      ),1)</f>
        <v>0.66713931164552132</v>
      </c>
      <c r="AW424" s="61"/>
      <c r="AX424" s="61"/>
      <c r="AY424" s="61"/>
      <c r="AZ424" s="61"/>
      <c r="BA424" s="61"/>
      <c r="BB424" s="61"/>
      <c r="BC424" s="61"/>
      <c r="BD424" s="65"/>
    </row>
    <row r="425" spans="14:58" x14ac:dyDescent="0.25">
      <c r="N425" s="82"/>
      <c r="O425" s="81"/>
      <c r="P425" s="78">
        <v>3</v>
      </c>
      <c r="Q425" s="61">
        <f>O398/O406</f>
        <v>3.9849083670985448E-2</v>
      </c>
      <c r="R425" s="60"/>
      <c r="S425" s="60"/>
      <c r="T425" s="61"/>
      <c r="U425" s="62"/>
      <c r="V425" s="153">
        <f>SQRT($T$53*VLOOKUP(V422,$P$51:$T$60,5))*(1-$Q$22)*Q425*VLOOKUP(V422,P423:Q432,2)</f>
        <v>3.9876814671994587E-3</v>
      </c>
      <c r="W425" s="61">
        <f>SQRT($T$53*VLOOKUP(W422,$P$51:$T$60,5))*(1-$R$22)*Q425*VLOOKUP(W422,P423:Q432,2)</f>
        <v>3.1507176830475546E-3</v>
      </c>
      <c r="X425" s="61">
        <f>SQRT($T$53*VLOOKUP(X422,$P$51:$T$60,5))*(1-$S$22)*Q425*VLOOKUP(X422,P423:Q432,2)</f>
        <v>1.8375889594552013E-3</v>
      </c>
      <c r="Y425" s="61">
        <f>SQRT($T$53*VLOOKUP(Y422,$P$51:$T$60,5))*(1-$T$22)*Q425*VLOOKUP(Y422,P423:Q432,2)</f>
        <v>1.1233266132449576E-3</v>
      </c>
      <c r="Z425" s="61">
        <f>SQRT($T$53*VLOOKUP(Z422,$P$51:$T$60,5))*(1-$U$22)*Q425*VLOOKUP(Z422,P423:Q432,2)</f>
        <v>1.1321731385418442E-3</v>
      </c>
      <c r="AA425" s="61">
        <f>SQRT($T$53*VLOOKUP(AA422,$P$51:$T$60,5))*(1-$V$22)*Q425*VLOOKUP(AA422,P423:Q432,2)</f>
        <v>5.3877447079705445E-4</v>
      </c>
      <c r="AB425" s="61">
        <f>SQRT($T$53*VLOOKUP(AB422,$P$51:$T$60,5))*(1-$W$22)*Q425*VLOOKUP(AB422,P423:Q432,2)</f>
        <v>3.3749707774821326E-3</v>
      </c>
      <c r="AC425" s="61">
        <f>SQRT($T$53*VLOOKUP(AC422,$P$51:$T$60,5))*(1-$X$22)*Q425*VLOOKUP(AC422,P423:Q432,2)</f>
        <v>3.2814379860250363E-3</v>
      </c>
      <c r="AD425" s="61">
        <f>SQRT($T$53*VLOOKUP(AD422,$P$51:$T$60,5))*(1-$Y$22)*Q425*VLOOKUP(AD422,P423:Q432,2)</f>
        <v>2.1049622872299539E-3</v>
      </c>
      <c r="AE425" s="155">
        <f>SQRT($T$53*VLOOKUP(AE422,$P$51:$T$60,5))*(1-$Z$22)*Q425*VLOOKUP(AE422,P423:Q432,2)</f>
        <v>3.3739416017640831E-3</v>
      </c>
      <c r="AF425" s="84">
        <f>$U$53*Q425</f>
        <v>2.2452710584018292E-6</v>
      </c>
      <c r="AG425" s="82"/>
      <c r="AH425" s="65"/>
      <c r="AI425" s="61"/>
      <c r="AJ425" s="66" t="s">
        <v>575</v>
      </c>
      <c r="AK425" s="66" t="e">
        <f>1/0</f>
        <v>#DIV/0!</v>
      </c>
      <c r="AL425" s="61"/>
      <c r="AM425" s="65" t="s">
        <v>575</v>
      </c>
      <c r="AN425" s="66">
        <f>IF(AH432&gt;=0,0,AK432)</f>
        <v>0</v>
      </c>
      <c r="AO425" s="61">
        <f>AN425</f>
        <v>0</v>
      </c>
      <c r="AP425" s="61">
        <f>IF(AO424&lt;AO425,AO424,AO425)</f>
        <v>0</v>
      </c>
      <c r="AQ425" s="67">
        <f>AP425</f>
        <v>0</v>
      </c>
      <c r="AR425" s="81"/>
      <c r="AS425" s="59">
        <v>3</v>
      </c>
      <c r="AT425" s="61">
        <f t="shared" si="100"/>
        <v>0.11558353539329831</v>
      </c>
      <c r="AU425" s="61">
        <f>SUMPRODUCT(Q423:Q432,$AV$51:$AV$60)</f>
        <v>0.50489598914376366</v>
      </c>
      <c r="AV425" s="68">
        <f>IF($AA$9,EXP((AT425/AH424)*(AQ428-1)-LN(AQ428-AH424)-AH423*(2*AU425/AH423-AT425/AH424)*LN((AQ428+2.41421536*AH424)/(AQ428-0.41421536*AH424))/(AH424*2.82842713)      ),1)</f>
        <v>0.51372091660061059</v>
      </c>
      <c r="AW425" s="61"/>
      <c r="AX425" s="61"/>
      <c r="AY425" s="61"/>
      <c r="AZ425" s="61"/>
      <c r="BA425" s="61"/>
      <c r="BB425" s="61"/>
      <c r="BC425" s="61"/>
    </row>
    <row r="426" spans="14:58" x14ac:dyDescent="0.25">
      <c r="N426" s="82"/>
      <c r="O426" s="81"/>
      <c r="P426" s="78">
        <v>4</v>
      </c>
      <c r="Q426" s="61">
        <f>O399/O406</f>
        <v>1.9272756953509575E-2</v>
      </c>
      <c r="R426" s="60"/>
      <c r="S426" s="60"/>
      <c r="T426" s="61"/>
      <c r="U426" s="62"/>
      <c r="V426" s="153">
        <f>SQRT($T$54*VLOOKUP(V422,$P$51:$T$60,5))*(1-$Q$23)*Q426*VLOOKUP(V422,P423:Q432,2)</f>
        <v>2.4474954332128064E-3</v>
      </c>
      <c r="W426" s="61">
        <f>SQRT($T$54*VLOOKUP(W422,$P$51:$T$60,5))*(1-$R$23)*Q426*VLOOKUP(W422,P423:Q432,2)</f>
        <v>1.7488361609401292E-3</v>
      </c>
      <c r="X426" s="61">
        <f>SQRT($T$54*VLOOKUP(X422,$P$51:$T$60,5))*(1-$S$23)*Q426*VLOOKUP(X422,P423:Q432,2)</f>
        <v>1.1233266132449576E-3</v>
      </c>
      <c r="Y426" s="61">
        <f>SQRT($T$54*VLOOKUP(Y422,$P$51:$T$60,5))*(1-$T$23)*Q426*VLOOKUP(Y422,P423:Q432,2)</f>
        <v>6.9124946271136782E-4</v>
      </c>
      <c r="Z426" s="61">
        <f>SQRT($T$54*VLOOKUP(Z422,$P$51:$T$60,5))*(1-$U$23)*Q426*VLOOKUP(Z422,P423:Q432,2)</f>
        <v>6.8929541985480818E-4</v>
      </c>
      <c r="AA426" s="61">
        <f>SQRT($T$54*VLOOKUP(AA422,$P$51:$T$60,5))*(1-$V$23)*Q426*VLOOKUP(AA422,P423:Q432,2)</f>
        <v>3.1438693464023917E-4</v>
      </c>
      <c r="AB426" s="61">
        <f>SQRT($T$54*VLOOKUP(AB422,$P$51:$T$60,5))*(1-$W$23)*Q426*VLOOKUP(AB422,P423:Q432,2)</f>
        <v>2.0817324169776085E-3</v>
      </c>
      <c r="AC426" s="61">
        <f>SQRT($T$54*VLOOKUP(AC422,$P$51:$T$60,5))*(1-$X$23)*Q426*VLOOKUP(AC422,P423:Q432,2)</f>
        <v>1.991460461545887E-3</v>
      </c>
      <c r="AD426" s="61">
        <f>SQRT($T$54*VLOOKUP(AD422,$P$51:$T$60,5))*(1-$Y$23)*Q426*VLOOKUP(AD422,P423:Q432,2)</f>
        <v>1.4152966164265792E-3</v>
      </c>
      <c r="AE426" s="155">
        <f>SQRT($T$54*VLOOKUP(AE422,$P$51:$T$60,5))*(1-$Z$23)*Q426*VLOOKUP(AE422,P423:Q432,2)</f>
        <v>1.8785422044395766E-3</v>
      </c>
      <c r="AF426" s="84">
        <f>$U$54*Q426</f>
        <v>1.3950937334833579E-6</v>
      </c>
      <c r="AG426" s="59" t="s">
        <v>570</v>
      </c>
      <c r="AH426" s="60">
        <f>AH424-1</f>
        <v>-0.93476879364782162</v>
      </c>
      <c r="AI426" s="61"/>
      <c r="AJ426" s="66"/>
      <c r="AK426" s="61"/>
      <c r="AL426" s="61"/>
      <c r="AM426" s="50"/>
      <c r="AN426" s="65"/>
      <c r="AO426" s="65"/>
      <c r="AP426" s="65"/>
      <c r="AQ426" s="65"/>
      <c r="AR426" s="81"/>
      <c r="AS426" s="59">
        <v>4</v>
      </c>
      <c r="AT426" s="61">
        <f t="shared" si="100"/>
        <v>0.14849269129567372</v>
      </c>
      <c r="AU426" s="61">
        <f>SUMPRODUCT(Q423:Q432,$AW$51:$AW$60)</f>
        <v>0.62803678661622797</v>
      </c>
      <c r="AV426" s="68">
        <f>IF($AA$10,EXP((AT426/AH424)*(AQ428-1)-LN(AQ428-AH424)-AH423*(2*AU426/AH423-AT426/AH424)*LN((AQ428+2.41421536*AH424)/(AQ428-0.41421536*AH424))/(AH424*2.82842713)      ),1)</f>
        <v>0.40751470206258078</v>
      </c>
      <c r="AW426" s="61"/>
      <c r="AX426" s="61"/>
      <c r="AY426" s="61"/>
      <c r="AZ426" s="61"/>
      <c r="BA426" s="61"/>
      <c r="BB426" s="61"/>
      <c r="BC426" s="61"/>
    </row>
    <row r="427" spans="14:58" x14ac:dyDescent="0.25">
      <c r="N427" s="82"/>
      <c r="O427" s="81"/>
      <c r="P427" s="78">
        <v>5</v>
      </c>
      <c r="Q427" s="61">
        <f>O400/O406</f>
        <v>1.988177237944452E-2</v>
      </c>
      <c r="R427" s="60"/>
      <c r="S427" s="60"/>
      <c r="T427" s="61"/>
      <c r="U427" s="62"/>
      <c r="V427" s="153">
        <f>SQRT($T$55*VLOOKUP(V422,$P$51:$T$60,5))*(1-$Q$24)*Q427*VLOOKUP(V422,P423:Q432,2)</f>
        <v>2.4091893804568634E-3</v>
      </c>
      <c r="W427" s="61">
        <f>SQRT($T$55*VLOOKUP(W422,$P$51:$T$60,5))*(1-$R$24)*Q427*VLOOKUP(W422,P423:Q432,2)</f>
        <v>1.9412330011549955E-3</v>
      </c>
      <c r="X427" s="61">
        <f>SQRT($T$55*VLOOKUP(X422,$P$51:$T$60,5))*(1-$S$24)*Q427*VLOOKUP(X422,P423:Q432,2)</f>
        <v>1.1321731385418442E-3</v>
      </c>
      <c r="Y427" s="61">
        <f>SQRT($T$55*VLOOKUP(Y422,$P$51:$T$60,5))*(1-$T$24)*Q427*VLOOKUP(Y422,P423:Q432,2)</f>
        <v>6.8929541985480818E-4</v>
      </c>
      <c r="Z427" s="61">
        <f>SQRT($T$55*VLOOKUP(Z422,$P$51:$T$60,5))*(1-$U$24)*Q427*VLOOKUP(Z422,P423:Q432,2)</f>
        <v>6.8679735297000062E-4</v>
      </c>
      <c r="AA427" s="61">
        <f>SQRT($T$55*VLOOKUP(AA422,$P$51:$T$60,5))*(1-$V$24)*Q427*VLOOKUP(AA422,P423:Q432,2)</f>
        <v>3.3841562410532423E-4</v>
      </c>
      <c r="AB427" s="61">
        <f>SQRT($T$55*VLOOKUP(AB422,$P$51:$T$60,5))*(1-$W$24)*Q427*VLOOKUP(AB422,P423:Q432,2)</f>
        <v>2.0224656328457435E-3</v>
      </c>
      <c r="AC427" s="61">
        <f>SQRT($T$55*VLOOKUP(AC422,$P$51:$T$60,5))*(1-$X$24)*Q427*VLOOKUP(AC422,P423:Q432,2)</f>
        <v>2.0154984425128858E-3</v>
      </c>
      <c r="AD427" s="61">
        <f>SQRT($T$55*VLOOKUP(AD422,$P$51:$T$60,5))*(1-$Y$24)*Q427*VLOOKUP(AD422,P423:Q432,2)</f>
        <v>1.3438628504245269E-3</v>
      </c>
      <c r="AE427" s="155">
        <f>SQRT($T$55*VLOOKUP(AE422,$P$51:$T$60,5))*(1-$Z$24)*Q427*VLOOKUP(AE422,P423:Q432,2)</f>
        <v>2.0626601640025819E-3</v>
      </c>
      <c r="AF427" s="84">
        <f>$U$55*Q427</f>
        <v>1.4388540600970783E-6</v>
      </c>
      <c r="AG427" s="59" t="s">
        <v>571</v>
      </c>
      <c r="AH427" s="60">
        <f>AH423-3*AH424*AH424-2*AH424</f>
        <v>0.12846278838696365</v>
      </c>
      <c r="AI427" s="61" t="s">
        <v>584</v>
      </c>
      <c r="AJ427" s="66" t="s">
        <v>585</v>
      </c>
      <c r="AK427" s="61">
        <f>AH430^2/AH431^3</f>
        <v>1.7729741858938706</v>
      </c>
      <c r="AL427" s="61"/>
      <c r="AM427" s="50"/>
      <c r="AN427" s="65"/>
      <c r="AO427" s="65"/>
      <c r="AP427" s="65"/>
      <c r="AQ427" s="65"/>
      <c r="AR427" s="81"/>
      <c r="AS427" s="59">
        <v>5</v>
      </c>
      <c r="AT427" s="61">
        <f t="shared" si="100"/>
        <v>0.14845922339919562</v>
      </c>
      <c r="AU427" s="61">
        <f>SUMPRODUCT(Q423:Q432,$AX$51:$AX$60)</f>
        <v>0.61980380759657283</v>
      </c>
      <c r="AV427" s="68">
        <f>IF($AA$11,EXP((AT427/AH424)*(AQ428-1)-LN(AQ428-AH424)-AH423*(2*AU427/AH423-AT427/AH424)*LN((AQ428+2.41421536*AH424)/(AQ428-0.41421536*AH424))/(AH424*2.82842713)      ),1)</f>
        <v>0.41540765225969173</v>
      </c>
      <c r="AW427" s="61"/>
      <c r="AX427" s="61"/>
      <c r="AY427" s="61"/>
      <c r="AZ427" s="61"/>
      <c r="BA427" s="61"/>
      <c r="BB427" s="61"/>
      <c r="BC427" s="61"/>
    </row>
    <row r="428" spans="14:58" x14ac:dyDescent="0.25">
      <c r="N428" s="82"/>
      <c r="O428" s="81"/>
      <c r="P428" s="78">
        <v>6</v>
      </c>
      <c r="Q428" s="61">
        <f>O401/O406</f>
        <v>7.7696708579451318E-3</v>
      </c>
      <c r="R428" s="60"/>
      <c r="S428" s="60"/>
      <c r="T428" s="61"/>
      <c r="U428" s="62"/>
      <c r="V428" s="153">
        <f>SQRT($T$56*VLOOKUP(V422,$P$51:$T$60,5))*(1-$Q$25)*Q428*VLOOKUP(V422,P423:Q432,2)</f>
        <v>1.19028242592701E-3</v>
      </c>
      <c r="W428" s="61">
        <f>SQRT($T$56*VLOOKUP(W422,$P$51:$T$60,5))*(1-$R$25)*Q428*VLOOKUP(W422,P423:Q432,2)</f>
        <v>9.4275449701555129E-4</v>
      </c>
      <c r="X428" s="61">
        <f>SQRT($T$56*VLOOKUP(X422,$P$51:$T$60,5))*(1-$S$25)*Q428*VLOOKUP(X422,P423:Q432,2)</f>
        <v>5.3877447079705434E-4</v>
      </c>
      <c r="Y428" s="61">
        <f>SQRT($T$56*VLOOKUP(Y422,$P$51:$T$60,5))*(1-$T$25)*Q428*VLOOKUP(Y422,P423:Q432,2)</f>
        <v>3.1438693464023917E-4</v>
      </c>
      <c r="Z428" s="61">
        <f>SQRT($T$56*VLOOKUP(Z422,$P$51:$T$60,5))*(1-$U$25)*Q428*VLOOKUP(Z422,P423:Q432,2)</f>
        <v>3.3841562410532423E-4</v>
      </c>
      <c r="AA428" s="61">
        <f>SQRT($T$56*VLOOKUP(AA422,$P$51:$T$60,5))*(1-$V$25)*Q428*VLOOKUP(AA422,P423:Q432,2)</f>
        <v>1.667524403571756E-4</v>
      </c>
      <c r="AB428" s="61">
        <f>SQRT($T$56*VLOOKUP(AB422,$P$51:$T$60,5))*(1-$W$25)*Q428*VLOOKUP(AB422,P423:Q432,2)</f>
        <v>1.1002489637622129E-3</v>
      </c>
      <c r="AC428" s="61">
        <f>SQRT($T$56*VLOOKUP(AC422,$P$51:$T$60,5))*(1-$X$25)*Q428*VLOOKUP(AC422,P423:Q432,2)</f>
        <v>9.9064297489766251E-4</v>
      </c>
      <c r="AD428" s="61">
        <f>SQRT($T$56*VLOOKUP(AD422,$P$51:$T$60,5))*(1-$Y$25)*Q428*VLOOKUP(AD422,P423:Q432,2)</f>
        <v>6.5133700837613745E-4</v>
      </c>
      <c r="AE428" s="155">
        <f>SQRT($T$56*VLOOKUP(AE422,$P$51:$T$60,5))*(1-$Z$25)*Q428*VLOOKUP(AE422,P423:Q432,2)</f>
        <v>1.0163644686449669E-3</v>
      </c>
      <c r="AF428" s="84">
        <f>$U$56*Q428</f>
        <v>6.9949406080456884E-7</v>
      </c>
      <c r="AG428" s="59" t="s">
        <v>572</v>
      </c>
      <c r="AH428" s="60">
        <f>-1*AH423*AH424+AH424^2+AH424^3</f>
        <v>-1.3190024893740507E-2</v>
      </c>
      <c r="AI428" s="61"/>
      <c r="AJ428" s="66" t="s">
        <v>586</v>
      </c>
      <c r="AK428" s="61" t="e">
        <f>SQRT(1-AK427)/SQRT(AK427)*AH430/ABS(AH430)</f>
        <v>#NUM!</v>
      </c>
      <c r="AL428" s="61"/>
      <c r="AM428" s="50"/>
      <c r="AN428" s="65"/>
      <c r="AO428" s="65"/>
      <c r="AP428" s="65" t="s">
        <v>589</v>
      </c>
      <c r="AQ428" s="61">
        <f>AQ423</f>
        <v>0.79388094992544478</v>
      </c>
      <c r="AR428" s="81"/>
      <c r="AS428" s="59">
        <v>6</v>
      </c>
      <c r="AT428" s="61">
        <f t="shared" si="100"/>
        <v>0.18468301041282212</v>
      </c>
      <c r="AU428" s="61">
        <f>SUMPRODUCT(Q423:Q432,$AY$51:$AY$60)</f>
        <v>0.78533335534518633</v>
      </c>
      <c r="AV428" s="68">
        <f>IF($AA$12,EXP((AT428/AH424)*(AQ428-1)-LN(AQ428-AH424)-AH423*(2*AU428/AH423-AT428/AH424)*LN((AQ428+2.41421536*AH424)/(AQ428-0.41421536*AH424))/(AH424*2.82842713)      ),1)</f>
        <v>0.3001411681000889</v>
      </c>
      <c r="AW428" s="61"/>
      <c r="AX428" s="61"/>
      <c r="AY428" s="61"/>
      <c r="AZ428" s="61"/>
      <c r="BA428" s="61"/>
      <c r="BB428" s="61"/>
      <c r="BC428" s="61"/>
    </row>
    <row r="429" spans="14:58" x14ac:dyDescent="0.25">
      <c r="N429" s="82"/>
      <c r="O429" s="81"/>
      <c r="P429" s="78">
        <v>7</v>
      </c>
      <c r="Q429" s="61">
        <f>O402/O406</f>
        <v>0.28965052468519248</v>
      </c>
      <c r="R429" s="60"/>
      <c r="S429" s="60"/>
      <c r="T429" s="61"/>
      <c r="U429" s="62"/>
      <c r="V429" s="153">
        <f>SQRT($T$57*VLOOKUP(V422,$P$51:$T$60,5))*(1-$Q$26)*Q429*VLOOKUP(V422,P423:Q432,2)</f>
        <v>7.8671601099242899E-3</v>
      </c>
      <c r="W429" s="61">
        <f>SQRT($T$57*VLOOKUP(W422,$P$51:$T$60,5))*(1-$R$26)*Q429*VLOOKUP(W422,P423:Q432,2)</f>
        <v>6.0064836670720659E-3</v>
      </c>
      <c r="X429" s="61">
        <f>SQRT($T$57*VLOOKUP(X422,$P$51:$T$60,5))*(1-$S$26)*Q429*VLOOKUP(X422,P423:Q432,2)</f>
        <v>3.3749707774821326E-3</v>
      </c>
      <c r="Y429" s="61">
        <f>SQRT($T$57*VLOOKUP(Y422,$P$51:$T$60,5))*(1-$T$26)*Q429*VLOOKUP(Y422,P423:Q432,2)</f>
        <v>2.0817324169776085E-3</v>
      </c>
      <c r="Z429" s="61">
        <f>SQRT($T$57*VLOOKUP(Z422,$P$51:$T$60,5))*(1-$U$26)*Q429*VLOOKUP(Z422,P423:Q432,2)</f>
        <v>2.0224656328457435E-3</v>
      </c>
      <c r="AA429" s="61">
        <f>SQRT($T$57*VLOOKUP(AA422,$P$51:$T$60,5))*(1-$V$26)*Q429*VLOOKUP(AA422,P423:Q432,2)</f>
        <v>1.1002489637622131E-3</v>
      </c>
      <c r="AB429" s="61">
        <f>SQRT($T$57*VLOOKUP(AB422,$P$51:$T$60,5))*(1-$W$26)*Q429*VLOOKUP(AB422,P423:Q432,2)</f>
        <v>7.4069489061001758E-3</v>
      </c>
      <c r="AC429" s="61">
        <f>SQRT($T$57*VLOOKUP(AC422,$P$51:$T$60,5))*(1-$X$26)*Q429*VLOOKUP(AC422,P423:Q432,2)</f>
        <v>7.6493778820985936E-3</v>
      </c>
      <c r="AD429" s="61">
        <f>SQRT($T$57*VLOOKUP(AD422,$P$51:$T$60,5))*(1-$Y$26)*Q429*VLOOKUP(AD422,P423:Q432,2)</f>
        <v>3.8142385822084622E-3</v>
      </c>
      <c r="AE429" s="155">
        <f>SQRT($T$57*VLOOKUP(AE422,$P$51:$T$60,5))*(1-$Z$26)*Q429*VLOOKUP(AE422,P423:Q432,2)</f>
        <v>6.1939724117799433E-3</v>
      </c>
      <c r="AF429" s="84">
        <f>$U$57*Q429</f>
        <v>6.9660473577562857E-6</v>
      </c>
      <c r="AG429" s="82"/>
      <c r="AH429" s="65"/>
      <c r="AI429" s="61"/>
      <c r="AJ429" s="66" t="s">
        <v>587</v>
      </c>
      <c r="AK429" s="61" t="e">
        <f>IF(ATAN(AK428)&lt;0,ATAN(AK428)+PI(),ATAN(AK428))</f>
        <v>#NUM!</v>
      </c>
      <c r="AL429" s="61"/>
      <c r="AM429" s="50"/>
      <c r="AN429" s="65"/>
      <c r="AO429" s="65"/>
      <c r="AP429" s="65"/>
      <c r="AQ429" s="65"/>
      <c r="AR429" s="81"/>
      <c r="AS429" s="59">
        <v>7</v>
      </c>
      <c r="AT429" s="61">
        <f t="shared" si="100"/>
        <v>4.9335284646156045E-2</v>
      </c>
      <c r="AU429" s="61">
        <f>SUMPRODUCT(Q423:Q432,$AZ$51:$AZ$60)</f>
        <v>0.13807060819006847</v>
      </c>
      <c r="AV429" s="68">
        <f>IF($AA$13,EXP((AT429/AH424)*(AQ428-1)-LN(AQ428-AH424)-AH423*(2*AU429/AH423-AT429/AH424)*LN((AQ428+2.41421536*AH424)/(AQ428-0.41421536*AH424))/(AH424*2.82842713)      ),1)</f>
        <v>1.0812391975654636</v>
      </c>
      <c r="AW429" s="61"/>
      <c r="AX429" s="61"/>
      <c r="AY429" s="61"/>
      <c r="AZ429" s="61"/>
      <c r="BA429" s="61"/>
      <c r="BB429" s="61"/>
      <c r="BC429" s="61"/>
    </row>
    <row r="430" spans="14:58" x14ac:dyDescent="0.25">
      <c r="N430" s="82"/>
      <c r="O430" s="81"/>
      <c r="P430" s="78">
        <v>8</v>
      </c>
      <c r="Q430" s="61">
        <f>O403/O406</f>
        <v>0.1370073115159762</v>
      </c>
      <c r="R430" s="60"/>
      <c r="S430" s="60"/>
      <c r="T430" s="61"/>
      <c r="U430" s="62"/>
      <c r="V430" s="153">
        <f>SQRT($T$58*VLOOKUP(V422,$P$51:$T$60,5))*(1-$Q$27)*Q430*VLOOKUP(V422,P423:Q432,2)</f>
        <v>7.487529089065431E-3</v>
      </c>
      <c r="W430" s="61">
        <f>SQRT($T$58*VLOOKUP(W422,$P$51:$T$60,5))*(1-$R$27)*Q430*VLOOKUP(W422,P423:Q432,2)</f>
        <v>5.5804397686184002E-3</v>
      </c>
      <c r="X430" s="61">
        <f>SQRT($T$58*VLOOKUP(X422,$P$51:$T$60,5))*(1-$S$27)*Q430*VLOOKUP(X422,P423:Q432,2)</f>
        <v>3.2814379860250363E-3</v>
      </c>
      <c r="Y430" s="61">
        <f>SQRT($T$58*VLOOKUP(Y422,$P$51:$T$60,5))*(1-$T$27)*Q430*VLOOKUP(Y422,P423:Q432,2)</f>
        <v>1.991460461545887E-3</v>
      </c>
      <c r="Z430" s="61">
        <f>SQRT($T$58*VLOOKUP(Z422,$P$51:$T$60,5))*(1-$U$27)*Q430*VLOOKUP(Z422,P423:Q432,2)</f>
        <v>2.0154984425128858E-3</v>
      </c>
      <c r="AA430" s="61">
        <f>SQRT($T$58*VLOOKUP(AA422,$P$51:$T$60,5))*(1-$V$27)*Q430*VLOOKUP(AA422,P423:Q432,2)</f>
        <v>9.9064297489766273E-4</v>
      </c>
      <c r="AB430" s="61">
        <f>SQRT($T$58*VLOOKUP(AB422,$P$51:$T$60,5))*(1-$W$27)*Q430*VLOOKUP(AB422,P423:Q432,2)</f>
        <v>7.6493778820985936E-3</v>
      </c>
      <c r="AC430" s="61">
        <f>SQRT($T$58*VLOOKUP(AC422,$P$51:$T$60,5))*(1-$X$27)*Q430*VLOOKUP(AC422,P423:Q432,2)</f>
        <v>7.6378473940746606E-3</v>
      </c>
      <c r="AD430" s="61">
        <f>SQRT($T$58*VLOOKUP(AD422,$P$51:$T$60,5))*(1-$Y$27)*Q430*VLOOKUP(AD422,P423:Q432,2)</f>
        <v>4.2463020426061083E-3</v>
      </c>
      <c r="AE430" s="155">
        <f>SQRT($T$58*VLOOKUP(AE422,$P$51:$T$60,5))*(1-$Z$27)*Q430*VLOOKUP(AE422,P423:Q432,2)</f>
        <v>6.498883440962615E-3</v>
      </c>
      <c r="AF430" s="84">
        <f>$U$58*Q430</f>
        <v>3.6548464004905573E-6</v>
      </c>
      <c r="AG430" s="59" t="s">
        <v>582</v>
      </c>
      <c r="AH430" s="61">
        <f>AH426*AH427/6-AH428/2-AH426^3/27</f>
        <v>1.6832813188798073E-2</v>
      </c>
      <c r="AI430" s="61"/>
      <c r="AJ430" s="66" t="s">
        <v>573</v>
      </c>
      <c r="AK430" s="61" t="e">
        <f>2*SQRT(AH431)*COS(AK429/3)-AH426/3</f>
        <v>#NUM!</v>
      </c>
      <c r="AL430" s="69" t="e">
        <f>AK430^3+AH426*AK430^2+AH427*AK430+AH428</f>
        <v>#NUM!</v>
      </c>
      <c r="AM430" s="50"/>
      <c r="AN430" s="65"/>
      <c r="AO430" s="65"/>
      <c r="AP430" s="65"/>
      <c r="AQ430" s="65"/>
      <c r="AR430" s="81"/>
      <c r="AS430" s="59">
        <v>8</v>
      </c>
      <c r="AT430" s="61">
        <f t="shared" si="100"/>
        <v>5.4723128868748194E-2</v>
      </c>
      <c r="AU430" s="61">
        <f>SUMPRODUCT(Q423:Q432,$BA$51:$BA$60)</f>
        <v>0.29104963363170494</v>
      </c>
      <c r="AV430" s="68">
        <f>IF($AA$14,EXP((AT430/AH424)*(AQ428-1)-LN(AQ428-AH424)-AH423*(2*AU430/AH423-AT430/AH424)*LN((AQ428+2.41421536*AH424)/(AQ428-0.41421536*AH424))/(AH424*2.82842713)      ),1)</f>
        <v>0.7632217439535891</v>
      </c>
      <c r="AW430" s="61"/>
      <c r="AX430" s="61"/>
      <c r="AY430" s="61"/>
      <c r="AZ430" s="61"/>
      <c r="BA430" s="61"/>
      <c r="BB430" s="61"/>
      <c r="BC430" s="61"/>
      <c r="BD430" s="65"/>
      <c r="BE430" s="65"/>
      <c r="BF430" s="65"/>
    </row>
    <row r="431" spans="14:58" x14ac:dyDescent="0.25">
      <c r="N431" s="82"/>
      <c r="O431" s="81"/>
      <c r="P431" s="78">
        <v>9</v>
      </c>
      <c r="Q431" s="61">
        <f>O404/O406</f>
        <v>7.2366440385975589E-2</v>
      </c>
      <c r="R431" s="60"/>
      <c r="S431" s="60"/>
      <c r="T431" s="61"/>
      <c r="U431" s="62"/>
      <c r="V431" s="153">
        <f>SQRT($T$59*VLOOKUP(V422,$P$51:$T$60,5))*(1-$Q$28)*Q431*VLOOKUP(V422,P423:Q432,2)</f>
        <v>4.6520556063270402E-3</v>
      </c>
      <c r="W431" s="61">
        <f>SQRT($T$59*VLOOKUP(W422,$P$51:$T$60,5))*(1-$R$28)*Q431*VLOOKUP(W422,P423:Q432,2)</f>
        <v>3.630952664427201E-3</v>
      </c>
      <c r="X431" s="61">
        <f>SQRT($T$59*VLOOKUP(X422,$P$51:$T$60,5))*(1-$S$28)*Q431*VLOOKUP(X422,P423:Q432,2)</f>
        <v>2.1049622872299539E-3</v>
      </c>
      <c r="Y431" s="61">
        <f>SQRT($T$59*VLOOKUP(Y422,$P$51:$T$60,5))*(1-$T$28)*Q431*VLOOKUP(Y422,P423:Q432,2)</f>
        <v>1.4152966164265792E-3</v>
      </c>
      <c r="Z431" s="61">
        <f>SQRT($T$59*VLOOKUP(Z422,$P$51:$T$60,5))*(1-$U$28)*Q431*VLOOKUP(Z422,P423:Q432,2)</f>
        <v>1.3438628504245269E-3</v>
      </c>
      <c r="AA431" s="61">
        <f>SQRT($T$59*VLOOKUP(AA422,$P$51:$T$60,5))*(1-$V$28)*Q431*VLOOKUP(AA422,P423:Q432,2)</f>
        <v>6.5133700837613745E-4</v>
      </c>
      <c r="AB431" s="61">
        <f>SQRT($T$59*VLOOKUP(AB422,$P$51:$T$60,5))*(1-$W$28)*Q431*VLOOKUP(AB422,P423:Q432,2)</f>
        <v>3.8142385822084622E-3</v>
      </c>
      <c r="AC431" s="61">
        <f>SQRT($T$59*VLOOKUP(AC422,$P$51:$T$60,5))*(1-$X$28)*Q431*VLOOKUP(AC422,P423:Q432,2)</f>
        <v>4.2463020426061083E-3</v>
      </c>
      <c r="AD431" s="61">
        <f>SQRT($T$59*VLOOKUP(AD422,$P$51:$T$60,5))*(1-$Y$28)*Q431*VLOOKUP(AD422,P423:Q432,2)</f>
        <v>2.8977447658500468E-3</v>
      </c>
      <c r="AE431" s="155">
        <f>SQRT($T$59*VLOOKUP(AE422,$P$51:$T$60,5))*(1-$Z$28)*Q431*VLOOKUP(AE422,P423:Q432,2)</f>
        <v>4.2368534262802494E-3</v>
      </c>
      <c r="AF431" s="84">
        <f>$U$59*Q431</f>
        <v>1.9548246911702759E-6</v>
      </c>
      <c r="AG431" s="59" t="s">
        <v>558</v>
      </c>
      <c r="AH431" s="61">
        <f>AH426^2/9-AH427/3</f>
        <v>5.4267148046323641E-2</v>
      </c>
      <c r="AI431" s="61"/>
      <c r="AJ431" s="66" t="s">
        <v>574</v>
      </c>
      <c r="AK431" s="61" t="e">
        <f>2*SQRT(AH431)*COS((AK429+2*PI())/3)-AH426/3</f>
        <v>#NUM!</v>
      </c>
      <c r="AL431" s="69" t="e">
        <f>AK431^3+AK431^2*AH426+AK431*AH427+AH428</f>
        <v>#NUM!</v>
      </c>
      <c r="AM431" s="50"/>
      <c r="AN431" s="65"/>
      <c r="AO431" s="50"/>
      <c r="AP431" s="65"/>
      <c r="AQ431" s="65"/>
      <c r="AR431" s="81"/>
      <c r="AS431" s="59">
        <v>9</v>
      </c>
      <c r="AT431" s="61">
        <f t="shared" si="100"/>
        <v>5.5413571276127595E-2</v>
      </c>
      <c r="AU431" s="61">
        <f>SUMPRODUCT(Q423:Q432,$BB$51:$BB$60)</f>
        <v>0.33719885084615986</v>
      </c>
      <c r="AV431" s="68">
        <f>IF($AA$15,EXP((AT431/AH424)*(AQ428-1)-LN(AQ428-AH424)-AH423*(2*AU431/AH423-AT431/AH424)*LN((AQ428+2.41421536*AH424)/(AQ428-0.41421536*AH424))/(AH424*2.82842713)      ),1)</f>
        <v>0.68599929419407846</v>
      </c>
      <c r="AW431" s="61"/>
      <c r="AX431" s="61"/>
      <c r="AY431" s="61"/>
      <c r="AZ431" s="61"/>
      <c r="BA431" s="61"/>
      <c r="BB431" s="61"/>
      <c r="BC431" s="61"/>
      <c r="BD431" s="65"/>
      <c r="BE431" s="65"/>
      <c r="BF431" s="65"/>
    </row>
    <row r="432" spans="14:58" x14ac:dyDescent="0.25">
      <c r="N432" s="82"/>
      <c r="O432" s="81"/>
      <c r="P432" s="78">
        <v>10</v>
      </c>
      <c r="Q432" s="61">
        <f>O405/O406</f>
        <v>0.11231134209153974</v>
      </c>
      <c r="R432" s="60"/>
      <c r="S432" s="60"/>
      <c r="T432" s="61"/>
      <c r="U432" s="62"/>
      <c r="V432" s="153">
        <f>SQRT($T$60*VLOOKUP(V422,$P$51:$T$60,5))*(1-$Q$29)*Q432*VLOOKUP(V422,P423:Q432,2)</f>
        <v>7.265969380763751E-3</v>
      </c>
      <c r="W432" s="61">
        <f>SQRT($T$60*VLOOKUP(W422,$P$51:$T$60,5))*(1-$R$29)*Q432*VLOOKUP(W422,P423:Q432,2)</f>
        <v>5.739765398026282E-3</v>
      </c>
      <c r="X432" s="61">
        <f>SQRT($T$60*VLOOKUP(X422,$P$51:$T$60,5))*(1-$S$29)*Q432*VLOOKUP(X422,P423:Q432,2)</f>
        <v>3.3739416017640827E-3</v>
      </c>
      <c r="Y432" s="61">
        <f>SQRT($T$60*VLOOKUP(Y422,$P$51:$T$60,5))*(1-$T$29)*Q432*VLOOKUP(Y422,P423:Q432,2)</f>
        <v>1.8785422044395768E-3</v>
      </c>
      <c r="Z432" s="61">
        <f>SQRT($T$60*VLOOKUP(Z422,$P$51:$T$60,5))*(1-$U$29)*Q432*VLOOKUP(Z422,P423:Q432,2)</f>
        <v>2.0626601640025819E-3</v>
      </c>
      <c r="AA432" s="61">
        <f>SQRT($T$60*VLOOKUP(AA422,$P$51:$T$60,5))*(1-$V$29)*Q432*VLOOKUP(AA422,P423:Q432,2)</f>
        <v>1.0163644686449667E-3</v>
      </c>
      <c r="AB432" s="61">
        <f>SQRT($T$60*VLOOKUP(AB422,$P$51:$T$60,5))*(1-$W$29)*Q432*VLOOKUP(AB422,P423:Q432,2)</f>
        <v>6.1939724117799425E-3</v>
      </c>
      <c r="AC432" s="61">
        <f>SQRT($T$60*VLOOKUP(AC422,$P$51:$T$60,5))*(1-$X$29)*Q432*VLOOKUP(AC422,P423:Q432,2)</f>
        <v>6.4988834409626158E-3</v>
      </c>
      <c r="AD432" s="61">
        <f>SQRT($T$60*VLOOKUP(AD422,$P$51:$T$60,5))*(1-$Y$29)*Q432*VLOOKUP(AD422,P423:Q432,2)</f>
        <v>4.2368534262802494E-3</v>
      </c>
      <c r="AE432" s="155">
        <f>SQRT($T$60*VLOOKUP(AE422,$P$51:$T$60,5))*(1-$Z$29)*Q432*VLOOKUP(AE422,P423:Q432,2)</f>
        <v>6.1947922975600037E-3</v>
      </c>
      <c r="AF432" s="84">
        <f>$U$60*Q432</f>
        <v>4.0740792790708242E-6</v>
      </c>
      <c r="AG432" s="59" t="s">
        <v>72</v>
      </c>
      <c r="AH432" s="63">
        <f>AH430^2-AH431^3</f>
        <v>1.2353100804515031E-4</v>
      </c>
      <c r="AI432" s="61"/>
      <c r="AJ432" s="66" t="s">
        <v>575</v>
      </c>
      <c r="AK432" s="61" t="e">
        <f>2*SQRT(AH431)*COS((AK429+4*PI())/3)-AH426/3</f>
        <v>#NUM!</v>
      </c>
      <c r="AL432" s="69" t="e">
        <f>AK432^3+AK432^2*AH426+AH427*AK432+AH428</f>
        <v>#NUM!</v>
      </c>
      <c r="AM432" s="50"/>
      <c r="AN432" s="65"/>
      <c r="AO432" s="50"/>
      <c r="AP432" s="65"/>
      <c r="AQ432" s="65"/>
      <c r="AR432" s="81"/>
      <c r="AS432" s="59">
        <v>10</v>
      </c>
      <c r="AT432" s="61">
        <f t="shared" si="100"/>
        <v>7.4413442121268769E-2</v>
      </c>
      <c r="AU432" s="61">
        <f>SUMPRODUCT(Q423:Q432,$BC$51:$BC$60)</f>
        <v>0.3331838563879635</v>
      </c>
      <c r="AV432" s="68">
        <f>IF($AA$16,EXP((AT432/AH424)*(AQ428-1)-LN(AQ428-AH424)-AH423*(2*AU432/AH423-AT432/AH424)*LN((AQ428+2.41421536*AH424)/(AQ428-0.41421536*AH424))/(AH424*2.82842713)      ),1)</f>
        <v>0.71529339581805718</v>
      </c>
      <c r="AW432" s="61"/>
      <c r="AX432" s="61"/>
      <c r="AY432" s="61"/>
      <c r="AZ432" s="61"/>
      <c r="BA432" s="61"/>
      <c r="BB432" s="61"/>
      <c r="BC432" s="61"/>
      <c r="BD432" s="65"/>
      <c r="BE432" s="65"/>
      <c r="BF432" s="65"/>
    </row>
    <row r="433" spans="14:117" x14ac:dyDescent="0.25">
      <c r="N433" s="70"/>
      <c r="O433" s="80"/>
      <c r="P433" s="79"/>
      <c r="Q433" s="71"/>
      <c r="R433" s="71"/>
      <c r="S433" s="71"/>
      <c r="T433" s="72"/>
      <c r="U433" s="73"/>
      <c r="V433" s="70"/>
      <c r="W433" s="73"/>
      <c r="X433" s="73"/>
      <c r="Y433" s="73"/>
      <c r="Z433" s="73"/>
      <c r="AA433" s="73"/>
      <c r="AB433" s="73"/>
      <c r="AC433" s="73"/>
      <c r="AD433" s="73"/>
      <c r="AE433" s="88">
        <f>SUM(V423:AE432)</f>
        <v>0.3228148004398283</v>
      </c>
      <c r="AF433" s="85">
        <f>SUM(AF423:AF432)</f>
        <v>3.1798737312397574E-5</v>
      </c>
      <c r="AG433" s="70"/>
      <c r="AH433" s="73"/>
      <c r="AI433" s="74"/>
      <c r="AJ433" s="75"/>
      <c r="AK433" s="74"/>
      <c r="AL433" s="74"/>
      <c r="AM433" s="76"/>
      <c r="AN433" s="73"/>
      <c r="AO433" s="76"/>
      <c r="AP433" s="73"/>
      <c r="AQ433" s="73"/>
      <c r="AR433" s="80"/>
      <c r="AS433" s="70"/>
      <c r="AT433" s="73"/>
      <c r="AU433" s="73"/>
      <c r="AV433" s="80"/>
      <c r="AW433" s="65"/>
      <c r="AX433" s="65"/>
      <c r="AY433" s="65"/>
      <c r="AZ433" s="65"/>
      <c r="BA433" s="65"/>
      <c r="BB433" s="65"/>
      <c r="BC433" s="65"/>
      <c r="BD433" s="65"/>
      <c r="BE433" s="65"/>
      <c r="BF433" s="61"/>
    </row>
    <row r="434" spans="14:117" x14ac:dyDescent="0.25">
      <c r="N434" s="92">
        <f>N394+1</f>
        <v>10</v>
      </c>
      <c r="O434" s="157">
        <f>DM447</f>
        <v>0.24309438546417092</v>
      </c>
      <c r="P434" s="158"/>
      <c r="Q434" s="55"/>
      <c r="R434" s="55"/>
      <c r="S434" s="57">
        <v>1</v>
      </c>
      <c r="T434" s="55"/>
      <c r="U434" s="57">
        <f>S434+1</f>
        <v>2</v>
      </c>
      <c r="V434" s="55"/>
      <c r="W434" s="57">
        <f>U434+1</f>
        <v>3</v>
      </c>
      <c r="X434" s="55"/>
      <c r="Y434" s="57">
        <f>W434+1</f>
        <v>4</v>
      </c>
      <c r="Z434" s="55"/>
      <c r="AA434" s="57">
        <f>Y434+1</f>
        <v>5</v>
      </c>
      <c r="AB434" s="55"/>
      <c r="AC434" s="57">
        <f>AA434+1</f>
        <v>6</v>
      </c>
      <c r="AD434" s="55"/>
      <c r="AE434" s="57">
        <f>AC434+1</f>
        <v>7</v>
      </c>
      <c r="AF434" s="55"/>
      <c r="AG434" s="57">
        <f>AE434+1</f>
        <v>8</v>
      </c>
      <c r="AH434" s="55"/>
      <c r="AI434" s="57">
        <f>AG434+1</f>
        <v>9</v>
      </c>
      <c r="AJ434" s="55"/>
      <c r="AK434" s="57">
        <f>AI434+1</f>
        <v>10</v>
      </c>
      <c r="AL434" s="55"/>
      <c r="AM434" s="57">
        <f>AK434+1</f>
        <v>11</v>
      </c>
      <c r="AN434" s="55"/>
      <c r="AO434" s="57">
        <f>AM434+1</f>
        <v>12</v>
      </c>
      <c r="AP434" s="55"/>
      <c r="AQ434" s="57">
        <f>AO434+1</f>
        <v>13</v>
      </c>
      <c r="AR434" s="55"/>
      <c r="AS434" s="57">
        <f>AQ434+1</f>
        <v>14</v>
      </c>
      <c r="AT434" s="55"/>
      <c r="AU434" s="57">
        <f>AS434+1</f>
        <v>15</v>
      </c>
      <c r="AV434" s="55"/>
      <c r="AW434" s="57">
        <f>AU434+1</f>
        <v>16</v>
      </c>
      <c r="AX434" s="55"/>
      <c r="AY434" s="57">
        <f>AW434+1</f>
        <v>17</v>
      </c>
      <c r="AZ434" s="55"/>
      <c r="BA434" s="57">
        <f>AY434+1</f>
        <v>18</v>
      </c>
      <c r="BB434" s="55"/>
      <c r="BC434" s="57">
        <f>BA434+1</f>
        <v>19</v>
      </c>
      <c r="BD434" s="55"/>
      <c r="BE434" s="57">
        <f>BC434+1</f>
        <v>20</v>
      </c>
      <c r="BF434" s="55"/>
      <c r="BG434" s="57">
        <f>BE434+1</f>
        <v>21</v>
      </c>
      <c r="BH434" s="55"/>
      <c r="BI434" s="57">
        <f>BG434+1</f>
        <v>22</v>
      </c>
      <c r="BJ434" s="55"/>
      <c r="BK434" s="57">
        <f>BI434+1</f>
        <v>23</v>
      </c>
      <c r="BL434" s="55"/>
      <c r="BM434" s="57">
        <f>BK434+1</f>
        <v>24</v>
      </c>
      <c r="BN434" s="55"/>
      <c r="BO434" s="57">
        <f>BM434+1</f>
        <v>25</v>
      </c>
      <c r="BP434" s="55"/>
      <c r="BQ434" s="57">
        <f>BO434+1</f>
        <v>26</v>
      </c>
      <c r="BR434" s="55"/>
      <c r="BS434" s="57">
        <f>BQ434+1</f>
        <v>27</v>
      </c>
      <c r="BT434" s="55"/>
      <c r="BU434" s="57">
        <f>BS434+1</f>
        <v>28</v>
      </c>
      <c r="BV434" s="55"/>
      <c r="BW434" s="57">
        <f>BU434+1</f>
        <v>29</v>
      </c>
      <c r="BX434" s="55"/>
      <c r="BY434" s="57">
        <f>BW434+1</f>
        <v>30</v>
      </c>
      <c r="BZ434" s="55"/>
      <c r="CA434" s="57">
        <f>BY434+1</f>
        <v>31</v>
      </c>
      <c r="CB434" s="55"/>
      <c r="CC434" s="57">
        <f>CA434+1</f>
        <v>32</v>
      </c>
      <c r="CD434" s="55"/>
      <c r="CE434" s="57">
        <f>CC434+1</f>
        <v>33</v>
      </c>
      <c r="CF434" s="55"/>
      <c r="CG434" s="57">
        <f>CE434+1</f>
        <v>34</v>
      </c>
      <c r="CH434" s="55"/>
      <c r="CI434" s="57">
        <f>CG434+1</f>
        <v>35</v>
      </c>
      <c r="CJ434" s="55"/>
      <c r="CK434" s="57">
        <f>CI434+1</f>
        <v>36</v>
      </c>
      <c r="CL434" s="55"/>
      <c r="CM434" s="57">
        <f>CK434+1</f>
        <v>37</v>
      </c>
      <c r="CN434" s="55"/>
      <c r="CO434" s="57">
        <f>CM434+1</f>
        <v>38</v>
      </c>
      <c r="CP434" s="55"/>
      <c r="CQ434" s="57">
        <f>CO434+1</f>
        <v>39</v>
      </c>
      <c r="CR434" s="55"/>
      <c r="CS434" s="57">
        <f>CQ434+1</f>
        <v>40</v>
      </c>
      <c r="CT434" s="55"/>
      <c r="CU434" s="57">
        <f>CS434+1</f>
        <v>41</v>
      </c>
      <c r="CV434" s="55"/>
      <c r="CW434" s="57">
        <f>CU434+1</f>
        <v>42</v>
      </c>
      <c r="CX434" s="55"/>
      <c r="CY434" s="57">
        <f>CW434+1</f>
        <v>43</v>
      </c>
      <c r="CZ434" s="55"/>
      <c r="DA434" s="57">
        <f>CY434+1</f>
        <v>44</v>
      </c>
      <c r="DB434" s="55"/>
      <c r="DC434" s="57">
        <f>DA434+1</f>
        <v>45</v>
      </c>
      <c r="DD434" s="55"/>
      <c r="DE434" s="57">
        <f>DC434+1</f>
        <v>46</v>
      </c>
      <c r="DF434" s="55"/>
      <c r="DG434" s="57">
        <f>DE434+1</f>
        <v>47</v>
      </c>
      <c r="DH434" s="55"/>
      <c r="DI434" s="57">
        <f>DG434+1</f>
        <v>48</v>
      </c>
      <c r="DJ434" s="55"/>
      <c r="DK434" s="57">
        <f>DI434+1</f>
        <v>49</v>
      </c>
      <c r="DL434" s="55"/>
      <c r="DM434" s="90">
        <f>DK434+1</f>
        <v>50</v>
      </c>
    </row>
    <row r="435" spans="14:117" x14ac:dyDescent="0.25">
      <c r="N435" s="159" t="s">
        <v>545</v>
      </c>
      <c r="O435" s="168" t="s">
        <v>560</v>
      </c>
      <c r="P435" s="79"/>
      <c r="Q435" s="73" t="s">
        <v>580</v>
      </c>
      <c r="R435" s="160" t="s">
        <v>621</v>
      </c>
      <c r="S435" s="160" t="s">
        <v>622</v>
      </c>
      <c r="T435" s="160" t="s">
        <v>621</v>
      </c>
      <c r="U435" s="160" t="s">
        <v>622</v>
      </c>
      <c r="V435" s="160" t="s">
        <v>621</v>
      </c>
      <c r="W435" s="160" t="s">
        <v>622</v>
      </c>
      <c r="X435" s="160" t="s">
        <v>621</v>
      </c>
      <c r="Y435" s="160" t="s">
        <v>622</v>
      </c>
      <c r="Z435" s="160" t="s">
        <v>621</v>
      </c>
      <c r="AA435" s="160" t="s">
        <v>622</v>
      </c>
      <c r="AB435" s="160" t="s">
        <v>621</v>
      </c>
      <c r="AC435" s="160" t="s">
        <v>622</v>
      </c>
      <c r="AD435" s="160" t="s">
        <v>621</v>
      </c>
      <c r="AE435" s="160" t="s">
        <v>622</v>
      </c>
      <c r="AF435" s="160" t="s">
        <v>621</v>
      </c>
      <c r="AG435" s="160" t="s">
        <v>622</v>
      </c>
      <c r="AH435" s="160" t="s">
        <v>621</v>
      </c>
      <c r="AI435" s="160" t="s">
        <v>622</v>
      </c>
      <c r="AJ435" s="160" t="s">
        <v>621</v>
      </c>
      <c r="AK435" s="160" t="s">
        <v>622</v>
      </c>
      <c r="AL435" s="160" t="s">
        <v>621</v>
      </c>
      <c r="AM435" s="160" t="s">
        <v>622</v>
      </c>
      <c r="AN435" s="160" t="s">
        <v>621</v>
      </c>
      <c r="AO435" s="160" t="s">
        <v>622</v>
      </c>
      <c r="AP435" s="160" t="s">
        <v>621</v>
      </c>
      <c r="AQ435" s="160" t="s">
        <v>622</v>
      </c>
      <c r="AR435" s="160" t="s">
        <v>621</v>
      </c>
      <c r="AS435" s="160" t="s">
        <v>622</v>
      </c>
      <c r="AT435" s="160" t="s">
        <v>621</v>
      </c>
      <c r="AU435" s="160" t="s">
        <v>622</v>
      </c>
      <c r="AV435" s="160" t="s">
        <v>621</v>
      </c>
      <c r="AW435" s="160" t="s">
        <v>622</v>
      </c>
      <c r="AX435" s="160" t="s">
        <v>621</v>
      </c>
      <c r="AY435" s="160" t="s">
        <v>622</v>
      </c>
      <c r="AZ435" s="160" t="s">
        <v>621</v>
      </c>
      <c r="BA435" s="160" t="s">
        <v>622</v>
      </c>
      <c r="BB435" s="160" t="s">
        <v>621</v>
      </c>
      <c r="BC435" s="160" t="s">
        <v>622</v>
      </c>
      <c r="BD435" s="160" t="s">
        <v>621</v>
      </c>
      <c r="BE435" s="160" t="s">
        <v>622</v>
      </c>
      <c r="BF435" s="160" t="s">
        <v>621</v>
      </c>
      <c r="BG435" s="160" t="s">
        <v>622</v>
      </c>
      <c r="BH435" s="160" t="s">
        <v>621</v>
      </c>
      <c r="BI435" s="160" t="s">
        <v>622</v>
      </c>
      <c r="BJ435" s="160" t="s">
        <v>621</v>
      </c>
      <c r="BK435" s="160" t="s">
        <v>622</v>
      </c>
      <c r="BL435" s="160" t="s">
        <v>621</v>
      </c>
      <c r="BM435" s="160" t="s">
        <v>622</v>
      </c>
      <c r="BN435" s="160" t="s">
        <v>621</v>
      </c>
      <c r="BO435" s="160" t="s">
        <v>622</v>
      </c>
      <c r="BP435" s="160" t="s">
        <v>621</v>
      </c>
      <c r="BQ435" s="160" t="s">
        <v>622</v>
      </c>
      <c r="BR435" s="160" t="s">
        <v>621</v>
      </c>
      <c r="BS435" s="160" t="s">
        <v>622</v>
      </c>
      <c r="BT435" s="160" t="s">
        <v>621</v>
      </c>
      <c r="BU435" s="160" t="s">
        <v>622</v>
      </c>
      <c r="BV435" s="160" t="s">
        <v>621</v>
      </c>
      <c r="BW435" s="160" t="s">
        <v>622</v>
      </c>
      <c r="BX435" s="160" t="s">
        <v>621</v>
      </c>
      <c r="BY435" s="160" t="s">
        <v>622</v>
      </c>
      <c r="BZ435" s="160" t="s">
        <v>621</v>
      </c>
      <c r="CA435" s="160" t="s">
        <v>622</v>
      </c>
      <c r="CB435" s="160" t="s">
        <v>621</v>
      </c>
      <c r="CC435" s="160" t="s">
        <v>622</v>
      </c>
      <c r="CD435" s="160" t="s">
        <v>621</v>
      </c>
      <c r="CE435" s="160" t="s">
        <v>622</v>
      </c>
      <c r="CF435" s="160" t="s">
        <v>621</v>
      </c>
      <c r="CG435" s="160" t="s">
        <v>622</v>
      </c>
      <c r="CH435" s="160" t="s">
        <v>621</v>
      </c>
      <c r="CI435" s="160" t="s">
        <v>622</v>
      </c>
      <c r="CJ435" s="160" t="s">
        <v>621</v>
      </c>
      <c r="CK435" s="160" t="s">
        <v>622</v>
      </c>
      <c r="CL435" s="160" t="s">
        <v>621</v>
      </c>
      <c r="CM435" s="160" t="s">
        <v>622</v>
      </c>
      <c r="CN435" s="160" t="s">
        <v>621</v>
      </c>
      <c r="CO435" s="160" t="s">
        <v>622</v>
      </c>
      <c r="CP435" s="160" t="s">
        <v>621</v>
      </c>
      <c r="CQ435" s="160" t="s">
        <v>622</v>
      </c>
      <c r="CR435" s="160" t="s">
        <v>621</v>
      </c>
      <c r="CS435" s="160" t="s">
        <v>622</v>
      </c>
      <c r="CT435" s="160" t="s">
        <v>621</v>
      </c>
      <c r="CU435" s="160" t="s">
        <v>622</v>
      </c>
      <c r="CV435" s="160" t="s">
        <v>621</v>
      </c>
      <c r="CW435" s="160" t="s">
        <v>622</v>
      </c>
      <c r="CX435" s="160" t="s">
        <v>621</v>
      </c>
      <c r="CY435" s="160" t="s">
        <v>622</v>
      </c>
      <c r="CZ435" s="160" t="s">
        <v>621</v>
      </c>
      <c r="DA435" s="160" t="s">
        <v>622</v>
      </c>
      <c r="DB435" s="160" t="s">
        <v>621</v>
      </c>
      <c r="DC435" s="160" t="s">
        <v>622</v>
      </c>
      <c r="DD435" s="160" t="s">
        <v>621</v>
      </c>
      <c r="DE435" s="160" t="s">
        <v>622</v>
      </c>
      <c r="DF435" s="160" t="s">
        <v>621</v>
      </c>
      <c r="DG435" s="160" t="s">
        <v>622</v>
      </c>
      <c r="DH435" s="160" t="s">
        <v>621</v>
      </c>
      <c r="DI435" s="160" t="s">
        <v>622</v>
      </c>
      <c r="DJ435" s="160" t="s">
        <v>621</v>
      </c>
      <c r="DK435" s="160" t="s">
        <v>622</v>
      </c>
      <c r="DL435" s="160" t="s">
        <v>621</v>
      </c>
      <c r="DM435" s="161" t="s">
        <v>622</v>
      </c>
    </row>
    <row r="436" spans="14:117" x14ac:dyDescent="0.25">
      <c r="N436" s="153">
        <f>$Z$7/(O434*(Q436-1)+1)</f>
        <v>6.525590278034879E-2</v>
      </c>
      <c r="O436" s="169">
        <f>N436*Q436</f>
        <v>0.20818021241962695</v>
      </c>
      <c r="P436" s="78">
        <v>1</v>
      </c>
      <c r="Q436" s="61">
        <f>IF($AA$7,AV411/AV423,0)</f>
        <v>3.1902127401464515</v>
      </c>
      <c r="R436" s="61">
        <f>IF($AA$7,$Z$7*($Q436-1)/(1+O394*($Q436-1)),0)</f>
        <v>0.1429243165037159</v>
      </c>
      <c r="S436" s="114">
        <f>IF(R436=0,0,-1*R436^2/$Z$7)</f>
        <v>-0.20427360248054355</v>
      </c>
      <c r="T436" s="61">
        <f>IF($AA$7,$Z$7*($Q436-1)/(1+S447*($Q436-1)),0)</f>
        <v>0.14217302075014004</v>
      </c>
      <c r="U436" s="114">
        <f>IF(T436=0,0,-1*T436^2/$Z$7)</f>
        <v>-0.20213167829219753</v>
      </c>
      <c r="V436" s="61">
        <f>IF($AA$7,$Z$7*($Q436-1)/(1+U447*($Q436-1)),0)</f>
        <v>0.14292724291298436</v>
      </c>
      <c r="W436" s="114">
        <f>IF(V436=0,0,-1*V436^2/$Z$7)</f>
        <v>-0.20428196766707238</v>
      </c>
      <c r="X436" s="61">
        <f>IF($AA$7,$Z$7*($Q436-1)/(1+W447*($Q436-1)),0)</f>
        <v>0.14292430968432818</v>
      </c>
      <c r="Y436" s="114">
        <f>IF(X436=0,0,-1*X436^2/$Z$7)</f>
        <v>-0.20427358298741746</v>
      </c>
      <c r="Z436" s="61">
        <f>IF($AA$7,$Z$7*($Q436-1)/(1+Y447*($Q436-1)),0)</f>
        <v>0.14292430963927819</v>
      </c>
      <c r="AA436" s="114">
        <f>IF(Z436=0,0,-1*Z436^2/$Z$7)</f>
        <v>-0.20427358285864264</v>
      </c>
      <c r="AB436" s="61">
        <f>IF($AA$7,$Z$7*($Q436-1)/(1+AA447*($Q436-1)),0)</f>
        <v>0.14292430963927819</v>
      </c>
      <c r="AC436" s="114">
        <f>IF(AB436=0,0,-1*AB436^2/$Z$7)</f>
        <v>-0.20427358285864264</v>
      </c>
      <c r="AD436" s="61">
        <f>IF($AA$7,$Z$7*($Q436-1)/(1+AC447*($Q436-1)),0)</f>
        <v>0.14292430963927819</v>
      </c>
      <c r="AE436" s="114">
        <f>IF(AD436=0,0,-1*AD436^2/$Z$7)</f>
        <v>-0.20427358285864264</v>
      </c>
      <c r="AF436" s="61">
        <f>IF($AA$7,$Z$7*($Q436-1)/(1+AE447*($Q436-1)),0)</f>
        <v>0.14292430963927819</v>
      </c>
      <c r="AG436" s="114">
        <f>IF(AF436=0,0,-1*AF436^2/$Z$7)</f>
        <v>-0.20427358285864264</v>
      </c>
      <c r="AH436" s="61">
        <f>IF($AA$7,$Z$7*($Q436-1)/(1+AG447*($Q436-1)),0)</f>
        <v>0.14292430963927819</v>
      </c>
      <c r="AI436" s="114">
        <f>IF(AH436=0,0,-1*AH436^2/$Z$7)</f>
        <v>-0.20427358285864264</v>
      </c>
      <c r="AJ436" s="61">
        <f>IF($AA$7,$Z$7*($Q436-1)/(1+AI447*($Q436-1)),0)</f>
        <v>0.14292430963927819</v>
      </c>
      <c r="AK436" s="114">
        <f>IF(AJ436=0,0,-1*AJ436^2/$Z$7)</f>
        <v>-0.20427358285864264</v>
      </c>
      <c r="AL436" s="61">
        <f>IF($AA$7,$Z$7*($Q436-1)/(1+AK447*($Q436-1)),0)</f>
        <v>0.14292430963927819</v>
      </c>
      <c r="AM436" s="114">
        <f>IF(AL436=0,0,-1*AL436^2/$Z$7)</f>
        <v>-0.20427358285864264</v>
      </c>
      <c r="AN436" s="61">
        <f>IF($AA$7,$Z$7*($Q436-1)/(1+AM447*($Q436-1)),0)</f>
        <v>0.14292430963927819</v>
      </c>
      <c r="AO436" s="114">
        <f>IF(AN436=0,0,-1*AN436^2/$Z$7)</f>
        <v>-0.20427358285864264</v>
      </c>
      <c r="AP436" s="61">
        <f>IF($AA$7,$Z$7*($Q436-1)/(1+AO447*($Q436-1)),0)</f>
        <v>0.14292430963927819</v>
      </c>
      <c r="AQ436" s="114">
        <f>IF(AP436=0,0,-1*AP436^2/$Z$7)</f>
        <v>-0.20427358285864264</v>
      </c>
      <c r="AR436" s="61">
        <f>IF($AA$7,$Z$7*($Q436-1)/(1+AQ447*($Q436-1)),0)</f>
        <v>0.14292430963927819</v>
      </c>
      <c r="AS436" s="114">
        <f>IF(AR436=0,0,-1*AR436^2/$Z$7)</f>
        <v>-0.20427358285864264</v>
      </c>
      <c r="AT436" s="61">
        <f>IF($AA$7,$Z$7*($Q436-1)/(1+AS447*($Q436-1)),0)</f>
        <v>0.14292430963927819</v>
      </c>
      <c r="AU436" s="114">
        <f>IF(AT436=0,0,-1*AT436^2/$Z$7)</f>
        <v>-0.20427358285864264</v>
      </c>
      <c r="AV436" s="61">
        <f>IF($AA$7,$Z$7*($Q436-1)/(1+AU447*($Q436-1)),0)</f>
        <v>0.14292430963927819</v>
      </c>
      <c r="AW436" s="114">
        <f>IF(AV436=0,0,-1*AV436^2/$Z$7)</f>
        <v>-0.20427358285864264</v>
      </c>
      <c r="AX436" s="61">
        <f>IF($AA$7,$Z$7*($Q436-1)/(1+AW447*($Q436-1)),0)</f>
        <v>0.14292430963927819</v>
      </c>
      <c r="AY436" s="114">
        <f>IF(AX436=0,0,-1*AX436^2/$Z$7)</f>
        <v>-0.20427358285864264</v>
      </c>
      <c r="AZ436" s="61">
        <f>IF($AA$7,$Z$7*($Q436-1)/(1+AY447*($Q436-1)),0)</f>
        <v>0.14292430963927819</v>
      </c>
      <c r="BA436" s="114">
        <f>IF(AZ436=0,0,-1*AZ436^2/$Z$7)</f>
        <v>-0.20427358285864264</v>
      </c>
      <c r="BB436" s="61">
        <f>IF($AA$7,$Z$7*($Q436-1)/(1+BA447*($Q436-1)),0)</f>
        <v>0.14292430963927819</v>
      </c>
      <c r="BC436" s="114">
        <f>IF(BB436=0,0,-1*BB436^2/$Z$7)</f>
        <v>-0.20427358285864264</v>
      </c>
      <c r="BD436" s="61">
        <f>IF($AA$7,$Z$7*($Q436-1)/(1+BC447*($Q436-1)),0)</f>
        <v>0.14292430963927819</v>
      </c>
      <c r="BE436" s="114">
        <f>IF(BD436=0,0,-1*BD436^2/$Z$7)</f>
        <v>-0.20427358285864264</v>
      </c>
      <c r="BF436" s="61">
        <f>IF($AA$7,$Z$7*($Q436-1)/(1+BE447*($Q436-1)),0)</f>
        <v>0.14292430963927819</v>
      </c>
      <c r="BG436" s="114">
        <f>IF(BF436=0,0,-1*BF436^2/$Z$7)</f>
        <v>-0.20427358285864264</v>
      </c>
      <c r="BH436" s="61">
        <f>IF($AA$7,$Z$7*($Q436-1)/(1+BG447*($Q436-1)),0)</f>
        <v>0.14292430963927819</v>
      </c>
      <c r="BI436" s="114">
        <f>IF(BH436=0,0,-1*BH436^2/$Z$7)</f>
        <v>-0.20427358285864264</v>
      </c>
      <c r="BJ436" s="61">
        <f>IF($AA$7,$Z$7*($Q436-1)/(1+BI447*($Q436-1)),0)</f>
        <v>0.14292430963927819</v>
      </c>
      <c r="BK436" s="114">
        <f>IF(BJ436=0,0,-1*BJ436^2/$Z$7)</f>
        <v>-0.20427358285864264</v>
      </c>
      <c r="BL436" s="61">
        <f>IF($AA$7,$Z$7*($Q436-1)/(1+BK447*($Q436-1)),0)</f>
        <v>0.14292430963927819</v>
      </c>
      <c r="BM436" s="114">
        <f>IF(BL436=0,0,-1*BL436^2/$Z$7)</f>
        <v>-0.20427358285864264</v>
      </c>
      <c r="BN436" s="61">
        <f>IF($AA$7,$Z$7*($Q436-1)/(1+BM447*($Q436-1)),0)</f>
        <v>0.14292430963927819</v>
      </c>
      <c r="BO436" s="114">
        <f>IF(BN436=0,0,-1*BN436^2/$Z$7)</f>
        <v>-0.20427358285864264</v>
      </c>
      <c r="BP436" s="61">
        <f>IF($AA$7,$Z$7*($Q436-1)/(1+BO447*($Q436-1)),0)</f>
        <v>0.14292430963927819</v>
      </c>
      <c r="BQ436" s="114">
        <f>IF(BP436=0,0,-1*BP436^2/$Z$7)</f>
        <v>-0.20427358285864264</v>
      </c>
      <c r="BR436" s="61">
        <f>IF($AA$7,$Z$7*($Q436-1)/(1+BQ447*($Q436-1)),0)</f>
        <v>0.14292430963927819</v>
      </c>
      <c r="BS436" s="114">
        <f>IF(BR436=0,0,-1*BR436^2/$Z$7)</f>
        <v>-0.20427358285864264</v>
      </c>
      <c r="BT436" s="61">
        <f>IF($AA$7,$Z$7*($Q436-1)/(1+BS447*($Q436-1)),0)</f>
        <v>0.14292430963927819</v>
      </c>
      <c r="BU436" s="114">
        <f>IF(BT436=0,0,-1*BT436^2/$Z$7)</f>
        <v>-0.20427358285864264</v>
      </c>
      <c r="BV436" s="61">
        <f>IF($AA$7,$Z$7*($Q436-1)/(1+BU447*($Q436-1)),0)</f>
        <v>0.14292430963927819</v>
      </c>
      <c r="BW436" s="114">
        <f>IF(BV436=0,0,-1*BV436^2/$Z$7)</f>
        <v>-0.20427358285864264</v>
      </c>
      <c r="BX436" s="61">
        <f>IF($AA$7,$Z$7*($Q436-1)/(1+BW447*($Q436-1)),0)</f>
        <v>0.14292430963927819</v>
      </c>
      <c r="BY436" s="114">
        <f>IF(BX436=0,0,-1*BX436^2/$Z$7)</f>
        <v>-0.20427358285864264</v>
      </c>
      <c r="BZ436" s="61">
        <f>IF($AA$7,$Z$7*($Q436-1)/(1+BY447*($Q436-1)),0)</f>
        <v>0.14292430963927819</v>
      </c>
      <c r="CA436" s="114">
        <f>IF(BZ436=0,0,-1*BZ436^2/$Z$7)</f>
        <v>-0.20427358285864264</v>
      </c>
      <c r="CB436" s="61">
        <f>IF($AA$7,$Z$7*($Q436-1)/(1+CA447*($Q436-1)),0)</f>
        <v>0.14292430963927819</v>
      </c>
      <c r="CC436" s="114">
        <f>IF(CB436=0,0,-1*CB436^2/$Z$7)</f>
        <v>-0.20427358285864264</v>
      </c>
      <c r="CD436" s="61">
        <f>IF($AA$7,$Z$7*($Q436-1)/(1+CC447*($Q436-1)),0)</f>
        <v>0.14292430963927819</v>
      </c>
      <c r="CE436" s="114">
        <f>IF(CD436=0,0,-1*CD436^2/$Z$7)</f>
        <v>-0.20427358285864264</v>
      </c>
      <c r="CF436" s="61">
        <f>IF($AA$7,$Z$7*($Q436-1)/(1+CE447*($Q436-1)),0)</f>
        <v>0.14292430963927819</v>
      </c>
      <c r="CG436" s="114">
        <f>IF(CF436=0,0,-1*CF436^2/$Z$7)</f>
        <v>-0.20427358285864264</v>
      </c>
      <c r="CH436" s="61">
        <f>IF($AA$7,$Z$7*($Q436-1)/(1+CG447*($Q436-1)),0)</f>
        <v>0.14292430963927819</v>
      </c>
      <c r="CI436" s="114">
        <f>IF(CH436=0,0,-1*CH436^2/$Z$7)</f>
        <v>-0.20427358285864264</v>
      </c>
      <c r="CJ436" s="61">
        <f>IF($AA$7,$Z$7*($Q436-1)/(1+CI447*($Q436-1)),0)</f>
        <v>0.14292430963927819</v>
      </c>
      <c r="CK436" s="114">
        <f>IF(CJ436=0,0,-1*CJ436^2/$Z$7)</f>
        <v>-0.20427358285864264</v>
      </c>
      <c r="CL436" s="61">
        <f>IF($AA$7,$Z$7*($Q436-1)/(1+CK447*($Q436-1)),0)</f>
        <v>0.14292430963927819</v>
      </c>
      <c r="CM436" s="114">
        <f>IF(CL436=0,0,-1*CL436^2/$Z$7)</f>
        <v>-0.20427358285864264</v>
      </c>
      <c r="CN436" s="61">
        <f>IF($AA$7,$Z$7*($Q436-1)/(1+CM447*($Q436-1)),0)</f>
        <v>0.14292430963927819</v>
      </c>
      <c r="CO436" s="114">
        <f>IF(CN436=0,0,-1*CN436^2/$Z$7)</f>
        <v>-0.20427358285864264</v>
      </c>
      <c r="CP436" s="61">
        <f>IF($AA$7,$Z$7*($Q436-1)/(1+CO447*($Q436-1)),0)</f>
        <v>0.14292430963927819</v>
      </c>
      <c r="CQ436" s="114">
        <f>IF(CP436=0,0,-1*CP436^2/$Z$7)</f>
        <v>-0.20427358285864264</v>
      </c>
      <c r="CR436" s="61">
        <f>IF($AA$7,$Z$7*($Q436-1)/(1+CQ447*($Q436-1)),0)</f>
        <v>0.14292430963927819</v>
      </c>
      <c r="CS436" s="114">
        <f>IF(CR436=0,0,-1*CR436^2/$Z$7)</f>
        <v>-0.20427358285864264</v>
      </c>
      <c r="CT436" s="61">
        <f>IF($AA$7,$Z$7*($Q436-1)/(1+CS447*($Q436-1)),0)</f>
        <v>0.14292430963927819</v>
      </c>
      <c r="CU436" s="114">
        <f>IF(CT436=0,0,-1*CT436^2/$Z$7)</f>
        <v>-0.20427358285864264</v>
      </c>
      <c r="CV436" s="61">
        <f>IF($AA$7,$Z$7*($Q436-1)/(1+CU447*($Q436-1)),0)</f>
        <v>0.14292430963927819</v>
      </c>
      <c r="CW436" s="114">
        <f>IF(CV436=0,0,-1*CV436^2/$Z$7)</f>
        <v>-0.20427358285864264</v>
      </c>
      <c r="CX436" s="61">
        <f>IF($AA$7,$Z$7*($Q436-1)/(1+CW447*($Q436-1)),0)</f>
        <v>0.14292430963927819</v>
      </c>
      <c r="CY436" s="114">
        <f>IF(CX436=0,0,-1*CX436^2/$Z$7)</f>
        <v>-0.20427358285864264</v>
      </c>
      <c r="CZ436" s="61">
        <f>IF($AA$7,$Z$7*($Q436-1)/(1+CY447*($Q436-1)),0)</f>
        <v>0.14292430963927819</v>
      </c>
      <c r="DA436" s="114">
        <f>IF(CZ436=0,0,-1*CZ436^2/$Z$7)</f>
        <v>-0.20427358285864264</v>
      </c>
      <c r="DB436" s="61">
        <f>IF($AA$7,$Z$7*($Q436-1)/(1+DA447*($Q436-1)),0)</f>
        <v>0.14292430963927819</v>
      </c>
      <c r="DC436" s="114">
        <f>IF(DB436=0,0,-1*DB436^2/$Z$7)</f>
        <v>-0.20427358285864264</v>
      </c>
      <c r="DD436" s="61">
        <f>IF($AA$7,$Z$7*($Q436-1)/(1+DC447*($Q436-1)),0)</f>
        <v>0.14292430963927819</v>
      </c>
      <c r="DE436" s="114">
        <f>IF(DD436=0,0,-1*DD436^2/$Z$7)</f>
        <v>-0.20427358285864264</v>
      </c>
      <c r="DF436" s="61">
        <f>IF($AA$7,$Z$7*($Q436-1)/(1+DE447*($Q436-1)),0)</f>
        <v>0.14292430963927819</v>
      </c>
      <c r="DG436" s="114">
        <f>IF(DF436=0,0,-1*DF436^2/$Z$7)</f>
        <v>-0.20427358285864264</v>
      </c>
      <c r="DH436" s="61">
        <f>IF($AA$7,$Z$7*($Q436-1)/(1+DG447*($Q436-1)),0)</f>
        <v>0.14292430963927819</v>
      </c>
      <c r="DI436" s="114">
        <f>IF(DH436=0,0,-1*DH436^2/$Z$7)</f>
        <v>-0.20427358285864264</v>
      </c>
      <c r="DJ436" s="61">
        <f>IF($AA$7,$Z$7*($Q436-1)/(1+DI447*($Q436-1)),0)</f>
        <v>0.14292430963927819</v>
      </c>
      <c r="DK436" s="114">
        <f>IF(DJ436=0,0,-1*DJ436^2/$Z$7)</f>
        <v>-0.20427358285864264</v>
      </c>
      <c r="DL436" s="61">
        <f>IF($AA$7,$Z$7*($Q436-1)/(1+DK447*($Q436-1)),0)</f>
        <v>0.14292430963927819</v>
      </c>
      <c r="DM436" s="154">
        <f>IF(DL436=0,0,-1*DL436^2/$Z$7)</f>
        <v>-0.20427358285864264</v>
      </c>
    </row>
    <row r="437" spans="14:117" x14ac:dyDescent="0.25">
      <c r="N437" s="153">
        <f>$Z$8/(O434*(Q437-1)+1)</f>
        <v>0.10201986828279598</v>
      </c>
      <c r="O437" s="169">
        <f t="shared" ref="O437:O445" si="101">N437*Q437</f>
        <v>9.3710880483924439E-2</v>
      </c>
      <c r="P437" s="78">
        <v>2</v>
      </c>
      <c r="Q437" s="61">
        <f>IF($AA$8,AV412/AV424,0)</f>
        <v>0.91855519970052024</v>
      </c>
      <c r="R437" s="61">
        <f>IF($AA$8,$Z$8*($Q437-1)/(1+O394*($Q437-1)),0)</f>
        <v>-8.3089877756714944E-3</v>
      </c>
      <c r="S437" s="114">
        <f>IF(R437=0,0,-1*R437^2/$Z$8)</f>
        <v>-6.9039277856258329E-4</v>
      </c>
      <c r="T437" s="61">
        <f>IF($AA$8,$Z$8*($Q437-1)/(1+S447*($Q437-1)),0)</f>
        <v>-8.3115411665314904E-3</v>
      </c>
      <c r="U437" s="114">
        <f>IF(T437=0,0,-1*T437^2/$Z$8)</f>
        <v>-6.9081716562947643E-4</v>
      </c>
      <c r="V437" s="61">
        <f>IF($AA$8,$Z$8*($Q437-1)/(1+U447*($Q437-1)),0)</f>
        <v>-8.3089778853673631E-3</v>
      </c>
      <c r="W437" s="114">
        <f>IF(V437=0,0,-1*V437^2/$Z$8)</f>
        <v>-6.9039113499523889E-4</v>
      </c>
      <c r="X437" s="61">
        <f>IF($AA$8,$Z$8*($Q437-1)/(1+W447*($Q437-1)),0)</f>
        <v>-8.3089877987192889E-3</v>
      </c>
      <c r="Y437" s="114">
        <f>IF(X437=0,0,-1*X437^2/$Z$8)</f>
        <v>-6.9039278239266017E-4</v>
      </c>
      <c r="Z437" s="61">
        <f>IF($AA$8,$Z$8*($Q437-1)/(1+Y447*($Q437-1)),0)</f>
        <v>-8.3089877988715474E-3</v>
      </c>
      <c r="AA437" s="114">
        <f>IF(Z437=0,0,-1*Z437^2/$Z$8)</f>
        <v>-6.903927824179623E-4</v>
      </c>
      <c r="AB437" s="61">
        <f>IF($AA$8,$Z$8*($Q437-1)/(1+AA447*($Q437-1)),0)</f>
        <v>-8.3089877988715474E-3</v>
      </c>
      <c r="AC437" s="114">
        <f>IF(AB437=0,0,-1*AB437^2/$Z$8)</f>
        <v>-6.903927824179623E-4</v>
      </c>
      <c r="AD437" s="61">
        <f>IF($AA$8,$Z$8*($Q437-1)/(1+AC447*($Q437-1)),0)</f>
        <v>-8.3089877988715474E-3</v>
      </c>
      <c r="AE437" s="114">
        <f>IF(AD437=0,0,-1*AD437^2/$Z$8)</f>
        <v>-6.903927824179623E-4</v>
      </c>
      <c r="AF437" s="61">
        <f>IF($AA$8,$Z$8*($Q437-1)/(1+AE447*($Q437-1)),0)</f>
        <v>-8.3089877988715474E-3</v>
      </c>
      <c r="AG437" s="114">
        <f>IF(AF437=0,0,-1*AF437^2/$Z$8)</f>
        <v>-6.903927824179623E-4</v>
      </c>
      <c r="AH437" s="61">
        <f>IF($AA$8,$Z$8*($Q437-1)/(1+AG447*($Q437-1)),0)</f>
        <v>-8.3089877988715474E-3</v>
      </c>
      <c r="AI437" s="114">
        <f>IF(AH437=0,0,-1*AH437^2/$Z$8)</f>
        <v>-6.903927824179623E-4</v>
      </c>
      <c r="AJ437" s="61">
        <f>IF($AA$8,$Z$8*($Q437-1)/(1+AI447*($Q437-1)),0)</f>
        <v>-8.3089877988715474E-3</v>
      </c>
      <c r="AK437" s="114">
        <f>IF(AJ437=0,0,-1*AJ437^2/$Z$8)</f>
        <v>-6.903927824179623E-4</v>
      </c>
      <c r="AL437" s="61">
        <f>IF($AA$8,$Z$8*($Q437-1)/(1+AK447*($Q437-1)),0)</f>
        <v>-8.3089877988715474E-3</v>
      </c>
      <c r="AM437" s="114">
        <f>IF(AL437=0,0,-1*AL437^2/$Z$8)</f>
        <v>-6.903927824179623E-4</v>
      </c>
      <c r="AN437" s="61">
        <f>IF($AA$8,$Z$8*($Q437-1)/(1+AM447*($Q437-1)),0)</f>
        <v>-8.3089877988715474E-3</v>
      </c>
      <c r="AO437" s="114">
        <f>IF(AN437=0,0,-1*AN437^2/$Z$8)</f>
        <v>-6.903927824179623E-4</v>
      </c>
      <c r="AP437" s="61">
        <f>IF($AA$8,$Z$8*($Q437-1)/(1+AO447*($Q437-1)),0)</f>
        <v>-8.3089877988715474E-3</v>
      </c>
      <c r="AQ437" s="114">
        <f>IF(AP437=0,0,-1*AP437^2/$Z$8)</f>
        <v>-6.903927824179623E-4</v>
      </c>
      <c r="AR437" s="61">
        <f>IF($AA$8,$Z$8*($Q437-1)/(1+AQ447*($Q437-1)),0)</f>
        <v>-8.3089877988715474E-3</v>
      </c>
      <c r="AS437" s="114">
        <f>IF(AR437=0,0,-1*AR437^2/$Z$8)</f>
        <v>-6.903927824179623E-4</v>
      </c>
      <c r="AT437" s="61">
        <f>IF($AA$8,$Z$8*($Q437-1)/(1+AS447*($Q437-1)),0)</f>
        <v>-8.3089877988715474E-3</v>
      </c>
      <c r="AU437" s="114">
        <f>IF(AT437=0,0,-1*AT437^2/$Z$8)</f>
        <v>-6.903927824179623E-4</v>
      </c>
      <c r="AV437" s="61">
        <f>IF($AA$8,$Z$8*($Q437-1)/(1+AU447*($Q437-1)),0)</f>
        <v>-8.3089877988715474E-3</v>
      </c>
      <c r="AW437" s="114">
        <f>IF(AV437=0,0,-1*AV437^2/$Z$8)</f>
        <v>-6.903927824179623E-4</v>
      </c>
      <c r="AX437" s="61">
        <f>IF($AA$8,$Z$8*($Q437-1)/(1+AW447*($Q437-1)),0)</f>
        <v>-8.3089877988715474E-3</v>
      </c>
      <c r="AY437" s="114">
        <f>IF(AX437=0,0,-1*AX437^2/$Z$8)</f>
        <v>-6.903927824179623E-4</v>
      </c>
      <c r="AZ437" s="61">
        <f>IF($AA$8,$Z$8*($Q437-1)/(1+AY447*($Q437-1)),0)</f>
        <v>-8.3089877988715474E-3</v>
      </c>
      <c r="BA437" s="114">
        <f>IF(AZ437=0,0,-1*AZ437^2/$Z$8)</f>
        <v>-6.903927824179623E-4</v>
      </c>
      <c r="BB437" s="61">
        <f>IF($AA$8,$Z$8*($Q437-1)/(1+BA447*($Q437-1)),0)</f>
        <v>-8.3089877988715474E-3</v>
      </c>
      <c r="BC437" s="114">
        <f>IF(BB437=0,0,-1*BB437^2/$Z$8)</f>
        <v>-6.903927824179623E-4</v>
      </c>
      <c r="BD437" s="61">
        <f>IF($AA$8,$Z$8*($Q437-1)/(1+BC447*($Q437-1)),0)</f>
        <v>-8.3089877988715474E-3</v>
      </c>
      <c r="BE437" s="114">
        <f>IF(BD437=0,0,-1*BD437^2/$Z$8)</f>
        <v>-6.903927824179623E-4</v>
      </c>
      <c r="BF437" s="61">
        <f>IF($AA$8,$Z$8*($Q437-1)/(1+BE447*($Q437-1)),0)</f>
        <v>-8.3089877988715474E-3</v>
      </c>
      <c r="BG437" s="114">
        <f>IF(BF437=0,0,-1*BF437^2/$Z$8)</f>
        <v>-6.903927824179623E-4</v>
      </c>
      <c r="BH437" s="61">
        <f>IF($AA$8,$Z$8*($Q437-1)/(1+BG447*($Q437-1)),0)</f>
        <v>-8.3089877988715474E-3</v>
      </c>
      <c r="BI437" s="114">
        <f>IF(BH437=0,0,-1*BH437^2/$Z$8)</f>
        <v>-6.903927824179623E-4</v>
      </c>
      <c r="BJ437" s="61">
        <f>IF($AA$8,$Z$8*($Q437-1)/(1+BI447*($Q437-1)),0)</f>
        <v>-8.3089877988715474E-3</v>
      </c>
      <c r="BK437" s="114">
        <f>IF(BJ437=0,0,-1*BJ437^2/$Z$8)</f>
        <v>-6.903927824179623E-4</v>
      </c>
      <c r="BL437" s="61">
        <f>IF($AA$8,$Z$8*($Q437-1)/(1+BK447*($Q437-1)),0)</f>
        <v>-8.3089877988715474E-3</v>
      </c>
      <c r="BM437" s="114">
        <f>IF(BL437=0,0,-1*BL437^2/$Z$8)</f>
        <v>-6.903927824179623E-4</v>
      </c>
      <c r="BN437" s="61">
        <f>IF($AA$8,$Z$8*($Q437-1)/(1+BM447*($Q437-1)),0)</f>
        <v>-8.3089877988715474E-3</v>
      </c>
      <c r="BO437" s="114">
        <f>IF(BN437=0,0,-1*BN437^2/$Z$8)</f>
        <v>-6.903927824179623E-4</v>
      </c>
      <c r="BP437" s="61">
        <f>IF($AA$8,$Z$8*($Q437-1)/(1+BO447*($Q437-1)),0)</f>
        <v>-8.3089877988715474E-3</v>
      </c>
      <c r="BQ437" s="114">
        <f>IF(BP437=0,0,-1*BP437^2/$Z$8)</f>
        <v>-6.903927824179623E-4</v>
      </c>
      <c r="BR437" s="61">
        <f>IF($AA$8,$Z$8*($Q437-1)/(1+BQ447*($Q437-1)),0)</f>
        <v>-8.3089877988715474E-3</v>
      </c>
      <c r="BS437" s="114">
        <f>IF(BR437=0,0,-1*BR437^2/$Z$8)</f>
        <v>-6.903927824179623E-4</v>
      </c>
      <c r="BT437" s="61">
        <f>IF($AA$8,$Z$8*($Q437-1)/(1+BS447*($Q437-1)),0)</f>
        <v>-8.3089877988715474E-3</v>
      </c>
      <c r="BU437" s="114">
        <f>IF(BT437=0,0,-1*BT437^2/$Z$8)</f>
        <v>-6.903927824179623E-4</v>
      </c>
      <c r="BV437" s="61">
        <f>IF($AA$8,$Z$8*($Q437-1)/(1+BU447*($Q437-1)),0)</f>
        <v>-8.3089877988715474E-3</v>
      </c>
      <c r="BW437" s="114">
        <f>IF(BV437=0,0,-1*BV437^2/$Z$8)</f>
        <v>-6.903927824179623E-4</v>
      </c>
      <c r="BX437" s="61">
        <f>IF($AA$8,$Z$8*($Q437-1)/(1+BW447*($Q437-1)),0)</f>
        <v>-8.3089877988715474E-3</v>
      </c>
      <c r="BY437" s="114">
        <f>IF(BX437=0,0,-1*BX437^2/$Z$8)</f>
        <v>-6.903927824179623E-4</v>
      </c>
      <c r="BZ437" s="61">
        <f>IF($AA$8,$Z$8*($Q437-1)/(1+BY447*($Q437-1)),0)</f>
        <v>-8.3089877988715474E-3</v>
      </c>
      <c r="CA437" s="114">
        <f>IF(BZ437=0,0,-1*BZ437^2/$Z$8)</f>
        <v>-6.903927824179623E-4</v>
      </c>
      <c r="CB437" s="61">
        <f>IF($AA$8,$Z$8*($Q437-1)/(1+CA447*($Q437-1)),0)</f>
        <v>-8.3089877988715474E-3</v>
      </c>
      <c r="CC437" s="114">
        <f>IF(CB437=0,0,-1*CB437^2/$Z$8)</f>
        <v>-6.903927824179623E-4</v>
      </c>
      <c r="CD437" s="61">
        <f>IF($AA$8,$Z$8*($Q437-1)/(1+CC447*($Q437-1)),0)</f>
        <v>-8.3089877988715474E-3</v>
      </c>
      <c r="CE437" s="114">
        <f>IF(CD437=0,0,-1*CD437^2/$Z$8)</f>
        <v>-6.903927824179623E-4</v>
      </c>
      <c r="CF437" s="61">
        <f>IF($AA$8,$Z$8*($Q437-1)/(1+CE447*($Q437-1)),0)</f>
        <v>-8.3089877988715474E-3</v>
      </c>
      <c r="CG437" s="114">
        <f>IF(CF437=0,0,-1*CF437^2/$Z$8)</f>
        <v>-6.903927824179623E-4</v>
      </c>
      <c r="CH437" s="61">
        <f>IF($AA$8,$Z$8*($Q437-1)/(1+CG447*($Q437-1)),0)</f>
        <v>-8.3089877988715474E-3</v>
      </c>
      <c r="CI437" s="114">
        <f>IF(CH437=0,0,-1*CH437^2/$Z$8)</f>
        <v>-6.903927824179623E-4</v>
      </c>
      <c r="CJ437" s="61">
        <f>IF($AA$8,$Z$8*($Q437-1)/(1+CI447*($Q437-1)),0)</f>
        <v>-8.3089877988715474E-3</v>
      </c>
      <c r="CK437" s="114">
        <f>IF(CJ437=0,0,-1*CJ437^2/$Z$8)</f>
        <v>-6.903927824179623E-4</v>
      </c>
      <c r="CL437" s="61">
        <f>IF($AA$8,$Z$8*($Q437-1)/(1+CK447*($Q437-1)),0)</f>
        <v>-8.3089877988715474E-3</v>
      </c>
      <c r="CM437" s="114">
        <f>IF(CL437=0,0,-1*CL437^2/$Z$8)</f>
        <v>-6.903927824179623E-4</v>
      </c>
      <c r="CN437" s="61">
        <f>IF($AA$8,$Z$8*($Q437-1)/(1+CM447*($Q437-1)),0)</f>
        <v>-8.3089877988715474E-3</v>
      </c>
      <c r="CO437" s="114">
        <f>IF(CN437=0,0,-1*CN437^2/$Z$8)</f>
        <v>-6.903927824179623E-4</v>
      </c>
      <c r="CP437" s="61">
        <f>IF($AA$8,$Z$8*($Q437-1)/(1+CO447*($Q437-1)),0)</f>
        <v>-8.3089877988715474E-3</v>
      </c>
      <c r="CQ437" s="114">
        <f>IF(CP437=0,0,-1*CP437^2/$Z$8)</f>
        <v>-6.903927824179623E-4</v>
      </c>
      <c r="CR437" s="61">
        <f>IF($AA$8,$Z$8*($Q437-1)/(1+CQ447*($Q437-1)),0)</f>
        <v>-8.3089877988715474E-3</v>
      </c>
      <c r="CS437" s="114">
        <f>IF(CR437=0,0,-1*CR437^2/$Z$8)</f>
        <v>-6.903927824179623E-4</v>
      </c>
      <c r="CT437" s="61">
        <f>IF($AA$8,$Z$8*($Q437-1)/(1+CS447*($Q437-1)),0)</f>
        <v>-8.3089877988715474E-3</v>
      </c>
      <c r="CU437" s="114">
        <f>IF(CT437=0,0,-1*CT437^2/$Z$8)</f>
        <v>-6.903927824179623E-4</v>
      </c>
      <c r="CV437" s="61">
        <f>IF($AA$8,$Z$8*($Q437-1)/(1+CU447*($Q437-1)),0)</f>
        <v>-8.3089877988715474E-3</v>
      </c>
      <c r="CW437" s="114">
        <f>IF(CV437=0,0,-1*CV437^2/$Z$8)</f>
        <v>-6.903927824179623E-4</v>
      </c>
      <c r="CX437" s="61">
        <f>IF($AA$8,$Z$8*($Q437-1)/(1+CW447*($Q437-1)),0)</f>
        <v>-8.3089877988715474E-3</v>
      </c>
      <c r="CY437" s="114">
        <f>IF(CX437=0,0,-1*CX437^2/$Z$8)</f>
        <v>-6.903927824179623E-4</v>
      </c>
      <c r="CZ437" s="61">
        <f>IF($AA$8,$Z$8*($Q437-1)/(1+CY447*($Q437-1)),0)</f>
        <v>-8.3089877988715474E-3</v>
      </c>
      <c r="DA437" s="114">
        <f>IF(CZ437=0,0,-1*CZ437^2/$Z$8)</f>
        <v>-6.903927824179623E-4</v>
      </c>
      <c r="DB437" s="61">
        <f>IF($AA$8,$Z$8*($Q437-1)/(1+DA447*($Q437-1)),0)</f>
        <v>-8.3089877988715474E-3</v>
      </c>
      <c r="DC437" s="114">
        <f>IF(DB437=0,0,-1*DB437^2/$Z$8)</f>
        <v>-6.903927824179623E-4</v>
      </c>
      <c r="DD437" s="61">
        <f>IF($AA$8,$Z$8*($Q437-1)/(1+DC447*($Q437-1)),0)</f>
        <v>-8.3089877988715474E-3</v>
      </c>
      <c r="DE437" s="114">
        <f>IF(DD437=0,0,-1*DD437^2/$Z$8)</f>
        <v>-6.903927824179623E-4</v>
      </c>
      <c r="DF437" s="61">
        <f>IF($AA$8,$Z$8*($Q437-1)/(1+DE447*($Q437-1)),0)</f>
        <v>-8.3089877988715474E-3</v>
      </c>
      <c r="DG437" s="114">
        <f>IF(DF437=0,0,-1*DF437^2/$Z$8)</f>
        <v>-6.903927824179623E-4</v>
      </c>
      <c r="DH437" s="61">
        <f>IF($AA$8,$Z$8*($Q437-1)/(1+DG447*($Q437-1)),0)</f>
        <v>-8.3089877988715474E-3</v>
      </c>
      <c r="DI437" s="114">
        <f>IF(DH437=0,0,-1*DH437^2/$Z$8)</f>
        <v>-6.903927824179623E-4</v>
      </c>
      <c r="DJ437" s="61">
        <f>IF($AA$8,$Z$8*($Q437-1)/(1+DI447*($Q437-1)),0)</f>
        <v>-8.3089877988715474E-3</v>
      </c>
      <c r="DK437" s="114">
        <f>IF(DJ437=0,0,-1*DJ437^2/$Z$8)</f>
        <v>-6.903927824179623E-4</v>
      </c>
      <c r="DL437" s="61">
        <f>IF($AA$8,$Z$8*($Q437-1)/(1+DK447*($Q437-1)),0)</f>
        <v>-8.3089877988715474E-3</v>
      </c>
      <c r="DM437" s="154">
        <f>IF(DL437=0,0,-1*DL437^2/$Z$8)</f>
        <v>-6.903927824179623E-4</v>
      </c>
    </row>
    <row r="438" spans="14:117" x14ac:dyDescent="0.25">
      <c r="N438" s="153">
        <f>$Z$9/(O434*(Q438-1)+1)</f>
        <v>0.11931858838609316</v>
      </c>
      <c r="O438" s="169">
        <f t="shared" si="101"/>
        <v>3.9849092004242456E-2</v>
      </c>
      <c r="P438" s="78">
        <v>3</v>
      </c>
      <c r="Q438" s="61">
        <f>IF($AA$9,AV413/AV425,0)</f>
        <v>0.33397220452607157</v>
      </c>
      <c r="R438" s="61">
        <f>IF($AA$9,$Z$9*($Q438-1)/(1+O394*($Q438-1)),0)</f>
        <v>-7.9469494259614817E-2</v>
      </c>
      <c r="S438" s="114">
        <f>IF(R438=0,0,-1*R438^2/$Z$9)</f>
        <v>-6.315400517878951E-2</v>
      </c>
      <c r="T438" s="61">
        <f>IF($AA$9,$Z$9*($Q438-1)/(1+S447*($Q438-1)),0)</f>
        <v>-7.9703683242135781E-2</v>
      </c>
      <c r="U438" s="114">
        <f>IF(T438=0,0,-1*T438^2/$Z$9)</f>
        <v>-6.3526771223627154E-2</v>
      </c>
      <c r="V438" s="61">
        <f>IF($AA$9,$Z$9*($Q438-1)/(1+U447*($Q438-1)),0)</f>
        <v>-7.9468589548600505E-2</v>
      </c>
      <c r="W438" s="114">
        <f>IF(V438=0,0,-1*V438^2/$Z$9)</f>
        <v>-6.3152567248439373E-2</v>
      </c>
      <c r="X438" s="61">
        <f>IF($AA$9,$Z$9*($Q438-1)/(1+W447*($Q438-1)),0)</f>
        <v>-7.9469496367922859E-2</v>
      </c>
      <c r="Y438" s="114">
        <f>IF(X438=0,0,-1*X438^2/$Z$9)</f>
        <v>-6.3154008529713035E-2</v>
      </c>
      <c r="Z438" s="61">
        <f>IF($AA$9,$Z$9*($Q438-1)/(1+Y447*($Q438-1)),0)</f>
        <v>-7.9469496381850704E-2</v>
      </c>
      <c r="AA438" s="114">
        <f>IF(Z438=0,0,-1*Z438^2/$Z$9)</f>
        <v>-6.3154008551849813E-2</v>
      </c>
      <c r="AB438" s="61">
        <f>IF($AA$9,$Z$9*($Q438-1)/(1+AA447*($Q438-1)),0)</f>
        <v>-7.9469496381850704E-2</v>
      </c>
      <c r="AC438" s="114">
        <f>IF(AB438=0,0,-1*AB438^2/$Z$9)</f>
        <v>-6.3154008551849813E-2</v>
      </c>
      <c r="AD438" s="61">
        <f>IF($AA$9,$Z$9*($Q438-1)/(1+AC447*($Q438-1)),0)</f>
        <v>-7.9469496381850704E-2</v>
      </c>
      <c r="AE438" s="114">
        <f>IF(AD438=0,0,-1*AD438^2/$Z$9)</f>
        <v>-6.3154008551849813E-2</v>
      </c>
      <c r="AF438" s="61">
        <f>IF($AA$9,$Z$9*($Q438-1)/(1+AE447*($Q438-1)),0)</f>
        <v>-7.9469496381850704E-2</v>
      </c>
      <c r="AG438" s="114">
        <f>IF(AF438=0,0,-1*AF438^2/$Z$9)</f>
        <v>-6.3154008551849813E-2</v>
      </c>
      <c r="AH438" s="61">
        <f>IF($AA$9,$Z$9*($Q438-1)/(1+AG447*($Q438-1)),0)</f>
        <v>-7.9469496381850704E-2</v>
      </c>
      <c r="AI438" s="114">
        <f>IF(AH438=0,0,-1*AH438^2/$Z$9)</f>
        <v>-6.3154008551849813E-2</v>
      </c>
      <c r="AJ438" s="61">
        <f>IF($AA$9,$Z$9*($Q438-1)/(1+AI447*($Q438-1)),0)</f>
        <v>-7.9469496381850704E-2</v>
      </c>
      <c r="AK438" s="114">
        <f>IF(AJ438=0,0,-1*AJ438^2/$Z$9)</f>
        <v>-6.3154008551849813E-2</v>
      </c>
      <c r="AL438" s="61">
        <f>IF($AA$9,$Z$9*($Q438-1)/(1+AK447*($Q438-1)),0)</f>
        <v>-7.9469496381850704E-2</v>
      </c>
      <c r="AM438" s="114">
        <f>IF(AL438=0,0,-1*AL438^2/$Z$9)</f>
        <v>-6.3154008551849813E-2</v>
      </c>
      <c r="AN438" s="61">
        <f>IF($AA$9,$Z$9*($Q438-1)/(1+AM447*($Q438-1)),0)</f>
        <v>-7.9469496381850704E-2</v>
      </c>
      <c r="AO438" s="114">
        <f>IF(AN438=0,0,-1*AN438^2/$Z$9)</f>
        <v>-6.3154008551849813E-2</v>
      </c>
      <c r="AP438" s="61">
        <f>IF($AA$9,$Z$9*($Q438-1)/(1+AO447*($Q438-1)),0)</f>
        <v>-7.9469496381850704E-2</v>
      </c>
      <c r="AQ438" s="114">
        <f>IF(AP438=0,0,-1*AP438^2/$Z$9)</f>
        <v>-6.3154008551849813E-2</v>
      </c>
      <c r="AR438" s="61">
        <f>IF($AA$9,$Z$9*($Q438-1)/(1+AQ447*($Q438-1)),0)</f>
        <v>-7.9469496381850704E-2</v>
      </c>
      <c r="AS438" s="114">
        <f>IF(AR438=0,0,-1*AR438^2/$Z$9)</f>
        <v>-6.3154008551849813E-2</v>
      </c>
      <c r="AT438" s="61">
        <f>IF($AA$9,$Z$9*($Q438-1)/(1+AS447*($Q438-1)),0)</f>
        <v>-7.9469496381850704E-2</v>
      </c>
      <c r="AU438" s="114">
        <f>IF(AT438=0,0,-1*AT438^2/$Z$9)</f>
        <v>-6.3154008551849813E-2</v>
      </c>
      <c r="AV438" s="61">
        <f>IF($AA$9,$Z$9*($Q438-1)/(1+AU447*($Q438-1)),0)</f>
        <v>-7.9469496381850704E-2</v>
      </c>
      <c r="AW438" s="114">
        <f>IF(AV438=0,0,-1*AV438^2/$Z$9)</f>
        <v>-6.3154008551849813E-2</v>
      </c>
      <c r="AX438" s="61">
        <f>IF($AA$9,$Z$9*($Q438-1)/(1+AW447*($Q438-1)),0)</f>
        <v>-7.9469496381850704E-2</v>
      </c>
      <c r="AY438" s="114">
        <f>IF(AX438=0,0,-1*AX438^2/$Z$9)</f>
        <v>-6.3154008551849813E-2</v>
      </c>
      <c r="AZ438" s="61">
        <f>IF($AA$9,$Z$9*($Q438-1)/(1+AY447*($Q438-1)),0)</f>
        <v>-7.9469496381850704E-2</v>
      </c>
      <c r="BA438" s="114">
        <f>IF(AZ438=0,0,-1*AZ438^2/$Z$9)</f>
        <v>-6.3154008551849813E-2</v>
      </c>
      <c r="BB438" s="61">
        <f>IF($AA$9,$Z$9*($Q438-1)/(1+BA447*($Q438-1)),0)</f>
        <v>-7.9469496381850704E-2</v>
      </c>
      <c r="BC438" s="114">
        <f>IF(BB438=0,0,-1*BB438^2/$Z$9)</f>
        <v>-6.3154008551849813E-2</v>
      </c>
      <c r="BD438" s="61">
        <f>IF($AA$9,$Z$9*($Q438-1)/(1+BC447*($Q438-1)),0)</f>
        <v>-7.9469496381850704E-2</v>
      </c>
      <c r="BE438" s="114">
        <f>IF(BD438=0,0,-1*BD438^2/$Z$9)</f>
        <v>-6.3154008551849813E-2</v>
      </c>
      <c r="BF438" s="61">
        <f>IF($AA$9,$Z$9*($Q438-1)/(1+BE447*($Q438-1)),0)</f>
        <v>-7.9469496381850704E-2</v>
      </c>
      <c r="BG438" s="114">
        <f>IF(BF438=0,0,-1*BF438^2/$Z$9)</f>
        <v>-6.3154008551849813E-2</v>
      </c>
      <c r="BH438" s="61">
        <f>IF($AA$9,$Z$9*($Q438-1)/(1+BG447*($Q438-1)),0)</f>
        <v>-7.9469496381850704E-2</v>
      </c>
      <c r="BI438" s="114">
        <f>IF(BH438=0,0,-1*BH438^2/$Z$9)</f>
        <v>-6.3154008551849813E-2</v>
      </c>
      <c r="BJ438" s="61">
        <f>IF($AA$9,$Z$9*($Q438-1)/(1+BI447*($Q438-1)),0)</f>
        <v>-7.9469496381850704E-2</v>
      </c>
      <c r="BK438" s="114">
        <f>IF(BJ438=0,0,-1*BJ438^2/$Z$9)</f>
        <v>-6.3154008551849813E-2</v>
      </c>
      <c r="BL438" s="61">
        <f>IF($AA$9,$Z$9*($Q438-1)/(1+BK447*($Q438-1)),0)</f>
        <v>-7.9469496381850704E-2</v>
      </c>
      <c r="BM438" s="114">
        <f>IF(BL438=0,0,-1*BL438^2/$Z$9)</f>
        <v>-6.3154008551849813E-2</v>
      </c>
      <c r="BN438" s="61">
        <f>IF($AA$9,$Z$9*($Q438-1)/(1+BM447*($Q438-1)),0)</f>
        <v>-7.9469496381850704E-2</v>
      </c>
      <c r="BO438" s="114">
        <f>IF(BN438=0,0,-1*BN438^2/$Z$9)</f>
        <v>-6.3154008551849813E-2</v>
      </c>
      <c r="BP438" s="61">
        <f>IF($AA$9,$Z$9*($Q438-1)/(1+BO447*($Q438-1)),0)</f>
        <v>-7.9469496381850704E-2</v>
      </c>
      <c r="BQ438" s="114">
        <f>IF(BP438=0,0,-1*BP438^2/$Z$9)</f>
        <v>-6.3154008551849813E-2</v>
      </c>
      <c r="BR438" s="61">
        <f>IF($AA$9,$Z$9*($Q438-1)/(1+BQ447*($Q438-1)),0)</f>
        <v>-7.9469496381850704E-2</v>
      </c>
      <c r="BS438" s="114">
        <f>IF(BR438=0,0,-1*BR438^2/$Z$9)</f>
        <v>-6.3154008551849813E-2</v>
      </c>
      <c r="BT438" s="61">
        <f>IF($AA$9,$Z$9*($Q438-1)/(1+BS447*($Q438-1)),0)</f>
        <v>-7.9469496381850704E-2</v>
      </c>
      <c r="BU438" s="114">
        <f>IF(BT438=0,0,-1*BT438^2/$Z$9)</f>
        <v>-6.3154008551849813E-2</v>
      </c>
      <c r="BV438" s="61">
        <f>IF($AA$9,$Z$9*($Q438-1)/(1+BU447*($Q438-1)),0)</f>
        <v>-7.9469496381850704E-2</v>
      </c>
      <c r="BW438" s="114">
        <f>IF(BV438=0,0,-1*BV438^2/$Z$9)</f>
        <v>-6.3154008551849813E-2</v>
      </c>
      <c r="BX438" s="61">
        <f>IF($AA$9,$Z$9*($Q438-1)/(1+BW447*($Q438-1)),0)</f>
        <v>-7.9469496381850704E-2</v>
      </c>
      <c r="BY438" s="114">
        <f>IF(BX438=0,0,-1*BX438^2/$Z$9)</f>
        <v>-6.3154008551849813E-2</v>
      </c>
      <c r="BZ438" s="61">
        <f>IF($AA$9,$Z$9*($Q438-1)/(1+BY447*($Q438-1)),0)</f>
        <v>-7.9469496381850704E-2</v>
      </c>
      <c r="CA438" s="114">
        <f>IF(BZ438=0,0,-1*BZ438^2/$Z$9)</f>
        <v>-6.3154008551849813E-2</v>
      </c>
      <c r="CB438" s="61">
        <f>IF($AA$9,$Z$9*($Q438-1)/(1+CA447*($Q438-1)),0)</f>
        <v>-7.9469496381850704E-2</v>
      </c>
      <c r="CC438" s="114">
        <f>IF(CB438=0,0,-1*CB438^2/$Z$9)</f>
        <v>-6.3154008551849813E-2</v>
      </c>
      <c r="CD438" s="61">
        <f>IF($AA$9,$Z$9*($Q438-1)/(1+CC447*($Q438-1)),0)</f>
        <v>-7.9469496381850704E-2</v>
      </c>
      <c r="CE438" s="114">
        <f>IF(CD438=0,0,-1*CD438^2/$Z$9)</f>
        <v>-6.3154008551849813E-2</v>
      </c>
      <c r="CF438" s="61">
        <f>IF($AA$9,$Z$9*($Q438-1)/(1+CE447*($Q438-1)),0)</f>
        <v>-7.9469496381850704E-2</v>
      </c>
      <c r="CG438" s="114">
        <f>IF(CF438=0,0,-1*CF438^2/$Z$9)</f>
        <v>-6.3154008551849813E-2</v>
      </c>
      <c r="CH438" s="61">
        <f>IF($AA$9,$Z$9*($Q438-1)/(1+CG447*($Q438-1)),0)</f>
        <v>-7.9469496381850704E-2</v>
      </c>
      <c r="CI438" s="114">
        <f>IF(CH438=0,0,-1*CH438^2/$Z$9)</f>
        <v>-6.3154008551849813E-2</v>
      </c>
      <c r="CJ438" s="61">
        <f>IF($AA$9,$Z$9*($Q438-1)/(1+CI447*($Q438-1)),0)</f>
        <v>-7.9469496381850704E-2</v>
      </c>
      <c r="CK438" s="114">
        <f>IF(CJ438=0,0,-1*CJ438^2/$Z$9)</f>
        <v>-6.3154008551849813E-2</v>
      </c>
      <c r="CL438" s="61">
        <f>IF($AA$9,$Z$9*($Q438-1)/(1+CK447*($Q438-1)),0)</f>
        <v>-7.9469496381850704E-2</v>
      </c>
      <c r="CM438" s="114">
        <f>IF(CL438=0,0,-1*CL438^2/$Z$9)</f>
        <v>-6.3154008551849813E-2</v>
      </c>
      <c r="CN438" s="61">
        <f>IF($AA$9,$Z$9*($Q438-1)/(1+CM447*($Q438-1)),0)</f>
        <v>-7.9469496381850704E-2</v>
      </c>
      <c r="CO438" s="114">
        <f>IF(CN438=0,0,-1*CN438^2/$Z$9)</f>
        <v>-6.3154008551849813E-2</v>
      </c>
      <c r="CP438" s="61">
        <f>IF($AA$9,$Z$9*($Q438-1)/(1+CO447*($Q438-1)),0)</f>
        <v>-7.9469496381850704E-2</v>
      </c>
      <c r="CQ438" s="114">
        <f>IF(CP438=0,0,-1*CP438^2/$Z$9)</f>
        <v>-6.3154008551849813E-2</v>
      </c>
      <c r="CR438" s="61">
        <f>IF($AA$9,$Z$9*($Q438-1)/(1+CQ447*($Q438-1)),0)</f>
        <v>-7.9469496381850704E-2</v>
      </c>
      <c r="CS438" s="114">
        <f>IF(CR438=0,0,-1*CR438^2/$Z$9)</f>
        <v>-6.3154008551849813E-2</v>
      </c>
      <c r="CT438" s="61">
        <f>IF($AA$9,$Z$9*($Q438-1)/(1+CS447*($Q438-1)),0)</f>
        <v>-7.9469496381850704E-2</v>
      </c>
      <c r="CU438" s="114">
        <f>IF(CT438=0,0,-1*CT438^2/$Z$9)</f>
        <v>-6.3154008551849813E-2</v>
      </c>
      <c r="CV438" s="61">
        <f>IF($AA$9,$Z$9*($Q438-1)/(1+CU447*($Q438-1)),0)</f>
        <v>-7.9469496381850704E-2</v>
      </c>
      <c r="CW438" s="114">
        <f>IF(CV438=0,0,-1*CV438^2/$Z$9)</f>
        <v>-6.3154008551849813E-2</v>
      </c>
      <c r="CX438" s="61">
        <f>IF($AA$9,$Z$9*($Q438-1)/(1+CW447*($Q438-1)),0)</f>
        <v>-7.9469496381850704E-2</v>
      </c>
      <c r="CY438" s="114">
        <f>IF(CX438=0,0,-1*CX438^2/$Z$9)</f>
        <v>-6.3154008551849813E-2</v>
      </c>
      <c r="CZ438" s="61">
        <f>IF($AA$9,$Z$9*($Q438-1)/(1+CY447*($Q438-1)),0)</f>
        <v>-7.9469496381850704E-2</v>
      </c>
      <c r="DA438" s="114">
        <f>IF(CZ438=0,0,-1*CZ438^2/$Z$9)</f>
        <v>-6.3154008551849813E-2</v>
      </c>
      <c r="DB438" s="61">
        <f>IF($AA$9,$Z$9*($Q438-1)/(1+DA447*($Q438-1)),0)</f>
        <v>-7.9469496381850704E-2</v>
      </c>
      <c r="DC438" s="114">
        <f>IF(DB438=0,0,-1*DB438^2/$Z$9)</f>
        <v>-6.3154008551849813E-2</v>
      </c>
      <c r="DD438" s="61">
        <f>IF($AA$9,$Z$9*($Q438-1)/(1+DC447*($Q438-1)),0)</f>
        <v>-7.9469496381850704E-2</v>
      </c>
      <c r="DE438" s="114">
        <f>IF(DD438=0,0,-1*DD438^2/$Z$9)</f>
        <v>-6.3154008551849813E-2</v>
      </c>
      <c r="DF438" s="61">
        <f>IF($AA$9,$Z$9*($Q438-1)/(1+DE447*($Q438-1)),0)</f>
        <v>-7.9469496381850704E-2</v>
      </c>
      <c r="DG438" s="114">
        <f>IF(DF438=0,0,-1*DF438^2/$Z$9)</f>
        <v>-6.3154008551849813E-2</v>
      </c>
      <c r="DH438" s="61">
        <f>IF($AA$9,$Z$9*($Q438-1)/(1+DG447*($Q438-1)),0)</f>
        <v>-7.9469496381850704E-2</v>
      </c>
      <c r="DI438" s="114">
        <f>IF(DH438=0,0,-1*DH438^2/$Z$9)</f>
        <v>-6.3154008551849813E-2</v>
      </c>
      <c r="DJ438" s="61">
        <f>IF($AA$9,$Z$9*($Q438-1)/(1+DI447*($Q438-1)),0)</f>
        <v>-7.9469496381850704E-2</v>
      </c>
      <c r="DK438" s="114">
        <f>IF(DJ438=0,0,-1*DJ438^2/$Z$9)</f>
        <v>-6.3154008551849813E-2</v>
      </c>
      <c r="DL438" s="61">
        <f>IF($AA$9,$Z$9*($Q438-1)/(1+DK447*($Q438-1)),0)</f>
        <v>-7.9469496381850704E-2</v>
      </c>
      <c r="DM438" s="154">
        <f>IF(DL438=0,0,-1*DL438^2/$Z$9)</f>
        <v>-6.3154008551849813E-2</v>
      </c>
    </row>
    <row r="439" spans="14:117" x14ac:dyDescent="0.25">
      <c r="N439" s="153">
        <f>$Z$10/(O434*(Q439-1)+1)</f>
        <v>0.1259270610640861</v>
      </c>
      <c r="O439" s="169">
        <f t="shared" si="101"/>
        <v>1.9272762921493151E-2</v>
      </c>
      <c r="P439" s="78">
        <v>4</v>
      </c>
      <c r="Q439" s="61">
        <f>IF($AA$10,AV414/AV426,0)</f>
        <v>0.15304703181856172</v>
      </c>
      <c r="R439" s="61">
        <f>IF($AA$10,$Z$10*($Q439-1)/(1+O394*($Q439-1)),0)</f>
        <v>-0.10665429432007573</v>
      </c>
      <c r="S439" s="114">
        <f>IF(R439=0,0,-1*R439^2/$Z$10)</f>
        <v>-0.11375138496913337</v>
      </c>
      <c r="T439" s="61">
        <f>IF($AA$10,$Z$10*($Q439-1)/(1+S447*($Q439-1)),0)</f>
        <v>-0.10707653519763166</v>
      </c>
      <c r="U439" s="114">
        <f>IF(T439=0,0,-1*T439^2/$Z$10)</f>
        <v>-0.1146538438992965</v>
      </c>
      <c r="V439" s="61">
        <f>IF($AA$10,$Z$10*($Q439-1)/(1+U447*($Q439-1)),0)</f>
        <v>-0.1066526647839947</v>
      </c>
      <c r="W439" s="114">
        <f>IF(V439=0,0,-1*V439^2/$Z$10)</f>
        <v>-0.11374790905527142</v>
      </c>
      <c r="X439" s="61">
        <f>IF($AA$10,$Z$10*($Q439-1)/(1+W447*($Q439-1)),0)</f>
        <v>-0.1066542981175065</v>
      </c>
      <c r="Y439" s="114">
        <f>IF(X439=0,0,-1*X439^2/$Z$10)</f>
        <v>-0.11375139306937949</v>
      </c>
      <c r="Z439" s="61">
        <f>IF($AA$10,$Z$10*($Q439-1)/(1+Y447*($Q439-1)),0)</f>
        <v>-0.10665429814259296</v>
      </c>
      <c r="AA439" s="114">
        <f>IF(Z439=0,0,-1*Z439^2/$Z$10)</f>
        <v>-0.11375139312289108</v>
      </c>
      <c r="AB439" s="61">
        <f>IF($AA$10,$Z$10*($Q439-1)/(1+AA447*($Q439-1)),0)</f>
        <v>-0.10665429814259295</v>
      </c>
      <c r="AC439" s="114">
        <f>IF(AB439=0,0,-1*AB439^2/$Z$10)</f>
        <v>-0.11375139312289105</v>
      </c>
      <c r="AD439" s="61">
        <f>IF($AA$10,$Z$10*($Q439-1)/(1+AC447*($Q439-1)),0)</f>
        <v>-0.10665429814259295</v>
      </c>
      <c r="AE439" s="114">
        <f>IF(AD439=0,0,-1*AD439^2/$Z$10)</f>
        <v>-0.11375139312289105</v>
      </c>
      <c r="AF439" s="61">
        <f>IF($AA$10,$Z$10*($Q439-1)/(1+AE447*($Q439-1)),0)</f>
        <v>-0.10665429814259295</v>
      </c>
      <c r="AG439" s="114">
        <f>IF(AF439=0,0,-1*AF439^2/$Z$10)</f>
        <v>-0.11375139312289105</v>
      </c>
      <c r="AH439" s="61">
        <f>IF($AA$10,$Z$10*($Q439-1)/(1+AG447*($Q439-1)),0)</f>
        <v>-0.10665429814259295</v>
      </c>
      <c r="AI439" s="114">
        <f>IF(AH439=0,0,-1*AH439^2/$Z$10)</f>
        <v>-0.11375139312289105</v>
      </c>
      <c r="AJ439" s="61">
        <f>IF($AA$10,$Z$10*($Q439-1)/(1+AI447*($Q439-1)),0)</f>
        <v>-0.10665429814259295</v>
      </c>
      <c r="AK439" s="114">
        <f>IF(AJ439=0,0,-1*AJ439^2/$Z$10)</f>
        <v>-0.11375139312289105</v>
      </c>
      <c r="AL439" s="61">
        <f>IF($AA$10,$Z$10*($Q439-1)/(1+AK447*($Q439-1)),0)</f>
        <v>-0.10665429814259295</v>
      </c>
      <c r="AM439" s="114">
        <f>IF(AL439=0,0,-1*AL439^2/$Z$10)</f>
        <v>-0.11375139312289105</v>
      </c>
      <c r="AN439" s="61">
        <f>IF($AA$10,$Z$10*($Q439-1)/(1+AM447*($Q439-1)),0)</f>
        <v>-0.10665429814259295</v>
      </c>
      <c r="AO439" s="114">
        <f>IF(AN439=0,0,-1*AN439^2/$Z$10)</f>
        <v>-0.11375139312289105</v>
      </c>
      <c r="AP439" s="61">
        <f>IF($AA$10,$Z$10*($Q439-1)/(1+AO447*($Q439-1)),0)</f>
        <v>-0.10665429814259295</v>
      </c>
      <c r="AQ439" s="114">
        <f>IF(AP439=0,0,-1*AP439^2/$Z$10)</f>
        <v>-0.11375139312289105</v>
      </c>
      <c r="AR439" s="61">
        <f>IF($AA$10,$Z$10*($Q439-1)/(1+AQ447*($Q439-1)),0)</f>
        <v>-0.10665429814259295</v>
      </c>
      <c r="AS439" s="114">
        <f>IF(AR439=0,0,-1*AR439^2/$Z$10)</f>
        <v>-0.11375139312289105</v>
      </c>
      <c r="AT439" s="61">
        <f>IF($AA$10,$Z$10*($Q439-1)/(1+AS447*($Q439-1)),0)</f>
        <v>-0.10665429814259295</v>
      </c>
      <c r="AU439" s="114">
        <f>IF(AT439=0,0,-1*AT439^2/$Z$10)</f>
        <v>-0.11375139312289105</v>
      </c>
      <c r="AV439" s="61">
        <f>IF($AA$10,$Z$10*($Q439-1)/(1+AU447*($Q439-1)),0)</f>
        <v>-0.10665429814259295</v>
      </c>
      <c r="AW439" s="114">
        <f>IF(AV439=0,0,-1*AV439^2/$Z$10)</f>
        <v>-0.11375139312289105</v>
      </c>
      <c r="AX439" s="61">
        <f>IF($AA$10,$Z$10*($Q439-1)/(1+AW447*($Q439-1)),0)</f>
        <v>-0.10665429814259295</v>
      </c>
      <c r="AY439" s="114">
        <f>IF(AX439=0,0,-1*AX439^2/$Z$10)</f>
        <v>-0.11375139312289105</v>
      </c>
      <c r="AZ439" s="61">
        <f>IF($AA$10,$Z$10*($Q439-1)/(1+AY447*($Q439-1)),0)</f>
        <v>-0.10665429814259295</v>
      </c>
      <c r="BA439" s="114">
        <f>IF(AZ439=0,0,-1*AZ439^2/$Z$10)</f>
        <v>-0.11375139312289105</v>
      </c>
      <c r="BB439" s="61">
        <f>IF($AA$10,$Z$10*($Q439-1)/(1+BA447*($Q439-1)),0)</f>
        <v>-0.10665429814259295</v>
      </c>
      <c r="BC439" s="114">
        <f>IF(BB439=0,0,-1*BB439^2/$Z$10)</f>
        <v>-0.11375139312289105</v>
      </c>
      <c r="BD439" s="61">
        <f>IF($AA$10,$Z$10*($Q439-1)/(1+BC447*($Q439-1)),0)</f>
        <v>-0.10665429814259295</v>
      </c>
      <c r="BE439" s="114">
        <f>IF(BD439=0,0,-1*BD439^2/$Z$10)</f>
        <v>-0.11375139312289105</v>
      </c>
      <c r="BF439" s="61">
        <f>IF($AA$10,$Z$10*($Q439-1)/(1+BE447*($Q439-1)),0)</f>
        <v>-0.10665429814259295</v>
      </c>
      <c r="BG439" s="114">
        <f>IF(BF439=0,0,-1*BF439^2/$Z$10)</f>
        <v>-0.11375139312289105</v>
      </c>
      <c r="BH439" s="61">
        <f>IF($AA$10,$Z$10*($Q439-1)/(1+BG447*($Q439-1)),0)</f>
        <v>-0.10665429814259295</v>
      </c>
      <c r="BI439" s="114">
        <f>IF(BH439=0,0,-1*BH439^2/$Z$10)</f>
        <v>-0.11375139312289105</v>
      </c>
      <c r="BJ439" s="61">
        <f>IF($AA$10,$Z$10*($Q439-1)/(1+BI447*($Q439-1)),0)</f>
        <v>-0.10665429814259295</v>
      </c>
      <c r="BK439" s="114">
        <f>IF(BJ439=0,0,-1*BJ439^2/$Z$10)</f>
        <v>-0.11375139312289105</v>
      </c>
      <c r="BL439" s="61">
        <f>IF($AA$10,$Z$10*($Q439-1)/(1+BK447*($Q439-1)),0)</f>
        <v>-0.10665429814259295</v>
      </c>
      <c r="BM439" s="114">
        <f>IF(BL439=0,0,-1*BL439^2/$Z$10)</f>
        <v>-0.11375139312289105</v>
      </c>
      <c r="BN439" s="61">
        <f>IF($AA$10,$Z$10*($Q439-1)/(1+BM447*($Q439-1)),0)</f>
        <v>-0.10665429814259295</v>
      </c>
      <c r="BO439" s="114">
        <f>IF(BN439=0,0,-1*BN439^2/$Z$10)</f>
        <v>-0.11375139312289105</v>
      </c>
      <c r="BP439" s="61">
        <f>IF($AA$10,$Z$10*($Q439-1)/(1+BO447*($Q439-1)),0)</f>
        <v>-0.10665429814259295</v>
      </c>
      <c r="BQ439" s="114">
        <f>IF(BP439=0,0,-1*BP439^2/$Z$10)</f>
        <v>-0.11375139312289105</v>
      </c>
      <c r="BR439" s="61">
        <f>IF($AA$10,$Z$10*($Q439-1)/(1+BQ447*($Q439-1)),0)</f>
        <v>-0.10665429814259295</v>
      </c>
      <c r="BS439" s="114">
        <f>IF(BR439=0,0,-1*BR439^2/$Z$10)</f>
        <v>-0.11375139312289105</v>
      </c>
      <c r="BT439" s="61">
        <f>IF($AA$10,$Z$10*($Q439-1)/(1+BS447*($Q439-1)),0)</f>
        <v>-0.10665429814259295</v>
      </c>
      <c r="BU439" s="114">
        <f>IF(BT439=0,0,-1*BT439^2/$Z$10)</f>
        <v>-0.11375139312289105</v>
      </c>
      <c r="BV439" s="61">
        <f>IF($AA$10,$Z$10*($Q439-1)/(1+BU447*($Q439-1)),0)</f>
        <v>-0.10665429814259295</v>
      </c>
      <c r="BW439" s="114">
        <f>IF(BV439=0,0,-1*BV439^2/$Z$10)</f>
        <v>-0.11375139312289105</v>
      </c>
      <c r="BX439" s="61">
        <f>IF($AA$10,$Z$10*($Q439-1)/(1+BW447*($Q439-1)),0)</f>
        <v>-0.10665429814259295</v>
      </c>
      <c r="BY439" s="114">
        <f>IF(BX439=0,0,-1*BX439^2/$Z$10)</f>
        <v>-0.11375139312289105</v>
      </c>
      <c r="BZ439" s="61">
        <f>IF($AA$10,$Z$10*($Q439-1)/(1+BY447*($Q439-1)),0)</f>
        <v>-0.10665429814259295</v>
      </c>
      <c r="CA439" s="114">
        <f>IF(BZ439=0,0,-1*BZ439^2/$Z$10)</f>
        <v>-0.11375139312289105</v>
      </c>
      <c r="CB439" s="61">
        <f>IF($AA$10,$Z$10*($Q439-1)/(1+CA447*($Q439-1)),0)</f>
        <v>-0.10665429814259295</v>
      </c>
      <c r="CC439" s="114">
        <f>IF(CB439=0,0,-1*CB439^2/$Z$10)</f>
        <v>-0.11375139312289105</v>
      </c>
      <c r="CD439" s="61">
        <f>IF($AA$10,$Z$10*($Q439-1)/(1+CC447*($Q439-1)),0)</f>
        <v>-0.10665429814259295</v>
      </c>
      <c r="CE439" s="114">
        <f>IF(CD439=0,0,-1*CD439^2/$Z$10)</f>
        <v>-0.11375139312289105</v>
      </c>
      <c r="CF439" s="61">
        <f>IF($AA$10,$Z$10*($Q439-1)/(1+CE447*($Q439-1)),0)</f>
        <v>-0.10665429814259295</v>
      </c>
      <c r="CG439" s="114">
        <f>IF(CF439=0,0,-1*CF439^2/$Z$10)</f>
        <v>-0.11375139312289105</v>
      </c>
      <c r="CH439" s="61">
        <f>IF($AA$10,$Z$10*($Q439-1)/(1+CG447*($Q439-1)),0)</f>
        <v>-0.10665429814259295</v>
      </c>
      <c r="CI439" s="114">
        <f>IF(CH439=0,0,-1*CH439^2/$Z$10)</f>
        <v>-0.11375139312289105</v>
      </c>
      <c r="CJ439" s="61">
        <f>IF($AA$10,$Z$10*($Q439-1)/(1+CI447*($Q439-1)),0)</f>
        <v>-0.10665429814259295</v>
      </c>
      <c r="CK439" s="114">
        <f>IF(CJ439=0,0,-1*CJ439^2/$Z$10)</f>
        <v>-0.11375139312289105</v>
      </c>
      <c r="CL439" s="61">
        <f>IF($AA$10,$Z$10*($Q439-1)/(1+CK447*($Q439-1)),0)</f>
        <v>-0.10665429814259295</v>
      </c>
      <c r="CM439" s="114">
        <f>IF(CL439=0,0,-1*CL439^2/$Z$10)</f>
        <v>-0.11375139312289105</v>
      </c>
      <c r="CN439" s="61">
        <f>IF($AA$10,$Z$10*($Q439-1)/(1+CM447*($Q439-1)),0)</f>
        <v>-0.10665429814259295</v>
      </c>
      <c r="CO439" s="114">
        <f>IF(CN439=0,0,-1*CN439^2/$Z$10)</f>
        <v>-0.11375139312289105</v>
      </c>
      <c r="CP439" s="61">
        <f>IF($AA$10,$Z$10*($Q439-1)/(1+CO447*($Q439-1)),0)</f>
        <v>-0.10665429814259295</v>
      </c>
      <c r="CQ439" s="114">
        <f>IF(CP439=0,0,-1*CP439^2/$Z$10)</f>
        <v>-0.11375139312289105</v>
      </c>
      <c r="CR439" s="61">
        <f>IF($AA$10,$Z$10*($Q439-1)/(1+CQ447*($Q439-1)),0)</f>
        <v>-0.10665429814259295</v>
      </c>
      <c r="CS439" s="114">
        <f>IF(CR439=0,0,-1*CR439^2/$Z$10)</f>
        <v>-0.11375139312289105</v>
      </c>
      <c r="CT439" s="61">
        <f>IF($AA$10,$Z$10*($Q439-1)/(1+CS447*($Q439-1)),0)</f>
        <v>-0.10665429814259295</v>
      </c>
      <c r="CU439" s="114">
        <f>IF(CT439=0,0,-1*CT439^2/$Z$10)</f>
        <v>-0.11375139312289105</v>
      </c>
      <c r="CV439" s="61">
        <f>IF($AA$10,$Z$10*($Q439-1)/(1+CU447*($Q439-1)),0)</f>
        <v>-0.10665429814259295</v>
      </c>
      <c r="CW439" s="114">
        <f>IF(CV439=0,0,-1*CV439^2/$Z$10)</f>
        <v>-0.11375139312289105</v>
      </c>
      <c r="CX439" s="61">
        <f>IF($AA$10,$Z$10*($Q439-1)/(1+CW447*($Q439-1)),0)</f>
        <v>-0.10665429814259295</v>
      </c>
      <c r="CY439" s="114">
        <f>IF(CX439=0,0,-1*CX439^2/$Z$10)</f>
        <v>-0.11375139312289105</v>
      </c>
      <c r="CZ439" s="61">
        <f>IF($AA$10,$Z$10*($Q439-1)/(1+CY447*($Q439-1)),0)</f>
        <v>-0.10665429814259295</v>
      </c>
      <c r="DA439" s="114">
        <f>IF(CZ439=0,0,-1*CZ439^2/$Z$10)</f>
        <v>-0.11375139312289105</v>
      </c>
      <c r="DB439" s="61">
        <f>IF($AA$10,$Z$10*($Q439-1)/(1+DA447*($Q439-1)),0)</f>
        <v>-0.10665429814259295</v>
      </c>
      <c r="DC439" s="114">
        <f>IF(DB439=0,0,-1*DB439^2/$Z$10)</f>
        <v>-0.11375139312289105</v>
      </c>
      <c r="DD439" s="61">
        <f>IF($AA$10,$Z$10*($Q439-1)/(1+DC447*($Q439-1)),0)</f>
        <v>-0.10665429814259295</v>
      </c>
      <c r="DE439" s="114">
        <f>IF(DD439=0,0,-1*DD439^2/$Z$10)</f>
        <v>-0.11375139312289105</v>
      </c>
      <c r="DF439" s="61">
        <f>IF($AA$10,$Z$10*($Q439-1)/(1+DE447*($Q439-1)),0)</f>
        <v>-0.10665429814259295</v>
      </c>
      <c r="DG439" s="114">
        <f>IF(DF439=0,0,-1*DF439^2/$Z$10)</f>
        <v>-0.11375139312289105</v>
      </c>
      <c r="DH439" s="61">
        <f>IF($AA$10,$Z$10*($Q439-1)/(1+DG447*($Q439-1)),0)</f>
        <v>-0.10665429814259295</v>
      </c>
      <c r="DI439" s="114">
        <f>IF(DH439=0,0,-1*DH439^2/$Z$10)</f>
        <v>-0.11375139312289105</v>
      </c>
      <c r="DJ439" s="61">
        <f>IF($AA$10,$Z$10*($Q439-1)/(1+DI447*($Q439-1)),0)</f>
        <v>-0.10665429814259295</v>
      </c>
      <c r="DK439" s="114">
        <f>IF(DJ439=0,0,-1*DJ439^2/$Z$10)</f>
        <v>-0.11375139312289105</v>
      </c>
      <c r="DL439" s="61">
        <f>IF($AA$10,$Z$10*($Q439-1)/(1+DK447*($Q439-1)),0)</f>
        <v>-0.10665429814259295</v>
      </c>
      <c r="DM439" s="154">
        <f>IF(DL439=0,0,-1*DL439^2/$Z$10)</f>
        <v>-0.11375139312289105</v>
      </c>
    </row>
    <row r="440" spans="14:117" x14ac:dyDescent="0.25">
      <c r="N440" s="153">
        <f>$Z$11/(O434*(Q440-1)+1)</f>
        <v>0.12573146429060339</v>
      </c>
      <c r="O440" s="169">
        <f t="shared" si="101"/>
        <v>1.9881778616164501E-2</v>
      </c>
      <c r="P440" s="78">
        <v>5</v>
      </c>
      <c r="Q440" s="61">
        <f>IF($AA$11,AV415/AV427,0)</f>
        <v>0.15812890375802596</v>
      </c>
      <c r="R440" s="61">
        <f>IF($AA$11,$Z$11*($Q440-1)/(1+O394*($Q440-1)),0)</f>
        <v>-0.10584968190937913</v>
      </c>
      <c r="S440" s="114">
        <f>IF(R440=0,0,-1*R440^2/$Z$11)</f>
        <v>-0.11204155160316742</v>
      </c>
      <c r="T440" s="61">
        <f>IF($AA$11,$Z$11*($Q440-1)/(1+S447*($Q440-1)),0)</f>
        <v>-0.10626556352846651</v>
      </c>
      <c r="U440" s="114">
        <f>IF(T440=0,0,-1*T440^2/$Z$11)</f>
        <v>-0.11292369992022552</v>
      </c>
      <c r="V440" s="61">
        <f>IF($AA$11,$Z$11*($Q440-1)/(1+U447*($Q440-1)),0)</f>
        <v>-0.1058480768671899</v>
      </c>
      <c r="W440" s="114">
        <f>IF(V440=0,0,-1*V440^2/$Z$11)</f>
        <v>-0.11203815376482541</v>
      </c>
      <c r="X440" s="61">
        <f>IF($AA$11,$Z$11*($Q440-1)/(1+W447*($Q440-1)),0)</f>
        <v>-0.10584968564972949</v>
      </c>
      <c r="Y440" s="114">
        <f>IF(X440=0,0,-1*X440^2/$Z$11)</f>
        <v>-0.11204155952146549</v>
      </c>
      <c r="Z440" s="61">
        <f>IF($AA$11,$Z$11*($Q440-1)/(1+Y447*($Q440-1)),0)</f>
        <v>-0.10584968567443888</v>
      </c>
      <c r="AA440" s="114">
        <f>IF(Z440=0,0,-1*Z440^2/$Z$11)</f>
        <v>-0.11204155957377511</v>
      </c>
      <c r="AB440" s="61">
        <f>IF($AA$11,$Z$11*($Q440-1)/(1+AA447*($Q440-1)),0)</f>
        <v>-0.10584968567443886</v>
      </c>
      <c r="AC440" s="114">
        <f>IF(AB440=0,0,-1*AB440^2/$Z$11)</f>
        <v>-0.11204155957377507</v>
      </c>
      <c r="AD440" s="61">
        <f>IF($AA$11,$Z$11*($Q440-1)/(1+AC447*($Q440-1)),0)</f>
        <v>-0.10584968567443886</v>
      </c>
      <c r="AE440" s="114">
        <f>IF(AD440=0,0,-1*AD440^2/$Z$11)</f>
        <v>-0.11204155957377507</v>
      </c>
      <c r="AF440" s="61">
        <f>IF($AA$11,$Z$11*($Q440-1)/(1+AE447*($Q440-1)),0)</f>
        <v>-0.10584968567443886</v>
      </c>
      <c r="AG440" s="114">
        <f>IF(AF440=0,0,-1*AF440^2/$Z$11)</f>
        <v>-0.11204155957377507</v>
      </c>
      <c r="AH440" s="61">
        <f>IF($AA$11,$Z$11*($Q440-1)/(1+AG447*($Q440-1)),0)</f>
        <v>-0.10584968567443886</v>
      </c>
      <c r="AI440" s="114">
        <f>IF(AH440=0,0,-1*AH440^2/$Z$11)</f>
        <v>-0.11204155957377507</v>
      </c>
      <c r="AJ440" s="61">
        <f>IF($AA$11,$Z$11*($Q440-1)/(1+AI447*($Q440-1)),0)</f>
        <v>-0.10584968567443886</v>
      </c>
      <c r="AK440" s="114">
        <f>IF(AJ440=0,0,-1*AJ440^2/$Z$11)</f>
        <v>-0.11204155957377507</v>
      </c>
      <c r="AL440" s="61">
        <f>IF($AA$11,$Z$11*($Q440-1)/(1+AK447*($Q440-1)),0)</f>
        <v>-0.10584968567443886</v>
      </c>
      <c r="AM440" s="114">
        <f>IF(AL440=0,0,-1*AL440^2/$Z$11)</f>
        <v>-0.11204155957377507</v>
      </c>
      <c r="AN440" s="61">
        <f>IF($AA$11,$Z$11*($Q440-1)/(1+AM447*($Q440-1)),0)</f>
        <v>-0.10584968567443886</v>
      </c>
      <c r="AO440" s="114">
        <f>IF(AN440=0,0,-1*AN440^2/$Z$11)</f>
        <v>-0.11204155957377507</v>
      </c>
      <c r="AP440" s="61">
        <f>IF($AA$11,$Z$11*($Q440-1)/(1+AO447*($Q440-1)),0)</f>
        <v>-0.10584968567443886</v>
      </c>
      <c r="AQ440" s="114">
        <f>IF(AP440=0,0,-1*AP440^2/$Z$11)</f>
        <v>-0.11204155957377507</v>
      </c>
      <c r="AR440" s="61">
        <f>IF($AA$11,$Z$11*($Q440-1)/(1+AQ447*($Q440-1)),0)</f>
        <v>-0.10584968567443886</v>
      </c>
      <c r="AS440" s="114">
        <f>IF(AR440=0,0,-1*AR440^2/$Z$11)</f>
        <v>-0.11204155957377507</v>
      </c>
      <c r="AT440" s="61">
        <f>IF($AA$11,$Z$11*($Q440-1)/(1+AS447*($Q440-1)),0)</f>
        <v>-0.10584968567443886</v>
      </c>
      <c r="AU440" s="114">
        <f>IF(AT440=0,0,-1*AT440^2/$Z$11)</f>
        <v>-0.11204155957377507</v>
      </c>
      <c r="AV440" s="61">
        <f>IF($AA$11,$Z$11*($Q440-1)/(1+AU447*($Q440-1)),0)</f>
        <v>-0.10584968567443886</v>
      </c>
      <c r="AW440" s="114">
        <f>IF(AV440=0,0,-1*AV440^2/$Z$11)</f>
        <v>-0.11204155957377507</v>
      </c>
      <c r="AX440" s="61">
        <f>IF($AA$11,$Z$11*($Q440-1)/(1+AW447*($Q440-1)),0)</f>
        <v>-0.10584968567443886</v>
      </c>
      <c r="AY440" s="114">
        <f>IF(AX440=0,0,-1*AX440^2/$Z$11)</f>
        <v>-0.11204155957377507</v>
      </c>
      <c r="AZ440" s="61">
        <f>IF($AA$11,$Z$11*($Q440-1)/(1+AY447*($Q440-1)),0)</f>
        <v>-0.10584968567443886</v>
      </c>
      <c r="BA440" s="114">
        <f>IF(AZ440=0,0,-1*AZ440^2/$Z$11)</f>
        <v>-0.11204155957377507</v>
      </c>
      <c r="BB440" s="61">
        <f>IF($AA$11,$Z$11*($Q440-1)/(1+BA447*($Q440-1)),0)</f>
        <v>-0.10584968567443886</v>
      </c>
      <c r="BC440" s="114">
        <f>IF(BB440=0,0,-1*BB440^2/$Z$11)</f>
        <v>-0.11204155957377507</v>
      </c>
      <c r="BD440" s="61">
        <f>IF($AA$11,$Z$11*($Q440-1)/(1+BC447*($Q440-1)),0)</f>
        <v>-0.10584968567443886</v>
      </c>
      <c r="BE440" s="114">
        <f>IF(BD440=0,0,-1*BD440^2/$Z$11)</f>
        <v>-0.11204155957377507</v>
      </c>
      <c r="BF440" s="61">
        <f>IF($AA$11,$Z$11*($Q440-1)/(1+BE447*($Q440-1)),0)</f>
        <v>-0.10584968567443886</v>
      </c>
      <c r="BG440" s="114">
        <f>IF(BF440=0,0,-1*BF440^2/$Z$11)</f>
        <v>-0.11204155957377507</v>
      </c>
      <c r="BH440" s="61">
        <f>IF($AA$11,$Z$11*($Q440-1)/(1+BG447*($Q440-1)),0)</f>
        <v>-0.10584968567443886</v>
      </c>
      <c r="BI440" s="114">
        <f>IF(BH440=0,0,-1*BH440^2/$Z$11)</f>
        <v>-0.11204155957377507</v>
      </c>
      <c r="BJ440" s="61">
        <f>IF($AA$11,$Z$11*($Q440-1)/(1+BI447*($Q440-1)),0)</f>
        <v>-0.10584968567443886</v>
      </c>
      <c r="BK440" s="114">
        <f>IF(BJ440=0,0,-1*BJ440^2/$Z$11)</f>
        <v>-0.11204155957377507</v>
      </c>
      <c r="BL440" s="61">
        <f>IF($AA$11,$Z$11*($Q440-1)/(1+BK447*($Q440-1)),0)</f>
        <v>-0.10584968567443886</v>
      </c>
      <c r="BM440" s="114">
        <f>IF(BL440=0,0,-1*BL440^2/$Z$11)</f>
        <v>-0.11204155957377507</v>
      </c>
      <c r="BN440" s="61">
        <f>IF($AA$11,$Z$11*($Q440-1)/(1+BM447*($Q440-1)),0)</f>
        <v>-0.10584968567443886</v>
      </c>
      <c r="BO440" s="114">
        <f>IF(BN440=0,0,-1*BN440^2/$Z$11)</f>
        <v>-0.11204155957377507</v>
      </c>
      <c r="BP440" s="61">
        <f>IF($AA$11,$Z$11*($Q440-1)/(1+BO447*($Q440-1)),0)</f>
        <v>-0.10584968567443886</v>
      </c>
      <c r="BQ440" s="114">
        <f>IF(BP440=0,0,-1*BP440^2/$Z$11)</f>
        <v>-0.11204155957377507</v>
      </c>
      <c r="BR440" s="61">
        <f>IF($AA$11,$Z$11*($Q440-1)/(1+BQ447*($Q440-1)),0)</f>
        <v>-0.10584968567443886</v>
      </c>
      <c r="BS440" s="114">
        <f>IF(BR440=0,0,-1*BR440^2/$Z$11)</f>
        <v>-0.11204155957377507</v>
      </c>
      <c r="BT440" s="61">
        <f>IF($AA$11,$Z$11*($Q440-1)/(1+BS447*($Q440-1)),0)</f>
        <v>-0.10584968567443886</v>
      </c>
      <c r="BU440" s="114">
        <f>IF(BT440=0,0,-1*BT440^2/$Z$11)</f>
        <v>-0.11204155957377507</v>
      </c>
      <c r="BV440" s="61">
        <f>IF($AA$11,$Z$11*($Q440-1)/(1+BU447*($Q440-1)),0)</f>
        <v>-0.10584968567443886</v>
      </c>
      <c r="BW440" s="114">
        <f>IF(BV440=0,0,-1*BV440^2/$Z$11)</f>
        <v>-0.11204155957377507</v>
      </c>
      <c r="BX440" s="61">
        <f>IF($AA$11,$Z$11*($Q440-1)/(1+BW447*($Q440-1)),0)</f>
        <v>-0.10584968567443886</v>
      </c>
      <c r="BY440" s="114">
        <f>IF(BX440=0,0,-1*BX440^2/$Z$11)</f>
        <v>-0.11204155957377507</v>
      </c>
      <c r="BZ440" s="61">
        <f>IF($AA$11,$Z$11*($Q440-1)/(1+BY447*($Q440-1)),0)</f>
        <v>-0.10584968567443886</v>
      </c>
      <c r="CA440" s="114">
        <f>IF(BZ440=0,0,-1*BZ440^2/$Z$11)</f>
        <v>-0.11204155957377507</v>
      </c>
      <c r="CB440" s="61">
        <f>IF($AA$11,$Z$11*($Q440-1)/(1+CA447*($Q440-1)),0)</f>
        <v>-0.10584968567443886</v>
      </c>
      <c r="CC440" s="114">
        <f>IF(CB440=0,0,-1*CB440^2/$Z$11)</f>
        <v>-0.11204155957377507</v>
      </c>
      <c r="CD440" s="61">
        <f>IF($AA$11,$Z$11*($Q440-1)/(1+CC447*($Q440-1)),0)</f>
        <v>-0.10584968567443886</v>
      </c>
      <c r="CE440" s="114">
        <f>IF(CD440=0,0,-1*CD440^2/$Z$11)</f>
        <v>-0.11204155957377507</v>
      </c>
      <c r="CF440" s="61">
        <f>IF($AA$11,$Z$11*($Q440-1)/(1+CE447*($Q440-1)),0)</f>
        <v>-0.10584968567443886</v>
      </c>
      <c r="CG440" s="114">
        <f>IF(CF440=0,0,-1*CF440^2/$Z$11)</f>
        <v>-0.11204155957377507</v>
      </c>
      <c r="CH440" s="61">
        <f>IF($AA$11,$Z$11*($Q440-1)/(1+CG447*($Q440-1)),0)</f>
        <v>-0.10584968567443886</v>
      </c>
      <c r="CI440" s="114">
        <f>IF(CH440=0,0,-1*CH440^2/$Z$11)</f>
        <v>-0.11204155957377507</v>
      </c>
      <c r="CJ440" s="61">
        <f>IF($AA$11,$Z$11*($Q440-1)/(1+CI447*($Q440-1)),0)</f>
        <v>-0.10584968567443886</v>
      </c>
      <c r="CK440" s="114">
        <f>IF(CJ440=0,0,-1*CJ440^2/$Z$11)</f>
        <v>-0.11204155957377507</v>
      </c>
      <c r="CL440" s="61">
        <f>IF($AA$11,$Z$11*($Q440-1)/(1+CK447*($Q440-1)),0)</f>
        <v>-0.10584968567443886</v>
      </c>
      <c r="CM440" s="114">
        <f>IF(CL440=0,0,-1*CL440^2/$Z$11)</f>
        <v>-0.11204155957377507</v>
      </c>
      <c r="CN440" s="61">
        <f>IF($AA$11,$Z$11*($Q440-1)/(1+CM447*($Q440-1)),0)</f>
        <v>-0.10584968567443886</v>
      </c>
      <c r="CO440" s="114">
        <f>IF(CN440=0,0,-1*CN440^2/$Z$11)</f>
        <v>-0.11204155957377507</v>
      </c>
      <c r="CP440" s="61">
        <f>IF($AA$11,$Z$11*($Q440-1)/(1+CO447*($Q440-1)),0)</f>
        <v>-0.10584968567443886</v>
      </c>
      <c r="CQ440" s="114">
        <f>IF(CP440=0,0,-1*CP440^2/$Z$11)</f>
        <v>-0.11204155957377507</v>
      </c>
      <c r="CR440" s="61">
        <f>IF($AA$11,$Z$11*($Q440-1)/(1+CQ447*($Q440-1)),0)</f>
        <v>-0.10584968567443886</v>
      </c>
      <c r="CS440" s="114">
        <f>IF(CR440=0,0,-1*CR440^2/$Z$11)</f>
        <v>-0.11204155957377507</v>
      </c>
      <c r="CT440" s="61">
        <f>IF($AA$11,$Z$11*($Q440-1)/(1+CS447*($Q440-1)),0)</f>
        <v>-0.10584968567443886</v>
      </c>
      <c r="CU440" s="114">
        <f>IF(CT440=0,0,-1*CT440^2/$Z$11)</f>
        <v>-0.11204155957377507</v>
      </c>
      <c r="CV440" s="61">
        <f>IF($AA$11,$Z$11*($Q440-1)/(1+CU447*($Q440-1)),0)</f>
        <v>-0.10584968567443886</v>
      </c>
      <c r="CW440" s="114">
        <f>IF(CV440=0,0,-1*CV440^2/$Z$11)</f>
        <v>-0.11204155957377507</v>
      </c>
      <c r="CX440" s="61">
        <f>IF($AA$11,$Z$11*($Q440-1)/(1+CW447*($Q440-1)),0)</f>
        <v>-0.10584968567443886</v>
      </c>
      <c r="CY440" s="114">
        <f>IF(CX440=0,0,-1*CX440^2/$Z$11)</f>
        <v>-0.11204155957377507</v>
      </c>
      <c r="CZ440" s="61">
        <f>IF($AA$11,$Z$11*($Q440-1)/(1+CY447*($Q440-1)),0)</f>
        <v>-0.10584968567443886</v>
      </c>
      <c r="DA440" s="114">
        <f>IF(CZ440=0,0,-1*CZ440^2/$Z$11)</f>
        <v>-0.11204155957377507</v>
      </c>
      <c r="DB440" s="61">
        <f>IF($AA$11,$Z$11*($Q440-1)/(1+DA447*($Q440-1)),0)</f>
        <v>-0.10584968567443886</v>
      </c>
      <c r="DC440" s="114">
        <f>IF(DB440=0,0,-1*DB440^2/$Z$11)</f>
        <v>-0.11204155957377507</v>
      </c>
      <c r="DD440" s="61">
        <f>IF($AA$11,$Z$11*($Q440-1)/(1+DC447*($Q440-1)),0)</f>
        <v>-0.10584968567443886</v>
      </c>
      <c r="DE440" s="114">
        <f>IF(DD440=0,0,-1*DD440^2/$Z$11)</f>
        <v>-0.11204155957377507</v>
      </c>
      <c r="DF440" s="61">
        <f>IF($AA$11,$Z$11*($Q440-1)/(1+DE447*($Q440-1)),0)</f>
        <v>-0.10584968567443886</v>
      </c>
      <c r="DG440" s="114">
        <f>IF(DF440=0,0,-1*DF440^2/$Z$11)</f>
        <v>-0.11204155957377507</v>
      </c>
      <c r="DH440" s="61">
        <f>IF($AA$11,$Z$11*($Q440-1)/(1+DG447*($Q440-1)),0)</f>
        <v>-0.10584968567443886</v>
      </c>
      <c r="DI440" s="114">
        <f>IF(DH440=0,0,-1*DH440^2/$Z$11)</f>
        <v>-0.11204155957377507</v>
      </c>
      <c r="DJ440" s="61">
        <f>IF($AA$11,$Z$11*($Q440-1)/(1+DI447*($Q440-1)),0)</f>
        <v>-0.10584968567443886</v>
      </c>
      <c r="DK440" s="114">
        <f>IF(DJ440=0,0,-1*DJ440^2/$Z$11)</f>
        <v>-0.11204155957377507</v>
      </c>
      <c r="DL440" s="61">
        <f>IF($AA$11,$Z$11*($Q440-1)/(1+DK447*($Q440-1)),0)</f>
        <v>-0.10584968567443886</v>
      </c>
      <c r="DM440" s="154">
        <f>IF(DL440=0,0,-1*DL440^2/$Z$11)</f>
        <v>-0.11204155957377507</v>
      </c>
    </row>
    <row r="441" spans="14:117" x14ac:dyDescent="0.25">
      <c r="N441" s="153">
        <f>$Z$12/(O434*(Q441-1)+1)</f>
        <v>0.12962149301337969</v>
      </c>
      <c r="O441" s="169">
        <f t="shared" si="101"/>
        <v>7.7696741948593915E-3</v>
      </c>
      <c r="P441" s="78">
        <v>6</v>
      </c>
      <c r="Q441" s="61">
        <f>IF($AA$12,AV416/AV428,0)</f>
        <v>5.9941249049317739E-2</v>
      </c>
      <c r="R441" s="61">
        <f>IF($AA$12,$Z$12*($Q441-1)/(1+O394*($Q441-1)),0)</f>
        <v>-0.12185181382902342</v>
      </c>
      <c r="S441" s="114">
        <f>IF(R441=0,0,-1*R441^2/$Z$12)</f>
        <v>-0.14847864533422983</v>
      </c>
      <c r="T441" s="61">
        <f>IF($AA$12,$Z$12*($Q441-1)/(1+S447*($Q441-1)),0)</f>
        <v>-0.12240327208752966</v>
      </c>
      <c r="U441" s="114">
        <f>IF(T441=0,0,-1*T441^2/$Z$12)</f>
        <v>-0.14982561017733814</v>
      </c>
      <c r="V441" s="61">
        <f>IF($AA$12,$Z$12*($Q441-1)/(1+U447*($Q441-1)),0)</f>
        <v>-0.1218496868150697</v>
      </c>
      <c r="W441" s="114">
        <f>IF(V441=0,0,-1*V441^2/$Z$12)</f>
        <v>-0.1484734617693057</v>
      </c>
      <c r="X441" s="61">
        <f>IF($AA$12,$Z$12*($Q441-1)/(1+W447*($Q441-1)),0)</f>
        <v>-0.12185181878577518</v>
      </c>
      <c r="Y441" s="114">
        <f>IF(X441=0,0,-1*X441^2/$Z$12)</f>
        <v>-0.14847865741401392</v>
      </c>
      <c r="Z441" s="61">
        <f>IF($AA$12,$Z$12*($Q441-1)/(1+Y447*($Q441-1)),0)</f>
        <v>-0.12185181881852031</v>
      </c>
      <c r="AA441" s="114">
        <f>IF(Z441=0,0,-1*Z441^2/$Z$12)</f>
        <v>-0.14847865749381498</v>
      </c>
      <c r="AB441" s="61">
        <f>IF($AA$12,$Z$12*($Q441-1)/(1+AA447*($Q441-1)),0)</f>
        <v>-0.12185181881852031</v>
      </c>
      <c r="AC441" s="114">
        <f>IF(AB441=0,0,-1*AB441^2/$Z$12)</f>
        <v>-0.14847865749381498</v>
      </c>
      <c r="AD441" s="61">
        <f>IF($AA$12,$Z$12*($Q441-1)/(1+AC447*($Q441-1)),0)</f>
        <v>-0.12185181881852031</v>
      </c>
      <c r="AE441" s="114">
        <f>IF(AD441=0,0,-1*AD441^2/$Z$12)</f>
        <v>-0.14847865749381498</v>
      </c>
      <c r="AF441" s="61">
        <f>IF($AA$12,$Z$12*($Q441-1)/(1+AE447*($Q441-1)),0)</f>
        <v>-0.12185181881852031</v>
      </c>
      <c r="AG441" s="114">
        <f>IF(AF441=0,0,-1*AF441^2/$Z$12)</f>
        <v>-0.14847865749381498</v>
      </c>
      <c r="AH441" s="61">
        <f>IF($AA$12,$Z$12*($Q441-1)/(1+AG447*($Q441-1)),0)</f>
        <v>-0.12185181881852031</v>
      </c>
      <c r="AI441" s="114">
        <f>IF(AH441=0,0,-1*AH441^2/$Z$12)</f>
        <v>-0.14847865749381498</v>
      </c>
      <c r="AJ441" s="61">
        <f>IF($AA$12,$Z$12*($Q441-1)/(1+AI447*($Q441-1)),0)</f>
        <v>-0.12185181881852031</v>
      </c>
      <c r="AK441" s="114">
        <f>IF(AJ441=0,0,-1*AJ441^2/$Z$12)</f>
        <v>-0.14847865749381498</v>
      </c>
      <c r="AL441" s="61">
        <f>IF($AA$12,$Z$12*($Q441-1)/(1+AK447*($Q441-1)),0)</f>
        <v>-0.12185181881852031</v>
      </c>
      <c r="AM441" s="114">
        <f>IF(AL441=0,0,-1*AL441^2/$Z$12)</f>
        <v>-0.14847865749381498</v>
      </c>
      <c r="AN441" s="61">
        <f>IF($AA$12,$Z$12*($Q441-1)/(1+AM447*($Q441-1)),0)</f>
        <v>-0.12185181881852031</v>
      </c>
      <c r="AO441" s="114">
        <f>IF(AN441=0,0,-1*AN441^2/$Z$12)</f>
        <v>-0.14847865749381498</v>
      </c>
      <c r="AP441" s="61">
        <f>IF($AA$12,$Z$12*($Q441-1)/(1+AO447*($Q441-1)),0)</f>
        <v>-0.12185181881852031</v>
      </c>
      <c r="AQ441" s="114">
        <f>IF(AP441=0,0,-1*AP441^2/$Z$12)</f>
        <v>-0.14847865749381498</v>
      </c>
      <c r="AR441" s="61">
        <f>IF($AA$12,$Z$12*($Q441-1)/(1+AQ447*($Q441-1)),0)</f>
        <v>-0.12185181881852031</v>
      </c>
      <c r="AS441" s="114">
        <f>IF(AR441=0,0,-1*AR441^2/$Z$12)</f>
        <v>-0.14847865749381498</v>
      </c>
      <c r="AT441" s="61">
        <f>IF($AA$12,$Z$12*($Q441-1)/(1+AS447*($Q441-1)),0)</f>
        <v>-0.12185181881852031</v>
      </c>
      <c r="AU441" s="114">
        <f>IF(AT441=0,0,-1*AT441^2/$Z$12)</f>
        <v>-0.14847865749381498</v>
      </c>
      <c r="AV441" s="61">
        <f>IF($AA$12,$Z$12*($Q441-1)/(1+AU447*($Q441-1)),0)</f>
        <v>-0.12185181881852031</v>
      </c>
      <c r="AW441" s="114">
        <f>IF(AV441=0,0,-1*AV441^2/$Z$12)</f>
        <v>-0.14847865749381498</v>
      </c>
      <c r="AX441" s="61">
        <f>IF($AA$12,$Z$12*($Q441-1)/(1+AW447*($Q441-1)),0)</f>
        <v>-0.12185181881852031</v>
      </c>
      <c r="AY441" s="114">
        <f>IF(AX441=0,0,-1*AX441^2/$Z$12)</f>
        <v>-0.14847865749381498</v>
      </c>
      <c r="AZ441" s="61">
        <f>IF($AA$12,$Z$12*($Q441-1)/(1+AY447*($Q441-1)),0)</f>
        <v>-0.12185181881852031</v>
      </c>
      <c r="BA441" s="114">
        <f>IF(AZ441=0,0,-1*AZ441^2/$Z$12)</f>
        <v>-0.14847865749381498</v>
      </c>
      <c r="BB441" s="61">
        <f>IF($AA$12,$Z$12*($Q441-1)/(1+BA447*($Q441-1)),0)</f>
        <v>-0.12185181881852031</v>
      </c>
      <c r="BC441" s="114">
        <f>IF(BB441=0,0,-1*BB441^2/$Z$12)</f>
        <v>-0.14847865749381498</v>
      </c>
      <c r="BD441" s="61">
        <f>IF($AA$12,$Z$12*($Q441-1)/(1+BC447*($Q441-1)),0)</f>
        <v>-0.12185181881852031</v>
      </c>
      <c r="BE441" s="114">
        <f>IF(BD441=0,0,-1*BD441^2/$Z$12)</f>
        <v>-0.14847865749381498</v>
      </c>
      <c r="BF441" s="61">
        <f>IF($AA$12,$Z$12*($Q441-1)/(1+BE447*($Q441-1)),0)</f>
        <v>-0.12185181881852031</v>
      </c>
      <c r="BG441" s="114">
        <f>IF(BF441=0,0,-1*BF441^2/$Z$12)</f>
        <v>-0.14847865749381498</v>
      </c>
      <c r="BH441" s="61">
        <f>IF($AA$12,$Z$12*($Q441-1)/(1+BG447*($Q441-1)),0)</f>
        <v>-0.12185181881852031</v>
      </c>
      <c r="BI441" s="114">
        <f>IF(BH441=0,0,-1*BH441^2/$Z$12)</f>
        <v>-0.14847865749381498</v>
      </c>
      <c r="BJ441" s="61">
        <f>IF($AA$12,$Z$12*($Q441-1)/(1+BI447*($Q441-1)),0)</f>
        <v>-0.12185181881852031</v>
      </c>
      <c r="BK441" s="114">
        <f>IF(BJ441=0,0,-1*BJ441^2/$Z$12)</f>
        <v>-0.14847865749381498</v>
      </c>
      <c r="BL441" s="61">
        <f>IF($AA$12,$Z$12*($Q441-1)/(1+BK447*($Q441-1)),0)</f>
        <v>-0.12185181881852031</v>
      </c>
      <c r="BM441" s="114">
        <f>IF(BL441=0,0,-1*BL441^2/$Z$12)</f>
        <v>-0.14847865749381498</v>
      </c>
      <c r="BN441" s="61">
        <f>IF($AA$12,$Z$12*($Q441-1)/(1+BM447*($Q441-1)),0)</f>
        <v>-0.12185181881852031</v>
      </c>
      <c r="BO441" s="114">
        <f>IF(BN441=0,0,-1*BN441^2/$Z$12)</f>
        <v>-0.14847865749381498</v>
      </c>
      <c r="BP441" s="61">
        <f>IF($AA$12,$Z$12*($Q441-1)/(1+BO447*($Q441-1)),0)</f>
        <v>-0.12185181881852031</v>
      </c>
      <c r="BQ441" s="114">
        <f>IF(BP441=0,0,-1*BP441^2/$Z$12)</f>
        <v>-0.14847865749381498</v>
      </c>
      <c r="BR441" s="61">
        <f>IF($AA$12,$Z$12*($Q441-1)/(1+BQ447*($Q441-1)),0)</f>
        <v>-0.12185181881852031</v>
      </c>
      <c r="BS441" s="114">
        <f>IF(BR441=0,0,-1*BR441^2/$Z$12)</f>
        <v>-0.14847865749381498</v>
      </c>
      <c r="BT441" s="61">
        <f>IF($AA$12,$Z$12*($Q441-1)/(1+BS447*($Q441-1)),0)</f>
        <v>-0.12185181881852031</v>
      </c>
      <c r="BU441" s="114">
        <f>IF(BT441=0,0,-1*BT441^2/$Z$12)</f>
        <v>-0.14847865749381498</v>
      </c>
      <c r="BV441" s="61">
        <f>IF($AA$12,$Z$12*($Q441-1)/(1+BU447*($Q441-1)),0)</f>
        <v>-0.12185181881852031</v>
      </c>
      <c r="BW441" s="114">
        <f>IF(BV441=0,0,-1*BV441^2/$Z$12)</f>
        <v>-0.14847865749381498</v>
      </c>
      <c r="BX441" s="61">
        <f>IF($AA$12,$Z$12*($Q441-1)/(1+BW447*($Q441-1)),0)</f>
        <v>-0.12185181881852031</v>
      </c>
      <c r="BY441" s="114">
        <f>IF(BX441=0,0,-1*BX441^2/$Z$12)</f>
        <v>-0.14847865749381498</v>
      </c>
      <c r="BZ441" s="61">
        <f>IF($AA$12,$Z$12*($Q441-1)/(1+BY447*($Q441-1)),0)</f>
        <v>-0.12185181881852031</v>
      </c>
      <c r="CA441" s="114">
        <f>IF(BZ441=0,0,-1*BZ441^2/$Z$12)</f>
        <v>-0.14847865749381498</v>
      </c>
      <c r="CB441" s="61">
        <f>IF($AA$12,$Z$12*($Q441-1)/(1+CA447*($Q441-1)),0)</f>
        <v>-0.12185181881852031</v>
      </c>
      <c r="CC441" s="114">
        <f>IF(CB441=0,0,-1*CB441^2/$Z$12)</f>
        <v>-0.14847865749381498</v>
      </c>
      <c r="CD441" s="61">
        <f>IF($AA$12,$Z$12*($Q441-1)/(1+CC447*($Q441-1)),0)</f>
        <v>-0.12185181881852031</v>
      </c>
      <c r="CE441" s="114">
        <f>IF(CD441=0,0,-1*CD441^2/$Z$12)</f>
        <v>-0.14847865749381498</v>
      </c>
      <c r="CF441" s="61">
        <f>IF($AA$12,$Z$12*($Q441-1)/(1+CE447*($Q441-1)),0)</f>
        <v>-0.12185181881852031</v>
      </c>
      <c r="CG441" s="114">
        <f>IF(CF441=0,0,-1*CF441^2/$Z$12)</f>
        <v>-0.14847865749381498</v>
      </c>
      <c r="CH441" s="61">
        <f>IF($AA$12,$Z$12*($Q441-1)/(1+CG447*($Q441-1)),0)</f>
        <v>-0.12185181881852031</v>
      </c>
      <c r="CI441" s="114">
        <f>IF(CH441=0,0,-1*CH441^2/$Z$12)</f>
        <v>-0.14847865749381498</v>
      </c>
      <c r="CJ441" s="61">
        <f>IF($AA$12,$Z$12*($Q441-1)/(1+CI447*($Q441-1)),0)</f>
        <v>-0.12185181881852031</v>
      </c>
      <c r="CK441" s="114">
        <f>IF(CJ441=0,0,-1*CJ441^2/$Z$12)</f>
        <v>-0.14847865749381498</v>
      </c>
      <c r="CL441" s="61">
        <f>IF($AA$12,$Z$12*($Q441-1)/(1+CK447*($Q441-1)),0)</f>
        <v>-0.12185181881852031</v>
      </c>
      <c r="CM441" s="114">
        <f>IF(CL441=0,0,-1*CL441^2/$Z$12)</f>
        <v>-0.14847865749381498</v>
      </c>
      <c r="CN441" s="61">
        <f>IF($AA$12,$Z$12*($Q441-1)/(1+CM447*($Q441-1)),0)</f>
        <v>-0.12185181881852031</v>
      </c>
      <c r="CO441" s="114">
        <f>IF(CN441=0,0,-1*CN441^2/$Z$12)</f>
        <v>-0.14847865749381498</v>
      </c>
      <c r="CP441" s="61">
        <f>IF($AA$12,$Z$12*($Q441-1)/(1+CO447*($Q441-1)),0)</f>
        <v>-0.12185181881852031</v>
      </c>
      <c r="CQ441" s="114">
        <f>IF(CP441=0,0,-1*CP441^2/$Z$12)</f>
        <v>-0.14847865749381498</v>
      </c>
      <c r="CR441" s="61">
        <f>IF($AA$12,$Z$12*($Q441-1)/(1+CQ447*($Q441-1)),0)</f>
        <v>-0.12185181881852031</v>
      </c>
      <c r="CS441" s="114">
        <f>IF(CR441=0,0,-1*CR441^2/$Z$12)</f>
        <v>-0.14847865749381498</v>
      </c>
      <c r="CT441" s="61">
        <f>IF($AA$12,$Z$12*($Q441-1)/(1+CS447*($Q441-1)),0)</f>
        <v>-0.12185181881852031</v>
      </c>
      <c r="CU441" s="114">
        <f>IF(CT441=0,0,-1*CT441^2/$Z$12)</f>
        <v>-0.14847865749381498</v>
      </c>
      <c r="CV441" s="61">
        <f>IF($AA$12,$Z$12*($Q441-1)/(1+CU447*($Q441-1)),0)</f>
        <v>-0.12185181881852031</v>
      </c>
      <c r="CW441" s="114">
        <f>IF(CV441=0,0,-1*CV441^2/$Z$12)</f>
        <v>-0.14847865749381498</v>
      </c>
      <c r="CX441" s="61">
        <f>IF($AA$12,$Z$12*($Q441-1)/(1+CW447*($Q441-1)),0)</f>
        <v>-0.12185181881852031</v>
      </c>
      <c r="CY441" s="114">
        <f>IF(CX441=0,0,-1*CX441^2/$Z$12)</f>
        <v>-0.14847865749381498</v>
      </c>
      <c r="CZ441" s="61">
        <f>IF($AA$12,$Z$12*($Q441-1)/(1+CY447*($Q441-1)),0)</f>
        <v>-0.12185181881852031</v>
      </c>
      <c r="DA441" s="114">
        <f>IF(CZ441=0,0,-1*CZ441^2/$Z$12)</f>
        <v>-0.14847865749381498</v>
      </c>
      <c r="DB441" s="61">
        <f>IF($AA$12,$Z$12*($Q441-1)/(1+DA447*($Q441-1)),0)</f>
        <v>-0.12185181881852031</v>
      </c>
      <c r="DC441" s="114">
        <f>IF(DB441=0,0,-1*DB441^2/$Z$12)</f>
        <v>-0.14847865749381498</v>
      </c>
      <c r="DD441" s="61">
        <f>IF($AA$12,$Z$12*($Q441-1)/(1+DC447*($Q441-1)),0)</f>
        <v>-0.12185181881852031</v>
      </c>
      <c r="DE441" s="114">
        <f>IF(DD441=0,0,-1*DD441^2/$Z$12)</f>
        <v>-0.14847865749381498</v>
      </c>
      <c r="DF441" s="61">
        <f>IF($AA$12,$Z$12*($Q441-1)/(1+DE447*($Q441-1)),0)</f>
        <v>-0.12185181881852031</v>
      </c>
      <c r="DG441" s="114">
        <f>IF(DF441=0,0,-1*DF441^2/$Z$12)</f>
        <v>-0.14847865749381498</v>
      </c>
      <c r="DH441" s="61">
        <f>IF($AA$12,$Z$12*($Q441-1)/(1+DG447*($Q441-1)),0)</f>
        <v>-0.12185181881852031</v>
      </c>
      <c r="DI441" s="114">
        <f>IF(DH441=0,0,-1*DH441^2/$Z$12)</f>
        <v>-0.14847865749381498</v>
      </c>
      <c r="DJ441" s="61">
        <f>IF($AA$12,$Z$12*($Q441-1)/(1+DI447*($Q441-1)),0)</f>
        <v>-0.12185181881852031</v>
      </c>
      <c r="DK441" s="114">
        <f>IF(DJ441=0,0,-1*DJ441^2/$Z$12)</f>
        <v>-0.14847865749381498</v>
      </c>
      <c r="DL441" s="61">
        <f>IF($AA$12,$Z$12*($Q441-1)/(1+DK447*($Q441-1)),0)</f>
        <v>-0.12185181881852031</v>
      </c>
      <c r="DM441" s="154">
        <f>IF(DL441=0,0,-1*DL441^2/$Z$12)</f>
        <v>-0.14847865749381498</v>
      </c>
    </row>
    <row r="442" spans="14:117" x14ac:dyDescent="0.25">
      <c r="N442" s="153">
        <f>$Z$13/(O434*(Q442-1)+1)</f>
        <v>3.9090199116145169E-2</v>
      </c>
      <c r="O442" s="169">
        <f t="shared" si="101"/>
        <v>0.28965049390679626</v>
      </c>
      <c r="P442" s="78">
        <v>7</v>
      </c>
      <c r="Q442" s="61">
        <f>IF($AA$13,AV417/AV429,0)</f>
        <v>7.4097983754491494</v>
      </c>
      <c r="R442" s="61">
        <f>IF($AA$13,$Z$13*($Q442-1)/(1+O394*($Q442-1)),0)</f>
        <v>0.25056031588748484</v>
      </c>
      <c r="S442" s="114">
        <f>IF(R442=0,0,-1*R442^2/$Z$13)</f>
        <v>-0.62780471897636192</v>
      </c>
      <c r="T442" s="61">
        <f>IF($AA$13,$Z$13*($Q442-1)/(1+S447*($Q442-1)),0)</f>
        <v>0.24826042411262259</v>
      </c>
      <c r="U442" s="114">
        <f>IF(T442=0,0,-1*T442^2/$Z$13)</f>
        <v>-0.61633238180579231</v>
      </c>
      <c r="V442" s="61">
        <f>IF($AA$13,$Z$13*($Q442-1)/(1+U447*($Q442-1)),0)</f>
        <v>0.25056930991244014</v>
      </c>
      <c r="W442" s="114">
        <f>IF(V442=0,0,-1*V442^2/$Z$13)</f>
        <v>-0.62784979069996472</v>
      </c>
      <c r="X442" s="61">
        <f>IF($AA$13,$Z$13*($Q442-1)/(1+W447*($Q442-1)),0)</f>
        <v>0.25056029492910559</v>
      </c>
      <c r="Y442" s="114">
        <f>IF(X442=0,0,-1*X442^2/$Z$13)</f>
        <v>-0.62780461394960374</v>
      </c>
      <c r="Z442" s="61">
        <f>IF($AA$13,$Z$13*($Q442-1)/(1+Y447*($Q442-1)),0)</f>
        <v>0.25056029479065106</v>
      </c>
      <c r="AA442" s="114">
        <f>IF(Z442=0,0,-1*Z442^2/$Z$13)</f>
        <v>-0.62780461325577963</v>
      </c>
      <c r="AB442" s="61">
        <f>IF($AA$13,$Z$13*($Q442-1)/(1+AA447*($Q442-1)),0)</f>
        <v>0.25056029479065106</v>
      </c>
      <c r="AC442" s="114">
        <f>IF(AB442=0,0,-1*AB442^2/$Z$13)</f>
        <v>-0.62780461325577963</v>
      </c>
      <c r="AD442" s="61">
        <f>IF($AA$13,$Z$13*($Q442-1)/(1+AC447*($Q442-1)),0)</f>
        <v>0.25056029479065106</v>
      </c>
      <c r="AE442" s="114">
        <f>IF(AD442=0,0,-1*AD442^2/$Z$13)</f>
        <v>-0.62780461325577963</v>
      </c>
      <c r="AF442" s="61">
        <f>IF($AA$13,$Z$13*($Q442-1)/(1+AE447*($Q442-1)),0)</f>
        <v>0.25056029479065106</v>
      </c>
      <c r="AG442" s="114">
        <f>IF(AF442=0,0,-1*AF442^2/$Z$13)</f>
        <v>-0.62780461325577963</v>
      </c>
      <c r="AH442" s="61">
        <f>IF($AA$13,$Z$13*($Q442-1)/(1+AG447*($Q442-1)),0)</f>
        <v>0.25056029479065106</v>
      </c>
      <c r="AI442" s="114">
        <f>IF(AH442=0,0,-1*AH442^2/$Z$13)</f>
        <v>-0.62780461325577963</v>
      </c>
      <c r="AJ442" s="61">
        <f>IF($AA$13,$Z$13*($Q442-1)/(1+AI447*($Q442-1)),0)</f>
        <v>0.25056029479065106</v>
      </c>
      <c r="AK442" s="114">
        <f>IF(AJ442=0,0,-1*AJ442^2/$Z$13)</f>
        <v>-0.62780461325577963</v>
      </c>
      <c r="AL442" s="61">
        <f>IF($AA$13,$Z$13*($Q442-1)/(1+AK447*($Q442-1)),0)</f>
        <v>0.25056029479065106</v>
      </c>
      <c r="AM442" s="114">
        <f>IF(AL442=0,0,-1*AL442^2/$Z$13)</f>
        <v>-0.62780461325577963</v>
      </c>
      <c r="AN442" s="61">
        <f>IF($AA$13,$Z$13*($Q442-1)/(1+AM447*($Q442-1)),0)</f>
        <v>0.25056029479065106</v>
      </c>
      <c r="AO442" s="114">
        <f>IF(AN442=0,0,-1*AN442^2/$Z$13)</f>
        <v>-0.62780461325577963</v>
      </c>
      <c r="AP442" s="61">
        <f>IF($AA$13,$Z$13*($Q442-1)/(1+AO447*($Q442-1)),0)</f>
        <v>0.25056029479065106</v>
      </c>
      <c r="AQ442" s="114">
        <f>IF(AP442=0,0,-1*AP442^2/$Z$13)</f>
        <v>-0.62780461325577963</v>
      </c>
      <c r="AR442" s="61">
        <f>IF($AA$13,$Z$13*($Q442-1)/(1+AQ447*($Q442-1)),0)</f>
        <v>0.25056029479065106</v>
      </c>
      <c r="AS442" s="114">
        <f>IF(AR442=0,0,-1*AR442^2/$Z$13)</f>
        <v>-0.62780461325577963</v>
      </c>
      <c r="AT442" s="61">
        <f>IF($AA$13,$Z$13*($Q442-1)/(1+AS447*($Q442-1)),0)</f>
        <v>0.25056029479065106</v>
      </c>
      <c r="AU442" s="114">
        <f>IF(AT442=0,0,-1*AT442^2/$Z$13)</f>
        <v>-0.62780461325577963</v>
      </c>
      <c r="AV442" s="61">
        <f>IF($AA$13,$Z$13*($Q442-1)/(1+AU447*($Q442-1)),0)</f>
        <v>0.25056029479065106</v>
      </c>
      <c r="AW442" s="114">
        <f>IF(AV442=0,0,-1*AV442^2/$Z$13)</f>
        <v>-0.62780461325577963</v>
      </c>
      <c r="AX442" s="61">
        <f>IF($AA$13,$Z$13*($Q442-1)/(1+AW447*($Q442-1)),0)</f>
        <v>0.25056029479065106</v>
      </c>
      <c r="AY442" s="114">
        <f>IF(AX442=0,0,-1*AX442^2/$Z$13)</f>
        <v>-0.62780461325577963</v>
      </c>
      <c r="AZ442" s="61">
        <f>IF($AA$13,$Z$13*($Q442-1)/(1+AY447*($Q442-1)),0)</f>
        <v>0.25056029479065106</v>
      </c>
      <c r="BA442" s="114">
        <f>IF(AZ442=0,0,-1*AZ442^2/$Z$13)</f>
        <v>-0.62780461325577963</v>
      </c>
      <c r="BB442" s="61">
        <f>IF($AA$13,$Z$13*($Q442-1)/(1+BA447*($Q442-1)),0)</f>
        <v>0.25056029479065106</v>
      </c>
      <c r="BC442" s="114">
        <f>IF(BB442=0,0,-1*BB442^2/$Z$13)</f>
        <v>-0.62780461325577963</v>
      </c>
      <c r="BD442" s="61">
        <f>IF($AA$13,$Z$13*($Q442-1)/(1+BC447*($Q442-1)),0)</f>
        <v>0.25056029479065106</v>
      </c>
      <c r="BE442" s="114">
        <f>IF(BD442=0,0,-1*BD442^2/$Z$13)</f>
        <v>-0.62780461325577963</v>
      </c>
      <c r="BF442" s="61">
        <f>IF($AA$13,$Z$13*($Q442-1)/(1+BE447*($Q442-1)),0)</f>
        <v>0.25056029479065106</v>
      </c>
      <c r="BG442" s="114">
        <f>IF(BF442=0,0,-1*BF442^2/$Z$13)</f>
        <v>-0.62780461325577963</v>
      </c>
      <c r="BH442" s="61">
        <f>IF($AA$13,$Z$13*($Q442-1)/(1+BG447*($Q442-1)),0)</f>
        <v>0.25056029479065106</v>
      </c>
      <c r="BI442" s="114">
        <f>IF(BH442=0,0,-1*BH442^2/$Z$13)</f>
        <v>-0.62780461325577963</v>
      </c>
      <c r="BJ442" s="61">
        <f>IF($AA$13,$Z$13*($Q442-1)/(1+BI447*($Q442-1)),0)</f>
        <v>0.25056029479065106</v>
      </c>
      <c r="BK442" s="114">
        <f>IF(BJ442=0,0,-1*BJ442^2/$Z$13)</f>
        <v>-0.62780461325577963</v>
      </c>
      <c r="BL442" s="61">
        <f>IF($AA$13,$Z$13*($Q442-1)/(1+BK447*($Q442-1)),0)</f>
        <v>0.25056029479065106</v>
      </c>
      <c r="BM442" s="114">
        <f>IF(BL442=0,0,-1*BL442^2/$Z$13)</f>
        <v>-0.62780461325577963</v>
      </c>
      <c r="BN442" s="61">
        <f>IF($AA$13,$Z$13*($Q442-1)/(1+BM447*($Q442-1)),0)</f>
        <v>0.25056029479065106</v>
      </c>
      <c r="BO442" s="114">
        <f>IF(BN442=0,0,-1*BN442^2/$Z$13)</f>
        <v>-0.62780461325577963</v>
      </c>
      <c r="BP442" s="61">
        <f>IF($AA$13,$Z$13*($Q442-1)/(1+BO447*($Q442-1)),0)</f>
        <v>0.25056029479065106</v>
      </c>
      <c r="BQ442" s="114">
        <f>IF(BP442=0,0,-1*BP442^2/$Z$13)</f>
        <v>-0.62780461325577963</v>
      </c>
      <c r="BR442" s="61">
        <f>IF($AA$13,$Z$13*($Q442-1)/(1+BQ447*($Q442-1)),0)</f>
        <v>0.25056029479065106</v>
      </c>
      <c r="BS442" s="114">
        <f>IF(BR442=0,0,-1*BR442^2/$Z$13)</f>
        <v>-0.62780461325577963</v>
      </c>
      <c r="BT442" s="61">
        <f>IF($AA$13,$Z$13*($Q442-1)/(1+BS447*($Q442-1)),0)</f>
        <v>0.25056029479065106</v>
      </c>
      <c r="BU442" s="114">
        <f>IF(BT442=0,0,-1*BT442^2/$Z$13)</f>
        <v>-0.62780461325577963</v>
      </c>
      <c r="BV442" s="61">
        <f>IF($AA$13,$Z$13*($Q442-1)/(1+BU447*($Q442-1)),0)</f>
        <v>0.25056029479065106</v>
      </c>
      <c r="BW442" s="114">
        <f>IF(BV442=0,0,-1*BV442^2/$Z$13)</f>
        <v>-0.62780461325577963</v>
      </c>
      <c r="BX442" s="61">
        <f>IF($AA$13,$Z$13*($Q442-1)/(1+BW447*($Q442-1)),0)</f>
        <v>0.25056029479065106</v>
      </c>
      <c r="BY442" s="114">
        <f>IF(BX442=0,0,-1*BX442^2/$Z$13)</f>
        <v>-0.62780461325577963</v>
      </c>
      <c r="BZ442" s="61">
        <f>IF($AA$13,$Z$13*($Q442-1)/(1+BY447*($Q442-1)),0)</f>
        <v>0.25056029479065106</v>
      </c>
      <c r="CA442" s="114">
        <f>IF(BZ442=0,0,-1*BZ442^2/$Z$13)</f>
        <v>-0.62780461325577963</v>
      </c>
      <c r="CB442" s="61">
        <f>IF($AA$13,$Z$13*($Q442-1)/(1+CA447*($Q442-1)),0)</f>
        <v>0.25056029479065106</v>
      </c>
      <c r="CC442" s="114">
        <f>IF(CB442=0,0,-1*CB442^2/$Z$13)</f>
        <v>-0.62780461325577963</v>
      </c>
      <c r="CD442" s="61">
        <f>IF($AA$13,$Z$13*($Q442-1)/(1+CC447*($Q442-1)),0)</f>
        <v>0.25056029479065106</v>
      </c>
      <c r="CE442" s="114">
        <f>IF(CD442=0,0,-1*CD442^2/$Z$13)</f>
        <v>-0.62780461325577963</v>
      </c>
      <c r="CF442" s="61">
        <f>IF($AA$13,$Z$13*($Q442-1)/(1+CE447*($Q442-1)),0)</f>
        <v>0.25056029479065106</v>
      </c>
      <c r="CG442" s="114">
        <f>IF(CF442=0,0,-1*CF442^2/$Z$13)</f>
        <v>-0.62780461325577963</v>
      </c>
      <c r="CH442" s="61">
        <f>IF($AA$13,$Z$13*($Q442-1)/(1+CG447*($Q442-1)),0)</f>
        <v>0.25056029479065106</v>
      </c>
      <c r="CI442" s="114">
        <f>IF(CH442=0,0,-1*CH442^2/$Z$13)</f>
        <v>-0.62780461325577963</v>
      </c>
      <c r="CJ442" s="61">
        <f>IF($AA$13,$Z$13*($Q442-1)/(1+CI447*($Q442-1)),0)</f>
        <v>0.25056029479065106</v>
      </c>
      <c r="CK442" s="114">
        <f>IF(CJ442=0,0,-1*CJ442^2/$Z$13)</f>
        <v>-0.62780461325577963</v>
      </c>
      <c r="CL442" s="61">
        <f>IF($AA$13,$Z$13*($Q442-1)/(1+CK447*($Q442-1)),0)</f>
        <v>0.25056029479065106</v>
      </c>
      <c r="CM442" s="114">
        <f>IF(CL442=0,0,-1*CL442^2/$Z$13)</f>
        <v>-0.62780461325577963</v>
      </c>
      <c r="CN442" s="61">
        <f>IF($AA$13,$Z$13*($Q442-1)/(1+CM447*($Q442-1)),0)</f>
        <v>0.25056029479065106</v>
      </c>
      <c r="CO442" s="114">
        <f>IF(CN442=0,0,-1*CN442^2/$Z$13)</f>
        <v>-0.62780461325577963</v>
      </c>
      <c r="CP442" s="61">
        <f>IF($AA$13,$Z$13*($Q442-1)/(1+CO447*($Q442-1)),0)</f>
        <v>0.25056029479065106</v>
      </c>
      <c r="CQ442" s="114">
        <f>IF(CP442=0,0,-1*CP442^2/$Z$13)</f>
        <v>-0.62780461325577963</v>
      </c>
      <c r="CR442" s="61">
        <f>IF($AA$13,$Z$13*($Q442-1)/(1+CQ447*($Q442-1)),0)</f>
        <v>0.25056029479065106</v>
      </c>
      <c r="CS442" s="114">
        <f>IF(CR442=0,0,-1*CR442^2/$Z$13)</f>
        <v>-0.62780461325577963</v>
      </c>
      <c r="CT442" s="61">
        <f>IF($AA$13,$Z$13*($Q442-1)/(1+CS447*($Q442-1)),0)</f>
        <v>0.25056029479065106</v>
      </c>
      <c r="CU442" s="114">
        <f>IF(CT442=0,0,-1*CT442^2/$Z$13)</f>
        <v>-0.62780461325577963</v>
      </c>
      <c r="CV442" s="61">
        <f>IF($AA$13,$Z$13*($Q442-1)/(1+CU447*($Q442-1)),0)</f>
        <v>0.25056029479065106</v>
      </c>
      <c r="CW442" s="114">
        <f>IF(CV442=0,0,-1*CV442^2/$Z$13)</f>
        <v>-0.62780461325577963</v>
      </c>
      <c r="CX442" s="61">
        <f>IF($AA$13,$Z$13*($Q442-1)/(1+CW447*($Q442-1)),0)</f>
        <v>0.25056029479065106</v>
      </c>
      <c r="CY442" s="114">
        <f>IF(CX442=0,0,-1*CX442^2/$Z$13)</f>
        <v>-0.62780461325577963</v>
      </c>
      <c r="CZ442" s="61">
        <f>IF($AA$13,$Z$13*($Q442-1)/(1+CY447*($Q442-1)),0)</f>
        <v>0.25056029479065106</v>
      </c>
      <c r="DA442" s="114">
        <f>IF(CZ442=0,0,-1*CZ442^2/$Z$13)</f>
        <v>-0.62780461325577963</v>
      </c>
      <c r="DB442" s="61">
        <f>IF($AA$13,$Z$13*($Q442-1)/(1+DA447*($Q442-1)),0)</f>
        <v>0.25056029479065106</v>
      </c>
      <c r="DC442" s="114">
        <f>IF(DB442=0,0,-1*DB442^2/$Z$13)</f>
        <v>-0.62780461325577963</v>
      </c>
      <c r="DD442" s="61">
        <f>IF($AA$13,$Z$13*($Q442-1)/(1+DC447*($Q442-1)),0)</f>
        <v>0.25056029479065106</v>
      </c>
      <c r="DE442" s="114">
        <f>IF(DD442=0,0,-1*DD442^2/$Z$13)</f>
        <v>-0.62780461325577963</v>
      </c>
      <c r="DF442" s="61">
        <f>IF($AA$13,$Z$13*($Q442-1)/(1+DE447*($Q442-1)),0)</f>
        <v>0.25056029479065106</v>
      </c>
      <c r="DG442" s="114">
        <f>IF(DF442=0,0,-1*DF442^2/$Z$13)</f>
        <v>-0.62780461325577963</v>
      </c>
      <c r="DH442" s="61">
        <f>IF($AA$13,$Z$13*($Q442-1)/(1+DG447*($Q442-1)),0)</f>
        <v>0.25056029479065106</v>
      </c>
      <c r="DI442" s="114">
        <f>IF(DH442=0,0,-1*DH442^2/$Z$13)</f>
        <v>-0.62780461325577963</v>
      </c>
      <c r="DJ442" s="61">
        <f>IF($AA$13,$Z$13*($Q442-1)/(1+DI447*($Q442-1)),0)</f>
        <v>0.25056029479065106</v>
      </c>
      <c r="DK442" s="114">
        <f>IF(DJ442=0,0,-1*DJ442^2/$Z$13)</f>
        <v>-0.62780461325577963</v>
      </c>
      <c r="DL442" s="61">
        <f>IF($AA$13,$Z$13*($Q442-1)/(1+DK447*($Q442-1)),0)</f>
        <v>0.25056029479065106</v>
      </c>
      <c r="DM442" s="154">
        <f>IF(DL442=0,0,-1*DL442^2/$Z$13)</f>
        <v>-0.62780461325577963</v>
      </c>
    </row>
    <row r="443" spans="14:117" x14ac:dyDescent="0.25">
      <c r="N443" s="153">
        <f>$Z$14/(O434*(Q443-1)+1)</f>
        <v>8.811441002268669E-2</v>
      </c>
      <c r="O443" s="169">
        <f t="shared" si="101"/>
        <v>0.13700731207231101</v>
      </c>
      <c r="P443" s="78">
        <v>8</v>
      </c>
      <c r="Q443" s="61">
        <f>IF($AA$14,AV418/AV430,0)</f>
        <v>1.5548797527786424</v>
      </c>
      <c r="R443" s="61">
        <f>IF($AA$14,$Z$14*($Q443-1)/(1+O394*($Q443-1)),0)</f>
        <v>4.8892902852936557E-2</v>
      </c>
      <c r="S443" s="114">
        <f>IF(R443=0,0,-1*R443^2/$Z$14)</f>
        <v>-2.3905159493866918E-2</v>
      </c>
      <c r="T443" s="61">
        <f>IF($AA$14,$Z$14*($Q443-1)/(1+S447*($Q443-1)),0)</f>
        <v>4.8804677198886183E-2</v>
      </c>
      <c r="U443" s="114">
        <f>IF(T443=0,0,-1*T443^2/$Z$14)</f>
        <v>-2.3818965164874809E-2</v>
      </c>
      <c r="V443" s="61">
        <f>IF($AA$14,$Z$14*($Q443-1)/(1+U447*($Q443-1)),0)</f>
        <v>4.8893245311957677E-2</v>
      </c>
      <c r="W443" s="114">
        <f>IF(V443=0,0,-1*V443^2/$Z$14)</f>
        <v>-2.3905494371352712E-2</v>
      </c>
      <c r="X443" s="61">
        <f>IF($AA$14,$Z$14*($Q443-1)/(1+W447*($Q443-1)),0)</f>
        <v>4.8892902054896305E-2</v>
      </c>
      <c r="Y443" s="114">
        <f>IF(X443=0,0,-1*X443^2/$Z$14)</f>
        <v>-2.390515871349683E-2</v>
      </c>
      <c r="Z443" s="61">
        <f>IF($AA$14,$Z$14*($Q443-1)/(1+Y447*($Q443-1)),0)</f>
        <v>4.8892902049624314E-2</v>
      </c>
      <c r="AA443" s="114">
        <f>IF(Z443=0,0,-1*Z443^2/$Z$14)</f>
        <v>-2.3905158708341576E-2</v>
      </c>
      <c r="AB443" s="61">
        <f>IF($AA$14,$Z$14*($Q443-1)/(1+AA447*($Q443-1)),0)</f>
        <v>4.8892902049624321E-2</v>
      </c>
      <c r="AC443" s="114">
        <f>IF(AB443=0,0,-1*AB443^2/$Z$14)</f>
        <v>-2.3905158708341579E-2</v>
      </c>
      <c r="AD443" s="61">
        <f>IF($AA$14,$Z$14*($Q443-1)/(1+AC447*($Q443-1)),0)</f>
        <v>4.8892902049624321E-2</v>
      </c>
      <c r="AE443" s="114">
        <f>IF(AD443=0,0,-1*AD443^2/$Z$14)</f>
        <v>-2.3905158708341579E-2</v>
      </c>
      <c r="AF443" s="61">
        <f>IF($AA$14,$Z$14*($Q443-1)/(1+AE447*($Q443-1)),0)</f>
        <v>4.8892902049624321E-2</v>
      </c>
      <c r="AG443" s="114">
        <f>IF(AF443=0,0,-1*AF443^2/$Z$14)</f>
        <v>-2.3905158708341579E-2</v>
      </c>
      <c r="AH443" s="61">
        <f>IF($AA$14,$Z$14*($Q443-1)/(1+AG447*($Q443-1)),0)</f>
        <v>4.8892902049624321E-2</v>
      </c>
      <c r="AI443" s="114">
        <f>IF(AH443=0,0,-1*AH443^2/$Z$14)</f>
        <v>-2.3905158708341579E-2</v>
      </c>
      <c r="AJ443" s="61">
        <f>IF($AA$14,$Z$14*($Q443-1)/(1+AI447*($Q443-1)),0)</f>
        <v>4.8892902049624321E-2</v>
      </c>
      <c r="AK443" s="114">
        <f>IF(AJ443=0,0,-1*AJ443^2/$Z$14)</f>
        <v>-2.3905158708341579E-2</v>
      </c>
      <c r="AL443" s="61">
        <f>IF($AA$14,$Z$14*($Q443-1)/(1+AK447*($Q443-1)),0)</f>
        <v>4.8892902049624321E-2</v>
      </c>
      <c r="AM443" s="114">
        <f>IF(AL443=0,0,-1*AL443^2/$Z$14)</f>
        <v>-2.3905158708341579E-2</v>
      </c>
      <c r="AN443" s="61">
        <f>IF($AA$14,$Z$14*($Q443-1)/(1+AM447*($Q443-1)),0)</f>
        <v>4.8892902049624321E-2</v>
      </c>
      <c r="AO443" s="114">
        <f>IF(AN443=0,0,-1*AN443^2/$Z$14)</f>
        <v>-2.3905158708341579E-2</v>
      </c>
      <c r="AP443" s="61">
        <f>IF($AA$14,$Z$14*($Q443-1)/(1+AO447*($Q443-1)),0)</f>
        <v>4.8892902049624321E-2</v>
      </c>
      <c r="AQ443" s="114">
        <f>IF(AP443=0,0,-1*AP443^2/$Z$14)</f>
        <v>-2.3905158708341579E-2</v>
      </c>
      <c r="AR443" s="61">
        <f>IF($AA$14,$Z$14*($Q443-1)/(1+AQ447*($Q443-1)),0)</f>
        <v>4.8892902049624321E-2</v>
      </c>
      <c r="AS443" s="114">
        <f>IF(AR443=0,0,-1*AR443^2/$Z$14)</f>
        <v>-2.3905158708341579E-2</v>
      </c>
      <c r="AT443" s="61">
        <f>IF($AA$14,$Z$14*($Q443-1)/(1+AS447*($Q443-1)),0)</f>
        <v>4.8892902049624321E-2</v>
      </c>
      <c r="AU443" s="114">
        <f>IF(AT443=0,0,-1*AT443^2/$Z$14)</f>
        <v>-2.3905158708341579E-2</v>
      </c>
      <c r="AV443" s="61">
        <f>IF($AA$14,$Z$14*($Q443-1)/(1+AU447*($Q443-1)),0)</f>
        <v>4.8892902049624321E-2</v>
      </c>
      <c r="AW443" s="114">
        <f>IF(AV443=0,0,-1*AV443^2/$Z$14)</f>
        <v>-2.3905158708341579E-2</v>
      </c>
      <c r="AX443" s="61">
        <f>IF($AA$14,$Z$14*($Q443-1)/(1+AW447*($Q443-1)),0)</f>
        <v>4.8892902049624321E-2</v>
      </c>
      <c r="AY443" s="114">
        <f>IF(AX443=0,0,-1*AX443^2/$Z$14)</f>
        <v>-2.3905158708341579E-2</v>
      </c>
      <c r="AZ443" s="61">
        <f>IF($AA$14,$Z$14*($Q443-1)/(1+AY447*($Q443-1)),0)</f>
        <v>4.8892902049624321E-2</v>
      </c>
      <c r="BA443" s="114">
        <f>IF(AZ443=0,0,-1*AZ443^2/$Z$14)</f>
        <v>-2.3905158708341579E-2</v>
      </c>
      <c r="BB443" s="61">
        <f>IF($AA$14,$Z$14*($Q443-1)/(1+BA447*($Q443-1)),0)</f>
        <v>4.8892902049624321E-2</v>
      </c>
      <c r="BC443" s="114">
        <f>IF(BB443=0,0,-1*BB443^2/$Z$14)</f>
        <v>-2.3905158708341579E-2</v>
      </c>
      <c r="BD443" s="61">
        <f>IF($AA$14,$Z$14*($Q443-1)/(1+BC447*($Q443-1)),0)</f>
        <v>4.8892902049624321E-2</v>
      </c>
      <c r="BE443" s="114">
        <f>IF(BD443=0,0,-1*BD443^2/$Z$14)</f>
        <v>-2.3905158708341579E-2</v>
      </c>
      <c r="BF443" s="61">
        <f>IF($AA$14,$Z$14*($Q443-1)/(1+BE447*($Q443-1)),0)</f>
        <v>4.8892902049624321E-2</v>
      </c>
      <c r="BG443" s="114">
        <f>IF(BF443=0,0,-1*BF443^2/$Z$14)</f>
        <v>-2.3905158708341579E-2</v>
      </c>
      <c r="BH443" s="61">
        <f>IF($AA$14,$Z$14*($Q443-1)/(1+BG447*($Q443-1)),0)</f>
        <v>4.8892902049624321E-2</v>
      </c>
      <c r="BI443" s="114">
        <f>IF(BH443=0,0,-1*BH443^2/$Z$14)</f>
        <v>-2.3905158708341579E-2</v>
      </c>
      <c r="BJ443" s="61">
        <f>IF($AA$14,$Z$14*($Q443-1)/(1+BI447*($Q443-1)),0)</f>
        <v>4.8892902049624321E-2</v>
      </c>
      <c r="BK443" s="114">
        <f>IF(BJ443=0,0,-1*BJ443^2/$Z$14)</f>
        <v>-2.3905158708341579E-2</v>
      </c>
      <c r="BL443" s="61">
        <f>IF($AA$14,$Z$14*($Q443-1)/(1+BK447*($Q443-1)),0)</f>
        <v>4.8892902049624321E-2</v>
      </c>
      <c r="BM443" s="114">
        <f>IF(BL443=0,0,-1*BL443^2/$Z$14)</f>
        <v>-2.3905158708341579E-2</v>
      </c>
      <c r="BN443" s="61">
        <f>IF($AA$14,$Z$14*($Q443-1)/(1+BM447*($Q443-1)),0)</f>
        <v>4.8892902049624321E-2</v>
      </c>
      <c r="BO443" s="114">
        <f>IF(BN443=0,0,-1*BN443^2/$Z$14)</f>
        <v>-2.3905158708341579E-2</v>
      </c>
      <c r="BP443" s="61">
        <f>IF($AA$14,$Z$14*($Q443-1)/(1+BO447*($Q443-1)),0)</f>
        <v>4.8892902049624321E-2</v>
      </c>
      <c r="BQ443" s="114">
        <f>IF(BP443=0,0,-1*BP443^2/$Z$14)</f>
        <v>-2.3905158708341579E-2</v>
      </c>
      <c r="BR443" s="61">
        <f>IF($AA$14,$Z$14*($Q443-1)/(1+BQ447*($Q443-1)),0)</f>
        <v>4.8892902049624321E-2</v>
      </c>
      <c r="BS443" s="114">
        <f>IF(BR443=0,0,-1*BR443^2/$Z$14)</f>
        <v>-2.3905158708341579E-2</v>
      </c>
      <c r="BT443" s="61">
        <f>IF($AA$14,$Z$14*($Q443-1)/(1+BS447*($Q443-1)),0)</f>
        <v>4.8892902049624321E-2</v>
      </c>
      <c r="BU443" s="114">
        <f>IF(BT443=0,0,-1*BT443^2/$Z$14)</f>
        <v>-2.3905158708341579E-2</v>
      </c>
      <c r="BV443" s="61">
        <f>IF($AA$14,$Z$14*($Q443-1)/(1+BU447*($Q443-1)),0)</f>
        <v>4.8892902049624321E-2</v>
      </c>
      <c r="BW443" s="114">
        <f>IF(BV443=0,0,-1*BV443^2/$Z$14)</f>
        <v>-2.3905158708341579E-2</v>
      </c>
      <c r="BX443" s="61">
        <f>IF($AA$14,$Z$14*($Q443-1)/(1+BW447*($Q443-1)),0)</f>
        <v>4.8892902049624321E-2</v>
      </c>
      <c r="BY443" s="114">
        <f>IF(BX443=0,0,-1*BX443^2/$Z$14)</f>
        <v>-2.3905158708341579E-2</v>
      </c>
      <c r="BZ443" s="61">
        <f>IF($AA$14,$Z$14*($Q443-1)/(1+BY447*($Q443-1)),0)</f>
        <v>4.8892902049624321E-2</v>
      </c>
      <c r="CA443" s="114">
        <f>IF(BZ443=0,0,-1*BZ443^2/$Z$14)</f>
        <v>-2.3905158708341579E-2</v>
      </c>
      <c r="CB443" s="61">
        <f>IF($AA$14,$Z$14*($Q443-1)/(1+CA447*($Q443-1)),0)</f>
        <v>4.8892902049624321E-2</v>
      </c>
      <c r="CC443" s="114">
        <f>IF(CB443=0,0,-1*CB443^2/$Z$14)</f>
        <v>-2.3905158708341579E-2</v>
      </c>
      <c r="CD443" s="61">
        <f>IF($AA$14,$Z$14*($Q443-1)/(1+CC447*($Q443-1)),0)</f>
        <v>4.8892902049624321E-2</v>
      </c>
      <c r="CE443" s="114">
        <f>IF(CD443=0,0,-1*CD443^2/$Z$14)</f>
        <v>-2.3905158708341579E-2</v>
      </c>
      <c r="CF443" s="61">
        <f>IF($AA$14,$Z$14*($Q443-1)/(1+CE447*($Q443-1)),0)</f>
        <v>4.8892902049624321E-2</v>
      </c>
      <c r="CG443" s="114">
        <f>IF(CF443=0,0,-1*CF443^2/$Z$14)</f>
        <v>-2.3905158708341579E-2</v>
      </c>
      <c r="CH443" s="61">
        <f>IF($AA$14,$Z$14*($Q443-1)/(1+CG447*($Q443-1)),0)</f>
        <v>4.8892902049624321E-2</v>
      </c>
      <c r="CI443" s="114">
        <f>IF(CH443=0,0,-1*CH443^2/$Z$14)</f>
        <v>-2.3905158708341579E-2</v>
      </c>
      <c r="CJ443" s="61">
        <f>IF($AA$14,$Z$14*($Q443-1)/(1+CI447*($Q443-1)),0)</f>
        <v>4.8892902049624321E-2</v>
      </c>
      <c r="CK443" s="114">
        <f>IF(CJ443=0,0,-1*CJ443^2/$Z$14)</f>
        <v>-2.3905158708341579E-2</v>
      </c>
      <c r="CL443" s="61">
        <f>IF($AA$14,$Z$14*($Q443-1)/(1+CK447*($Q443-1)),0)</f>
        <v>4.8892902049624321E-2</v>
      </c>
      <c r="CM443" s="114">
        <f>IF(CL443=0,0,-1*CL443^2/$Z$14)</f>
        <v>-2.3905158708341579E-2</v>
      </c>
      <c r="CN443" s="61">
        <f>IF($AA$14,$Z$14*($Q443-1)/(1+CM447*($Q443-1)),0)</f>
        <v>4.8892902049624321E-2</v>
      </c>
      <c r="CO443" s="114">
        <f>IF(CN443=0,0,-1*CN443^2/$Z$14)</f>
        <v>-2.3905158708341579E-2</v>
      </c>
      <c r="CP443" s="61">
        <f>IF($AA$14,$Z$14*($Q443-1)/(1+CO447*($Q443-1)),0)</f>
        <v>4.8892902049624321E-2</v>
      </c>
      <c r="CQ443" s="114">
        <f>IF(CP443=0,0,-1*CP443^2/$Z$14)</f>
        <v>-2.3905158708341579E-2</v>
      </c>
      <c r="CR443" s="61">
        <f>IF($AA$14,$Z$14*($Q443-1)/(1+CQ447*($Q443-1)),0)</f>
        <v>4.8892902049624321E-2</v>
      </c>
      <c r="CS443" s="114">
        <f>IF(CR443=0,0,-1*CR443^2/$Z$14)</f>
        <v>-2.3905158708341579E-2</v>
      </c>
      <c r="CT443" s="61">
        <f>IF($AA$14,$Z$14*($Q443-1)/(1+CS447*($Q443-1)),0)</f>
        <v>4.8892902049624321E-2</v>
      </c>
      <c r="CU443" s="114">
        <f>IF(CT443=0,0,-1*CT443^2/$Z$14)</f>
        <v>-2.3905158708341579E-2</v>
      </c>
      <c r="CV443" s="61">
        <f>IF($AA$14,$Z$14*($Q443-1)/(1+CU447*($Q443-1)),0)</f>
        <v>4.8892902049624321E-2</v>
      </c>
      <c r="CW443" s="114">
        <f>IF(CV443=0,0,-1*CV443^2/$Z$14)</f>
        <v>-2.3905158708341579E-2</v>
      </c>
      <c r="CX443" s="61">
        <f>IF($AA$14,$Z$14*($Q443-1)/(1+CW447*($Q443-1)),0)</f>
        <v>4.8892902049624321E-2</v>
      </c>
      <c r="CY443" s="114">
        <f>IF(CX443=0,0,-1*CX443^2/$Z$14)</f>
        <v>-2.3905158708341579E-2</v>
      </c>
      <c r="CZ443" s="61">
        <f>IF($AA$14,$Z$14*($Q443-1)/(1+CY447*($Q443-1)),0)</f>
        <v>4.8892902049624321E-2</v>
      </c>
      <c r="DA443" s="114">
        <f>IF(CZ443=0,0,-1*CZ443^2/$Z$14)</f>
        <v>-2.3905158708341579E-2</v>
      </c>
      <c r="DB443" s="61">
        <f>IF($AA$14,$Z$14*($Q443-1)/(1+DA447*($Q443-1)),0)</f>
        <v>4.8892902049624321E-2</v>
      </c>
      <c r="DC443" s="114">
        <f>IF(DB443=0,0,-1*DB443^2/$Z$14)</f>
        <v>-2.3905158708341579E-2</v>
      </c>
      <c r="DD443" s="61">
        <f>IF($AA$14,$Z$14*($Q443-1)/(1+DC447*($Q443-1)),0)</f>
        <v>4.8892902049624321E-2</v>
      </c>
      <c r="DE443" s="114">
        <f>IF(DD443=0,0,-1*DD443^2/$Z$14)</f>
        <v>-2.3905158708341579E-2</v>
      </c>
      <c r="DF443" s="61">
        <f>IF($AA$14,$Z$14*($Q443-1)/(1+DE447*($Q443-1)),0)</f>
        <v>4.8892902049624321E-2</v>
      </c>
      <c r="DG443" s="114">
        <f>IF(DF443=0,0,-1*DF443^2/$Z$14)</f>
        <v>-2.3905158708341579E-2</v>
      </c>
      <c r="DH443" s="61">
        <f>IF($AA$14,$Z$14*($Q443-1)/(1+DG447*($Q443-1)),0)</f>
        <v>4.8892902049624321E-2</v>
      </c>
      <c r="DI443" s="114">
        <f>IF(DH443=0,0,-1*DH443^2/$Z$14)</f>
        <v>-2.3905158708341579E-2</v>
      </c>
      <c r="DJ443" s="61">
        <f>IF($AA$14,$Z$14*($Q443-1)/(1+DI447*($Q443-1)),0)</f>
        <v>4.8892902049624321E-2</v>
      </c>
      <c r="DK443" s="114">
        <f>IF(DJ443=0,0,-1*DJ443^2/$Z$14)</f>
        <v>-2.3905158708341579E-2</v>
      </c>
      <c r="DL443" s="61">
        <f>IF($AA$14,$Z$14*($Q443-1)/(1+DK447*($Q443-1)),0)</f>
        <v>4.8892902049624321E-2</v>
      </c>
      <c r="DM443" s="154">
        <f>IF(DL443=0,0,-1*DL443^2/$Z$14)</f>
        <v>-2.3905158708341579E-2</v>
      </c>
    </row>
    <row r="444" spans="14:117" x14ac:dyDescent="0.25">
      <c r="N444" s="153">
        <f>$Z$15/(O434*(Q444-1)+1)</f>
        <v>0.108875032433744</v>
      </c>
      <c r="O444" s="169">
        <f t="shared" si="101"/>
        <v>7.2366445792395734E-2</v>
      </c>
      <c r="P444" s="78">
        <v>9</v>
      </c>
      <c r="Q444" s="61">
        <f>IF($AA$15,AV419/AV431,0)</f>
        <v>0.66467439021370123</v>
      </c>
      <c r="R444" s="61">
        <f>IF($AA$15,$Z$15*($Q444-1)/(1+O394*($Q444-1)),0)</f>
        <v>-3.6508586193446498E-2</v>
      </c>
      <c r="S444" s="114">
        <f>IF(R444=0,0,-1*R444^2/$Z$15)</f>
        <v>-1.3328768658443122E-2</v>
      </c>
      <c r="T444" s="61">
        <f>IF($AA$15,$Z$15*($Q444-1)/(1+S447*($Q444-1)),0)</f>
        <v>-3.6557933593247986E-2</v>
      </c>
      <c r="U444" s="114">
        <f>IF(T444=0,0,-1*T444^2/$Z$15)</f>
        <v>-1.3364825086083295E-2</v>
      </c>
      <c r="V444" s="61">
        <f>IF($AA$15,$Z$15*($Q444-1)/(1+U447*($Q444-1)),0)</f>
        <v>-3.6508395251351973E-2</v>
      </c>
      <c r="W444" s="114">
        <f>IF(V444=0,0,-1*V444^2/$Z$15)</f>
        <v>-1.3328629238289393E-2</v>
      </c>
      <c r="X444" s="61">
        <f>IF($AA$15,$Z$15*($Q444-1)/(1+W447*($Q444-1)),0)</f>
        <v>-3.6508586638408773E-2</v>
      </c>
      <c r="Y444" s="114">
        <f>IF(X444=0,0,-1*X444^2/$Z$15)</f>
        <v>-1.3328768983341994E-2</v>
      </c>
      <c r="Z444" s="61">
        <f>IF($AA$15,$Z$15*($Q444-1)/(1+Y447*($Q444-1)),0)</f>
        <v>-3.6508586641348269E-2</v>
      </c>
      <c r="AA444" s="114">
        <f>IF(Z444=0,0,-1*Z444^2/$Z$15)</f>
        <v>-1.3328768985488331E-2</v>
      </c>
      <c r="AB444" s="61">
        <f>IF($AA$15,$Z$15*($Q444-1)/(1+AA447*($Q444-1)),0)</f>
        <v>-3.6508586641348269E-2</v>
      </c>
      <c r="AC444" s="114">
        <f>IF(AB444=0,0,-1*AB444^2/$Z$15)</f>
        <v>-1.3328768985488331E-2</v>
      </c>
      <c r="AD444" s="61">
        <f>IF($AA$15,$Z$15*($Q444-1)/(1+AC447*($Q444-1)),0)</f>
        <v>-3.6508586641348269E-2</v>
      </c>
      <c r="AE444" s="114">
        <f>IF(AD444=0,0,-1*AD444^2/$Z$15)</f>
        <v>-1.3328768985488331E-2</v>
      </c>
      <c r="AF444" s="61">
        <f>IF($AA$15,$Z$15*($Q444-1)/(1+AE447*($Q444-1)),0)</f>
        <v>-3.6508586641348269E-2</v>
      </c>
      <c r="AG444" s="114">
        <f>IF(AF444=0,0,-1*AF444^2/$Z$15)</f>
        <v>-1.3328768985488331E-2</v>
      </c>
      <c r="AH444" s="61">
        <f>IF($AA$15,$Z$15*($Q444-1)/(1+AG447*($Q444-1)),0)</f>
        <v>-3.6508586641348269E-2</v>
      </c>
      <c r="AI444" s="114">
        <f>IF(AH444=0,0,-1*AH444^2/$Z$15)</f>
        <v>-1.3328768985488331E-2</v>
      </c>
      <c r="AJ444" s="61">
        <f>IF($AA$15,$Z$15*($Q444-1)/(1+AI447*($Q444-1)),0)</f>
        <v>-3.6508586641348269E-2</v>
      </c>
      <c r="AK444" s="114">
        <f>IF(AJ444=0,0,-1*AJ444^2/$Z$15)</f>
        <v>-1.3328768985488331E-2</v>
      </c>
      <c r="AL444" s="61">
        <f>IF($AA$15,$Z$15*($Q444-1)/(1+AK447*($Q444-1)),0)</f>
        <v>-3.6508586641348269E-2</v>
      </c>
      <c r="AM444" s="114">
        <f>IF(AL444=0,0,-1*AL444^2/$Z$15)</f>
        <v>-1.3328768985488331E-2</v>
      </c>
      <c r="AN444" s="61">
        <f>IF($AA$15,$Z$15*($Q444-1)/(1+AM447*($Q444-1)),0)</f>
        <v>-3.6508586641348269E-2</v>
      </c>
      <c r="AO444" s="114">
        <f>IF(AN444=0,0,-1*AN444^2/$Z$15)</f>
        <v>-1.3328768985488331E-2</v>
      </c>
      <c r="AP444" s="61">
        <f>IF($AA$15,$Z$15*($Q444-1)/(1+AO447*($Q444-1)),0)</f>
        <v>-3.6508586641348269E-2</v>
      </c>
      <c r="AQ444" s="114">
        <f>IF(AP444=0,0,-1*AP444^2/$Z$15)</f>
        <v>-1.3328768985488331E-2</v>
      </c>
      <c r="AR444" s="61">
        <f>IF($AA$15,$Z$15*($Q444-1)/(1+AQ447*($Q444-1)),0)</f>
        <v>-3.6508586641348269E-2</v>
      </c>
      <c r="AS444" s="114">
        <f>IF(AR444=0,0,-1*AR444^2/$Z$15)</f>
        <v>-1.3328768985488331E-2</v>
      </c>
      <c r="AT444" s="61">
        <f>IF($AA$15,$Z$15*($Q444-1)/(1+AS447*($Q444-1)),0)</f>
        <v>-3.6508586641348269E-2</v>
      </c>
      <c r="AU444" s="114">
        <f>IF(AT444=0,0,-1*AT444^2/$Z$15)</f>
        <v>-1.3328768985488331E-2</v>
      </c>
      <c r="AV444" s="61">
        <f>IF($AA$15,$Z$15*($Q444-1)/(1+AU447*($Q444-1)),0)</f>
        <v>-3.6508586641348269E-2</v>
      </c>
      <c r="AW444" s="114">
        <f>IF(AV444=0,0,-1*AV444^2/$Z$15)</f>
        <v>-1.3328768985488331E-2</v>
      </c>
      <c r="AX444" s="61">
        <f>IF($AA$15,$Z$15*($Q444-1)/(1+AW447*($Q444-1)),0)</f>
        <v>-3.6508586641348269E-2</v>
      </c>
      <c r="AY444" s="114">
        <f>IF(AX444=0,0,-1*AX444^2/$Z$15)</f>
        <v>-1.3328768985488331E-2</v>
      </c>
      <c r="AZ444" s="61">
        <f>IF($AA$15,$Z$15*($Q444-1)/(1+AY447*($Q444-1)),0)</f>
        <v>-3.6508586641348269E-2</v>
      </c>
      <c r="BA444" s="114">
        <f>IF(AZ444=0,0,-1*AZ444^2/$Z$15)</f>
        <v>-1.3328768985488331E-2</v>
      </c>
      <c r="BB444" s="61">
        <f>IF($AA$15,$Z$15*($Q444-1)/(1+BA447*($Q444-1)),0)</f>
        <v>-3.6508586641348269E-2</v>
      </c>
      <c r="BC444" s="114">
        <f>IF(BB444=0,0,-1*BB444^2/$Z$15)</f>
        <v>-1.3328768985488331E-2</v>
      </c>
      <c r="BD444" s="61">
        <f>IF($AA$15,$Z$15*($Q444-1)/(1+BC447*($Q444-1)),0)</f>
        <v>-3.6508586641348269E-2</v>
      </c>
      <c r="BE444" s="114">
        <f>IF(BD444=0,0,-1*BD444^2/$Z$15)</f>
        <v>-1.3328768985488331E-2</v>
      </c>
      <c r="BF444" s="61">
        <f>IF($AA$15,$Z$15*($Q444-1)/(1+BE447*($Q444-1)),0)</f>
        <v>-3.6508586641348269E-2</v>
      </c>
      <c r="BG444" s="114">
        <f>IF(BF444=0,0,-1*BF444^2/$Z$15)</f>
        <v>-1.3328768985488331E-2</v>
      </c>
      <c r="BH444" s="61">
        <f>IF($AA$15,$Z$15*($Q444-1)/(1+BG447*($Q444-1)),0)</f>
        <v>-3.6508586641348269E-2</v>
      </c>
      <c r="BI444" s="114">
        <f>IF(BH444=0,0,-1*BH444^2/$Z$15)</f>
        <v>-1.3328768985488331E-2</v>
      </c>
      <c r="BJ444" s="61">
        <f>IF($AA$15,$Z$15*($Q444-1)/(1+BI447*($Q444-1)),0)</f>
        <v>-3.6508586641348269E-2</v>
      </c>
      <c r="BK444" s="114">
        <f>IF(BJ444=0,0,-1*BJ444^2/$Z$15)</f>
        <v>-1.3328768985488331E-2</v>
      </c>
      <c r="BL444" s="61">
        <f>IF($AA$15,$Z$15*($Q444-1)/(1+BK447*($Q444-1)),0)</f>
        <v>-3.6508586641348269E-2</v>
      </c>
      <c r="BM444" s="114">
        <f>IF(BL444=0,0,-1*BL444^2/$Z$15)</f>
        <v>-1.3328768985488331E-2</v>
      </c>
      <c r="BN444" s="61">
        <f>IF($AA$15,$Z$15*($Q444-1)/(1+BM447*($Q444-1)),0)</f>
        <v>-3.6508586641348269E-2</v>
      </c>
      <c r="BO444" s="114">
        <f>IF(BN444=0,0,-1*BN444^2/$Z$15)</f>
        <v>-1.3328768985488331E-2</v>
      </c>
      <c r="BP444" s="61">
        <f>IF($AA$15,$Z$15*($Q444-1)/(1+BO447*($Q444-1)),0)</f>
        <v>-3.6508586641348269E-2</v>
      </c>
      <c r="BQ444" s="114">
        <f>IF(BP444=0,0,-1*BP444^2/$Z$15)</f>
        <v>-1.3328768985488331E-2</v>
      </c>
      <c r="BR444" s="61">
        <f>IF($AA$15,$Z$15*($Q444-1)/(1+BQ447*($Q444-1)),0)</f>
        <v>-3.6508586641348269E-2</v>
      </c>
      <c r="BS444" s="114">
        <f>IF(BR444=0,0,-1*BR444^2/$Z$15)</f>
        <v>-1.3328768985488331E-2</v>
      </c>
      <c r="BT444" s="61">
        <f>IF($AA$15,$Z$15*($Q444-1)/(1+BS447*($Q444-1)),0)</f>
        <v>-3.6508586641348269E-2</v>
      </c>
      <c r="BU444" s="114">
        <f>IF(BT444=0,0,-1*BT444^2/$Z$15)</f>
        <v>-1.3328768985488331E-2</v>
      </c>
      <c r="BV444" s="61">
        <f>IF($AA$15,$Z$15*($Q444-1)/(1+BU447*($Q444-1)),0)</f>
        <v>-3.6508586641348269E-2</v>
      </c>
      <c r="BW444" s="114">
        <f>IF(BV444=0,0,-1*BV444^2/$Z$15)</f>
        <v>-1.3328768985488331E-2</v>
      </c>
      <c r="BX444" s="61">
        <f>IF($AA$15,$Z$15*($Q444-1)/(1+BW447*($Q444-1)),0)</f>
        <v>-3.6508586641348269E-2</v>
      </c>
      <c r="BY444" s="114">
        <f>IF(BX444=0,0,-1*BX444^2/$Z$15)</f>
        <v>-1.3328768985488331E-2</v>
      </c>
      <c r="BZ444" s="61">
        <f>IF($AA$15,$Z$15*($Q444-1)/(1+BY447*($Q444-1)),0)</f>
        <v>-3.6508586641348269E-2</v>
      </c>
      <c r="CA444" s="114">
        <f>IF(BZ444=0,0,-1*BZ444^2/$Z$15)</f>
        <v>-1.3328768985488331E-2</v>
      </c>
      <c r="CB444" s="61">
        <f>IF($AA$15,$Z$15*($Q444-1)/(1+CA447*($Q444-1)),0)</f>
        <v>-3.6508586641348269E-2</v>
      </c>
      <c r="CC444" s="114">
        <f>IF(CB444=0,0,-1*CB444^2/$Z$15)</f>
        <v>-1.3328768985488331E-2</v>
      </c>
      <c r="CD444" s="61">
        <f>IF($AA$15,$Z$15*($Q444-1)/(1+CC447*($Q444-1)),0)</f>
        <v>-3.6508586641348269E-2</v>
      </c>
      <c r="CE444" s="114">
        <f>IF(CD444=0,0,-1*CD444^2/$Z$15)</f>
        <v>-1.3328768985488331E-2</v>
      </c>
      <c r="CF444" s="61">
        <f>IF($AA$15,$Z$15*($Q444-1)/(1+CE447*($Q444-1)),0)</f>
        <v>-3.6508586641348269E-2</v>
      </c>
      <c r="CG444" s="114">
        <f>IF(CF444=0,0,-1*CF444^2/$Z$15)</f>
        <v>-1.3328768985488331E-2</v>
      </c>
      <c r="CH444" s="61">
        <f>IF($AA$15,$Z$15*($Q444-1)/(1+CG447*($Q444-1)),0)</f>
        <v>-3.6508586641348269E-2</v>
      </c>
      <c r="CI444" s="114">
        <f>IF(CH444=0,0,-1*CH444^2/$Z$15)</f>
        <v>-1.3328768985488331E-2</v>
      </c>
      <c r="CJ444" s="61">
        <f>IF($AA$15,$Z$15*($Q444-1)/(1+CI447*($Q444-1)),0)</f>
        <v>-3.6508586641348269E-2</v>
      </c>
      <c r="CK444" s="114">
        <f>IF(CJ444=0,0,-1*CJ444^2/$Z$15)</f>
        <v>-1.3328768985488331E-2</v>
      </c>
      <c r="CL444" s="61">
        <f>IF($AA$15,$Z$15*($Q444-1)/(1+CK447*($Q444-1)),0)</f>
        <v>-3.6508586641348269E-2</v>
      </c>
      <c r="CM444" s="114">
        <f>IF(CL444=0,0,-1*CL444^2/$Z$15)</f>
        <v>-1.3328768985488331E-2</v>
      </c>
      <c r="CN444" s="61">
        <f>IF($AA$15,$Z$15*($Q444-1)/(1+CM447*($Q444-1)),0)</f>
        <v>-3.6508586641348269E-2</v>
      </c>
      <c r="CO444" s="114">
        <f>IF(CN444=0,0,-1*CN444^2/$Z$15)</f>
        <v>-1.3328768985488331E-2</v>
      </c>
      <c r="CP444" s="61">
        <f>IF($AA$15,$Z$15*($Q444-1)/(1+CO447*($Q444-1)),0)</f>
        <v>-3.6508586641348269E-2</v>
      </c>
      <c r="CQ444" s="114">
        <f>IF(CP444=0,0,-1*CP444^2/$Z$15)</f>
        <v>-1.3328768985488331E-2</v>
      </c>
      <c r="CR444" s="61">
        <f>IF($AA$15,$Z$15*($Q444-1)/(1+CQ447*($Q444-1)),0)</f>
        <v>-3.6508586641348269E-2</v>
      </c>
      <c r="CS444" s="114">
        <f>IF(CR444=0,0,-1*CR444^2/$Z$15)</f>
        <v>-1.3328768985488331E-2</v>
      </c>
      <c r="CT444" s="61">
        <f>IF($AA$15,$Z$15*($Q444-1)/(1+CS447*($Q444-1)),0)</f>
        <v>-3.6508586641348269E-2</v>
      </c>
      <c r="CU444" s="114">
        <f>IF(CT444=0,0,-1*CT444^2/$Z$15)</f>
        <v>-1.3328768985488331E-2</v>
      </c>
      <c r="CV444" s="61">
        <f>IF($AA$15,$Z$15*($Q444-1)/(1+CU447*($Q444-1)),0)</f>
        <v>-3.6508586641348269E-2</v>
      </c>
      <c r="CW444" s="114">
        <f>IF(CV444=0,0,-1*CV444^2/$Z$15)</f>
        <v>-1.3328768985488331E-2</v>
      </c>
      <c r="CX444" s="61">
        <f>IF($AA$15,$Z$15*($Q444-1)/(1+CW447*($Q444-1)),0)</f>
        <v>-3.6508586641348269E-2</v>
      </c>
      <c r="CY444" s="114">
        <f>IF(CX444=0,0,-1*CX444^2/$Z$15)</f>
        <v>-1.3328768985488331E-2</v>
      </c>
      <c r="CZ444" s="61">
        <f>IF($AA$15,$Z$15*($Q444-1)/(1+CY447*($Q444-1)),0)</f>
        <v>-3.6508586641348269E-2</v>
      </c>
      <c r="DA444" s="114">
        <f>IF(CZ444=0,0,-1*CZ444^2/$Z$15)</f>
        <v>-1.3328768985488331E-2</v>
      </c>
      <c r="DB444" s="61">
        <f>IF($AA$15,$Z$15*($Q444-1)/(1+DA447*($Q444-1)),0)</f>
        <v>-3.6508586641348269E-2</v>
      </c>
      <c r="DC444" s="114">
        <f>IF(DB444=0,0,-1*DB444^2/$Z$15)</f>
        <v>-1.3328768985488331E-2</v>
      </c>
      <c r="DD444" s="61">
        <f>IF($AA$15,$Z$15*($Q444-1)/(1+DC447*($Q444-1)),0)</f>
        <v>-3.6508586641348269E-2</v>
      </c>
      <c r="DE444" s="114">
        <f>IF(DD444=0,0,-1*DD444^2/$Z$15)</f>
        <v>-1.3328768985488331E-2</v>
      </c>
      <c r="DF444" s="61">
        <f>IF($AA$15,$Z$15*($Q444-1)/(1+DE447*($Q444-1)),0)</f>
        <v>-3.6508586641348269E-2</v>
      </c>
      <c r="DG444" s="114">
        <f>IF(DF444=0,0,-1*DF444^2/$Z$15)</f>
        <v>-1.3328768985488331E-2</v>
      </c>
      <c r="DH444" s="61">
        <f>IF($AA$15,$Z$15*($Q444-1)/(1+DG447*($Q444-1)),0)</f>
        <v>-3.6508586641348269E-2</v>
      </c>
      <c r="DI444" s="114">
        <f>IF(DH444=0,0,-1*DH444^2/$Z$15)</f>
        <v>-1.3328768985488331E-2</v>
      </c>
      <c r="DJ444" s="61">
        <f>IF($AA$15,$Z$15*($Q444-1)/(1+DI447*($Q444-1)),0)</f>
        <v>-3.6508586641348269E-2</v>
      </c>
      <c r="DK444" s="114">
        <f>IF(DJ444=0,0,-1*DJ444^2/$Z$15)</f>
        <v>-1.3328768985488331E-2</v>
      </c>
      <c r="DL444" s="61">
        <f>IF($AA$15,$Z$15*($Q444-1)/(1+DK447*($Q444-1)),0)</f>
        <v>-3.6508586641348269E-2</v>
      </c>
      <c r="DM444" s="154">
        <f>IF(DL444=0,0,-1*DL444^2/$Z$15)</f>
        <v>-1.3328768985488331E-2</v>
      </c>
    </row>
    <row r="445" spans="14:117" x14ac:dyDescent="0.25">
      <c r="N445" s="153">
        <f>$Z$16/(O434*(Q445-1)+1)</f>
        <v>9.6045980610117085E-2</v>
      </c>
      <c r="O445" s="170">
        <f t="shared" si="101"/>
        <v>0.11231134758818614</v>
      </c>
      <c r="P445" s="78">
        <v>10</v>
      </c>
      <c r="Q445" s="61">
        <f>IF($AA$16,AV420/AV432,0)</f>
        <v>1.169349793450448</v>
      </c>
      <c r="R445" s="61">
        <f>IF($AA$16,$Z$16*($Q445-1)/(1+O394*($Q445-1)),0)</f>
        <v>1.6265367066972892E-2</v>
      </c>
      <c r="S445" s="114">
        <f>IF(R445=0,0,-1*R445^2/$Z$16)</f>
        <v>-2.6456216582336632E-3</v>
      </c>
      <c r="T445" s="61">
        <f>IF($AA$16,$Z$16*($Q445-1)/(1+S447*($Q445-1)),0)</f>
        <v>1.6255591223089897E-2</v>
      </c>
      <c r="U445" s="114">
        <f>IF(T445=0,0,-1*T445^2/$Z$16)</f>
        <v>-2.6424424601219727E-3</v>
      </c>
      <c r="V445" s="61">
        <f>IF($AA$16,$Z$16*($Q445-1)/(1+U447*($Q445-1)),0)</f>
        <v>1.626540496727507E-2</v>
      </c>
      <c r="W445" s="114">
        <f>IF(V445=0,0,-1*V445^2/$Z$16)</f>
        <v>-2.645633987494565E-3</v>
      </c>
      <c r="X445" s="61">
        <f>IF($AA$16,$Z$16*($Q445-1)/(1+W447*($Q445-1)),0)</f>
        <v>1.6265366978652517E-2</v>
      </c>
      <c r="Y445" s="114">
        <f>IF(X445=0,0,-1*X445^2/$Z$16)</f>
        <v>-2.6456216295023967E-3</v>
      </c>
      <c r="Z445" s="61">
        <f>IF($AA$16,$Z$16*($Q445-1)/(1+Y447*($Q445-1)),0)</f>
        <v>1.626536697806906E-2</v>
      </c>
      <c r="AA445" s="114">
        <f>IF(Z445=0,0,-1*Z445^2/$Z$16)</f>
        <v>-2.6456216293125937E-3</v>
      </c>
      <c r="AB445" s="61">
        <f>IF($AA$16,$Z$16*($Q445-1)/(1+AA447*($Q445-1)),0)</f>
        <v>1.626536697806906E-2</v>
      </c>
      <c r="AC445" s="114">
        <f>IF(AB445=0,0,-1*AB445^2/$Z$16)</f>
        <v>-2.6456216293125937E-3</v>
      </c>
      <c r="AD445" s="61">
        <f>IF($AA$16,$Z$16*($Q445-1)/(1+AC447*($Q445-1)),0)</f>
        <v>1.626536697806906E-2</v>
      </c>
      <c r="AE445" s="114">
        <f>IF(AD445=0,0,-1*AD445^2/$Z$16)</f>
        <v>-2.6456216293125937E-3</v>
      </c>
      <c r="AF445" s="61">
        <f>IF($AA$16,$Z$16*($Q445-1)/(1+AE447*($Q445-1)),0)</f>
        <v>1.626536697806906E-2</v>
      </c>
      <c r="AG445" s="114">
        <f>IF(AF445=0,0,-1*AF445^2/$Z$16)</f>
        <v>-2.6456216293125937E-3</v>
      </c>
      <c r="AH445" s="61">
        <f>IF($AA$16,$Z$16*($Q445-1)/(1+AG447*($Q445-1)),0)</f>
        <v>1.626536697806906E-2</v>
      </c>
      <c r="AI445" s="114">
        <f>IF(AH445=0,0,-1*AH445^2/$Z$16)</f>
        <v>-2.6456216293125937E-3</v>
      </c>
      <c r="AJ445" s="61">
        <f>IF($AA$16,$Z$16*($Q445-1)/(1+AI447*($Q445-1)),0)</f>
        <v>1.626536697806906E-2</v>
      </c>
      <c r="AK445" s="114">
        <f>IF(AJ445=0,0,-1*AJ445^2/$Z$16)</f>
        <v>-2.6456216293125937E-3</v>
      </c>
      <c r="AL445" s="61">
        <f>IF($AA$16,$Z$16*($Q445-1)/(1+AK447*($Q445-1)),0)</f>
        <v>1.626536697806906E-2</v>
      </c>
      <c r="AM445" s="114">
        <f>IF(AL445=0,0,-1*AL445^2/$Z$16)</f>
        <v>-2.6456216293125937E-3</v>
      </c>
      <c r="AN445" s="61">
        <f>IF($AA$16,$Z$16*($Q445-1)/(1+AM447*($Q445-1)),0)</f>
        <v>1.626536697806906E-2</v>
      </c>
      <c r="AO445" s="114">
        <f>IF(AN445=0,0,-1*AN445^2/$Z$16)</f>
        <v>-2.6456216293125937E-3</v>
      </c>
      <c r="AP445" s="61">
        <f>IF($AA$16,$Z$16*($Q445-1)/(1+AO447*($Q445-1)),0)</f>
        <v>1.626536697806906E-2</v>
      </c>
      <c r="AQ445" s="114">
        <f>IF(AP445=0,0,-1*AP445^2/$Z$16)</f>
        <v>-2.6456216293125937E-3</v>
      </c>
      <c r="AR445" s="61">
        <f>IF($AA$16,$Z$16*($Q445-1)/(1+AQ447*($Q445-1)),0)</f>
        <v>1.626536697806906E-2</v>
      </c>
      <c r="AS445" s="114">
        <f>IF(AR445=0,0,-1*AR445^2/$Z$16)</f>
        <v>-2.6456216293125937E-3</v>
      </c>
      <c r="AT445" s="61">
        <f>IF($AA$16,$Z$16*($Q445-1)/(1+AS447*($Q445-1)),0)</f>
        <v>1.626536697806906E-2</v>
      </c>
      <c r="AU445" s="114">
        <f>IF(AT445=0,0,-1*AT445^2/$Z$16)</f>
        <v>-2.6456216293125937E-3</v>
      </c>
      <c r="AV445" s="61">
        <f>IF($AA$16,$Z$16*($Q445-1)/(1+AU447*($Q445-1)),0)</f>
        <v>1.626536697806906E-2</v>
      </c>
      <c r="AW445" s="114">
        <f>IF(AV445=0,0,-1*AV445^2/$Z$16)</f>
        <v>-2.6456216293125937E-3</v>
      </c>
      <c r="AX445" s="61">
        <f>IF($AA$16,$Z$16*($Q445-1)/(1+AW447*($Q445-1)),0)</f>
        <v>1.626536697806906E-2</v>
      </c>
      <c r="AY445" s="114">
        <f>IF(AX445=0,0,-1*AX445^2/$Z$16)</f>
        <v>-2.6456216293125937E-3</v>
      </c>
      <c r="AZ445" s="61">
        <f>IF($AA$16,$Z$16*($Q445-1)/(1+AY447*($Q445-1)),0)</f>
        <v>1.626536697806906E-2</v>
      </c>
      <c r="BA445" s="114">
        <f>IF(AZ445=0,0,-1*AZ445^2/$Z$16)</f>
        <v>-2.6456216293125937E-3</v>
      </c>
      <c r="BB445" s="61">
        <f>IF($AA$16,$Z$16*($Q445-1)/(1+BA447*($Q445-1)),0)</f>
        <v>1.626536697806906E-2</v>
      </c>
      <c r="BC445" s="114">
        <f>IF(BB445=0,0,-1*BB445^2/$Z$16)</f>
        <v>-2.6456216293125937E-3</v>
      </c>
      <c r="BD445" s="61">
        <f>IF($AA$16,$Z$16*($Q445-1)/(1+BC447*($Q445-1)),0)</f>
        <v>1.626536697806906E-2</v>
      </c>
      <c r="BE445" s="114">
        <f>IF(BD445=0,0,-1*BD445^2/$Z$16)</f>
        <v>-2.6456216293125937E-3</v>
      </c>
      <c r="BF445" s="61">
        <f>IF($AA$16,$Z$16*($Q445-1)/(1+BE447*($Q445-1)),0)</f>
        <v>1.626536697806906E-2</v>
      </c>
      <c r="BG445" s="114">
        <f>IF(BF445=0,0,-1*BF445^2/$Z$16)</f>
        <v>-2.6456216293125937E-3</v>
      </c>
      <c r="BH445" s="61">
        <f>IF($AA$16,$Z$16*($Q445-1)/(1+BG447*($Q445-1)),0)</f>
        <v>1.626536697806906E-2</v>
      </c>
      <c r="BI445" s="114">
        <f>IF(BH445=0,0,-1*BH445^2/$Z$16)</f>
        <v>-2.6456216293125937E-3</v>
      </c>
      <c r="BJ445" s="61">
        <f>IF($AA$16,$Z$16*($Q445-1)/(1+BI447*($Q445-1)),0)</f>
        <v>1.626536697806906E-2</v>
      </c>
      <c r="BK445" s="114">
        <f>IF(BJ445=0,0,-1*BJ445^2/$Z$16)</f>
        <v>-2.6456216293125937E-3</v>
      </c>
      <c r="BL445" s="61">
        <f>IF($AA$16,$Z$16*($Q445-1)/(1+BK447*($Q445-1)),0)</f>
        <v>1.626536697806906E-2</v>
      </c>
      <c r="BM445" s="114">
        <f>IF(BL445=0,0,-1*BL445^2/$Z$16)</f>
        <v>-2.6456216293125937E-3</v>
      </c>
      <c r="BN445" s="61">
        <f>IF($AA$16,$Z$16*($Q445-1)/(1+BM447*($Q445-1)),0)</f>
        <v>1.626536697806906E-2</v>
      </c>
      <c r="BO445" s="114">
        <f>IF(BN445=0,0,-1*BN445^2/$Z$16)</f>
        <v>-2.6456216293125937E-3</v>
      </c>
      <c r="BP445" s="61">
        <f>IF($AA$16,$Z$16*($Q445-1)/(1+BO447*($Q445-1)),0)</f>
        <v>1.626536697806906E-2</v>
      </c>
      <c r="BQ445" s="114">
        <f>IF(BP445=0,0,-1*BP445^2/$Z$16)</f>
        <v>-2.6456216293125937E-3</v>
      </c>
      <c r="BR445" s="61">
        <f>IF($AA$16,$Z$16*($Q445-1)/(1+BQ447*($Q445-1)),0)</f>
        <v>1.626536697806906E-2</v>
      </c>
      <c r="BS445" s="114">
        <f>IF(BR445=0,0,-1*BR445^2/$Z$16)</f>
        <v>-2.6456216293125937E-3</v>
      </c>
      <c r="BT445" s="61">
        <f>IF($AA$16,$Z$16*($Q445-1)/(1+BS447*($Q445-1)),0)</f>
        <v>1.626536697806906E-2</v>
      </c>
      <c r="BU445" s="114">
        <f>IF(BT445=0,0,-1*BT445^2/$Z$16)</f>
        <v>-2.6456216293125937E-3</v>
      </c>
      <c r="BV445" s="61">
        <f>IF($AA$16,$Z$16*($Q445-1)/(1+BU447*($Q445-1)),0)</f>
        <v>1.626536697806906E-2</v>
      </c>
      <c r="BW445" s="114">
        <f>IF(BV445=0,0,-1*BV445^2/$Z$16)</f>
        <v>-2.6456216293125937E-3</v>
      </c>
      <c r="BX445" s="61">
        <f>IF($AA$16,$Z$16*($Q445-1)/(1+BW447*($Q445-1)),0)</f>
        <v>1.626536697806906E-2</v>
      </c>
      <c r="BY445" s="114">
        <f>IF(BX445=0,0,-1*BX445^2/$Z$16)</f>
        <v>-2.6456216293125937E-3</v>
      </c>
      <c r="BZ445" s="61">
        <f>IF($AA$16,$Z$16*($Q445-1)/(1+BY447*($Q445-1)),0)</f>
        <v>1.626536697806906E-2</v>
      </c>
      <c r="CA445" s="114">
        <f>IF(BZ445=0,0,-1*BZ445^2/$Z$16)</f>
        <v>-2.6456216293125937E-3</v>
      </c>
      <c r="CB445" s="61">
        <f>IF($AA$16,$Z$16*($Q445-1)/(1+CA447*($Q445-1)),0)</f>
        <v>1.626536697806906E-2</v>
      </c>
      <c r="CC445" s="114">
        <f>IF(CB445=0,0,-1*CB445^2/$Z$16)</f>
        <v>-2.6456216293125937E-3</v>
      </c>
      <c r="CD445" s="61">
        <f>IF($AA$16,$Z$16*($Q445-1)/(1+CC447*($Q445-1)),0)</f>
        <v>1.626536697806906E-2</v>
      </c>
      <c r="CE445" s="114">
        <f>IF(CD445=0,0,-1*CD445^2/$Z$16)</f>
        <v>-2.6456216293125937E-3</v>
      </c>
      <c r="CF445" s="61">
        <f>IF($AA$16,$Z$16*($Q445-1)/(1+CE447*($Q445-1)),0)</f>
        <v>1.626536697806906E-2</v>
      </c>
      <c r="CG445" s="114">
        <f>IF(CF445=0,0,-1*CF445^2/$Z$16)</f>
        <v>-2.6456216293125937E-3</v>
      </c>
      <c r="CH445" s="61">
        <f>IF($AA$16,$Z$16*($Q445-1)/(1+CG447*($Q445-1)),0)</f>
        <v>1.626536697806906E-2</v>
      </c>
      <c r="CI445" s="114">
        <f>IF(CH445=0,0,-1*CH445^2/$Z$16)</f>
        <v>-2.6456216293125937E-3</v>
      </c>
      <c r="CJ445" s="61">
        <f>IF($AA$16,$Z$16*($Q445-1)/(1+CI447*($Q445-1)),0)</f>
        <v>1.626536697806906E-2</v>
      </c>
      <c r="CK445" s="114">
        <f>IF(CJ445=0,0,-1*CJ445^2/$Z$16)</f>
        <v>-2.6456216293125937E-3</v>
      </c>
      <c r="CL445" s="61">
        <f>IF($AA$16,$Z$16*($Q445-1)/(1+CK447*($Q445-1)),0)</f>
        <v>1.626536697806906E-2</v>
      </c>
      <c r="CM445" s="114">
        <f>IF(CL445=0,0,-1*CL445^2/$Z$16)</f>
        <v>-2.6456216293125937E-3</v>
      </c>
      <c r="CN445" s="61">
        <f>IF($AA$16,$Z$16*($Q445-1)/(1+CM447*($Q445-1)),0)</f>
        <v>1.626536697806906E-2</v>
      </c>
      <c r="CO445" s="114">
        <f>IF(CN445=0,0,-1*CN445^2/$Z$16)</f>
        <v>-2.6456216293125937E-3</v>
      </c>
      <c r="CP445" s="61">
        <f>IF($AA$16,$Z$16*($Q445-1)/(1+CO447*($Q445-1)),0)</f>
        <v>1.626536697806906E-2</v>
      </c>
      <c r="CQ445" s="114">
        <f>IF(CP445=0,0,-1*CP445^2/$Z$16)</f>
        <v>-2.6456216293125937E-3</v>
      </c>
      <c r="CR445" s="61">
        <f>IF($AA$16,$Z$16*($Q445-1)/(1+CQ447*($Q445-1)),0)</f>
        <v>1.626536697806906E-2</v>
      </c>
      <c r="CS445" s="114">
        <f>IF(CR445=0,0,-1*CR445^2/$Z$16)</f>
        <v>-2.6456216293125937E-3</v>
      </c>
      <c r="CT445" s="61">
        <f>IF($AA$16,$Z$16*($Q445-1)/(1+CS447*($Q445-1)),0)</f>
        <v>1.626536697806906E-2</v>
      </c>
      <c r="CU445" s="114">
        <f>IF(CT445=0,0,-1*CT445^2/$Z$16)</f>
        <v>-2.6456216293125937E-3</v>
      </c>
      <c r="CV445" s="61">
        <f>IF($AA$16,$Z$16*($Q445-1)/(1+CU447*($Q445-1)),0)</f>
        <v>1.626536697806906E-2</v>
      </c>
      <c r="CW445" s="114">
        <f>IF(CV445=0,0,-1*CV445^2/$Z$16)</f>
        <v>-2.6456216293125937E-3</v>
      </c>
      <c r="CX445" s="61">
        <f>IF($AA$16,$Z$16*($Q445-1)/(1+CW447*($Q445-1)),0)</f>
        <v>1.626536697806906E-2</v>
      </c>
      <c r="CY445" s="114">
        <f>IF(CX445=0,0,-1*CX445^2/$Z$16)</f>
        <v>-2.6456216293125937E-3</v>
      </c>
      <c r="CZ445" s="61">
        <f>IF($AA$16,$Z$16*($Q445-1)/(1+CY447*($Q445-1)),0)</f>
        <v>1.626536697806906E-2</v>
      </c>
      <c r="DA445" s="114">
        <f>IF(CZ445=0,0,-1*CZ445^2/$Z$16)</f>
        <v>-2.6456216293125937E-3</v>
      </c>
      <c r="DB445" s="61">
        <f>IF($AA$16,$Z$16*($Q445-1)/(1+DA447*($Q445-1)),0)</f>
        <v>1.626536697806906E-2</v>
      </c>
      <c r="DC445" s="114">
        <f>IF(DB445=0,0,-1*DB445^2/$Z$16)</f>
        <v>-2.6456216293125937E-3</v>
      </c>
      <c r="DD445" s="61">
        <f>IF($AA$16,$Z$16*($Q445-1)/(1+DC447*($Q445-1)),0)</f>
        <v>1.626536697806906E-2</v>
      </c>
      <c r="DE445" s="114">
        <f>IF(DD445=0,0,-1*DD445^2/$Z$16)</f>
        <v>-2.6456216293125937E-3</v>
      </c>
      <c r="DF445" s="61">
        <f>IF($AA$16,$Z$16*($Q445-1)/(1+DE447*($Q445-1)),0)</f>
        <v>1.626536697806906E-2</v>
      </c>
      <c r="DG445" s="114">
        <f>IF(DF445=0,0,-1*DF445^2/$Z$16)</f>
        <v>-2.6456216293125937E-3</v>
      </c>
      <c r="DH445" s="61">
        <f>IF($AA$16,$Z$16*($Q445-1)/(1+DG447*($Q445-1)),0)</f>
        <v>1.626536697806906E-2</v>
      </c>
      <c r="DI445" s="114">
        <f>IF(DH445=0,0,-1*DH445^2/$Z$16)</f>
        <v>-2.6456216293125937E-3</v>
      </c>
      <c r="DJ445" s="61">
        <f>IF($AA$16,$Z$16*($Q445-1)/(1+DI447*($Q445-1)),0)</f>
        <v>1.626536697806906E-2</v>
      </c>
      <c r="DK445" s="114">
        <f>IF(DJ445=0,0,-1*DJ445^2/$Z$16)</f>
        <v>-2.6456216293125937E-3</v>
      </c>
      <c r="DL445" s="61">
        <f>IF($AA$16,$Z$16*($Q445-1)/(1+DK447*($Q445-1)),0)</f>
        <v>1.626536697806906E-2</v>
      </c>
      <c r="DM445" s="154">
        <f>IF(DL445=0,0,-1*DL445^2/$Z$16)</f>
        <v>-2.6456216293125937E-3</v>
      </c>
    </row>
    <row r="446" spans="14:117" x14ac:dyDescent="0.25">
      <c r="N446" s="157">
        <f>SUM(N436:N445)</f>
        <v>1</v>
      </c>
      <c r="O446" s="167">
        <f>SUM(O436:O445)</f>
        <v>1</v>
      </c>
      <c r="P446" s="162"/>
      <c r="Q446" s="61"/>
      <c r="R446" s="61">
        <f t="shared" ref="R446:CC446" si="102">SUM(R436:R445)</f>
        <v>4.4023899106043762E-8</v>
      </c>
      <c r="S446" s="61">
        <f t="shared" si="102"/>
        <v>-1.3100738511313317</v>
      </c>
      <c r="T446" s="61">
        <f t="shared" si="102"/>
        <v>-4.8248155308043654E-3</v>
      </c>
      <c r="U446" s="61">
        <f t="shared" si="102"/>
        <v>-1.2999110351951868</v>
      </c>
      <c r="V446" s="61">
        <f t="shared" si="102"/>
        <v>1.8811953083126831E-5</v>
      </c>
      <c r="W446" s="61">
        <f t="shared" si="102"/>
        <v>-1.310113998937011</v>
      </c>
      <c r="X446" s="61">
        <f t="shared" si="102"/>
        <v>2.8892050557560722E-10</v>
      </c>
      <c r="Y446" s="61">
        <f t="shared" si="102"/>
        <v>-1.3100737575803267</v>
      </c>
      <c r="Z446" s="61">
        <f t="shared" si="102"/>
        <v>-2.7755575615628914E-17</v>
      </c>
      <c r="AA446" s="61">
        <f t="shared" si="102"/>
        <v>-1.310073756962314</v>
      </c>
      <c r="AB446" s="61">
        <f t="shared" si="102"/>
        <v>0</v>
      </c>
      <c r="AC446" s="61">
        <f t="shared" si="102"/>
        <v>-1.310073756962314</v>
      </c>
      <c r="AD446" s="61">
        <f t="shared" si="102"/>
        <v>0</v>
      </c>
      <c r="AE446" s="61">
        <f t="shared" si="102"/>
        <v>-1.310073756962314</v>
      </c>
      <c r="AF446" s="61">
        <f t="shared" si="102"/>
        <v>0</v>
      </c>
      <c r="AG446" s="61">
        <f t="shared" si="102"/>
        <v>-1.310073756962314</v>
      </c>
      <c r="AH446" s="61">
        <f t="shared" si="102"/>
        <v>0</v>
      </c>
      <c r="AI446" s="61">
        <f t="shared" si="102"/>
        <v>-1.310073756962314</v>
      </c>
      <c r="AJ446" s="61">
        <f t="shared" si="102"/>
        <v>0</v>
      </c>
      <c r="AK446" s="61">
        <f t="shared" si="102"/>
        <v>-1.310073756962314</v>
      </c>
      <c r="AL446" s="61">
        <f t="shared" si="102"/>
        <v>0</v>
      </c>
      <c r="AM446" s="61">
        <f t="shared" si="102"/>
        <v>-1.310073756962314</v>
      </c>
      <c r="AN446" s="61">
        <f t="shared" si="102"/>
        <v>0</v>
      </c>
      <c r="AO446" s="61">
        <f t="shared" si="102"/>
        <v>-1.310073756962314</v>
      </c>
      <c r="AP446" s="61">
        <f t="shared" si="102"/>
        <v>0</v>
      </c>
      <c r="AQ446" s="61">
        <f t="shared" si="102"/>
        <v>-1.310073756962314</v>
      </c>
      <c r="AR446" s="61">
        <f t="shared" si="102"/>
        <v>0</v>
      </c>
      <c r="AS446" s="61">
        <f t="shared" si="102"/>
        <v>-1.310073756962314</v>
      </c>
      <c r="AT446" s="61">
        <f t="shared" si="102"/>
        <v>0</v>
      </c>
      <c r="AU446" s="61">
        <f t="shared" si="102"/>
        <v>-1.310073756962314</v>
      </c>
      <c r="AV446" s="61">
        <f t="shared" si="102"/>
        <v>0</v>
      </c>
      <c r="AW446" s="61">
        <f t="shared" si="102"/>
        <v>-1.310073756962314</v>
      </c>
      <c r="AX446" s="61">
        <f t="shared" si="102"/>
        <v>0</v>
      </c>
      <c r="AY446" s="61">
        <f t="shared" si="102"/>
        <v>-1.310073756962314</v>
      </c>
      <c r="AZ446" s="61">
        <f t="shared" si="102"/>
        <v>0</v>
      </c>
      <c r="BA446" s="61">
        <f t="shared" si="102"/>
        <v>-1.310073756962314</v>
      </c>
      <c r="BB446" s="61">
        <f t="shared" si="102"/>
        <v>0</v>
      </c>
      <c r="BC446" s="61">
        <f t="shared" si="102"/>
        <v>-1.310073756962314</v>
      </c>
      <c r="BD446" s="61">
        <f t="shared" si="102"/>
        <v>0</v>
      </c>
      <c r="BE446" s="61">
        <f t="shared" si="102"/>
        <v>-1.310073756962314</v>
      </c>
      <c r="BF446" s="61">
        <f t="shared" si="102"/>
        <v>0</v>
      </c>
      <c r="BG446" s="61">
        <f t="shared" si="102"/>
        <v>-1.310073756962314</v>
      </c>
      <c r="BH446" s="61">
        <f t="shared" si="102"/>
        <v>0</v>
      </c>
      <c r="BI446" s="61">
        <f t="shared" si="102"/>
        <v>-1.310073756962314</v>
      </c>
      <c r="BJ446" s="61">
        <f t="shared" si="102"/>
        <v>0</v>
      </c>
      <c r="BK446" s="61">
        <f t="shared" si="102"/>
        <v>-1.310073756962314</v>
      </c>
      <c r="BL446" s="61">
        <f t="shared" si="102"/>
        <v>0</v>
      </c>
      <c r="BM446" s="61">
        <f t="shared" si="102"/>
        <v>-1.310073756962314</v>
      </c>
      <c r="BN446" s="61">
        <f t="shared" si="102"/>
        <v>0</v>
      </c>
      <c r="BO446" s="61">
        <f t="shared" si="102"/>
        <v>-1.310073756962314</v>
      </c>
      <c r="BP446" s="61">
        <f t="shared" si="102"/>
        <v>0</v>
      </c>
      <c r="BQ446" s="61">
        <f t="shared" si="102"/>
        <v>-1.310073756962314</v>
      </c>
      <c r="BR446" s="61">
        <f t="shared" si="102"/>
        <v>0</v>
      </c>
      <c r="BS446" s="61">
        <f t="shared" si="102"/>
        <v>-1.310073756962314</v>
      </c>
      <c r="BT446" s="61">
        <f t="shared" si="102"/>
        <v>0</v>
      </c>
      <c r="BU446" s="61">
        <f t="shared" si="102"/>
        <v>-1.310073756962314</v>
      </c>
      <c r="BV446" s="61">
        <f t="shared" si="102"/>
        <v>0</v>
      </c>
      <c r="BW446" s="61">
        <f t="shared" si="102"/>
        <v>-1.310073756962314</v>
      </c>
      <c r="BX446" s="61">
        <f t="shared" si="102"/>
        <v>0</v>
      </c>
      <c r="BY446" s="61">
        <f t="shared" si="102"/>
        <v>-1.310073756962314</v>
      </c>
      <c r="BZ446" s="61">
        <f t="shared" si="102"/>
        <v>0</v>
      </c>
      <c r="CA446" s="61">
        <f t="shared" si="102"/>
        <v>-1.310073756962314</v>
      </c>
      <c r="CB446" s="61">
        <f t="shared" si="102"/>
        <v>0</v>
      </c>
      <c r="CC446" s="61">
        <f t="shared" si="102"/>
        <v>-1.310073756962314</v>
      </c>
      <c r="CD446" s="61">
        <f t="shared" ref="CD446:DM446" si="103">SUM(CD436:CD445)</f>
        <v>0</v>
      </c>
      <c r="CE446" s="61">
        <f t="shared" si="103"/>
        <v>-1.310073756962314</v>
      </c>
      <c r="CF446" s="61">
        <f t="shared" si="103"/>
        <v>0</v>
      </c>
      <c r="CG446" s="61">
        <f t="shared" si="103"/>
        <v>-1.310073756962314</v>
      </c>
      <c r="CH446" s="61">
        <f t="shared" si="103"/>
        <v>0</v>
      </c>
      <c r="CI446" s="61">
        <f t="shared" si="103"/>
        <v>-1.310073756962314</v>
      </c>
      <c r="CJ446" s="61">
        <f t="shared" si="103"/>
        <v>0</v>
      </c>
      <c r="CK446" s="61">
        <f t="shared" si="103"/>
        <v>-1.310073756962314</v>
      </c>
      <c r="CL446" s="61">
        <f t="shared" si="103"/>
        <v>0</v>
      </c>
      <c r="CM446" s="61">
        <f t="shared" si="103"/>
        <v>-1.310073756962314</v>
      </c>
      <c r="CN446" s="61">
        <f t="shared" si="103"/>
        <v>0</v>
      </c>
      <c r="CO446" s="61">
        <f t="shared" si="103"/>
        <v>-1.310073756962314</v>
      </c>
      <c r="CP446" s="61">
        <f t="shared" si="103"/>
        <v>0</v>
      </c>
      <c r="CQ446" s="61">
        <f t="shared" si="103"/>
        <v>-1.310073756962314</v>
      </c>
      <c r="CR446" s="61">
        <f t="shared" si="103"/>
        <v>0</v>
      </c>
      <c r="CS446" s="61">
        <f t="shared" si="103"/>
        <v>-1.310073756962314</v>
      </c>
      <c r="CT446" s="61">
        <f t="shared" si="103"/>
        <v>0</v>
      </c>
      <c r="CU446" s="61">
        <f t="shared" si="103"/>
        <v>-1.310073756962314</v>
      </c>
      <c r="CV446" s="61">
        <f t="shared" si="103"/>
        <v>0</v>
      </c>
      <c r="CW446" s="61">
        <f t="shared" si="103"/>
        <v>-1.310073756962314</v>
      </c>
      <c r="CX446" s="61">
        <f t="shared" si="103"/>
        <v>0</v>
      </c>
      <c r="CY446" s="61">
        <f t="shared" si="103"/>
        <v>-1.310073756962314</v>
      </c>
      <c r="CZ446" s="61">
        <f t="shared" si="103"/>
        <v>0</v>
      </c>
      <c r="DA446" s="61">
        <f t="shared" si="103"/>
        <v>-1.310073756962314</v>
      </c>
      <c r="DB446" s="61">
        <f t="shared" si="103"/>
        <v>0</v>
      </c>
      <c r="DC446" s="61">
        <f t="shared" si="103"/>
        <v>-1.310073756962314</v>
      </c>
      <c r="DD446" s="61">
        <f t="shared" si="103"/>
        <v>0</v>
      </c>
      <c r="DE446" s="61">
        <f t="shared" si="103"/>
        <v>-1.310073756962314</v>
      </c>
      <c r="DF446" s="61">
        <f t="shared" si="103"/>
        <v>0</v>
      </c>
      <c r="DG446" s="61">
        <f t="shared" si="103"/>
        <v>-1.310073756962314</v>
      </c>
      <c r="DH446" s="61">
        <f t="shared" si="103"/>
        <v>0</v>
      </c>
      <c r="DI446" s="61">
        <f t="shared" si="103"/>
        <v>-1.310073756962314</v>
      </c>
      <c r="DJ446" s="61">
        <f t="shared" si="103"/>
        <v>0</v>
      </c>
      <c r="DK446" s="61">
        <f t="shared" si="103"/>
        <v>-1.310073756962314</v>
      </c>
      <c r="DL446" s="61">
        <f t="shared" si="103"/>
        <v>0</v>
      </c>
      <c r="DM446" s="77">
        <f t="shared" si="103"/>
        <v>-1.310073756962314</v>
      </c>
    </row>
    <row r="447" spans="14:117" x14ac:dyDescent="0.25">
      <c r="N447" s="54" t="s">
        <v>624</v>
      </c>
      <c r="O447" s="55"/>
      <c r="P447" s="174" t="b">
        <f>IF(P448,IF(AND((ABS(DM447-DK447)&lt;0.001),(O434&gt;=0),(O434&lt;=1)),TRUE,FALSE),FALSE)</f>
        <v>1</v>
      </c>
      <c r="Q447" s="54"/>
      <c r="R447" s="55" t="s">
        <v>623</v>
      </c>
      <c r="S447" s="166">
        <f>$O$34-R446/S446</f>
        <v>0.2467916767906351</v>
      </c>
      <c r="T447" s="165">
        <f>ABS(U447-S447)</f>
        <v>3.711650566978919E-3</v>
      </c>
      <c r="U447" s="164">
        <f>S447-T446/U446</f>
        <v>0.24308002622365618</v>
      </c>
      <c r="V447" s="165">
        <f>ABS(W447-U447)</f>
        <v>1.4359019977178145E-5</v>
      </c>
      <c r="W447" s="164">
        <f>U447-V446/W446</f>
        <v>0.24309438524363336</v>
      </c>
      <c r="X447" s="165">
        <f>ABS(Y447-W447)</f>
        <v>2.2053758819140512E-10</v>
      </c>
      <c r="Y447" s="164">
        <f>W447-X446/Y446</f>
        <v>0.24309438546417095</v>
      </c>
      <c r="Z447" s="165">
        <f>ABS(AA447-Y447)</f>
        <v>2.7755575615628914E-17</v>
      </c>
      <c r="AA447" s="164">
        <f>Y447-Z446/AA446</f>
        <v>0.24309438546417092</v>
      </c>
      <c r="AB447" s="165">
        <f>ABS(AC447-AA447)</f>
        <v>0</v>
      </c>
      <c r="AC447" s="164">
        <f>AA447-AB446/AC446</f>
        <v>0.24309438546417092</v>
      </c>
      <c r="AD447" s="165">
        <f>ABS(AE447-AC447)</f>
        <v>0</v>
      </c>
      <c r="AE447" s="164">
        <f>AC447-AD446/AE446</f>
        <v>0.24309438546417092</v>
      </c>
      <c r="AF447" s="165">
        <f>ABS(AG447-AE447)</f>
        <v>0</v>
      </c>
      <c r="AG447" s="164">
        <f>AE447-AF446/AG446</f>
        <v>0.24309438546417092</v>
      </c>
      <c r="AH447" s="165">
        <f>ABS(AI447-AG447)</f>
        <v>0</v>
      </c>
      <c r="AI447" s="164">
        <f>AG447-AH446/AI446</f>
        <v>0.24309438546417092</v>
      </c>
      <c r="AJ447" s="165">
        <f>ABS(AK447-AI447)</f>
        <v>0</v>
      </c>
      <c r="AK447" s="164">
        <f>AI447-AJ446/AK446</f>
        <v>0.24309438546417092</v>
      </c>
      <c r="AL447" s="165">
        <f>ABS(AM447-AK447)</f>
        <v>0</v>
      </c>
      <c r="AM447" s="164">
        <f>AK447-AL446/AM446</f>
        <v>0.24309438546417092</v>
      </c>
      <c r="AN447" s="165">
        <f>ABS(AO447-AM447)</f>
        <v>0</v>
      </c>
      <c r="AO447" s="164">
        <f>AM447-AN446/AO446</f>
        <v>0.24309438546417092</v>
      </c>
      <c r="AP447" s="165">
        <f>ABS(AQ447-AO447)</f>
        <v>0</v>
      </c>
      <c r="AQ447" s="164">
        <f>AO447-AP446/AQ446</f>
        <v>0.24309438546417092</v>
      </c>
      <c r="AR447" s="165">
        <f>ABS(AS447-AQ447)</f>
        <v>0</v>
      </c>
      <c r="AS447" s="164">
        <f>AQ447-AR446/AS446</f>
        <v>0.24309438546417092</v>
      </c>
      <c r="AT447" s="165">
        <f>ABS(AU447-AS447)</f>
        <v>0</v>
      </c>
      <c r="AU447" s="164">
        <f>AS447-AT446/AU446</f>
        <v>0.24309438546417092</v>
      </c>
      <c r="AV447" s="165">
        <f>ABS(AW447-AU447)</f>
        <v>0</v>
      </c>
      <c r="AW447" s="164">
        <f>AU447-AV446/AW446</f>
        <v>0.24309438546417092</v>
      </c>
      <c r="AX447" s="165">
        <f>ABS(AY447-AW447)</f>
        <v>0</v>
      </c>
      <c r="AY447" s="164">
        <f>AW447-AX446/AY446</f>
        <v>0.24309438546417092</v>
      </c>
      <c r="AZ447" s="165">
        <f>ABS(BA447-AY447)</f>
        <v>0</v>
      </c>
      <c r="BA447" s="164">
        <f>AY447-AZ446/BA446</f>
        <v>0.24309438546417092</v>
      </c>
      <c r="BB447" s="165">
        <f>ABS(BC447-BA447)</f>
        <v>0</v>
      </c>
      <c r="BC447" s="164">
        <f>BA447-BB446/BC446</f>
        <v>0.24309438546417092</v>
      </c>
      <c r="BD447" s="165">
        <f>ABS(BE447-BC447)</f>
        <v>0</v>
      </c>
      <c r="BE447" s="164">
        <f>BC447-BD446/BE446</f>
        <v>0.24309438546417092</v>
      </c>
      <c r="BF447" s="165">
        <f>ABS(BG447-BE447)</f>
        <v>0</v>
      </c>
      <c r="BG447" s="164">
        <f>BE447-BF446/BG446</f>
        <v>0.24309438546417092</v>
      </c>
      <c r="BH447" s="165">
        <f>ABS(BI447-BG447)</f>
        <v>0</v>
      </c>
      <c r="BI447" s="164">
        <f>BG447-BH446/BI446</f>
        <v>0.24309438546417092</v>
      </c>
      <c r="BJ447" s="165">
        <f>ABS(BK447-BI447)</f>
        <v>0</v>
      </c>
      <c r="BK447" s="164">
        <f>BI447-BJ446/BK446</f>
        <v>0.24309438546417092</v>
      </c>
      <c r="BL447" s="165">
        <f>ABS(BM447-BK447)</f>
        <v>0</v>
      </c>
      <c r="BM447" s="164">
        <f>BK447-BL446/BM446</f>
        <v>0.24309438546417092</v>
      </c>
      <c r="BN447" s="165">
        <f>ABS(BO447-BM447)</f>
        <v>0</v>
      </c>
      <c r="BO447" s="164">
        <f>BM447-BN446/BO446</f>
        <v>0.24309438546417092</v>
      </c>
      <c r="BP447" s="165">
        <f>ABS(BQ447-BO447)</f>
        <v>0</v>
      </c>
      <c r="BQ447" s="164">
        <f>BO447-BP446/BQ446</f>
        <v>0.24309438546417092</v>
      </c>
      <c r="BR447" s="165">
        <f>ABS(BS447-BQ447)</f>
        <v>0</v>
      </c>
      <c r="BS447" s="164">
        <f>BQ447-BR446/BS446</f>
        <v>0.24309438546417092</v>
      </c>
      <c r="BT447" s="165">
        <f>ABS(BU447-BS447)</f>
        <v>0</v>
      </c>
      <c r="BU447" s="164">
        <f>BS447-BT446/BU446</f>
        <v>0.24309438546417092</v>
      </c>
      <c r="BV447" s="165">
        <f>ABS(BW447-BU447)</f>
        <v>0</v>
      </c>
      <c r="BW447" s="164">
        <f>BU447-BV446/BW446</f>
        <v>0.24309438546417092</v>
      </c>
      <c r="BX447" s="165">
        <f>ABS(BY447-BW447)</f>
        <v>0</v>
      </c>
      <c r="BY447" s="164">
        <f>BW447-BX446/BY446</f>
        <v>0.24309438546417092</v>
      </c>
      <c r="BZ447" s="165">
        <f>ABS(CA447-BY447)</f>
        <v>0</v>
      </c>
      <c r="CA447" s="164">
        <f>BY447-BZ446/CA446</f>
        <v>0.24309438546417092</v>
      </c>
      <c r="CB447" s="165">
        <f>ABS(CC447-CA447)</f>
        <v>0</v>
      </c>
      <c r="CC447" s="164">
        <f>CA447-CB446/CC446</f>
        <v>0.24309438546417092</v>
      </c>
      <c r="CD447" s="165">
        <f>ABS(CE447-CC447)</f>
        <v>0</v>
      </c>
      <c r="CE447" s="164">
        <f>CC447-CD446/CE446</f>
        <v>0.24309438546417092</v>
      </c>
      <c r="CF447" s="165">
        <f>ABS(CG447-CE447)</f>
        <v>0</v>
      </c>
      <c r="CG447" s="164">
        <f>CE447-CF446/CG446</f>
        <v>0.24309438546417092</v>
      </c>
      <c r="CH447" s="165">
        <f>ABS(CI447-CG447)</f>
        <v>0</v>
      </c>
      <c r="CI447" s="164">
        <f>CG447-CH446/CI446</f>
        <v>0.24309438546417092</v>
      </c>
      <c r="CJ447" s="165">
        <f>ABS(CK447-CI447)</f>
        <v>0</v>
      </c>
      <c r="CK447" s="164">
        <f>CI447-CJ446/CK446</f>
        <v>0.24309438546417092</v>
      </c>
      <c r="CL447" s="165">
        <f>ABS(CM447-CK447)</f>
        <v>0</v>
      </c>
      <c r="CM447" s="164">
        <f>CK447-CL446/CM446</f>
        <v>0.24309438546417092</v>
      </c>
      <c r="CN447" s="165">
        <f>ABS(CO447-CM447)</f>
        <v>0</v>
      </c>
      <c r="CO447" s="164">
        <f>CM447-CN446/CO446</f>
        <v>0.24309438546417092</v>
      </c>
      <c r="CP447" s="165">
        <f>ABS(CQ447-CO447)</f>
        <v>0</v>
      </c>
      <c r="CQ447" s="164">
        <f>CO447-CP446/CQ446</f>
        <v>0.24309438546417092</v>
      </c>
      <c r="CR447" s="165">
        <f>ABS(CS447-CQ447)</f>
        <v>0</v>
      </c>
      <c r="CS447" s="164">
        <f>CQ447-CR446/CS446</f>
        <v>0.24309438546417092</v>
      </c>
      <c r="CT447" s="165">
        <f>ABS(CU447-CS447)</f>
        <v>0</v>
      </c>
      <c r="CU447" s="164">
        <f>CS447-CT446/CU446</f>
        <v>0.24309438546417092</v>
      </c>
      <c r="CV447" s="165">
        <f>ABS(CW447-CU447)</f>
        <v>0</v>
      </c>
      <c r="CW447" s="164">
        <f>CU447-CV446/CW446</f>
        <v>0.24309438546417092</v>
      </c>
      <c r="CX447" s="165">
        <f>ABS(CY447-CW447)</f>
        <v>0</v>
      </c>
      <c r="CY447" s="164">
        <f>CW447-CX446/CY446</f>
        <v>0.24309438546417092</v>
      </c>
      <c r="CZ447" s="165">
        <f>ABS(DA447-CY447)</f>
        <v>0</v>
      </c>
      <c r="DA447" s="164">
        <f>CY447-CZ446/DA446</f>
        <v>0.24309438546417092</v>
      </c>
      <c r="DB447" s="165">
        <f>ABS(DC447-DA447)</f>
        <v>0</v>
      </c>
      <c r="DC447" s="164">
        <f>DA447-DB446/DC446</f>
        <v>0.24309438546417092</v>
      </c>
      <c r="DD447" s="165">
        <f>ABS(DE447-DC447)</f>
        <v>0</v>
      </c>
      <c r="DE447" s="164">
        <f>DC447-DD446/DE446</f>
        <v>0.24309438546417092</v>
      </c>
      <c r="DF447" s="165">
        <f>ABS(DG447-DE447)</f>
        <v>0</v>
      </c>
      <c r="DG447" s="164">
        <f>DE447-DF446/DG446</f>
        <v>0.24309438546417092</v>
      </c>
      <c r="DH447" s="165">
        <f>ABS(DI447-DG447)</f>
        <v>0</v>
      </c>
      <c r="DI447" s="164">
        <f>DG447-DH446/DI446</f>
        <v>0.24309438546417092</v>
      </c>
      <c r="DJ447" s="165">
        <f>ABS(DK447-DI447)</f>
        <v>0</v>
      </c>
      <c r="DK447" s="164">
        <f>DI447-DJ446/DK446</f>
        <v>0.24309438546417092</v>
      </c>
      <c r="DL447" s="165">
        <f>ABS(DM447-DK447)</f>
        <v>0</v>
      </c>
      <c r="DM447" s="166">
        <f>DK447-DL446/DM446</f>
        <v>0.24309438546417092</v>
      </c>
    </row>
    <row r="448" spans="14:117" x14ac:dyDescent="0.25">
      <c r="N448" s="70" t="s">
        <v>625</v>
      </c>
      <c r="O448" s="73"/>
      <c r="P448" s="175" t="b">
        <f>IF(ISNUMBER(O434),TRUE,FALSE)</f>
        <v>1</v>
      </c>
      <c r="Q448" s="70"/>
      <c r="R448" s="73"/>
      <c r="S448" s="80"/>
      <c r="T448" s="73"/>
      <c r="U448" s="73"/>
      <c r="V448" s="73"/>
      <c r="W448" s="73"/>
      <c r="X448" s="73"/>
      <c r="Y448" s="73"/>
      <c r="Z448" s="73"/>
      <c r="AA448" s="73"/>
      <c r="AB448" s="73"/>
      <c r="AC448" s="73"/>
      <c r="AD448" s="73"/>
      <c r="AE448" s="73"/>
      <c r="AF448" s="73"/>
      <c r="AG448" s="73"/>
      <c r="AH448" s="73"/>
      <c r="AI448" s="73"/>
      <c r="AJ448" s="73"/>
      <c r="AK448" s="73"/>
      <c r="AL448" s="73"/>
      <c r="AM448" s="73"/>
      <c r="AN448" s="73"/>
      <c r="AO448" s="73"/>
      <c r="AP448" s="73"/>
      <c r="AQ448" s="73"/>
      <c r="AR448" s="73"/>
      <c r="AS448" s="73"/>
      <c r="AT448" s="73"/>
      <c r="AU448" s="73"/>
      <c r="AV448" s="73"/>
      <c r="AW448" s="73"/>
      <c r="AX448" s="73"/>
      <c r="AY448" s="73"/>
      <c r="AZ448" s="73"/>
      <c r="BA448" s="73"/>
      <c r="BB448" s="73"/>
      <c r="BC448" s="73"/>
      <c r="BD448" s="73"/>
      <c r="BE448" s="73"/>
      <c r="BF448" s="73"/>
      <c r="BG448" s="73"/>
      <c r="BH448" s="73"/>
      <c r="BI448" s="73"/>
      <c r="BJ448" s="73"/>
      <c r="BK448" s="73"/>
      <c r="BL448" s="73"/>
      <c r="BM448" s="73"/>
      <c r="BN448" s="73"/>
      <c r="BO448" s="73"/>
      <c r="BP448" s="73"/>
      <c r="BQ448" s="73"/>
      <c r="BR448" s="73"/>
      <c r="BS448" s="73"/>
      <c r="BT448" s="73"/>
      <c r="BU448" s="73"/>
      <c r="BV448" s="73"/>
      <c r="BW448" s="73"/>
      <c r="BX448" s="73"/>
      <c r="BY448" s="73"/>
      <c r="BZ448" s="73"/>
      <c r="CA448" s="73"/>
      <c r="CB448" s="73"/>
      <c r="CC448" s="73"/>
      <c r="CD448" s="73"/>
      <c r="CE448" s="73"/>
      <c r="CF448" s="73"/>
      <c r="CG448" s="73"/>
      <c r="CH448" s="73"/>
      <c r="CI448" s="73"/>
      <c r="CJ448" s="73"/>
      <c r="CK448" s="73"/>
      <c r="CL448" s="73"/>
      <c r="CM448" s="73"/>
      <c r="CN448" s="73"/>
      <c r="CO448" s="73"/>
      <c r="CP448" s="73"/>
      <c r="CQ448" s="73"/>
      <c r="CR448" s="73"/>
      <c r="CS448" s="73"/>
      <c r="CT448" s="73"/>
      <c r="CU448" s="73"/>
      <c r="CV448" s="73"/>
      <c r="CW448" s="73"/>
      <c r="CX448" s="73"/>
      <c r="CY448" s="73"/>
      <c r="CZ448" s="73"/>
      <c r="DA448" s="73"/>
      <c r="DB448" s="73"/>
      <c r="DC448" s="73"/>
      <c r="DD448" s="73"/>
      <c r="DE448" s="73"/>
      <c r="DF448" s="73"/>
      <c r="DG448" s="73"/>
      <c r="DH448" s="73"/>
      <c r="DI448" s="73"/>
      <c r="DJ448" s="73"/>
      <c r="DK448" s="73"/>
      <c r="DL448" s="73"/>
      <c r="DM448" s="80"/>
    </row>
    <row r="449" spans="14:56" x14ac:dyDescent="0.25">
      <c r="N449" s="176" t="s">
        <v>628</v>
      </c>
      <c r="O449" s="177"/>
      <c r="P449" s="178">
        <f>ABS(SUM(Q436:Q445)-SUM(Q396:Q405))</f>
        <v>1.5134295949792431E-7</v>
      </c>
      <c r="T449" s="51"/>
      <c r="V449" s="47"/>
      <c r="W449" s="47"/>
      <c r="AW449" t="s">
        <v>576</v>
      </c>
    </row>
    <row r="450" spans="14:56" x14ac:dyDescent="0.25">
      <c r="N450" s="54" t="s">
        <v>626</v>
      </c>
      <c r="O450" s="58"/>
      <c r="P450" s="171"/>
      <c r="Q450" s="57" t="s">
        <v>545</v>
      </c>
      <c r="R450" s="56"/>
      <c r="S450" s="56"/>
      <c r="T450" s="57"/>
      <c r="U450" s="57"/>
      <c r="V450" s="54">
        <v>1</v>
      </c>
      <c r="W450" s="55">
        <v>2</v>
      </c>
      <c r="X450" s="55">
        <v>3</v>
      </c>
      <c r="Y450" s="55">
        <v>4</v>
      </c>
      <c r="Z450" s="55">
        <v>5</v>
      </c>
      <c r="AA450" s="55">
        <v>6</v>
      </c>
      <c r="AB450" s="55">
        <v>7</v>
      </c>
      <c r="AC450" s="55">
        <v>8</v>
      </c>
      <c r="AD450" s="55">
        <v>9</v>
      </c>
      <c r="AE450" s="58">
        <v>10</v>
      </c>
      <c r="AF450" s="83" t="s">
        <v>569</v>
      </c>
      <c r="AG450" s="54"/>
      <c r="AH450" s="55"/>
      <c r="AI450" s="55"/>
      <c r="AJ450" s="55"/>
      <c r="AK450" s="55"/>
      <c r="AL450" s="55"/>
      <c r="AM450" s="55"/>
      <c r="AN450" s="55"/>
      <c r="AO450" s="55"/>
      <c r="AP450" s="55"/>
      <c r="AQ450" s="55"/>
      <c r="AR450" s="58"/>
      <c r="AS450" s="54"/>
      <c r="AT450" s="55" t="s">
        <v>565</v>
      </c>
      <c r="AU450" s="55" t="s">
        <v>577</v>
      </c>
      <c r="AV450" s="58" t="s">
        <v>578</v>
      </c>
    </row>
    <row r="451" spans="14:56" x14ac:dyDescent="0.25">
      <c r="N451" s="82"/>
      <c r="O451" s="172"/>
      <c r="P451" s="78">
        <v>1</v>
      </c>
      <c r="Q451" s="61">
        <f>N436/N446</f>
        <v>6.525590278034879E-2</v>
      </c>
      <c r="R451" s="62"/>
      <c r="S451" s="62"/>
      <c r="T451" s="60"/>
      <c r="U451" s="63"/>
      <c r="V451" s="153">
        <f>SQRT($T$51*VLOOKUP(V450,$P$51:$T$60,5))*(1-$Q$20)*Q451*VLOOKUP(V450,P451:Q460,2)</f>
        <v>8.7457967061830731E-4</v>
      </c>
      <c r="W451" s="61">
        <f>SQRT($T$51*VLOOKUP(W450,$P$51:$T$60,5))*(1-$R$20)*Q451*VLOOKUP(W450,P451:Q460,2)</f>
        <v>2.3751194350552524E-3</v>
      </c>
      <c r="X451" s="61">
        <f>SQRT($T$51*VLOOKUP(X450,$P$51:$T$60,5))*(1-$S$20)*Q451*VLOOKUP(X450,P451:Q460,2)</f>
        <v>3.7427477495788389E-3</v>
      </c>
      <c r="Y451" s="61">
        <f>SQRT($T$51*VLOOKUP(Y450,$P$51:$T$60,5))*(1-$T$20)*Q451*VLOOKUP(Y450,P451:Q460,2)</f>
        <v>5.01276613712734E-3</v>
      </c>
      <c r="Z451" s="61">
        <f>SQRT($T$51*VLOOKUP(Z450,$P$51:$T$60,5))*(1-$U$20)*Q451*VLOOKUP(Z450,P451:Q460,2)</f>
        <v>4.7757341909195295E-3</v>
      </c>
      <c r="AA451" s="61">
        <f>SQRT($T$51*VLOOKUP(AA450,$P$51:$T$60,5))*(1-$V$20)*Q451*VLOOKUP(AA450,P451:Q460,2)</f>
        <v>6.2245039943311358E-3</v>
      </c>
      <c r="AB451" s="61">
        <f>SQRT($T$51*VLOOKUP(AB450,$P$51:$T$60,5))*(1-$W$20)*Q451*VLOOKUP(AB450,P451:Q460,2)</f>
        <v>3.3280656330440345E-4</v>
      </c>
      <c r="AC451" s="61">
        <f>SQRT($T$51*VLOOKUP(AC450,$P$51:$T$60,5))*(1-$X$20)*Q451*VLOOKUP(AC450,P451:Q460,2)</f>
        <v>1.5094615211011988E-3</v>
      </c>
      <c r="AD451" s="61">
        <f>SQRT($T$51*VLOOKUP(AD450,$P$51:$T$60,5))*(1-$Y$20)*Q451*VLOOKUP(AD450,P451:Q460,2)</f>
        <v>2.1938974045429909E-3</v>
      </c>
      <c r="AE451" s="155">
        <f>SQRT($T$51*VLOOKUP(AE450,$P$51:$T$60,5))*(1-$Z$20)*Q451*VLOOKUP(AE450,P451:Q460,2)</f>
        <v>1.9477332214350267E-3</v>
      </c>
      <c r="AF451" s="84">
        <f>$U$51*Q451</f>
        <v>1.7489782187662964E-6</v>
      </c>
      <c r="AG451" s="59" t="s">
        <v>69</v>
      </c>
      <c r="AH451" s="61">
        <f>$AE$10*AE461*100000/($T$3*$AE$9)^2</f>
        <v>0.82559276281938299</v>
      </c>
      <c r="AI451" s="65" t="s">
        <v>583</v>
      </c>
      <c r="AJ451" s="66" t="s">
        <v>573</v>
      </c>
      <c r="AK451" s="61">
        <f>(AH458+SQRT(AH460))^(1/3)+(AH458-SQRT(AH460))^(1/3)-AH454/3</f>
        <v>0.16587119884930335</v>
      </c>
      <c r="AL451" s="63">
        <f>AK451^3+AH454*AK451^2+AH455*AK451+AH456</f>
        <v>0</v>
      </c>
      <c r="AM451" s="65" t="s">
        <v>573</v>
      </c>
      <c r="AN451" s="61">
        <f>IF(AH460&gt;=0,AK451,AK458)</f>
        <v>0.16587119884930335</v>
      </c>
      <c r="AO451" s="61">
        <f>IF(AN451&lt;AN452,AN452,AN451)</f>
        <v>0.16587119884930335</v>
      </c>
      <c r="AP451" s="61">
        <f>AO451</f>
        <v>0.16587119884930335</v>
      </c>
      <c r="AQ451" s="67">
        <f>IF(AP451&lt;AP452,AP452,AP451)</f>
        <v>0.16587119884930335</v>
      </c>
      <c r="AR451" s="81"/>
      <c r="AS451" s="59">
        <v>1</v>
      </c>
      <c r="AT451" s="61">
        <f>AT423</f>
        <v>5.4980683411787988E-2</v>
      </c>
      <c r="AU451" s="61">
        <f>SUMPRODUCT(Q451:Q460,$AT$51:$AT$60)</f>
        <v>0.37388646167155837</v>
      </c>
      <c r="AV451" s="68">
        <f>IF($AA$7,EXP((AT451/AH452)*(AQ456-1)-LN(AQ456-AH452)-AH451*(2*AU451/AH451-AT451/AH452)*LN((AQ456+2.41421536*AH452)/(AQ456-0.41421536*AH452))/(AH452*2.82842713)      ),1)</f>
        <v>2.9100436320564596</v>
      </c>
    </row>
    <row r="452" spans="14:56" x14ac:dyDescent="0.25">
      <c r="N452" s="82"/>
      <c r="O452" s="172"/>
      <c r="P452" s="78">
        <v>2</v>
      </c>
      <c r="Q452" s="61">
        <f>N437/N446</f>
        <v>0.10201986828279598</v>
      </c>
      <c r="R452" s="62"/>
      <c r="S452" s="62"/>
      <c r="T452" s="60"/>
      <c r="U452" s="63"/>
      <c r="V452" s="153">
        <f>SQRT($T$52*VLOOKUP(V450,$P$51:$T$60,5))*(1-$Q$21)*Q452*VLOOKUP(V450,P451:Q460,2)</f>
        <v>2.3751194350552524E-3</v>
      </c>
      <c r="W452" s="61">
        <f>SQRT($T$52*VLOOKUP(W450,$P$51:$T$60,5))*(1-$R$21)*Q452*VLOOKUP(W450,P451:Q460,2)</f>
        <v>6.4167649069142288E-3</v>
      </c>
      <c r="X452" s="61">
        <f>SQRT($T$52*VLOOKUP(X450,$P$51:$T$60,5))*(1-$S$21)*Q452*VLOOKUP(X450,P451:Q460,2)</f>
        <v>1.0270557803141936E-2</v>
      </c>
      <c r="Y452" s="61">
        <f>SQRT($T$52*VLOOKUP(Y450,$P$51:$T$60,5))*(1-$T$21)*Q452*VLOOKUP(Y450,P451:Q460,2)</f>
        <v>1.2439963929372681E-2</v>
      </c>
      <c r="Z452" s="61">
        <f>SQRT($T$52*VLOOKUP(Z450,$P$51:$T$60,5))*(1-$U$21)*Q452*VLOOKUP(Z450,P451:Q460,2)</f>
        <v>1.3364764642557337E-2</v>
      </c>
      <c r="AA452" s="61">
        <f>SQRT($T$52*VLOOKUP(AA450,$P$51:$T$60,5))*(1-$V$21)*Q452*VLOOKUP(AA450,P451:Q460,2)</f>
        <v>1.7122524015737491E-2</v>
      </c>
      <c r="AB452" s="61">
        <f>SQRT($T$52*VLOOKUP(AB450,$P$51:$T$60,5))*(1-$W$21)*Q452*VLOOKUP(AB450,P451:Q460,2)</f>
        <v>8.8248765099430365E-4</v>
      </c>
      <c r="AC452" s="61">
        <f>SQRT($T$52*VLOOKUP(AC450,$P$51:$T$60,5))*(1-$X$21)*Q452*VLOOKUP(AC450,P451:Q460,2)</f>
        <v>3.9072067427255381E-3</v>
      </c>
      <c r="AD452" s="61">
        <f>SQRT($T$52*VLOOKUP(AD450,$P$51:$T$60,5))*(1-$Y$21)*Q452*VLOOKUP(AD450,P451:Q460,2)</f>
        <v>5.94711651354983E-3</v>
      </c>
      <c r="AE452" s="155">
        <f>SQRT($T$52*VLOOKUP(AE450,$P$51:$T$60,5))*(1-$Z$21)*Q452*VLOOKUP(AE450,P451:Q460,2)</f>
        <v>5.3437298328918468E-3</v>
      </c>
      <c r="AF452" s="84">
        <f>$U$52*Q452</f>
        <v>4.126713399839761E-6</v>
      </c>
      <c r="AG452" s="59" t="s">
        <v>65</v>
      </c>
      <c r="AH452" s="61">
        <f>AF461*$AE$10*100000/($T$3*$AE$9)</f>
        <v>0.1070793444055208</v>
      </c>
      <c r="AI452" s="61"/>
      <c r="AJ452" s="66" t="s">
        <v>574</v>
      </c>
      <c r="AK452" s="66" t="e">
        <f>1/0</f>
        <v>#DIV/0!</v>
      </c>
      <c r="AL452" s="61"/>
      <c r="AM452" s="65" t="s">
        <v>574</v>
      </c>
      <c r="AN452" s="66">
        <f>IF(AH460&gt;=0,0,AK459)</f>
        <v>0</v>
      </c>
      <c r="AO452" s="61">
        <f>IF(AN451&lt;AN452,AN451,AN452)</f>
        <v>0</v>
      </c>
      <c r="AP452" s="61">
        <f>IF(AO452&lt;AO453,AO453,AO452)</f>
        <v>0</v>
      </c>
      <c r="AQ452" s="67">
        <f>IF(AP451&lt;AP452,AP451,AP452)</f>
        <v>0</v>
      </c>
      <c r="AR452" s="81"/>
      <c r="AS452" s="59">
        <v>2</v>
      </c>
      <c r="AT452" s="61">
        <f t="shared" ref="AT452:AT460" si="104">AT424</f>
        <v>8.2978405430088234E-2</v>
      </c>
      <c r="AU452" s="61">
        <f>SUMPRODUCT(Q451:Q460,$AU$51:$AU$60)</f>
        <v>0.64405328070302237</v>
      </c>
      <c r="AV452" s="68">
        <f>IF($AA$8,EXP((AT452/AH452)*(AQ456-1)-LN(AQ456-AH452)-AH451*(2*AU452/AH451-AT452/AH452)*LN((AQ456+2.41421536*AH452)/(AQ456-0.41421536*AH452))/(AH452*2.82842713)      ),1)</f>
        <v>0.61280428536673204</v>
      </c>
    </row>
    <row r="453" spans="14:56" x14ac:dyDescent="0.25">
      <c r="N453" s="82"/>
      <c r="O453" s="172"/>
      <c r="P453" s="78">
        <v>3</v>
      </c>
      <c r="Q453" s="61">
        <f>N438/N446</f>
        <v>0.11931858838609316</v>
      </c>
      <c r="R453" s="62"/>
      <c r="S453" s="62"/>
      <c r="T453" s="60"/>
      <c r="U453" s="63"/>
      <c r="V453" s="153">
        <f>SQRT($T$53*VLOOKUP(V450,$P$51:$T$60,5))*(1-$Q$22)*Q453*VLOOKUP(V450,P451:Q460,2)</f>
        <v>3.7427477495788389E-3</v>
      </c>
      <c r="W453" s="61">
        <f>SQRT($T$53*VLOOKUP(W450,$P$51:$T$60,5))*(1-$R$22)*Q453*VLOOKUP(W450,P451:Q460,2)</f>
        <v>1.0270557803141936E-2</v>
      </c>
      <c r="X453" s="61">
        <f>SQRT($T$53*VLOOKUP(X450,$P$51:$T$60,5))*(1-$S$22)*Q453*VLOOKUP(X450,P451:Q460,2)</f>
        <v>1.6475094253655769E-2</v>
      </c>
      <c r="Y453" s="61">
        <f>SQRT($T$53*VLOOKUP(Y450,$P$51:$T$60,5))*(1-$T$22)*Q453*VLOOKUP(Y450,P451:Q460,2)</f>
        <v>2.1977133115289912E-2</v>
      </c>
      <c r="Z453" s="61">
        <f>SQRT($T$53*VLOOKUP(Z450,$P$51:$T$60,5))*(1-$U$22)*Q453*VLOOKUP(Z450,P451:Q460,2)</f>
        <v>2.143835658821381E-2</v>
      </c>
      <c r="AA453" s="61">
        <f>SQRT($T$53*VLOOKUP(AA450,$P$51:$T$60,5))*(1-$V$22)*Q453*VLOOKUP(AA450,P451:Q460,2)</f>
        <v>2.6913561643188991E-2</v>
      </c>
      <c r="AB453" s="61">
        <f>SQRT($T$53*VLOOKUP(AB450,$P$51:$T$60,5))*(1-$W$22)*Q453*VLOOKUP(AB450,P451:Q460,2)</f>
        <v>1.3638083571493643E-3</v>
      </c>
      <c r="AC453" s="61">
        <f>SQRT($T$53*VLOOKUP(AC450,$P$51:$T$60,5))*(1-$X$22)*Q453*VLOOKUP(AC450,P451:Q460,2)</f>
        <v>6.319128139860488E-3</v>
      </c>
      <c r="AD453" s="61">
        <f>SQRT($T$53*VLOOKUP(AD450,$P$51:$T$60,5))*(1-$Y$22)*Q453*VLOOKUP(AD450,P451:Q460,2)</f>
        <v>9.4825507019454316E-3</v>
      </c>
      <c r="AE453" s="155">
        <f>SQRT($T$53*VLOOKUP(AE450,$P$51:$T$60,5))*(1-$Z$22)*Q453*VLOOKUP(AE450,P451:Q460,2)</f>
        <v>8.6393865655404641E-3</v>
      </c>
      <c r="AF453" s="84">
        <f>$U$53*Q453</f>
        <v>6.7229293261696356E-6</v>
      </c>
      <c r="AG453" s="82"/>
      <c r="AH453" s="65"/>
      <c r="AI453" s="61"/>
      <c r="AJ453" s="66" t="s">
        <v>575</v>
      </c>
      <c r="AK453" s="66" t="e">
        <f>1/0</f>
        <v>#DIV/0!</v>
      </c>
      <c r="AL453" s="61"/>
      <c r="AM453" s="65" t="s">
        <v>575</v>
      </c>
      <c r="AN453" s="66">
        <f>IF(AH460&gt;=0,0,AK460)</f>
        <v>0</v>
      </c>
      <c r="AO453" s="61">
        <f>AN453</f>
        <v>0</v>
      </c>
      <c r="AP453" s="61">
        <f>IF(AO452&lt;AO453,AO452,AO453)</f>
        <v>0</v>
      </c>
      <c r="AQ453" s="67">
        <f>AP453</f>
        <v>0</v>
      </c>
      <c r="AR453" s="81"/>
      <c r="AS453" s="59">
        <v>3</v>
      </c>
      <c r="AT453" s="61">
        <f t="shared" si="104"/>
        <v>0.11558353539329831</v>
      </c>
      <c r="AU453" s="61">
        <f>SUMPRODUCT(Q451:Q460,$AV$51:$AV$60)</f>
        <v>0.89314761451739655</v>
      </c>
      <c r="AV453" s="68">
        <f>IF($AA$9,EXP((AT453/AH452)*(AQ456-1)-LN(AQ456-AH452)-AH451*(2*AU453/AH451-AT453/AH452)*LN((AQ456+2.41421536*AH452)/(AQ456-0.41421536*AH452))/(AH452*2.82842713)      ),1)</f>
        <v>0.17156850677610108</v>
      </c>
    </row>
    <row r="454" spans="14:56" x14ac:dyDescent="0.25">
      <c r="N454" s="82"/>
      <c r="O454" s="172"/>
      <c r="P454" s="78">
        <v>4</v>
      </c>
      <c r="Q454" s="61">
        <f>N439/N446</f>
        <v>0.1259270610640861</v>
      </c>
      <c r="R454" s="62"/>
      <c r="S454" s="62"/>
      <c r="T454" s="60"/>
      <c r="U454" s="63"/>
      <c r="V454" s="153">
        <f>SQRT($T$54*VLOOKUP(V450,$P$51:$T$60,5))*(1-$Q$23)*Q454*VLOOKUP(V450,P451:Q460,2)</f>
        <v>5.01276613712734E-3</v>
      </c>
      <c r="W454" s="61">
        <f>SQRT($T$54*VLOOKUP(W450,$P$51:$T$60,5))*(1-$R$23)*Q454*VLOOKUP(W450,P451:Q460,2)</f>
        <v>1.2439963929372683E-2</v>
      </c>
      <c r="X454" s="61">
        <f>SQRT($T$54*VLOOKUP(X450,$P$51:$T$60,5))*(1-$S$23)*Q454*VLOOKUP(X450,P451:Q460,2)</f>
        <v>2.1977133115289912E-2</v>
      </c>
      <c r="Y454" s="61">
        <f>SQRT($T$54*VLOOKUP(Y450,$P$51:$T$60,5))*(1-$T$23)*Q454*VLOOKUP(Y450,P451:Q460,2)</f>
        <v>2.9511090166326345E-2</v>
      </c>
      <c r="Z454" s="61">
        <f>SQRT($T$54*VLOOKUP(Z450,$P$51:$T$60,5))*(1-$U$23)*Q454*VLOOKUP(Z450,P451:Q460,2)</f>
        <v>2.8481935064928649E-2</v>
      </c>
      <c r="AA454" s="61">
        <f>SQRT($T$54*VLOOKUP(AA450,$P$51:$T$60,5))*(1-$V$23)*Q454*VLOOKUP(AA450,P451:Q460,2)</f>
        <v>3.4270000472137234E-2</v>
      </c>
      <c r="AB454" s="61">
        <f>SQRT($T$54*VLOOKUP(AB450,$P$51:$T$60,5))*(1-$W$23)*Q454*VLOOKUP(AB450,P451:Q460,2)</f>
        <v>1.8356661155763876E-3</v>
      </c>
      <c r="AC454" s="61">
        <f>SQRT($T$54*VLOOKUP(AC450,$P$51:$T$60,5))*(1-$X$23)*Q454*VLOOKUP(AC450,P451:Q460,2)</f>
        <v>8.3685478735390437E-3</v>
      </c>
      <c r="AD454" s="61">
        <f>SQRT($T$54*VLOOKUP(AD450,$P$51:$T$60,5))*(1-$Y$23)*Q454*VLOOKUP(AD450,P451:Q460,2)</f>
        <v>1.3912775527889351E-2</v>
      </c>
      <c r="AE454" s="155">
        <f>SQRT($T$54*VLOOKUP(AE450,$P$51:$T$60,5))*(1-$Z$23)*Q454*VLOOKUP(AE450,P451:Q460,2)</f>
        <v>1.0496675170131814E-2</v>
      </c>
      <c r="AF454" s="84">
        <f>$U$54*Q454</f>
        <v>9.1154604497044352E-6</v>
      </c>
      <c r="AG454" s="59" t="s">
        <v>570</v>
      </c>
      <c r="AH454" s="60">
        <f>AH452-1</f>
        <v>-0.8929206555944792</v>
      </c>
      <c r="AI454" s="61"/>
      <c r="AJ454" s="66"/>
      <c r="AK454" s="61"/>
      <c r="AL454" s="61"/>
      <c r="AM454" s="50"/>
      <c r="AN454" s="65"/>
      <c r="AO454" s="65"/>
      <c r="AP454" s="65"/>
      <c r="AQ454" s="65"/>
      <c r="AR454" s="81"/>
      <c r="AS454" s="59">
        <v>4</v>
      </c>
      <c r="AT454" s="61">
        <f t="shared" si="104"/>
        <v>0.14849269129567372</v>
      </c>
      <c r="AU454" s="61">
        <f>SUMPRODUCT(Q451:Q460,$AW$51:$AW$60)</f>
        <v>1.1115048495389719</v>
      </c>
      <c r="AV454" s="68">
        <f>IF($AA$10,EXP((AT454/AH452)*(AQ456-1)-LN(AQ456-AH452)-AH451*(2*AU454/AH451-AT454/AH452)*LN((AQ456+2.41421536*AH452)/(AQ456-0.41421536*AH452))/(AH452*2.82842713)      ),1)</f>
        <v>6.2368915275813279E-2</v>
      </c>
    </row>
    <row r="455" spans="14:56" x14ac:dyDescent="0.25">
      <c r="N455" s="82"/>
      <c r="O455" s="172"/>
      <c r="P455" s="78">
        <v>5</v>
      </c>
      <c r="Q455" s="61">
        <f>N440/N446</f>
        <v>0.12573146429060339</v>
      </c>
      <c r="R455" s="62"/>
      <c r="S455" s="62"/>
      <c r="T455" s="60"/>
      <c r="U455" s="63"/>
      <c r="V455" s="153">
        <f>SQRT($T$55*VLOOKUP(V450,$P$51:$T$60,5))*(1-$Q$24)*Q455*VLOOKUP(V450,P451:Q460,2)</f>
        <v>4.7757341909195295E-3</v>
      </c>
      <c r="W455" s="61">
        <f>SQRT($T$55*VLOOKUP(W450,$P$51:$T$60,5))*(1-$R$24)*Q455*VLOOKUP(W450,P451:Q460,2)</f>
        <v>1.3364764642557337E-2</v>
      </c>
      <c r="X455" s="61">
        <f>SQRT($T$55*VLOOKUP(X450,$P$51:$T$60,5))*(1-$S$24)*Q455*VLOOKUP(X450,P451:Q460,2)</f>
        <v>2.143835658821381E-2</v>
      </c>
      <c r="Y455" s="61">
        <f>SQRT($T$55*VLOOKUP(Y450,$P$51:$T$60,5))*(1-$T$24)*Q455*VLOOKUP(Y450,P451:Q460,2)</f>
        <v>2.8481935064928649E-2</v>
      </c>
      <c r="Z455" s="61">
        <f>SQRT($T$55*VLOOKUP(Z450,$P$51:$T$60,5))*(1-$U$24)*Q455*VLOOKUP(Z450,P451:Q460,2)</f>
        <v>2.7466692458756166E-2</v>
      </c>
      <c r="AA455" s="61">
        <f>SQRT($T$55*VLOOKUP(AA450,$P$51:$T$60,5))*(1-$V$24)*Q455*VLOOKUP(AA450,P451:Q460,2)</f>
        <v>3.5703737399542065E-2</v>
      </c>
      <c r="AB455" s="61">
        <f>SQRT($T$55*VLOOKUP(AB450,$P$51:$T$60,5))*(1-$W$24)*Q455*VLOOKUP(AB450,P451:Q460,2)</f>
        <v>1.7260906087873805E-3</v>
      </c>
      <c r="AC455" s="61">
        <f>SQRT($T$55*VLOOKUP(AC450,$P$51:$T$60,5))*(1-$X$24)*Q455*VLOOKUP(AC450,P451:Q460,2)</f>
        <v>8.1973699690343592E-3</v>
      </c>
      <c r="AD455" s="61">
        <f>SQRT($T$55*VLOOKUP(AD450,$P$51:$T$60,5))*(1-$Y$24)*Q455*VLOOKUP(AD450,P451:Q460,2)</f>
        <v>1.278600621598857E-2</v>
      </c>
      <c r="AE455" s="155">
        <f>SQRT($T$55*VLOOKUP(AE450,$P$51:$T$60,5))*(1-$Z$24)*Q455*VLOOKUP(AE450,P451:Q460,2)</f>
        <v>1.1155065770076043E-2</v>
      </c>
      <c r="AF455" s="84">
        <f>$U$55*Q455</f>
        <v>9.0992505307788842E-6</v>
      </c>
      <c r="AG455" s="59" t="s">
        <v>571</v>
      </c>
      <c r="AH455" s="60">
        <f>AH451-3*AH452*AH452-2*AH452</f>
        <v>0.577036116013393</v>
      </c>
      <c r="AI455" s="61" t="s">
        <v>584</v>
      </c>
      <c r="AJ455" s="66" t="s">
        <v>585</v>
      </c>
      <c r="AK455" s="61">
        <f>AH458^2/AH459^3</f>
        <v>-0.41970655041847843</v>
      </c>
      <c r="AL455" s="61"/>
      <c r="AM455" s="50"/>
      <c r="AN455" s="65"/>
      <c r="AO455" s="65"/>
      <c r="AP455" s="65"/>
      <c r="AQ455" s="65"/>
      <c r="AR455" s="81"/>
      <c r="AS455" s="59">
        <v>5</v>
      </c>
      <c r="AT455" s="61">
        <f t="shared" si="104"/>
        <v>0.14845922339919562</v>
      </c>
      <c r="AU455" s="61">
        <f>SUMPRODUCT(Q451:Q460,$AX$51:$AX$60)</f>
        <v>1.1051290463736854</v>
      </c>
      <c r="AV455" s="68">
        <f>IF($AA$11,EXP((AT455/AH452)*(AQ456-1)-LN(AQ456-AH452)-AH451*(2*AU455/AH451-AT455/AH452)*LN((AQ456+2.41421536*AH452)/(AQ456-0.41421536*AH452))/(AH452*2.82842713)      ),1)</f>
        <v>6.5687956389578264E-2</v>
      </c>
    </row>
    <row r="456" spans="14:56" x14ac:dyDescent="0.25">
      <c r="N456" s="82"/>
      <c r="O456" s="172"/>
      <c r="P456" s="78">
        <v>6</v>
      </c>
      <c r="Q456" s="61">
        <f>N441/N446</f>
        <v>0.12962149301337969</v>
      </c>
      <c r="R456" s="62"/>
      <c r="S456" s="62"/>
      <c r="T456" s="60"/>
      <c r="U456" s="63"/>
      <c r="V456" s="153">
        <f>SQRT($T$56*VLOOKUP(V450,$P$51:$T$60,5))*(1-$Q$25)*Q456*VLOOKUP(V450,P451:Q460,2)</f>
        <v>6.2245039943311358E-3</v>
      </c>
      <c r="W456" s="61">
        <f>SQRT($T$56*VLOOKUP(W450,$P$51:$T$60,5))*(1-$R$25)*Q456*VLOOKUP(W450,P451:Q460,2)</f>
        <v>1.7122524015737488E-2</v>
      </c>
      <c r="X456" s="61">
        <f>SQRT($T$56*VLOOKUP(X450,$P$51:$T$60,5))*(1-$S$25)*Q456*VLOOKUP(X450,P451:Q460,2)</f>
        <v>2.6913561643188991E-2</v>
      </c>
      <c r="Y456" s="61">
        <f>SQRT($T$56*VLOOKUP(Y450,$P$51:$T$60,5))*(1-$T$25)*Q456*VLOOKUP(Y450,P451:Q460,2)</f>
        <v>3.4270000472137234E-2</v>
      </c>
      <c r="Z456" s="61">
        <f>SQRT($T$56*VLOOKUP(Z450,$P$51:$T$60,5))*(1-$U$25)*Q456*VLOOKUP(Z450,P451:Q460,2)</f>
        <v>3.5703737399542065E-2</v>
      </c>
      <c r="AA456" s="61">
        <f>SQRT($T$56*VLOOKUP(AA450,$P$51:$T$60,5))*(1-$V$25)*Q456*VLOOKUP(AA450,P451:Q460,2)</f>
        <v>4.6411007303104532E-2</v>
      </c>
      <c r="AB456" s="61">
        <f>SQRT($T$56*VLOOKUP(AB450,$P$51:$T$60,5))*(1-$W$25)*Q456*VLOOKUP(AB450,P451:Q460,2)</f>
        <v>2.4771877821388672E-3</v>
      </c>
      <c r="AC456" s="61">
        <f>SQRT($T$56*VLOOKUP(AC450,$P$51:$T$60,5))*(1-$X$25)*Q456*VLOOKUP(AC450,P451:Q460,2)</f>
        <v>1.0629057478173788E-2</v>
      </c>
      <c r="AD456" s="61">
        <f>SQRT($T$56*VLOOKUP(AD450,$P$51:$T$60,5))*(1-$Y$25)*Q456*VLOOKUP(AD450,P451:Q460,2)</f>
        <v>1.6348248847218357E-2</v>
      </c>
      <c r="AE456" s="155">
        <f>SQRT($T$56*VLOOKUP(AE450,$P$51:$T$60,5))*(1-$Z$25)*Q456*VLOOKUP(AE450,P451:Q460,2)</f>
        <v>1.4500382218480323E-2</v>
      </c>
      <c r="AF456" s="84">
        <f>$U$56*Q456</f>
        <v>1.1669666086660927E-5</v>
      </c>
      <c r="AG456" s="59" t="s">
        <v>572</v>
      </c>
      <c r="AH456" s="60">
        <f>-1*AH451*AH452+AH452^2+AH452^3</f>
        <v>-7.5710175526663454E-2</v>
      </c>
      <c r="AI456" s="61"/>
      <c r="AJ456" s="66" t="s">
        <v>586</v>
      </c>
      <c r="AK456" s="61" t="e">
        <f>SQRT(1-AK455)/SQRT(AK455)*AH458/ABS(AH458)</f>
        <v>#NUM!</v>
      </c>
      <c r="AL456" s="61"/>
      <c r="AM456" s="50"/>
      <c r="AN456" s="65"/>
      <c r="AO456" s="65"/>
      <c r="AP456" s="65" t="s">
        <v>579</v>
      </c>
      <c r="AQ456" s="61">
        <f>IF(AH460&gt;=0,AQ451,AQ453)</f>
        <v>0.16587119884930335</v>
      </c>
      <c r="AR456" s="81"/>
      <c r="AS456" s="59">
        <v>6</v>
      </c>
      <c r="AT456" s="61">
        <f t="shared" si="104"/>
        <v>0.18468301041282212</v>
      </c>
      <c r="AU456" s="61">
        <f>SUMPRODUCT(Q451:Q460,$AY$51:$AY$60)</f>
        <v>1.3674229004772835</v>
      </c>
      <c r="AV456" s="68">
        <f>IF($AA$12,EXP((AT456/AH452)*(AQ456-1)-LN(AQ456-AH452)-AH451*(2*AU456/AH451-AT456/AH452)*LN((AQ456+2.41421536*AH452)/(AQ456-0.41421536*AH452))/(AH452*2.82842713)      ),1)</f>
        <v>1.7990836399216854E-2</v>
      </c>
    </row>
    <row r="457" spans="14:56" x14ac:dyDescent="0.25">
      <c r="N457" s="82"/>
      <c r="O457" s="172"/>
      <c r="P457" s="78">
        <v>7</v>
      </c>
      <c r="Q457" s="61">
        <f>N442/N446</f>
        <v>3.9090199116145169E-2</v>
      </c>
      <c r="R457" s="62"/>
      <c r="S457" s="62"/>
      <c r="T457" s="60"/>
      <c r="U457" s="63"/>
      <c r="V457" s="153">
        <f>SQRT($T$57*VLOOKUP(V450,$P$51:$T$60,5))*(1-$Q$26)*Q457*VLOOKUP(V450,P451:Q460,2)</f>
        <v>3.3280656330440345E-4</v>
      </c>
      <c r="W457" s="61">
        <f>SQRT($T$57*VLOOKUP(W450,$P$51:$T$60,5))*(1-$R$26)*Q457*VLOOKUP(W450,P451:Q460,2)</f>
        <v>8.8248765099430365E-4</v>
      </c>
      <c r="X457" s="61">
        <f>SQRT($T$57*VLOOKUP(X450,$P$51:$T$60,5))*(1-$S$26)*Q457*VLOOKUP(X450,P451:Q460,2)</f>
        <v>1.3638083571493643E-3</v>
      </c>
      <c r="Y457" s="61">
        <f>SQRT($T$57*VLOOKUP(Y450,$P$51:$T$60,5))*(1-$T$26)*Q457*VLOOKUP(Y450,P451:Q460,2)</f>
        <v>1.8356661155763873E-3</v>
      </c>
      <c r="Z457" s="61">
        <f>SQRT($T$57*VLOOKUP(Z450,$P$51:$T$60,5))*(1-$U$26)*Q457*VLOOKUP(Z450,P451:Q460,2)</f>
        <v>1.7260906087873808E-3</v>
      </c>
      <c r="AA457" s="61">
        <f>SQRT($T$57*VLOOKUP(AA450,$P$51:$T$60,5))*(1-$V$26)*Q457*VLOOKUP(AA450,P451:Q460,2)</f>
        <v>2.4771877821388676E-3</v>
      </c>
      <c r="AB457" s="61">
        <f>SQRT($T$57*VLOOKUP(AB450,$P$51:$T$60,5))*(1-$W$26)*Q457*VLOOKUP(AB450,P451:Q460,2)</f>
        <v>1.3490451192807326E-4</v>
      </c>
      <c r="AC457" s="61">
        <f>SQRT($T$57*VLOOKUP(AC450,$P$51:$T$60,5))*(1-$X$26)*Q457*VLOOKUP(AC450,P451:Q460,2)</f>
        <v>6.6393088574613331E-4</v>
      </c>
      <c r="AD457" s="61">
        <f>SQRT($T$57*VLOOKUP(AD450,$P$51:$T$60,5))*(1-$Y$26)*Q457*VLOOKUP(AD450,P451:Q460,2)</f>
        <v>7.7444843162807221E-4</v>
      </c>
      <c r="AE457" s="155">
        <f>SQRT($T$57*VLOOKUP(AE450,$P$51:$T$60,5))*(1-$Z$26)*Q457*VLOOKUP(AE450,P451:Q460,2)</f>
        <v>7.1485573835195328E-4</v>
      </c>
      <c r="AF457" s="84">
        <f>$U$57*Q457</f>
        <v>9.4011284309995561E-7</v>
      </c>
      <c r="AG457" s="82"/>
      <c r="AH457" s="65"/>
      <c r="AI457" s="61"/>
      <c r="AJ457" s="66" t="s">
        <v>587</v>
      </c>
      <c r="AK457" s="61" t="e">
        <f>IF(ATAN(AK456)&lt;0,ATAN(AK456)+PI(),ATAN(AK456))</f>
        <v>#NUM!</v>
      </c>
      <c r="AL457" s="61"/>
      <c r="AM457" s="50"/>
      <c r="AN457" s="65"/>
      <c r="AO457" s="65"/>
      <c r="AP457" s="65"/>
      <c r="AQ457" s="65"/>
      <c r="AR457" s="81"/>
      <c r="AS457" s="59">
        <v>7</v>
      </c>
      <c r="AT457" s="61">
        <f t="shared" si="104"/>
        <v>4.9335284646156045E-2</v>
      </c>
      <c r="AU457" s="61">
        <f>SUMPRODUCT(Q451:Q460,$AZ$51:$AZ$60)</f>
        <v>0.2348151475877984</v>
      </c>
      <c r="AV457" s="68">
        <f>IF($AA$13,EXP((AT457/AH452)*(AQ456-1)-LN(AQ456-AH452)-AH451*(2*AU457/AH451-AT457/AH452)*LN((AQ456+2.41421536*AH452)/(AQ456-0.41421536*AH452))/(AH452*2.82842713)      ),1)</f>
        <v>8.011764556819541</v>
      </c>
    </row>
    <row r="458" spans="14:56" x14ac:dyDescent="0.25">
      <c r="N458" s="82"/>
      <c r="O458" s="172"/>
      <c r="P458" s="78">
        <v>8</v>
      </c>
      <c r="Q458" s="61">
        <f>N443/N446</f>
        <v>8.811441002268669E-2</v>
      </c>
      <c r="R458" s="62"/>
      <c r="S458" s="62"/>
      <c r="T458" s="60"/>
      <c r="U458" s="63"/>
      <c r="V458" s="153">
        <f>SQRT($T$58*VLOOKUP(V450,$P$51:$T$60,5))*(1-$Q$27)*Q458*VLOOKUP(V450,P451:Q460,2)</f>
        <v>1.5094615211011988E-3</v>
      </c>
      <c r="W458" s="61">
        <f>SQRT($T$58*VLOOKUP(W450,$P$51:$T$60,5))*(1-$R$27)*Q458*VLOOKUP(W450,P451:Q460,2)</f>
        <v>3.9072067427255381E-3</v>
      </c>
      <c r="X458" s="61">
        <f>SQRT($T$58*VLOOKUP(X450,$P$51:$T$60,5))*(1-$S$27)*Q458*VLOOKUP(X450,P451:Q460,2)</f>
        <v>6.319128139860488E-3</v>
      </c>
      <c r="Y458" s="61">
        <f>SQRT($T$58*VLOOKUP(Y450,$P$51:$T$60,5))*(1-$T$27)*Q458*VLOOKUP(Y450,P451:Q460,2)</f>
        <v>8.3685478735390437E-3</v>
      </c>
      <c r="Z458" s="61">
        <f>SQRT($T$58*VLOOKUP(Z450,$P$51:$T$60,5))*(1-$U$27)*Q458*VLOOKUP(Z450,P451:Q460,2)</f>
        <v>8.1973699690343609E-3</v>
      </c>
      <c r="AA458" s="61">
        <f>SQRT($T$58*VLOOKUP(AA450,$P$51:$T$60,5))*(1-$V$27)*Q458*VLOOKUP(AA450,P451:Q460,2)</f>
        <v>1.0629057478173788E-2</v>
      </c>
      <c r="AB458" s="61">
        <f>SQRT($T$58*VLOOKUP(AB450,$P$51:$T$60,5))*(1-$W$27)*Q458*VLOOKUP(AB450,P451:Q460,2)</f>
        <v>6.6393088574613331E-4</v>
      </c>
      <c r="AC458" s="61">
        <f>SQRT($T$58*VLOOKUP(AC450,$P$51:$T$60,5))*(1-$X$27)*Q458*VLOOKUP(AC450,P451:Q460,2)</f>
        <v>3.1592017673521947E-3</v>
      </c>
      <c r="AD458" s="61">
        <f>SQRT($T$58*VLOOKUP(AD450,$P$51:$T$60,5))*(1-$Y$27)*Q458*VLOOKUP(AD450,P451:Q460,2)</f>
        <v>4.108706912178418E-3</v>
      </c>
      <c r="AE458" s="155">
        <f>SQRT($T$58*VLOOKUP(AE450,$P$51:$T$60,5))*(1-$Z$27)*Q458*VLOOKUP(AE450,P451:Q460,2)</f>
        <v>3.5743536455638937E-3</v>
      </c>
      <c r="AF458" s="84">
        <f>$U$58*Q458</f>
        <v>2.3505653146490099E-6</v>
      </c>
      <c r="AG458" s="59" t="s">
        <v>582</v>
      </c>
      <c r="AH458" s="61">
        <f>AH454*AH455/6-AH456/2-AH454^3/27</f>
        <v>-2.1651632497444021E-2</v>
      </c>
      <c r="AI458" s="61"/>
      <c r="AJ458" s="66" t="s">
        <v>573</v>
      </c>
      <c r="AK458" s="61" t="e">
        <f>2*SQRT(AH459)*COS(AK457/3)-AH454/3</f>
        <v>#NUM!</v>
      </c>
      <c r="AL458" s="69" t="e">
        <f>AK458^3+AH454*AK458^2+AH455*AK458+AH456</f>
        <v>#NUM!</v>
      </c>
      <c r="AM458" s="50"/>
      <c r="AN458" s="65"/>
      <c r="AO458" s="65"/>
      <c r="AP458" s="65"/>
      <c r="AQ458" s="65"/>
      <c r="AR458" s="81"/>
      <c r="AS458" s="59">
        <v>8</v>
      </c>
      <c r="AT458" s="61">
        <f t="shared" si="104"/>
        <v>5.4723128868748194E-2</v>
      </c>
      <c r="AU458" s="61">
        <f>SUMPRODUCT(Q451:Q460,$BA$51:$BA$60)</f>
        <v>0.48175149730213751</v>
      </c>
      <c r="AV458" s="68">
        <f>IF($AA$14,EXP((AT458/AH452)*(AQ456-1)-LN(AQ456-AH452)-AH451*(2*AU458/AH451-AT458/AH452)*LN((AQ456+2.41421536*AH452)/(AQ456-0.41421536*AH452))/(AH452*2.82842713)      ),1)</f>
        <v>1.1867180439176774</v>
      </c>
    </row>
    <row r="459" spans="14:56" x14ac:dyDescent="0.25">
      <c r="N459" s="82"/>
      <c r="O459" s="172"/>
      <c r="P459" s="78">
        <v>9</v>
      </c>
      <c r="Q459" s="61">
        <f>N444/N446</f>
        <v>0.108875032433744</v>
      </c>
      <c r="R459" s="62"/>
      <c r="S459" s="62"/>
      <c r="T459" s="60"/>
      <c r="U459" s="63"/>
      <c r="V459" s="153">
        <f>SQRT($T$59*VLOOKUP(V450,$P$51:$T$60,5))*(1-$Q$28)*Q459*VLOOKUP(V450,P451:Q460,2)</f>
        <v>2.1938974045429909E-3</v>
      </c>
      <c r="W459" s="61">
        <f>SQRT($T$59*VLOOKUP(W450,$P$51:$T$60,5))*(1-$R$28)*Q459*VLOOKUP(W450,P451:Q460,2)</f>
        <v>5.94711651354983E-3</v>
      </c>
      <c r="X459" s="61">
        <f>SQRT($T$59*VLOOKUP(X450,$P$51:$T$60,5))*(1-$S$28)*Q459*VLOOKUP(X450,P451:Q460,2)</f>
        <v>9.4825507019454316E-3</v>
      </c>
      <c r="Y459" s="61">
        <f>SQRT($T$59*VLOOKUP(Y450,$P$51:$T$60,5))*(1-$T$28)*Q459*VLOOKUP(Y450,P451:Q460,2)</f>
        <v>1.3912775527889349E-2</v>
      </c>
      <c r="Z459" s="61">
        <f>SQRT($T$59*VLOOKUP(Z450,$P$51:$T$60,5))*(1-$U$28)*Q459*VLOOKUP(Z450,P451:Q460,2)</f>
        <v>1.278600621598857E-2</v>
      </c>
      <c r="AA459" s="61">
        <f>SQRT($T$59*VLOOKUP(AA450,$P$51:$T$60,5))*(1-$V$28)*Q459*VLOOKUP(AA450,P451:Q460,2)</f>
        <v>1.6348248847218357E-2</v>
      </c>
      <c r="AB459" s="61">
        <f>SQRT($T$59*VLOOKUP(AB450,$P$51:$T$60,5))*(1-$W$28)*Q459*VLOOKUP(AB450,P451:Q460,2)</f>
        <v>7.7444843162807232E-4</v>
      </c>
      <c r="AC459" s="61">
        <f>SQRT($T$59*VLOOKUP(AC450,$P$51:$T$60,5))*(1-$X$28)*Q459*VLOOKUP(AC450,P451:Q460,2)</f>
        <v>4.108706912178418E-3</v>
      </c>
      <c r="AD459" s="61">
        <f>SQRT($T$59*VLOOKUP(AD450,$P$51:$T$60,5))*(1-$Y$28)*Q459*VLOOKUP(AD450,P451:Q460,2)</f>
        <v>6.5590705663020419E-3</v>
      </c>
      <c r="AE459" s="155">
        <f>SQRT($T$59*VLOOKUP(AE450,$P$51:$T$60,5))*(1-$Z$28)*Q459*VLOOKUP(AE450,P451:Q460,2)</f>
        <v>5.451174748990751E-3</v>
      </c>
      <c r="AF459" s="84">
        <f>$U$59*Q459</f>
        <v>2.9410262618733631E-6</v>
      </c>
      <c r="AG459" s="59" t="s">
        <v>558</v>
      </c>
      <c r="AH459" s="61">
        <f>AH454^2/9-AH455/3</f>
        <v>-0.10375567231698939</v>
      </c>
      <c r="AI459" s="61"/>
      <c r="AJ459" s="66" t="s">
        <v>574</v>
      </c>
      <c r="AK459" s="61" t="e">
        <f>2*SQRT(AH459)*COS((AK457+2*PI())/3)-AH454/3</f>
        <v>#NUM!</v>
      </c>
      <c r="AL459" s="69" t="e">
        <f>AK459^3+AK459^2*AH454+AK459*AH455+AH456</f>
        <v>#NUM!</v>
      </c>
      <c r="AM459" s="50"/>
      <c r="AN459" s="65"/>
      <c r="AO459" s="50"/>
      <c r="AP459" s="65"/>
      <c r="AQ459" s="65"/>
      <c r="AR459" s="81"/>
      <c r="AS459" s="59">
        <v>9</v>
      </c>
      <c r="AT459" s="61">
        <f t="shared" si="104"/>
        <v>5.5413571276127595E-2</v>
      </c>
      <c r="AU459" s="61">
        <f>SUMPRODUCT(Q451:Q460,$BB$51:$BB$60)</f>
        <v>0.59958801487567703</v>
      </c>
      <c r="AV459" s="68">
        <f>IF($AA$15,EXP((AT459/AH452)*(AQ456-1)-LN(AQ456-AH452)-AH451*(2*AU459/AH451-AT459/AH452)*LN((AQ456+2.41421536*AH452)/(AQ456-0.41421536*AH452))/(AH452*2.82842713)      ),1)</f>
        <v>0.45596616158154563</v>
      </c>
    </row>
    <row r="460" spans="14:56" x14ac:dyDescent="0.25">
      <c r="N460" s="82"/>
      <c r="O460" s="172"/>
      <c r="P460" s="78">
        <v>10</v>
      </c>
      <c r="Q460" s="61">
        <f>N445/N446</f>
        <v>9.6045980610117085E-2</v>
      </c>
      <c r="R460" s="62"/>
      <c r="S460" s="62"/>
      <c r="T460" s="60"/>
      <c r="U460" s="63"/>
      <c r="V460" s="153">
        <f>SQRT($T$60*VLOOKUP(V450,$P$51:$T$60,5))*(1-$Q$29)*Q460*VLOOKUP(V450,P451:Q460,2)</f>
        <v>1.9477332214350267E-3</v>
      </c>
      <c r="W460" s="61">
        <f>SQRT($T$60*VLOOKUP(W450,$P$51:$T$60,5))*(1-$R$29)*Q460*VLOOKUP(W450,P451:Q460,2)</f>
        <v>5.343729832891846E-3</v>
      </c>
      <c r="X460" s="61">
        <f>SQRT($T$60*VLOOKUP(X450,$P$51:$T$60,5))*(1-$S$29)*Q460*VLOOKUP(X450,P451:Q460,2)</f>
        <v>8.6393865655404641E-3</v>
      </c>
      <c r="Y460" s="61">
        <f>SQRT($T$60*VLOOKUP(Y450,$P$51:$T$60,5))*(1-$T$29)*Q460*VLOOKUP(Y450,P451:Q460,2)</f>
        <v>1.0496675170131814E-2</v>
      </c>
      <c r="Z460" s="61">
        <f>SQRT($T$60*VLOOKUP(Z450,$P$51:$T$60,5))*(1-$U$29)*Q460*VLOOKUP(Z450,P451:Q460,2)</f>
        <v>1.1155065770076043E-2</v>
      </c>
      <c r="AA460" s="61">
        <f>SQRT($T$60*VLOOKUP(AA450,$P$51:$T$60,5))*(1-$V$29)*Q460*VLOOKUP(AA450,P451:Q460,2)</f>
        <v>1.4500382218480325E-2</v>
      </c>
      <c r="AB460" s="61">
        <f>SQRT($T$60*VLOOKUP(AB450,$P$51:$T$60,5))*(1-$W$29)*Q460*VLOOKUP(AB450,P451:Q460,2)</f>
        <v>7.1485573835195328E-4</v>
      </c>
      <c r="AC460" s="61">
        <f>SQRT($T$60*VLOOKUP(AC450,$P$51:$T$60,5))*(1-$X$29)*Q460*VLOOKUP(AC450,P451:Q460,2)</f>
        <v>3.5743536455638933E-3</v>
      </c>
      <c r="AD460" s="61">
        <f>SQRT($T$60*VLOOKUP(AD450,$P$51:$T$60,5))*(1-$Y$29)*Q460*VLOOKUP(AD450,P451:Q460,2)</f>
        <v>5.451174748990751E-3</v>
      </c>
      <c r="AE460" s="155">
        <f>SQRT($T$60*VLOOKUP(AE450,$P$51:$T$60,5))*(1-$Z$29)*Q460*VLOOKUP(AE450,P451:Q460,2)</f>
        <v>4.5304141560391321E-3</v>
      </c>
      <c r="AF460" s="84">
        <f>$U$60*Q460</f>
        <v>3.4840554137692226E-6</v>
      </c>
      <c r="AG460" s="59" t="s">
        <v>72</v>
      </c>
      <c r="AH460" s="63">
        <f>AH458^2-AH459^3</f>
        <v>1.5857478557178618E-3</v>
      </c>
      <c r="AI460" s="61"/>
      <c r="AJ460" s="66" t="s">
        <v>575</v>
      </c>
      <c r="AK460" s="61" t="e">
        <f>2*SQRT(AH459)*COS((AK457+4*PI())/3)-AH454/3</f>
        <v>#NUM!</v>
      </c>
      <c r="AL460" s="69" t="e">
        <f>AK460^3+AK460^2*AH454+AH455*AK460+AH456</f>
        <v>#NUM!</v>
      </c>
      <c r="AM460" s="50"/>
      <c r="AN460" s="65"/>
      <c r="AO460" s="50"/>
      <c r="AP460" s="65"/>
      <c r="AQ460" s="65"/>
      <c r="AR460" s="81"/>
      <c r="AS460" s="59">
        <v>10</v>
      </c>
      <c r="AT460" s="61">
        <f t="shared" si="104"/>
        <v>7.4413442121268769E-2</v>
      </c>
      <c r="AU460" s="61">
        <f>SUMPRODUCT(Q451:Q460,$BC$51:$BC$60)</f>
        <v>0.58144344808864468</v>
      </c>
      <c r="AV460" s="68">
        <f>IF($AA$16,EXP((AT460/AH452)*(AQ456-1)-LN(AQ456-AH452)-AH451*(2*AU460/AH451-AT460/AH452)*LN((AQ456+2.41421536*AH452)/(AQ456-0.41421536*AH452))/(AH452*2.82842713)      ),1)</f>
        <v>0.83642818822046294</v>
      </c>
      <c r="AW460" s="65"/>
      <c r="AX460" s="65"/>
      <c r="AY460" s="65"/>
      <c r="AZ460" s="65"/>
      <c r="BA460" s="65"/>
      <c r="BB460" s="65"/>
      <c r="BC460" s="65"/>
      <c r="BD460" s="65"/>
    </row>
    <row r="461" spans="14:56" x14ac:dyDescent="0.25">
      <c r="N461" s="173"/>
      <c r="O461" s="80"/>
      <c r="P461" s="93"/>
      <c r="Q461" s="72">
        <f>SUM(Q451:Q460)</f>
        <v>1</v>
      </c>
      <c r="R461" s="73"/>
      <c r="S461" s="73"/>
      <c r="T461" s="73"/>
      <c r="U461" s="73"/>
      <c r="V461" s="70"/>
      <c r="W461" s="73"/>
      <c r="X461" s="73"/>
      <c r="Y461" s="73"/>
      <c r="Z461" s="73"/>
      <c r="AA461" s="73"/>
      <c r="AB461" s="73"/>
      <c r="AC461" s="73"/>
      <c r="AD461" s="73"/>
      <c r="AE461" s="88">
        <f>SUM(V451:AE460)</f>
        <v>0.98094534643230991</v>
      </c>
      <c r="AF461" s="85">
        <f>SUM(AF451:AF460)</f>
        <v>5.2198757845311493E-5</v>
      </c>
      <c r="AG461" s="70"/>
      <c r="AH461" s="73"/>
      <c r="AI461" s="74"/>
      <c r="AJ461" s="75"/>
      <c r="AK461" s="74"/>
      <c r="AL461" s="74"/>
      <c r="AM461" s="76"/>
      <c r="AN461" s="73"/>
      <c r="AO461" s="76"/>
      <c r="AP461" s="73"/>
      <c r="AQ461" s="73"/>
      <c r="AR461" s="80"/>
      <c r="AS461" s="70"/>
      <c r="AT461" s="73"/>
      <c r="AU461" s="73"/>
      <c r="AV461" s="77"/>
      <c r="AW461" s="65"/>
      <c r="AX461" s="65"/>
      <c r="AY461" s="65"/>
      <c r="AZ461" s="65"/>
      <c r="BA461" s="65"/>
      <c r="BB461" s="65"/>
      <c r="BC461" s="65"/>
      <c r="BD461" s="65"/>
    </row>
    <row r="462" spans="14:56" x14ac:dyDescent="0.25">
      <c r="N462" s="82" t="s">
        <v>590</v>
      </c>
      <c r="O462" s="81"/>
      <c r="P462" s="171"/>
      <c r="Q462" s="57" t="s">
        <v>560</v>
      </c>
      <c r="R462" s="55"/>
      <c r="S462" s="55"/>
      <c r="T462" s="55"/>
      <c r="U462" s="56"/>
      <c r="V462" s="54">
        <v>1</v>
      </c>
      <c r="W462" s="55">
        <v>2</v>
      </c>
      <c r="X462" s="55">
        <v>3</v>
      </c>
      <c r="Y462" s="55">
        <v>4</v>
      </c>
      <c r="Z462" s="55">
        <v>5</v>
      </c>
      <c r="AA462" s="55">
        <v>6</v>
      </c>
      <c r="AB462" s="55">
        <v>7</v>
      </c>
      <c r="AC462" s="55">
        <v>8</v>
      </c>
      <c r="AD462" s="55">
        <v>9</v>
      </c>
      <c r="AE462" s="58">
        <v>10</v>
      </c>
      <c r="AF462" s="83"/>
      <c r="AG462" s="54"/>
      <c r="AH462" s="55"/>
      <c r="AI462" s="55"/>
      <c r="AJ462" s="55"/>
      <c r="AK462" s="55"/>
      <c r="AL462" s="55"/>
      <c r="AM462" s="55"/>
      <c r="AN462" s="55"/>
      <c r="AO462" s="55"/>
      <c r="AP462" s="55"/>
      <c r="AQ462" s="55"/>
      <c r="AR462" s="58"/>
      <c r="AS462" s="54"/>
      <c r="AT462" s="55" t="s">
        <v>565</v>
      </c>
      <c r="AU462" s="55" t="s">
        <v>577</v>
      </c>
      <c r="AV462" s="58" t="s">
        <v>590</v>
      </c>
      <c r="AW462" s="65"/>
      <c r="AX462" s="65"/>
      <c r="AY462" s="65"/>
      <c r="AZ462" s="65"/>
      <c r="BA462" s="65"/>
      <c r="BB462" s="65"/>
      <c r="BC462" s="65"/>
      <c r="BD462" s="65"/>
    </row>
    <row r="463" spans="14:56" x14ac:dyDescent="0.25">
      <c r="N463" s="82"/>
      <c r="O463" s="81"/>
      <c r="P463" s="78">
        <v>1</v>
      </c>
      <c r="Q463" s="61">
        <f>O436/O446</f>
        <v>0.20818021241962695</v>
      </c>
      <c r="R463" s="60"/>
      <c r="S463" s="60"/>
      <c r="T463" s="61"/>
      <c r="U463" s="62"/>
      <c r="V463" s="153">
        <f>SQRT($T$51*VLOOKUP(V462,$P$51:$T$60,5))*(1-$Q$20)*Q463*VLOOKUP(V462,P463:Q472,2)</f>
        <v>8.9009972771230128E-3</v>
      </c>
      <c r="W463" s="61">
        <f>SQRT($T$51*VLOOKUP(W462,$P$51:$T$60,5))*(1-$R$20)*Q463*VLOOKUP(W462,P463:Q472,2)</f>
        <v>6.9600179298279852E-3</v>
      </c>
      <c r="X463" s="61">
        <f>SQRT($T$51*VLOOKUP(X462,$P$51:$T$60,5))*(1-$S$20)*Q463*VLOOKUP(X462,P463:Q472,2)</f>
        <v>3.9876820765403602E-3</v>
      </c>
      <c r="Y463" s="61">
        <f>SQRT($T$51*VLOOKUP(Y462,$P$51:$T$60,5))*(1-$T$20)*Q463*VLOOKUP(Y462,P463:Q472,2)</f>
        <v>2.4474960532721575E-3</v>
      </c>
      <c r="Z463" s="61">
        <f>SQRT($T$51*VLOOKUP(Z462,$P$51:$T$60,5))*(1-$U$20)*Q463*VLOOKUP(Z462,P463:Q472,2)</f>
        <v>2.4091900005237393E-3</v>
      </c>
      <c r="AA463" s="61">
        <f>SQRT($T$51*VLOOKUP(AA462,$P$51:$T$60,5))*(1-$V$20)*Q463*VLOOKUP(AA462,P463:Q472,2)</f>
        <v>1.1902828700985958E-3</v>
      </c>
      <c r="AB463" s="61">
        <f>SQRT($T$51*VLOOKUP(AB462,$P$51:$T$60,5))*(1-$W$20)*Q463*VLOOKUP(AB462,P463:Q472,2)</f>
        <v>7.8671588309204028E-3</v>
      </c>
      <c r="AC463" s="61">
        <f>SQRT($T$51*VLOOKUP(AC462,$P$51:$T$60,5))*(1-$X$20)*Q463*VLOOKUP(AC462,P463:Q472,2)</f>
        <v>7.4875286978122865E-3</v>
      </c>
      <c r="AD463" s="61">
        <f>SQRT($T$51*VLOOKUP(AD462,$P$51:$T$60,5))*(1-$Y$20)*Q463*VLOOKUP(AD462,P463:Q472,2)</f>
        <v>4.652055691898545E-3</v>
      </c>
      <c r="AE463" s="155">
        <f>SQRT($T$51*VLOOKUP(AE462,$P$51:$T$60,5))*(1-$Z$20)*Q463*VLOOKUP(AE462,P463:Q472,2)</f>
        <v>7.2659693271885199E-3</v>
      </c>
      <c r="AF463" s="84">
        <f>$U$51*Q463</f>
        <v>5.5796125957468857E-6</v>
      </c>
      <c r="AG463" s="59" t="s">
        <v>69</v>
      </c>
      <c r="AH463" s="61">
        <f>$AE$10*AE473*100000/($T$3*$AE$9)^2</f>
        <v>0.27169056020825516</v>
      </c>
      <c r="AI463" s="65" t="s">
        <v>583</v>
      </c>
      <c r="AJ463" s="66" t="s">
        <v>573</v>
      </c>
      <c r="AK463" s="61">
        <f>(AH470+SQRT(AH472))^(1/3)+(AH470-SQRT(AH472))^(1/3)-AH466/3</f>
        <v>0.79388091811232842</v>
      </c>
      <c r="AL463" s="63">
        <f>AK463^3+AH466*AK463^2+AH467*AK463+AH468</f>
        <v>1.0755285551056204E-16</v>
      </c>
      <c r="AM463" s="65" t="s">
        <v>573</v>
      </c>
      <c r="AN463" s="61">
        <f>IF(AH472&gt;=0,AK463,AK470)</f>
        <v>0.79388091811232842</v>
      </c>
      <c r="AO463" s="61">
        <f>IF(AN463&lt;AN464,AN464,AN463)</f>
        <v>0.79388091811232842</v>
      </c>
      <c r="AP463" s="61">
        <f>AO463</f>
        <v>0.79388091811232842</v>
      </c>
      <c r="AQ463" s="67">
        <f>IF(AP463&lt;AP464,AP464,AP463)</f>
        <v>0.79388091811232842</v>
      </c>
      <c r="AR463" s="81"/>
      <c r="AS463" s="59">
        <v>1</v>
      </c>
      <c r="AT463" s="61">
        <f>AT451</f>
        <v>5.4980683411787988E-2</v>
      </c>
      <c r="AU463" s="61">
        <f>SUMPRODUCT(Q463:Q472,$AT$51:$AT$60)</f>
        <v>0.21494880568234234</v>
      </c>
      <c r="AV463" s="68">
        <f>IF($AA$7,EXP((AT463/AH464)*(AQ468-1)-LN(AQ468-AH464)-AH463*(2*AU463/AH463-AT463/AH464)*LN((AQ468+2.41421536*AH464)/(AQ468-0.41421536*AH464))/(AH464*2.82842713)      ),1)</f>
        <v>0.91217855174471973</v>
      </c>
      <c r="AW463" s="61"/>
      <c r="AX463" s="61"/>
      <c r="AY463" s="61"/>
      <c r="AZ463" s="61"/>
      <c r="BA463" s="61"/>
      <c r="BB463" s="61"/>
      <c r="BC463" s="61"/>
      <c r="BD463" s="65"/>
    </row>
    <row r="464" spans="14:56" x14ac:dyDescent="0.25">
      <c r="N464" s="82"/>
      <c r="O464" s="81"/>
      <c r="P464" s="78">
        <v>2</v>
      </c>
      <c r="Q464" s="61">
        <f>O437/O446</f>
        <v>9.3710880483924439E-2</v>
      </c>
      <c r="R464" s="60"/>
      <c r="S464" s="60"/>
      <c r="T464" s="61"/>
      <c r="U464" s="62"/>
      <c r="V464" s="153">
        <f>SQRT($T$52*VLOOKUP(V462,$P$51:$T$60,5))*(1-$Q$21)*Q464*VLOOKUP(V462,P463:Q472,2)</f>
        <v>6.9600179298279852E-3</v>
      </c>
      <c r="W464" s="61">
        <f>SQRT($T$52*VLOOKUP(W462,$P$51:$T$60,5))*(1-$R$21)*Q464*VLOOKUP(W462,P463:Q472,2)</f>
        <v>5.4141046751737375E-3</v>
      </c>
      <c r="X464" s="61">
        <f>SQRT($T$52*VLOOKUP(X462,$P$51:$T$60,5))*(1-$S$21)*Q464*VLOOKUP(X462,P463:Q472,2)</f>
        <v>3.150718582917341E-3</v>
      </c>
      <c r="Y464" s="61">
        <f>SQRT($T$52*VLOOKUP(Y462,$P$51:$T$60,5))*(1-$T$21)*Q464*VLOOKUP(Y462,P463:Q472,2)</f>
        <v>1.7488368362471177E-3</v>
      </c>
      <c r="Z464" s="61">
        <f>SQRT($T$52*VLOOKUP(Z462,$P$51:$T$60,5))*(1-$U$21)*Q464*VLOOKUP(Z462,P463:Q472,2)</f>
        <v>1.9412337585810349E-3</v>
      </c>
      <c r="AA464" s="61">
        <f>SQRT($T$52*VLOOKUP(AA462,$P$51:$T$60,5))*(1-$V$21)*Q464*VLOOKUP(AA462,P463:Q472,2)</f>
        <v>9.4275497401818161E-4</v>
      </c>
      <c r="AB464" s="61">
        <f>SQRT($T$52*VLOOKUP(AB462,$P$51:$T$60,5))*(1-$W$21)*Q464*VLOOKUP(AB462,P463:Q472,2)</f>
        <v>6.0064834882409138E-3</v>
      </c>
      <c r="AC464" s="61">
        <f>SQRT($T$52*VLOOKUP(AC462,$P$51:$T$60,5))*(1-$X$21)*Q464*VLOOKUP(AC462,P463:Q472,2)</f>
        <v>5.5804402181120231E-3</v>
      </c>
      <c r="AD464" s="61">
        <f>SQRT($T$52*VLOOKUP(AD462,$P$51:$T$60,5))*(1-$Y$21)*Q464*VLOOKUP(AD462,P463:Q472,2)</f>
        <v>3.6309532134141363E-3</v>
      </c>
      <c r="AE464" s="155">
        <f>SQRT($T$52*VLOOKUP(AE462,$P$51:$T$60,5))*(1-$Z$21)*Q464*VLOOKUP(AE462,P463:Q472,2)</f>
        <v>5.7397661179570099E-3</v>
      </c>
      <c r="AF464" s="84">
        <f>$U$52*Q464</f>
        <v>3.7906140510966244E-6</v>
      </c>
      <c r="AG464" s="59" t="s">
        <v>65</v>
      </c>
      <c r="AH464" s="61">
        <f>AF473*$AE$10*100000/($T$3*$AE$9)</f>
        <v>6.5231208914528521E-2</v>
      </c>
      <c r="AI464" s="61"/>
      <c r="AJ464" s="66" t="s">
        <v>574</v>
      </c>
      <c r="AK464" s="66" t="e">
        <f>1/0</f>
        <v>#DIV/0!</v>
      </c>
      <c r="AL464" s="61"/>
      <c r="AM464" s="65" t="s">
        <v>574</v>
      </c>
      <c r="AN464" s="66">
        <f>IF(AH472&gt;=0,0,AK471)</f>
        <v>0</v>
      </c>
      <c r="AO464" s="61">
        <f>IF(AN463&lt;AN464,AN463,AN464)</f>
        <v>0</v>
      </c>
      <c r="AP464" s="61">
        <f>IF(AO464&lt;AO465,AO465,AO464)</f>
        <v>0</v>
      </c>
      <c r="AQ464" s="67">
        <f>IF(AP463&lt;AP464,AP463,AP464)</f>
        <v>0</v>
      </c>
      <c r="AR464" s="81"/>
      <c r="AS464" s="59">
        <v>2</v>
      </c>
      <c r="AT464" s="61">
        <f t="shared" ref="AT464:AT472" si="105">AT452</f>
        <v>8.2978405430088234E-2</v>
      </c>
      <c r="AU464" s="61">
        <f>SUMPRODUCT(Q463:Q472,$AU$51:$AU$60)</f>
        <v>0.36926199737595422</v>
      </c>
      <c r="AV464" s="68">
        <f>IF($AA$8,EXP((AT464/AH464)*(AQ468-1)-LN(AQ468-AH464)-AH463*(2*AU464/AH463-AT464/AH464)*LN((AQ468+2.41421536*AH464)/(AQ468-0.41421536*AH464))/(AH464*2.82842713)      ),1)</f>
        <v>0.66713929941257477</v>
      </c>
      <c r="AW464" s="61"/>
      <c r="AX464" s="61"/>
      <c r="AY464" s="61"/>
      <c r="AZ464" s="61"/>
      <c r="BA464" s="61"/>
      <c r="BB464" s="61"/>
      <c r="BC464" s="61"/>
      <c r="BD464" s="65"/>
    </row>
    <row r="465" spans="14:117" x14ac:dyDescent="0.25">
      <c r="N465" s="82"/>
      <c r="O465" s="81"/>
      <c r="P465" s="78">
        <v>3</v>
      </c>
      <c r="Q465" s="61">
        <f>O438/O446</f>
        <v>3.9849092004242456E-2</v>
      </c>
      <c r="R465" s="60"/>
      <c r="S465" s="60"/>
      <c r="T465" s="61"/>
      <c r="U465" s="62"/>
      <c r="V465" s="153">
        <f>SQRT($T$53*VLOOKUP(V462,$P$51:$T$60,5))*(1-$Q$22)*Q465*VLOOKUP(V462,P463:Q472,2)</f>
        <v>3.9876820765403602E-3</v>
      </c>
      <c r="W465" s="61">
        <f>SQRT($T$53*VLOOKUP(W462,$P$51:$T$60,5))*(1-$R$22)*Q465*VLOOKUP(W462,P463:Q472,2)</f>
        <v>3.1507185829173414E-3</v>
      </c>
      <c r="X465" s="61">
        <f>SQRT($T$53*VLOOKUP(X462,$P$51:$T$60,5))*(1-$S$22)*Q465*VLOOKUP(X462,P463:Q472,2)</f>
        <v>1.837589728010022E-3</v>
      </c>
      <c r="Y465" s="61">
        <f>SQRT($T$53*VLOOKUP(Y462,$P$51:$T$60,5))*(1-$T$22)*Q465*VLOOKUP(Y462,P463:Q472,2)</f>
        <v>1.1233271960038105E-3</v>
      </c>
      <c r="Z465" s="61">
        <f>SQRT($T$53*VLOOKUP(Z462,$P$51:$T$60,5))*(1-$U$22)*Q465*VLOOKUP(Z462,P463:Q472,2)</f>
        <v>1.1321737304542169E-3</v>
      </c>
      <c r="AA465" s="61">
        <f>SQRT($T$53*VLOOKUP(AA462,$P$51:$T$60,5))*(1-$V$22)*Q465*VLOOKUP(AA462,P463:Q472,2)</f>
        <v>5.3877481485842867E-4</v>
      </c>
      <c r="AB465" s="61">
        <f>SQRT($T$53*VLOOKUP(AB462,$P$51:$T$60,5))*(1-$W$22)*Q465*VLOOKUP(AB462,P463:Q472,2)</f>
        <v>3.3749711246314289E-3</v>
      </c>
      <c r="AC465" s="61">
        <f>SQRT($T$53*VLOOKUP(AC462,$P$51:$T$60,5))*(1-$X$22)*Q465*VLOOKUP(AC462,P463:Q472,2)</f>
        <v>3.2814386855653972E-3</v>
      </c>
      <c r="AD465" s="61">
        <f>SQRT($T$53*VLOOKUP(AD462,$P$51:$T$60,5))*(1-$Y$22)*Q465*VLOOKUP(AD462,P463:Q472,2)</f>
        <v>2.1049628846800828E-3</v>
      </c>
      <c r="AE465" s="155">
        <f>SQRT($T$53*VLOOKUP(AE462,$P$51:$T$60,5))*(1-$Z$22)*Q465*VLOOKUP(AE462,P463:Q472,2)</f>
        <v>3.3739424724487802E-3</v>
      </c>
      <c r="AF465" s="84">
        <f>$U$53*Q465</f>
        <v>2.2452715279338501E-6</v>
      </c>
      <c r="AG465" s="82"/>
      <c r="AH465" s="65"/>
      <c r="AI465" s="61"/>
      <c r="AJ465" s="66" t="s">
        <v>575</v>
      </c>
      <c r="AK465" s="66" t="e">
        <f>1/0</f>
        <v>#DIV/0!</v>
      </c>
      <c r="AL465" s="61"/>
      <c r="AM465" s="65" t="s">
        <v>575</v>
      </c>
      <c r="AN465" s="66">
        <f>IF(AH472&gt;=0,0,AK472)</f>
        <v>0</v>
      </c>
      <c r="AO465" s="61">
        <f>AN465</f>
        <v>0</v>
      </c>
      <c r="AP465" s="61">
        <f>IF(AO464&lt;AO465,AO464,AO465)</f>
        <v>0</v>
      </c>
      <c r="AQ465" s="67">
        <f>AP465</f>
        <v>0</v>
      </c>
      <c r="AR465" s="81"/>
      <c r="AS465" s="59">
        <v>3</v>
      </c>
      <c r="AT465" s="61">
        <f t="shared" si="105"/>
        <v>0.11558353539329831</v>
      </c>
      <c r="AU465" s="61">
        <f>SUMPRODUCT(Q463:Q472,$AV$51:$AV$60)</f>
        <v>0.50489601685753593</v>
      </c>
      <c r="AV465" s="68">
        <f>IF($AA$9,EXP((AT465/AH464)*(AQ468-1)-LN(AQ468-AH464)-AH463*(2*AU465/AH463-AT465/AH464)*LN((AQ468+2.41421536*AH464)/(AQ468-0.41421536*AH464))/(AH464*2.82842713)      ),1)</f>
        <v>0.51372089371428098</v>
      </c>
      <c r="AW465" s="61"/>
      <c r="AX465" s="61"/>
      <c r="AY465" s="61"/>
      <c r="AZ465" s="61"/>
      <c r="BA465" s="61"/>
      <c r="BB465" s="61"/>
      <c r="BC465" s="61"/>
    </row>
    <row r="466" spans="14:117" x14ac:dyDescent="0.25">
      <c r="N466" s="82"/>
      <c r="O466" s="81"/>
      <c r="P466" s="78">
        <v>4</v>
      </c>
      <c r="Q466" s="61">
        <f>O439/O446</f>
        <v>1.9272762921493151E-2</v>
      </c>
      <c r="R466" s="60"/>
      <c r="S466" s="60"/>
      <c r="T466" s="61"/>
      <c r="U466" s="62"/>
      <c r="V466" s="153">
        <f>SQRT($T$54*VLOOKUP(V462,$P$51:$T$60,5))*(1-$Q$23)*Q466*VLOOKUP(V462,P463:Q472,2)</f>
        <v>2.4474960532721579E-3</v>
      </c>
      <c r="W466" s="61">
        <f>SQRT($T$54*VLOOKUP(W462,$P$51:$T$60,5))*(1-$R$23)*Q466*VLOOKUP(W462,P463:Q472,2)</f>
        <v>1.7488368362471179E-3</v>
      </c>
      <c r="X466" s="61">
        <f>SQRT($T$54*VLOOKUP(X462,$P$51:$T$60,5))*(1-$S$23)*Q466*VLOOKUP(X462,P463:Q472,2)</f>
        <v>1.1233271960038105E-3</v>
      </c>
      <c r="Y466" s="61">
        <f>SQRT($T$54*VLOOKUP(Y462,$P$51:$T$60,5))*(1-$T$23)*Q466*VLOOKUP(Y462,P463:Q472,2)</f>
        <v>6.9124989081473557E-4</v>
      </c>
      <c r="Z466" s="61">
        <f>SQRT($T$54*VLOOKUP(Z462,$P$51:$T$60,5))*(1-$U$23)*Q466*VLOOKUP(Z462,P463:Q472,2)</f>
        <v>6.8929584952675497E-4</v>
      </c>
      <c r="AA466" s="61">
        <f>SQRT($T$54*VLOOKUP(AA462,$P$51:$T$60,5))*(1-$V$23)*Q466*VLOOKUP(AA462,P463:Q472,2)</f>
        <v>3.1438716701577958E-4</v>
      </c>
      <c r="AB466" s="61">
        <f>SQRT($T$54*VLOOKUP(AB462,$P$51:$T$60,5))*(1-$W$23)*Q466*VLOOKUP(AB462,P463:Q472,2)</f>
        <v>2.0817328403989871E-3</v>
      </c>
      <c r="AC466" s="61">
        <f>SQRT($T$54*VLOOKUP(AC462,$P$51:$T$60,5))*(1-$X$23)*Q466*VLOOKUP(AC462,P463:Q472,2)</f>
        <v>1.9914610863062078E-3</v>
      </c>
      <c r="AD466" s="61">
        <f>SQRT($T$54*VLOOKUP(AD462,$P$51:$T$60,5))*(1-$Y$23)*Q466*VLOOKUP(AD462,P463:Q472,2)</f>
        <v>1.4152971604213269E-3</v>
      </c>
      <c r="AE466" s="155">
        <f>SQRT($T$54*VLOOKUP(AE462,$P$51:$T$60,5))*(1-$Z$23)*Q466*VLOOKUP(AE462,P463:Q472,2)</f>
        <v>1.8785428780852148E-3</v>
      </c>
      <c r="AF466" s="84">
        <f>$U$54*Q466</f>
        <v>1.3950941654867556E-6</v>
      </c>
      <c r="AG466" s="59" t="s">
        <v>570</v>
      </c>
      <c r="AH466" s="60">
        <f>AH464-1</f>
        <v>-0.93476879108547151</v>
      </c>
      <c r="AI466" s="61"/>
      <c r="AJ466" s="66"/>
      <c r="AK466" s="61"/>
      <c r="AL466" s="61"/>
      <c r="AM466" s="50"/>
      <c r="AN466" s="65"/>
      <c r="AO466" s="65"/>
      <c r="AP466" s="65"/>
      <c r="AQ466" s="65"/>
      <c r="AR466" s="81"/>
      <c r="AS466" s="59">
        <v>4</v>
      </c>
      <c r="AT466" s="61">
        <f t="shared" si="105"/>
        <v>0.14849269129567372</v>
      </c>
      <c r="AU466" s="61">
        <f>SUMPRODUCT(Q463:Q472,$AW$51:$AW$60)</f>
        <v>0.62803682070886702</v>
      </c>
      <c r="AV466" s="68">
        <f>IF($AA$10,EXP((AT466/AH464)*(AQ468-1)-LN(AQ468-AH464)-AH463*(2*AU466/AH463-AT466/AH464)*LN((AQ468+2.41421536*AH464)/(AQ468-0.41421536*AH464))/(AH464*2.82842713)      ),1)</f>
        <v>0.40751467538424352</v>
      </c>
      <c r="AW466" s="61"/>
      <c r="AX466" s="61"/>
      <c r="AY466" s="61"/>
      <c r="AZ466" s="61"/>
      <c r="BA466" s="61"/>
      <c r="BB466" s="61"/>
      <c r="BC466" s="61"/>
    </row>
    <row r="467" spans="14:117" x14ac:dyDescent="0.25">
      <c r="N467" s="82"/>
      <c r="O467" s="81"/>
      <c r="P467" s="78">
        <v>5</v>
      </c>
      <c r="Q467" s="61">
        <f>O440/O446</f>
        <v>1.9881778616164501E-2</v>
      </c>
      <c r="R467" s="60"/>
      <c r="S467" s="60"/>
      <c r="T467" s="61"/>
      <c r="U467" s="62"/>
      <c r="V467" s="153">
        <f>SQRT($T$55*VLOOKUP(V462,$P$51:$T$60,5))*(1-$Q$24)*Q467*VLOOKUP(V462,P463:Q472,2)</f>
        <v>2.4091900005237393E-3</v>
      </c>
      <c r="W467" s="61">
        <f>SQRT($T$55*VLOOKUP(W462,$P$51:$T$60,5))*(1-$R$24)*Q467*VLOOKUP(W462,P463:Q472,2)</f>
        <v>1.9412337585810347E-3</v>
      </c>
      <c r="X467" s="61">
        <f>SQRT($T$55*VLOOKUP(X462,$P$51:$T$60,5))*(1-$S$24)*Q467*VLOOKUP(X462,P463:Q472,2)</f>
        <v>1.1321737304542169E-3</v>
      </c>
      <c r="Y467" s="61">
        <f>SQRT($T$55*VLOOKUP(Y462,$P$51:$T$60,5))*(1-$T$24)*Q467*VLOOKUP(Y462,P463:Q472,2)</f>
        <v>6.8929584952675507E-4</v>
      </c>
      <c r="Z467" s="61">
        <f>SQRT($T$55*VLOOKUP(Z462,$P$51:$T$60,5))*(1-$U$24)*Q467*VLOOKUP(Z462,P463:Q472,2)</f>
        <v>6.8679778385346147E-4</v>
      </c>
      <c r="AA467" s="61">
        <f>SQRT($T$55*VLOOKUP(AA462,$P$51:$T$60,5))*(1-$V$24)*Q467*VLOOKUP(AA462,P463:Q472,2)</f>
        <v>3.3841587560565163E-4</v>
      </c>
      <c r="AB467" s="61">
        <f>SQRT($T$55*VLOOKUP(AB462,$P$51:$T$60,5))*(1-$W$24)*Q467*VLOOKUP(AB462,P463:Q472,2)</f>
        <v>2.0224660523654962E-3</v>
      </c>
      <c r="AC467" s="61">
        <f>SQRT($T$55*VLOOKUP(AC462,$P$51:$T$60,5))*(1-$X$24)*Q467*VLOOKUP(AC462,P463:Q472,2)</f>
        <v>2.0154990829394604E-3</v>
      </c>
      <c r="AD467" s="61">
        <f>SQRT($T$55*VLOOKUP(AD462,$P$51:$T$60,5))*(1-$Y$24)*Q467*VLOOKUP(AD462,P463:Q472,2)</f>
        <v>1.3438633723799266E-3</v>
      </c>
      <c r="AE467" s="155">
        <f>SQRT($T$55*VLOOKUP(AE462,$P$51:$T$60,5))*(1-$Z$24)*Q467*VLOOKUP(AE462,P463:Q472,2)</f>
        <v>2.0626609119881499E-3</v>
      </c>
      <c r="AF467" s="84">
        <f>$U$55*Q467</f>
        <v>1.4388545114517008E-6</v>
      </c>
      <c r="AG467" s="59" t="s">
        <v>571</v>
      </c>
      <c r="AH467" s="60">
        <f>AH463-3*AH464*AH464-2*AH464</f>
        <v>0.12846281052984554</v>
      </c>
      <c r="AI467" s="61" t="s">
        <v>584</v>
      </c>
      <c r="AJ467" s="66" t="s">
        <v>585</v>
      </c>
      <c r="AK467" s="61">
        <f>AH470^2/AH471^3</f>
        <v>1.7729744228451698</v>
      </c>
      <c r="AL467" s="61"/>
      <c r="AM467" s="50"/>
      <c r="AN467" s="65"/>
      <c r="AO467" s="65"/>
      <c r="AP467" s="65"/>
      <c r="AQ467" s="65"/>
      <c r="AR467" s="81"/>
      <c r="AS467" s="59">
        <v>5</v>
      </c>
      <c r="AT467" s="61">
        <f t="shared" si="105"/>
        <v>0.14845922339919562</v>
      </c>
      <c r="AU467" s="61">
        <f>SUMPRODUCT(Q463:Q472,$AX$51:$AX$60)</f>
        <v>0.61980384224180363</v>
      </c>
      <c r="AV467" s="68">
        <f>IF($AA$11,EXP((AT467/AH464)*(AQ468-1)-LN(AQ468-AH464)-AH463*(2*AU467/AH463-AT467/AH464)*LN((AQ468+2.41421536*AH464)/(AQ468-0.41421536*AH464))/(AH464*2.82842713)      ),1)</f>
        <v>0.41540762480318599</v>
      </c>
      <c r="AW467" s="61"/>
      <c r="AX467" s="61"/>
      <c r="AY467" s="61"/>
      <c r="AZ467" s="61"/>
      <c r="BA467" s="61"/>
      <c r="BB467" s="61"/>
      <c r="BC467" s="61"/>
    </row>
    <row r="468" spans="14:117" x14ac:dyDescent="0.25">
      <c r="N468" s="82"/>
      <c r="O468" s="81"/>
      <c r="P468" s="78">
        <v>6</v>
      </c>
      <c r="Q468" s="61">
        <f>O441/O446</f>
        <v>7.7696741948593915E-3</v>
      </c>
      <c r="R468" s="60"/>
      <c r="S468" s="60"/>
      <c r="T468" s="61"/>
      <c r="U468" s="62"/>
      <c r="V468" s="153">
        <f>SQRT($T$56*VLOOKUP(V462,$P$51:$T$60,5))*(1-$Q$25)*Q468*VLOOKUP(V462,P463:Q472,2)</f>
        <v>1.1902828700985958E-3</v>
      </c>
      <c r="W468" s="61">
        <f>SQRT($T$56*VLOOKUP(W462,$P$51:$T$60,5))*(1-$R$25)*Q468*VLOOKUP(W462,P463:Q472,2)</f>
        <v>9.4275497401818151E-4</v>
      </c>
      <c r="X468" s="61">
        <f>SQRT($T$56*VLOOKUP(X462,$P$51:$T$60,5))*(1-$S$25)*Q468*VLOOKUP(X462,P463:Q472,2)</f>
        <v>5.3877481485842867E-4</v>
      </c>
      <c r="Y468" s="61">
        <f>SQRT($T$56*VLOOKUP(Y462,$P$51:$T$60,5))*(1-$T$25)*Q468*VLOOKUP(Y462,P463:Q472,2)</f>
        <v>3.1438716701577958E-4</v>
      </c>
      <c r="Z468" s="61">
        <f>SQRT($T$56*VLOOKUP(Z462,$P$51:$T$60,5))*(1-$U$25)*Q468*VLOOKUP(Z462,P463:Q472,2)</f>
        <v>3.3841587560565163E-4</v>
      </c>
      <c r="AA468" s="61">
        <f>SQRT($T$56*VLOOKUP(AA462,$P$51:$T$60,5))*(1-$V$25)*Q468*VLOOKUP(AA462,P463:Q472,2)</f>
        <v>1.6675258359071166E-4</v>
      </c>
      <c r="AB468" s="61">
        <f>SQRT($T$56*VLOOKUP(AB462,$P$51:$T$60,5))*(1-$W$25)*Q468*VLOOKUP(AB462,P463:Q472,2)</f>
        <v>1.1002493193835699E-3</v>
      </c>
      <c r="AC468" s="61">
        <f>SQRT($T$56*VLOOKUP(AC462,$P$51:$T$60,5))*(1-$X$25)*Q468*VLOOKUP(AC462,P463:Q472,2)</f>
        <v>9.9064340438112779E-4</v>
      </c>
      <c r="AD468" s="61">
        <f>SQRT($T$56*VLOOKUP(AD462,$P$51:$T$60,5))*(1-$Y$25)*Q468*VLOOKUP(AD462,P463:Q472,2)</f>
        <v>6.5133733677274119E-4</v>
      </c>
      <c r="AE468" s="155">
        <f>SQRT($T$56*VLOOKUP(AE462,$P$51:$T$60,5))*(1-$Z$25)*Q468*VLOOKUP(AE462,P463:Q472,2)</f>
        <v>1.0163649548947267E-3</v>
      </c>
      <c r="AF468" s="84">
        <f>$U$56*Q468</f>
        <v>6.9949436122291971E-7</v>
      </c>
      <c r="AG468" s="59" t="s">
        <v>572</v>
      </c>
      <c r="AH468" s="60">
        <f>-1*AH463*AH464+AH464^2+AH464^3</f>
        <v>-1.3190027067022981E-2</v>
      </c>
      <c r="AI468" s="61"/>
      <c r="AJ468" s="66" t="s">
        <v>586</v>
      </c>
      <c r="AK468" s="61" t="e">
        <f>SQRT(1-AK467)/SQRT(AK467)*AH470/ABS(AH470)</f>
        <v>#NUM!</v>
      </c>
      <c r="AL468" s="61"/>
      <c r="AM468" s="50"/>
      <c r="AN468" s="65"/>
      <c r="AO468" s="65"/>
      <c r="AP468" s="65" t="s">
        <v>589</v>
      </c>
      <c r="AQ468" s="61">
        <f>AQ463</f>
        <v>0.79388091811232842</v>
      </c>
      <c r="AR468" s="81"/>
      <c r="AS468" s="59">
        <v>6</v>
      </c>
      <c r="AT468" s="61">
        <f t="shared" si="105"/>
        <v>0.18468301041282212</v>
      </c>
      <c r="AU468" s="61">
        <f>SUMPRODUCT(Q463:Q472,$AY$51:$AY$60)</f>
        <v>0.7853333963329896</v>
      </c>
      <c r="AV468" s="68">
        <f>IF($AA$12,EXP((AT468/AH464)*(AQ468-1)-LN(AQ468-AH464)-AH463*(2*AU468/AH463-AT468/AH464)*LN((AQ468+2.41421536*AH464)/(AQ468-0.41421536*AH464))/(AH464*2.82842713)      ),1)</f>
        <v>0.30014114110017853</v>
      </c>
      <c r="AW468" s="61"/>
      <c r="AX468" s="61"/>
      <c r="AY468" s="61"/>
      <c r="AZ468" s="61"/>
      <c r="BA468" s="61"/>
      <c r="BB468" s="61"/>
      <c r="BC468" s="61"/>
    </row>
    <row r="469" spans="14:117" x14ac:dyDescent="0.25">
      <c r="N469" s="82"/>
      <c r="O469" s="81"/>
      <c r="P469" s="78">
        <v>7</v>
      </c>
      <c r="Q469" s="61">
        <f>O442/O446</f>
        <v>0.28965049390679626</v>
      </c>
      <c r="R469" s="60"/>
      <c r="S469" s="60"/>
      <c r="T469" s="61"/>
      <c r="U469" s="62"/>
      <c r="V469" s="153">
        <f>SQRT($T$57*VLOOKUP(V462,$P$51:$T$60,5))*(1-$Q$26)*Q469*VLOOKUP(V462,P463:Q472,2)</f>
        <v>7.8671588309204028E-3</v>
      </c>
      <c r="W469" s="61">
        <f>SQRT($T$57*VLOOKUP(W462,$P$51:$T$60,5))*(1-$R$26)*Q469*VLOOKUP(W462,P463:Q472,2)</f>
        <v>6.0064834882409138E-3</v>
      </c>
      <c r="X469" s="61">
        <f>SQRT($T$57*VLOOKUP(X462,$P$51:$T$60,5))*(1-$S$26)*Q469*VLOOKUP(X462,P463:Q472,2)</f>
        <v>3.3749711246314285E-3</v>
      </c>
      <c r="Y469" s="61">
        <f>SQRT($T$57*VLOOKUP(Y462,$P$51:$T$60,5))*(1-$T$26)*Q469*VLOOKUP(Y462,P463:Q472,2)</f>
        <v>2.0817328403989876E-3</v>
      </c>
      <c r="Z469" s="61">
        <f>SQRT($T$57*VLOOKUP(Z462,$P$51:$T$60,5))*(1-$U$26)*Q469*VLOOKUP(Z462,P463:Q472,2)</f>
        <v>2.0224660523654962E-3</v>
      </c>
      <c r="AA469" s="61">
        <f>SQRT($T$57*VLOOKUP(AA462,$P$51:$T$60,5))*(1-$V$26)*Q469*VLOOKUP(AA462,P463:Q472,2)</f>
        <v>1.1002493193835699E-3</v>
      </c>
      <c r="AB469" s="61">
        <f>SQRT($T$57*VLOOKUP(AB462,$P$51:$T$60,5))*(1-$W$26)*Q469*VLOOKUP(AB462,P463:Q472,2)</f>
        <v>7.4069473319687542E-3</v>
      </c>
      <c r="AC469" s="61">
        <f>SQRT($T$57*VLOOKUP(AC462,$P$51:$T$60,5))*(1-$X$26)*Q469*VLOOKUP(AC462,P463:Q472,2)</f>
        <v>7.6493771003334514E-3</v>
      </c>
      <c r="AD469" s="61">
        <f>SQRT($T$57*VLOOKUP(AD462,$P$51:$T$60,5))*(1-$Y$26)*Q469*VLOOKUP(AD462,P463:Q472,2)</f>
        <v>3.8142384618634353E-3</v>
      </c>
      <c r="AE469" s="155">
        <f>SQRT($T$57*VLOOKUP(AE462,$P$51:$T$60,5))*(1-$Z$26)*Q469*VLOOKUP(AE462,P463:Q472,2)</f>
        <v>6.193972056745733E-3</v>
      </c>
      <c r="AF469" s="84">
        <f>$U$57*Q469</f>
        <v>6.9660466175409321E-6</v>
      </c>
      <c r="AG469" s="82"/>
      <c r="AH469" s="65"/>
      <c r="AI469" s="61"/>
      <c r="AJ469" s="66" t="s">
        <v>587</v>
      </c>
      <c r="AK469" s="61" t="e">
        <f>IF(ATAN(AK468)&lt;0,ATAN(AK468)+PI(),ATAN(AK468))</f>
        <v>#NUM!</v>
      </c>
      <c r="AL469" s="61"/>
      <c r="AM469" s="50"/>
      <c r="AN469" s="65"/>
      <c r="AO469" s="65"/>
      <c r="AP469" s="65"/>
      <c r="AQ469" s="65"/>
      <c r="AR469" s="81"/>
      <c r="AS469" s="59">
        <v>7</v>
      </c>
      <c r="AT469" s="61">
        <f t="shared" si="105"/>
        <v>4.9335284646156045E-2</v>
      </c>
      <c r="AU469" s="61">
        <f>SUMPRODUCT(Q463:Q472,$AZ$51:$AZ$60)</f>
        <v>0.13807061489009395</v>
      </c>
      <c r="AV469" s="68">
        <f>IF($AA$13,EXP((AT469/AH464)*(AQ468-1)-LN(AQ468-AH464)-AH463*(2*AU469/AH463-AT469/AH464)*LN((AQ468+2.41421536*AH464)/(AQ468-0.41421536*AH464))/(AH464*2.82842713)      ),1)</f>
        <v>1.0812392259762691</v>
      </c>
      <c r="AW469" s="61"/>
      <c r="AX469" s="61"/>
      <c r="AY469" s="61"/>
      <c r="AZ469" s="61"/>
      <c r="BA469" s="61"/>
      <c r="BB469" s="61"/>
      <c r="BC469" s="61"/>
    </row>
    <row r="470" spans="14:117" x14ac:dyDescent="0.25">
      <c r="N470" s="82"/>
      <c r="O470" s="81"/>
      <c r="P470" s="78">
        <v>8</v>
      </c>
      <c r="Q470" s="61">
        <f>O443/O446</f>
        <v>0.13700731207231101</v>
      </c>
      <c r="R470" s="60"/>
      <c r="S470" s="60"/>
      <c r="T470" s="61"/>
      <c r="U470" s="62"/>
      <c r="V470" s="153">
        <f>SQRT($T$58*VLOOKUP(V462,$P$51:$T$60,5))*(1-$Q$27)*Q470*VLOOKUP(V462,P463:Q472,2)</f>
        <v>7.4875286978122865E-3</v>
      </c>
      <c r="W470" s="61">
        <f>SQRT($T$58*VLOOKUP(W462,$P$51:$T$60,5))*(1-$R$27)*Q470*VLOOKUP(W462,P463:Q472,2)</f>
        <v>5.5804402181120231E-3</v>
      </c>
      <c r="X470" s="61">
        <f>SQRT($T$58*VLOOKUP(X462,$P$51:$T$60,5))*(1-$S$27)*Q470*VLOOKUP(X462,P463:Q472,2)</f>
        <v>3.2814386855653972E-3</v>
      </c>
      <c r="Y470" s="61">
        <f>SQRT($T$58*VLOOKUP(Y462,$P$51:$T$60,5))*(1-$T$27)*Q470*VLOOKUP(Y462,P463:Q472,2)</f>
        <v>1.9914610863062078E-3</v>
      </c>
      <c r="Z470" s="61">
        <f>SQRT($T$58*VLOOKUP(Z462,$P$51:$T$60,5))*(1-$U$27)*Q470*VLOOKUP(Z462,P463:Q472,2)</f>
        <v>2.0154990829394604E-3</v>
      </c>
      <c r="AA470" s="61">
        <f>SQRT($T$58*VLOOKUP(AA462,$P$51:$T$60,5))*(1-$V$27)*Q470*VLOOKUP(AA462,P463:Q472,2)</f>
        <v>9.9064340438112779E-4</v>
      </c>
      <c r="AB470" s="61">
        <f>SQRT($T$58*VLOOKUP(AB462,$P$51:$T$60,5))*(1-$W$27)*Q470*VLOOKUP(AB462,P463:Q472,2)</f>
        <v>7.6493771003334514E-3</v>
      </c>
      <c r="AC470" s="61">
        <f>SQRT($T$58*VLOOKUP(AC462,$P$51:$T$60,5))*(1-$X$27)*Q470*VLOOKUP(AC462,P463:Q472,2)</f>
        <v>7.6378474561034724E-3</v>
      </c>
      <c r="AD470" s="61">
        <f>SQRT($T$58*VLOOKUP(AD462,$P$51:$T$60,5))*(1-$Y$27)*Q470*VLOOKUP(AD462,P463:Q472,2)</f>
        <v>4.246302377085464E-3</v>
      </c>
      <c r="AE470" s="155">
        <f>SQRT($T$58*VLOOKUP(AE462,$P$51:$T$60,5))*(1-$Z$27)*Q470*VLOOKUP(AE462,P463:Q472,2)</f>
        <v>6.4988837854149601E-3</v>
      </c>
      <c r="AF470" s="84">
        <f>$U$58*Q470</f>
        <v>3.6548464153315046E-6</v>
      </c>
      <c r="AG470" s="59" t="s">
        <v>582</v>
      </c>
      <c r="AH470" s="61">
        <f>AH466*AH467/6-AH468/2-AH466^3/27</f>
        <v>1.6832810631780951E-2</v>
      </c>
      <c r="AI470" s="61"/>
      <c r="AJ470" s="66" t="s">
        <v>573</v>
      </c>
      <c r="AK470" s="61" t="e">
        <f>2*SQRT(AH471)*COS(AK469/3)-AH466/3</f>
        <v>#NUM!</v>
      </c>
      <c r="AL470" s="69" t="e">
        <f>AK470^3+AH466*AK470^2+AH467*AK470+AH468</f>
        <v>#NUM!</v>
      </c>
      <c r="AM470" s="50"/>
      <c r="AN470" s="65"/>
      <c r="AO470" s="65"/>
      <c r="AP470" s="65"/>
      <c r="AQ470" s="65"/>
      <c r="AR470" s="81"/>
      <c r="AS470" s="59">
        <v>8</v>
      </c>
      <c r="AT470" s="61">
        <f t="shared" si="105"/>
        <v>5.4723128868748194E-2</v>
      </c>
      <c r="AU470" s="61">
        <f>SUMPRODUCT(Q463:Q472,$BA$51:$BA$60)</f>
        <v>0.29104964726449845</v>
      </c>
      <c r="AV470" s="68">
        <f>IF($AA$14,EXP((AT470/AH464)*(AQ468-1)-LN(AQ468-AH464)-AH463*(2*AU470/AH463-AT470/AH464)*LN((AQ468+2.41421536*AH464)/(AQ468-0.41421536*AH464))/(AH464*2.82842713)      ),1)</f>
        <v>0.76322174269090237</v>
      </c>
      <c r="AW470" s="61"/>
      <c r="AX470" s="61"/>
      <c r="AY470" s="61"/>
      <c r="AZ470" s="61"/>
      <c r="BA470" s="61"/>
      <c r="BB470" s="61"/>
      <c r="BC470" s="61"/>
      <c r="BD470" s="65"/>
      <c r="BE470" s="65"/>
      <c r="BF470" s="65"/>
    </row>
    <row r="471" spans="14:117" x14ac:dyDescent="0.25">
      <c r="N471" s="82"/>
      <c r="O471" s="81"/>
      <c r="P471" s="78">
        <v>9</v>
      </c>
      <c r="Q471" s="61">
        <f>O444/O446</f>
        <v>7.2366445792395734E-2</v>
      </c>
      <c r="R471" s="60"/>
      <c r="S471" s="60"/>
      <c r="T471" s="61"/>
      <c r="U471" s="62"/>
      <c r="V471" s="153">
        <f>SQRT($T$59*VLOOKUP(V462,$P$51:$T$60,5))*(1-$Q$28)*Q471*VLOOKUP(V462,P463:Q472,2)</f>
        <v>4.652055691898545E-3</v>
      </c>
      <c r="W471" s="61">
        <f>SQRT($T$59*VLOOKUP(W462,$P$51:$T$60,5))*(1-$R$28)*Q471*VLOOKUP(W462,P463:Q472,2)</f>
        <v>3.6309532134141363E-3</v>
      </c>
      <c r="X471" s="61">
        <f>SQRT($T$59*VLOOKUP(X462,$P$51:$T$60,5))*(1-$S$28)*Q471*VLOOKUP(X462,P463:Q472,2)</f>
        <v>2.1049628846800828E-3</v>
      </c>
      <c r="Y471" s="61">
        <f>SQRT($T$59*VLOOKUP(Y462,$P$51:$T$60,5))*(1-$T$28)*Q471*VLOOKUP(Y462,P463:Q472,2)</f>
        <v>1.4152971604213269E-3</v>
      </c>
      <c r="Z471" s="61">
        <f>SQRT($T$59*VLOOKUP(Z462,$P$51:$T$60,5))*(1-$U$28)*Q471*VLOOKUP(Z462,P463:Q472,2)</f>
        <v>1.3438633723799264E-3</v>
      </c>
      <c r="AA471" s="61">
        <f>SQRT($T$59*VLOOKUP(AA462,$P$51:$T$60,5))*(1-$V$28)*Q471*VLOOKUP(AA462,P463:Q472,2)</f>
        <v>6.513373367727413E-4</v>
      </c>
      <c r="AB471" s="61">
        <f>SQRT($T$59*VLOOKUP(AB462,$P$51:$T$60,5))*(1-$W$28)*Q471*VLOOKUP(AB462,P463:Q472,2)</f>
        <v>3.8142384618634353E-3</v>
      </c>
      <c r="AC471" s="61">
        <f>SQRT($T$59*VLOOKUP(AC462,$P$51:$T$60,5))*(1-$X$28)*Q471*VLOOKUP(AC462,P463:Q472,2)</f>
        <v>4.246302377085464E-3</v>
      </c>
      <c r="AD471" s="61">
        <f>SQRT($T$59*VLOOKUP(AD462,$P$51:$T$60,5))*(1-$Y$28)*Q471*VLOOKUP(AD462,P463:Q472,2)</f>
        <v>2.8977451988249497E-3</v>
      </c>
      <c r="AE471" s="155">
        <f>SQRT($T$59*VLOOKUP(AE462,$P$51:$T$60,5))*(1-$Z$28)*Q471*VLOOKUP(AE462,P463:Q472,2)</f>
        <v>4.236853950167584E-3</v>
      </c>
      <c r="AF471" s="84">
        <f>$U$59*Q471</f>
        <v>1.9548248372131589E-6</v>
      </c>
      <c r="AG471" s="59" t="s">
        <v>558</v>
      </c>
      <c r="AH471" s="61">
        <f>AH466^2/9-AH467/3</f>
        <v>5.4267140133095255E-2</v>
      </c>
      <c r="AI471" s="61"/>
      <c r="AJ471" s="66" t="s">
        <v>574</v>
      </c>
      <c r="AK471" s="61" t="e">
        <f>2*SQRT(AH471)*COS((AK469+2*PI())/3)-AH466/3</f>
        <v>#NUM!</v>
      </c>
      <c r="AL471" s="69" t="e">
        <f>AK471^3+AK471^2*AH466+AK471*AH467+AH468</f>
        <v>#NUM!</v>
      </c>
      <c r="AM471" s="50"/>
      <c r="AN471" s="65"/>
      <c r="AO471" s="50"/>
      <c r="AP471" s="65"/>
      <c r="AQ471" s="65"/>
      <c r="AR471" s="81"/>
      <c r="AS471" s="59">
        <v>9</v>
      </c>
      <c r="AT471" s="61">
        <f t="shared" si="105"/>
        <v>5.5413571276127595E-2</v>
      </c>
      <c r="AU471" s="61">
        <f>SUMPRODUCT(Q463:Q472,$BB$51:$BB$60)</f>
        <v>0.33719886981801289</v>
      </c>
      <c r="AV471" s="68">
        <f>IF($AA$15,EXP((AT471/AH464)*(AQ468-1)-LN(AQ468-AH464)-AH463*(2*AU471/AH463-AT471/AH464)*LN((AQ468+2.41421536*AH464)/(AQ468-0.41421536*AH464))/(AH464*2.82842713)      ),1)</f>
        <v>0.68599928199542914</v>
      </c>
      <c r="AW471" s="61"/>
      <c r="AX471" s="61"/>
      <c r="AY471" s="61"/>
      <c r="AZ471" s="61"/>
      <c r="BA471" s="61"/>
      <c r="BB471" s="61"/>
      <c r="BC471" s="61"/>
      <c r="BD471" s="65"/>
      <c r="BE471" s="65"/>
      <c r="BF471" s="65"/>
    </row>
    <row r="472" spans="14:117" x14ac:dyDescent="0.25">
      <c r="N472" s="82"/>
      <c r="O472" s="81"/>
      <c r="P472" s="78">
        <v>10</v>
      </c>
      <c r="Q472" s="61">
        <f>O445/O446</f>
        <v>0.11231134758818614</v>
      </c>
      <c r="R472" s="60"/>
      <c r="S472" s="60"/>
      <c r="T472" s="61"/>
      <c r="U472" s="62"/>
      <c r="V472" s="153">
        <f>SQRT($T$60*VLOOKUP(V462,$P$51:$T$60,5))*(1-$Q$29)*Q472*VLOOKUP(V462,P463:Q472,2)</f>
        <v>7.2659693271885191E-3</v>
      </c>
      <c r="W472" s="61">
        <f>SQRT($T$60*VLOOKUP(W462,$P$51:$T$60,5))*(1-$R$29)*Q472*VLOOKUP(W462,P463:Q472,2)</f>
        <v>5.7397661179570091E-3</v>
      </c>
      <c r="X472" s="61">
        <f>SQRT($T$60*VLOOKUP(X462,$P$51:$T$60,5))*(1-$S$29)*Q472*VLOOKUP(X462,P463:Q472,2)</f>
        <v>3.3739424724487802E-3</v>
      </c>
      <c r="Y472" s="61">
        <f>SQRT($T$60*VLOOKUP(Y462,$P$51:$T$60,5))*(1-$T$29)*Q472*VLOOKUP(Y462,P463:Q472,2)</f>
        <v>1.8785428780852148E-3</v>
      </c>
      <c r="Z472" s="61">
        <f>SQRT($T$60*VLOOKUP(Z462,$P$51:$T$60,5))*(1-$U$29)*Q472*VLOOKUP(Z462,P463:Q472,2)</f>
        <v>2.0626609119881499E-3</v>
      </c>
      <c r="AA472" s="61">
        <f>SQRT($T$60*VLOOKUP(AA462,$P$51:$T$60,5))*(1-$V$29)*Q472*VLOOKUP(AA462,P463:Q472,2)</f>
        <v>1.0163649548947267E-3</v>
      </c>
      <c r="AB472" s="61">
        <f>SQRT($T$60*VLOOKUP(AB462,$P$51:$T$60,5))*(1-$W$29)*Q472*VLOOKUP(AB462,P463:Q472,2)</f>
        <v>6.1939720567457321E-3</v>
      </c>
      <c r="AC472" s="61">
        <f>SQRT($T$60*VLOOKUP(AC462,$P$51:$T$60,5))*(1-$X$29)*Q472*VLOOKUP(AC462,P463:Q472,2)</f>
        <v>6.4988837854149601E-3</v>
      </c>
      <c r="AD472" s="61">
        <f>SQRT($T$60*VLOOKUP(AD462,$P$51:$T$60,5))*(1-$Y$29)*Q472*VLOOKUP(AD462,P463:Q472,2)</f>
        <v>4.2368539501675831E-3</v>
      </c>
      <c r="AE472" s="155">
        <f>SQRT($T$60*VLOOKUP(AE462,$P$51:$T$60,5))*(1-$Z$29)*Q472*VLOOKUP(AE462,P463:Q472,2)</f>
        <v>6.1947929039205549E-3</v>
      </c>
      <c r="AF472" s="84">
        <f>$U$60*Q472</f>
        <v>4.0740794784609553E-6</v>
      </c>
      <c r="AG472" s="59" t="s">
        <v>72</v>
      </c>
      <c r="AH472" s="63">
        <f>AH470^2-AH471^3</f>
        <v>1.235309918731169E-4</v>
      </c>
      <c r="AI472" s="61"/>
      <c r="AJ472" s="66" t="s">
        <v>575</v>
      </c>
      <c r="AK472" s="61" t="e">
        <f>2*SQRT(AH471)*COS((AK469+4*PI())/3)-AH466/3</f>
        <v>#NUM!</v>
      </c>
      <c r="AL472" s="69" t="e">
        <f>AK472^3+AK472^2*AH466+AH467*AK472+AH468</f>
        <v>#NUM!</v>
      </c>
      <c r="AM472" s="50"/>
      <c r="AN472" s="65"/>
      <c r="AO472" s="50"/>
      <c r="AP472" s="65"/>
      <c r="AQ472" s="65"/>
      <c r="AR472" s="81"/>
      <c r="AS472" s="59">
        <v>10</v>
      </c>
      <c r="AT472" s="61">
        <f t="shared" si="105"/>
        <v>7.4413442121268769E-2</v>
      </c>
      <c r="AU472" s="61">
        <f>SUMPRODUCT(Q463:Q472,$BC$51:$BC$60)</f>
        <v>0.33318387428729823</v>
      </c>
      <c r="AV472" s="68">
        <f>IF($AA$16,EXP((AT472/AH464)*(AQ468-1)-LN(AQ468-AH464)-AH463*(2*AU472/AH463-AT472/AH464)*LN((AQ468+2.41421536*AH464)/(AQ468-0.41421536*AH464))/(AH464*2.82842713)      ),1)</f>
        <v>0.71529338675642762</v>
      </c>
      <c r="AW472" s="61"/>
      <c r="AX472" s="61"/>
      <c r="AY472" s="61"/>
      <c r="AZ472" s="61"/>
      <c r="BA472" s="61"/>
      <c r="BB472" s="61"/>
      <c r="BC472" s="61"/>
      <c r="BD472" s="65"/>
      <c r="BE472" s="65"/>
      <c r="BF472" s="65"/>
    </row>
    <row r="473" spans="14:117" x14ac:dyDescent="0.25">
      <c r="N473" s="70"/>
      <c r="O473" s="80"/>
      <c r="P473" s="79"/>
      <c r="Q473" s="71"/>
      <c r="R473" s="71"/>
      <c r="S473" s="71"/>
      <c r="T473" s="72"/>
      <c r="U473" s="73"/>
      <c r="V473" s="70"/>
      <c r="W473" s="73"/>
      <c r="X473" s="73"/>
      <c r="Y473" s="73"/>
      <c r="Z473" s="73"/>
      <c r="AA473" s="73"/>
      <c r="AB473" s="73"/>
      <c r="AC473" s="73"/>
      <c r="AD473" s="73"/>
      <c r="AE473" s="88">
        <f>SUM(V463:AE472)</f>
        <v>0.32281483402995992</v>
      </c>
      <c r="AF473" s="85">
        <f>SUM(AF463:AF472)</f>
        <v>3.1798738561485288E-5</v>
      </c>
      <c r="AG473" s="70"/>
      <c r="AH473" s="73"/>
      <c r="AI473" s="74"/>
      <c r="AJ473" s="75"/>
      <c r="AK473" s="74"/>
      <c r="AL473" s="74"/>
      <c r="AM473" s="76"/>
      <c r="AN473" s="73"/>
      <c r="AO473" s="76"/>
      <c r="AP473" s="73"/>
      <c r="AQ473" s="73"/>
      <c r="AR473" s="80"/>
      <c r="AS473" s="70"/>
      <c r="AT473" s="73"/>
      <c r="AU473" s="73"/>
      <c r="AV473" s="80"/>
      <c r="AW473" s="65"/>
      <c r="AX473" s="65"/>
      <c r="AY473" s="65"/>
      <c r="AZ473" s="65"/>
      <c r="BA473" s="65"/>
      <c r="BB473" s="65"/>
      <c r="BC473" s="65"/>
      <c r="BD473" s="65"/>
      <c r="BE473" s="65"/>
      <c r="BF473" s="61"/>
    </row>
    <row r="474" spans="14:117" x14ac:dyDescent="0.25">
      <c r="N474" s="92">
        <f>N434+1</f>
        <v>11</v>
      </c>
      <c r="O474" s="157">
        <f>DM487</f>
        <v>0.2430943932896367</v>
      </c>
      <c r="P474" s="158"/>
      <c r="Q474" s="55"/>
      <c r="R474" s="55"/>
      <c r="S474" s="57">
        <v>1</v>
      </c>
      <c r="T474" s="55"/>
      <c r="U474" s="57">
        <f>S474+1</f>
        <v>2</v>
      </c>
      <c r="V474" s="55"/>
      <c r="W474" s="57">
        <f>U474+1</f>
        <v>3</v>
      </c>
      <c r="X474" s="55"/>
      <c r="Y474" s="57">
        <f>W474+1</f>
        <v>4</v>
      </c>
      <c r="Z474" s="55"/>
      <c r="AA474" s="57">
        <f>Y474+1</f>
        <v>5</v>
      </c>
      <c r="AB474" s="55"/>
      <c r="AC474" s="57">
        <f>AA474+1</f>
        <v>6</v>
      </c>
      <c r="AD474" s="55"/>
      <c r="AE474" s="57">
        <f>AC474+1</f>
        <v>7</v>
      </c>
      <c r="AF474" s="55"/>
      <c r="AG474" s="57">
        <f>AE474+1</f>
        <v>8</v>
      </c>
      <c r="AH474" s="55"/>
      <c r="AI474" s="57">
        <f>AG474+1</f>
        <v>9</v>
      </c>
      <c r="AJ474" s="55"/>
      <c r="AK474" s="57">
        <f>AI474+1</f>
        <v>10</v>
      </c>
      <c r="AL474" s="55"/>
      <c r="AM474" s="57">
        <f>AK474+1</f>
        <v>11</v>
      </c>
      <c r="AN474" s="55"/>
      <c r="AO474" s="57">
        <f>AM474+1</f>
        <v>12</v>
      </c>
      <c r="AP474" s="55"/>
      <c r="AQ474" s="57">
        <f>AO474+1</f>
        <v>13</v>
      </c>
      <c r="AR474" s="55"/>
      <c r="AS474" s="57">
        <f>AQ474+1</f>
        <v>14</v>
      </c>
      <c r="AT474" s="55"/>
      <c r="AU474" s="57">
        <f>AS474+1</f>
        <v>15</v>
      </c>
      <c r="AV474" s="55"/>
      <c r="AW474" s="57">
        <f>AU474+1</f>
        <v>16</v>
      </c>
      <c r="AX474" s="55"/>
      <c r="AY474" s="57">
        <f>AW474+1</f>
        <v>17</v>
      </c>
      <c r="AZ474" s="55"/>
      <c r="BA474" s="57">
        <f>AY474+1</f>
        <v>18</v>
      </c>
      <c r="BB474" s="55"/>
      <c r="BC474" s="57">
        <f>BA474+1</f>
        <v>19</v>
      </c>
      <c r="BD474" s="55"/>
      <c r="BE474" s="57">
        <f>BC474+1</f>
        <v>20</v>
      </c>
      <c r="BF474" s="55"/>
      <c r="BG474" s="57">
        <f>BE474+1</f>
        <v>21</v>
      </c>
      <c r="BH474" s="55"/>
      <c r="BI474" s="57">
        <f>BG474+1</f>
        <v>22</v>
      </c>
      <c r="BJ474" s="55"/>
      <c r="BK474" s="57">
        <f>BI474+1</f>
        <v>23</v>
      </c>
      <c r="BL474" s="55"/>
      <c r="BM474" s="57">
        <f>BK474+1</f>
        <v>24</v>
      </c>
      <c r="BN474" s="55"/>
      <c r="BO474" s="57">
        <f>BM474+1</f>
        <v>25</v>
      </c>
      <c r="BP474" s="55"/>
      <c r="BQ474" s="57">
        <f>BO474+1</f>
        <v>26</v>
      </c>
      <c r="BR474" s="55"/>
      <c r="BS474" s="57">
        <f>BQ474+1</f>
        <v>27</v>
      </c>
      <c r="BT474" s="55"/>
      <c r="BU474" s="57">
        <f>BS474+1</f>
        <v>28</v>
      </c>
      <c r="BV474" s="55"/>
      <c r="BW474" s="57">
        <f>BU474+1</f>
        <v>29</v>
      </c>
      <c r="BX474" s="55"/>
      <c r="BY474" s="57">
        <f>BW474+1</f>
        <v>30</v>
      </c>
      <c r="BZ474" s="55"/>
      <c r="CA474" s="57">
        <f>BY474+1</f>
        <v>31</v>
      </c>
      <c r="CB474" s="55"/>
      <c r="CC474" s="57">
        <f>CA474+1</f>
        <v>32</v>
      </c>
      <c r="CD474" s="55"/>
      <c r="CE474" s="57">
        <f>CC474+1</f>
        <v>33</v>
      </c>
      <c r="CF474" s="55"/>
      <c r="CG474" s="57">
        <f>CE474+1</f>
        <v>34</v>
      </c>
      <c r="CH474" s="55"/>
      <c r="CI474" s="57">
        <f>CG474+1</f>
        <v>35</v>
      </c>
      <c r="CJ474" s="55"/>
      <c r="CK474" s="57">
        <f>CI474+1</f>
        <v>36</v>
      </c>
      <c r="CL474" s="55"/>
      <c r="CM474" s="57">
        <f>CK474+1</f>
        <v>37</v>
      </c>
      <c r="CN474" s="55"/>
      <c r="CO474" s="57">
        <f>CM474+1</f>
        <v>38</v>
      </c>
      <c r="CP474" s="55"/>
      <c r="CQ474" s="57">
        <f>CO474+1</f>
        <v>39</v>
      </c>
      <c r="CR474" s="55"/>
      <c r="CS474" s="57">
        <f>CQ474+1</f>
        <v>40</v>
      </c>
      <c r="CT474" s="55"/>
      <c r="CU474" s="57">
        <f>CS474+1</f>
        <v>41</v>
      </c>
      <c r="CV474" s="55"/>
      <c r="CW474" s="57">
        <f>CU474+1</f>
        <v>42</v>
      </c>
      <c r="CX474" s="55"/>
      <c r="CY474" s="57">
        <f>CW474+1</f>
        <v>43</v>
      </c>
      <c r="CZ474" s="55"/>
      <c r="DA474" s="57">
        <f>CY474+1</f>
        <v>44</v>
      </c>
      <c r="DB474" s="55"/>
      <c r="DC474" s="57">
        <f>DA474+1</f>
        <v>45</v>
      </c>
      <c r="DD474" s="55"/>
      <c r="DE474" s="57">
        <f>DC474+1</f>
        <v>46</v>
      </c>
      <c r="DF474" s="55"/>
      <c r="DG474" s="57">
        <f>DE474+1</f>
        <v>47</v>
      </c>
      <c r="DH474" s="55"/>
      <c r="DI474" s="57">
        <f>DG474+1</f>
        <v>48</v>
      </c>
      <c r="DJ474" s="55"/>
      <c r="DK474" s="57">
        <f>DI474+1</f>
        <v>49</v>
      </c>
      <c r="DL474" s="55"/>
      <c r="DM474" s="90">
        <f>DK474+1</f>
        <v>50</v>
      </c>
    </row>
    <row r="475" spans="14:117" x14ac:dyDescent="0.25">
      <c r="N475" s="159" t="s">
        <v>545</v>
      </c>
      <c r="O475" s="168" t="s">
        <v>560</v>
      </c>
      <c r="P475" s="79"/>
      <c r="Q475" s="73" t="s">
        <v>580</v>
      </c>
      <c r="R475" s="160" t="s">
        <v>621</v>
      </c>
      <c r="S475" s="160" t="s">
        <v>622</v>
      </c>
      <c r="T475" s="160" t="s">
        <v>621</v>
      </c>
      <c r="U475" s="160" t="s">
        <v>622</v>
      </c>
      <c r="V475" s="160" t="s">
        <v>621</v>
      </c>
      <c r="W475" s="160" t="s">
        <v>622</v>
      </c>
      <c r="X475" s="160" t="s">
        <v>621</v>
      </c>
      <c r="Y475" s="160" t="s">
        <v>622</v>
      </c>
      <c r="Z475" s="160" t="s">
        <v>621</v>
      </c>
      <c r="AA475" s="160" t="s">
        <v>622</v>
      </c>
      <c r="AB475" s="160" t="s">
        <v>621</v>
      </c>
      <c r="AC475" s="160" t="s">
        <v>622</v>
      </c>
      <c r="AD475" s="160" t="s">
        <v>621</v>
      </c>
      <c r="AE475" s="160" t="s">
        <v>622</v>
      </c>
      <c r="AF475" s="160" t="s">
        <v>621</v>
      </c>
      <c r="AG475" s="160" t="s">
        <v>622</v>
      </c>
      <c r="AH475" s="160" t="s">
        <v>621</v>
      </c>
      <c r="AI475" s="160" t="s">
        <v>622</v>
      </c>
      <c r="AJ475" s="160" t="s">
        <v>621</v>
      </c>
      <c r="AK475" s="160" t="s">
        <v>622</v>
      </c>
      <c r="AL475" s="160" t="s">
        <v>621</v>
      </c>
      <c r="AM475" s="160" t="s">
        <v>622</v>
      </c>
      <c r="AN475" s="160" t="s">
        <v>621</v>
      </c>
      <c r="AO475" s="160" t="s">
        <v>622</v>
      </c>
      <c r="AP475" s="160" t="s">
        <v>621</v>
      </c>
      <c r="AQ475" s="160" t="s">
        <v>622</v>
      </c>
      <c r="AR475" s="160" t="s">
        <v>621</v>
      </c>
      <c r="AS475" s="160" t="s">
        <v>622</v>
      </c>
      <c r="AT475" s="160" t="s">
        <v>621</v>
      </c>
      <c r="AU475" s="160" t="s">
        <v>622</v>
      </c>
      <c r="AV475" s="160" t="s">
        <v>621</v>
      </c>
      <c r="AW475" s="160" t="s">
        <v>622</v>
      </c>
      <c r="AX475" s="160" t="s">
        <v>621</v>
      </c>
      <c r="AY475" s="160" t="s">
        <v>622</v>
      </c>
      <c r="AZ475" s="160" t="s">
        <v>621</v>
      </c>
      <c r="BA475" s="160" t="s">
        <v>622</v>
      </c>
      <c r="BB475" s="160" t="s">
        <v>621</v>
      </c>
      <c r="BC475" s="160" t="s">
        <v>622</v>
      </c>
      <c r="BD475" s="160" t="s">
        <v>621</v>
      </c>
      <c r="BE475" s="160" t="s">
        <v>622</v>
      </c>
      <c r="BF475" s="160" t="s">
        <v>621</v>
      </c>
      <c r="BG475" s="160" t="s">
        <v>622</v>
      </c>
      <c r="BH475" s="160" t="s">
        <v>621</v>
      </c>
      <c r="BI475" s="160" t="s">
        <v>622</v>
      </c>
      <c r="BJ475" s="160" t="s">
        <v>621</v>
      </c>
      <c r="BK475" s="160" t="s">
        <v>622</v>
      </c>
      <c r="BL475" s="160" t="s">
        <v>621</v>
      </c>
      <c r="BM475" s="160" t="s">
        <v>622</v>
      </c>
      <c r="BN475" s="160" t="s">
        <v>621</v>
      </c>
      <c r="BO475" s="160" t="s">
        <v>622</v>
      </c>
      <c r="BP475" s="160" t="s">
        <v>621</v>
      </c>
      <c r="BQ475" s="160" t="s">
        <v>622</v>
      </c>
      <c r="BR475" s="160" t="s">
        <v>621</v>
      </c>
      <c r="BS475" s="160" t="s">
        <v>622</v>
      </c>
      <c r="BT475" s="160" t="s">
        <v>621</v>
      </c>
      <c r="BU475" s="160" t="s">
        <v>622</v>
      </c>
      <c r="BV475" s="160" t="s">
        <v>621</v>
      </c>
      <c r="BW475" s="160" t="s">
        <v>622</v>
      </c>
      <c r="BX475" s="160" t="s">
        <v>621</v>
      </c>
      <c r="BY475" s="160" t="s">
        <v>622</v>
      </c>
      <c r="BZ475" s="160" t="s">
        <v>621</v>
      </c>
      <c r="CA475" s="160" t="s">
        <v>622</v>
      </c>
      <c r="CB475" s="160" t="s">
        <v>621</v>
      </c>
      <c r="CC475" s="160" t="s">
        <v>622</v>
      </c>
      <c r="CD475" s="160" t="s">
        <v>621</v>
      </c>
      <c r="CE475" s="160" t="s">
        <v>622</v>
      </c>
      <c r="CF475" s="160" t="s">
        <v>621</v>
      </c>
      <c r="CG475" s="160" t="s">
        <v>622</v>
      </c>
      <c r="CH475" s="160" t="s">
        <v>621</v>
      </c>
      <c r="CI475" s="160" t="s">
        <v>622</v>
      </c>
      <c r="CJ475" s="160" t="s">
        <v>621</v>
      </c>
      <c r="CK475" s="160" t="s">
        <v>622</v>
      </c>
      <c r="CL475" s="160" t="s">
        <v>621</v>
      </c>
      <c r="CM475" s="160" t="s">
        <v>622</v>
      </c>
      <c r="CN475" s="160" t="s">
        <v>621</v>
      </c>
      <c r="CO475" s="160" t="s">
        <v>622</v>
      </c>
      <c r="CP475" s="160" t="s">
        <v>621</v>
      </c>
      <c r="CQ475" s="160" t="s">
        <v>622</v>
      </c>
      <c r="CR475" s="160" t="s">
        <v>621</v>
      </c>
      <c r="CS475" s="160" t="s">
        <v>622</v>
      </c>
      <c r="CT475" s="160" t="s">
        <v>621</v>
      </c>
      <c r="CU475" s="160" t="s">
        <v>622</v>
      </c>
      <c r="CV475" s="160" t="s">
        <v>621</v>
      </c>
      <c r="CW475" s="160" t="s">
        <v>622</v>
      </c>
      <c r="CX475" s="160" t="s">
        <v>621</v>
      </c>
      <c r="CY475" s="160" t="s">
        <v>622</v>
      </c>
      <c r="CZ475" s="160" t="s">
        <v>621</v>
      </c>
      <c r="DA475" s="160" t="s">
        <v>622</v>
      </c>
      <c r="DB475" s="160" t="s">
        <v>621</v>
      </c>
      <c r="DC475" s="160" t="s">
        <v>622</v>
      </c>
      <c r="DD475" s="160" t="s">
        <v>621</v>
      </c>
      <c r="DE475" s="160" t="s">
        <v>622</v>
      </c>
      <c r="DF475" s="160" t="s">
        <v>621</v>
      </c>
      <c r="DG475" s="160" t="s">
        <v>622</v>
      </c>
      <c r="DH475" s="160" t="s">
        <v>621</v>
      </c>
      <c r="DI475" s="160" t="s">
        <v>622</v>
      </c>
      <c r="DJ475" s="160" t="s">
        <v>621</v>
      </c>
      <c r="DK475" s="160" t="s">
        <v>622</v>
      </c>
      <c r="DL475" s="160" t="s">
        <v>621</v>
      </c>
      <c r="DM475" s="161" t="s">
        <v>622</v>
      </c>
    </row>
    <row r="476" spans="14:117" x14ac:dyDescent="0.25">
      <c r="N476" s="153">
        <f>$Z$7/(O474*(Q476-1)+1)</f>
        <v>6.5255902107326097E-2</v>
      </c>
      <c r="O476" s="169">
        <f>N476*Q476</f>
        <v>0.20818020991428474</v>
      </c>
      <c r="P476" s="78">
        <v>1</v>
      </c>
      <c r="Q476" s="61">
        <f>IF($AA$7,AV451/AV463,0)</f>
        <v>3.1902127346564249</v>
      </c>
      <c r="R476" s="61">
        <f>IF($AA$7,$Z$7*($Q476-1)/(1+O434*($Q476-1)),0)</f>
        <v>0.14292430940549455</v>
      </c>
      <c r="S476" s="114">
        <f>IF(R476=0,0,-1*R476^2/$Z$7)</f>
        <v>-0.20427358219037536</v>
      </c>
      <c r="T476" s="61">
        <f>IF($AA$7,$Z$7*($Q476-1)/(1+S487*($Q476-1)),0)</f>
        <v>0.1421730257294937</v>
      </c>
      <c r="U476" s="114">
        <f>IF(T476=0,0,-1*T476^2/$Z$7)</f>
        <v>-0.20213169245079274</v>
      </c>
      <c r="V476" s="61">
        <f>IF($AA$7,$Z$7*($Q476-1)/(1+U487*($Q476-1)),0)</f>
        <v>0.14292724102758442</v>
      </c>
      <c r="W476" s="114">
        <f>IF(V476=0,0,-1*V476^2/$Z$7)</f>
        <v>-0.20428196227757212</v>
      </c>
      <c r="X476" s="61">
        <f>IF($AA$7,$Z$7*($Q476-1)/(1+W487*($Q476-1)),0)</f>
        <v>0.14292430785200699</v>
      </c>
      <c r="Y476" s="114">
        <f>IF(X476=0,0,-1*X476^2/$Z$7)</f>
        <v>-0.20427357774975266</v>
      </c>
      <c r="Z476" s="61">
        <f>IF($AA$7,$Z$7*($Q476-1)/(1+Y487*($Q476-1)),0)</f>
        <v>0.14292430780695867</v>
      </c>
      <c r="AA476" s="114">
        <f>IF(Z476=0,0,-1*Z476^2/$Z$7)</f>
        <v>-0.20427357762098267</v>
      </c>
      <c r="AB476" s="61">
        <f>IF($AA$7,$Z$7*($Q476-1)/(1+AA487*($Q476-1)),0)</f>
        <v>0.14292430780695864</v>
      </c>
      <c r="AC476" s="114">
        <f>IF(AB476=0,0,-1*AB476^2/$Z$7)</f>
        <v>-0.20427357762098258</v>
      </c>
      <c r="AD476" s="61">
        <f>IF($AA$7,$Z$7*($Q476-1)/(1+AC487*($Q476-1)),0)</f>
        <v>0.14292430780695867</v>
      </c>
      <c r="AE476" s="114">
        <f>IF(AD476=0,0,-1*AD476^2/$Z$7)</f>
        <v>-0.20427357762098267</v>
      </c>
      <c r="AF476" s="61">
        <f>IF($AA$7,$Z$7*($Q476-1)/(1+AE487*($Q476-1)),0)</f>
        <v>0.14292430780695864</v>
      </c>
      <c r="AG476" s="114">
        <f>IF(AF476=0,0,-1*AF476^2/$Z$7)</f>
        <v>-0.20427357762098258</v>
      </c>
      <c r="AH476" s="61">
        <f>IF($AA$7,$Z$7*($Q476-1)/(1+AG487*($Q476-1)),0)</f>
        <v>0.14292430780695867</v>
      </c>
      <c r="AI476" s="114">
        <f>IF(AH476=0,0,-1*AH476^2/$Z$7)</f>
        <v>-0.20427357762098267</v>
      </c>
      <c r="AJ476" s="61">
        <f>IF($AA$7,$Z$7*($Q476-1)/(1+AI487*($Q476-1)),0)</f>
        <v>0.14292430780695864</v>
      </c>
      <c r="AK476" s="114">
        <f>IF(AJ476=0,0,-1*AJ476^2/$Z$7)</f>
        <v>-0.20427357762098258</v>
      </c>
      <c r="AL476" s="61">
        <f>IF($AA$7,$Z$7*($Q476-1)/(1+AK487*($Q476-1)),0)</f>
        <v>0.14292430780695867</v>
      </c>
      <c r="AM476" s="114">
        <f>IF(AL476=0,0,-1*AL476^2/$Z$7)</f>
        <v>-0.20427357762098267</v>
      </c>
      <c r="AN476" s="61">
        <f>IF($AA$7,$Z$7*($Q476-1)/(1+AM487*($Q476-1)),0)</f>
        <v>0.14292430780695864</v>
      </c>
      <c r="AO476" s="114">
        <f>IF(AN476=0,0,-1*AN476^2/$Z$7)</f>
        <v>-0.20427357762098258</v>
      </c>
      <c r="AP476" s="61">
        <f>IF($AA$7,$Z$7*($Q476-1)/(1+AO487*($Q476-1)),0)</f>
        <v>0.14292430780695867</v>
      </c>
      <c r="AQ476" s="114">
        <f>IF(AP476=0,0,-1*AP476^2/$Z$7)</f>
        <v>-0.20427357762098267</v>
      </c>
      <c r="AR476" s="61">
        <f>IF($AA$7,$Z$7*($Q476-1)/(1+AQ487*($Q476-1)),0)</f>
        <v>0.14292430780695864</v>
      </c>
      <c r="AS476" s="114">
        <f>IF(AR476=0,0,-1*AR476^2/$Z$7)</f>
        <v>-0.20427357762098258</v>
      </c>
      <c r="AT476" s="61">
        <f>IF($AA$7,$Z$7*($Q476-1)/(1+AS487*($Q476-1)),0)</f>
        <v>0.14292430780695867</v>
      </c>
      <c r="AU476" s="114">
        <f>IF(AT476=0,0,-1*AT476^2/$Z$7)</f>
        <v>-0.20427357762098267</v>
      </c>
      <c r="AV476" s="61">
        <f>IF($AA$7,$Z$7*($Q476-1)/(1+AU487*($Q476-1)),0)</f>
        <v>0.14292430780695864</v>
      </c>
      <c r="AW476" s="114">
        <f>IF(AV476=0,0,-1*AV476^2/$Z$7)</f>
        <v>-0.20427357762098258</v>
      </c>
      <c r="AX476" s="61">
        <f>IF($AA$7,$Z$7*($Q476-1)/(1+AW487*($Q476-1)),0)</f>
        <v>0.14292430780695867</v>
      </c>
      <c r="AY476" s="114">
        <f>IF(AX476=0,0,-1*AX476^2/$Z$7)</f>
        <v>-0.20427357762098267</v>
      </c>
      <c r="AZ476" s="61">
        <f>IF($AA$7,$Z$7*($Q476-1)/(1+AY487*($Q476-1)),0)</f>
        <v>0.14292430780695864</v>
      </c>
      <c r="BA476" s="114">
        <f>IF(AZ476=0,0,-1*AZ476^2/$Z$7)</f>
        <v>-0.20427357762098258</v>
      </c>
      <c r="BB476" s="61">
        <f>IF($AA$7,$Z$7*($Q476-1)/(1+BA487*($Q476-1)),0)</f>
        <v>0.14292430780695867</v>
      </c>
      <c r="BC476" s="114">
        <f>IF(BB476=0,0,-1*BB476^2/$Z$7)</f>
        <v>-0.20427357762098267</v>
      </c>
      <c r="BD476" s="61">
        <f>IF($AA$7,$Z$7*($Q476-1)/(1+BC487*($Q476-1)),0)</f>
        <v>0.14292430780695864</v>
      </c>
      <c r="BE476" s="114">
        <f>IF(BD476=0,0,-1*BD476^2/$Z$7)</f>
        <v>-0.20427357762098258</v>
      </c>
      <c r="BF476" s="61">
        <f>IF($AA$7,$Z$7*($Q476-1)/(1+BE487*($Q476-1)),0)</f>
        <v>0.14292430780695867</v>
      </c>
      <c r="BG476" s="114">
        <f>IF(BF476=0,0,-1*BF476^2/$Z$7)</f>
        <v>-0.20427357762098267</v>
      </c>
      <c r="BH476" s="61">
        <f>IF($AA$7,$Z$7*($Q476-1)/(1+BG487*($Q476-1)),0)</f>
        <v>0.14292430780695864</v>
      </c>
      <c r="BI476" s="114">
        <f>IF(BH476=0,0,-1*BH476^2/$Z$7)</f>
        <v>-0.20427357762098258</v>
      </c>
      <c r="BJ476" s="61">
        <f>IF($AA$7,$Z$7*($Q476-1)/(1+BI487*($Q476-1)),0)</f>
        <v>0.14292430780695867</v>
      </c>
      <c r="BK476" s="114">
        <f>IF(BJ476=0,0,-1*BJ476^2/$Z$7)</f>
        <v>-0.20427357762098267</v>
      </c>
      <c r="BL476" s="61">
        <f>IF($AA$7,$Z$7*($Q476-1)/(1+BK487*($Q476-1)),0)</f>
        <v>0.14292430780695864</v>
      </c>
      <c r="BM476" s="114">
        <f>IF(BL476=0,0,-1*BL476^2/$Z$7)</f>
        <v>-0.20427357762098258</v>
      </c>
      <c r="BN476" s="61">
        <f>IF($AA$7,$Z$7*($Q476-1)/(1+BM487*($Q476-1)),0)</f>
        <v>0.14292430780695867</v>
      </c>
      <c r="BO476" s="114">
        <f>IF(BN476=0,0,-1*BN476^2/$Z$7)</f>
        <v>-0.20427357762098267</v>
      </c>
      <c r="BP476" s="61">
        <f>IF($AA$7,$Z$7*($Q476-1)/(1+BO487*($Q476-1)),0)</f>
        <v>0.14292430780695864</v>
      </c>
      <c r="BQ476" s="114">
        <f>IF(BP476=0,0,-1*BP476^2/$Z$7)</f>
        <v>-0.20427357762098258</v>
      </c>
      <c r="BR476" s="61">
        <f>IF($AA$7,$Z$7*($Q476-1)/(1+BQ487*($Q476-1)),0)</f>
        <v>0.14292430780695867</v>
      </c>
      <c r="BS476" s="114">
        <f>IF(BR476=0,0,-1*BR476^2/$Z$7)</f>
        <v>-0.20427357762098267</v>
      </c>
      <c r="BT476" s="61">
        <f>IF($AA$7,$Z$7*($Q476-1)/(1+BS487*($Q476-1)),0)</f>
        <v>0.14292430780695864</v>
      </c>
      <c r="BU476" s="114">
        <f>IF(BT476=0,0,-1*BT476^2/$Z$7)</f>
        <v>-0.20427357762098258</v>
      </c>
      <c r="BV476" s="61">
        <f>IF($AA$7,$Z$7*($Q476-1)/(1+BU487*($Q476-1)),0)</f>
        <v>0.14292430780695867</v>
      </c>
      <c r="BW476" s="114">
        <f>IF(BV476=0,0,-1*BV476^2/$Z$7)</f>
        <v>-0.20427357762098267</v>
      </c>
      <c r="BX476" s="61">
        <f>IF($AA$7,$Z$7*($Q476-1)/(1+BW487*($Q476-1)),0)</f>
        <v>0.14292430780695864</v>
      </c>
      <c r="BY476" s="114">
        <f>IF(BX476=0,0,-1*BX476^2/$Z$7)</f>
        <v>-0.20427357762098258</v>
      </c>
      <c r="BZ476" s="61">
        <f>IF($AA$7,$Z$7*($Q476-1)/(1+BY487*($Q476-1)),0)</f>
        <v>0.14292430780695867</v>
      </c>
      <c r="CA476" s="114">
        <f>IF(BZ476=0,0,-1*BZ476^2/$Z$7)</f>
        <v>-0.20427357762098267</v>
      </c>
      <c r="CB476" s="61">
        <f>IF($AA$7,$Z$7*($Q476-1)/(1+CA487*($Q476-1)),0)</f>
        <v>0.14292430780695864</v>
      </c>
      <c r="CC476" s="114">
        <f>IF(CB476=0,0,-1*CB476^2/$Z$7)</f>
        <v>-0.20427357762098258</v>
      </c>
      <c r="CD476" s="61">
        <f>IF($AA$7,$Z$7*($Q476-1)/(1+CC487*($Q476-1)),0)</f>
        <v>0.14292430780695867</v>
      </c>
      <c r="CE476" s="114">
        <f>IF(CD476=0,0,-1*CD476^2/$Z$7)</f>
        <v>-0.20427357762098267</v>
      </c>
      <c r="CF476" s="61">
        <f>IF($AA$7,$Z$7*($Q476-1)/(1+CE487*($Q476-1)),0)</f>
        <v>0.14292430780695864</v>
      </c>
      <c r="CG476" s="114">
        <f>IF(CF476=0,0,-1*CF476^2/$Z$7)</f>
        <v>-0.20427357762098258</v>
      </c>
      <c r="CH476" s="61">
        <f>IF($AA$7,$Z$7*($Q476-1)/(1+CG487*($Q476-1)),0)</f>
        <v>0.14292430780695867</v>
      </c>
      <c r="CI476" s="114">
        <f>IF(CH476=0,0,-1*CH476^2/$Z$7)</f>
        <v>-0.20427357762098267</v>
      </c>
      <c r="CJ476" s="61">
        <f>IF($AA$7,$Z$7*($Q476-1)/(1+CI487*($Q476-1)),0)</f>
        <v>0.14292430780695864</v>
      </c>
      <c r="CK476" s="114">
        <f>IF(CJ476=0,0,-1*CJ476^2/$Z$7)</f>
        <v>-0.20427357762098258</v>
      </c>
      <c r="CL476" s="61">
        <f>IF($AA$7,$Z$7*($Q476-1)/(1+CK487*($Q476-1)),0)</f>
        <v>0.14292430780695867</v>
      </c>
      <c r="CM476" s="114">
        <f>IF(CL476=0,0,-1*CL476^2/$Z$7)</f>
        <v>-0.20427357762098267</v>
      </c>
      <c r="CN476" s="61">
        <f>IF($AA$7,$Z$7*($Q476-1)/(1+CM487*($Q476-1)),0)</f>
        <v>0.14292430780695864</v>
      </c>
      <c r="CO476" s="114">
        <f>IF(CN476=0,0,-1*CN476^2/$Z$7)</f>
        <v>-0.20427357762098258</v>
      </c>
      <c r="CP476" s="61">
        <f>IF($AA$7,$Z$7*($Q476-1)/(1+CO487*($Q476-1)),0)</f>
        <v>0.14292430780695867</v>
      </c>
      <c r="CQ476" s="114">
        <f>IF(CP476=0,0,-1*CP476^2/$Z$7)</f>
        <v>-0.20427357762098267</v>
      </c>
      <c r="CR476" s="61">
        <f>IF($AA$7,$Z$7*($Q476-1)/(1+CQ487*($Q476-1)),0)</f>
        <v>0.14292430780695864</v>
      </c>
      <c r="CS476" s="114">
        <f>IF(CR476=0,0,-1*CR476^2/$Z$7)</f>
        <v>-0.20427357762098258</v>
      </c>
      <c r="CT476" s="61">
        <f>IF($AA$7,$Z$7*($Q476-1)/(1+CS487*($Q476-1)),0)</f>
        <v>0.14292430780695867</v>
      </c>
      <c r="CU476" s="114">
        <f>IF(CT476=0,0,-1*CT476^2/$Z$7)</f>
        <v>-0.20427357762098267</v>
      </c>
      <c r="CV476" s="61">
        <f>IF($AA$7,$Z$7*($Q476-1)/(1+CU487*($Q476-1)),0)</f>
        <v>0.14292430780695864</v>
      </c>
      <c r="CW476" s="114">
        <f>IF(CV476=0,0,-1*CV476^2/$Z$7)</f>
        <v>-0.20427357762098258</v>
      </c>
      <c r="CX476" s="61">
        <f>IF($AA$7,$Z$7*($Q476-1)/(1+CW487*($Q476-1)),0)</f>
        <v>0.14292430780695867</v>
      </c>
      <c r="CY476" s="114">
        <f>IF(CX476=0,0,-1*CX476^2/$Z$7)</f>
        <v>-0.20427357762098267</v>
      </c>
      <c r="CZ476" s="61">
        <f>IF($AA$7,$Z$7*($Q476-1)/(1+CY487*($Q476-1)),0)</f>
        <v>0.14292430780695864</v>
      </c>
      <c r="DA476" s="114">
        <f>IF(CZ476=0,0,-1*CZ476^2/$Z$7)</f>
        <v>-0.20427357762098258</v>
      </c>
      <c r="DB476" s="61">
        <f>IF($AA$7,$Z$7*($Q476-1)/(1+DA487*($Q476-1)),0)</f>
        <v>0.14292430780695867</v>
      </c>
      <c r="DC476" s="114">
        <f>IF(DB476=0,0,-1*DB476^2/$Z$7)</f>
        <v>-0.20427357762098267</v>
      </c>
      <c r="DD476" s="61">
        <f>IF($AA$7,$Z$7*($Q476-1)/(1+DC487*($Q476-1)),0)</f>
        <v>0.14292430780695864</v>
      </c>
      <c r="DE476" s="114">
        <f>IF(DD476=0,0,-1*DD476^2/$Z$7)</f>
        <v>-0.20427357762098258</v>
      </c>
      <c r="DF476" s="61">
        <f>IF($AA$7,$Z$7*($Q476-1)/(1+DE487*($Q476-1)),0)</f>
        <v>0.14292430780695867</v>
      </c>
      <c r="DG476" s="114">
        <f>IF(DF476=0,0,-1*DF476^2/$Z$7)</f>
        <v>-0.20427357762098267</v>
      </c>
      <c r="DH476" s="61">
        <f>IF($AA$7,$Z$7*($Q476-1)/(1+DG487*($Q476-1)),0)</f>
        <v>0.14292430780695864</v>
      </c>
      <c r="DI476" s="114">
        <f>IF(DH476=0,0,-1*DH476^2/$Z$7)</f>
        <v>-0.20427357762098258</v>
      </c>
      <c r="DJ476" s="61">
        <f>IF($AA$7,$Z$7*($Q476-1)/(1+DI487*($Q476-1)),0)</f>
        <v>0.14292430780695867</v>
      </c>
      <c r="DK476" s="114">
        <f>IF(DJ476=0,0,-1*DJ476^2/$Z$7)</f>
        <v>-0.20427357762098267</v>
      </c>
      <c r="DL476" s="61">
        <f>IF($AA$7,$Z$7*($Q476-1)/(1+DK487*($Q476-1)),0)</f>
        <v>0.14292430780695864</v>
      </c>
      <c r="DM476" s="154">
        <f>IF(DL476=0,0,-1*DL476^2/$Z$7)</f>
        <v>-0.20427357762098258</v>
      </c>
    </row>
    <row r="477" spans="14:117" x14ac:dyDescent="0.25">
      <c r="N477" s="153">
        <f>$Z$8/(O474*(Q477-1)+1)</f>
        <v>0.10201986785736442</v>
      </c>
      <c r="O477" s="169">
        <f t="shared" ref="O477:O485" si="106">N477*Q477</f>
        <v>9.3710882076035354E-2</v>
      </c>
      <c r="P477" s="78">
        <v>2</v>
      </c>
      <c r="Q477" s="61">
        <f>IF($AA$8,AV452/AV464,0)</f>
        <v>0.91855521913686478</v>
      </c>
      <c r="R477" s="61">
        <f>IF($AA$8,$Z$8*($Q477-1)/(1+O434*($Q477-1)),0)</f>
        <v>-8.3089857759264148E-3</v>
      </c>
      <c r="S477" s="114">
        <f>IF(R477=0,0,-1*R477^2/$Z$8)</f>
        <v>-6.9039244624547478E-4</v>
      </c>
      <c r="T477" s="61">
        <f>IF($AA$8,$Z$8*($Q477-1)/(1+S487*($Q477-1)),0)</f>
        <v>-8.3115391245345196E-3</v>
      </c>
      <c r="U477" s="114">
        <f>IF(T477=0,0,-1*T477^2/$Z$8)</f>
        <v>-6.9081682618668051E-4</v>
      </c>
      <c r="V477" s="61">
        <f>IF($AA$8,$Z$8*($Q477-1)/(1+U487*($Q477-1)),0)</f>
        <v>-8.3089758680088225E-3</v>
      </c>
      <c r="W477" s="114">
        <f>IF(V477=0,0,-1*V477^2/$Z$8)</f>
        <v>-6.9039079975152958E-4</v>
      </c>
      <c r="X477" s="61">
        <f>IF($AA$8,$Z$8*($Q477-1)/(1+W487*($Q477-1)),0)</f>
        <v>-8.3089857811768052E-3</v>
      </c>
      <c r="Y477" s="114">
        <f>IF(X477=0,0,-1*X477^2/$Z$8)</f>
        <v>-6.9039244711798322E-4</v>
      </c>
      <c r="Z477" s="61">
        <f>IF($AA$8,$Z$8*($Q477-1)/(1+Y487*($Q477-1)),0)</f>
        <v>-8.3089857813290566E-3</v>
      </c>
      <c r="AA477" s="114">
        <f>IF(Z477=0,0,-1*Z477^2/$Z$8)</f>
        <v>-6.9039244714328427E-4</v>
      </c>
      <c r="AB477" s="61">
        <f>IF($AA$8,$Z$8*($Q477-1)/(1+AA487*($Q477-1)),0)</f>
        <v>-8.3089857813290566E-3</v>
      </c>
      <c r="AC477" s="114">
        <f>IF(AB477=0,0,-1*AB477^2/$Z$8)</f>
        <v>-6.9039244714328427E-4</v>
      </c>
      <c r="AD477" s="61">
        <f>IF($AA$8,$Z$8*($Q477-1)/(1+AC487*($Q477-1)),0)</f>
        <v>-8.3089857813290566E-3</v>
      </c>
      <c r="AE477" s="114">
        <f>IF(AD477=0,0,-1*AD477^2/$Z$8)</f>
        <v>-6.9039244714328427E-4</v>
      </c>
      <c r="AF477" s="61">
        <f>IF($AA$8,$Z$8*($Q477-1)/(1+AE487*($Q477-1)),0)</f>
        <v>-8.3089857813290566E-3</v>
      </c>
      <c r="AG477" s="114">
        <f>IF(AF477=0,0,-1*AF477^2/$Z$8)</f>
        <v>-6.9039244714328427E-4</v>
      </c>
      <c r="AH477" s="61">
        <f>IF($AA$8,$Z$8*($Q477-1)/(1+AG487*($Q477-1)),0)</f>
        <v>-8.3089857813290566E-3</v>
      </c>
      <c r="AI477" s="114">
        <f>IF(AH477=0,0,-1*AH477^2/$Z$8)</f>
        <v>-6.9039244714328427E-4</v>
      </c>
      <c r="AJ477" s="61">
        <f>IF($AA$8,$Z$8*($Q477-1)/(1+AI487*($Q477-1)),0)</f>
        <v>-8.3089857813290566E-3</v>
      </c>
      <c r="AK477" s="114">
        <f>IF(AJ477=0,0,-1*AJ477^2/$Z$8)</f>
        <v>-6.9039244714328427E-4</v>
      </c>
      <c r="AL477" s="61">
        <f>IF($AA$8,$Z$8*($Q477-1)/(1+AK487*($Q477-1)),0)</f>
        <v>-8.3089857813290566E-3</v>
      </c>
      <c r="AM477" s="114">
        <f>IF(AL477=0,0,-1*AL477^2/$Z$8)</f>
        <v>-6.9039244714328427E-4</v>
      </c>
      <c r="AN477" s="61">
        <f>IF($AA$8,$Z$8*($Q477-1)/(1+AM487*($Q477-1)),0)</f>
        <v>-8.3089857813290566E-3</v>
      </c>
      <c r="AO477" s="114">
        <f>IF(AN477=0,0,-1*AN477^2/$Z$8)</f>
        <v>-6.9039244714328427E-4</v>
      </c>
      <c r="AP477" s="61">
        <f>IF($AA$8,$Z$8*($Q477-1)/(1+AO487*($Q477-1)),0)</f>
        <v>-8.3089857813290566E-3</v>
      </c>
      <c r="AQ477" s="114">
        <f>IF(AP477=0,0,-1*AP477^2/$Z$8)</f>
        <v>-6.9039244714328427E-4</v>
      </c>
      <c r="AR477" s="61">
        <f>IF($AA$8,$Z$8*($Q477-1)/(1+AQ487*($Q477-1)),0)</f>
        <v>-8.3089857813290566E-3</v>
      </c>
      <c r="AS477" s="114">
        <f>IF(AR477=0,0,-1*AR477^2/$Z$8)</f>
        <v>-6.9039244714328427E-4</v>
      </c>
      <c r="AT477" s="61">
        <f>IF($AA$8,$Z$8*($Q477-1)/(1+AS487*($Q477-1)),0)</f>
        <v>-8.3089857813290566E-3</v>
      </c>
      <c r="AU477" s="114">
        <f>IF(AT477=0,0,-1*AT477^2/$Z$8)</f>
        <v>-6.9039244714328427E-4</v>
      </c>
      <c r="AV477" s="61">
        <f>IF($AA$8,$Z$8*($Q477-1)/(1+AU487*($Q477-1)),0)</f>
        <v>-8.3089857813290566E-3</v>
      </c>
      <c r="AW477" s="114">
        <f>IF(AV477=0,0,-1*AV477^2/$Z$8)</f>
        <v>-6.9039244714328427E-4</v>
      </c>
      <c r="AX477" s="61">
        <f>IF($AA$8,$Z$8*($Q477-1)/(1+AW487*($Q477-1)),0)</f>
        <v>-8.3089857813290566E-3</v>
      </c>
      <c r="AY477" s="114">
        <f>IF(AX477=0,0,-1*AX477^2/$Z$8)</f>
        <v>-6.9039244714328427E-4</v>
      </c>
      <c r="AZ477" s="61">
        <f>IF($AA$8,$Z$8*($Q477-1)/(1+AY487*($Q477-1)),0)</f>
        <v>-8.3089857813290566E-3</v>
      </c>
      <c r="BA477" s="114">
        <f>IF(AZ477=0,0,-1*AZ477^2/$Z$8)</f>
        <v>-6.9039244714328427E-4</v>
      </c>
      <c r="BB477" s="61">
        <f>IF($AA$8,$Z$8*($Q477-1)/(1+BA487*($Q477-1)),0)</f>
        <v>-8.3089857813290566E-3</v>
      </c>
      <c r="BC477" s="114">
        <f>IF(BB477=0,0,-1*BB477^2/$Z$8)</f>
        <v>-6.9039244714328427E-4</v>
      </c>
      <c r="BD477" s="61">
        <f>IF($AA$8,$Z$8*($Q477-1)/(1+BC487*($Q477-1)),0)</f>
        <v>-8.3089857813290566E-3</v>
      </c>
      <c r="BE477" s="114">
        <f>IF(BD477=0,0,-1*BD477^2/$Z$8)</f>
        <v>-6.9039244714328427E-4</v>
      </c>
      <c r="BF477" s="61">
        <f>IF($AA$8,$Z$8*($Q477-1)/(1+BE487*($Q477-1)),0)</f>
        <v>-8.3089857813290566E-3</v>
      </c>
      <c r="BG477" s="114">
        <f>IF(BF477=0,0,-1*BF477^2/$Z$8)</f>
        <v>-6.9039244714328427E-4</v>
      </c>
      <c r="BH477" s="61">
        <f>IF($AA$8,$Z$8*($Q477-1)/(1+BG487*($Q477-1)),0)</f>
        <v>-8.3089857813290566E-3</v>
      </c>
      <c r="BI477" s="114">
        <f>IF(BH477=0,0,-1*BH477^2/$Z$8)</f>
        <v>-6.9039244714328427E-4</v>
      </c>
      <c r="BJ477" s="61">
        <f>IF($AA$8,$Z$8*($Q477-1)/(1+BI487*($Q477-1)),0)</f>
        <v>-8.3089857813290566E-3</v>
      </c>
      <c r="BK477" s="114">
        <f>IF(BJ477=0,0,-1*BJ477^2/$Z$8)</f>
        <v>-6.9039244714328427E-4</v>
      </c>
      <c r="BL477" s="61">
        <f>IF($AA$8,$Z$8*($Q477-1)/(1+BK487*($Q477-1)),0)</f>
        <v>-8.3089857813290566E-3</v>
      </c>
      <c r="BM477" s="114">
        <f>IF(BL477=0,0,-1*BL477^2/$Z$8)</f>
        <v>-6.9039244714328427E-4</v>
      </c>
      <c r="BN477" s="61">
        <f>IF($AA$8,$Z$8*($Q477-1)/(1+BM487*($Q477-1)),0)</f>
        <v>-8.3089857813290566E-3</v>
      </c>
      <c r="BO477" s="114">
        <f>IF(BN477=0,0,-1*BN477^2/$Z$8)</f>
        <v>-6.9039244714328427E-4</v>
      </c>
      <c r="BP477" s="61">
        <f>IF($AA$8,$Z$8*($Q477-1)/(1+BO487*($Q477-1)),0)</f>
        <v>-8.3089857813290566E-3</v>
      </c>
      <c r="BQ477" s="114">
        <f>IF(BP477=0,0,-1*BP477^2/$Z$8)</f>
        <v>-6.9039244714328427E-4</v>
      </c>
      <c r="BR477" s="61">
        <f>IF($AA$8,$Z$8*($Q477-1)/(1+BQ487*($Q477-1)),0)</f>
        <v>-8.3089857813290566E-3</v>
      </c>
      <c r="BS477" s="114">
        <f>IF(BR477=0,0,-1*BR477^2/$Z$8)</f>
        <v>-6.9039244714328427E-4</v>
      </c>
      <c r="BT477" s="61">
        <f>IF($AA$8,$Z$8*($Q477-1)/(1+BS487*($Q477-1)),0)</f>
        <v>-8.3089857813290566E-3</v>
      </c>
      <c r="BU477" s="114">
        <f>IF(BT477=0,0,-1*BT477^2/$Z$8)</f>
        <v>-6.9039244714328427E-4</v>
      </c>
      <c r="BV477" s="61">
        <f>IF($AA$8,$Z$8*($Q477-1)/(1+BU487*($Q477-1)),0)</f>
        <v>-8.3089857813290566E-3</v>
      </c>
      <c r="BW477" s="114">
        <f>IF(BV477=0,0,-1*BV477^2/$Z$8)</f>
        <v>-6.9039244714328427E-4</v>
      </c>
      <c r="BX477" s="61">
        <f>IF($AA$8,$Z$8*($Q477-1)/(1+BW487*($Q477-1)),0)</f>
        <v>-8.3089857813290566E-3</v>
      </c>
      <c r="BY477" s="114">
        <f>IF(BX477=0,0,-1*BX477^2/$Z$8)</f>
        <v>-6.9039244714328427E-4</v>
      </c>
      <c r="BZ477" s="61">
        <f>IF($AA$8,$Z$8*($Q477-1)/(1+BY487*($Q477-1)),0)</f>
        <v>-8.3089857813290566E-3</v>
      </c>
      <c r="CA477" s="114">
        <f>IF(BZ477=0,0,-1*BZ477^2/$Z$8)</f>
        <v>-6.9039244714328427E-4</v>
      </c>
      <c r="CB477" s="61">
        <f>IF($AA$8,$Z$8*($Q477-1)/(1+CA487*($Q477-1)),0)</f>
        <v>-8.3089857813290566E-3</v>
      </c>
      <c r="CC477" s="114">
        <f>IF(CB477=0,0,-1*CB477^2/$Z$8)</f>
        <v>-6.9039244714328427E-4</v>
      </c>
      <c r="CD477" s="61">
        <f>IF($AA$8,$Z$8*($Q477-1)/(1+CC487*($Q477-1)),0)</f>
        <v>-8.3089857813290566E-3</v>
      </c>
      <c r="CE477" s="114">
        <f>IF(CD477=0,0,-1*CD477^2/$Z$8)</f>
        <v>-6.9039244714328427E-4</v>
      </c>
      <c r="CF477" s="61">
        <f>IF($AA$8,$Z$8*($Q477-1)/(1+CE487*($Q477-1)),0)</f>
        <v>-8.3089857813290566E-3</v>
      </c>
      <c r="CG477" s="114">
        <f>IF(CF477=0,0,-1*CF477^2/$Z$8)</f>
        <v>-6.9039244714328427E-4</v>
      </c>
      <c r="CH477" s="61">
        <f>IF($AA$8,$Z$8*($Q477-1)/(1+CG487*($Q477-1)),0)</f>
        <v>-8.3089857813290566E-3</v>
      </c>
      <c r="CI477" s="114">
        <f>IF(CH477=0,0,-1*CH477^2/$Z$8)</f>
        <v>-6.9039244714328427E-4</v>
      </c>
      <c r="CJ477" s="61">
        <f>IF($AA$8,$Z$8*($Q477-1)/(1+CI487*($Q477-1)),0)</f>
        <v>-8.3089857813290566E-3</v>
      </c>
      <c r="CK477" s="114">
        <f>IF(CJ477=0,0,-1*CJ477^2/$Z$8)</f>
        <v>-6.9039244714328427E-4</v>
      </c>
      <c r="CL477" s="61">
        <f>IF($AA$8,$Z$8*($Q477-1)/(1+CK487*($Q477-1)),0)</f>
        <v>-8.3089857813290566E-3</v>
      </c>
      <c r="CM477" s="114">
        <f>IF(CL477=0,0,-1*CL477^2/$Z$8)</f>
        <v>-6.9039244714328427E-4</v>
      </c>
      <c r="CN477" s="61">
        <f>IF($AA$8,$Z$8*($Q477-1)/(1+CM487*($Q477-1)),0)</f>
        <v>-8.3089857813290566E-3</v>
      </c>
      <c r="CO477" s="114">
        <f>IF(CN477=0,0,-1*CN477^2/$Z$8)</f>
        <v>-6.9039244714328427E-4</v>
      </c>
      <c r="CP477" s="61">
        <f>IF($AA$8,$Z$8*($Q477-1)/(1+CO487*($Q477-1)),0)</f>
        <v>-8.3089857813290566E-3</v>
      </c>
      <c r="CQ477" s="114">
        <f>IF(CP477=0,0,-1*CP477^2/$Z$8)</f>
        <v>-6.9039244714328427E-4</v>
      </c>
      <c r="CR477" s="61">
        <f>IF($AA$8,$Z$8*($Q477-1)/(1+CQ487*($Q477-1)),0)</f>
        <v>-8.3089857813290566E-3</v>
      </c>
      <c r="CS477" s="114">
        <f>IF(CR477=0,0,-1*CR477^2/$Z$8)</f>
        <v>-6.9039244714328427E-4</v>
      </c>
      <c r="CT477" s="61">
        <f>IF($AA$8,$Z$8*($Q477-1)/(1+CS487*($Q477-1)),0)</f>
        <v>-8.3089857813290566E-3</v>
      </c>
      <c r="CU477" s="114">
        <f>IF(CT477=0,0,-1*CT477^2/$Z$8)</f>
        <v>-6.9039244714328427E-4</v>
      </c>
      <c r="CV477" s="61">
        <f>IF($AA$8,$Z$8*($Q477-1)/(1+CU487*($Q477-1)),0)</f>
        <v>-8.3089857813290566E-3</v>
      </c>
      <c r="CW477" s="114">
        <f>IF(CV477=0,0,-1*CV477^2/$Z$8)</f>
        <v>-6.9039244714328427E-4</v>
      </c>
      <c r="CX477" s="61">
        <f>IF($AA$8,$Z$8*($Q477-1)/(1+CW487*($Q477-1)),0)</f>
        <v>-8.3089857813290566E-3</v>
      </c>
      <c r="CY477" s="114">
        <f>IF(CX477=0,0,-1*CX477^2/$Z$8)</f>
        <v>-6.9039244714328427E-4</v>
      </c>
      <c r="CZ477" s="61">
        <f>IF($AA$8,$Z$8*($Q477-1)/(1+CY487*($Q477-1)),0)</f>
        <v>-8.3089857813290566E-3</v>
      </c>
      <c r="DA477" s="114">
        <f>IF(CZ477=0,0,-1*CZ477^2/$Z$8)</f>
        <v>-6.9039244714328427E-4</v>
      </c>
      <c r="DB477" s="61">
        <f>IF($AA$8,$Z$8*($Q477-1)/(1+DA487*($Q477-1)),0)</f>
        <v>-8.3089857813290566E-3</v>
      </c>
      <c r="DC477" s="114">
        <f>IF(DB477=0,0,-1*DB477^2/$Z$8)</f>
        <v>-6.9039244714328427E-4</v>
      </c>
      <c r="DD477" s="61">
        <f>IF($AA$8,$Z$8*($Q477-1)/(1+DC487*($Q477-1)),0)</f>
        <v>-8.3089857813290566E-3</v>
      </c>
      <c r="DE477" s="114">
        <f>IF(DD477=0,0,-1*DD477^2/$Z$8)</f>
        <v>-6.9039244714328427E-4</v>
      </c>
      <c r="DF477" s="61">
        <f>IF($AA$8,$Z$8*($Q477-1)/(1+DE487*($Q477-1)),0)</f>
        <v>-8.3089857813290566E-3</v>
      </c>
      <c r="DG477" s="114">
        <f>IF(DF477=0,0,-1*DF477^2/$Z$8)</f>
        <v>-6.9039244714328427E-4</v>
      </c>
      <c r="DH477" s="61">
        <f>IF($AA$8,$Z$8*($Q477-1)/(1+DG487*($Q477-1)),0)</f>
        <v>-8.3089857813290566E-3</v>
      </c>
      <c r="DI477" s="114">
        <f>IF(DH477=0,0,-1*DH477^2/$Z$8)</f>
        <v>-6.9039244714328427E-4</v>
      </c>
      <c r="DJ477" s="61">
        <f>IF($AA$8,$Z$8*($Q477-1)/(1+DI487*($Q477-1)),0)</f>
        <v>-8.3089857813290566E-3</v>
      </c>
      <c r="DK477" s="114">
        <f>IF(DJ477=0,0,-1*DJ477^2/$Z$8)</f>
        <v>-6.9039244714328427E-4</v>
      </c>
      <c r="DL477" s="61">
        <f>IF($AA$8,$Z$8*($Q477-1)/(1+DK487*($Q477-1)),0)</f>
        <v>-8.3089857813290566E-3</v>
      </c>
      <c r="DM477" s="154">
        <f>IF(DL477=0,0,-1*DL477^2/$Z$8)</f>
        <v>-6.9039244714328427E-4</v>
      </c>
    </row>
    <row r="478" spans="14:117" x14ac:dyDescent="0.25">
      <c r="N478" s="153">
        <f>$Z$9/(O474*(Q478-1)+1)</f>
        <v>0.11931858863017379</v>
      </c>
      <c r="O478" s="169">
        <f t="shared" si="106"/>
        <v>3.9849093802473284E-2</v>
      </c>
      <c r="P478" s="78">
        <v>3</v>
      </c>
      <c r="Q478" s="61">
        <f>IF($AA$9,AV453/AV465,0)</f>
        <v>0.33397221891372653</v>
      </c>
      <c r="R478" s="61">
        <f>IF($AA$9,$Z$9*($Q478-1)/(1+O434*($Q478-1)),0)</f>
        <v>-7.9469494333490986E-2</v>
      </c>
      <c r="S478" s="114">
        <f>IF(R478=0,0,-1*R478^2/$Z$9)</f>
        <v>-6.3154005296207558E-2</v>
      </c>
      <c r="T478" s="61">
        <f>IF($AA$9,$Z$9*($Q478-1)/(1+S487*($Q478-1)),0)</f>
        <v>-7.9703679544050207E-2</v>
      </c>
      <c r="U478" s="114">
        <f>IF(T478=0,0,-1*T478^2/$Z$9)</f>
        <v>-6.3526765328606474E-2</v>
      </c>
      <c r="V478" s="61">
        <f>IF($AA$9,$Z$9*($Q478-1)/(1+U487*($Q478-1)),0)</f>
        <v>-7.9468588010872004E-2</v>
      </c>
      <c r="W478" s="114">
        <f>IF(V478=0,0,-1*V478^2/$Z$9)</f>
        <v>-6.3152564804417097E-2</v>
      </c>
      <c r="X478" s="61">
        <f>IF($AA$9,$Z$9*($Q478-1)/(1+W487*($Q478-1)),0)</f>
        <v>-7.9469494813773175E-2</v>
      </c>
      <c r="Y478" s="114">
        <f>IF(X478=0,0,-1*X478^2/$Z$9)</f>
        <v>-6.3154006059563214E-2</v>
      </c>
      <c r="Z478" s="61">
        <f>IF($AA$9,$Z$9*($Q478-1)/(1+Y487*($Q478-1)),0)</f>
        <v>-7.9469494827700493E-2</v>
      </c>
      <c r="AA478" s="114">
        <f>IF(Z478=0,0,-1*Z478^2/$Z$9)</f>
        <v>-6.3154006081699146E-2</v>
      </c>
      <c r="AB478" s="61">
        <f>IF($AA$9,$Z$9*($Q478-1)/(1+AA487*($Q478-1)),0)</f>
        <v>-7.9469494827700493E-2</v>
      </c>
      <c r="AC478" s="114">
        <f>IF(AB478=0,0,-1*AB478^2/$Z$9)</f>
        <v>-6.3154006081699146E-2</v>
      </c>
      <c r="AD478" s="61">
        <f>IF($AA$9,$Z$9*($Q478-1)/(1+AC487*($Q478-1)),0)</f>
        <v>-7.9469494827700493E-2</v>
      </c>
      <c r="AE478" s="114">
        <f>IF(AD478=0,0,-1*AD478^2/$Z$9)</f>
        <v>-6.3154006081699146E-2</v>
      </c>
      <c r="AF478" s="61">
        <f>IF($AA$9,$Z$9*($Q478-1)/(1+AE487*($Q478-1)),0)</f>
        <v>-7.9469494827700493E-2</v>
      </c>
      <c r="AG478" s="114">
        <f>IF(AF478=0,0,-1*AF478^2/$Z$9)</f>
        <v>-6.3154006081699146E-2</v>
      </c>
      <c r="AH478" s="61">
        <f>IF($AA$9,$Z$9*($Q478-1)/(1+AG487*($Q478-1)),0)</f>
        <v>-7.9469494827700493E-2</v>
      </c>
      <c r="AI478" s="114">
        <f>IF(AH478=0,0,-1*AH478^2/$Z$9)</f>
        <v>-6.3154006081699146E-2</v>
      </c>
      <c r="AJ478" s="61">
        <f>IF($AA$9,$Z$9*($Q478-1)/(1+AI487*($Q478-1)),0)</f>
        <v>-7.9469494827700493E-2</v>
      </c>
      <c r="AK478" s="114">
        <f>IF(AJ478=0,0,-1*AJ478^2/$Z$9)</f>
        <v>-6.3154006081699146E-2</v>
      </c>
      <c r="AL478" s="61">
        <f>IF($AA$9,$Z$9*($Q478-1)/(1+AK487*($Q478-1)),0)</f>
        <v>-7.9469494827700493E-2</v>
      </c>
      <c r="AM478" s="114">
        <f>IF(AL478=0,0,-1*AL478^2/$Z$9)</f>
        <v>-6.3154006081699146E-2</v>
      </c>
      <c r="AN478" s="61">
        <f>IF($AA$9,$Z$9*($Q478-1)/(1+AM487*($Q478-1)),0)</f>
        <v>-7.9469494827700493E-2</v>
      </c>
      <c r="AO478" s="114">
        <f>IF(AN478=0,0,-1*AN478^2/$Z$9)</f>
        <v>-6.3154006081699146E-2</v>
      </c>
      <c r="AP478" s="61">
        <f>IF($AA$9,$Z$9*($Q478-1)/(1+AO487*($Q478-1)),0)</f>
        <v>-7.9469494827700493E-2</v>
      </c>
      <c r="AQ478" s="114">
        <f>IF(AP478=0,0,-1*AP478^2/$Z$9)</f>
        <v>-6.3154006081699146E-2</v>
      </c>
      <c r="AR478" s="61">
        <f>IF($AA$9,$Z$9*($Q478-1)/(1+AQ487*($Q478-1)),0)</f>
        <v>-7.9469494827700493E-2</v>
      </c>
      <c r="AS478" s="114">
        <f>IF(AR478=0,0,-1*AR478^2/$Z$9)</f>
        <v>-6.3154006081699146E-2</v>
      </c>
      <c r="AT478" s="61">
        <f>IF($AA$9,$Z$9*($Q478-1)/(1+AS487*($Q478-1)),0)</f>
        <v>-7.9469494827700493E-2</v>
      </c>
      <c r="AU478" s="114">
        <f>IF(AT478=0,0,-1*AT478^2/$Z$9)</f>
        <v>-6.3154006081699146E-2</v>
      </c>
      <c r="AV478" s="61">
        <f>IF($AA$9,$Z$9*($Q478-1)/(1+AU487*($Q478-1)),0)</f>
        <v>-7.9469494827700493E-2</v>
      </c>
      <c r="AW478" s="114">
        <f>IF(AV478=0,0,-1*AV478^2/$Z$9)</f>
        <v>-6.3154006081699146E-2</v>
      </c>
      <c r="AX478" s="61">
        <f>IF($AA$9,$Z$9*($Q478-1)/(1+AW487*($Q478-1)),0)</f>
        <v>-7.9469494827700493E-2</v>
      </c>
      <c r="AY478" s="114">
        <f>IF(AX478=0,0,-1*AX478^2/$Z$9)</f>
        <v>-6.3154006081699146E-2</v>
      </c>
      <c r="AZ478" s="61">
        <f>IF($AA$9,$Z$9*($Q478-1)/(1+AY487*($Q478-1)),0)</f>
        <v>-7.9469494827700493E-2</v>
      </c>
      <c r="BA478" s="114">
        <f>IF(AZ478=0,0,-1*AZ478^2/$Z$9)</f>
        <v>-6.3154006081699146E-2</v>
      </c>
      <c r="BB478" s="61">
        <f>IF($AA$9,$Z$9*($Q478-1)/(1+BA487*($Q478-1)),0)</f>
        <v>-7.9469494827700493E-2</v>
      </c>
      <c r="BC478" s="114">
        <f>IF(BB478=0,0,-1*BB478^2/$Z$9)</f>
        <v>-6.3154006081699146E-2</v>
      </c>
      <c r="BD478" s="61">
        <f>IF($AA$9,$Z$9*($Q478-1)/(1+BC487*($Q478-1)),0)</f>
        <v>-7.9469494827700493E-2</v>
      </c>
      <c r="BE478" s="114">
        <f>IF(BD478=0,0,-1*BD478^2/$Z$9)</f>
        <v>-6.3154006081699146E-2</v>
      </c>
      <c r="BF478" s="61">
        <f>IF($AA$9,$Z$9*($Q478-1)/(1+BE487*($Q478-1)),0)</f>
        <v>-7.9469494827700493E-2</v>
      </c>
      <c r="BG478" s="114">
        <f>IF(BF478=0,0,-1*BF478^2/$Z$9)</f>
        <v>-6.3154006081699146E-2</v>
      </c>
      <c r="BH478" s="61">
        <f>IF($AA$9,$Z$9*($Q478-1)/(1+BG487*($Q478-1)),0)</f>
        <v>-7.9469494827700493E-2</v>
      </c>
      <c r="BI478" s="114">
        <f>IF(BH478=0,0,-1*BH478^2/$Z$9)</f>
        <v>-6.3154006081699146E-2</v>
      </c>
      <c r="BJ478" s="61">
        <f>IF($AA$9,$Z$9*($Q478-1)/(1+BI487*($Q478-1)),0)</f>
        <v>-7.9469494827700493E-2</v>
      </c>
      <c r="BK478" s="114">
        <f>IF(BJ478=0,0,-1*BJ478^2/$Z$9)</f>
        <v>-6.3154006081699146E-2</v>
      </c>
      <c r="BL478" s="61">
        <f>IF($AA$9,$Z$9*($Q478-1)/(1+BK487*($Q478-1)),0)</f>
        <v>-7.9469494827700493E-2</v>
      </c>
      <c r="BM478" s="114">
        <f>IF(BL478=0,0,-1*BL478^2/$Z$9)</f>
        <v>-6.3154006081699146E-2</v>
      </c>
      <c r="BN478" s="61">
        <f>IF($AA$9,$Z$9*($Q478-1)/(1+BM487*($Q478-1)),0)</f>
        <v>-7.9469494827700493E-2</v>
      </c>
      <c r="BO478" s="114">
        <f>IF(BN478=0,0,-1*BN478^2/$Z$9)</f>
        <v>-6.3154006081699146E-2</v>
      </c>
      <c r="BP478" s="61">
        <f>IF($AA$9,$Z$9*($Q478-1)/(1+BO487*($Q478-1)),0)</f>
        <v>-7.9469494827700493E-2</v>
      </c>
      <c r="BQ478" s="114">
        <f>IF(BP478=0,0,-1*BP478^2/$Z$9)</f>
        <v>-6.3154006081699146E-2</v>
      </c>
      <c r="BR478" s="61">
        <f>IF($AA$9,$Z$9*($Q478-1)/(1+BQ487*($Q478-1)),0)</f>
        <v>-7.9469494827700493E-2</v>
      </c>
      <c r="BS478" s="114">
        <f>IF(BR478=0,0,-1*BR478^2/$Z$9)</f>
        <v>-6.3154006081699146E-2</v>
      </c>
      <c r="BT478" s="61">
        <f>IF($AA$9,$Z$9*($Q478-1)/(1+BS487*($Q478-1)),0)</f>
        <v>-7.9469494827700493E-2</v>
      </c>
      <c r="BU478" s="114">
        <f>IF(BT478=0,0,-1*BT478^2/$Z$9)</f>
        <v>-6.3154006081699146E-2</v>
      </c>
      <c r="BV478" s="61">
        <f>IF($AA$9,$Z$9*($Q478-1)/(1+BU487*($Q478-1)),0)</f>
        <v>-7.9469494827700493E-2</v>
      </c>
      <c r="BW478" s="114">
        <f>IF(BV478=0,0,-1*BV478^2/$Z$9)</f>
        <v>-6.3154006081699146E-2</v>
      </c>
      <c r="BX478" s="61">
        <f>IF($AA$9,$Z$9*($Q478-1)/(1+BW487*($Q478-1)),0)</f>
        <v>-7.9469494827700493E-2</v>
      </c>
      <c r="BY478" s="114">
        <f>IF(BX478=0,0,-1*BX478^2/$Z$9)</f>
        <v>-6.3154006081699146E-2</v>
      </c>
      <c r="BZ478" s="61">
        <f>IF($AA$9,$Z$9*($Q478-1)/(1+BY487*($Q478-1)),0)</f>
        <v>-7.9469494827700493E-2</v>
      </c>
      <c r="CA478" s="114">
        <f>IF(BZ478=0,0,-1*BZ478^2/$Z$9)</f>
        <v>-6.3154006081699146E-2</v>
      </c>
      <c r="CB478" s="61">
        <f>IF($AA$9,$Z$9*($Q478-1)/(1+CA487*($Q478-1)),0)</f>
        <v>-7.9469494827700493E-2</v>
      </c>
      <c r="CC478" s="114">
        <f>IF(CB478=0,0,-1*CB478^2/$Z$9)</f>
        <v>-6.3154006081699146E-2</v>
      </c>
      <c r="CD478" s="61">
        <f>IF($AA$9,$Z$9*($Q478-1)/(1+CC487*($Q478-1)),0)</f>
        <v>-7.9469494827700493E-2</v>
      </c>
      <c r="CE478" s="114">
        <f>IF(CD478=0,0,-1*CD478^2/$Z$9)</f>
        <v>-6.3154006081699146E-2</v>
      </c>
      <c r="CF478" s="61">
        <f>IF($AA$9,$Z$9*($Q478-1)/(1+CE487*($Q478-1)),0)</f>
        <v>-7.9469494827700493E-2</v>
      </c>
      <c r="CG478" s="114">
        <f>IF(CF478=0,0,-1*CF478^2/$Z$9)</f>
        <v>-6.3154006081699146E-2</v>
      </c>
      <c r="CH478" s="61">
        <f>IF($AA$9,$Z$9*($Q478-1)/(1+CG487*($Q478-1)),0)</f>
        <v>-7.9469494827700493E-2</v>
      </c>
      <c r="CI478" s="114">
        <f>IF(CH478=0,0,-1*CH478^2/$Z$9)</f>
        <v>-6.3154006081699146E-2</v>
      </c>
      <c r="CJ478" s="61">
        <f>IF($AA$9,$Z$9*($Q478-1)/(1+CI487*($Q478-1)),0)</f>
        <v>-7.9469494827700493E-2</v>
      </c>
      <c r="CK478" s="114">
        <f>IF(CJ478=0,0,-1*CJ478^2/$Z$9)</f>
        <v>-6.3154006081699146E-2</v>
      </c>
      <c r="CL478" s="61">
        <f>IF($AA$9,$Z$9*($Q478-1)/(1+CK487*($Q478-1)),0)</f>
        <v>-7.9469494827700493E-2</v>
      </c>
      <c r="CM478" s="114">
        <f>IF(CL478=0,0,-1*CL478^2/$Z$9)</f>
        <v>-6.3154006081699146E-2</v>
      </c>
      <c r="CN478" s="61">
        <f>IF($AA$9,$Z$9*($Q478-1)/(1+CM487*($Q478-1)),0)</f>
        <v>-7.9469494827700493E-2</v>
      </c>
      <c r="CO478" s="114">
        <f>IF(CN478=0,0,-1*CN478^2/$Z$9)</f>
        <v>-6.3154006081699146E-2</v>
      </c>
      <c r="CP478" s="61">
        <f>IF($AA$9,$Z$9*($Q478-1)/(1+CO487*($Q478-1)),0)</f>
        <v>-7.9469494827700493E-2</v>
      </c>
      <c r="CQ478" s="114">
        <f>IF(CP478=0,0,-1*CP478^2/$Z$9)</f>
        <v>-6.3154006081699146E-2</v>
      </c>
      <c r="CR478" s="61">
        <f>IF($AA$9,$Z$9*($Q478-1)/(1+CQ487*($Q478-1)),0)</f>
        <v>-7.9469494827700493E-2</v>
      </c>
      <c r="CS478" s="114">
        <f>IF(CR478=0,0,-1*CR478^2/$Z$9)</f>
        <v>-6.3154006081699146E-2</v>
      </c>
      <c r="CT478" s="61">
        <f>IF($AA$9,$Z$9*($Q478-1)/(1+CS487*($Q478-1)),0)</f>
        <v>-7.9469494827700493E-2</v>
      </c>
      <c r="CU478" s="114">
        <f>IF(CT478=0,0,-1*CT478^2/$Z$9)</f>
        <v>-6.3154006081699146E-2</v>
      </c>
      <c r="CV478" s="61">
        <f>IF($AA$9,$Z$9*($Q478-1)/(1+CU487*($Q478-1)),0)</f>
        <v>-7.9469494827700493E-2</v>
      </c>
      <c r="CW478" s="114">
        <f>IF(CV478=0,0,-1*CV478^2/$Z$9)</f>
        <v>-6.3154006081699146E-2</v>
      </c>
      <c r="CX478" s="61">
        <f>IF($AA$9,$Z$9*($Q478-1)/(1+CW487*($Q478-1)),0)</f>
        <v>-7.9469494827700493E-2</v>
      </c>
      <c r="CY478" s="114">
        <f>IF(CX478=0,0,-1*CX478^2/$Z$9)</f>
        <v>-6.3154006081699146E-2</v>
      </c>
      <c r="CZ478" s="61">
        <f>IF($AA$9,$Z$9*($Q478-1)/(1+CY487*($Q478-1)),0)</f>
        <v>-7.9469494827700493E-2</v>
      </c>
      <c r="DA478" s="114">
        <f>IF(CZ478=0,0,-1*CZ478^2/$Z$9)</f>
        <v>-6.3154006081699146E-2</v>
      </c>
      <c r="DB478" s="61">
        <f>IF($AA$9,$Z$9*($Q478-1)/(1+DA487*($Q478-1)),0)</f>
        <v>-7.9469494827700493E-2</v>
      </c>
      <c r="DC478" s="114">
        <f>IF(DB478=0,0,-1*DB478^2/$Z$9)</f>
        <v>-6.3154006081699146E-2</v>
      </c>
      <c r="DD478" s="61">
        <f>IF($AA$9,$Z$9*($Q478-1)/(1+DC487*($Q478-1)),0)</f>
        <v>-7.9469494827700493E-2</v>
      </c>
      <c r="DE478" s="114">
        <f>IF(DD478=0,0,-1*DD478^2/$Z$9)</f>
        <v>-6.3154006081699146E-2</v>
      </c>
      <c r="DF478" s="61">
        <f>IF($AA$9,$Z$9*($Q478-1)/(1+DE487*($Q478-1)),0)</f>
        <v>-7.9469494827700493E-2</v>
      </c>
      <c r="DG478" s="114">
        <f>IF(DF478=0,0,-1*DF478^2/$Z$9)</f>
        <v>-6.3154006081699146E-2</v>
      </c>
      <c r="DH478" s="61">
        <f>IF($AA$9,$Z$9*($Q478-1)/(1+DG487*($Q478-1)),0)</f>
        <v>-7.9469494827700493E-2</v>
      </c>
      <c r="DI478" s="114">
        <f>IF(DH478=0,0,-1*DH478^2/$Z$9)</f>
        <v>-6.3154006081699146E-2</v>
      </c>
      <c r="DJ478" s="61">
        <f>IF($AA$9,$Z$9*($Q478-1)/(1+DI487*($Q478-1)),0)</f>
        <v>-7.9469494827700493E-2</v>
      </c>
      <c r="DK478" s="114">
        <f>IF(DJ478=0,0,-1*DJ478^2/$Z$9)</f>
        <v>-6.3154006081699146E-2</v>
      </c>
      <c r="DL478" s="61">
        <f>IF($AA$9,$Z$9*($Q478-1)/(1+DK487*($Q478-1)),0)</f>
        <v>-7.9469494827700493E-2</v>
      </c>
      <c r="DM478" s="154">
        <f>IF(DL478=0,0,-1*DL478^2/$Z$9)</f>
        <v>-6.3154006081699146E-2</v>
      </c>
    </row>
    <row r="479" spans="14:117" x14ac:dyDescent="0.25">
      <c r="N479" s="153">
        <f>$Z$10/(O474*(Q479-1)+1)</f>
        <v>0.12592706175698359</v>
      </c>
      <c r="O479" s="169">
        <f t="shared" si="106"/>
        <v>1.9272764197382542E-2</v>
      </c>
      <c r="P479" s="78">
        <v>4</v>
      </c>
      <c r="Q479" s="61">
        <f>IF($AA$10,AV454/AV466,0)</f>
        <v>0.1530470411084115</v>
      </c>
      <c r="R479" s="61">
        <f>IF($AA$10,$Z$10*($Q479-1)/(1+O434*($Q479-1)),0)</f>
        <v>-0.10665429666944345</v>
      </c>
      <c r="S479" s="114">
        <f>IF(R479=0,0,-1*R479^2/$Z$10)</f>
        <v>-0.11375138998053656</v>
      </c>
      <c r="T479" s="61">
        <f>IF($AA$10,$Z$10*($Q479-1)/(1+S487*($Q479-1)),0)</f>
        <v>-0.10707653075717148</v>
      </c>
      <c r="U479" s="114">
        <f>IF(T479=0,0,-1*T479^2/$Z$10)</f>
        <v>-0.11465383438991489</v>
      </c>
      <c r="V479" s="61">
        <f>IF($AA$10,$Z$10*($Q479-1)/(1+U487*($Q479-1)),0)</f>
        <v>-0.10665266423053492</v>
      </c>
      <c r="W479" s="114">
        <f>IF(V479=0,0,-1*V479^2/$Z$10)</f>
        <v>-0.11374790787471223</v>
      </c>
      <c r="X479" s="61">
        <f>IF($AA$10,$Z$10*($Q479-1)/(1+W487*($Q479-1)),0)</f>
        <v>-0.10665429753451552</v>
      </c>
      <c r="Y479" s="114">
        <f>IF(X479=0,0,-1*X479^2/$Z$10)</f>
        <v>-0.11375139182580964</v>
      </c>
      <c r="Z479" s="61">
        <f>IF($AA$10,$Z$10*($Q479-1)/(1+Y487*($Q479-1)),0)</f>
        <v>-0.10665429755960107</v>
      </c>
      <c r="AA479" s="114">
        <f>IF(Z479=0,0,-1*Z479^2/$Z$10)</f>
        <v>-0.11375139187931926</v>
      </c>
      <c r="AB479" s="61">
        <f>IF($AA$10,$Z$10*($Q479-1)/(1+AA487*($Q479-1)),0)</f>
        <v>-0.10665429755960108</v>
      </c>
      <c r="AC479" s="114">
        <f>IF(AB479=0,0,-1*AB479^2/$Z$10)</f>
        <v>-0.11375139187931929</v>
      </c>
      <c r="AD479" s="61">
        <f>IF($AA$10,$Z$10*($Q479-1)/(1+AC487*($Q479-1)),0)</f>
        <v>-0.10665429755960107</v>
      </c>
      <c r="AE479" s="114">
        <f>IF(AD479=0,0,-1*AD479^2/$Z$10)</f>
        <v>-0.11375139187931926</v>
      </c>
      <c r="AF479" s="61">
        <f>IF($AA$10,$Z$10*($Q479-1)/(1+AE487*($Q479-1)),0)</f>
        <v>-0.10665429755960108</v>
      </c>
      <c r="AG479" s="114">
        <f>IF(AF479=0,0,-1*AF479^2/$Z$10)</f>
        <v>-0.11375139187931929</v>
      </c>
      <c r="AH479" s="61">
        <f>IF($AA$10,$Z$10*($Q479-1)/(1+AG487*($Q479-1)),0)</f>
        <v>-0.10665429755960107</v>
      </c>
      <c r="AI479" s="114">
        <f>IF(AH479=0,0,-1*AH479^2/$Z$10)</f>
        <v>-0.11375139187931926</v>
      </c>
      <c r="AJ479" s="61">
        <f>IF($AA$10,$Z$10*($Q479-1)/(1+AI487*($Q479-1)),0)</f>
        <v>-0.10665429755960108</v>
      </c>
      <c r="AK479" s="114">
        <f>IF(AJ479=0,0,-1*AJ479^2/$Z$10)</f>
        <v>-0.11375139187931929</v>
      </c>
      <c r="AL479" s="61">
        <f>IF($AA$10,$Z$10*($Q479-1)/(1+AK487*($Q479-1)),0)</f>
        <v>-0.10665429755960107</v>
      </c>
      <c r="AM479" s="114">
        <f>IF(AL479=0,0,-1*AL479^2/$Z$10)</f>
        <v>-0.11375139187931926</v>
      </c>
      <c r="AN479" s="61">
        <f>IF($AA$10,$Z$10*($Q479-1)/(1+AM487*($Q479-1)),0)</f>
        <v>-0.10665429755960108</v>
      </c>
      <c r="AO479" s="114">
        <f>IF(AN479=0,0,-1*AN479^2/$Z$10)</f>
        <v>-0.11375139187931929</v>
      </c>
      <c r="AP479" s="61">
        <f>IF($AA$10,$Z$10*($Q479-1)/(1+AO487*($Q479-1)),0)</f>
        <v>-0.10665429755960107</v>
      </c>
      <c r="AQ479" s="114">
        <f>IF(AP479=0,0,-1*AP479^2/$Z$10)</f>
        <v>-0.11375139187931926</v>
      </c>
      <c r="AR479" s="61">
        <f>IF($AA$10,$Z$10*($Q479-1)/(1+AQ487*($Q479-1)),0)</f>
        <v>-0.10665429755960108</v>
      </c>
      <c r="AS479" s="114">
        <f>IF(AR479=0,0,-1*AR479^2/$Z$10)</f>
        <v>-0.11375139187931929</v>
      </c>
      <c r="AT479" s="61">
        <f>IF($AA$10,$Z$10*($Q479-1)/(1+AS487*($Q479-1)),0)</f>
        <v>-0.10665429755960107</v>
      </c>
      <c r="AU479" s="114">
        <f>IF(AT479=0,0,-1*AT479^2/$Z$10)</f>
        <v>-0.11375139187931926</v>
      </c>
      <c r="AV479" s="61">
        <f>IF($AA$10,$Z$10*($Q479-1)/(1+AU487*($Q479-1)),0)</f>
        <v>-0.10665429755960108</v>
      </c>
      <c r="AW479" s="114">
        <f>IF(AV479=0,0,-1*AV479^2/$Z$10)</f>
        <v>-0.11375139187931929</v>
      </c>
      <c r="AX479" s="61">
        <f>IF($AA$10,$Z$10*($Q479-1)/(1+AW487*($Q479-1)),0)</f>
        <v>-0.10665429755960107</v>
      </c>
      <c r="AY479" s="114">
        <f>IF(AX479=0,0,-1*AX479^2/$Z$10)</f>
        <v>-0.11375139187931926</v>
      </c>
      <c r="AZ479" s="61">
        <f>IF($AA$10,$Z$10*($Q479-1)/(1+AY487*($Q479-1)),0)</f>
        <v>-0.10665429755960108</v>
      </c>
      <c r="BA479" s="114">
        <f>IF(AZ479=0,0,-1*AZ479^2/$Z$10)</f>
        <v>-0.11375139187931929</v>
      </c>
      <c r="BB479" s="61">
        <f>IF($AA$10,$Z$10*($Q479-1)/(1+BA487*($Q479-1)),0)</f>
        <v>-0.10665429755960107</v>
      </c>
      <c r="BC479" s="114">
        <f>IF(BB479=0,0,-1*BB479^2/$Z$10)</f>
        <v>-0.11375139187931926</v>
      </c>
      <c r="BD479" s="61">
        <f>IF($AA$10,$Z$10*($Q479-1)/(1+BC487*($Q479-1)),0)</f>
        <v>-0.10665429755960108</v>
      </c>
      <c r="BE479" s="114">
        <f>IF(BD479=0,0,-1*BD479^2/$Z$10)</f>
        <v>-0.11375139187931929</v>
      </c>
      <c r="BF479" s="61">
        <f>IF($AA$10,$Z$10*($Q479-1)/(1+BE487*($Q479-1)),0)</f>
        <v>-0.10665429755960107</v>
      </c>
      <c r="BG479" s="114">
        <f>IF(BF479=0,0,-1*BF479^2/$Z$10)</f>
        <v>-0.11375139187931926</v>
      </c>
      <c r="BH479" s="61">
        <f>IF($AA$10,$Z$10*($Q479-1)/(1+BG487*($Q479-1)),0)</f>
        <v>-0.10665429755960108</v>
      </c>
      <c r="BI479" s="114">
        <f>IF(BH479=0,0,-1*BH479^2/$Z$10)</f>
        <v>-0.11375139187931929</v>
      </c>
      <c r="BJ479" s="61">
        <f>IF($AA$10,$Z$10*($Q479-1)/(1+BI487*($Q479-1)),0)</f>
        <v>-0.10665429755960107</v>
      </c>
      <c r="BK479" s="114">
        <f>IF(BJ479=0,0,-1*BJ479^2/$Z$10)</f>
        <v>-0.11375139187931926</v>
      </c>
      <c r="BL479" s="61">
        <f>IF($AA$10,$Z$10*($Q479-1)/(1+BK487*($Q479-1)),0)</f>
        <v>-0.10665429755960108</v>
      </c>
      <c r="BM479" s="114">
        <f>IF(BL479=0,0,-1*BL479^2/$Z$10)</f>
        <v>-0.11375139187931929</v>
      </c>
      <c r="BN479" s="61">
        <f>IF($AA$10,$Z$10*($Q479-1)/(1+BM487*($Q479-1)),0)</f>
        <v>-0.10665429755960107</v>
      </c>
      <c r="BO479" s="114">
        <f>IF(BN479=0,0,-1*BN479^2/$Z$10)</f>
        <v>-0.11375139187931926</v>
      </c>
      <c r="BP479" s="61">
        <f>IF($AA$10,$Z$10*($Q479-1)/(1+BO487*($Q479-1)),0)</f>
        <v>-0.10665429755960108</v>
      </c>
      <c r="BQ479" s="114">
        <f>IF(BP479=0,0,-1*BP479^2/$Z$10)</f>
        <v>-0.11375139187931929</v>
      </c>
      <c r="BR479" s="61">
        <f>IF($AA$10,$Z$10*($Q479-1)/(1+BQ487*($Q479-1)),0)</f>
        <v>-0.10665429755960107</v>
      </c>
      <c r="BS479" s="114">
        <f>IF(BR479=0,0,-1*BR479^2/$Z$10)</f>
        <v>-0.11375139187931926</v>
      </c>
      <c r="BT479" s="61">
        <f>IF($AA$10,$Z$10*($Q479-1)/(1+BS487*($Q479-1)),0)</f>
        <v>-0.10665429755960108</v>
      </c>
      <c r="BU479" s="114">
        <f>IF(BT479=0,0,-1*BT479^2/$Z$10)</f>
        <v>-0.11375139187931929</v>
      </c>
      <c r="BV479" s="61">
        <f>IF($AA$10,$Z$10*($Q479-1)/(1+BU487*($Q479-1)),0)</f>
        <v>-0.10665429755960107</v>
      </c>
      <c r="BW479" s="114">
        <f>IF(BV479=0,0,-1*BV479^2/$Z$10)</f>
        <v>-0.11375139187931926</v>
      </c>
      <c r="BX479" s="61">
        <f>IF($AA$10,$Z$10*($Q479-1)/(1+BW487*($Q479-1)),0)</f>
        <v>-0.10665429755960108</v>
      </c>
      <c r="BY479" s="114">
        <f>IF(BX479=0,0,-1*BX479^2/$Z$10)</f>
        <v>-0.11375139187931929</v>
      </c>
      <c r="BZ479" s="61">
        <f>IF($AA$10,$Z$10*($Q479-1)/(1+BY487*($Q479-1)),0)</f>
        <v>-0.10665429755960107</v>
      </c>
      <c r="CA479" s="114">
        <f>IF(BZ479=0,0,-1*BZ479^2/$Z$10)</f>
        <v>-0.11375139187931926</v>
      </c>
      <c r="CB479" s="61">
        <f>IF($AA$10,$Z$10*($Q479-1)/(1+CA487*($Q479-1)),0)</f>
        <v>-0.10665429755960108</v>
      </c>
      <c r="CC479" s="114">
        <f>IF(CB479=0,0,-1*CB479^2/$Z$10)</f>
        <v>-0.11375139187931929</v>
      </c>
      <c r="CD479" s="61">
        <f>IF($AA$10,$Z$10*($Q479-1)/(1+CC487*($Q479-1)),0)</f>
        <v>-0.10665429755960107</v>
      </c>
      <c r="CE479" s="114">
        <f>IF(CD479=0,0,-1*CD479^2/$Z$10)</f>
        <v>-0.11375139187931926</v>
      </c>
      <c r="CF479" s="61">
        <f>IF($AA$10,$Z$10*($Q479-1)/(1+CE487*($Q479-1)),0)</f>
        <v>-0.10665429755960108</v>
      </c>
      <c r="CG479" s="114">
        <f>IF(CF479=0,0,-1*CF479^2/$Z$10)</f>
        <v>-0.11375139187931929</v>
      </c>
      <c r="CH479" s="61">
        <f>IF($AA$10,$Z$10*($Q479-1)/(1+CG487*($Q479-1)),0)</f>
        <v>-0.10665429755960107</v>
      </c>
      <c r="CI479" s="114">
        <f>IF(CH479=0,0,-1*CH479^2/$Z$10)</f>
        <v>-0.11375139187931926</v>
      </c>
      <c r="CJ479" s="61">
        <f>IF($AA$10,$Z$10*($Q479-1)/(1+CI487*($Q479-1)),0)</f>
        <v>-0.10665429755960108</v>
      </c>
      <c r="CK479" s="114">
        <f>IF(CJ479=0,0,-1*CJ479^2/$Z$10)</f>
        <v>-0.11375139187931929</v>
      </c>
      <c r="CL479" s="61">
        <f>IF($AA$10,$Z$10*($Q479-1)/(1+CK487*($Q479-1)),0)</f>
        <v>-0.10665429755960107</v>
      </c>
      <c r="CM479" s="114">
        <f>IF(CL479=0,0,-1*CL479^2/$Z$10)</f>
        <v>-0.11375139187931926</v>
      </c>
      <c r="CN479" s="61">
        <f>IF($AA$10,$Z$10*($Q479-1)/(1+CM487*($Q479-1)),0)</f>
        <v>-0.10665429755960108</v>
      </c>
      <c r="CO479" s="114">
        <f>IF(CN479=0,0,-1*CN479^2/$Z$10)</f>
        <v>-0.11375139187931929</v>
      </c>
      <c r="CP479" s="61">
        <f>IF($AA$10,$Z$10*($Q479-1)/(1+CO487*($Q479-1)),0)</f>
        <v>-0.10665429755960107</v>
      </c>
      <c r="CQ479" s="114">
        <f>IF(CP479=0,0,-1*CP479^2/$Z$10)</f>
        <v>-0.11375139187931926</v>
      </c>
      <c r="CR479" s="61">
        <f>IF($AA$10,$Z$10*($Q479-1)/(1+CQ487*($Q479-1)),0)</f>
        <v>-0.10665429755960108</v>
      </c>
      <c r="CS479" s="114">
        <f>IF(CR479=0,0,-1*CR479^2/$Z$10)</f>
        <v>-0.11375139187931929</v>
      </c>
      <c r="CT479" s="61">
        <f>IF($AA$10,$Z$10*($Q479-1)/(1+CS487*($Q479-1)),0)</f>
        <v>-0.10665429755960107</v>
      </c>
      <c r="CU479" s="114">
        <f>IF(CT479=0,0,-1*CT479^2/$Z$10)</f>
        <v>-0.11375139187931926</v>
      </c>
      <c r="CV479" s="61">
        <f>IF($AA$10,$Z$10*($Q479-1)/(1+CU487*($Q479-1)),0)</f>
        <v>-0.10665429755960108</v>
      </c>
      <c r="CW479" s="114">
        <f>IF(CV479=0,0,-1*CV479^2/$Z$10)</f>
        <v>-0.11375139187931929</v>
      </c>
      <c r="CX479" s="61">
        <f>IF($AA$10,$Z$10*($Q479-1)/(1+CW487*($Q479-1)),0)</f>
        <v>-0.10665429755960107</v>
      </c>
      <c r="CY479" s="114">
        <f>IF(CX479=0,0,-1*CX479^2/$Z$10)</f>
        <v>-0.11375139187931926</v>
      </c>
      <c r="CZ479" s="61">
        <f>IF($AA$10,$Z$10*($Q479-1)/(1+CY487*($Q479-1)),0)</f>
        <v>-0.10665429755960108</v>
      </c>
      <c r="DA479" s="114">
        <f>IF(CZ479=0,0,-1*CZ479^2/$Z$10)</f>
        <v>-0.11375139187931929</v>
      </c>
      <c r="DB479" s="61">
        <f>IF($AA$10,$Z$10*($Q479-1)/(1+DA487*($Q479-1)),0)</f>
        <v>-0.10665429755960107</v>
      </c>
      <c r="DC479" s="114">
        <f>IF(DB479=0,0,-1*DB479^2/$Z$10)</f>
        <v>-0.11375139187931926</v>
      </c>
      <c r="DD479" s="61">
        <f>IF($AA$10,$Z$10*($Q479-1)/(1+DC487*($Q479-1)),0)</f>
        <v>-0.10665429755960108</v>
      </c>
      <c r="DE479" s="114">
        <f>IF(DD479=0,0,-1*DD479^2/$Z$10)</f>
        <v>-0.11375139187931929</v>
      </c>
      <c r="DF479" s="61">
        <f>IF($AA$10,$Z$10*($Q479-1)/(1+DE487*($Q479-1)),0)</f>
        <v>-0.10665429755960107</v>
      </c>
      <c r="DG479" s="114">
        <f>IF(DF479=0,0,-1*DF479^2/$Z$10)</f>
        <v>-0.11375139187931926</v>
      </c>
      <c r="DH479" s="61">
        <f>IF($AA$10,$Z$10*($Q479-1)/(1+DG487*($Q479-1)),0)</f>
        <v>-0.10665429755960108</v>
      </c>
      <c r="DI479" s="114">
        <f>IF(DH479=0,0,-1*DH479^2/$Z$10)</f>
        <v>-0.11375139187931929</v>
      </c>
      <c r="DJ479" s="61">
        <f>IF($AA$10,$Z$10*($Q479-1)/(1+DI487*($Q479-1)),0)</f>
        <v>-0.10665429755960107</v>
      </c>
      <c r="DK479" s="114">
        <f>IF(DJ479=0,0,-1*DJ479^2/$Z$10)</f>
        <v>-0.11375139187931926</v>
      </c>
      <c r="DL479" s="61">
        <f>IF($AA$10,$Z$10*($Q479-1)/(1+DK487*($Q479-1)),0)</f>
        <v>-0.10665429755960108</v>
      </c>
      <c r="DM479" s="154">
        <f>IF(DL479=0,0,-1*DL479^2/$Z$10)</f>
        <v>-0.11375139187931929</v>
      </c>
    </row>
    <row r="480" spans="14:117" x14ac:dyDescent="0.25">
      <c r="N480" s="153">
        <f>$Z$11/(O474*(Q480-1)+1)</f>
        <v>0.12573146495585363</v>
      </c>
      <c r="O480" s="169">
        <f t="shared" si="106"/>
        <v>1.9881779952235865E-2</v>
      </c>
      <c r="P480" s="78">
        <v>5</v>
      </c>
      <c r="Q480" s="61">
        <f>IF($AA$11,AV455/AV467,0)</f>
        <v>0.15812891354774783</v>
      </c>
      <c r="R480" s="61">
        <f>IF($AA$11,$Z$11*($Q480-1)/(1+O434*($Q480-1)),0)</f>
        <v>-0.10584968412684037</v>
      </c>
      <c r="S480" s="114">
        <f>IF(R480=0,0,-1*R480^2/$Z$11)</f>
        <v>-0.11204155629751883</v>
      </c>
      <c r="T480" s="61">
        <f>IF($AA$11,$Z$11*($Q480-1)/(1+S487*($Q480-1)),0)</f>
        <v>-0.10626555905766068</v>
      </c>
      <c r="U480" s="114">
        <f>IF(T480=0,0,-1*T480^2/$Z$11)</f>
        <v>-0.11292369041837169</v>
      </c>
      <c r="V480" s="61">
        <f>IF($AA$11,$Z$11*($Q480-1)/(1+U487*($Q480-1)),0)</f>
        <v>-0.10584807622545982</v>
      </c>
      <c r="W480" s="114">
        <f>IF(V480=0,0,-1*V480^2/$Z$11)</f>
        <v>-0.11203815240630752</v>
      </c>
      <c r="X480" s="61">
        <f>IF($AA$11,$Z$11*($Q480-1)/(1+W487*($Q480-1)),0)</f>
        <v>-0.10584968497890927</v>
      </c>
      <c r="Y480" s="114">
        <f>IF(X480=0,0,-1*X480^2/$Z$11)</f>
        <v>-0.11204155810134331</v>
      </c>
      <c r="Z480" s="61">
        <f>IF($AA$11,$Z$11*($Q480-1)/(1+Y487*($Q480-1)),0)</f>
        <v>-0.10584968500361776</v>
      </c>
      <c r="AA480" s="114">
        <f>IF(Z480=0,0,-1*Z480^2/$Z$11)</f>
        <v>-0.11204155815365102</v>
      </c>
      <c r="AB480" s="61">
        <f>IF($AA$11,$Z$11*($Q480-1)/(1+AA487*($Q480-1)),0)</f>
        <v>-0.10584968500361776</v>
      </c>
      <c r="AC480" s="114">
        <f>IF(AB480=0,0,-1*AB480^2/$Z$11)</f>
        <v>-0.11204155815365102</v>
      </c>
      <c r="AD480" s="61">
        <f>IF($AA$11,$Z$11*($Q480-1)/(1+AC487*($Q480-1)),0)</f>
        <v>-0.10584968500361776</v>
      </c>
      <c r="AE480" s="114">
        <f>IF(AD480=0,0,-1*AD480^2/$Z$11)</f>
        <v>-0.11204155815365102</v>
      </c>
      <c r="AF480" s="61">
        <f>IF($AA$11,$Z$11*($Q480-1)/(1+AE487*($Q480-1)),0)</f>
        <v>-0.10584968500361776</v>
      </c>
      <c r="AG480" s="114">
        <f>IF(AF480=0,0,-1*AF480^2/$Z$11)</f>
        <v>-0.11204155815365102</v>
      </c>
      <c r="AH480" s="61">
        <f>IF($AA$11,$Z$11*($Q480-1)/(1+AG487*($Q480-1)),0)</f>
        <v>-0.10584968500361776</v>
      </c>
      <c r="AI480" s="114">
        <f>IF(AH480=0,0,-1*AH480^2/$Z$11)</f>
        <v>-0.11204155815365102</v>
      </c>
      <c r="AJ480" s="61">
        <f>IF($AA$11,$Z$11*($Q480-1)/(1+AI487*($Q480-1)),0)</f>
        <v>-0.10584968500361776</v>
      </c>
      <c r="AK480" s="114">
        <f>IF(AJ480=0,0,-1*AJ480^2/$Z$11)</f>
        <v>-0.11204155815365102</v>
      </c>
      <c r="AL480" s="61">
        <f>IF($AA$11,$Z$11*($Q480-1)/(1+AK487*($Q480-1)),0)</f>
        <v>-0.10584968500361776</v>
      </c>
      <c r="AM480" s="114">
        <f>IF(AL480=0,0,-1*AL480^2/$Z$11)</f>
        <v>-0.11204155815365102</v>
      </c>
      <c r="AN480" s="61">
        <f>IF($AA$11,$Z$11*($Q480-1)/(1+AM487*($Q480-1)),0)</f>
        <v>-0.10584968500361776</v>
      </c>
      <c r="AO480" s="114">
        <f>IF(AN480=0,0,-1*AN480^2/$Z$11)</f>
        <v>-0.11204155815365102</v>
      </c>
      <c r="AP480" s="61">
        <f>IF($AA$11,$Z$11*($Q480-1)/(1+AO487*($Q480-1)),0)</f>
        <v>-0.10584968500361776</v>
      </c>
      <c r="AQ480" s="114">
        <f>IF(AP480=0,0,-1*AP480^2/$Z$11)</f>
        <v>-0.11204155815365102</v>
      </c>
      <c r="AR480" s="61">
        <f>IF($AA$11,$Z$11*($Q480-1)/(1+AQ487*($Q480-1)),0)</f>
        <v>-0.10584968500361776</v>
      </c>
      <c r="AS480" s="114">
        <f>IF(AR480=0,0,-1*AR480^2/$Z$11)</f>
        <v>-0.11204155815365102</v>
      </c>
      <c r="AT480" s="61">
        <f>IF($AA$11,$Z$11*($Q480-1)/(1+AS487*($Q480-1)),0)</f>
        <v>-0.10584968500361776</v>
      </c>
      <c r="AU480" s="114">
        <f>IF(AT480=0,0,-1*AT480^2/$Z$11)</f>
        <v>-0.11204155815365102</v>
      </c>
      <c r="AV480" s="61">
        <f>IF($AA$11,$Z$11*($Q480-1)/(1+AU487*($Q480-1)),0)</f>
        <v>-0.10584968500361776</v>
      </c>
      <c r="AW480" s="114">
        <f>IF(AV480=0,0,-1*AV480^2/$Z$11)</f>
        <v>-0.11204155815365102</v>
      </c>
      <c r="AX480" s="61">
        <f>IF($AA$11,$Z$11*($Q480-1)/(1+AW487*($Q480-1)),0)</f>
        <v>-0.10584968500361776</v>
      </c>
      <c r="AY480" s="114">
        <f>IF(AX480=0,0,-1*AX480^2/$Z$11)</f>
        <v>-0.11204155815365102</v>
      </c>
      <c r="AZ480" s="61">
        <f>IF($AA$11,$Z$11*($Q480-1)/(1+AY487*($Q480-1)),0)</f>
        <v>-0.10584968500361776</v>
      </c>
      <c r="BA480" s="114">
        <f>IF(AZ480=0,0,-1*AZ480^2/$Z$11)</f>
        <v>-0.11204155815365102</v>
      </c>
      <c r="BB480" s="61">
        <f>IF($AA$11,$Z$11*($Q480-1)/(1+BA487*($Q480-1)),0)</f>
        <v>-0.10584968500361776</v>
      </c>
      <c r="BC480" s="114">
        <f>IF(BB480=0,0,-1*BB480^2/$Z$11)</f>
        <v>-0.11204155815365102</v>
      </c>
      <c r="BD480" s="61">
        <f>IF($AA$11,$Z$11*($Q480-1)/(1+BC487*($Q480-1)),0)</f>
        <v>-0.10584968500361776</v>
      </c>
      <c r="BE480" s="114">
        <f>IF(BD480=0,0,-1*BD480^2/$Z$11)</f>
        <v>-0.11204155815365102</v>
      </c>
      <c r="BF480" s="61">
        <f>IF($AA$11,$Z$11*($Q480-1)/(1+BE487*($Q480-1)),0)</f>
        <v>-0.10584968500361776</v>
      </c>
      <c r="BG480" s="114">
        <f>IF(BF480=0,0,-1*BF480^2/$Z$11)</f>
        <v>-0.11204155815365102</v>
      </c>
      <c r="BH480" s="61">
        <f>IF($AA$11,$Z$11*($Q480-1)/(1+BG487*($Q480-1)),0)</f>
        <v>-0.10584968500361776</v>
      </c>
      <c r="BI480" s="114">
        <f>IF(BH480=0,0,-1*BH480^2/$Z$11)</f>
        <v>-0.11204155815365102</v>
      </c>
      <c r="BJ480" s="61">
        <f>IF($AA$11,$Z$11*($Q480-1)/(1+BI487*($Q480-1)),0)</f>
        <v>-0.10584968500361776</v>
      </c>
      <c r="BK480" s="114">
        <f>IF(BJ480=0,0,-1*BJ480^2/$Z$11)</f>
        <v>-0.11204155815365102</v>
      </c>
      <c r="BL480" s="61">
        <f>IF($AA$11,$Z$11*($Q480-1)/(1+BK487*($Q480-1)),0)</f>
        <v>-0.10584968500361776</v>
      </c>
      <c r="BM480" s="114">
        <f>IF(BL480=0,0,-1*BL480^2/$Z$11)</f>
        <v>-0.11204155815365102</v>
      </c>
      <c r="BN480" s="61">
        <f>IF($AA$11,$Z$11*($Q480-1)/(1+BM487*($Q480-1)),0)</f>
        <v>-0.10584968500361776</v>
      </c>
      <c r="BO480" s="114">
        <f>IF(BN480=0,0,-1*BN480^2/$Z$11)</f>
        <v>-0.11204155815365102</v>
      </c>
      <c r="BP480" s="61">
        <f>IF($AA$11,$Z$11*($Q480-1)/(1+BO487*($Q480-1)),0)</f>
        <v>-0.10584968500361776</v>
      </c>
      <c r="BQ480" s="114">
        <f>IF(BP480=0,0,-1*BP480^2/$Z$11)</f>
        <v>-0.11204155815365102</v>
      </c>
      <c r="BR480" s="61">
        <f>IF($AA$11,$Z$11*($Q480-1)/(1+BQ487*($Q480-1)),0)</f>
        <v>-0.10584968500361776</v>
      </c>
      <c r="BS480" s="114">
        <f>IF(BR480=0,0,-1*BR480^2/$Z$11)</f>
        <v>-0.11204155815365102</v>
      </c>
      <c r="BT480" s="61">
        <f>IF($AA$11,$Z$11*($Q480-1)/(1+BS487*($Q480-1)),0)</f>
        <v>-0.10584968500361776</v>
      </c>
      <c r="BU480" s="114">
        <f>IF(BT480=0,0,-1*BT480^2/$Z$11)</f>
        <v>-0.11204155815365102</v>
      </c>
      <c r="BV480" s="61">
        <f>IF($AA$11,$Z$11*($Q480-1)/(1+BU487*($Q480-1)),0)</f>
        <v>-0.10584968500361776</v>
      </c>
      <c r="BW480" s="114">
        <f>IF(BV480=0,0,-1*BV480^2/$Z$11)</f>
        <v>-0.11204155815365102</v>
      </c>
      <c r="BX480" s="61">
        <f>IF($AA$11,$Z$11*($Q480-1)/(1+BW487*($Q480-1)),0)</f>
        <v>-0.10584968500361776</v>
      </c>
      <c r="BY480" s="114">
        <f>IF(BX480=0,0,-1*BX480^2/$Z$11)</f>
        <v>-0.11204155815365102</v>
      </c>
      <c r="BZ480" s="61">
        <f>IF($AA$11,$Z$11*($Q480-1)/(1+BY487*($Q480-1)),0)</f>
        <v>-0.10584968500361776</v>
      </c>
      <c r="CA480" s="114">
        <f>IF(BZ480=0,0,-1*BZ480^2/$Z$11)</f>
        <v>-0.11204155815365102</v>
      </c>
      <c r="CB480" s="61">
        <f>IF($AA$11,$Z$11*($Q480-1)/(1+CA487*($Q480-1)),0)</f>
        <v>-0.10584968500361776</v>
      </c>
      <c r="CC480" s="114">
        <f>IF(CB480=0,0,-1*CB480^2/$Z$11)</f>
        <v>-0.11204155815365102</v>
      </c>
      <c r="CD480" s="61">
        <f>IF($AA$11,$Z$11*($Q480-1)/(1+CC487*($Q480-1)),0)</f>
        <v>-0.10584968500361776</v>
      </c>
      <c r="CE480" s="114">
        <f>IF(CD480=0,0,-1*CD480^2/$Z$11)</f>
        <v>-0.11204155815365102</v>
      </c>
      <c r="CF480" s="61">
        <f>IF($AA$11,$Z$11*($Q480-1)/(1+CE487*($Q480-1)),0)</f>
        <v>-0.10584968500361776</v>
      </c>
      <c r="CG480" s="114">
        <f>IF(CF480=0,0,-1*CF480^2/$Z$11)</f>
        <v>-0.11204155815365102</v>
      </c>
      <c r="CH480" s="61">
        <f>IF($AA$11,$Z$11*($Q480-1)/(1+CG487*($Q480-1)),0)</f>
        <v>-0.10584968500361776</v>
      </c>
      <c r="CI480" s="114">
        <f>IF(CH480=0,0,-1*CH480^2/$Z$11)</f>
        <v>-0.11204155815365102</v>
      </c>
      <c r="CJ480" s="61">
        <f>IF($AA$11,$Z$11*($Q480-1)/(1+CI487*($Q480-1)),0)</f>
        <v>-0.10584968500361776</v>
      </c>
      <c r="CK480" s="114">
        <f>IF(CJ480=0,0,-1*CJ480^2/$Z$11)</f>
        <v>-0.11204155815365102</v>
      </c>
      <c r="CL480" s="61">
        <f>IF($AA$11,$Z$11*($Q480-1)/(1+CK487*($Q480-1)),0)</f>
        <v>-0.10584968500361776</v>
      </c>
      <c r="CM480" s="114">
        <f>IF(CL480=0,0,-1*CL480^2/$Z$11)</f>
        <v>-0.11204155815365102</v>
      </c>
      <c r="CN480" s="61">
        <f>IF($AA$11,$Z$11*($Q480-1)/(1+CM487*($Q480-1)),0)</f>
        <v>-0.10584968500361776</v>
      </c>
      <c r="CO480" s="114">
        <f>IF(CN480=0,0,-1*CN480^2/$Z$11)</f>
        <v>-0.11204155815365102</v>
      </c>
      <c r="CP480" s="61">
        <f>IF($AA$11,$Z$11*($Q480-1)/(1+CO487*($Q480-1)),0)</f>
        <v>-0.10584968500361776</v>
      </c>
      <c r="CQ480" s="114">
        <f>IF(CP480=0,0,-1*CP480^2/$Z$11)</f>
        <v>-0.11204155815365102</v>
      </c>
      <c r="CR480" s="61">
        <f>IF($AA$11,$Z$11*($Q480-1)/(1+CQ487*($Q480-1)),0)</f>
        <v>-0.10584968500361776</v>
      </c>
      <c r="CS480" s="114">
        <f>IF(CR480=0,0,-1*CR480^2/$Z$11)</f>
        <v>-0.11204155815365102</v>
      </c>
      <c r="CT480" s="61">
        <f>IF($AA$11,$Z$11*($Q480-1)/(1+CS487*($Q480-1)),0)</f>
        <v>-0.10584968500361776</v>
      </c>
      <c r="CU480" s="114">
        <f>IF(CT480=0,0,-1*CT480^2/$Z$11)</f>
        <v>-0.11204155815365102</v>
      </c>
      <c r="CV480" s="61">
        <f>IF($AA$11,$Z$11*($Q480-1)/(1+CU487*($Q480-1)),0)</f>
        <v>-0.10584968500361776</v>
      </c>
      <c r="CW480" s="114">
        <f>IF(CV480=0,0,-1*CV480^2/$Z$11)</f>
        <v>-0.11204155815365102</v>
      </c>
      <c r="CX480" s="61">
        <f>IF($AA$11,$Z$11*($Q480-1)/(1+CW487*($Q480-1)),0)</f>
        <v>-0.10584968500361776</v>
      </c>
      <c r="CY480" s="114">
        <f>IF(CX480=0,0,-1*CX480^2/$Z$11)</f>
        <v>-0.11204155815365102</v>
      </c>
      <c r="CZ480" s="61">
        <f>IF($AA$11,$Z$11*($Q480-1)/(1+CY487*($Q480-1)),0)</f>
        <v>-0.10584968500361776</v>
      </c>
      <c r="DA480" s="114">
        <f>IF(CZ480=0,0,-1*CZ480^2/$Z$11)</f>
        <v>-0.11204155815365102</v>
      </c>
      <c r="DB480" s="61">
        <f>IF($AA$11,$Z$11*($Q480-1)/(1+DA487*($Q480-1)),0)</f>
        <v>-0.10584968500361776</v>
      </c>
      <c r="DC480" s="114">
        <f>IF(DB480=0,0,-1*DB480^2/$Z$11)</f>
        <v>-0.11204155815365102</v>
      </c>
      <c r="DD480" s="61">
        <f>IF($AA$11,$Z$11*($Q480-1)/(1+DC487*($Q480-1)),0)</f>
        <v>-0.10584968500361776</v>
      </c>
      <c r="DE480" s="114">
        <f>IF(DD480=0,0,-1*DD480^2/$Z$11)</f>
        <v>-0.11204155815365102</v>
      </c>
      <c r="DF480" s="61">
        <f>IF($AA$11,$Z$11*($Q480-1)/(1+DE487*($Q480-1)),0)</f>
        <v>-0.10584968500361776</v>
      </c>
      <c r="DG480" s="114">
        <f>IF(DF480=0,0,-1*DF480^2/$Z$11)</f>
        <v>-0.11204155815365102</v>
      </c>
      <c r="DH480" s="61">
        <f>IF($AA$11,$Z$11*($Q480-1)/(1+DG487*($Q480-1)),0)</f>
        <v>-0.10584968500361776</v>
      </c>
      <c r="DI480" s="114">
        <f>IF(DH480=0,0,-1*DH480^2/$Z$11)</f>
        <v>-0.11204155815365102</v>
      </c>
      <c r="DJ480" s="61">
        <f>IF($AA$11,$Z$11*($Q480-1)/(1+DI487*($Q480-1)),0)</f>
        <v>-0.10584968500361776</v>
      </c>
      <c r="DK480" s="114">
        <f>IF(DJ480=0,0,-1*DJ480^2/$Z$11)</f>
        <v>-0.11204155815365102</v>
      </c>
      <c r="DL480" s="61">
        <f>IF($AA$11,$Z$11*($Q480-1)/(1+DK487*($Q480-1)),0)</f>
        <v>-0.10584968500361776</v>
      </c>
      <c r="DM480" s="154">
        <f>IF(DL480=0,0,-1*DL480^2/$Z$11)</f>
        <v>-0.11204155815365102</v>
      </c>
    </row>
    <row r="481" spans="14:117" x14ac:dyDescent="0.25">
      <c r="N481" s="153">
        <f>$Z$12/(O474*(Q481-1)+1)</f>
        <v>0.12962149404381718</v>
      </c>
      <c r="O481" s="169">
        <f t="shared" si="106"/>
        <v>7.7696749089989697E-3</v>
      </c>
      <c r="P481" s="78">
        <v>6</v>
      </c>
      <c r="Q481" s="61">
        <f>IF($AA$12,AV456/AV468,0)</f>
        <v>5.9941254082232019E-2</v>
      </c>
      <c r="R481" s="61">
        <f>IF($AA$12,$Z$12*($Q481-1)/(1+O434*($Q481-1)),0)</f>
        <v>-0.12185181797290356</v>
      </c>
      <c r="S481" s="114">
        <f>IF(R481=0,0,-1*R481^2/$Z$12)</f>
        <v>-0.14847865543301622</v>
      </c>
      <c r="T481" s="61">
        <f>IF($AA$12,$Z$12*($Q481-1)/(1+S487*($Q481-1)),0)</f>
        <v>-0.12240326737193699</v>
      </c>
      <c r="U481" s="114">
        <f>IF(T481=0,0,-1*T481^2/$Z$12)</f>
        <v>-0.14982559863325895</v>
      </c>
      <c r="V481" s="61">
        <f>IF($AA$12,$Z$12*($Q481-1)/(1+U487*($Q481-1)),0)</f>
        <v>-0.12184968716988105</v>
      </c>
      <c r="W481" s="114">
        <f>IF(V481=0,0,-1*V481^2/$Z$12)</f>
        <v>-0.14847346263397876</v>
      </c>
      <c r="X481" s="61">
        <f>IF($AA$12,$Z$12*($Q481-1)/(1+W487*($Q481-1)),0)</f>
        <v>-0.12185181910207427</v>
      </c>
      <c r="Y481" s="114">
        <f>IF(X481=0,0,-1*X481^2/$Z$12)</f>
        <v>-0.14847865818484629</v>
      </c>
      <c r="Z481" s="61">
        <f>IF($AA$12,$Z$12*($Q481-1)/(1+Y487*($Q481-1)),0)</f>
        <v>-0.1218518191348182</v>
      </c>
      <c r="AA481" s="114">
        <f>IF(Z481=0,0,-1*Z481^2/$Z$12)</f>
        <v>-0.14847865826464446</v>
      </c>
      <c r="AB481" s="61">
        <f>IF($AA$12,$Z$12*($Q481-1)/(1+AA487*($Q481-1)),0)</f>
        <v>-0.12185181913481821</v>
      </c>
      <c r="AC481" s="114">
        <f>IF(AB481=0,0,-1*AB481^2/$Z$12)</f>
        <v>-0.14847865826464449</v>
      </c>
      <c r="AD481" s="61">
        <f>IF($AA$12,$Z$12*($Q481-1)/(1+AC487*($Q481-1)),0)</f>
        <v>-0.1218518191348182</v>
      </c>
      <c r="AE481" s="114">
        <f>IF(AD481=0,0,-1*AD481^2/$Z$12)</f>
        <v>-0.14847865826464446</v>
      </c>
      <c r="AF481" s="61">
        <f>IF($AA$12,$Z$12*($Q481-1)/(1+AE487*($Q481-1)),0)</f>
        <v>-0.12185181913481821</v>
      </c>
      <c r="AG481" s="114">
        <f>IF(AF481=0,0,-1*AF481^2/$Z$12)</f>
        <v>-0.14847865826464449</v>
      </c>
      <c r="AH481" s="61">
        <f>IF($AA$12,$Z$12*($Q481-1)/(1+AG487*($Q481-1)),0)</f>
        <v>-0.1218518191348182</v>
      </c>
      <c r="AI481" s="114">
        <f>IF(AH481=0,0,-1*AH481^2/$Z$12)</f>
        <v>-0.14847865826464446</v>
      </c>
      <c r="AJ481" s="61">
        <f>IF($AA$12,$Z$12*($Q481-1)/(1+AI487*($Q481-1)),0)</f>
        <v>-0.12185181913481821</v>
      </c>
      <c r="AK481" s="114">
        <f>IF(AJ481=0,0,-1*AJ481^2/$Z$12)</f>
        <v>-0.14847865826464449</v>
      </c>
      <c r="AL481" s="61">
        <f>IF($AA$12,$Z$12*($Q481-1)/(1+AK487*($Q481-1)),0)</f>
        <v>-0.1218518191348182</v>
      </c>
      <c r="AM481" s="114">
        <f>IF(AL481=0,0,-1*AL481^2/$Z$12)</f>
        <v>-0.14847865826464446</v>
      </c>
      <c r="AN481" s="61">
        <f>IF($AA$12,$Z$12*($Q481-1)/(1+AM487*($Q481-1)),0)</f>
        <v>-0.12185181913481821</v>
      </c>
      <c r="AO481" s="114">
        <f>IF(AN481=0,0,-1*AN481^2/$Z$12)</f>
        <v>-0.14847865826464449</v>
      </c>
      <c r="AP481" s="61">
        <f>IF($AA$12,$Z$12*($Q481-1)/(1+AO487*($Q481-1)),0)</f>
        <v>-0.1218518191348182</v>
      </c>
      <c r="AQ481" s="114">
        <f>IF(AP481=0,0,-1*AP481^2/$Z$12)</f>
        <v>-0.14847865826464446</v>
      </c>
      <c r="AR481" s="61">
        <f>IF($AA$12,$Z$12*($Q481-1)/(1+AQ487*($Q481-1)),0)</f>
        <v>-0.12185181913481821</v>
      </c>
      <c r="AS481" s="114">
        <f>IF(AR481=0,0,-1*AR481^2/$Z$12)</f>
        <v>-0.14847865826464449</v>
      </c>
      <c r="AT481" s="61">
        <f>IF($AA$12,$Z$12*($Q481-1)/(1+AS487*($Q481-1)),0)</f>
        <v>-0.1218518191348182</v>
      </c>
      <c r="AU481" s="114">
        <f>IF(AT481=0,0,-1*AT481^2/$Z$12)</f>
        <v>-0.14847865826464446</v>
      </c>
      <c r="AV481" s="61">
        <f>IF($AA$12,$Z$12*($Q481-1)/(1+AU487*($Q481-1)),0)</f>
        <v>-0.12185181913481821</v>
      </c>
      <c r="AW481" s="114">
        <f>IF(AV481=0,0,-1*AV481^2/$Z$12)</f>
        <v>-0.14847865826464449</v>
      </c>
      <c r="AX481" s="61">
        <f>IF($AA$12,$Z$12*($Q481-1)/(1+AW487*($Q481-1)),0)</f>
        <v>-0.1218518191348182</v>
      </c>
      <c r="AY481" s="114">
        <f>IF(AX481=0,0,-1*AX481^2/$Z$12)</f>
        <v>-0.14847865826464446</v>
      </c>
      <c r="AZ481" s="61">
        <f>IF($AA$12,$Z$12*($Q481-1)/(1+AY487*($Q481-1)),0)</f>
        <v>-0.12185181913481821</v>
      </c>
      <c r="BA481" s="114">
        <f>IF(AZ481=0,0,-1*AZ481^2/$Z$12)</f>
        <v>-0.14847865826464449</v>
      </c>
      <c r="BB481" s="61">
        <f>IF($AA$12,$Z$12*($Q481-1)/(1+BA487*($Q481-1)),0)</f>
        <v>-0.1218518191348182</v>
      </c>
      <c r="BC481" s="114">
        <f>IF(BB481=0,0,-1*BB481^2/$Z$12)</f>
        <v>-0.14847865826464446</v>
      </c>
      <c r="BD481" s="61">
        <f>IF($AA$12,$Z$12*($Q481-1)/(1+BC487*($Q481-1)),0)</f>
        <v>-0.12185181913481821</v>
      </c>
      <c r="BE481" s="114">
        <f>IF(BD481=0,0,-1*BD481^2/$Z$12)</f>
        <v>-0.14847865826464449</v>
      </c>
      <c r="BF481" s="61">
        <f>IF($AA$12,$Z$12*($Q481-1)/(1+BE487*($Q481-1)),0)</f>
        <v>-0.1218518191348182</v>
      </c>
      <c r="BG481" s="114">
        <f>IF(BF481=0,0,-1*BF481^2/$Z$12)</f>
        <v>-0.14847865826464446</v>
      </c>
      <c r="BH481" s="61">
        <f>IF($AA$12,$Z$12*($Q481-1)/(1+BG487*($Q481-1)),0)</f>
        <v>-0.12185181913481821</v>
      </c>
      <c r="BI481" s="114">
        <f>IF(BH481=0,0,-1*BH481^2/$Z$12)</f>
        <v>-0.14847865826464449</v>
      </c>
      <c r="BJ481" s="61">
        <f>IF($AA$12,$Z$12*($Q481-1)/(1+BI487*($Q481-1)),0)</f>
        <v>-0.1218518191348182</v>
      </c>
      <c r="BK481" s="114">
        <f>IF(BJ481=0,0,-1*BJ481^2/$Z$12)</f>
        <v>-0.14847865826464446</v>
      </c>
      <c r="BL481" s="61">
        <f>IF($AA$12,$Z$12*($Q481-1)/(1+BK487*($Q481-1)),0)</f>
        <v>-0.12185181913481821</v>
      </c>
      <c r="BM481" s="114">
        <f>IF(BL481=0,0,-1*BL481^2/$Z$12)</f>
        <v>-0.14847865826464449</v>
      </c>
      <c r="BN481" s="61">
        <f>IF($AA$12,$Z$12*($Q481-1)/(1+BM487*($Q481-1)),0)</f>
        <v>-0.1218518191348182</v>
      </c>
      <c r="BO481" s="114">
        <f>IF(BN481=0,0,-1*BN481^2/$Z$12)</f>
        <v>-0.14847865826464446</v>
      </c>
      <c r="BP481" s="61">
        <f>IF($AA$12,$Z$12*($Q481-1)/(1+BO487*($Q481-1)),0)</f>
        <v>-0.12185181913481821</v>
      </c>
      <c r="BQ481" s="114">
        <f>IF(BP481=0,0,-1*BP481^2/$Z$12)</f>
        <v>-0.14847865826464449</v>
      </c>
      <c r="BR481" s="61">
        <f>IF($AA$12,$Z$12*($Q481-1)/(1+BQ487*($Q481-1)),0)</f>
        <v>-0.1218518191348182</v>
      </c>
      <c r="BS481" s="114">
        <f>IF(BR481=0,0,-1*BR481^2/$Z$12)</f>
        <v>-0.14847865826464446</v>
      </c>
      <c r="BT481" s="61">
        <f>IF($AA$12,$Z$12*($Q481-1)/(1+BS487*($Q481-1)),0)</f>
        <v>-0.12185181913481821</v>
      </c>
      <c r="BU481" s="114">
        <f>IF(BT481=0,0,-1*BT481^2/$Z$12)</f>
        <v>-0.14847865826464449</v>
      </c>
      <c r="BV481" s="61">
        <f>IF($AA$12,$Z$12*($Q481-1)/(1+BU487*($Q481-1)),0)</f>
        <v>-0.1218518191348182</v>
      </c>
      <c r="BW481" s="114">
        <f>IF(BV481=0,0,-1*BV481^2/$Z$12)</f>
        <v>-0.14847865826464446</v>
      </c>
      <c r="BX481" s="61">
        <f>IF($AA$12,$Z$12*($Q481-1)/(1+BW487*($Q481-1)),0)</f>
        <v>-0.12185181913481821</v>
      </c>
      <c r="BY481" s="114">
        <f>IF(BX481=0,0,-1*BX481^2/$Z$12)</f>
        <v>-0.14847865826464449</v>
      </c>
      <c r="BZ481" s="61">
        <f>IF($AA$12,$Z$12*($Q481-1)/(1+BY487*($Q481-1)),0)</f>
        <v>-0.1218518191348182</v>
      </c>
      <c r="CA481" s="114">
        <f>IF(BZ481=0,0,-1*BZ481^2/$Z$12)</f>
        <v>-0.14847865826464446</v>
      </c>
      <c r="CB481" s="61">
        <f>IF($AA$12,$Z$12*($Q481-1)/(1+CA487*($Q481-1)),0)</f>
        <v>-0.12185181913481821</v>
      </c>
      <c r="CC481" s="114">
        <f>IF(CB481=0,0,-1*CB481^2/$Z$12)</f>
        <v>-0.14847865826464449</v>
      </c>
      <c r="CD481" s="61">
        <f>IF($AA$12,$Z$12*($Q481-1)/(1+CC487*($Q481-1)),0)</f>
        <v>-0.1218518191348182</v>
      </c>
      <c r="CE481" s="114">
        <f>IF(CD481=0,0,-1*CD481^2/$Z$12)</f>
        <v>-0.14847865826464446</v>
      </c>
      <c r="CF481" s="61">
        <f>IF($AA$12,$Z$12*($Q481-1)/(1+CE487*($Q481-1)),0)</f>
        <v>-0.12185181913481821</v>
      </c>
      <c r="CG481" s="114">
        <f>IF(CF481=0,0,-1*CF481^2/$Z$12)</f>
        <v>-0.14847865826464449</v>
      </c>
      <c r="CH481" s="61">
        <f>IF($AA$12,$Z$12*($Q481-1)/(1+CG487*($Q481-1)),0)</f>
        <v>-0.1218518191348182</v>
      </c>
      <c r="CI481" s="114">
        <f>IF(CH481=0,0,-1*CH481^2/$Z$12)</f>
        <v>-0.14847865826464446</v>
      </c>
      <c r="CJ481" s="61">
        <f>IF($AA$12,$Z$12*($Q481-1)/(1+CI487*($Q481-1)),0)</f>
        <v>-0.12185181913481821</v>
      </c>
      <c r="CK481" s="114">
        <f>IF(CJ481=0,0,-1*CJ481^2/$Z$12)</f>
        <v>-0.14847865826464449</v>
      </c>
      <c r="CL481" s="61">
        <f>IF($AA$12,$Z$12*($Q481-1)/(1+CK487*($Q481-1)),0)</f>
        <v>-0.1218518191348182</v>
      </c>
      <c r="CM481" s="114">
        <f>IF(CL481=0,0,-1*CL481^2/$Z$12)</f>
        <v>-0.14847865826464446</v>
      </c>
      <c r="CN481" s="61">
        <f>IF($AA$12,$Z$12*($Q481-1)/(1+CM487*($Q481-1)),0)</f>
        <v>-0.12185181913481821</v>
      </c>
      <c r="CO481" s="114">
        <f>IF(CN481=0,0,-1*CN481^2/$Z$12)</f>
        <v>-0.14847865826464449</v>
      </c>
      <c r="CP481" s="61">
        <f>IF($AA$12,$Z$12*($Q481-1)/(1+CO487*($Q481-1)),0)</f>
        <v>-0.1218518191348182</v>
      </c>
      <c r="CQ481" s="114">
        <f>IF(CP481=0,0,-1*CP481^2/$Z$12)</f>
        <v>-0.14847865826464446</v>
      </c>
      <c r="CR481" s="61">
        <f>IF($AA$12,$Z$12*($Q481-1)/(1+CQ487*($Q481-1)),0)</f>
        <v>-0.12185181913481821</v>
      </c>
      <c r="CS481" s="114">
        <f>IF(CR481=0,0,-1*CR481^2/$Z$12)</f>
        <v>-0.14847865826464449</v>
      </c>
      <c r="CT481" s="61">
        <f>IF($AA$12,$Z$12*($Q481-1)/(1+CS487*($Q481-1)),0)</f>
        <v>-0.1218518191348182</v>
      </c>
      <c r="CU481" s="114">
        <f>IF(CT481=0,0,-1*CT481^2/$Z$12)</f>
        <v>-0.14847865826464446</v>
      </c>
      <c r="CV481" s="61">
        <f>IF($AA$12,$Z$12*($Q481-1)/(1+CU487*($Q481-1)),0)</f>
        <v>-0.12185181913481821</v>
      </c>
      <c r="CW481" s="114">
        <f>IF(CV481=0,0,-1*CV481^2/$Z$12)</f>
        <v>-0.14847865826464449</v>
      </c>
      <c r="CX481" s="61">
        <f>IF($AA$12,$Z$12*($Q481-1)/(1+CW487*($Q481-1)),0)</f>
        <v>-0.1218518191348182</v>
      </c>
      <c r="CY481" s="114">
        <f>IF(CX481=0,0,-1*CX481^2/$Z$12)</f>
        <v>-0.14847865826464446</v>
      </c>
      <c r="CZ481" s="61">
        <f>IF($AA$12,$Z$12*($Q481-1)/(1+CY487*($Q481-1)),0)</f>
        <v>-0.12185181913481821</v>
      </c>
      <c r="DA481" s="114">
        <f>IF(CZ481=0,0,-1*CZ481^2/$Z$12)</f>
        <v>-0.14847865826464449</v>
      </c>
      <c r="DB481" s="61">
        <f>IF($AA$12,$Z$12*($Q481-1)/(1+DA487*($Q481-1)),0)</f>
        <v>-0.1218518191348182</v>
      </c>
      <c r="DC481" s="114">
        <f>IF(DB481=0,0,-1*DB481^2/$Z$12)</f>
        <v>-0.14847865826464446</v>
      </c>
      <c r="DD481" s="61">
        <f>IF($AA$12,$Z$12*($Q481-1)/(1+DC487*($Q481-1)),0)</f>
        <v>-0.12185181913481821</v>
      </c>
      <c r="DE481" s="114">
        <f>IF(DD481=0,0,-1*DD481^2/$Z$12)</f>
        <v>-0.14847865826464449</v>
      </c>
      <c r="DF481" s="61">
        <f>IF($AA$12,$Z$12*($Q481-1)/(1+DE487*($Q481-1)),0)</f>
        <v>-0.1218518191348182</v>
      </c>
      <c r="DG481" s="114">
        <f>IF(DF481=0,0,-1*DF481^2/$Z$12)</f>
        <v>-0.14847865826464446</v>
      </c>
      <c r="DH481" s="61">
        <f>IF($AA$12,$Z$12*($Q481-1)/(1+DG487*($Q481-1)),0)</f>
        <v>-0.12185181913481821</v>
      </c>
      <c r="DI481" s="114">
        <f>IF(DH481=0,0,-1*DH481^2/$Z$12)</f>
        <v>-0.14847865826464449</v>
      </c>
      <c r="DJ481" s="61">
        <f>IF($AA$12,$Z$12*($Q481-1)/(1+DI487*($Q481-1)),0)</f>
        <v>-0.1218518191348182</v>
      </c>
      <c r="DK481" s="114">
        <f>IF(DJ481=0,0,-1*DJ481^2/$Z$12)</f>
        <v>-0.14847865826464446</v>
      </c>
      <c r="DL481" s="61">
        <f>IF($AA$12,$Z$12*($Q481-1)/(1+DK487*($Q481-1)),0)</f>
        <v>-0.12185181913481821</v>
      </c>
      <c r="DM481" s="154">
        <f>IF(DL481=0,0,-1*DL481^2/$Z$12)</f>
        <v>-0.14847865826464449</v>
      </c>
    </row>
    <row r="482" spans="14:117" x14ac:dyDescent="0.25">
      <c r="N482" s="153">
        <f>$Z$13/(O474*(Q482-1)+1)</f>
        <v>3.9090198704540162E-2</v>
      </c>
      <c r="O482" s="169">
        <f t="shared" si="106"/>
        <v>0.28965048712258029</v>
      </c>
      <c r="P482" s="78">
        <v>7</v>
      </c>
      <c r="Q482" s="61">
        <f>IF($AA$13,AV457/AV469,0)</f>
        <v>7.4097982799186592</v>
      </c>
      <c r="R482" s="61">
        <f>IF($AA$13,$Z$13*($Q482-1)/(1+O434*($Q482-1)),0)</f>
        <v>0.25056029333090346</v>
      </c>
      <c r="S482" s="114">
        <f>IF(R482=0,0,-1*R482^2/$Z$13)</f>
        <v>-0.62780460594068388</v>
      </c>
      <c r="T482" s="61">
        <f>IF($AA$13,$Z$13*($Q482-1)/(1+S487*($Q482-1)),0)</f>
        <v>0.24826043856777946</v>
      </c>
      <c r="U482" s="114">
        <f>IF(T482=0,0,-1*T482^2/$Z$13)</f>
        <v>-0.61633245357866195</v>
      </c>
      <c r="V482" s="61">
        <f>IF($AA$13,$Z$13*($Q482-1)/(1+U487*($Q482-1)),0)</f>
        <v>0.25056930337646188</v>
      </c>
      <c r="W482" s="114">
        <f>IF(V482=0,0,-1*V482^2/$Z$13)</f>
        <v>-0.6278497579456539</v>
      </c>
      <c r="X482" s="61">
        <f>IF($AA$13,$Z$13*($Q482-1)/(1+W487*($Q482-1)),0)</f>
        <v>0.25056028855648954</v>
      </c>
      <c r="Y482" s="114">
        <f>IF(X482=0,0,-1*X482^2/$Z$13)</f>
        <v>-0.62780458201511302</v>
      </c>
      <c r="Z482" s="61">
        <f>IF($AA$13,$Z$13*($Q482-1)/(1+Y487*($Q482-1)),0)</f>
        <v>0.25056028841804012</v>
      </c>
      <c r="AA482" s="114">
        <f>IF(Z482=0,0,-1*Z482^2/$Z$13)</f>
        <v>-0.62780458132131456</v>
      </c>
      <c r="AB482" s="61">
        <f>IF($AA$13,$Z$13*($Q482-1)/(1+AA487*($Q482-1)),0)</f>
        <v>0.25056028841804001</v>
      </c>
      <c r="AC482" s="114">
        <f>IF(AB482=0,0,-1*AB482^2/$Z$13)</f>
        <v>-0.627804581321314</v>
      </c>
      <c r="AD482" s="61">
        <f>IF($AA$13,$Z$13*($Q482-1)/(1+AC487*($Q482-1)),0)</f>
        <v>0.25056028841804012</v>
      </c>
      <c r="AE482" s="114">
        <f>IF(AD482=0,0,-1*AD482^2/$Z$13)</f>
        <v>-0.62780458132131456</v>
      </c>
      <c r="AF482" s="61">
        <f>IF($AA$13,$Z$13*($Q482-1)/(1+AE487*($Q482-1)),0)</f>
        <v>0.25056028841804001</v>
      </c>
      <c r="AG482" s="114">
        <f>IF(AF482=0,0,-1*AF482^2/$Z$13)</f>
        <v>-0.627804581321314</v>
      </c>
      <c r="AH482" s="61">
        <f>IF($AA$13,$Z$13*($Q482-1)/(1+AG487*($Q482-1)),0)</f>
        <v>0.25056028841804012</v>
      </c>
      <c r="AI482" s="114">
        <f>IF(AH482=0,0,-1*AH482^2/$Z$13)</f>
        <v>-0.62780458132131456</v>
      </c>
      <c r="AJ482" s="61">
        <f>IF($AA$13,$Z$13*($Q482-1)/(1+AI487*($Q482-1)),0)</f>
        <v>0.25056028841804001</v>
      </c>
      <c r="AK482" s="114">
        <f>IF(AJ482=0,0,-1*AJ482^2/$Z$13)</f>
        <v>-0.627804581321314</v>
      </c>
      <c r="AL482" s="61">
        <f>IF($AA$13,$Z$13*($Q482-1)/(1+AK487*($Q482-1)),0)</f>
        <v>0.25056028841804012</v>
      </c>
      <c r="AM482" s="114">
        <f>IF(AL482=0,0,-1*AL482^2/$Z$13)</f>
        <v>-0.62780458132131456</v>
      </c>
      <c r="AN482" s="61">
        <f>IF($AA$13,$Z$13*($Q482-1)/(1+AM487*($Q482-1)),0)</f>
        <v>0.25056028841804001</v>
      </c>
      <c r="AO482" s="114">
        <f>IF(AN482=0,0,-1*AN482^2/$Z$13)</f>
        <v>-0.627804581321314</v>
      </c>
      <c r="AP482" s="61">
        <f>IF($AA$13,$Z$13*($Q482-1)/(1+AO487*($Q482-1)),0)</f>
        <v>0.25056028841804012</v>
      </c>
      <c r="AQ482" s="114">
        <f>IF(AP482=0,0,-1*AP482^2/$Z$13)</f>
        <v>-0.62780458132131456</v>
      </c>
      <c r="AR482" s="61">
        <f>IF($AA$13,$Z$13*($Q482-1)/(1+AQ487*($Q482-1)),0)</f>
        <v>0.25056028841804001</v>
      </c>
      <c r="AS482" s="114">
        <f>IF(AR482=0,0,-1*AR482^2/$Z$13)</f>
        <v>-0.627804581321314</v>
      </c>
      <c r="AT482" s="61">
        <f>IF($AA$13,$Z$13*($Q482-1)/(1+AS487*($Q482-1)),0)</f>
        <v>0.25056028841804012</v>
      </c>
      <c r="AU482" s="114">
        <f>IF(AT482=0,0,-1*AT482^2/$Z$13)</f>
        <v>-0.62780458132131456</v>
      </c>
      <c r="AV482" s="61">
        <f>IF($AA$13,$Z$13*($Q482-1)/(1+AU487*($Q482-1)),0)</f>
        <v>0.25056028841804001</v>
      </c>
      <c r="AW482" s="114">
        <f>IF(AV482=0,0,-1*AV482^2/$Z$13)</f>
        <v>-0.627804581321314</v>
      </c>
      <c r="AX482" s="61">
        <f>IF($AA$13,$Z$13*($Q482-1)/(1+AW487*($Q482-1)),0)</f>
        <v>0.25056028841804012</v>
      </c>
      <c r="AY482" s="114">
        <f>IF(AX482=0,0,-1*AX482^2/$Z$13)</f>
        <v>-0.62780458132131456</v>
      </c>
      <c r="AZ482" s="61">
        <f>IF($AA$13,$Z$13*($Q482-1)/(1+AY487*($Q482-1)),0)</f>
        <v>0.25056028841804001</v>
      </c>
      <c r="BA482" s="114">
        <f>IF(AZ482=0,0,-1*AZ482^2/$Z$13)</f>
        <v>-0.627804581321314</v>
      </c>
      <c r="BB482" s="61">
        <f>IF($AA$13,$Z$13*($Q482-1)/(1+BA487*($Q482-1)),0)</f>
        <v>0.25056028841804012</v>
      </c>
      <c r="BC482" s="114">
        <f>IF(BB482=0,0,-1*BB482^2/$Z$13)</f>
        <v>-0.62780458132131456</v>
      </c>
      <c r="BD482" s="61">
        <f>IF($AA$13,$Z$13*($Q482-1)/(1+BC487*($Q482-1)),0)</f>
        <v>0.25056028841804001</v>
      </c>
      <c r="BE482" s="114">
        <f>IF(BD482=0,0,-1*BD482^2/$Z$13)</f>
        <v>-0.627804581321314</v>
      </c>
      <c r="BF482" s="61">
        <f>IF($AA$13,$Z$13*($Q482-1)/(1+BE487*($Q482-1)),0)</f>
        <v>0.25056028841804012</v>
      </c>
      <c r="BG482" s="114">
        <f>IF(BF482=0,0,-1*BF482^2/$Z$13)</f>
        <v>-0.62780458132131456</v>
      </c>
      <c r="BH482" s="61">
        <f>IF($AA$13,$Z$13*($Q482-1)/(1+BG487*($Q482-1)),0)</f>
        <v>0.25056028841804001</v>
      </c>
      <c r="BI482" s="114">
        <f>IF(BH482=0,0,-1*BH482^2/$Z$13)</f>
        <v>-0.627804581321314</v>
      </c>
      <c r="BJ482" s="61">
        <f>IF($AA$13,$Z$13*($Q482-1)/(1+BI487*($Q482-1)),0)</f>
        <v>0.25056028841804012</v>
      </c>
      <c r="BK482" s="114">
        <f>IF(BJ482=0,0,-1*BJ482^2/$Z$13)</f>
        <v>-0.62780458132131456</v>
      </c>
      <c r="BL482" s="61">
        <f>IF($AA$13,$Z$13*($Q482-1)/(1+BK487*($Q482-1)),0)</f>
        <v>0.25056028841804001</v>
      </c>
      <c r="BM482" s="114">
        <f>IF(BL482=0,0,-1*BL482^2/$Z$13)</f>
        <v>-0.627804581321314</v>
      </c>
      <c r="BN482" s="61">
        <f>IF($AA$13,$Z$13*($Q482-1)/(1+BM487*($Q482-1)),0)</f>
        <v>0.25056028841804012</v>
      </c>
      <c r="BO482" s="114">
        <f>IF(BN482=0,0,-1*BN482^2/$Z$13)</f>
        <v>-0.62780458132131456</v>
      </c>
      <c r="BP482" s="61">
        <f>IF($AA$13,$Z$13*($Q482-1)/(1+BO487*($Q482-1)),0)</f>
        <v>0.25056028841804001</v>
      </c>
      <c r="BQ482" s="114">
        <f>IF(BP482=0,0,-1*BP482^2/$Z$13)</f>
        <v>-0.627804581321314</v>
      </c>
      <c r="BR482" s="61">
        <f>IF($AA$13,$Z$13*($Q482-1)/(1+BQ487*($Q482-1)),0)</f>
        <v>0.25056028841804012</v>
      </c>
      <c r="BS482" s="114">
        <f>IF(BR482=0,0,-1*BR482^2/$Z$13)</f>
        <v>-0.62780458132131456</v>
      </c>
      <c r="BT482" s="61">
        <f>IF($AA$13,$Z$13*($Q482-1)/(1+BS487*($Q482-1)),0)</f>
        <v>0.25056028841804001</v>
      </c>
      <c r="BU482" s="114">
        <f>IF(BT482=0,0,-1*BT482^2/$Z$13)</f>
        <v>-0.627804581321314</v>
      </c>
      <c r="BV482" s="61">
        <f>IF($AA$13,$Z$13*($Q482-1)/(1+BU487*($Q482-1)),0)</f>
        <v>0.25056028841804012</v>
      </c>
      <c r="BW482" s="114">
        <f>IF(BV482=0,0,-1*BV482^2/$Z$13)</f>
        <v>-0.62780458132131456</v>
      </c>
      <c r="BX482" s="61">
        <f>IF($AA$13,$Z$13*($Q482-1)/(1+BW487*($Q482-1)),0)</f>
        <v>0.25056028841804001</v>
      </c>
      <c r="BY482" s="114">
        <f>IF(BX482=0,0,-1*BX482^2/$Z$13)</f>
        <v>-0.627804581321314</v>
      </c>
      <c r="BZ482" s="61">
        <f>IF($AA$13,$Z$13*($Q482-1)/(1+BY487*($Q482-1)),0)</f>
        <v>0.25056028841804012</v>
      </c>
      <c r="CA482" s="114">
        <f>IF(BZ482=0,0,-1*BZ482^2/$Z$13)</f>
        <v>-0.62780458132131456</v>
      </c>
      <c r="CB482" s="61">
        <f>IF($AA$13,$Z$13*($Q482-1)/(1+CA487*($Q482-1)),0)</f>
        <v>0.25056028841804001</v>
      </c>
      <c r="CC482" s="114">
        <f>IF(CB482=0,0,-1*CB482^2/$Z$13)</f>
        <v>-0.627804581321314</v>
      </c>
      <c r="CD482" s="61">
        <f>IF($AA$13,$Z$13*($Q482-1)/(1+CC487*($Q482-1)),0)</f>
        <v>0.25056028841804012</v>
      </c>
      <c r="CE482" s="114">
        <f>IF(CD482=0,0,-1*CD482^2/$Z$13)</f>
        <v>-0.62780458132131456</v>
      </c>
      <c r="CF482" s="61">
        <f>IF($AA$13,$Z$13*($Q482-1)/(1+CE487*($Q482-1)),0)</f>
        <v>0.25056028841804001</v>
      </c>
      <c r="CG482" s="114">
        <f>IF(CF482=0,0,-1*CF482^2/$Z$13)</f>
        <v>-0.627804581321314</v>
      </c>
      <c r="CH482" s="61">
        <f>IF($AA$13,$Z$13*($Q482-1)/(1+CG487*($Q482-1)),0)</f>
        <v>0.25056028841804012</v>
      </c>
      <c r="CI482" s="114">
        <f>IF(CH482=0,0,-1*CH482^2/$Z$13)</f>
        <v>-0.62780458132131456</v>
      </c>
      <c r="CJ482" s="61">
        <f>IF($AA$13,$Z$13*($Q482-1)/(1+CI487*($Q482-1)),0)</f>
        <v>0.25056028841804001</v>
      </c>
      <c r="CK482" s="114">
        <f>IF(CJ482=0,0,-1*CJ482^2/$Z$13)</f>
        <v>-0.627804581321314</v>
      </c>
      <c r="CL482" s="61">
        <f>IF($AA$13,$Z$13*($Q482-1)/(1+CK487*($Q482-1)),0)</f>
        <v>0.25056028841804012</v>
      </c>
      <c r="CM482" s="114">
        <f>IF(CL482=0,0,-1*CL482^2/$Z$13)</f>
        <v>-0.62780458132131456</v>
      </c>
      <c r="CN482" s="61">
        <f>IF($AA$13,$Z$13*($Q482-1)/(1+CM487*($Q482-1)),0)</f>
        <v>0.25056028841804001</v>
      </c>
      <c r="CO482" s="114">
        <f>IF(CN482=0,0,-1*CN482^2/$Z$13)</f>
        <v>-0.627804581321314</v>
      </c>
      <c r="CP482" s="61">
        <f>IF($AA$13,$Z$13*($Q482-1)/(1+CO487*($Q482-1)),0)</f>
        <v>0.25056028841804012</v>
      </c>
      <c r="CQ482" s="114">
        <f>IF(CP482=0,0,-1*CP482^2/$Z$13)</f>
        <v>-0.62780458132131456</v>
      </c>
      <c r="CR482" s="61">
        <f>IF($AA$13,$Z$13*($Q482-1)/(1+CQ487*($Q482-1)),0)</f>
        <v>0.25056028841804001</v>
      </c>
      <c r="CS482" s="114">
        <f>IF(CR482=0,0,-1*CR482^2/$Z$13)</f>
        <v>-0.627804581321314</v>
      </c>
      <c r="CT482" s="61">
        <f>IF($AA$13,$Z$13*($Q482-1)/(1+CS487*($Q482-1)),0)</f>
        <v>0.25056028841804012</v>
      </c>
      <c r="CU482" s="114">
        <f>IF(CT482=0,0,-1*CT482^2/$Z$13)</f>
        <v>-0.62780458132131456</v>
      </c>
      <c r="CV482" s="61">
        <f>IF($AA$13,$Z$13*($Q482-1)/(1+CU487*($Q482-1)),0)</f>
        <v>0.25056028841804001</v>
      </c>
      <c r="CW482" s="114">
        <f>IF(CV482=0,0,-1*CV482^2/$Z$13)</f>
        <v>-0.627804581321314</v>
      </c>
      <c r="CX482" s="61">
        <f>IF($AA$13,$Z$13*($Q482-1)/(1+CW487*($Q482-1)),0)</f>
        <v>0.25056028841804012</v>
      </c>
      <c r="CY482" s="114">
        <f>IF(CX482=0,0,-1*CX482^2/$Z$13)</f>
        <v>-0.62780458132131456</v>
      </c>
      <c r="CZ482" s="61">
        <f>IF($AA$13,$Z$13*($Q482-1)/(1+CY487*($Q482-1)),0)</f>
        <v>0.25056028841804001</v>
      </c>
      <c r="DA482" s="114">
        <f>IF(CZ482=0,0,-1*CZ482^2/$Z$13)</f>
        <v>-0.627804581321314</v>
      </c>
      <c r="DB482" s="61">
        <f>IF($AA$13,$Z$13*($Q482-1)/(1+DA487*($Q482-1)),0)</f>
        <v>0.25056028841804012</v>
      </c>
      <c r="DC482" s="114">
        <f>IF(DB482=0,0,-1*DB482^2/$Z$13)</f>
        <v>-0.62780458132131456</v>
      </c>
      <c r="DD482" s="61">
        <f>IF($AA$13,$Z$13*($Q482-1)/(1+DC487*($Q482-1)),0)</f>
        <v>0.25056028841804001</v>
      </c>
      <c r="DE482" s="114">
        <f>IF(DD482=0,0,-1*DD482^2/$Z$13)</f>
        <v>-0.627804581321314</v>
      </c>
      <c r="DF482" s="61">
        <f>IF($AA$13,$Z$13*($Q482-1)/(1+DE487*($Q482-1)),0)</f>
        <v>0.25056028841804012</v>
      </c>
      <c r="DG482" s="114">
        <f>IF(DF482=0,0,-1*DF482^2/$Z$13)</f>
        <v>-0.62780458132131456</v>
      </c>
      <c r="DH482" s="61">
        <f>IF($AA$13,$Z$13*($Q482-1)/(1+DG487*($Q482-1)),0)</f>
        <v>0.25056028841804001</v>
      </c>
      <c r="DI482" s="114">
        <f>IF(DH482=0,0,-1*DH482^2/$Z$13)</f>
        <v>-0.627804581321314</v>
      </c>
      <c r="DJ482" s="61">
        <f>IF($AA$13,$Z$13*($Q482-1)/(1+DI487*($Q482-1)),0)</f>
        <v>0.25056028841804012</v>
      </c>
      <c r="DK482" s="114">
        <f>IF(DJ482=0,0,-1*DJ482^2/$Z$13)</f>
        <v>-0.62780458132131456</v>
      </c>
      <c r="DL482" s="61">
        <f>IF($AA$13,$Z$13*($Q482-1)/(1+DK487*($Q482-1)),0)</f>
        <v>0.25056028841804001</v>
      </c>
      <c r="DM482" s="154">
        <f>IF(DL482=0,0,-1*DL482^2/$Z$13)</f>
        <v>-0.627804581321314</v>
      </c>
    </row>
    <row r="483" spans="14:117" x14ac:dyDescent="0.25">
      <c r="N483" s="153">
        <f>$Z$14/(O474*(Q483-1)+1)</f>
        <v>8.8114409454894849E-2</v>
      </c>
      <c r="O483" s="169">
        <f t="shared" si="106"/>
        <v>0.13700731226628948</v>
      </c>
      <c r="P483" s="78">
        <v>8</v>
      </c>
      <c r="Q483" s="61">
        <f>IF($AA$14,AV458/AV470,0)</f>
        <v>1.554879764999419</v>
      </c>
      <c r="R483" s="61">
        <f>IF($AA$14,$Z$14*($Q483-1)/(1+O434*($Q483-1)),0)</f>
        <v>4.8892902998463654E-2</v>
      </c>
      <c r="S483" s="114">
        <f>IF(R483=0,0,-1*R483^2/$Z$14)</f>
        <v>-2.390515963617176E-2</v>
      </c>
      <c r="T483" s="61">
        <f>IF($AA$14,$Z$14*($Q483-1)/(1+S487*($Q483-1)),0)</f>
        <v>4.8804678758325608E-2</v>
      </c>
      <c r="U483" s="114">
        <f>IF(T483=0,0,-1*T483^2/$Z$14)</f>
        <v>-2.3818966687033587E-2</v>
      </c>
      <c r="V483" s="61">
        <f>IF($AA$14,$Z$14*($Q483-1)/(1+U487*($Q483-1)),0)</f>
        <v>4.889324606753593E-2</v>
      </c>
      <c r="W483" s="114">
        <f>IF(V483=0,0,-1*V483^2/$Z$14)</f>
        <v>-2.3905495110206176E-2</v>
      </c>
      <c r="X483" s="61">
        <f>IF($AA$14,$Z$14*($Q483-1)/(1+W487*($Q483-1)),0)</f>
        <v>4.8892902816666431E-2</v>
      </c>
      <c r="Y483" s="114">
        <f>IF(X483=0,0,-1*X483^2/$Z$14)</f>
        <v>-2.3905159458399879E-2</v>
      </c>
      <c r="Z483" s="61">
        <f>IF($AA$14,$Z$14*($Q483-1)/(1+Y487*($Q483-1)),0)</f>
        <v>4.8892902811394648E-2</v>
      </c>
      <c r="AA483" s="114">
        <f>IF(Z483=0,0,-1*Z483^2/$Z$14)</f>
        <v>-2.3905159453244822E-2</v>
      </c>
      <c r="AB483" s="61">
        <f>IF($AA$14,$Z$14*($Q483-1)/(1+AA487*($Q483-1)),0)</f>
        <v>4.8892902811394648E-2</v>
      </c>
      <c r="AC483" s="114">
        <f>IF(AB483=0,0,-1*AB483^2/$Z$14)</f>
        <v>-2.3905159453244822E-2</v>
      </c>
      <c r="AD483" s="61">
        <f>IF($AA$14,$Z$14*($Q483-1)/(1+AC487*($Q483-1)),0)</f>
        <v>4.8892902811394648E-2</v>
      </c>
      <c r="AE483" s="114">
        <f>IF(AD483=0,0,-1*AD483^2/$Z$14)</f>
        <v>-2.3905159453244822E-2</v>
      </c>
      <c r="AF483" s="61">
        <f>IF($AA$14,$Z$14*($Q483-1)/(1+AE487*($Q483-1)),0)</f>
        <v>4.8892902811394648E-2</v>
      </c>
      <c r="AG483" s="114">
        <f>IF(AF483=0,0,-1*AF483^2/$Z$14)</f>
        <v>-2.3905159453244822E-2</v>
      </c>
      <c r="AH483" s="61">
        <f>IF($AA$14,$Z$14*($Q483-1)/(1+AG487*($Q483-1)),0)</f>
        <v>4.8892902811394648E-2</v>
      </c>
      <c r="AI483" s="114">
        <f>IF(AH483=0,0,-1*AH483^2/$Z$14)</f>
        <v>-2.3905159453244822E-2</v>
      </c>
      <c r="AJ483" s="61">
        <f>IF($AA$14,$Z$14*($Q483-1)/(1+AI487*($Q483-1)),0)</f>
        <v>4.8892902811394648E-2</v>
      </c>
      <c r="AK483" s="114">
        <f>IF(AJ483=0,0,-1*AJ483^2/$Z$14)</f>
        <v>-2.3905159453244822E-2</v>
      </c>
      <c r="AL483" s="61">
        <f>IF($AA$14,$Z$14*($Q483-1)/(1+AK487*($Q483-1)),0)</f>
        <v>4.8892902811394648E-2</v>
      </c>
      <c r="AM483" s="114">
        <f>IF(AL483=0,0,-1*AL483^2/$Z$14)</f>
        <v>-2.3905159453244822E-2</v>
      </c>
      <c r="AN483" s="61">
        <f>IF($AA$14,$Z$14*($Q483-1)/(1+AM487*($Q483-1)),0)</f>
        <v>4.8892902811394648E-2</v>
      </c>
      <c r="AO483" s="114">
        <f>IF(AN483=0,0,-1*AN483^2/$Z$14)</f>
        <v>-2.3905159453244822E-2</v>
      </c>
      <c r="AP483" s="61">
        <f>IF($AA$14,$Z$14*($Q483-1)/(1+AO487*($Q483-1)),0)</f>
        <v>4.8892902811394648E-2</v>
      </c>
      <c r="AQ483" s="114">
        <f>IF(AP483=0,0,-1*AP483^2/$Z$14)</f>
        <v>-2.3905159453244822E-2</v>
      </c>
      <c r="AR483" s="61">
        <f>IF($AA$14,$Z$14*($Q483-1)/(1+AQ487*($Q483-1)),0)</f>
        <v>4.8892902811394648E-2</v>
      </c>
      <c r="AS483" s="114">
        <f>IF(AR483=0,0,-1*AR483^2/$Z$14)</f>
        <v>-2.3905159453244822E-2</v>
      </c>
      <c r="AT483" s="61">
        <f>IF($AA$14,$Z$14*($Q483-1)/(1+AS487*($Q483-1)),0)</f>
        <v>4.8892902811394648E-2</v>
      </c>
      <c r="AU483" s="114">
        <f>IF(AT483=0,0,-1*AT483^2/$Z$14)</f>
        <v>-2.3905159453244822E-2</v>
      </c>
      <c r="AV483" s="61">
        <f>IF($AA$14,$Z$14*($Q483-1)/(1+AU487*($Q483-1)),0)</f>
        <v>4.8892902811394648E-2</v>
      </c>
      <c r="AW483" s="114">
        <f>IF(AV483=0,0,-1*AV483^2/$Z$14)</f>
        <v>-2.3905159453244822E-2</v>
      </c>
      <c r="AX483" s="61">
        <f>IF($AA$14,$Z$14*($Q483-1)/(1+AW487*($Q483-1)),0)</f>
        <v>4.8892902811394648E-2</v>
      </c>
      <c r="AY483" s="114">
        <f>IF(AX483=0,0,-1*AX483^2/$Z$14)</f>
        <v>-2.3905159453244822E-2</v>
      </c>
      <c r="AZ483" s="61">
        <f>IF($AA$14,$Z$14*($Q483-1)/(1+AY487*($Q483-1)),0)</f>
        <v>4.8892902811394648E-2</v>
      </c>
      <c r="BA483" s="114">
        <f>IF(AZ483=0,0,-1*AZ483^2/$Z$14)</f>
        <v>-2.3905159453244822E-2</v>
      </c>
      <c r="BB483" s="61">
        <f>IF($AA$14,$Z$14*($Q483-1)/(1+BA487*($Q483-1)),0)</f>
        <v>4.8892902811394648E-2</v>
      </c>
      <c r="BC483" s="114">
        <f>IF(BB483=0,0,-1*BB483^2/$Z$14)</f>
        <v>-2.3905159453244822E-2</v>
      </c>
      <c r="BD483" s="61">
        <f>IF($AA$14,$Z$14*($Q483-1)/(1+BC487*($Q483-1)),0)</f>
        <v>4.8892902811394648E-2</v>
      </c>
      <c r="BE483" s="114">
        <f>IF(BD483=0,0,-1*BD483^2/$Z$14)</f>
        <v>-2.3905159453244822E-2</v>
      </c>
      <c r="BF483" s="61">
        <f>IF($AA$14,$Z$14*($Q483-1)/(1+BE487*($Q483-1)),0)</f>
        <v>4.8892902811394648E-2</v>
      </c>
      <c r="BG483" s="114">
        <f>IF(BF483=0,0,-1*BF483^2/$Z$14)</f>
        <v>-2.3905159453244822E-2</v>
      </c>
      <c r="BH483" s="61">
        <f>IF($AA$14,$Z$14*($Q483-1)/(1+BG487*($Q483-1)),0)</f>
        <v>4.8892902811394648E-2</v>
      </c>
      <c r="BI483" s="114">
        <f>IF(BH483=0,0,-1*BH483^2/$Z$14)</f>
        <v>-2.3905159453244822E-2</v>
      </c>
      <c r="BJ483" s="61">
        <f>IF($AA$14,$Z$14*($Q483-1)/(1+BI487*($Q483-1)),0)</f>
        <v>4.8892902811394648E-2</v>
      </c>
      <c r="BK483" s="114">
        <f>IF(BJ483=0,0,-1*BJ483^2/$Z$14)</f>
        <v>-2.3905159453244822E-2</v>
      </c>
      <c r="BL483" s="61">
        <f>IF($AA$14,$Z$14*($Q483-1)/(1+BK487*($Q483-1)),0)</f>
        <v>4.8892902811394648E-2</v>
      </c>
      <c r="BM483" s="114">
        <f>IF(BL483=0,0,-1*BL483^2/$Z$14)</f>
        <v>-2.3905159453244822E-2</v>
      </c>
      <c r="BN483" s="61">
        <f>IF($AA$14,$Z$14*($Q483-1)/(1+BM487*($Q483-1)),0)</f>
        <v>4.8892902811394648E-2</v>
      </c>
      <c r="BO483" s="114">
        <f>IF(BN483=0,0,-1*BN483^2/$Z$14)</f>
        <v>-2.3905159453244822E-2</v>
      </c>
      <c r="BP483" s="61">
        <f>IF($AA$14,$Z$14*($Q483-1)/(1+BO487*($Q483-1)),0)</f>
        <v>4.8892902811394648E-2</v>
      </c>
      <c r="BQ483" s="114">
        <f>IF(BP483=0,0,-1*BP483^2/$Z$14)</f>
        <v>-2.3905159453244822E-2</v>
      </c>
      <c r="BR483" s="61">
        <f>IF($AA$14,$Z$14*($Q483-1)/(1+BQ487*($Q483-1)),0)</f>
        <v>4.8892902811394648E-2</v>
      </c>
      <c r="BS483" s="114">
        <f>IF(BR483=0,0,-1*BR483^2/$Z$14)</f>
        <v>-2.3905159453244822E-2</v>
      </c>
      <c r="BT483" s="61">
        <f>IF($AA$14,$Z$14*($Q483-1)/(1+BS487*($Q483-1)),0)</f>
        <v>4.8892902811394648E-2</v>
      </c>
      <c r="BU483" s="114">
        <f>IF(BT483=0,0,-1*BT483^2/$Z$14)</f>
        <v>-2.3905159453244822E-2</v>
      </c>
      <c r="BV483" s="61">
        <f>IF($AA$14,$Z$14*($Q483-1)/(1+BU487*($Q483-1)),0)</f>
        <v>4.8892902811394648E-2</v>
      </c>
      <c r="BW483" s="114">
        <f>IF(BV483=0,0,-1*BV483^2/$Z$14)</f>
        <v>-2.3905159453244822E-2</v>
      </c>
      <c r="BX483" s="61">
        <f>IF($AA$14,$Z$14*($Q483-1)/(1+BW487*($Q483-1)),0)</f>
        <v>4.8892902811394648E-2</v>
      </c>
      <c r="BY483" s="114">
        <f>IF(BX483=0,0,-1*BX483^2/$Z$14)</f>
        <v>-2.3905159453244822E-2</v>
      </c>
      <c r="BZ483" s="61">
        <f>IF($AA$14,$Z$14*($Q483-1)/(1+BY487*($Q483-1)),0)</f>
        <v>4.8892902811394648E-2</v>
      </c>
      <c r="CA483" s="114">
        <f>IF(BZ483=0,0,-1*BZ483^2/$Z$14)</f>
        <v>-2.3905159453244822E-2</v>
      </c>
      <c r="CB483" s="61">
        <f>IF($AA$14,$Z$14*($Q483-1)/(1+CA487*($Q483-1)),0)</f>
        <v>4.8892902811394648E-2</v>
      </c>
      <c r="CC483" s="114">
        <f>IF(CB483=0,0,-1*CB483^2/$Z$14)</f>
        <v>-2.3905159453244822E-2</v>
      </c>
      <c r="CD483" s="61">
        <f>IF($AA$14,$Z$14*($Q483-1)/(1+CC487*($Q483-1)),0)</f>
        <v>4.8892902811394648E-2</v>
      </c>
      <c r="CE483" s="114">
        <f>IF(CD483=0,0,-1*CD483^2/$Z$14)</f>
        <v>-2.3905159453244822E-2</v>
      </c>
      <c r="CF483" s="61">
        <f>IF($AA$14,$Z$14*($Q483-1)/(1+CE487*($Q483-1)),0)</f>
        <v>4.8892902811394648E-2</v>
      </c>
      <c r="CG483" s="114">
        <f>IF(CF483=0,0,-1*CF483^2/$Z$14)</f>
        <v>-2.3905159453244822E-2</v>
      </c>
      <c r="CH483" s="61">
        <f>IF($AA$14,$Z$14*($Q483-1)/(1+CG487*($Q483-1)),0)</f>
        <v>4.8892902811394648E-2</v>
      </c>
      <c r="CI483" s="114">
        <f>IF(CH483=0,0,-1*CH483^2/$Z$14)</f>
        <v>-2.3905159453244822E-2</v>
      </c>
      <c r="CJ483" s="61">
        <f>IF($AA$14,$Z$14*($Q483-1)/(1+CI487*($Q483-1)),0)</f>
        <v>4.8892902811394648E-2</v>
      </c>
      <c r="CK483" s="114">
        <f>IF(CJ483=0,0,-1*CJ483^2/$Z$14)</f>
        <v>-2.3905159453244822E-2</v>
      </c>
      <c r="CL483" s="61">
        <f>IF($AA$14,$Z$14*($Q483-1)/(1+CK487*($Q483-1)),0)</f>
        <v>4.8892902811394648E-2</v>
      </c>
      <c r="CM483" s="114">
        <f>IF(CL483=0,0,-1*CL483^2/$Z$14)</f>
        <v>-2.3905159453244822E-2</v>
      </c>
      <c r="CN483" s="61">
        <f>IF($AA$14,$Z$14*($Q483-1)/(1+CM487*($Q483-1)),0)</f>
        <v>4.8892902811394648E-2</v>
      </c>
      <c r="CO483" s="114">
        <f>IF(CN483=0,0,-1*CN483^2/$Z$14)</f>
        <v>-2.3905159453244822E-2</v>
      </c>
      <c r="CP483" s="61">
        <f>IF($AA$14,$Z$14*($Q483-1)/(1+CO487*($Q483-1)),0)</f>
        <v>4.8892902811394648E-2</v>
      </c>
      <c r="CQ483" s="114">
        <f>IF(CP483=0,0,-1*CP483^2/$Z$14)</f>
        <v>-2.3905159453244822E-2</v>
      </c>
      <c r="CR483" s="61">
        <f>IF($AA$14,$Z$14*($Q483-1)/(1+CQ487*($Q483-1)),0)</f>
        <v>4.8892902811394648E-2</v>
      </c>
      <c r="CS483" s="114">
        <f>IF(CR483=0,0,-1*CR483^2/$Z$14)</f>
        <v>-2.3905159453244822E-2</v>
      </c>
      <c r="CT483" s="61">
        <f>IF($AA$14,$Z$14*($Q483-1)/(1+CS487*($Q483-1)),0)</f>
        <v>4.8892902811394648E-2</v>
      </c>
      <c r="CU483" s="114">
        <f>IF(CT483=0,0,-1*CT483^2/$Z$14)</f>
        <v>-2.3905159453244822E-2</v>
      </c>
      <c r="CV483" s="61">
        <f>IF($AA$14,$Z$14*($Q483-1)/(1+CU487*($Q483-1)),0)</f>
        <v>4.8892902811394648E-2</v>
      </c>
      <c r="CW483" s="114">
        <f>IF(CV483=0,0,-1*CV483^2/$Z$14)</f>
        <v>-2.3905159453244822E-2</v>
      </c>
      <c r="CX483" s="61">
        <f>IF($AA$14,$Z$14*($Q483-1)/(1+CW487*($Q483-1)),0)</f>
        <v>4.8892902811394648E-2</v>
      </c>
      <c r="CY483" s="114">
        <f>IF(CX483=0,0,-1*CX483^2/$Z$14)</f>
        <v>-2.3905159453244822E-2</v>
      </c>
      <c r="CZ483" s="61">
        <f>IF($AA$14,$Z$14*($Q483-1)/(1+CY487*($Q483-1)),0)</f>
        <v>4.8892902811394648E-2</v>
      </c>
      <c r="DA483" s="114">
        <f>IF(CZ483=0,0,-1*CZ483^2/$Z$14)</f>
        <v>-2.3905159453244822E-2</v>
      </c>
      <c r="DB483" s="61">
        <f>IF($AA$14,$Z$14*($Q483-1)/(1+DA487*($Q483-1)),0)</f>
        <v>4.8892902811394648E-2</v>
      </c>
      <c r="DC483" s="114">
        <f>IF(DB483=0,0,-1*DB483^2/$Z$14)</f>
        <v>-2.3905159453244822E-2</v>
      </c>
      <c r="DD483" s="61">
        <f>IF($AA$14,$Z$14*($Q483-1)/(1+DC487*($Q483-1)),0)</f>
        <v>4.8892902811394648E-2</v>
      </c>
      <c r="DE483" s="114">
        <f>IF(DD483=0,0,-1*DD483^2/$Z$14)</f>
        <v>-2.3905159453244822E-2</v>
      </c>
      <c r="DF483" s="61">
        <f>IF($AA$14,$Z$14*($Q483-1)/(1+DE487*($Q483-1)),0)</f>
        <v>4.8892902811394648E-2</v>
      </c>
      <c r="DG483" s="114">
        <f>IF(DF483=0,0,-1*DF483^2/$Z$14)</f>
        <v>-2.3905159453244822E-2</v>
      </c>
      <c r="DH483" s="61">
        <f>IF($AA$14,$Z$14*($Q483-1)/(1+DG487*($Q483-1)),0)</f>
        <v>4.8892902811394648E-2</v>
      </c>
      <c r="DI483" s="114">
        <f>IF(DH483=0,0,-1*DH483^2/$Z$14)</f>
        <v>-2.3905159453244822E-2</v>
      </c>
      <c r="DJ483" s="61">
        <f>IF($AA$14,$Z$14*($Q483-1)/(1+DI487*($Q483-1)),0)</f>
        <v>4.8892902811394648E-2</v>
      </c>
      <c r="DK483" s="114">
        <f>IF(DJ483=0,0,-1*DJ483^2/$Z$14)</f>
        <v>-2.3905159453244822E-2</v>
      </c>
      <c r="DL483" s="61">
        <f>IF($AA$14,$Z$14*($Q483-1)/(1+DK487*($Q483-1)),0)</f>
        <v>4.8892902811394648E-2</v>
      </c>
      <c r="DM483" s="154">
        <f>IF(DL483=0,0,-1*DL483^2/$Z$14)</f>
        <v>-2.3905159453244822E-2</v>
      </c>
    </row>
    <row r="484" spans="14:117" x14ac:dyDescent="0.25">
      <c r="N484" s="153">
        <f>$Z$15/(O474*(Q484-1)+1)</f>
        <v>0.10887503244511969</v>
      </c>
      <c r="O484" s="169">
        <f t="shared" si="106"/>
        <v>7.2366446932226144E-2</v>
      </c>
      <c r="P484" s="78">
        <v>9</v>
      </c>
      <c r="Q484" s="61">
        <f>IF($AA$15,AV459/AV471,0)</f>
        <v>0.66467440061341598</v>
      </c>
      <c r="R484" s="61">
        <f>IF($AA$15,$Z$15*($Q484-1)/(1+O434*($Q484-1)),0)</f>
        <v>-3.6508585408589721E-2</v>
      </c>
      <c r="S484" s="114">
        <f>IF(R484=0,0,-1*R484^2/$Z$15)</f>
        <v>-1.3328768085362902E-2</v>
      </c>
      <c r="T484" s="61">
        <f>IF($AA$15,$Z$15*($Q484-1)/(1+S487*($Q484-1)),0)</f>
        <v>-3.6557932012627276E-2</v>
      </c>
      <c r="U484" s="114">
        <f>IF(T484=0,0,-1*T484^2/$Z$15)</f>
        <v>-1.336482393039878E-2</v>
      </c>
      <c r="V484" s="61">
        <f>IF($AA$15,$Z$15*($Q484-1)/(1+U487*($Q484-1)),0)</f>
        <v>-3.6508394126367465E-2</v>
      </c>
      <c r="W484" s="114">
        <f>IF(V484=0,0,-1*V484^2/$Z$15)</f>
        <v>-1.3328628416861823E-2</v>
      </c>
      <c r="X484" s="61">
        <f>IF($AA$15,$Z$15*($Q484-1)/(1+W487*($Q484-1)),0)</f>
        <v>-3.6508585509954151E-2</v>
      </c>
      <c r="Y484" s="114">
        <f>IF(X484=0,0,-1*X484^2/$Z$15)</f>
        <v>-1.3328768159376342E-2</v>
      </c>
      <c r="Z484" s="61">
        <f>IF($AA$15,$Z$15*($Q484-1)/(1+Y487*($Q484-1)),0)</f>
        <v>-3.6508585512893543E-2</v>
      </c>
      <c r="AA484" s="114">
        <f>IF(Z484=0,0,-1*Z484^2/$Z$15)</f>
        <v>-1.3328768161522602E-2</v>
      </c>
      <c r="AB484" s="61">
        <f>IF($AA$15,$Z$15*($Q484-1)/(1+AA487*($Q484-1)),0)</f>
        <v>-3.6508585512893543E-2</v>
      </c>
      <c r="AC484" s="114">
        <f>IF(AB484=0,0,-1*AB484^2/$Z$15)</f>
        <v>-1.3328768161522602E-2</v>
      </c>
      <c r="AD484" s="61">
        <f>IF($AA$15,$Z$15*($Q484-1)/(1+AC487*($Q484-1)),0)</f>
        <v>-3.6508585512893543E-2</v>
      </c>
      <c r="AE484" s="114">
        <f>IF(AD484=0,0,-1*AD484^2/$Z$15)</f>
        <v>-1.3328768161522602E-2</v>
      </c>
      <c r="AF484" s="61">
        <f>IF($AA$15,$Z$15*($Q484-1)/(1+AE487*($Q484-1)),0)</f>
        <v>-3.6508585512893543E-2</v>
      </c>
      <c r="AG484" s="114">
        <f>IF(AF484=0,0,-1*AF484^2/$Z$15)</f>
        <v>-1.3328768161522602E-2</v>
      </c>
      <c r="AH484" s="61">
        <f>IF($AA$15,$Z$15*($Q484-1)/(1+AG487*($Q484-1)),0)</f>
        <v>-3.6508585512893543E-2</v>
      </c>
      <c r="AI484" s="114">
        <f>IF(AH484=0,0,-1*AH484^2/$Z$15)</f>
        <v>-1.3328768161522602E-2</v>
      </c>
      <c r="AJ484" s="61">
        <f>IF($AA$15,$Z$15*($Q484-1)/(1+AI487*($Q484-1)),0)</f>
        <v>-3.6508585512893543E-2</v>
      </c>
      <c r="AK484" s="114">
        <f>IF(AJ484=0,0,-1*AJ484^2/$Z$15)</f>
        <v>-1.3328768161522602E-2</v>
      </c>
      <c r="AL484" s="61">
        <f>IF($AA$15,$Z$15*($Q484-1)/(1+AK487*($Q484-1)),0)</f>
        <v>-3.6508585512893543E-2</v>
      </c>
      <c r="AM484" s="114">
        <f>IF(AL484=0,0,-1*AL484^2/$Z$15)</f>
        <v>-1.3328768161522602E-2</v>
      </c>
      <c r="AN484" s="61">
        <f>IF($AA$15,$Z$15*($Q484-1)/(1+AM487*($Q484-1)),0)</f>
        <v>-3.6508585512893543E-2</v>
      </c>
      <c r="AO484" s="114">
        <f>IF(AN484=0,0,-1*AN484^2/$Z$15)</f>
        <v>-1.3328768161522602E-2</v>
      </c>
      <c r="AP484" s="61">
        <f>IF($AA$15,$Z$15*($Q484-1)/(1+AO487*($Q484-1)),0)</f>
        <v>-3.6508585512893543E-2</v>
      </c>
      <c r="AQ484" s="114">
        <f>IF(AP484=0,0,-1*AP484^2/$Z$15)</f>
        <v>-1.3328768161522602E-2</v>
      </c>
      <c r="AR484" s="61">
        <f>IF($AA$15,$Z$15*($Q484-1)/(1+AQ487*($Q484-1)),0)</f>
        <v>-3.6508585512893543E-2</v>
      </c>
      <c r="AS484" s="114">
        <f>IF(AR484=0,0,-1*AR484^2/$Z$15)</f>
        <v>-1.3328768161522602E-2</v>
      </c>
      <c r="AT484" s="61">
        <f>IF($AA$15,$Z$15*($Q484-1)/(1+AS487*($Q484-1)),0)</f>
        <v>-3.6508585512893543E-2</v>
      </c>
      <c r="AU484" s="114">
        <f>IF(AT484=0,0,-1*AT484^2/$Z$15)</f>
        <v>-1.3328768161522602E-2</v>
      </c>
      <c r="AV484" s="61">
        <f>IF($AA$15,$Z$15*($Q484-1)/(1+AU487*($Q484-1)),0)</f>
        <v>-3.6508585512893543E-2</v>
      </c>
      <c r="AW484" s="114">
        <f>IF(AV484=0,0,-1*AV484^2/$Z$15)</f>
        <v>-1.3328768161522602E-2</v>
      </c>
      <c r="AX484" s="61">
        <f>IF($AA$15,$Z$15*($Q484-1)/(1+AW487*($Q484-1)),0)</f>
        <v>-3.6508585512893543E-2</v>
      </c>
      <c r="AY484" s="114">
        <f>IF(AX484=0,0,-1*AX484^2/$Z$15)</f>
        <v>-1.3328768161522602E-2</v>
      </c>
      <c r="AZ484" s="61">
        <f>IF($AA$15,$Z$15*($Q484-1)/(1+AY487*($Q484-1)),0)</f>
        <v>-3.6508585512893543E-2</v>
      </c>
      <c r="BA484" s="114">
        <f>IF(AZ484=0,0,-1*AZ484^2/$Z$15)</f>
        <v>-1.3328768161522602E-2</v>
      </c>
      <c r="BB484" s="61">
        <f>IF($AA$15,$Z$15*($Q484-1)/(1+BA487*($Q484-1)),0)</f>
        <v>-3.6508585512893543E-2</v>
      </c>
      <c r="BC484" s="114">
        <f>IF(BB484=0,0,-1*BB484^2/$Z$15)</f>
        <v>-1.3328768161522602E-2</v>
      </c>
      <c r="BD484" s="61">
        <f>IF($AA$15,$Z$15*($Q484-1)/(1+BC487*($Q484-1)),0)</f>
        <v>-3.6508585512893543E-2</v>
      </c>
      <c r="BE484" s="114">
        <f>IF(BD484=0,0,-1*BD484^2/$Z$15)</f>
        <v>-1.3328768161522602E-2</v>
      </c>
      <c r="BF484" s="61">
        <f>IF($AA$15,$Z$15*($Q484-1)/(1+BE487*($Q484-1)),0)</f>
        <v>-3.6508585512893543E-2</v>
      </c>
      <c r="BG484" s="114">
        <f>IF(BF484=0,0,-1*BF484^2/$Z$15)</f>
        <v>-1.3328768161522602E-2</v>
      </c>
      <c r="BH484" s="61">
        <f>IF($AA$15,$Z$15*($Q484-1)/(1+BG487*($Q484-1)),0)</f>
        <v>-3.6508585512893543E-2</v>
      </c>
      <c r="BI484" s="114">
        <f>IF(BH484=0,0,-1*BH484^2/$Z$15)</f>
        <v>-1.3328768161522602E-2</v>
      </c>
      <c r="BJ484" s="61">
        <f>IF($AA$15,$Z$15*($Q484-1)/(1+BI487*($Q484-1)),0)</f>
        <v>-3.6508585512893543E-2</v>
      </c>
      <c r="BK484" s="114">
        <f>IF(BJ484=0,0,-1*BJ484^2/$Z$15)</f>
        <v>-1.3328768161522602E-2</v>
      </c>
      <c r="BL484" s="61">
        <f>IF($AA$15,$Z$15*($Q484-1)/(1+BK487*($Q484-1)),0)</f>
        <v>-3.6508585512893543E-2</v>
      </c>
      <c r="BM484" s="114">
        <f>IF(BL484=0,0,-1*BL484^2/$Z$15)</f>
        <v>-1.3328768161522602E-2</v>
      </c>
      <c r="BN484" s="61">
        <f>IF($AA$15,$Z$15*($Q484-1)/(1+BM487*($Q484-1)),0)</f>
        <v>-3.6508585512893543E-2</v>
      </c>
      <c r="BO484" s="114">
        <f>IF(BN484=0,0,-1*BN484^2/$Z$15)</f>
        <v>-1.3328768161522602E-2</v>
      </c>
      <c r="BP484" s="61">
        <f>IF($AA$15,$Z$15*($Q484-1)/(1+BO487*($Q484-1)),0)</f>
        <v>-3.6508585512893543E-2</v>
      </c>
      <c r="BQ484" s="114">
        <f>IF(BP484=0,0,-1*BP484^2/$Z$15)</f>
        <v>-1.3328768161522602E-2</v>
      </c>
      <c r="BR484" s="61">
        <f>IF($AA$15,$Z$15*($Q484-1)/(1+BQ487*($Q484-1)),0)</f>
        <v>-3.6508585512893543E-2</v>
      </c>
      <c r="BS484" s="114">
        <f>IF(BR484=0,0,-1*BR484^2/$Z$15)</f>
        <v>-1.3328768161522602E-2</v>
      </c>
      <c r="BT484" s="61">
        <f>IF($AA$15,$Z$15*($Q484-1)/(1+BS487*($Q484-1)),0)</f>
        <v>-3.6508585512893543E-2</v>
      </c>
      <c r="BU484" s="114">
        <f>IF(BT484=0,0,-1*BT484^2/$Z$15)</f>
        <v>-1.3328768161522602E-2</v>
      </c>
      <c r="BV484" s="61">
        <f>IF($AA$15,$Z$15*($Q484-1)/(1+BU487*($Q484-1)),0)</f>
        <v>-3.6508585512893543E-2</v>
      </c>
      <c r="BW484" s="114">
        <f>IF(BV484=0,0,-1*BV484^2/$Z$15)</f>
        <v>-1.3328768161522602E-2</v>
      </c>
      <c r="BX484" s="61">
        <f>IF($AA$15,$Z$15*($Q484-1)/(1+BW487*($Q484-1)),0)</f>
        <v>-3.6508585512893543E-2</v>
      </c>
      <c r="BY484" s="114">
        <f>IF(BX484=0,0,-1*BX484^2/$Z$15)</f>
        <v>-1.3328768161522602E-2</v>
      </c>
      <c r="BZ484" s="61">
        <f>IF($AA$15,$Z$15*($Q484-1)/(1+BY487*($Q484-1)),0)</f>
        <v>-3.6508585512893543E-2</v>
      </c>
      <c r="CA484" s="114">
        <f>IF(BZ484=0,0,-1*BZ484^2/$Z$15)</f>
        <v>-1.3328768161522602E-2</v>
      </c>
      <c r="CB484" s="61">
        <f>IF($AA$15,$Z$15*($Q484-1)/(1+CA487*($Q484-1)),0)</f>
        <v>-3.6508585512893543E-2</v>
      </c>
      <c r="CC484" s="114">
        <f>IF(CB484=0,0,-1*CB484^2/$Z$15)</f>
        <v>-1.3328768161522602E-2</v>
      </c>
      <c r="CD484" s="61">
        <f>IF($AA$15,$Z$15*($Q484-1)/(1+CC487*($Q484-1)),0)</f>
        <v>-3.6508585512893543E-2</v>
      </c>
      <c r="CE484" s="114">
        <f>IF(CD484=0,0,-1*CD484^2/$Z$15)</f>
        <v>-1.3328768161522602E-2</v>
      </c>
      <c r="CF484" s="61">
        <f>IF($AA$15,$Z$15*($Q484-1)/(1+CE487*($Q484-1)),0)</f>
        <v>-3.6508585512893543E-2</v>
      </c>
      <c r="CG484" s="114">
        <f>IF(CF484=0,0,-1*CF484^2/$Z$15)</f>
        <v>-1.3328768161522602E-2</v>
      </c>
      <c r="CH484" s="61">
        <f>IF($AA$15,$Z$15*($Q484-1)/(1+CG487*($Q484-1)),0)</f>
        <v>-3.6508585512893543E-2</v>
      </c>
      <c r="CI484" s="114">
        <f>IF(CH484=0,0,-1*CH484^2/$Z$15)</f>
        <v>-1.3328768161522602E-2</v>
      </c>
      <c r="CJ484" s="61">
        <f>IF($AA$15,$Z$15*($Q484-1)/(1+CI487*($Q484-1)),0)</f>
        <v>-3.6508585512893543E-2</v>
      </c>
      <c r="CK484" s="114">
        <f>IF(CJ484=0,0,-1*CJ484^2/$Z$15)</f>
        <v>-1.3328768161522602E-2</v>
      </c>
      <c r="CL484" s="61">
        <f>IF($AA$15,$Z$15*($Q484-1)/(1+CK487*($Q484-1)),0)</f>
        <v>-3.6508585512893543E-2</v>
      </c>
      <c r="CM484" s="114">
        <f>IF(CL484=0,0,-1*CL484^2/$Z$15)</f>
        <v>-1.3328768161522602E-2</v>
      </c>
      <c r="CN484" s="61">
        <f>IF($AA$15,$Z$15*($Q484-1)/(1+CM487*($Q484-1)),0)</f>
        <v>-3.6508585512893543E-2</v>
      </c>
      <c r="CO484" s="114">
        <f>IF(CN484=0,0,-1*CN484^2/$Z$15)</f>
        <v>-1.3328768161522602E-2</v>
      </c>
      <c r="CP484" s="61">
        <f>IF($AA$15,$Z$15*($Q484-1)/(1+CO487*($Q484-1)),0)</f>
        <v>-3.6508585512893543E-2</v>
      </c>
      <c r="CQ484" s="114">
        <f>IF(CP484=0,0,-1*CP484^2/$Z$15)</f>
        <v>-1.3328768161522602E-2</v>
      </c>
      <c r="CR484" s="61">
        <f>IF($AA$15,$Z$15*($Q484-1)/(1+CQ487*($Q484-1)),0)</f>
        <v>-3.6508585512893543E-2</v>
      </c>
      <c r="CS484" s="114">
        <f>IF(CR484=0,0,-1*CR484^2/$Z$15)</f>
        <v>-1.3328768161522602E-2</v>
      </c>
      <c r="CT484" s="61">
        <f>IF($AA$15,$Z$15*($Q484-1)/(1+CS487*($Q484-1)),0)</f>
        <v>-3.6508585512893543E-2</v>
      </c>
      <c r="CU484" s="114">
        <f>IF(CT484=0,0,-1*CT484^2/$Z$15)</f>
        <v>-1.3328768161522602E-2</v>
      </c>
      <c r="CV484" s="61">
        <f>IF($AA$15,$Z$15*($Q484-1)/(1+CU487*($Q484-1)),0)</f>
        <v>-3.6508585512893543E-2</v>
      </c>
      <c r="CW484" s="114">
        <f>IF(CV484=0,0,-1*CV484^2/$Z$15)</f>
        <v>-1.3328768161522602E-2</v>
      </c>
      <c r="CX484" s="61">
        <f>IF($AA$15,$Z$15*($Q484-1)/(1+CW487*($Q484-1)),0)</f>
        <v>-3.6508585512893543E-2</v>
      </c>
      <c r="CY484" s="114">
        <f>IF(CX484=0,0,-1*CX484^2/$Z$15)</f>
        <v>-1.3328768161522602E-2</v>
      </c>
      <c r="CZ484" s="61">
        <f>IF($AA$15,$Z$15*($Q484-1)/(1+CY487*($Q484-1)),0)</f>
        <v>-3.6508585512893543E-2</v>
      </c>
      <c r="DA484" s="114">
        <f>IF(CZ484=0,0,-1*CZ484^2/$Z$15)</f>
        <v>-1.3328768161522602E-2</v>
      </c>
      <c r="DB484" s="61">
        <f>IF($AA$15,$Z$15*($Q484-1)/(1+DA487*($Q484-1)),0)</f>
        <v>-3.6508585512893543E-2</v>
      </c>
      <c r="DC484" s="114">
        <f>IF(DB484=0,0,-1*DB484^2/$Z$15)</f>
        <v>-1.3328768161522602E-2</v>
      </c>
      <c r="DD484" s="61">
        <f>IF($AA$15,$Z$15*($Q484-1)/(1+DC487*($Q484-1)),0)</f>
        <v>-3.6508585512893543E-2</v>
      </c>
      <c r="DE484" s="114">
        <f>IF(DD484=0,0,-1*DD484^2/$Z$15)</f>
        <v>-1.3328768161522602E-2</v>
      </c>
      <c r="DF484" s="61">
        <f>IF($AA$15,$Z$15*($Q484-1)/(1+DE487*($Q484-1)),0)</f>
        <v>-3.6508585512893543E-2</v>
      </c>
      <c r="DG484" s="114">
        <f>IF(DF484=0,0,-1*DF484^2/$Z$15)</f>
        <v>-1.3328768161522602E-2</v>
      </c>
      <c r="DH484" s="61">
        <f>IF($AA$15,$Z$15*($Q484-1)/(1+DG487*($Q484-1)),0)</f>
        <v>-3.6508585512893543E-2</v>
      </c>
      <c r="DI484" s="114">
        <f>IF(DH484=0,0,-1*DH484^2/$Z$15)</f>
        <v>-1.3328768161522602E-2</v>
      </c>
      <c r="DJ484" s="61">
        <f>IF($AA$15,$Z$15*($Q484-1)/(1+DI487*($Q484-1)),0)</f>
        <v>-3.6508585512893543E-2</v>
      </c>
      <c r="DK484" s="114">
        <f>IF(DJ484=0,0,-1*DJ484^2/$Z$15)</f>
        <v>-1.3328768161522602E-2</v>
      </c>
      <c r="DL484" s="61">
        <f>IF($AA$15,$Z$15*($Q484-1)/(1+DK487*($Q484-1)),0)</f>
        <v>-3.6508585512893543E-2</v>
      </c>
      <c r="DM484" s="154">
        <f>IF(DL484=0,0,-1*DL484^2/$Z$15)</f>
        <v>-1.3328768161522602E-2</v>
      </c>
    </row>
    <row r="485" spans="14:117" x14ac:dyDescent="0.25">
      <c r="N485" s="153">
        <f>$Z$16/(O474*(Q485-1)+1)</f>
        <v>9.6045980043926657E-2</v>
      </c>
      <c r="O485" s="170">
        <f t="shared" si="106"/>
        <v>0.11231134882749343</v>
      </c>
      <c r="P485" s="78">
        <v>10</v>
      </c>
      <c r="Q485" s="61">
        <f>IF($AA$16,AV460/AV472,0)</f>
        <v>1.1693498132470281</v>
      </c>
      <c r="R485" s="61">
        <f>IF($AA$16,$Z$16*($Q485-1)/(1+O434*($Q485-1)),0)</f>
        <v>1.6265368804269993E-2</v>
      </c>
      <c r="S485" s="114">
        <f>IF(R485=0,0,-1*R485^2/$Z$16)</f>
        <v>-2.6456222233891941E-3</v>
      </c>
      <c r="T485" s="61">
        <f>IF($AA$16,$Z$16*($Q485-1)/(1+S487*($Q485-1)),0)</f>
        <v>1.6255593115215006E-2</v>
      </c>
      <c r="U485" s="114">
        <f>IF(T485=0,0,-1*T485^2/$Z$16)</f>
        <v>-2.6424430752742551E-3</v>
      </c>
      <c r="V485" s="61">
        <f>IF($AA$16,$Z$16*($Q485-1)/(1+U487*($Q485-1)),0)</f>
        <v>1.6265406772094752E-2</v>
      </c>
      <c r="W485" s="114">
        <f>IF(V485=0,0,-1*V485^2/$Z$16)</f>
        <v>-2.6456345746170579E-3</v>
      </c>
      <c r="X485" s="61">
        <f>IF($AA$16,$Z$16*($Q485-1)/(1+W487*($Q485-1)),0)</f>
        <v>1.6265368784150209E-2</v>
      </c>
      <c r="Y485" s="114">
        <f>IF(X485=0,0,-1*X485^2/$Z$16)</f>
        <v>-2.6456222168440803E-3</v>
      </c>
      <c r="Z485" s="61">
        <f>IF($AA$16,$Z$16*($Q485-1)/(1+Y487*($Q485-1)),0)</f>
        <v>1.6265368783566769E-2</v>
      </c>
      <c r="AA485" s="114">
        <f>IF(Z485=0,0,-1*Z485^2/$Z$16)</f>
        <v>-2.6456222166542833E-3</v>
      </c>
      <c r="AB485" s="61">
        <f>IF($AA$16,$Z$16*($Q485-1)/(1+AA487*($Q485-1)),0)</f>
        <v>1.6265368783566769E-2</v>
      </c>
      <c r="AC485" s="114">
        <f>IF(AB485=0,0,-1*AB485^2/$Z$16)</f>
        <v>-2.6456222166542833E-3</v>
      </c>
      <c r="AD485" s="61">
        <f>IF($AA$16,$Z$16*($Q485-1)/(1+AC487*($Q485-1)),0)</f>
        <v>1.6265368783566769E-2</v>
      </c>
      <c r="AE485" s="114">
        <f>IF(AD485=0,0,-1*AD485^2/$Z$16)</f>
        <v>-2.6456222166542833E-3</v>
      </c>
      <c r="AF485" s="61">
        <f>IF($AA$16,$Z$16*($Q485-1)/(1+AE487*($Q485-1)),0)</f>
        <v>1.6265368783566769E-2</v>
      </c>
      <c r="AG485" s="114">
        <f>IF(AF485=0,0,-1*AF485^2/$Z$16)</f>
        <v>-2.6456222166542833E-3</v>
      </c>
      <c r="AH485" s="61">
        <f>IF($AA$16,$Z$16*($Q485-1)/(1+AG487*($Q485-1)),0)</f>
        <v>1.6265368783566769E-2</v>
      </c>
      <c r="AI485" s="114">
        <f>IF(AH485=0,0,-1*AH485^2/$Z$16)</f>
        <v>-2.6456222166542833E-3</v>
      </c>
      <c r="AJ485" s="61">
        <f>IF($AA$16,$Z$16*($Q485-1)/(1+AI487*($Q485-1)),0)</f>
        <v>1.6265368783566769E-2</v>
      </c>
      <c r="AK485" s="114">
        <f>IF(AJ485=0,0,-1*AJ485^2/$Z$16)</f>
        <v>-2.6456222166542833E-3</v>
      </c>
      <c r="AL485" s="61">
        <f>IF($AA$16,$Z$16*($Q485-1)/(1+AK487*($Q485-1)),0)</f>
        <v>1.6265368783566769E-2</v>
      </c>
      <c r="AM485" s="114">
        <f>IF(AL485=0,0,-1*AL485^2/$Z$16)</f>
        <v>-2.6456222166542833E-3</v>
      </c>
      <c r="AN485" s="61">
        <f>IF($AA$16,$Z$16*($Q485-1)/(1+AM487*($Q485-1)),0)</f>
        <v>1.6265368783566769E-2</v>
      </c>
      <c r="AO485" s="114">
        <f>IF(AN485=0,0,-1*AN485^2/$Z$16)</f>
        <v>-2.6456222166542833E-3</v>
      </c>
      <c r="AP485" s="61">
        <f>IF($AA$16,$Z$16*($Q485-1)/(1+AO487*($Q485-1)),0)</f>
        <v>1.6265368783566769E-2</v>
      </c>
      <c r="AQ485" s="114">
        <f>IF(AP485=0,0,-1*AP485^2/$Z$16)</f>
        <v>-2.6456222166542833E-3</v>
      </c>
      <c r="AR485" s="61">
        <f>IF($AA$16,$Z$16*($Q485-1)/(1+AQ487*($Q485-1)),0)</f>
        <v>1.6265368783566769E-2</v>
      </c>
      <c r="AS485" s="114">
        <f>IF(AR485=0,0,-1*AR485^2/$Z$16)</f>
        <v>-2.6456222166542833E-3</v>
      </c>
      <c r="AT485" s="61">
        <f>IF($AA$16,$Z$16*($Q485-1)/(1+AS487*($Q485-1)),0)</f>
        <v>1.6265368783566769E-2</v>
      </c>
      <c r="AU485" s="114">
        <f>IF(AT485=0,0,-1*AT485^2/$Z$16)</f>
        <v>-2.6456222166542833E-3</v>
      </c>
      <c r="AV485" s="61">
        <f>IF($AA$16,$Z$16*($Q485-1)/(1+AU487*($Q485-1)),0)</f>
        <v>1.6265368783566769E-2</v>
      </c>
      <c r="AW485" s="114">
        <f>IF(AV485=0,0,-1*AV485^2/$Z$16)</f>
        <v>-2.6456222166542833E-3</v>
      </c>
      <c r="AX485" s="61">
        <f>IF($AA$16,$Z$16*($Q485-1)/(1+AW487*($Q485-1)),0)</f>
        <v>1.6265368783566769E-2</v>
      </c>
      <c r="AY485" s="114">
        <f>IF(AX485=0,0,-1*AX485^2/$Z$16)</f>
        <v>-2.6456222166542833E-3</v>
      </c>
      <c r="AZ485" s="61">
        <f>IF($AA$16,$Z$16*($Q485-1)/(1+AY487*($Q485-1)),0)</f>
        <v>1.6265368783566769E-2</v>
      </c>
      <c r="BA485" s="114">
        <f>IF(AZ485=0,0,-1*AZ485^2/$Z$16)</f>
        <v>-2.6456222166542833E-3</v>
      </c>
      <c r="BB485" s="61">
        <f>IF($AA$16,$Z$16*($Q485-1)/(1+BA487*($Q485-1)),0)</f>
        <v>1.6265368783566769E-2</v>
      </c>
      <c r="BC485" s="114">
        <f>IF(BB485=0,0,-1*BB485^2/$Z$16)</f>
        <v>-2.6456222166542833E-3</v>
      </c>
      <c r="BD485" s="61">
        <f>IF($AA$16,$Z$16*($Q485-1)/(1+BC487*($Q485-1)),0)</f>
        <v>1.6265368783566769E-2</v>
      </c>
      <c r="BE485" s="114">
        <f>IF(BD485=0,0,-1*BD485^2/$Z$16)</f>
        <v>-2.6456222166542833E-3</v>
      </c>
      <c r="BF485" s="61">
        <f>IF($AA$16,$Z$16*($Q485-1)/(1+BE487*($Q485-1)),0)</f>
        <v>1.6265368783566769E-2</v>
      </c>
      <c r="BG485" s="114">
        <f>IF(BF485=0,0,-1*BF485^2/$Z$16)</f>
        <v>-2.6456222166542833E-3</v>
      </c>
      <c r="BH485" s="61">
        <f>IF($AA$16,$Z$16*($Q485-1)/(1+BG487*($Q485-1)),0)</f>
        <v>1.6265368783566769E-2</v>
      </c>
      <c r="BI485" s="114">
        <f>IF(BH485=0,0,-1*BH485^2/$Z$16)</f>
        <v>-2.6456222166542833E-3</v>
      </c>
      <c r="BJ485" s="61">
        <f>IF($AA$16,$Z$16*($Q485-1)/(1+BI487*($Q485-1)),0)</f>
        <v>1.6265368783566769E-2</v>
      </c>
      <c r="BK485" s="114">
        <f>IF(BJ485=0,0,-1*BJ485^2/$Z$16)</f>
        <v>-2.6456222166542833E-3</v>
      </c>
      <c r="BL485" s="61">
        <f>IF($AA$16,$Z$16*($Q485-1)/(1+BK487*($Q485-1)),0)</f>
        <v>1.6265368783566769E-2</v>
      </c>
      <c r="BM485" s="114">
        <f>IF(BL485=0,0,-1*BL485^2/$Z$16)</f>
        <v>-2.6456222166542833E-3</v>
      </c>
      <c r="BN485" s="61">
        <f>IF($AA$16,$Z$16*($Q485-1)/(1+BM487*($Q485-1)),0)</f>
        <v>1.6265368783566769E-2</v>
      </c>
      <c r="BO485" s="114">
        <f>IF(BN485=0,0,-1*BN485^2/$Z$16)</f>
        <v>-2.6456222166542833E-3</v>
      </c>
      <c r="BP485" s="61">
        <f>IF($AA$16,$Z$16*($Q485-1)/(1+BO487*($Q485-1)),0)</f>
        <v>1.6265368783566769E-2</v>
      </c>
      <c r="BQ485" s="114">
        <f>IF(BP485=0,0,-1*BP485^2/$Z$16)</f>
        <v>-2.6456222166542833E-3</v>
      </c>
      <c r="BR485" s="61">
        <f>IF($AA$16,$Z$16*($Q485-1)/(1+BQ487*($Q485-1)),0)</f>
        <v>1.6265368783566769E-2</v>
      </c>
      <c r="BS485" s="114">
        <f>IF(BR485=0,0,-1*BR485^2/$Z$16)</f>
        <v>-2.6456222166542833E-3</v>
      </c>
      <c r="BT485" s="61">
        <f>IF($AA$16,$Z$16*($Q485-1)/(1+BS487*($Q485-1)),0)</f>
        <v>1.6265368783566769E-2</v>
      </c>
      <c r="BU485" s="114">
        <f>IF(BT485=0,0,-1*BT485^2/$Z$16)</f>
        <v>-2.6456222166542833E-3</v>
      </c>
      <c r="BV485" s="61">
        <f>IF($AA$16,$Z$16*($Q485-1)/(1+BU487*($Q485-1)),0)</f>
        <v>1.6265368783566769E-2</v>
      </c>
      <c r="BW485" s="114">
        <f>IF(BV485=0,0,-1*BV485^2/$Z$16)</f>
        <v>-2.6456222166542833E-3</v>
      </c>
      <c r="BX485" s="61">
        <f>IF($AA$16,$Z$16*($Q485-1)/(1+BW487*($Q485-1)),0)</f>
        <v>1.6265368783566769E-2</v>
      </c>
      <c r="BY485" s="114">
        <f>IF(BX485=0,0,-1*BX485^2/$Z$16)</f>
        <v>-2.6456222166542833E-3</v>
      </c>
      <c r="BZ485" s="61">
        <f>IF($AA$16,$Z$16*($Q485-1)/(1+BY487*($Q485-1)),0)</f>
        <v>1.6265368783566769E-2</v>
      </c>
      <c r="CA485" s="114">
        <f>IF(BZ485=0,0,-1*BZ485^2/$Z$16)</f>
        <v>-2.6456222166542833E-3</v>
      </c>
      <c r="CB485" s="61">
        <f>IF($AA$16,$Z$16*($Q485-1)/(1+CA487*($Q485-1)),0)</f>
        <v>1.6265368783566769E-2</v>
      </c>
      <c r="CC485" s="114">
        <f>IF(CB485=0,0,-1*CB485^2/$Z$16)</f>
        <v>-2.6456222166542833E-3</v>
      </c>
      <c r="CD485" s="61">
        <f>IF($AA$16,$Z$16*($Q485-1)/(1+CC487*($Q485-1)),0)</f>
        <v>1.6265368783566769E-2</v>
      </c>
      <c r="CE485" s="114">
        <f>IF(CD485=0,0,-1*CD485^2/$Z$16)</f>
        <v>-2.6456222166542833E-3</v>
      </c>
      <c r="CF485" s="61">
        <f>IF($AA$16,$Z$16*($Q485-1)/(1+CE487*($Q485-1)),0)</f>
        <v>1.6265368783566769E-2</v>
      </c>
      <c r="CG485" s="114">
        <f>IF(CF485=0,0,-1*CF485^2/$Z$16)</f>
        <v>-2.6456222166542833E-3</v>
      </c>
      <c r="CH485" s="61">
        <f>IF($AA$16,$Z$16*($Q485-1)/(1+CG487*($Q485-1)),0)</f>
        <v>1.6265368783566769E-2</v>
      </c>
      <c r="CI485" s="114">
        <f>IF(CH485=0,0,-1*CH485^2/$Z$16)</f>
        <v>-2.6456222166542833E-3</v>
      </c>
      <c r="CJ485" s="61">
        <f>IF($AA$16,$Z$16*($Q485-1)/(1+CI487*($Q485-1)),0)</f>
        <v>1.6265368783566769E-2</v>
      </c>
      <c r="CK485" s="114">
        <f>IF(CJ485=0,0,-1*CJ485^2/$Z$16)</f>
        <v>-2.6456222166542833E-3</v>
      </c>
      <c r="CL485" s="61">
        <f>IF($AA$16,$Z$16*($Q485-1)/(1+CK487*($Q485-1)),0)</f>
        <v>1.6265368783566769E-2</v>
      </c>
      <c r="CM485" s="114">
        <f>IF(CL485=0,0,-1*CL485^2/$Z$16)</f>
        <v>-2.6456222166542833E-3</v>
      </c>
      <c r="CN485" s="61">
        <f>IF($AA$16,$Z$16*($Q485-1)/(1+CM487*($Q485-1)),0)</f>
        <v>1.6265368783566769E-2</v>
      </c>
      <c r="CO485" s="114">
        <f>IF(CN485=0,0,-1*CN485^2/$Z$16)</f>
        <v>-2.6456222166542833E-3</v>
      </c>
      <c r="CP485" s="61">
        <f>IF($AA$16,$Z$16*($Q485-1)/(1+CO487*($Q485-1)),0)</f>
        <v>1.6265368783566769E-2</v>
      </c>
      <c r="CQ485" s="114">
        <f>IF(CP485=0,0,-1*CP485^2/$Z$16)</f>
        <v>-2.6456222166542833E-3</v>
      </c>
      <c r="CR485" s="61">
        <f>IF($AA$16,$Z$16*($Q485-1)/(1+CQ487*($Q485-1)),0)</f>
        <v>1.6265368783566769E-2</v>
      </c>
      <c r="CS485" s="114">
        <f>IF(CR485=0,0,-1*CR485^2/$Z$16)</f>
        <v>-2.6456222166542833E-3</v>
      </c>
      <c r="CT485" s="61">
        <f>IF($AA$16,$Z$16*($Q485-1)/(1+CS487*($Q485-1)),0)</f>
        <v>1.6265368783566769E-2</v>
      </c>
      <c r="CU485" s="114">
        <f>IF(CT485=0,0,-1*CT485^2/$Z$16)</f>
        <v>-2.6456222166542833E-3</v>
      </c>
      <c r="CV485" s="61">
        <f>IF($AA$16,$Z$16*($Q485-1)/(1+CU487*($Q485-1)),0)</f>
        <v>1.6265368783566769E-2</v>
      </c>
      <c r="CW485" s="114">
        <f>IF(CV485=0,0,-1*CV485^2/$Z$16)</f>
        <v>-2.6456222166542833E-3</v>
      </c>
      <c r="CX485" s="61">
        <f>IF($AA$16,$Z$16*($Q485-1)/(1+CW487*($Q485-1)),0)</f>
        <v>1.6265368783566769E-2</v>
      </c>
      <c r="CY485" s="114">
        <f>IF(CX485=0,0,-1*CX485^2/$Z$16)</f>
        <v>-2.6456222166542833E-3</v>
      </c>
      <c r="CZ485" s="61">
        <f>IF($AA$16,$Z$16*($Q485-1)/(1+CY487*($Q485-1)),0)</f>
        <v>1.6265368783566769E-2</v>
      </c>
      <c r="DA485" s="114">
        <f>IF(CZ485=0,0,-1*CZ485^2/$Z$16)</f>
        <v>-2.6456222166542833E-3</v>
      </c>
      <c r="DB485" s="61">
        <f>IF($AA$16,$Z$16*($Q485-1)/(1+DA487*($Q485-1)),0)</f>
        <v>1.6265368783566769E-2</v>
      </c>
      <c r="DC485" s="114">
        <f>IF(DB485=0,0,-1*DB485^2/$Z$16)</f>
        <v>-2.6456222166542833E-3</v>
      </c>
      <c r="DD485" s="61">
        <f>IF($AA$16,$Z$16*($Q485-1)/(1+DC487*($Q485-1)),0)</f>
        <v>1.6265368783566769E-2</v>
      </c>
      <c r="DE485" s="114">
        <f>IF(DD485=0,0,-1*DD485^2/$Z$16)</f>
        <v>-2.6456222166542833E-3</v>
      </c>
      <c r="DF485" s="61">
        <f>IF($AA$16,$Z$16*($Q485-1)/(1+DE487*($Q485-1)),0)</f>
        <v>1.6265368783566769E-2</v>
      </c>
      <c r="DG485" s="114">
        <f>IF(DF485=0,0,-1*DF485^2/$Z$16)</f>
        <v>-2.6456222166542833E-3</v>
      </c>
      <c r="DH485" s="61">
        <f>IF($AA$16,$Z$16*($Q485-1)/(1+DG487*($Q485-1)),0)</f>
        <v>1.6265368783566769E-2</v>
      </c>
      <c r="DI485" s="114">
        <f>IF(DH485=0,0,-1*DH485^2/$Z$16)</f>
        <v>-2.6456222166542833E-3</v>
      </c>
      <c r="DJ485" s="61">
        <f>IF($AA$16,$Z$16*($Q485-1)/(1+DI487*($Q485-1)),0)</f>
        <v>1.6265368783566769E-2</v>
      </c>
      <c r="DK485" s="114">
        <f>IF(DJ485=0,0,-1*DJ485^2/$Z$16)</f>
        <v>-2.6456222166542833E-3</v>
      </c>
      <c r="DL485" s="61">
        <f>IF($AA$16,$Z$16*($Q485-1)/(1+DK487*($Q485-1)),0)</f>
        <v>1.6265368783566769E-2</v>
      </c>
      <c r="DM485" s="154">
        <f>IF(DL485=0,0,-1*DL485^2/$Z$16)</f>
        <v>-2.6456222166542833E-3</v>
      </c>
    </row>
    <row r="486" spans="14:117" x14ac:dyDescent="0.25">
      <c r="N486" s="157">
        <f>SUM(N476:N485)</f>
        <v>0.99999999999999989</v>
      </c>
      <c r="O486" s="167">
        <f>SUM(O476:O485)</f>
        <v>1.0000000000000002</v>
      </c>
      <c r="P486" s="162"/>
      <c r="Q486" s="61"/>
      <c r="R486" s="61">
        <f t="shared" ref="R486:CC486" si="107">SUM(R476:R485)</f>
        <v>1.0251937111738219E-8</v>
      </c>
      <c r="S486" s="61">
        <f t="shared" si="107"/>
        <v>-1.3100737375295077</v>
      </c>
      <c r="T486" s="61">
        <f t="shared" si="107"/>
        <v>-4.82477169716743E-3</v>
      </c>
      <c r="U486" s="61">
        <f t="shared" si="107"/>
        <v>-1.2999110853185001</v>
      </c>
      <c r="V486" s="61">
        <f t="shared" si="107"/>
        <v>1.8811612552911694E-5</v>
      </c>
      <c r="W486" s="61">
        <f t="shared" si="107"/>
        <v>-1.3101139568440783</v>
      </c>
      <c r="X486" s="61">
        <f t="shared" si="107"/>
        <v>2.8890994804853243E-10</v>
      </c>
      <c r="Y486" s="61">
        <f t="shared" si="107"/>
        <v>-1.3100737162181664</v>
      </c>
      <c r="Z486" s="61">
        <f t="shared" si="107"/>
        <v>1.2490009027033011E-16</v>
      </c>
      <c r="AA486" s="61">
        <f t="shared" si="107"/>
        <v>-1.310073715600176</v>
      </c>
      <c r="AB486" s="61">
        <f t="shared" si="107"/>
        <v>-9.7144514654701197E-17</v>
      </c>
      <c r="AC486" s="61">
        <f t="shared" si="107"/>
        <v>-1.3100737156001756</v>
      </c>
      <c r="AD486" s="61">
        <f t="shared" si="107"/>
        <v>1.2490009027033011E-16</v>
      </c>
      <c r="AE486" s="61">
        <f t="shared" si="107"/>
        <v>-1.310073715600176</v>
      </c>
      <c r="AF486" s="61">
        <f t="shared" si="107"/>
        <v>-9.7144514654701197E-17</v>
      </c>
      <c r="AG486" s="61">
        <f t="shared" si="107"/>
        <v>-1.3100737156001756</v>
      </c>
      <c r="AH486" s="61">
        <f t="shared" si="107"/>
        <v>1.2490009027033011E-16</v>
      </c>
      <c r="AI486" s="61">
        <f t="shared" si="107"/>
        <v>-1.310073715600176</v>
      </c>
      <c r="AJ486" s="61">
        <f t="shared" si="107"/>
        <v>-9.7144514654701197E-17</v>
      </c>
      <c r="AK486" s="61">
        <f t="shared" si="107"/>
        <v>-1.3100737156001756</v>
      </c>
      <c r="AL486" s="61">
        <f t="shared" si="107"/>
        <v>1.2490009027033011E-16</v>
      </c>
      <c r="AM486" s="61">
        <f t="shared" si="107"/>
        <v>-1.310073715600176</v>
      </c>
      <c r="AN486" s="61">
        <f t="shared" si="107"/>
        <v>-9.7144514654701197E-17</v>
      </c>
      <c r="AO486" s="61">
        <f t="shared" si="107"/>
        <v>-1.3100737156001756</v>
      </c>
      <c r="AP486" s="61">
        <f t="shared" si="107"/>
        <v>1.2490009027033011E-16</v>
      </c>
      <c r="AQ486" s="61">
        <f t="shared" si="107"/>
        <v>-1.310073715600176</v>
      </c>
      <c r="AR486" s="61">
        <f t="shared" si="107"/>
        <v>-9.7144514654701197E-17</v>
      </c>
      <c r="AS486" s="61">
        <f t="shared" si="107"/>
        <v>-1.3100737156001756</v>
      </c>
      <c r="AT486" s="61">
        <f t="shared" si="107"/>
        <v>1.2490009027033011E-16</v>
      </c>
      <c r="AU486" s="61">
        <f t="shared" si="107"/>
        <v>-1.310073715600176</v>
      </c>
      <c r="AV486" s="61">
        <f t="shared" si="107"/>
        <v>-9.7144514654701197E-17</v>
      </c>
      <c r="AW486" s="61">
        <f t="shared" si="107"/>
        <v>-1.3100737156001756</v>
      </c>
      <c r="AX486" s="61">
        <f t="shared" si="107"/>
        <v>1.2490009027033011E-16</v>
      </c>
      <c r="AY486" s="61">
        <f t="shared" si="107"/>
        <v>-1.310073715600176</v>
      </c>
      <c r="AZ486" s="61">
        <f t="shared" si="107"/>
        <v>-9.7144514654701197E-17</v>
      </c>
      <c r="BA486" s="61">
        <f t="shared" si="107"/>
        <v>-1.3100737156001756</v>
      </c>
      <c r="BB486" s="61">
        <f t="shared" si="107"/>
        <v>1.2490009027033011E-16</v>
      </c>
      <c r="BC486" s="61">
        <f t="shared" si="107"/>
        <v>-1.310073715600176</v>
      </c>
      <c r="BD486" s="61">
        <f t="shared" si="107"/>
        <v>-9.7144514654701197E-17</v>
      </c>
      <c r="BE486" s="61">
        <f t="shared" si="107"/>
        <v>-1.3100737156001756</v>
      </c>
      <c r="BF486" s="61">
        <f t="shared" si="107"/>
        <v>1.2490009027033011E-16</v>
      </c>
      <c r="BG486" s="61">
        <f t="shared" si="107"/>
        <v>-1.310073715600176</v>
      </c>
      <c r="BH486" s="61">
        <f t="shared" si="107"/>
        <v>-9.7144514654701197E-17</v>
      </c>
      <c r="BI486" s="61">
        <f t="shared" si="107"/>
        <v>-1.3100737156001756</v>
      </c>
      <c r="BJ486" s="61">
        <f t="shared" si="107"/>
        <v>1.2490009027033011E-16</v>
      </c>
      <c r="BK486" s="61">
        <f t="shared" si="107"/>
        <v>-1.310073715600176</v>
      </c>
      <c r="BL486" s="61">
        <f t="shared" si="107"/>
        <v>-9.7144514654701197E-17</v>
      </c>
      <c r="BM486" s="61">
        <f t="shared" si="107"/>
        <v>-1.3100737156001756</v>
      </c>
      <c r="BN486" s="61">
        <f t="shared" si="107"/>
        <v>1.2490009027033011E-16</v>
      </c>
      <c r="BO486" s="61">
        <f t="shared" si="107"/>
        <v>-1.310073715600176</v>
      </c>
      <c r="BP486" s="61">
        <f t="shared" si="107"/>
        <v>-9.7144514654701197E-17</v>
      </c>
      <c r="BQ486" s="61">
        <f t="shared" si="107"/>
        <v>-1.3100737156001756</v>
      </c>
      <c r="BR486" s="61">
        <f t="shared" si="107"/>
        <v>1.2490009027033011E-16</v>
      </c>
      <c r="BS486" s="61">
        <f t="shared" si="107"/>
        <v>-1.310073715600176</v>
      </c>
      <c r="BT486" s="61">
        <f t="shared" si="107"/>
        <v>-9.7144514654701197E-17</v>
      </c>
      <c r="BU486" s="61">
        <f t="shared" si="107"/>
        <v>-1.3100737156001756</v>
      </c>
      <c r="BV486" s="61">
        <f t="shared" si="107"/>
        <v>1.2490009027033011E-16</v>
      </c>
      <c r="BW486" s="61">
        <f t="shared" si="107"/>
        <v>-1.310073715600176</v>
      </c>
      <c r="BX486" s="61">
        <f t="shared" si="107"/>
        <v>-9.7144514654701197E-17</v>
      </c>
      <c r="BY486" s="61">
        <f t="shared" si="107"/>
        <v>-1.3100737156001756</v>
      </c>
      <c r="BZ486" s="61">
        <f t="shared" si="107"/>
        <v>1.2490009027033011E-16</v>
      </c>
      <c r="CA486" s="61">
        <f t="shared" si="107"/>
        <v>-1.310073715600176</v>
      </c>
      <c r="CB486" s="61">
        <f t="shared" si="107"/>
        <v>-9.7144514654701197E-17</v>
      </c>
      <c r="CC486" s="61">
        <f t="shared" si="107"/>
        <v>-1.3100737156001756</v>
      </c>
      <c r="CD486" s="61">
        <f t="shared" ref="CD486:DM486" si="108">SUM(CD476:CD485)</f>
        <v>1.2490009027033011E-16</v>
      </c>
      <c r="CE486" s="61">
        <f t="shared" si="108"/>
        <v>-1.310073715600176</v>
      </c>
      <c r="CF486" s="61">
        <f t="shared" si="108"/>
        <v>-9.7144514654701197E-17</v>
      </c>
      <c r="CG486" s="61">
        <f t="shared" si="108"/>
        <v>-1.3100737156001756</v>
      </c>
      <c r="CH486" s="61">
        <f t="shared" si="108"/>
        <v>1.2490009027033011E-16</v>
      </c>
      <c r="CI486" s="61">
        <f t="shared" si="108"/>
        <v>-1.310073715600176</v>
      </c>
      <c r="CJ486" s="61">
        <f t="shared" si="108"/>
        <v>-9.7144514654701197E-17</v>
      </c>
      <c r="CK486" s="61">
        <f t="shared" si="108"/>
        <v>-1.3100737156001756</v>
      </c>
      <c r="CL486" s="61">
        <f t="shared" si="108"/>
        <v>1.2490009027033011E-16</v>
      </c>
      <c r="CM486" s="61">
        <f t="shared" si="108"/>
        <v>-1.310073715600176</v>
      </c>
      <c r="CN486" s="61">
        <f t="shared" si="108"/>
        <v>-9.7144514654701197E-17</v>
      </c>
      <c r="CO486" s="61">
        <f t="shared" si="108"/>
        <v>-1.3100737156001756</v>
      </c>
      <c r="CP486" s="61">
        <f t="shared" si="108"/>
        <v>1.2490009027033011E-16</v>
      </c>
      <c r="CQ486" s="61">
        <f t="shared" si="108"/>
        <v>-1.310073715600176</v>
      </c>
      <c r="CR486" s="61">
        <f t="shared" si="108"/>
        <v>-9.7144514654701197E-17</v>
      </c>
      <c r="CS486" s="61">
        <f t="shared" si="108"/>
        <v>-1.3100737156001756</v>
      </c>
      <c r="CT486" s="61">
        <f t="shared" si="108"/>
        <v>1.2490009027033011E-16</v>
      </c>
      <c r="CU486" s="61">
        <f t="shared" si="108"/>
        <v>-1.310073715600176</v>
      </c>
      <c r="CV486" s="61">
        <f t="shared" si="108"/>
        <v>-9.7144514654701197E-17</v>
      </c>
      <c r="CW486" s="61">
        <f t="shared" si="108"/>
        <v>-1.3100737156001756</v>
      </c>
      <c r="CX486" s="61">
        <f t="shared" si="108"/>
        <v>1.2490009027033011E-16</v>
      </c>
      <c r="CY486" s="61">
        <f t="shared" si="108"/>
        <v>-1.310073715600176</v>
      </c>
      <c r="CZ486" s="61">
        <f t="shared" si="108"/>
        <v>-9.7144514654701197E-17</v>
      </c>
      <c r="DA486" s="61">
        <f t="shared" si="108"/>
        <v>-1.3100737156001756</v>
      </c>
      <c r="DB486" s="61">
        <f t="shared" si="108"/>
        <v>1.2490009027033011E-16</v>
      </c>
      <c r="DC486" s="61">
        <f t="shared" si="108"/>
        <v>-1.310073715600176</v>
      </c>
      <c r="DD486" s="61">
        <f t="shared" si="108"/>
        <v>-9.7144514654701197E-17</v>
      </c>
      <c r="DE486" s="61">
        <f t="shared" si="108"/>
        <v>-1.3100737156001756</v>
      </c>
      <c r="DF486" s="61">
        <f t="shared" si="108"/>
        <v>1.2490009027033011E-16</v>
      </c>
      <c r="DG486" s="61">
        <f t="shared" si="108"/>
        <v>-1.310073715600176</v>
      </c>
      <c r="DH486" s="61">
        <f t="shared" si="108"/>
        <v>-9.7144514654701197E-17</v>
      </c>
      <c r="DI486" s="61">
        <f t="shared" si="108"/>
        <v>-1.3100737156001756</v>
      </c>
      <c r="DJ486" s="61">
        <f t="shared" si="108"/>
        <v>1.2490009027033011E-16</v>
      </c>
      <c r="DK486" s="61">
        <f t="shared" si="108"/>
        <v>-1.310073715600176</v>
      </c>
      <c r="DL486" s="61">
        <f t="shared" si="108"/>
        <v>-9.7144514654701197E-17</v>
      </c>
      <c r="DM486" s="77">
        <f t="shared" si="108"/>
        <v>-1.3100737156001756</v>
      </c>
    </row>
    <row r="487" spans="14:117" x14ac:dyDescent="0.25">
      <c r="N487" s="54" t="s">
        <v>624</v>
      </c>
      <c r="O487" s="55"/>
      <c r="P487" s="174" t="b">
        <f>IF(P488,IF(AND((ABS(DM487-DK487)&lt;0.001),(O474&gt;=0),(O474&lt;=1)),TRUE,FALSE),FALSE)</f>
        <v>1</v>
      </c>
      <c r="Q487" s="54"/>
      <c r="R487" s="55" t="s">
        <v>623</v>
      </c>
      <c r="S487" s="166">
        <f>$O$34-R486/S486</f>
        <v>0.2467916510119654</v>
      </c>
      <c r="T487" s="165">
        <f>ABS(U487-S487)</f>
        <v>3.7116167033726666E-3</v>
      </c>
      <c r="U487" s="164">
        <f>S487-T486/U486</f>
        <v>0.24308003430859274</v>
      </c>
      <c r="V487" s="165">
        <f>ABS(W487-U487)</f>
        <v>1.4358760514421309E-5</v>
      </c>
      <c r="W487" s="164">
        <f>U487-V486/W486</f>
        <v>0.24309439306910716</v>
      </c>
      <c r="X487" s="165">
        <f>ABS(Y487-W487)</f>
        <v>2.2052953907447659E-10</v>
      </c>
      <c r="Y487" s="164">
        <f>W487-X486/Y486</f>
        <v>0.2430943932896367</v>
      </c>
      <c r="Z487" s="165">
        <f>ABS(AA487-Y487)</f>
        <v>8.3266726846886741E-17</v>
      </c>
      <c r="AA487" s="164">
        <f>Y487-Z486/AA486</f>
        <v>0.24309439328963678</v>
      </c>
      <c r="AB487" s="165">
        <f>ABS(AC487-AA487)</f>
        <v>8.3266726846886741E-17</v>
      </c>
      <c r="AC487" s="164">
        <f>AA487-AB486/AC486</f>
        <v>0.2430943932896367</v>
      </c>
      <c r="AD487" s="165">
        <f>ABS(AE487-AC487)</f>
        <v>8.3266726846886741E-17</v>
      </c>
      <c r="AE487" s="164">
        <f>AC487-AD486/AE486</f>
        <v>0.24309439328963678</v>
      </c>
      <c r="AF487" s="165">
        <f>ABS(AG487-AE487)</f>
        <v>8.3266726846886741E-17</v>
      </c>
      <c r="AG487" s="164">
        <f>AE487-AF486/AG486</f>
        <v>0.2430943932896367</v>
      </c>
      <c r="AH487" s="165">
        <f>ABS(AI487-AG487)</f>
        <v>8.3266726846886741E-17</v>
      </c>
      <c r="AI487" s="164">
        <f>AG487-AH486/AI486</f>
        <v>0.24309439328963678</v>
      </c>
      <c r="AJ487" s="165">
        <f>ABS(AK487-AI487)</f>
        <v>8.3266726846886741E-17</v>
      </c>
      <c r="AK487" s="164">
        <f>AI487-AJ486/AK486</f>
        <v>0.2430943932896367</v>
      </c>
      <c r="AL487" s="165">
        <f>ABS(AM487-AK487)</f>
        <v>8.3266726846886741E-17</v>
      </c>
      <c r="AM487" s="164">
        <f>AK487-AL486/AM486</f>
        <v>0.24309439328963678</v>
      </c>
      <c r="AN487" s="165">
        <f>ABS(AO487-AM487)</f>
        <v>8.3266726846886741E-17</v>
      </c>
      <c r="AO487" s="164">
        <f>AM487-AN486/AO486</f>
        <v>0.2430943932896367</v>
      </c>
      <c r="AP487" s="165">
        <f>ABS(AQ487-AO487)</f>
        <v>8.3266726846886741E-17</v>
      </c>
      <c r="AQ487" s="164">
        <f>AO487-AP486/AQ486</f>
        <v>0.24309439328963678</v>
      </c>
      <c r="AR487" s="165">
        <f>ABS(AS487-AQ487)</f>
        <v>8.3266726846886741E-17</v>
      </c>
      <c r="AS487" s="164">
        <f>AQ487-AR486/AS486</f>
        <v>0.2430943932896367</v>
      </c>
      <c r="AT487" s="165">
        <f>ABS(AU487-AS487)</f>
        <v>8.3266726846886741E-17</v>
      </c>
      <c r="AU487" s="164">
        <f>AS487-AT486/AU486</f>
        <v>0.24309439328963678</v>
      </c>
      <c r="AV487" s="165">
        <f>ABS(AW487-AU487)</f>
        <v>8.3266726846886741E-17</v>
      </c>
      <c r="AW487" s="164">
        <f>AU487-AV486/AW486</f>
        <v>0.2430943932896367</v>
      </c>
      <c r="AX487" s="165">
        <f>ABS(AY487-AW487)</f>
        <v>8.3266726846886741E-17</v>
      </c>
      <c r="AY487" s="164">
        <f>AW487-AX486/AY486</f>
        <v>0.24309439328963678</v>
      </c>
      <c r="AZ487" s="165">
        <f>ABS(BA487-AY487)</f>
        <v>8.3266726846886741E-17</v>
      </c>
      <c r="BA487" s="164">
        <f>AY487-AZ486/BA486</f>
        <v>0.2430943932896367</v>
      </c>
      <c r="BB487" s="165">
        <f>ABS(BC487-BA487)</f>
        <v>8.3266726846886741E-17</v>
      </c>
      <c r="BC487" s="164">
        <f>BA487-BB486/BC486</f>
        <v>0.24309439328963678</v>
      </c>
      <c r="BD487" s="165">
        <f>ABS(BE487-BC487)</f>
        <v>8.3266726846886741E-17</v>
      </c>
      <c r="BE487" s="164">
        <f>BC487-BD486/BE486</f>
        <v>0.2430943932896367</v>
      </c>
      <c r="BF487" s="165">
        <f>ABS(BG487-BE487)</f>
        <v>8.3266726846886741E-17</v>
      </c>
      <c r="BG487" s="164">
        <f>BE487-BF486/BG486</f>
        <v>0.24309439328963678</v>
      </c>
      <c r="BH487" s="165">
        <f>ABS(BI487-BG487)</f>
        <v>8.3266726846886741E-17</v>
      </c>
      <c r="BI487" s="164">
        <f>BG487-BH486/BI486</f>
        <v>0.2430943932896367</v>
      </c>
      <c r="BJ487" s="165">
        <f>ABS(BK487-BI487)</f>
        <v>8.3266726846886741E-17</v>
      </c>
      <c r="BK487" s="164">
        <f>BI487-BJ486/BK486</f>
        <v>0.24309439328963678</v>
      </c>
      <c r="BL487" s="165">
        <f>ABS(BM487-BK487)</f>
        <v>8.3266726846886741E-17</v>
      </c>
      <c r="BM487" s="164">
        <f>BK487-BL486/BM486</f>
        <v>0.2430943932896367</v>
      </c>
      <c r="BN487" s="165">
        <f>ABS(BO487-BM487)</f>
        <v>8.3266726846886741E-17</v>
      </c>
      <c r="BO487" s="164">
        <f>BM487-BN486/BO486</f>
        <v>0.24309439328963678</v>
      </c>
      <c r="BP487" s="165">
        <f>ABS(BQ487-BO487)</f>
        <v>8.3266726846886741E-17</v>
      </c>
      <c r="BQ487" s="164">
        <f>BO487-BP486/BQ486</f>
        <v>0.2430943932896367</v>
      </c>
      <c r="BR487" s="165">
        <f>ABS(BS487-BQ487)</f>
        <v>8.3266726846886741E-17</v>
      </c>
      <c r="BS487" s="164">
        <f>BQ487-BR486/BS486</f>
        <v>0.24309439328963678</v>
      </c>
      <c r="BT487" s="165">
        <f>ABS(BU487-BS487)</f>
        <v>8.3266726846886741E-17</v>
      </c>
      <c r="BU487" s="164">
        <f>BS487-BT486/BU486</f>
        <v>0.2430943932896367</v>
      </c>
      <c r="BV487" s="165">
        <f>ABS(BW487-BU487)</f>
        <v>8.3266726846886741E-17</v>
      </c>
      <c r="BW487" s="164">
        <f>BU487-BV486/BW486</f>
        <v>0.24309439328963678</v>
      </c>
      <c r="BX487" s="165">
        <f>ABS(BY487-BW487)</f>
        <v>8.3266726846886741E-17</v>
      </c>
      <c r="BY487" s="164">
        <f>BW487-BX486/BY486</f>
        <v>0.2430943932896367</v>
      </c>
      <c r="BZ487" s="165">
        <f>ABS(CA487-BY487)</f>
        <v>8.3266726846886741E-17</v>
      </c>
      <c r="CA487" s="164">
        <f>BY487-BZ486/CA486</f>
        <v>0.24309439328963678</v>
      </c>
      <c r="CB487" s="165">
        <f>ABS(CC487-CA487)</f>
        <v>8.3266726846886741E-17</v>
      </c>
      <c r="CC487" s="164">
        <f>CA487-CB486/CC486</f>
        <v>0.2430943932896367</v>
      </c>
      <c r="CD487" s="165">
        <f>ABS(CE487-CC487)</f>
        <v>8.3266726846886741E-17</v>
      </c>
      <c r="CE487" s="164">
        <f>CC487-CD486/CE486</f>
        <v>0.24309439328963678</v>
      </c>
      <c r="CF487" s="165">
        <f>ABS(CG487-CE487)</f>
        <v>8.3266726846886741E-17</v>
      </c>
      <c r="CG487" s="164">
        <f>CE487-CF486/CG486</f>
        <v>0.2430943932896367</v>
      </c>
      <c r="CH487" s="165">
        <f>ABS(CI487-CG487)</f>
        <v>8.3266726846886741E-17</v>
      </c>
      <c r="CI487" s="164">
        <f>CG487-CH486/CI486</f>
        <v>0.24309439328963678</v>
      </c>
      <c r="CJ487" s="165">
        <f>ABS(CK487-CI487)</f>
        <v>8.3266726846886741E-17</v>
      </c>
      <c r="CK487" s="164">
        <f>CI487-CJ486/CK486</f>
        <v>0.2430943932896367</v>
      </c>
      <c r="CL487" s="165">
        <f>ABS(CM487-CK487)</f>
        <v>8.3266726846886741E-17</v>
      </c>
      <c r="CM487" s="164">
        <f>CK487-CL486/CM486</f>
        <v>0.24309439328963678</v>
      </c>
      <c r="CN487" s="165">
        <f>ABS(CO487-CM487)</f>
        <v>8.3266726846886741E-17</v>
      </c>
      <c r="CO487" s="164">
        <f>CM487-CN486/CO486</f>
        <v>0.2430943932896367</v>
      </c>
      <c r="CP487" s="165">
        <f>ABS(CQ487-CO487)</f>
        <v>8.3266726846886741E-17</v>
      </c>
      <c r="CQ487" s="164">
        <f>CO487-CP486/CQ486</f>
        <v>0.24309439328963678</v>
      </c>
      <c r="CR487" s="165">
        <f>ABS(CS487-CQ487)</f>
        <v>8.3266726846886741E-17</v>
      </c>
      <c r="CS487" s="164">
        <f>CQ487-CR486/CS486</f>
        <v>0.2430943932896367</v>
      </c>
      <c r="CT487" s="165">
        <f>ABS(CU487-CS487)</f>
        <v>8.3266726846886741E-17</v>
      </c>
      <c r="CU487" s="164">
        <f>CS487-CT486/CU486</f>
        <v>0.24309439328963678</v>
      </c>
      <c r="CV487" s="165">
        <f>ABS(CW487-CU487)</f>
        <v>8.3266726846886741E-17</v>
      </c>
      <c r="CW487" s="164">
        <f>CU487-CV486/CW486</f>
        <v>0.2430943932896367</v>
      </c>
      <c r="CX487" s="165">
        <f>ABS(CY487-CW487)</f>
        <v>8.3266726846886741E-17</v>
      </c>
      <c r="CY487" s="164">
        <f>CW487-CX486/CY486</f>
        <v>0.24309439328963678</v>
      </c>
      <c r="CZ487" s="165">
        <f>ABS(DA487-CY487)</f>
        <v>8.3266726846886741E-17</v>
      </c>
      <c r="DA487" s="164">
        <f>CY487-CZ486/DA486</f>
        <v>0.2430943932896367</v>
      </c>
      <c r="DB487" s="165">
        <f>ABS(DC487-DA487)</f>
        <v>8.3266726846886741E-17</v>
      </c>
      <c r="DC487" s="164">
        <f>DA487-DB486/DC486</f>
        <v>0.24309439328963678</v>
      </c>
      <c r="DD487" s="165">
        <f>ABS(DE487-DC487)</f>
        <v>8.3266726846886741E-17</v>
      </c>
      <c r="DE487" s="164">
        <f>DC487-DD486/DE486</f>
        <v>0.2430943932896367</v>
      </c>
      <c r="DF487" s="165">
        <f>ABS(DG487-DE487)</f>
        <v>8.3266726846886741E-17</v>
      </c>
      <c r="DG487" s="164">
        <f>DE487-DF486/DG486</f>
        <v>0.24309439328963678</v>
      </c>
      <c r="DH487" s="165">
        <f>ABS(DI487-DG487)</f>
        <v>8.3266726846886741E-17</v>
      </c>
      <c r="DI487" s="164">
        <f>DG487-DH486/DI486</f>
        <v>0.2430943932896367</v>
      </c>
      <c r="DJ487" s="165">
        <f>ABS(DK487-DI487)</f>
        <v>8.3266726846886741E-17</v>
      </c>
      <c r="DK487" s="164">
        <f>DI487-DJ486/DK486</f>
        <v>0.24309439328963678</v>
      </c>
      <c r="DL487" s="165">
        <f>ABS(DM487-DK487)</f>
        <v>8.3266726846886741E-17</v>
      </c>
      <c r="DM487" s="166">
        <f>DK487-DL486/DM486</f>
        <v>0.2430943932896367</v>
      </c>
    </row>
    <row r="488" spans="14:117" x14ac:dyDescent="0.25">
      <c r="N488" s="70" t="s">
        <v>625</v>
      </c>
      <c r="O488" s="73"/>
      <c r="P488" s="175" t="b">
        <f>IF(ISNUMBER(O474),TRUE,FALSE)</f>
        <v>1</v>
      </c>
      <c r="Q488" s="70"/>
      <c r="R488" s="73"/>
      <c r="S488" s="80"/>
      <c r="T488" s="73"/>
      <c r="U488" s="73"/>
      <c r="V488" s="73"/>
      <c r="W488" s="73"/>
      <c r="X488" s="73"/>
      <c r="Y488" s="73"/>
      <c r="Z488" s="73"/>
      <c r="AA488" s="73"/>
      <c r="AB488" s="73"/>
      <c r="AC488" s="73"/>
      <c r="AD488" s="73"/>
      <c r="AE488" s="73"/>
      <c r="AF488" s="73"/>
      <c r="AG488" s="73"/>
      <c r="AH488" s="73"/>
      <c r="AI488" s="73"/>
      <c r="AJ488" s="73"/>
      <c r="AK488" s="73"/>
      <c r="AL488" s="73"/>
      <c r="AM488" s="73"/>
      <c r="AN488" s="73"/>
      <c r="AO488" s="73"/>
      <c r="AP488" s="73"/>
      <c r="AQ488" s="73"/>
      <c r="AR488" s="73"/>
      <c r="AS488" s="73"/>
      <c r="AT488" s="73"/>
      <c r="AU488" s="73"/>
      <c r="AV488" s="73"/>
      <c r="AW488" s="73"/>
      <c r="AX488" s="73"/>
      <c r="AY488" s="73"/>
      <c r="AZ488" s="73"/>
      <c r="BA488" s="73"/>
      <c r="BB488" s="73"/>
      <c r="BC488" s="73"/>
      <c r="BD488" s="73"/>
      <c r="BE488" s="73"/>
      <c r="BF488" s="73"/>
      <c r="BG488" s="73"/>
      <c r="BH488" s="73"/>
      <c r="BI488" s="73"/>
      <c r="BJ488" s="73"/>
      <c r="BK488" s="73"/>
      <c r="BL488" s="73"/>
      <c r="BM488" s="73"/>
      <c r="BN488" s="73"/>
      <c r="BO488" s="73"/>
      <c r="BP488" s="73"/>
      <c r="BQ488" s="73"/>
      <c r="BR488" s="73"/>
      <c r="BS488" s="73"/>
      <c r="BT488" s="73"/>
      <c r="BU488" s="73"/>
      <c r="BV488" s="73"/>
      <c r="BW488" s="73"/>
      <c r="BX488" s="73"/>
      <c r="BY488" s="73"/>
      <c r="BZ488" s="73"/>
      <c r="CA488" s="73"/>
      <c r="CB488" s="73"/>
      <c r="CC488" s="73"/>
      <c r="CD488" s="73"/>
      <c r="CE488" s="73"/>
      <c r="CF488" s="73"/>
      <c r="CG488" s="73"/>
      <c r="CH488" s="73"/>
      <c r="CI488" s="73"/>
      <c r="CJ488" s="73"/>
      <c r="CK488" s="73"/>
      <c r="CL488" s="73"/>
      <c r="CM488" s="73"/>
      <c r="CN488" s="73"/>
      <c r="CO488" s="73"/>
      <c r="CP488" s="73"/>
      <c r="CQ488" s="73"/>
      <c r="CR488" s="73"/>
      <c r="CS488" s="73"/>
      <c r="CT488" s="73"/>
      <c r="CU488" s="73"/>
      <c r="CV488" s="73"/>
      <c r="CW488" s="73"/>
      <c r="CX488" s="73"/>
      <c r="CY488" s="73"/>
      <c r="CZ488" s="73"/>
      <c r="DA488" s="73"/>
      <c r="DB488" s="73"/>
      <c r="DC488" s="73"/>
      <c r="DD488" s="73"/>
      <c r="DE488" s="73"/>
      <c r="DF488" s="73"/>
      <c r="DG488" s="73"/>
      <c r="DH488" s="73"/>
      <c r="DI488" s="73"/>
      <c r="DJ488" s="73"/>
      <c r="DK488" s="73"/>
      <c r="DL488" s="73"/>
      <c r="DM488" s="80"/>
    </row>
    <row r="489" spans="14:117" x14ac:dyDescent="0.25">
      <c r="N489" s="176" t="s">
        <v>628</v>
      </c>
      <c r="O489" s="177"/>
      <c r="P489" s="178">
        <f>ABS(SUM(Q476:Q485)-SUM(Q436:Q445))</f>
        <v>6.6695982070541504E-10</v>
      </c>
      <c r="T489" s="51"/>
      <c r="V489" s="47"/>
      <c r="W489" s="47"/>
      <c r="AW489" t="s">
        <v>576</v>
      </c>
    </row>
    <row r="490" spans="14:117" x14ac:dyDescent="0.25">
      <c r="N490" s="54" t="s">
        <v>626</v>
      </c>
      <c r="O490" s="58"/>
      <c r="P490" s="171"/>
      <c r="Q490" s="57" t="s">
        <v>545</v>
      </c>
      <c r="R490" s="56"/>
      <c r="S490" s="56"/>
      <c r="T490" s="57"/>
      <c r="U490" s="57"/>
      <c r="V490" s="54">
        <v>1</v>
      </c>
      <c r="W490" s="55">
        <v>2</v>
      </c>
      <c r="X490" s="55">
        <v>3</v>
      </c>
      <c r="Y490" s="55">
        <v>4</v>
      </c>
      <c r="Z490" s="55">
        <v>5</v>
      </c>
      <c r="AA490" s="55">
        <v>6</v>
      </c>
      <c r="AB490" s="55">
        <v>7</v>
      </c>
      <c r="AC490" s="55">
        <v>8</v>
      </c>
      <c r="AD490" s="55">
        <v>9</v>
      </c>
      <c r="AE490" s="58">
        <v>10</v>
      </c>
      <c r="AF490" s="83" t="s">
        <v>569</v>
      </c>
      <c r="AG490" s="54"/>
      <c r="AH490" s="55"/>
      <c r="AI490" s="55"/>
      <c r="AJ490" s="55"/>
      <c r="AK490" s="55"/>
      <c r="AL490" s="55"/>
      <c r="AM490" s="55"/>
      <c r="AN490" s="55"/>
      <c r="AO490" s="55"/>
      <c r="AP490" s="55"/>
      <c r="AQ490" s="55"/>
      <c r="AR490" s="58"/>
      <c r="AS490" s="54"/>
      <c r="AT490" s="55" t="s">
        <v>565</v>
      </c>
      <c r="AU490" s="55" t="s">
        <v>577</v>
      </c>
      <c r="AV490" s="58" t="s">
        <v>578</v>
      </c>
    </row>
    <row r="491" spans="14:117" x14ac:dyDescent="0.25">
      <c r="N491" s="82"/>
      <c r="O491" s="172"/>
      <c r="P491" s="78">
        <v>1</v>
      </c>
      <c r="Q491" s="61">
        <f>N476/N486</f>
        <v>6.5255902107326111E-2</v>
      </c>
      <c r="R491" s="62"/>
      <c r="S491" s="62"/>
      <c r="T491" s="60"/>
      <c r="U491" s="63"/>
      <c r="V491" s="153">
        <f>SQRT($T$51*VLOOKUP(V490,$P$51:$T$60,5))*(1-$Q$20)*Q491*VLOOKUP(V490,P491:Q500,2)</f>
        <v>8.7457965257819374E-4</v>
      </c>
      <c r="W491" s="61">
        <f>SQRT($T$51*VLOOKUP(W490,$P$51:$T$60,5))*(1-$R$20)*Q491*VLOOKUP(W490,P491:Q500,2)</f>
        <v>2.3751194006547921E-3</v>
      </c>
      <c r="X491" s="61">
        <f>SQRT($T$51*VLOOKUP(X490,$P$51:$T$60,5))*(1-$S$20)*Q491*VLOOKUP(X490,P491:Q500,2)</f>
        <v>3.7427477186339148E-3</v>
      </c>
      <c r="Y491" s="61">
        <f>SQRT($T$51*VLOOKUP(Y490,$P$51:$T$60,5))*(1-$T$20)*Q491*VLOOKUP(Y490,P491:Q500,2)</f>
        <v>5.0127661130098238E-3</v>
      </c>
      <c r="Z491" s="61">
        <f>SQRT($T$51*VLOOKUP(Z490,$P$51:$T$60,5))*(1-$U$20)*Q491*VLOOKUP(Z490,P491:Q500,2)</f>
        <v>4.7757341669331646E-3</v>
      </c>
      <c r="AA491" s="61">
        <f>SQRT($T$51*VLOOKUP(AA490,$P$51:$T$60,5))*(1-$V$20)*Q491*VLOOKUP(AA490,P491:Q500,2)</f>
        <v>6.2245039796163925E-3</v>
      </c>
      <c r="AB491" s="61">
        <f>SQRT($T$51*VLOOKUP(AB490,$P$51:$T$60,5))*(1-$W$20)*Q491*VLOOKUP(AB490,P491:Q500,2)</f>
        <v>3.3280655636764558E-4</v>
      </c>
      <c r="AC491" s="61">
        <f>SQRT($T$51*VLOOKUP(AC490,$P$51:$T$60,5))*(1-$X$20)*Q491*VLOOKUP(AC490,P491:Q500,2)</f>
        <v>1.5094614958065591E-3</v>
      </c>
      <c r="AD491" s="61">
        <f>SQRT($T$51*VLOOKUP(AD490,$P$51:$T$60,5))*(1-$Y$20)*Q491*VLOOKUP(AD490,P491:Q500,2)</f>
        <v>2.1938973821452584E-3</v>
      </c>
      <c r="AE491" s="155">
        <f>SQRT($T$51*VLOOKUP(AE490,$P$51:$T$60,5))*(1-$Z$20)*Q491*VLOOKUP(AE490,P491:Q500,2)</f>
        <v>1.947733189865029E-3</v>
      </c>
      <c r="AF491" s="84">
        <f>$U$51*Q491</f>
        <v>1.7489782007280507E-6</v>
      </c>
      <c r="AG491" s="59" t="s">
        <v>69</v>
      </c>
      <c r="AH491" s="61">
        <f>$AE$10*AE501*100000/($T$3*$AE$9)^2</f>
        <v>0.82559276664774905</v>
      </c>
      <c r="AI491" s="65" t="s">
        <v>583</v>
      </c>
      <c r="AJ491" s="66" t="s">
        <v>573</v>
      </c>
      <c r="AK491" s="61">
        <f>(AH498+SQRT(AH500))^(1/3)+(AH498-SQRT(AH500))^(1/3)-AH494/3</f>
        <v>0.165871198923074</v>
      </c>
      <c r="AL491" s="63">
        <f>AK491^3+AH494*AK491^2+AH495*AK491+AH496</f>
        <v>0</v>
      </c>
      <c r="AM491" s="65" t="s">
        <v>573</v>
      </c>
      <c r="AN491" s="61">
        <f>IF(AH500&gt;=0,AK491,AK498)</f>
        <v>0.165871198923074</v>
      </c>
      <c r="AO491" s="61">
        <f>IF(AN491&lt;AN492,AN492,AN491)</f>
        <v>0.165871198923074</v>
      </c>
      <c r="AP491" s="61">
        <f>AO491</f>
        <v>0.165871198923074</v>
      </c>
      <c r="AQ491" s="67">
        <f>IF(AP491&lt;AP492,AP492,AP491)</f>
        <v>0.165871198923074</v>
      </c>
      <c r="AR491" s="81"/>
      <c r="AS491" s="59">
        <v>1</v>
      </c>
      <c r="AT491" s="61">
        <f>AT463</f>
        <v>5.4980683411787988E-2</v>
      </c>
      <c r="AU491" s="61">
        <f>SUMPRODUCT(Q491:Q500,$AT$51:$AT$60)</f>
        <v>0.37388646253027896</v>
      </c>
      <c r="AV491" s="68">
        <f>IF($AA$7,EXP((AT491/AH492)*(AQ496-1)-LN(AQ496-AH492)-AH491*(2*AU491/AH491-AT491/AH492)*LN((AQ496+2.41421536*AH492)/(AQ496-0.41421536*AH492))/(AH492*2.82842713)      ),1)</f>
        <v>2.9100436383544652</v>
      </c>
    </row>
    <row r="492" spans="14:117" x14ac:dyDescent="0.25">
      <c r="N492" s="82"/>
      <c r="O492" s="172"/>
      <c r="P492" s="78">
        <v>2</v>
      </c>
      <c r="Q492" s="61">
        <f>N477/N486</f>
        <v>0.10201986785736443</v>
      </c>
      <c r="R492" s="62"/>
      <c r="S492" s="62"/>
      <c r="T492" s="60"/>
      <c r="U492" s="63"/>
      <c r="V492" s="153">
        <f>SQRT($T$52*VLOOKUP(V490,$P$51:$T$60,5))*(1-$Q$21)*Q492*VLOOKUP(V490,P491:Q500,2)</f>
        <v>2.3751194006547917E-3</v>
      </c>
      <c r="W492" s="61">
        <f>SQRT($T$52*VLOOKUP(W490,$P$51:$T$60,5))*(1-$R$21)*Q492*VLOOKUP(W490,P491:Q500,2)</f>
        <v>6.4167648533973139E-3</v>
      </c>
      <c r="X492" s="61">
        <f>SQRT($T$52*VLOOKUP(X490,$P$51:$T$60,5))*(1-$S$21)*Q492*VLOOKUP(X490,P491:Q500,2)</f>
        <v>1.0270557781322506E-2</v>
      </c>
      <c r="Y492" s="61">
        <f>SQRT($T$52*VLOOKUP(Y490,$P$51:$T$60,5))*(1-$T$21)*Q492*VLOOKUP(Y490,P491:Q500,2)</f>
        <v>1.2439963945946278E-2</v>
      </c>
      <c r="Z492" s="61">
        <f>SQRT($T$52*VLOOKUP(Z490,$P$51:$T$60,5))*(1-$U$21)*Q492*VLOOKUP(Z490,P491:Q500,2)</f>
        <v>1.3364764657538639E-2</v>
      </c>
      <c r="AA492" s="61">
        <f>SQRT($T$52*VLOOKUP(AA490,$P$51:$T$60,5))*(1-$V$21)*Q492*VLOOKUP(AA490,P491:Q500,2)</f>
        <v>1.7122524080452124E-2</v>
      </c>
      <c r="AB492" s="61">
        <f>SQRT($T$52*VLOOKUP(AB490,$P$51:$T$60,5))*(1-$W$21)*Q492*VLOOKUP(AB490,P491:Q500,2)</f>
        <v>8.8248763802199401E-4</v>
      </c>
      <c r="AC492" s="61">
        <f>SQRT($T$52*VLOOKUP(AC490,$P$51:$T$60,5))*(1-$X$21)*Q492*VLOOKUP(AC490,P491:Q500,2)</f>
        <v>3.9072067012548856E-3</v>
      </c>
      <c r="AD492" s="61">
        <f>SQRT($T$52*VLOOKUP(AD490,$P$51:$T$60,5))*(1-$Y$21)*Q492*VLOOKUP(AD490,P491:Q500,2)</f>
        <v>5.9471164893712255E-3</v>
      </c>
      <c r="AE492" s="155">
        <f>SQRT($T$52*VLOOKUP(AE490,$P$51:$T$60,5))*(1-$Z$21)*Q492*VLOOKUP(AE490,P491:Q500,2)</f>
        <v>5.3437297791067854E-3</v>
      </c>
      <c r="AF492" s="84">
        <f>$U$52*Q492</f>
        <v>4.1267133826310144E-6</v>
      </c>
      <c r="AG492" s="59" t="s">
        <v>65</v>
      </c>
      <c r="AH492" s="61">
        <f>AF501*$AE$10*100000/($T$3*$AE$9)</f>
        <v>0.10707934466050487</v>
      </c>
      <c r="AI492" s="61"/>
      <c r="AJ492" s="66" t="s">
        <v>574</v>
      </c>
      <c r="AK492" s="66" t="e">
        <f>1/0</f>
        <v>#DIV/0!</v>
      </c>
      <c r="AL492" s="61"/>
      <c r="AM492" s="65" t="s">
        <v>574</v>
      </c>
      <c r="AN492" s="66">
        <f>IF(AH500&gt;=0,0,AK499)</f>
        <v>0</v>
      </c>
      <c r="AO492" s="61">
        <f>IF(AN491&lt;AN492,AN491,AN492)</f>
        <v>0</v>
      </c>
      <c r="AP492" s="61">
        <f>IF(AO492&lt;AO493,AO493,AO492)</f>
        <v>0</v>
      </c>
      <c r="AQ492" s="67">
        <f>IF(AP491&lt;AP492,AP491,AP492)</f>
        <v>0</v>
      </c>
      <c r="AR492" s="81"/>
      <c r="AS492" s="59">
        <v>2</v>
      </c>
      <c r="AT492" s="61">
        <f t="shared" ref="AT492:AT500" si="109">AT464</f>
        <v>8.2978405430088234E-2</v>
      </c>
      <c r="AU492" s="61">
        <f>SUMPRODUCT(Q491:Q500,$AU$51:$AU$60)</f>
        <v>0.64405328218536895</v>
      </c>
      <c r="AV492" s="68">
        <f>IF($AA$8,EXP((AT492/AH492)*(AQ496-1)-LN(AQ496-AH492)-AH491*(2*AU492/AH491-AT492/AH492)*LN((AQ496+2.41421536*AH492)/(AQ496-0.41421536*AH492))/(AH492*2.82842713)      ),1)</f>
        <v>0.61280428581583224</v>
      </c>
    </row>
    <row r="493" spans="14:117" x14ac:dyDescent="0.25">
      <c r="N493" s="82"/>
      <c r="O493" s="172"/>
      <c r="P493" s="78">
        <v>3</v>
      </c>
      <c r="Q493" s="61">
        <f>N478/N486</f>
        <v>0.11931858863017381</v>
      </c>
      <c r="R493" s="62"/>
      <c r="S493" s="62"/>
      <c r="T493" s="60"/>
      <c r="U493" s="63"/>
      <c r="V493" s="153">
        <f>SQRT($T$53*VLOOKUP(V490,$P$51:$T$60,5))*(1-$Q$22)*Q493*VLOOKUP(V490,P491:Q500,2)</f>
        <v>3.7427477186339144E-3</v>
      </c>
      <c r="W493" s="61">
        <f>SQRT($T$53*VLOOKUP(W490,$P$51:$T$60,5))*(1-$R$22)*Q493*VLOOKUP(W490,P491:Q500,2)</f>
        <v>1.0270557781322506E-2</v>
      </c>
      <c r="X493" s="61">
        <f>SQRT($T$53*VLOOKUP(X490,$P$51:$T$60,5))*(1-$S$22)*Q493*VLOOKUP(X490,P491:Q500,2)</f>
        <v>1.6475094321059376E-2</v>
      </c>
      <c r="Y493" s="61">
        <f>SQRT($T$53*VLOOKUP(Y490,$P$51:$T$60,5))*(1-$T$22)*Q493*VLOOKUP(Y490,P491:Q500,2)</f>
        <v>2.1977133281173164E-2</v>
      </c>
      <c r="Z493" s="61">
        <f>SQRT($T$53*VLOOKUP(Z490,$P$51:$T$60,5))*(1-$U$22)*Q493*VLOOKUP(Z490,P491:Q500,2)</f>
        <v>2.1438356745499786E-2</v>
      </c>
      <c r="AA493" s="61">
        <f>SQRT($T$53*VLOOKUP(AA490,$P$51:$T$60,5))*(1-$V$22)*Q493*VLOOKUP(AA490,P491:Q500,2)</f>
        <v>2.6913561912195683E-2</v>
      </c>
      <c r="AB493" s="61">
        <f>SQRT($T$53*VLOOKUP(AB490,$P$51:$T$60,5))*(1-$W$22)*Q493*VLOOKUP(AB490,P491:Q500,2)</f>
        <v>1.363808345578814E-3</v>
      </c>
      <c r="AC493" s="61">
        <f>SQRT($T$53*VLOOKUP(AC490,$P$51:$T$60,5))*(1-$X$22)*Q493*VLOOKUP(AC490,P491:Q500,2)</f>
        <v>6.3191281120678188E-3</v>
      </c>
      <c r="AD493" s="61">
        <f>SQRT($T$53*VLOOKUP(AD490,$P$51:$T$60,5))*(1-$Y$22)*Q493*VLOOKUP(AD490,P491:Q500,2)</f>
        <v>9.4825507223339142E-3</v>
      </c>
      <c r="AE493" s="155">
        <f>SQRT($T$53*VLOOKUP(AE490,$P$51:$T$60,5))*(1-$Z$22)*Q493*VLOOKUP(AE490,P491:Q500,2)</f>
        <v>8.639386532284252E-3</v>
      </c>
      <c r="AF493" s="84">
        <f>$U$53*Q493</f>
        <v>6.7229293399222032E-6</v>
      </c>
      <c r="AG493" s="82"/>
      <c r="AH493" s="65"/>
      <c r="AI493" s="61"/>
      <c r="AJ493" s="66" t="s">
        <v>575</v>
      </c>
      <c r="AK493" s="66" t="e">
        <f>1/0</f>
        <v>#DIV/0!</v>
      </c>
      <c r="AL493" s="61"/>
      <c r="AM493" s="65" t="s">
        <v>575</v>
      </c>
      <c r="AN493" s="66">
        <f>IF(AH500&gt;=0,0,AK500)</f>
        <v>0</v>
      </c>
      <c r="AO493" s="61">
        <f>AN493</f>
        <v>0</v>
      </c>
      <c r="AP493" s="61">
        <f>IF(AO492&lt;AO493,AO492,AO493)</f>
        <v>0</v>
      </c>
      <c r="AQ493" s="67">
        <f>AP493</f>
        <v>0</v>
      </c>
      <c r="AR493" s="81"/>
      <c r="AS493" s="59">
        <v>3</v>
      </c>
      <c r="AT493" s="61">
        <f t="shared" si="109"/>
        <v>0.11558353539329831</v>
      </c>
      <c r="AU493" s="61">
        <f>SUMPRODUCT(Q491:Q500,$AV$51:$AV$60)</f>
        <v>0.89314761660218933</v>
      </c>
      <c r="AV493" s="68">
        <f>IF($AA$9,EXP((AT493/AH492)*(AQ496-1)-LN(AQ496-AH492)-AH491*(2*AU493/AH491-AT493/AH492)*LN((AQ496+2.41421536*AH492)/(AQ496-0.41421536*AH492))/(AH492*2.82842713)      ),1)</f>
        <v>0.17156850671022228</v>
      </c>
    </row>
    <row r="494" spans="14:117" x14ac:dyDescent="0.25">
      <c r="N494" s="82"/>
      <c r="O494" s="172"/>
      <c r="P494" s="78">
        <v>4</v>
      </c>
      <c r="Q494" s="61">
        <f>N479/N486</f>
        <v>0.12592706175698362</v>
      </c>
      <c r="R494" s="62"/>
      <c r="S494" s="62"/>
      <c r="T494" s="60"/>
      <c r="U494" s="63"/>
      <c r="V494" s="153">
        <f>SQRT($T$54*VLOOKUP(V490,$P$51:$T$60,5))*(1-$Q$23)*Q494*VLOOKUP(V490,P491:Q500,2)</f>
        <v>5.0127661130098247E-3</v>
      </c>
      <c r="W494" s="61">
        <f>SQRT($T$54*VLOOKUP(W490,$P$51:$T$60,5))*(1-$R$23)*Q494*VLOOKUP(W490,P491:Q500,2)</f>
        <v>1.243996394594628E-2</v>
      </c>
      <c r="X494" s="61">
        <f>SQRT($T$54*VLOOKUP(X490,$P$51:$T$60,5))*(1-$S$23)*Q494*VLOOKUP(X490,P491:Q500,2)</f>
        <v>2.1977133281173164E-2</v>
      </c>
      <c r="Y494" s="61">
        <f>SQRT($T$54*VLOOKUP(Y490,$P$51:$T$60,5))*(1-$T$23)*Q494*VLOOKUP(Y490,P491:Q500,2)</f>
        <v>2.951109049108833E-2</v>
      </c>
      <c r="Z494" s="61">
        <f>SQRT($T$54*VLOOKUP(Z490,$P$51:$T$60,5))*(1-$U$23)*Q494*VLOOKUP(Z490,P491:Q500,2)</f>
        <v>2.8481935372345918E-2</v>
      </c>
      <c r="AA494" s="61">
        <f>SQRT($T$54*VLOOKUP(AA490,$P$51:$T$60,5))*(1-$V$23)*Q494*VLOOKUP(AA490,P491:Q500,2)</f>
        <v>3.4270000933135925E-2</v>
      </c>
      <c r="AB494" s="61">
        <f>SQRT($T$54*VLOOKUP(AB490,$P$51:$T$60,5))*(1-$W$23)*Q494*VLOOKUP(AB490,P491:Q500,2)</f>
        <v>1.8356661063480355E-3</v>
      </c>
      <c r="AC494" s="61">
        <f>SQRT($T$54*VLOOKUP(AC490,$P$51:$T$60,5))*(1-$X$23)*Q494*VLOOKUP(AC490,P491:Q500,2)</f>
        <v>8.3685478656606391E-3</v>
      </c>
      <c r="AD494" s="61">
        <f>SQRT($T$54*VLOOKUP(AD490,$P$51:$T$60,5))*(1-$Y$23)*Q494*VLOOKUP(AD490,P491:Q500,2)</f>
        <v>1.391277560589628E-2</v>
      </c>
      <c r="AE494" s="155">
        <f>SQRT($T$54*VLOOKUP(AE490,$P$51:$T$60,5))*(1-$Z$23)*Q494*VLOOKUP(AE490,P491:Q500,2)</f>
        <v>1.0496675166010595E-2</v>
      </c>
      <c r="AF494" s="84">
        <f>$U$54*Q494</f>
        <v>9.115460499861088E-6</v>
      </c>
      <c r="AG494" s="59" t="s">
        <v>570</v>
      </c>
      <c r="AH494" s="60">
        <f>AH492-1</f>
        <v>-0.89292065533949516</v>
      </c>
      <c r="AI494" s="61"/>
      <c r="AJ494" s="66"/>
      <c r="AK494" s="61"/>
      <c r="AL494" s="61"/>
      <c r="AM494" s="50"/>
      <c r="AN494" s="65"/>
      <c r="AO494" s="65"/>
      <c r="AP494" s="65"/>
      <c r="AQ494" s="65"/>
      <c r="AR494" s="81"/>
      <c r="AS494" s="59">
        <v>4</v>
      </c>
      <c r="AT494" s="61">
        <f t="shared" si="109"/>
        <v>0.14849269129567372</v>
      </c>
      <c r="AU494" s="61">
        <f>SUMPRODUCT(Q491:Q500,$AW$51:$AW$60)</f>
        <v>1.1115048521670174</v>
      </c>
      <c r="AV494" s="68">
        <f>IF($AA$10,EXP((AT494/AH492)*(AQ496-1)-LN(AQ496-AH492)-AH491*(2*AU494/AH491-AT494/AH492)*LN((AQ496+2.41421536*AH492)/(AQ496-0.41421536*AH492))/(AH492*2.82842713)      ),1)</f>
        <v>6.236891520007911E-2</v>
      </c>
    </row>
    <row r="495" spans="14:117" x14ac:dyDescent="0.25">
      <c r="N495" s="82"/>
      <c r="O495" s="172"/>
      <c r="P495" s="78">
        <v>5</v>
      </c>
      <c r="Q495" s="61">
        <f>N480/N486</f>
        <v>0.12573146495585366</v>
      </c>
      <c r="R495" s="62"/>
      <c r="S495" s="62"/>
      <c r="T495" s="60"/>
      <c r="U495" s="63"/>
      <c r="V495" s="153">
        <f>SQRT($T$55*VLOOKUP(V490,$P$51:$T$60,5))*(1-$Q$24)*Q495*VLOOKUP(V490,P491:Q500,2)</f>
        <v>4.7757341669331637E-3</v>
      </c>
      <c r="W495" s="61">
        <f>SQRT($T$55*VLOOKUP(W490,$P$51:$T$60,5))*(1-$R$24)*Q495*VLOOKUP(W490,P491:Q500,2)</f>
        <v>1.3364764657538638E-2</v>
      </c>
      <c r="X495" s="61">
        <f>SQRT($T$55*VLOOKUP(X490,$P$51:$T$60,5))*(1-$S$24)*Q495*VLOOKUP(X490,P491:Q500,2)</f>
        <v>2.1438356745499782E-2</v>
      </c>
      <c r="Y495" s="61">
        <f>SQRT($T$55*VLOOKUP(Y490,$P$51:$T$60,5))*(1-$T$24)*Q495*VLOOKUP(Y490,P491:Q500,2)</f>
        <v>2.8481935372345918E-2</v>
      </c>
      <c r="Z495" s="61">
        <f>SQRT($T$55*VLOOKUP(Z490,$P$51:$T$60,5))*(1-$U$24)*Q495*VLOOKUP(Z490,P491:Q500,2)</f>
        <v>2.7466692749410933E-2</v>
      </c>
      <c r="AA495" s="61">
        <f>SQRT($T$55*VLOOKUP(AA490,$P$51:$T$60,5))*(1-$V$24)*Q495*VLOOKUP(AA490,P491:Q500,2)</f>
        <v>3.5703737872282003E-2</v>
      </c>
      <c r="AB495" s="61">
        <f>SQRT($T$55*VLOOKUP(AB490,$P$51:$T$60,5))*(1-$W$24)*Q495*VLOOKUP(AB490,P491:Q500,2)</f>
        <v>1.7260905997451151E-3</v>
      </c>
      <c r="AC495" s="61">
        <f>SQRT($T$55*VLOOKUP(AC490,$P$51:$T$60,5))*(1-$X$24)*Q495*VLOOKUP(AC490,P491:Q500,2)</f>
        <v>8.1973699595847462E-3</v>
      </c>
      <c r="AD495" s="61">
        <f>SQRT($T$55*VLOOKUP(AD490,$P$51:$T$60,5))*(1-$Y$24)*Q495*VLOOKUP(AD490,P491:Q500,2)</f>
        <v>1.2786006284975782E-2</v>
      </c>
      <c r="AE495" s="155">
        <f>SQRT($T$55*VLOOKUP(AE490,$P$51:$T$60,5))*(1-$Z$24)*Q495*VLOOKUP(AE490,P491:Q500,2)</f>
        <v>1.115506576333891E-2</v>
      </c>
      <c r="AF495" s="84">
        <f>$U$55*Q495</f>
        <v>9.0992505789233882E-6</v>
      </c>
      <c r="AG495" s="59" t="s">
        <v>571</v>
      </c>
      <c r="AH495" s="60">
        <f>AH491-3*AH492*AH492-2*AH492</f>
        <v>0.57703611916796982</v>
      </c>
      <c r="AI495" s="61" t="s">
        <v>584</v>
      </c>
      <c r="AJ495" s="66" t="s">
        <v>585</v>
      </c>
      <c r="AK495" s="61">
        <f>AH498^2/AH499^3</f>
        <v>-0.41970654437087895</v>
      </c>
      <c r="AL495" s="61"/>
      <c r="AM495" s="50"/>
      <c r="AN495" s="65"/>
      <c r="AO495" s="65"/>
      <c r="AP495" s="65"/>
      <c r="AQ495" s="65"/>
      <c r="AR495" s="81"/>
      <c r="AS495" s="59">
        <v>5</v>
      </c>
      <c r="AT495" s="61">
        <f t="shared" si="109"/>
        <v>0.14845922339919562</v>
      </c>
      <c r="AU495" s="61">
        <f>SUMPRODUCT(Q491:Q500,$AX$51:$AX$60)</f>
        <v>1.1051290489797603</v>
      </c>
      <c r="AV495" s="68">
        <f>IF($AA$11,EXP((AT495/AH492)*(AQ496-1)-LN(AQ496-AH492)-AH491*(2*AU495/AH491-AT495/AH492)*LN((AQ496+2.41421536*AH492)/(AQ496-0.41421536*AH492))/(AH492*2.82842713)      ),1)</f>
        <v>6.568795631857445E-2</v>
      </c>
    </row>
    <row r="496" spans="14:117" x14ac:dyDescent="0.25">
      <c r="N496" s="82"/>
      <c r="O496" s="172"/>
      <c r="P496" s="78">
        <v>6</v>
      </c>
      <c r="Q496" s="61">
        <f>N481/N486</f>
        <v>0.1296214940438172</v>
      </c>
      <c r="R496" s="62"/>
      <c r="S496" s="62"/>
      <c r="T496" s="60"/>
      <c r="U496" s="63"/>
      <c r="V496" s="153">
        <f>SQRT($T$56*VLOOKUP(V490,$P$51:$T$60,5))*(1-$Q$25)*Q496*VLOOKUP(V490,P491:Q500,2)</f>
        <v>6.2245039796163925E-3</v>
      </c>
      <c r="W496" s="61">
        <f>SQRT($T$56*VLOOKUP(W490,$P$51:$T$60,5))*(1-$R$25)*Q496*VLOOKUP(W490,P491:Q500,2)</f>
        <v>1.7122524080452121E-2</v>
      </c>
      <c r="X496" s="61">
        <f>SQRT($T$56*VLOOKUP(X490,$P$51:$T$60,5))*(1-$S$25)*Q496*VLOOKUP(X490,P491:Q500,2)</f>
        <v>2.6913561912195683E-2</v>
      </c>
      <c r="Y496" s="61">
        <f>SQRT($T$56*VLOOKUP(Y490,$P$51:$T$60,5))*(1-$T$25)*Q496*VLOOKUP(Y490,P491:Q500,2)</f>
        <v>3.4270000933135918E-2</v>
      </c>
      <c r="Z496" s="61">
        <f>SQRT($T$56*VLOOKUP(Z490,$P$51:$T$60,5))*(1-$U$25)*Q496*VLOOKUP(Z490,P491:Q500,2)</f>
        <v>3.5703737872281996E-2</v>
      </c>
      <c r="AA496" s="61">
        <f>SQRT($T$56*VLOOKUP(AA490,$P$51:$T$60,5))*(1-$V$25)*Q496*VLOOKUP(AA490,P491:Q500,2)</f>
        <v>4.6411008041001345E-2</v>
      </c>
      <c r="AB496" s="61">
        <f>SQRT($T$56*VLOOKUP(AB490,$P$51:$T$60,5))*(1-$W$25)*Q496*VLOOKUP(AB490,P491:Q500,2)</f>
        <v>2.4771877757476411E-3</v>
      </c>
      <c r="AC496" s="61">
        <f>SQRT($T$56*VLOOKUP(AC490,$P$51:$T$60,5))*(1-$X$25)*Q496*VLOOKUP(AC490,P491:Q500,2)</f>
        <v>1.0629057494178876E-2</v>
      </c>
      <c r="AD496" s="61">
        <f>SQRT($T$56*VLOOKUP(AD490,$P$51:$T$60,5))*(1-$Y$25)*Q496*VLOOKUP(AD490,P491:Q500,2)</f>
        <v>1.6348248978888338E-2</v>
      </c>
      <c r="AE496" s="155">
        <f>SQRT($T$56*VLOOKUP(AE490,$P$51:$T$60,5))*(1-$Z$25)*Q496*VLOOKUP(AE490,P491:Q500,2)</f>
        <v>1.4500382248272738E-2</v>
      </c>
      <c r="AF496" s="84">
        <f>$U$56*Q496</f>
        <v>1.1669666179429967E-5</v>
      </c>
      <c r="AG496" s="59" t="s">
        <v>572</v>
      </c>
      <c r="AH496" s="60">
        <f>-1*AH491*AH492+AH492^2+AH492^3</f>
        <v>-7.5710176083737382E-2</v>
      </c>
      <c r="AI496" s="61"/>
      <c r="AJ496" s="66" t="s">
        <v>586</v>
      </c>
      <c r="AK496" s="61" t="e">
        <f>SQRT(1-AK495)/SQRT(AK495)*AH498/ABS(AH498)</f>
        <v>#NUM!</v>
      </c>
      <c r="AL496" s="61"/>
      <c r="AM496" s="50"/>
      <c r="AN496" s="65"/>
      <c r="AO496" s="65"/>
      <c r="AP496" s="65" t="s">
        <v>579</v>
      </c>
      <c r="AQ496" s="61">
        <f>IF(AH500&gt;=0,AQ491,AQ493)</f>
        <v>0.165871198923074</v>
      </c>
      <c r="AR496" s="81"/>
      <c r="AS496" s="59">
        <v>6</v>
      </c>
      <c r="AT496" s="61">
        <f t="shared" si="109"/>
        <v>0.18468301041282212</v>
      </c>
      <c r="AU496" s="61">
        <f>SUMPRODUCT(Q491:Q500,$AY$51:$AY$60)</f>
        <v>1.3674229036428276</v>
      </c>
      <c r="AV496" s="68">
        <f>IF($AA$12,EXP((AT496/AH492)*(AQ496-1)-LN(AQ496-AH492)-AH491*(2*AU496/AH491-AT496/AH492)*LN((AQ496+2.41421536*AH492)/(AQ496-0.41421536*AH492))/(AH492*2.82842713)      ),1)</f>
        <v>1.7990836371893165E-2</v>
      </c>
    </row>
    <row r="497" spans="14:58" x14ac:dyDescent="0.25">
      <c r="N497" s="82"/>
      <c r="O497" s="172"/>
      <c r="P497" s="78">
        <v>7</v>
      </c>
      <c r="Q497" s="61">
        <f>N482/N486</f>
        <v>3.9090198704540169E-2</v>
      </c>
      <c r="R497" s="62"/>
      <c r="S497" s="62"/>
      <c r="T497" s="60"/>
      <c r="U497" s="63"/>
      <c r="V497" s="153">
        <f>SQRT($T$57*VLOOKUP(V490,$P$51:$T$60,5))*(1-$Q$26)*Q497*VLOOKUP(V490,P491:Q500,2)</f>
        <v>3.3280655636764558E-4</v>
      </c>
      <c r="W497" s="61">
        <f>SQRT($T$57*VLOOKUP(W490,$P$51:$T$60,5))*(1-$R$26)*Q497*VLOOKUP(W490,P491:Q500,2)</f>
        <v>8.8248763802199412E-4</v>
      </c>
      <c r="X497" s="61">
        <f>SQRT($T$57*VLOOKUP(X490,$P$51:$T$60,5))*(1-$S$26)*Q497*VLOOKUP(X490,P491:Q500,2)</f>
        <v>1.363808345578814E-3</v>
      </c>
      <c r="Y497" s="61">
        <f>SQRT($T$57*VLOOKUP(Y490,$P$51:$T$60,5))*(1-$T$26)*Q497*VLOOKUP(Y490,P491:Q500,2)</f>
        <v>1.8356661063480355E-3</v>
      </c>
      <c r="Z497" s="61">
        <f>SQRT($T$57*VLOOKUP(Z490,$P$51:$T$60,5))*(1-$U$26)*Q497*VLOOKUP(Z490,P491:Q500,2)</f>
        <v>1.7260905997451151E-3</v>
      </c>
      <c r="AA497" s="61">
        <f>SQRT($T$57*VLOOKUP(AA490,$P$51:$T$60,5))*(1-$V$26)*Q497*VLOOKUP(AA490,P491:Q500,2)</f>
        <v>2.4771877757476407E-3</v>
      </c>
      <c r="AB497" s="61">
        <f>SQRT($T$57*VLOOKUP(AB490,$P$51:$T$60,5))*(1-$W$26)*Q497*VLOOKUP(AB490,P491:Q500,2)</f>
        <v>1.3490450908708638E-4</v>
      </c>
      <c r="AC497" s="61">
        <f>SQRT($T$57*VLOOKUP(AC490,$P$51:$T$60,5))*(1-$X$26)*Q497*VLOOKUP(AC490,P491:Q500,2)</f>
        <v>6.6393087447695317E-4</v>
      </c>
      <c r="AD497" s="61">
        <f>SQRT($T$57*VLOOKUP(AD490,$P$51:$T$60,5))*(1-$Y$26)*Q497*VLOOKUP(AD490,P491:Q500,2)</f>
        <v>7.7444842355434097E-4</v>
      </c>
      <c r="AE497" s="155">
        <f>SQRT($T$57*VLOOKUP(AE490,$P$51:$T$60,5))*(1-$Z$26)*Q497*VLOOKUP(AE490,P491:Q500,2)</f>
        <v>7.1485572661072322E-4</v>
      </c>
      <c r="AF497" s="84">
        <f>$U$57*Q497</f>
        <v>9.4011283320092318E-7</v>
      </c>
      <c r="AG497" s="82"/>
      <c r="AH497" s="65"/>
      <c r="AI497" s="61"/>
      <c r="AJ497" s="66" t="s">
        <v>587</v>
      </c>
      <c r="AK497" s="61" t="e">
        <f>IF(ATAN(AK496)&lt;0,ATAN(AK496)+PI(),ATAN(AK496))</f>
        <v>#NUM!</v>
      </c>
      <c r="AL497" s="61"/>
      <c r="AM497" s="50"/>
      <c r="AN497" s="65"/>
      <c r="AO497" s="65"/>
      <c r="AP497" s="65"/>
      <c r="AQ497" s="65"/>
      <c r="AR497" s="81"/>
      <c r="AS497" s="59">
        <v>7</v>
      </c>
      <c r="AT497" s="61">
        <f t="shared" si="109"/>
        <v>4.9335284646156045E-2</v>
      </c>
      <c r="AU497" s="61">
        <f>SUMPRODUCT(Q491:Q500,$AZ$51:$AZ$60)</f>
        <v>0.23481514812113849</v>
      </c>
      <c r="AV497" s="68">
        <f>IF($AA$13,EXP((AT497/AH492)*(AQ496-1)-LN(AQ496-AH492)-AH491*(2*AU497/AH491-AT497/AH492)*LN((AQ496+2.41421536*AH492)/(AQ496-0.41421536*AH492))/(AH492*2.82842713)      ),1)</f>
        <v>8.0117645847945109</v>
      </c>
    </row>
    <row r="498" spans="14:58" x14ac:dyDescent="0.25">
      <c r="N498" s="82"/>
      <c r="O498" s="172"/>
      <c r="P498" s="78">
        <v>8</v>
      </c>
      <c r="Q498" s="61">
        <f>N483/N486</f>
        <v>8.8114409454894863E-2</v>
      </c>
      <c r="R498" s="62"/>
      <c r="S498" s="62"/>
      <c r="T498" s="60"/>
      <c r="U498" s="63"/>
      <c r="V498" s="153">
        <f>SQRT($T$58*VLOOKUP(V490,$P$51:$T$60,5))*(1-$Q$27)*Q498*VLOOKUP(V490,P491:Q500,2)</f>
        <v>1.5094614958065591E-3</v>
      </c>
      <c r="W498" s="61">
        <f>SQRT($T$58*VLOOKUP(W490,$P$51:$T$60,5))*(1-$R$27)*Q498*VLOOKUP(W490,P491:Q500,2)</f>
        <v>3.9072067012548856E-3</v>
      </c>
      <c r="X498" s="61">
        <f>SQRT($T$58*VLOOKUP(X490,$P$51:$T$60,5))*(1-$S$27)*Q498*VLOOKUP(X490,P491:Q500,2)</f>
        <v>6.3191281120678197E-3</v>
      </c>
      <c r="Y498" s="61">
        <f>SQRT($T$58*VLOOKUP(Y490,$P$51:$T$60,5))*(1-$T$27)*Q498*VLOOKUP(Y490,P491:Q500,2)</f>
        <v>8.3685478656606374E-3</v>
      </c>
      <c r="Z498" s="61">
        <f>SQRT($T$58*VLOOKUP(Z490,$P$51:$T$60,5))*(1-$U$27)*Q498*VLOOKUP(Z490,P491:Q500,2)</f>
        <v>8.1973699595847462E-3</v>
      </c>
      <c r="AA498" s="61">
        <f>SQRT($T$58*VLOOKUP(AA490,$P$51:$T$60,5))*(1-$V$27)*Q498*VLOOKUP(AA490,P491:Q500,2)</f>
        <v>1.0629057494178876E-2</v>
      </c>
      <c r="AB498" s="61">
        <f>SQRT($T$58*VLOOKUP(AB490,$P$51:$T$60,5))*(1-$W$27)*Q498*VLOOKUP(AB490,P491:Q500,2)</f>
        <v>6.6393087447695306E-4</v>
      </c>
      <c r="AC498" s="61">
        <f>SQRT($T$58*VLOOKUP(AC490,$P$51:$T$60,5))*(1-$X$27)*Q498*VLOOKUP(AC490,P491:Q500,2)</f>
        <v>3.1592017266376519E-3</v>
      </c>
      <c r="AD498" s="61">
        <f>SQRT($T$58*VLOOKUP(AD490,$P$51:$T$60,5))*(1-$Y$27)*Q498*VLOOKUP(AD490,P491:Q500,2)</f>
        <v>4.1087068861320178E-3</v>
      </c>
      <c r="AE498" s="155">
        <f>SQRT($T$58*VLOOKUP(AE490,$P$51:$T$60,5))*(1-$Z$27)*Q498*VLOOKUP(AE490,P491:Q500,2)</f>
        <v>3.5743536014606748E-3</v>
      </c>
      <c r="AF498" s="84">
        <f>$U$58*Q498</f>
        <v>2.350565299502432E-6</v>
      </c>
      <c r="AG498" s="59" t="s">
        <v>582</v>
      </c>
      <c r="AH498" s="61">
        <f>AH494*AH495/6-AH496/2-AH494^3/27</f>
        <v>-2.1651632686437994E-2</v>
      </c>
      <c r="AI498" s="61"/>
      <c r="AJ498" s="66" t="s">
        <v>573</v>
      </c>
      <c r="AK498" s="61" t="e">
        <f>2*SQRT(AH499)*COS(AK497/3)-AH494/3</f>
        <v>#NUM!</v>
      </c>
      <c r="AL498" s="69" t="e">
        <f>AK498^3+AH494*AK498^2+AH495*AK498+AH496</f>
        <v>#NUM!</v>
      </c>
      <c r="AM498" s="50"/>
      <c r="AN498" s="65"/>
      <c r="AO498" s="65"/>
      <c r="AP498" s="65"/>
      <c r="AQ498" s="65"/>
      <c r="AR498" s="81"/>
      <c r="AS498" s="59">
        <v>8</v>
      </c>
      <c r="AT498" s="61">
        <f t="shared" si="109"/>
        <v>5.4723128868748194E-2</v>
      </c>
      <c r="AU498" s="61">
        <f>SUMPRODUCT(Q491:Q500,$BA$51:$BA$60)</f>
        <v>0.48175149832407371</v>
      </c>
      <c r="AV498" s="68">
        <f>IF($AA$14,EXP((AT498/AH492)*(AQ496-1)-LN(AQ496-AH492)-AH491*(2*AU498/AH491-AT498/AH492)*LN((AQ496+2.41421536*AH492)/(AQ496-0.41421536*AH492))/(AH492*2.82842713)      ),1)</f>
        <v>1.1867180457897555</v>
      </c>
    </row>
    <row r="499" spans="14:58" x14ac:dyDescent="0.25">
      <c r="N499" s="82"/>
      <c r="O499" s="172"/>
      <c r="P499" s="78">
        <v>9</v>
      </c>
      <c r="Q499" s="61">
        <f>N484/N486</f>
        <v>0.1088750324451197</v>
      </c>
      <c r="R499" s="62"/>
      <c r="S499" s="62"/>
      <c r="T499" s="60"/>
      <c r="U499" s="63"/>
      <c r="V499" s="153">
        <f>SQRT($T$59*VLOOKUP(V490,$P$51:$T$60,5))*(1-$Q$28)*Q499*VLOOKUP(V490,P491:Q500,2)</f>
        <v>2.1938973821452584E-3</v>
      </c>
      <c r="W499" s="61">
        <f>SQRT($T$59*VLOOKUP(W490,$P$51:$T$60,5))*(1-$R$28)*Q499*VLOOKUP(W490,P491:Q500,2)</f>
        <v>5.9471164893712255E-3</v>
      </c>
      <c r="X499" s="61">
        <f>SQRT($T$59*VLOOKUP(X490,$P$51:$T$60,5))*(1-$S$28)*Q499*VLOOKUP(X490,P491:Q500,2)</f>
        <v>9.4825507223339142E-3</v>
      </c>
      <c r="Y499" s="61">
        <f>SQRT($T$59*VLOOKUP(Y490,$P$51:$T$60,5))*(1-$T$28)*Q499*VLOOKUP(Y490,P491:Q500,2)</f>
        <v>1.3912775605896278E-2</v>
      </c>
      <c r="Z499" s="61">
        <f>SQRT($T$59*VLOOKUP(Z490,$P$51:$T$60,5))*(1-$U$28)*Q499*VLOOKUP(Z490,P491:Q500,2)</f>
        <v>1.278600628497578E-2</v>
      </c>
      <c r="AA499" s="61">
        <f>SQRT($T$59*VLOOKUP(AA490,$P$51:$T$60,5))*(1-$V$28)*Q499*VLOOKUP(AA490,P491:Q500,2)</f>
        <v>1.6348248978888338E-2</v>
      </c>
      <c r="AB499" s="61">
        <f>SQRT($T$59*VLOOKUP(AB490,$P$51:$T$60,5))*(1-$W$28)*Q499*VLOOKUP(AB490,P491:Q500,2)</f>
        <v>7.7444842355434086E-4</v>
      </c>
      <c r="AC499" s="61">
        <f>SQRT($T$59*VLOOKUP(AC490,$P$51:$T$60,5))*(1-$X$28)*Q499*VLOOKUP(AC490,P491:Q500,2)</f>
        <v>4.1087068861320186E-3</v>
      </c>
      <c r="AD499" s="61">
        <f>SQRT($T$59*VLOOKUP(AD490,$P$51:$T$60,5))*(1-$Y$28)*Q499*VLOOKUP(AD490,P491:Q500,2)</f>
        <v>6.559070567672679E-3</v>
      </c>
      <c r="AE499" s="155">
        <f>SQRT($T$59*VLOOKUP(AE490,$P$51:$T$60,5))*(1-$Z$28)*Q499*VLOOKUP(AE490,P491:Q500,2)</f>
        <v>5.4511747174256732E-3</v>
      </c>
      <c r="AF499" s="84">
        <f>$U$59*Q499</f>
        <v>2.9410262621806536E-6</v>
      </c>
      <c r="AG499" s="59" t="s">
        <v>558</v>
      </c>
      <c r="AH499" s="61">
        <f>AH494^2/9-AH495/3</f>
        <v>-0.10375567341911067</v>
      </c>
      <c r="AI499" s="61"/>
      <c r="AJ499" s="66" t="s">
        <v>574</v>
      </c>
      <c r="AK499" s="61" t="e">
        <f>2*SQRT(AH499)*COS((AK497+2*PI())/3)-AH494/3</f>
        <v>#NUM!</v>
      </c>
      <c r="AL499" s="69" t="e">
        <f>AK499^3+AK499^2*AH494+AK499*AH495+AH496</f>
        <v>#NUM!</v>
      </c>
      <c r="AM499" s="50"/>
      <c r="AN499" s="65"/>
      <c r="AO499" s="50"/>
      <c r="AP499" s="65"/>
      <c r="AQ499" s="65"/>
      <c r="AR499" s="81"/>
      <c r="AS499" s="59">
        <v>9</v>
      </c>
      <c r="AT499" s="61">
        <f t="shared" si="109"/>
        <v>5.5413571276127595E-2</v>
      </c>
      <c r="AU499" s="61">
        <f>SUMPRODUCT(Q491:Q500,$BB$51:$BB$60)</f>
        <v>0.59958801626756386</v>
      </c>
      <c r="AV499" s="68">
        <f>IF($AA$15,EXP((AT499/AH492)*(AQ496-1)-LN(AQ496-AH492)-AH491*(2*AU499/AH491-AT499/AH492)*LN((AQ496+2.41421536*AH492)/(AQ496-0.41421536*AH492))/(AH492*2.82842713)      ),1)</f>
        <v>0.45596616131498341</v>
      </c>
    </row>
    <row r="500" spans="14:58" x14ac:dyDescent="0.25">
      <c r="N500" s="82"/>
      <c r="O500" s="172"/>
      <c r="P500" s="78">
        <v>10</v>
      </c>
      <c r="Q500" s="61">
        <f>N485/N486</f>
        <v>9.6045980043926671E-2</v>
      </c>
      <c r="R500" s="62"/>
      <c r="S500" s="62"/>
      <c r="T500" s="60"/>
      <c r="U500" s="63"/>
      <c r="V500" s="153">
        <f>SQRT($T$60*VLOOKUP(V490,$P$51:$T$60,5))*(1-$Q$29)*Q500*VLOOKUP(V490,P491:Q500,2)</f>
        <v>1.947733189865029E-3</v>
      </c>
      <c r="W500" s="61">
        <f>SQRT($T$60*VLOOKUP(W490,$P$51:$T$60,5))*(1-$R$29)*Q500*VLOOKUP(W490,P491:Q500,2)</f>
        <v>5.3437297791067862E-3</v>
      </c>
      <c r="X500" s="61">
        <f>SQRT($T$60*VLOOKUP(X490,$P$51:$T$60,5))*(1-$S$29)*Q500*VLOOKUP(X490,P491:Q500,2)</f>
        <v>8.639386532284252E-3</v>
      </c>
      <c r="Y500" s="61">
        <f>SQRT($T$60*VLOOKUP(Y490,$P$51:$T$60,5))*(1-$T$29)*Q500*VLOOKUP(Y490,P491:Q500,2)</f>
        <v>1.0496675166010593E-2</v>
      </c>
      <c r="Z500" s="61">
        <f>SQRT($T$60*VLOOKUP(Z490,$P$51:$T$60,5))*(1-$U$29)*Q500*VLOOKUP(Z490,P491:Q500,2)</f>
        <v>1.115506576333891E-2</v>
      </c>
      <c r="AA500" s="61">
        <f>SQRT($T$60*VLOOKUP(AA490,$P$51:$T$60,5))*(1-$V$29)*Q500*VLOOKUP(AA490,P491:Q500,2)</f>
        <v>1.4500382248272737E-2</v>
      </c>
      <c r="AB500" s="61">
        <f>SQRT($T$60*VLOOKUP(AB490,$P$51:$T$60,5))*(1-$W$29)*Q500*VLOOKUP(AB490,P491:Q500,2)</f>
        <v>7.1485572661072322E-4</v>
      </c>
      <c r="AC500" s="61">
        <f>SQRT($T$60*VLOOKUP(AC490,$P$51:$T$60,5))*(1-$X$29)*Q500*VLOOKUP(AC490,P491:Q500,2)</f>
        <v>3.5743536014606748E-3</v>
      </c>
      <c r="AD500" s="61">
        <f>SQRT($T$60*VLOOKUP(AD490,$P$51:$T$60,5))*(1-$Y$29)*Q500*VLOOKUP(AD490,P491:Q500,2)</f>
        <v>5.4511747174256732E-3</v>
      </c>
      <c r="AE500" s="155">
        <f>SQRT($T$60*VLOOKUP(AE490,$P$51:$T$60,5))*(1-$Z$29)*Q500*VLOOKUP(AE490,P491:Q500,2)</f>
        <v>4.5304141026256102E-3</v>
      </c>
      <c r="AF500" s="84">
        <f>$U$60*Q500</f>
        <v>3.4840553932307391E-6</v>
      </c>
      <c r="AG500" s="59" t="s">
        <v>72</v>
      </c>
      <c r="AH500" s="63">
        <f>AH498^2-AH499^3</f>
        <v>1.5857478994957173E-3</v>
      </c>
      <c r="AI500" s="61"/>
      <c r="AJ500" s="66" t="s">
        <v>575</v>
      </c>
      <c r="AK500" s="61" t="e">
        <f>2*SQRT(AH499)*COS((AK497+4*PI())/3)-AH494/3</f>
        <v>#NUM!</v>
      </c>
      <c r="AL500" s="69" t="e">
        <f>AK500^3+AK500^2*AH494+AH495*AK500+AH496</f>
        <v>#NUM!</v>
      </c>
      <c r="AM500" s="50"/>
      <c r="AN500" s="65"/>
      <c r="AO500" s="50"/>
      <c r="AP500" s="65"/>
      <c r="AQ500" s="65"/>
      <c r="AR500" s="81"/>
      <c r="AS500" s="59">
        <v>10</v>
      </c>
      <c r="AT500" s="61">
        <f t="shared" si="109"/>
        <v>7.4413442121268769E-2</v>
      </c>
      <c r="AU500" s="61">
        <f>SUMPRODUCT(Q491:Q500,$BC$51:$BC$60)</f>
        <v>0.58144344940879922</v>
      </c>
      <c r="AV500" s="68">
        <f>IF($AA$16,EXP((AT500/AH492)*(AQ496-1)-LN(AQ496-AH492)-AH491*(2*AU500/AH491-AT500/AH492)*LN((AQ496+2.41421536*AH492)/(AQ496-0.41421536*AH492))/(AH492*2.82842713)      ),1)</f>
        <v>0.83642818912306027</v>
      </c>
      <c r="AW500" s="65"/>
      <c r="AX500" s="65"/>
      <c r="AY500" s="65"/>
      <c r="AZ500" s="65"/>
      <c r="BA500" s="65"/>
      <c r="BB500" s="65"/>
      <c r="BC500" s="65"/>
      <c r="BD500" s="65"/>
    </row>
    <row r="501" spans="14:58" x14ac:dyDescent="0.25">
      <c r="N501" s="173"/>
      <c r="O501" s="80"/>
      <c r="P501" s="93"/>
      <c r="Q501" s="72">
        <f>SUM(Q491:Q500)</f>
        <v>1.0000000000000002</v>
      </c>
      <c r="R501" s="73"/>
      <c r="S501" s="73"/>
      <c r="T501" s="73"/>
      <c r="U501" s="73"/>
      <c r="V501" s="70"/>
      <c r="W501" s="73"/>
      <c r="X501" s="73"/>
      <c r="Y501" s="73"/>
      <c r="Z501" s="73"/>
      <c r="AA501" s="73"/>
      <c r="AB501" s="73"/>
      <c r="AC501" s="73"/>
      <c r="AD501" s="73"/>
      <c r="AE501" s="88">
        <f>SUM(V491:AE500)</f>
        <v>0.98094535098106317</v>
      </c>
      <c r="AF501" s="85">
        <f>SUM(AF491:AF500)</f>
        <v>5.2198757969610448E-5</v>
      </c>
      <c r="AG501" s="70"/>
      <c r="AH501" s="73"/>
      <c r="AI501" s="74"/>
      <c r="AJ501" s="75"/>
      <c r="AK501" s="74"/>
      <c r="AL501" s="74"/>
      <c r="AM501" s="76"/>
      <c r="AN501" s="73"/>
      <c r="AO501" s="76"/>
      <c r="AP501" s="73"/>
      <c r="AQ501" s="73"/>
      <c r="AR501" s="80"/>
      <c r="AS501" s="70"/>
      <c r="AT501" s="73"/>
      <c r="AU501" s="73"/>
      <c r="AV501" s="77"/>
      <c r="AW501" s="65"/>
      <c r="AX501" s="65"/>
      <c r="AY501" s="65"/>
      <c r="AZ501" s="65"/>
      <c r="BA501" s="65"/>
      <c r="BB501" s="65"/>
      <c r="BC501" s="65"/>
      <c r="BD501" s="65"/>
    </row>
    <row r="502" spans="14:58" x14ac:dyDescent="0.25">
      <c r="N502" s="82" t="s">
        <v>590</v>
      </c>
      <c r="O502" s="81"/>
      <c r="P502" s="171"/>
      <c r="Q502" s="57" t="s">
        <v>560</v>
      </c>
      <c r="R502" s="55"/>
      <c r="S502" s="55"/>
      <c r="T502" s="55"/>
      <c r="U502" s="56"/>
      <c r="V502" s="54">
        <v>1</v>
      </c>
      <c r="W502" s="55">
        <v>2</v>
      </c>
      <c r="X502" s="55">
        <v>3</v>
      </c>
      <c r="Y502" s="55">
        <v>4</v>
      </c>
      <c r="Z502" s="55">
        <v>5</v>
      </c>
      <c r="AA502" s="55">
        <v>6</v>
      </c>
      <c r="AB502" s="55">
        <v>7</v>
      </c>
      <c r="AC502" s="55">
        <v>8</v>
      </c>
      <c r="AD502" s="55">
        <v>9</v>
      </c>
      <c r="AE502" s="58">
        <v>10</v>
      </c>
      <c r="AF502" s="83"/>
      <c r="AG502" s="54"/>
      <c r="AH502" s="55"/>
      <c r="AI502" s="55"/>
      <c r="AJ502" s="55"/>
      <c r="AK502" s="55"/>
      <c r="AL502" s="55"/>
      <c r="AM502" s="55"/>
      <c r="AN502" s="55"/>
      <c r="AO502" s="55"/>
      <c r="AP502" s="55"/>
      <c r="AQ502" s="55"/>
      <c r="AR502" s="58"/>
      <c r="AS502" s="54"/>
      <c r="AT502" s="55" t="s">
        <v>565</v>
      </c>
      <c r="AU502" s="55" t="s">
        <v>577</v>
      </c>
      <c r="AV502" s="58" t="s">
        <v>590</v>
      </c>
      <c r="AW502" s="65"/>
      <c r="AX502" s="65"/>
      <c r="AY502" s="65"/>
      <c r="AZ502" s="65"/>
      <c r="BA502" s="65"/>
      <c r="BB502" s="65"/>
      <c r="BC502" s="65"/>
      <c r="BD502" s="65"/>
    </row>
    <row r="503" spans="14:58" x14ac:dyDescent="0.25">
      <c r="N503" s="82"/>
      <c r="O503" s="81"/>
      <c r="P503" s="78">
        <v>1</v>
      </c>
      <c r="Q503" s="61">
        <f>O476/O486</f>
        <v>0.20818020991428468</v>
      </c>
      <c r="R503" s="60"/>
      <c r="S503" s="60"/>
      <c r="T503" s="61"/>
      <c r="U503" s="62"/>
      <c r="V503" s="153">
        <f>SQRT($T$51*VLOOKUP(V502,$P$51:$T$60,5))*(1-$Q$20)*Q503*VLOOKUP(V502,P503:Q512,2)</f>
        <v>8.900997062885125E-3</v>
      </c>
      <c r="W503" s="61">
        <f>SQRT($T$51*VLOOKUP(W502,$P$51:$T$60,5))*(1-$R$20)*Q503*VLOOKUP(W502,P503:Q512,2)</f>
        <v>6.9600179643156913E-3</v>
      </c>
      <c r="X503" s="61">
        <f>SQRT($T$51*VLOOKUP(X502,$P$51:$T$60,5))*(1-$S$20)*Q503*VLOOKUP(X502,P503:Q512,2)</f>
        <v>3.9876822084988564E-3</v>
      </c>
      <c r="Y503" s="61">
        <f>SQRT($T$51*VLOOKUP(Y502,$P$51:$T$60,5))*(1-$T$20)*Q503*VLOOKUP(Y502,P503:Q512,2)</f>
        <v>2.4474961858461579E-3</v>
      </c>
      <c r="Z503" s="61">
        <f>SQRT($T$51*VLOOKUP(Z502,$P$51:$T$60,5))*(1-$U$20)*Q503*VLOOKUP(Z502,P503:Q512,2)</f>
        <v>2.4091901334298564E-3</v>
      </c>
      <c r="AA503" s="61">
        <f>SQRT($T$51*VLOOKUP(AA502,$P$51:$T$60,5))*(1-$V$20)*Q503*VLOOKUP(AA502,P503:Q512,2)</f>
        <v>1.1902829651774635E-3</v>
      </c>
      <c r="AB503" s="61">
        <f>SQRT($T$51*VLOOKUP(AB502,$P$51:$T$60,5))*(1-$W$20)*Q503*VLOOKUP(AB502,P503:Q512,2)</f>
        <v>7.8671585519779815E-3</v>
      </c>
      <c r="AC503" s="61">
        <f>SQRT($T$51*VLOOKUP(AC502,$P$51:$T$60,5))*(1-$X$20)*Q503*VLOOKUP(AC502,P503:Q512,2)</f>
        <v>7.4875286183047453E-3</v>
      </c>
      <c r="AD503" s="61">
        <f>SQRT($T$51*VLOOKUP(AD502,$P$51:$T$60,5))*(1-$Y$20)*Q503*VLOOKUP(AD502,P503:Q512,2)</f>
        <v>4.6520557091870984E-3</v>
      </c>
      <c r="AE503" s="155">
        <f>SQRT($T$51*VLOOKUP(AE502,$P$51:$T$60,5))*(1-$Z$20)*Q503*VLOOKUP(AE502,P503:Q512,2)</f>
        <v>7.2659693199231355E-3</v>
      </c>
      <c r="AF503" s="84">
        <f>$U$51*Q503</f>
        <v>5.5796125285991052E-6</v>
      </c>
      <c r="AG503" s="59" t="s">
        <v>69</v>
      </c>
      <c r="AH503" s="61">
        <f>$AE$10*AE513*100000/($T$3*$AE$9)^2</f>
        <v>0.27169056633740285</v>
      </c>
      <c r="AI503" s="65" t="s">
        <v>583</v>
      </c>
      <c r="AJ503" s="66" t="s">
        <v>573</v>
      </c>
      <c r="AK503" s="61">
        <f>(AH510+SQRT(AH512))^(1/3)+(AH510-SQRT(AH512))^(1/3)-AH506/3</f>
        <v>0.79388091120906634</v>
      </c>
      <c r="AL503" s="63">
        <f>AK503^3+AH506*AK503^2+AH507*AK503+AH508</f>
        <v>0</v>
      </c>
      <c r="AM503" s="65" t="s">
        <v>573</v>
      </c>
      <c r="AN503" s="61">
        <f>IF(AH512&gt;=0,AK503,AK510)</f>
        <v>0.79388091120906634</v>
      </c>
      <c r="AO503" s="61">
        <f>IF(AN503&lt;AN504,AN504,AN503)</f>
        <v>0.79388091120906634</v>
      </c>
      <c r="AP503" s="61">
        <f>AO503</f>
        <v>0.79388091120906634</v>
      </c>
      <c r="AQ503" s="67">
        <f>IF(AP503&lt;AP504,AP504,AP503)</f>
        <v>0.79388091120906634</v>
      </c>
      <c r="AR503" s="81"/>
      <c r="AS503" s="59">
        <v>1</v>
      </c>
      <c r="AT503" s="61">
        <f>AT491</f>
        <v>5.4980683411787988E-2</v>
      </c>
      <c r="AU503" s="61">
        <f>SUMPRODUCT(Q503:Q512,$AT$51:$AT$60)</f>
        <v>0.21494880812497721</v>
      </c>
      <c r="AV503" s="68">
        <f>IF($AA$7,EXP((AT503/AH504)*(AQ508-1)-LN(AQ508-AH504)-AH503*(2*AU503/AH503-AT503/AH504)*LN((AQ508+2.41421536*AH504)/(AQ508-0.41421536*AH504))/(AH504*2.82842713)      ),1)</f>
        <v>0.91217855373583201</v>
      </c>
      <c r="AW503" s="61"/>
      <c r="AX503" s="61"/>
      <c r="AY503" s="61"/>
      <c r="AZ503" s="61"/>
      <c r="BA503" s="61"/>
      <c r="BB503" s="61"/>
      <c r="BC503" s="61"/>
      <c r="BD503" s="65"/>
    </row>
    <row r="504" spans="14:58" x14ac:dyDescent="0.25">
      <c r="N504" s="82"/>
      <c r="O504" s="81"/>
      <c r="P504" s="78">
        <v>2</v>
      </c>
      <c r="Q504" s="61">
        <f>O477/O486</f>
        <v>9.371088207603534E-2</v>
      </c>
      <c r="R504" s="60"/>
      <c r="S504" s="60"/>
      <c r="T504" s="61"/>
      <c r="U504" s="62"/>
      <c r="V504" s="153">
        <f>SQRT($T$52*VLOOKUP(V502,$P$51:$T$60,5))*(1-$Q$21)*Q504*VLOOKUP(V502,P503:Q512,2)</f>
        <v>6.9600179643156904E-3</v>
      </c>
      <c r="W504" s="61">
        <f>SQRT($T$52*VLOOKUP(W502,$P$51:$T$60,5))*(1-$R$21)*Q504*VLOOKUP(W502,P503:Q512,2)</f>
        <v>5.4141048591407458E-3</v>
      </c>
      <c r="X504" s="61">
        <f>SQRT($T$52*VLOOKUP(X502,$P$51:$T$60,5))*(1-$S$21)*Q504*VLOOKUP(X502,P503:Q512,2)</f>
        <v>3.1507187786261916E-3</v>
      </c>
      <c r="Y504" s="61">
        <f>SQRT($T$52*VLOOKUP(Y502,$P$51:$T$60,5))*(1-$T$21)*Q504*VLOOKUP(Y502,P503:Q512,2)</f>
        <v>1.7488369817351139E-3</v>
      </c>
      <c r="Z504" s="61">
        <f>SQRT($T$52*VLOOKUP(Z502,$P$51:$T$60,5))*(1-$U$21)*Q504*VLOOKUP(Z502,P503:Q512,2)</f>
        <v>1.9412339220142879E-3</v>
      </c>
      <c r="AA504" s="61">
        <f>SQRT($T$52*VLOOKUP(AA502,$P$51:$T$60,5))*(1-$V$21)*Q504*VLOOKUP(AA502,P503:Q512,2)</f>
        <v>9.4275507668732509E-4</v>
      </c>
      <c r="AB504" s="61">
        <f>SQRT($T$52*VLOOKUP(AB502,$P$51:$T$60,5))*(1-$W$21)*Q504*VLOOKUP(AB502,P503:Q512,2)</f>
        <v>6.0064834496043815E-3</v>
      </c>
      <c r="AC504" s="61">
        <f>SQRT($T$52*VLOOKUP(AC502,$P$51:$T$60,5))*(1-$X$21)*Q504*VLOOKUP(AC502,P503:Q512,2)</f>
        <v>5.5804403208224319E-3</v>
      </c>
      <c r="AD504" s="61">
        <f>SQRT($T$52*VLOOKUP(AD502,$P$51:$T$60,5))*(1-$Y$21)*Q504*VLOOKUP(AD502,P503:Q512,2)</f>
        <v>3.6309533322930678E-3</v>
      </c>
      <c r="AE504" s="155">
        <f>SQRT($T$52*VLOOKUP(AE502,$P$51:$T$60,5))*(1-$Z$21)*Q504*VLOOKUP(AE502,P503:Q512,2)</f>
        <v>5.7397662788092156E-3</v>
      </c>
      <c r="AF504" s="84">
        <f>$U$52*Q504</f>
        <v>3.7906141154976626E-6</v>
      </c>
      <c r="AG504" s="59" t="s">
        <v>65</v>
      </c>
      <c r="AH504" s="61">
        <f>AF513*$AE$10*100000/($T$3*$AE$9)</f>
        <v>6.5231209467738666E-2</v>
      </c>
      <c r="AI504" s="61"/>
      <c r="AJ504" s="66" t="s">
        <v>574</v>
      </c>
      <c r="AK504" s="66" t="e">
        <f>1/0</f>
        <v>#DIV/0!</v>
      </c>
      <c r="AL504" s="61"/>
      <c r="AM504" s="65" t="s">
        <v>574</v>
      </c>
      <c r="AN504" s="66">
        <f>IF(AH512&gt;=0,0,AK511)</f>
        <v>0</v>
      </c>
      <c r="AO504" s="61">
        <f>IF(AN503&lt;AN504,AN503,AN504)</f>
        <v>0</v>
      </c>
      <c r="AP504" s="61">
        <f>IF(AO504&lt;AO505,AO505,AO504)</f>
        <v>0</v>
      </c>
      <c r="AQ504" s="67">
        <f>IF(AP503&lt;AP504,AP503,AP504)</f>
        <v>0</v>
      </c>
      <c r="AR504" s="81"/>
      <c r="AS504" s="59">
        <v>2</v>
      </c>
      <c r="AT504" s="61">
        <f t="shared" ref="AT504:AT512" si="110">AT492</f>
        <v>8.2978405430088234E-2</v>
      </c>
      <c r="AU504" s="61">
        <f>SUMPRODUCT(Q503:Q512,$AU$51:$AU$60)</f>
        <v>0.36926200160630118</v>
      </c>
      <c r="AV504" s="68">
        <f>IF($AA$8,EXP((AT504/AH504)*(AQ508-1)-LN(AQ508-AH504)-AH503*(2*AU504/AH503-AT504/AH504)*LN((AQ508+2.41421536*AH504)/(AQ508-0.41421536*AH504))/(AH504*2.82842713)      ),1)</f>
        <v>0.6671392967604074</v>
      </c>
      <c r="AW504" s="61"/>
      <c r="AX504" s="61"/>
      <c r="AY504" s="61"/>
      <c r="AZ504" s="61"/>
      <c r="BA504" s="61"/>
      <c r="BB504" s="61"/>
      <c r="BC504" s="61"/>
      <c r="BD504" s="65"/>
    </row>
    <row r="505" spans="14:58" x14ac:dyDescent="0.25">
      <c r="N505" s="82"/>
      <c r="O505" s="81"/>
      <c r="P505" s="78">
        <v>3</v>
      </c>
      <c r="Q505" s="61">
        <f>O478/O486</f>
        <v>3.9849093802473277E-2</v>
      </c>
      <c r="R505" s="60"/>
      <c r="S505" s="60"/>
      <c r="T505" s="61"/>
      <c r="U505" s="62"/>
      <c r="V505" s="153">
        <f>SQRT($T$53*VLOOKUP(V502,$P$51:$T$60,5))*(1-$Q$22)*Q505*VLOOKUP(V502,P503:Q512,2)</f>
        <v>3.9876822084988564E-3</v>
      </c>
      <c r="W505" s="61">
        <f>SQRT($T$53*VLOOKUP(W502,$P$51:$T$60,5))*(1-$R$22)*Q505*VLOOKUP(W502,P503:Q512,2)</f>
        <v>3.1507187786261916E-3</v>
      </c>
      <c r="X505" s="61">
        <f>SQRT($T$53*VLOOKUP(X502,$P$51:$T$60,5))*(1-$S$22)*Q505*VLOOKUP(X502,P503:Q512,2)</f>
        <v>1.8375898938562381E-3</v>
      </c>
      <c r="Y505" s="61">
        <f>SQRT($T$53*VLOOKUP(Y502,$P$51:$T$60,5))*(1-$T$22)*Q505*VLOOKUP(Y502,P503:Q512,2)</f>
        <v>1.1233273210612502E-3</v>
      </c>
      <c r="Z505" s="61">
        <f>SQRT($T$53*VLOOKUP(Z502,$P$51:$T$60,5))*(1-$U$22)*Q505*VLOOKUP(Z502,P503:Q512,2)</f>
        <v>1.1321738576276885E-3</v>
      </c>
      <c r="AA505" s="61">
        <f>SQRT($T$53*VLOOKUP(AA502,$P$51:$T$60,5))*(1-$V$22)*Q505*VLOOKUP(AA502,P503:Q512,2)</f>
        <v>5.3877488869198437E-4</v>
      </c>
      <c r="AB505" s="61">
        <f>SQRT($T$53*VLOOKUP(AB502,$P$51:$T$60,5))*(1-$W$22)*Q505*VLOOKUP(AB502,P503:Q512,2)</f>
        <v>3.3749711978815992E-3</v>
      </c>
      <c r="AC505" s="61">
        <f>SQRT($T$53*VLOOKUP(AC502,$P$51:$T$60,5))*(1-$X$22)*Q505*VLOOKUP(AC502,P503:Q512,2)</f>
        <v>3.2814388382896016E-3</v>
      </c>
      <c r="AD505" s="61">
        <f>SQRT($T$53*VLOOKUP(AD502,$P$51:$T$60,5))*(1-$Y$22)*Q505*VLOOKUP(AD502,P503:Q512,2)</f>
        <v>2.1049630128235539E-3</v>
      </c>
      <c r="AE505" s="155">
        <f>SQRT($T$53*VLOOKUP(AE502,$P$51:$T$60,5))*(1-$Z$22)*Q505*VLOOKUP(AE502,P503:Q512,2)</f>
        <v>3.3739426619313678E-3</v>
      </c>
      <c r="AF505" s="84">
        <f>$U$53*Q505</f>
        <v>2.2452716292540123E-6</v>
      </c>
      <c r="AG505" s="82"/>
      <c r="AH505" s="65"/>
      <c r="AI505" s="61"/>
      <c r="AJ505" s="66" t="s">
        <v>575</v>
      </c>
      <c r="AK505" s="66" t="e">
        <f>1/0</f>
        <v>#DIV/0!</v>
      </c>
      <c r="AL505" s="61"/>
      <c r="AM505" s="65" t="s">
        <v>575</v>
      </c>
      <c r="AN505" s="66">
        <f>IF(AH512&gt;=0,0,AK512)</f>
        <v>0</v>
      </c>
      <c r="AO505" s="61">
        <f>AN505</f>
        <v>0</v>
      </c>
      <c r="AP505" s="61">
        <f>IF(AO504&lt;AO505,AO504,AO505)</f>
        <v>0</v>
      </c>
      <c r="AQ505" s="67">
        <f>AP505</f>
        <v>0</v>
      </c>
      <c r="AR505" s="81"/>
      <c r="AS505" s="59">
        <v>3</v>
      </c>
      <c r="AT505" s="61">
        <f t="shared" si="110"/>
        <v>0.11558353539329831</v>
      </c>
      <c r="AU505" s="61">
        <f>SUMPRODUCT(Q503:Q512,$AV$51:$AV$60)</f>
        <v>0.50489602286449653</v>
      </c>
      <c r="AV505" s="68">
        <f>IF($AA$9,EXP((AT505/AH504)*(AQ508-1)-LN(AQ508-AH504)-AH503*(2*AU505/AH503-AT505/AH504)*LN((AQ508+2.41421536*AH504)/(AQ508-0.41421536*AH504))/(AH504*2.82842713)      ),1)</f>
        <v>0.51372088875192889</v>
      </c>
      <c r="AW505" s="61"/>
      <c r="AX505" s="61"/>
      <c r="AY505" s="61"/>
      <c r="AZ505" s="61"/>
      <c r="BA505" s="61"/>
      <c r="BB505" s="61"/>
      <c r="BC505" s="61"/>
    </row>
    <row r="506" spans="14:58" x14ac:dyDescent="0.25">
      <c r="N506" s="82"/>
      <c r="O506" s="81"/>
      <c r="P506" s="78">
        <v>4</v>
      </c>
      <c r="Q506" s="61">
        <f>O479/O486</f>
        <v>1.9272764197382539E-2</v>
      </c>
      <c r="R506" s="60"/>
      <c r="S506" s="60"/>
      <c r="T506" s="61"/>
      <c r="U506" s="62"/>
      <c r="V506" s="153">
        <f>SQRT($T$54*VLOOKUP(V502,$P$51:$T$60,5))*(1-$Q$23)*Q506*VLOOKUP(V502,P503:Q512,2)</f>
        <v>2.4474961858461574E-3</v>
      </c>
      <c r="W506" s="61">
        <f>SQRT($T$54*VLOOKUP(W502,$P$51:$T$60,5))*(1-$R$23)*Q506*VLOOKUP(W502,P503:Q512,2)</f>
        <v>1.7488369817351139E-3</v>
      </c>
      <c r="X506" s="61">
        <f>SQRT($T$54*VLOOKUP(X502,$P$51:$T$60,5))*(1-$S$23)*Q506*VLOOKUP(X502,P503:Q512,2)</f>
        <v>1.1233273210612502E-3</v>
      </c>
      <c r="Y506" s="61">
        <f>SQRT($T$54*VLOOKUP(Y502,$P$51:$T$60,5))*(1-$T$23)*Q506*VLOOKUP(Y502,P503:Q512,2)</f>
        <v>6.9124998233855415E-4</v>
      </c>
      <c r="Z506" s="61">
        <f>SQRT($T$54*VLOOKUP(Z502,$P$51:$T$60,5))*(1-$U$23)*Q506*VLOOKUP(Z502,P503:Q512,2)</f>
        <v>6.8929594148053528E-4</v>
      </c>
      <c r="AA506" s="61">
        <f>SQRT($T$54*VLOOKUP(AA502,$P$51:$T$60,5))*(1-$V$23)*Q506*VLOOKUP(AA502,P503:Q512,2)</f>
        <v>3.1438721672523255E-4</v>
      </c>
      <c r="AB506" s="61">
        <f>SQRT($T$54*VLOOKUP(AB502,$P$51:$T$60,5))*(1-$W$23)*Q506*VLOOKUP(AB502,P503:Q512,2)</f>
        <v>2.0817329294547009E-3</v>
      </c>
      <c r="AC506" s="61">
        <f>SQRT($T$54*VLOOKUP(AC502,$P$51:$T$60,5))*(1-$X$23)*Q506*VLOOKUP(AC502,P503:Q512,2)</f>
        <v>1.9914612209638491E-3</v>
      </c>
      <c r="AD506" s="61">
        <f>SQRT($T$54*VLOOKUP(AD502,$P$51:$T$60,5))*(1-$Y$23)*Q506*VLOOKUP(AD502,P503:Q512,2)</f>
        <v>1.4152972764084673E-3</v>
      </c>
      <c r="AE506" s="155">
        <f>SQRT($T$54*VLOOKUP(AE502,$P$51:$T$60,5))*(1-$Z$23)*Q506*VLOOKUP(AE502,P503:Q512,2)</f>
        <v>1.878543023176831E-3</v>
      </c>
      <c r="AF506" s="84">
        <f>$U$54*Q506</f>
        <v>1.3950942578443407E-6</v>
      </c>
      <c r="AG506" s="59" t="s">
        <v>570</v>
      </c>
      <c r="AH506" s="60">
        <f>AH504-1</f>
        <v>-0.93476879053226136</v>
      </c>
      <c r="AI506" s="61"/>
      <c r="AJ506" s="66"/>
      <c r="AK506" s="61"/>
      <c r="AL506" s="61"/>
      <c r="AM506" s="50"/>
      <c r="AN506" s="65"/>
      <c r="AO506" s="65"/>
      <c r="AP506" s="65"/>
      <c r="AQ506" s="65"/>
      <c r="AR506" s="81"/>
      <c r="AS506" s="59">
        <v>4</v>
      </c>
      <c r="AT506" s="61">
        <f t="shared" si="110"/>
        <v>0.14849269129567372</v>
      </c>
      <c r="AU506" s="61">
        <f>SUMPRODUCT(Q503:Q512,$AW$51:$AW$60)</f>
        <v>0.62803682808945815</v>
      </c>
      <c r="AV506" s="68">
        <f>IF($AA$10,EXP((AT506/AH504)*(AQ508-1)-LN(AQ508-AH504)-AH503*(2*AU506/AH503-AT506/AH504)*LN((AQ508+2.41421536*AH504)/(AQ508-0.41421536*AH504))/(AH504*2.82842713)      ),1)</f>
        <v>0.40751466960783489</v>
      </c>
      <c r="AW506" s="61"/>
      <c r="AX506" s="61"/>
      <c r="AY506" s="61"/>
      <c r="AZ506" s="61"/>
      <c r="BA506" s="61"/>
      <c r="BB506" s="61"/>
      <c r="BC506" s="61"/>
    </row>
    <row r="507" spans="14:58" x14ac:dyDescent="0.25">
      <c r="N507" s="82"/>
      <c r="O507" s="81"/>
      <c r="P507" s="78">
        <v>5</v>
      </c>
      <c r="Q507" s="61">
        <f>O480/O486</f>
        <v>1.9881779952235862E-2</v>
      </c>
      <c r="R507" s="60"/>
      <c r="S507" s="60"/>
      <c r="T507" s="61"/>
      <c r="U507" s="62"/>
      <c r="V507" s="153">
        <f>SQRT($T$55*VLOOKUP(V502,$P$51:$T$60,5))*(1-$Q$24)*Q507*VLOOKUP(V502,P503:Q512,2)</f>
        <v>2.4091901334298564E-3</v>
      </c>
      <c r="W507" s="61">
        <f>SQRT($T$55*VLOOKUP(W502,$P$51:$T$60,5))*(1-$R$24)*Q507*VLOOKUP(W502,P503:Q512,2)</f>
        <v>1.9412339220142879E-3</v>
      </c>
      <c r="X507" s="61">
        <f>SQRT($T$55*VLOOKUP(X502,$P$51:$T$60,5))*(1-$S$24)*Q507*VLOOKUP(X502,P503:Q512,2)</f>
        <v>1.1321738576276885E-3</v>
      </c>
      <c r="Y507" s="61">
        <f>SQRT($T$55*VLOOKUP(Y502,$P$51:$T$60,5))*(1-$T$24)*Q507*VLOOKUP(Y502,P503:Q512,2)</f>
        <v>6.8929594148053517E-4</v>
      </c>
      <c r="Z507" s="61">
        <f>SQRT($T$55*VLOOKUP(Z502,$P$51:$T$60,5))*(1-$U$24)*Q507*VLOOKUP(Z502,P503:Q512,2)</f>
        <v>6.8679787616018092E-4</v>
      </c>
      <c r="AA507" s="61">
        <f>SQRT($T$55*VLOOKUP(AA502,$P$51:$T$60,5))*(1-$V$24)*Q507*VLOOKUP(AA502,P503:Q512,2)</f>
        <v>3.3841592945252856E-4</v>
      </c>
      <c r="AB507" s="61">
        <f>SQRT($T$55*VLOOKUP(AB502,$P$51:$T$60,5))*(1-$W$24)*Q507*VLOOKUP(AB502,P503:Q512,2)</f>
        <v>2.0224661409064685E-3</v>
      </c>
      <c r="AC507" s="61">
        <f>SQRT($T$55*VLOOKUP(AC502,$P$51:$T$60,5))*(1-$X$24)*Q507*VLOOKUP(AC502,P503:Q512,2)</f>
        <v>2.0154992212361995E-3</v>
      </c>
      <c r="AD507" s="61">
        <f>SQRT($T$55*VLOOKUP(AD502,$P$51:$T$60,5))*(1-$Y$24)*Q507*VLOOKUP(AD502,P503:Q512,2)</f>
        <v>1.3438634838555585E-3</v>
      </c>
      <c r="AE507" s="155">
        <f>SQRT($T$55*VLOOKUP(AE502,$P$51:$T$60,5))*(1-$Z$24)*Q507*VLOOKUP(AE502,P503:Q512,2)</f>
        <v>2.0626610733611812E-3</v>
      </c>
      <c r="AF507" s="84">
        <f>$U$55*Q507</f>
        <v>1.4388546081438702E-6</v>
      </c>
      <c r="AG507" s="59" t="s">
        <v>571</v>
      </c>
      <c r="AH507" s="60">
        <f>AH503-3*AH504*AH504-2*AH504</f>
        <v>0.12846281533605353</v>
      </c>
      <c r="AI507" s="61" t="s">
        <v>584</v>
      </c>
      <c r="AJ507" s="66" t="s">
        <v>585</v>
      </c>
      <c r="AK507" s="61">
        <f>AH510^2/AH511^3</f>
        <v>1.772974474174752</v>
      </c>
      <c r="AL507" s="61"/>
      <c r="AM507" s="50"/>
      <c r="AN507" s="65"/>
      <c r="AO507" s="65"/>
      <c r="AP507" s="65"/>
      <c r="AQ507" s="65"/>
      <c r="AR507" s="81"/>
      <c r="AS507" s="59">
        <v>5</v>
      </c>
      <c r="AT507" s="61">
        <f t="shared" si="110"/>
        <v>0.14845922339919562</v>
      </c>
      <c r="AU507" s="61">
        <f>SUMPRODUCT(Q503:Q512,$AX$51:$AX$60)</f>
        <v>0.61980384975058733</v>
      </c>
      <c r="AV507" s="68">
        <f>IF($AA$11,EXP((AT507/AH504)*(AQ508-1)-LN(AQ508-AH504)-AH503*(2*AU507/AH503-AT507/AH504)*LN((AQ508+2.41421536*AH504)/(AQ508-0.41421536*AH504))/(AH504*2.82842713)      ),1)</f>
        <v>0.41540761885014643</v>
      </c>
      <c r="AW507" s="61"/>
      <c r="AX507" s="61"/>
      <c r="AY507" s="61"/>
      <c r="AZ507" s="61"/>
      <c r="BA507" s="61"/>
      <c r="BB507" s="61"/>
      <c r="BC507" s="61"/>
    </row>
    <row r="508" spans="14:58" x14ac:dyDescent="0.25">
      <c r="N508" s="82"/>
      <c r="O508" s="81"/>
      <c r="P508" s="78">
        <v>6</v>
      </c>
      <c r="Q508" s="61">
        <f>O481/O486</f>
        <v>7.769674908998968E-3</v>
      </c>
      <c r="R508" s="60"/>
      <c r="S508" s="60"/>
      <c r="T508" s="61"/>
      <c r="U508" s="62"/>
      <c r="V508" s="153">
        <f>SQRT($T$56*VLOOKUP(V502,$P$51:$T$60,5))*(1-$Q$25)*Q508*VLOOKUP(V502,P503:Q512,2)</f>
        <v>1.1902829651774635E-3</v>
      </c>
      <c r="W508" s="61">
        <f>SQRT($T$56*VLOOKUP(W502,$P$51:$T$60,5))*(1-$R$25)*Q508*VLOOKUP(W502,P503:Q512,2)</f>
        <v>9.4275507668732498E-4</v>
      </c>
      <c r="X508" s="61">
        <f>SQRT($T$56*VLOOKUP(X502,$P$51:$T$60,5))*(1-$S$25)*Q508*VLOOKUP(X502,P503:Q512,2)</f>
        <v>5.3877488869198437E-4</v>
      </c>
      <c r="Y508" s="61">
        <f>SQRT($T$56*VLOOKUP(Y502,$P$51:$T$60,5))*(1-$T$25)*Q508*VLOOKUP(Y502,P503:Q512,2)</f>
        <v>3.1438721672523255E-4</v>
      </c>
      <c r="Z508" s="61">
        <f>SQRT($T$56*VLOOKUP(Z502,$P$51:$T$60,5))*(1-$U$25)*Q508*VLOOKUP(Z502,P503:Q512,2)</f>
        <v>3.3841592945252862E-4</v>
      </c>
      <c r="AA508" s="61">
        <f>SQRT($T$56*VLOOKUP(AA502,$P$51:$T$60,5))*(1-$V$25)*Q508*VLOOKUP(AA502,P503:Q512,2)</f>
        <v>1.667526142444101E-4</v>
      </c>
      <c r="AB508" s="61">
        <f>SQRT($T$56*VLOOKUP(AB502,$P$51:$T$60,5))*(1-$W$25)*Q508*VLOOKUP(AB502,P503:Q512,2)</f>
        <v>1.10024939474144E-3</v>
      </c>
      <c r="AC508" s="61">
        <f>SQRT($T$56*VLOOKUP(AC502,$P$51:$T$60,5))*(1-$X$25)*Q508*VLOOKUP(AC502,P503:Q512,2)</f>
        <v>9.9064349683741608E-4</v>
      </c>
      <c r="AD508" s="61">
        <f>SQRT($T$56*VLOOKUP(AD502,$P$51:$T$60,5))*(1-$Y$25)*Q508*VLOOKUP(AD502,P503:Q512,2)</f>
        <v>6.5133740689866601E-4</v>
      </c>
      <c r="AE508" s="155">
        <f>SQRT($T$56*VLOOKUP(AE502,$P$51:$T$60,5))*(1-$Z$25)*Q508*VLOOKUP(AE502,P503:Q512,2)</f>
        <v>1.0163650595277497E-3</v>
      </c>
      <c r="AF508" s="84">
        <f>$U$56*Q508</f>
        <v>6.994944255160412E-7</v>
      </c>
      <c r="AG508" s="59" t="s">
        <v>572</v>
      </c>
      <c r="AH508" s="60">
        <f>-1*AH503*AH504+AH504^2+AH504^3</f>
        <v>-1.3190027537901629E-2</v>
      </c>
      <c r="AI508" s="61"/>
      <c r="AJ508" s="66" t="s">
        <v>586</v>
      </c>
      <c r="AK508" s="61" t="e">
        <f>SQRT(1-AK507)/SQRT(AK507)*AH510/ABS(AH510)</f>
        <v>#NUM!</v>
      </c>
      <c r="AL508" s="61"/>
      <c r="AM508" s="50"/>
      <c r="AN508" s="65"/>
      <c r="AO508" s="65"/>
      <c r="AP508" s="65" t="s">
        <v>589</v>
      </c>
      <c r="AQ508" s="61">
        <f>AQ503</f>
        <v>0.79388091120906634</v>
      </c>
      <c r="AR508" s="81"/>
      <c r="AS508" s="59">
        <v>6</v>
      </c>
      <c r="AT508" s="61">
        <f t="shared" si="110"/>
        <v>0.18468301041282212</v>
      </c>
      <c r="AU508" s="61">
        <f>SUMPRODUCT(Q503:Q512,$AY$51:$AY$60)</f>
        <v>0.78533340521474082</v>
      </c>
      <c r="AV508" s="68">
        <f>IF($AA$12,EXP((AT508/AH504)*(AQ508-1)-LN(AQ508-AH504)-AH503*(2*AU508/AH503-AT508/AH504)*LN((AQ508+2.41421536*AH504)/(AQ508-0.41421536*AH504))/(AH504*2.82842713)      ),1)</f>
        <v>0.30014113524677083</v>
      </c>
      <c r="AW508" s="61"/>
      <c r="AX508" s="61"/>
      <c r="AY508" s="61"/>
      <c r="AZ508" s="61"/>
      <c r="BA508" s="61"/>
      <c r="BB508" s="61"/>
      <c r="BC508" s="61"/>
    </row>
    <row r="509" spans="14:58" x14ac:dyDescent="0.25">
      <c r="N509" s="82"/>
      <c r="O509" s="81"/>
      <c r="P509" s="78">
        <v>7</v>
      </c>
      <c r="Q509" s="61">
        <f>O482/O486</f>
        <v>0.28965048712258024</v>
      </c>
      <c r="R509" s="60"/>
      <c r="S509" s="60"/>
      <c r="T509" s="61"/>
      <c r="U509" s="62"/>
      <c r="V509" s="153">
        <f>SQRT($T$57*VLOOKUP(V502,$P$51:$T$60,5))*(1-$Q$26)*Q509*VLOOKUP(V502,P503:Q512,2)</f>
        <v>7.8671585519779815E-3</v>
      </c>
      <c r="W509" s="61">
        <f>SQRT($T$57*VLOOKUP(W502,$P$51:$T$60,5))*(1-$R$26)*Q509*VLOOKUP(W502,P503:Q512,2)</f>
        <v>6.0064834496043823E-3</v>
      </c>
      <c r="X509" s="61">
        <f>SQRT($T$57*VLOOKUP(X502,$P$51:$T$60,5))*(1-$S$26)*Q509*VLOOKUP(X502,P503:Q512,2)</f>
        <v>3.3749711978815992E-3</v>
      </c>
      <c r="Y509" s="61">
        <f>SQRT($T$57*VLOOKUP(Y502,$P$51:$T$60,5))*(1-$T$26)*Q509*VLOOKUP(Y502,P503:Q512,2)</f>
        <v>2.0817329294547009E-3</v>
      </c>
      <c r="Z509" s="61">
        <f>SQRT($T$57*VLOOKUP(Z502,$P$51:$T$60,5))*(1-$U$26)*Q509*VLOOKUP(Z502,P503:Q512,2)</f>
        <v>2.0224661409064685E-3</v>
      </c>
      <c r="AA509" s="61">
        <f>SQRT($T$57*VLOOKUP(AA502,$P$51:$T$60,5))*(1-$V$26)*Q509*VLOOKUP(AA502,P503:Q512,2)</f>
        <v>1.10024939474144E-3</v>
      </c>
      <c r="AB509" s="61">
        <f>SQRT($T$57*VLOOKUP(AB502,$P$51:$T$60,5))*(1-$W$26)*Q509*VLOOKUP(AB502,P503:Q512,2)</f>
        <v>7.4069469849965845E-3</v>
      </c>
      <c r="AC509" s="61">
        <f>SQRT($T$57*VLOOKUP(AC502,$P$51:$T$60,5))*(1-$X$26)*Q509*VLOOKUP(AC502,P503:Q512,2)</f>
        <v>7.6493769319993382E-3</v>
      </c>
      <c r="AD509" s="61">
        <f>SQRT($T$57*VLOOKUP(AD502,$P$51:$T$60,5))*(1-$Y$26)*Q509*VLOOKUP(AD502,P503:Q512,2)</f>
        <v>3.8142384326034081E-3</v>
      </c>
      <c r="AE509" s="155">
        <f>SQRT($T$57*VLOOKUP(AE502,$P$51:$T$60,5))*(1-$Z$26)*Q509*VLOOKUP(AE502,P503:Q512,2)</f>
        <v>6.1939719800178528E-3</v>
      </c>
      <c r="AF509" s="84">
        <f>$U$57*Q509</f>
        <v>6.9660464543816553E-6</v>
      </c>
      <c r="AG509" s="82"/>
      <c r="AH509" s="65"/>
      <c r="AI509" s="61"/>
      <c r="AJ509" s="66" t="s">
        <v>587</v>
      </c>
      <c r="AK509" s="61" t="e">
        <f>IF(ATAN(AK508)&lt;0,ATAN(AK508)+PI(),ATAN(AK508))</f>
        <v>#NUM!</v>
      </c>
      <c r="AL509" s="61"/>
      <c r="AM509" s="50"/>
      <c r="AN509" s="65"/>
      <c r="AO509" s="65"/>
      <c r="AP509" s="65"/>
      <c r="AQ509" s="65"/>
      <c r="AR509" s="81"/>
      <c r="AS509" s="59">
        <v>7</v>
      </c>
      <c r="AT509" s="61">
        <f t="shared" si="110"/>
        <v>4.9335284646156045E-2</v>
      </c>
      <c r="AU509" s="61">
        <f>SUMPRODUCT(Q503:Q512,$AZ$51:$AZ$60)</f>
        <v>0.13807061634378021</v>
      </c>
      <c r="AV509" s="68">
        <f>IF($AA$13,EXP((AT509/AH504)*(AQ508-1)-LN(AQ508-AH504)-AH503*(2*AU509/AH503-AT509/AH504)*LN((AQ508+2.41421536*AH504)/(AQ508-0.41421536*AH504))/(AH504*2.82842713)      ),1)</f>
        <v>1.0812392321360571</v>
      </c>
      <c r="AW509" s="61"/>
      <c r="AX509" s="61"/>
      <c r="AY509" s="61"/>
      <c r="AZ509" s="61"/>
      <c r="BA509" s="61"/>
      <c r="BB509" s="61"/>
      <c r="BC509" s="61"/>
    </row>
    <row r="510" spans="14:58" x14ac:dyDescent="0.25">
      <c r="N510" s="82"/>
      <c r="O510" s="81"/>
      <c r="P510" s="78">
        <v>8</v>
      </c>
      <c r="Q510" s="61">
        <f>O483/O486</f>
        <v>0.13700731226628945</v>
      </c>
      <c r="R510" s="60"/>
      <c r="S510" s="60"/>
      <c r="T510" s="61"/>
      <c r="U510" s="62"/>
      <c r="V510" s="153">
        <f>SQRT($T$58*VLOOKUP(V502,$P$51:$T$60,5))*(1-$Q$27)*Q510*VLOOKUP(V502,P503:Q512,2)</f>
        <v>7.4875286183047462E-3</v>
      </c>
      <c r="W510" s="61">
        <f>SQRT($T$58*VLOOKUP(W502,$P$51:$T$60,5))*(1-$R$27)*Q510*VLOOKUP(W502,P503:Q512,2)</f>
        <v>5.5804403208224319E-3</v>
      </c>
      <c r="X510" s="61">
        <f>SQRT($T$58*VLOOKUP(X502,$P$51:$T$60,5))*(1-$S$27)*Q510*VLOOKUP(X502,P503:Q512,2)</f>
        <v>3.2814388382896016E-3</v>
      </c>
      <c r="Y510" s="61">
        <f>SQRT($T$58*VLOOKUP(Y502,$P$51:$T$60,5))*(1-$T$27)*Q510*VLOOKUP(Y502,P503:Q512,2)</f>
        <v>1.9914612209638496E-3</v>
      </c>
      <c r="Z510" s="61">
        <f>SQRT($T$58*VLOOKUP(Z502,$P$51:$T$60,5))*(1-$U$27)*Q510*VLOOKUP(Z502,P503:Q512,2)</f>
        <v>2.0154992212361995E-3</v>
      </c>
      <c r="AA510" s="61">
        <f>SQRT($T$58*VLOOKUP(AA502,$P$51:$T$60,5))*(1-$V$27)*Q510*VLOOKUP(AA502,P503:Q512,2)</f>
        <v>9.9064349683741608E-4</v>
      </c>
      <c r="AB510" s="61">
        <f>SQRT($T$58*VLOOKUP(AB502,$P$51:$T$60,5))*(1-$W$27)*Q510*VLOOKUP(AB502,P503:Q512,2)</f>
        <v>7.6493769319993382E-3</v>
      </c>
      <c r="AC510" s="61">
        <f>SQRT($T$58*VLOOKUP(AC502,$P$51:$T$60,5))*(1-$X$27)*Q510*VLOOKUP(AC502,P503:Q512,2)</f>
        <v>7.6378474777311902E-3</v>
      </c>
      <c r="AD510" s="61">
        <f>SQRT($T$58*VLOOKUP(AD502,$P$51:$T$60,5))*(1-$Y$27)*Q510*VLOOKUP(AD502,P503:Q512,2)</f>
        <v>4.2463024499802045E-3</v>
      </c>
      <c r="AE510" s="155">
        <f>SQRT($T$58*VLOOKUP(AE502,$P$51:$T$60,5))*(1-$Z$27)*Q510*VLOOKUP(AE502,P503:Q512,2)</f>
        <v>6.4988838663286239E-3</v>
      </c>
      <c r="AF510" s="84">
        <f>$U$58*Q510</f>
        <v>3.6548464205061293E-6</v>
      </c>
      <c r="AG510" s="59" t="s">
        <v>582</v>
      </c>
      <c r="AH510" s="61">
        <f>AH506*AH507/6-AH508/2-AH506^3/27</f>
        <v>1.6832810076572439E-2</v>
      </c>
      <c r="AI510" s="61"/>
      <c r="AJ510" s="66" t="s">
        <v>573</v>
      </c>
      <c r="AK510" s="61" t="e">
        <f>2*SQRT(AH511)*COS(AK509/3)-AH506/3</f>
        <v>#NUM!</v>
      </c>
      <c r="AL510" s="69" t="e">
        <f>AK510^3+AH506*AK510^2+AH507*AK510+AH508</f>
        <v>#NUM!</v>
      </c>
      <c r="AM510" s="50"/>
      <c r="AN510" s="65"/>
      <c r="AO510" s="65"/>
      <c r="AP510" s="65"/>
      <c r="AQ510" s="65"/>
      <c r="AR510" s="81"/>
      <c r="AS510" s="59">
        <v>8</v>
      </c>
      <c r="AT510" s="61">
        <f t="shared" si="110"/>
        <v>5.4723128868748194E-2</v>
      </c>
      <c r="AU510" s="61">
        <f>SUMPRODUCT(Q503:Q512,$BA$51:$BA$60)</f>
        <v>0.29104965022146351</v>
      </c>
      <c r="AV510" s="68">
        <f>IF($AA$14,EXP((AT510/AH504)*(AQ508-1)-LN(AQ508-AH504)-AH503*(2*AU510/AH503-AT510/AH504)*LN((AQ508+2.41421536*AH504)/(AQ508-0.41421536*AH504))/(AH504*2.82842713)      ),1)</f>
        <v>0.76322174241434682</v>
      </c>
      <c r="AW510" s="61"/>
      <c r="AX510" s="61"/>
      <c r="AY510" s="61"/>
      <c r="AZ510" s="61"/>
      <c r="BA510" s="61"/>
      <c r="BB510" s="61"/>
      <c r="BC510" s="61"/>
      <c r="BD510" s="65"/>
      <c r="BE510" s="65"/>
      <c r="BF510" s="65"/>
    </row>
    <row r="511" spans="14:58" x14ac:dyDescent="0.25">
      <c r="N511" s="82"/>
      <c r="O511" s="81"/>
      <c r="P511" s="78">
        <v>9</v>
      </c>
      <c r="Q511" s="61">
        <f>O484/O486</f>
        <v>7.2366446932226131E-2</v>
      </c>
      <c r="R511" s="60"/>
      <c r="S511" s="60"/>
      <c r="T511" s="61"/>
      <c r="U511" s="62"/>
      <c r="V511" s="153">
        <f>SQRT($T$59*VLOOKUP(V502,$P$51:$T$60,5))*(1-$Q$28)*Q511*VLOOKUP(V502,P503:Q512,2)</f>
        <v>4.6520557091870984E-3</v>
      </c>
      <c r="W511" s="61">
        <f>SQRT($T$59*VLOOKUP(W502,$P$51:$T$60,5))*(1-$R$28)*Q511*VLOOKUP(W502,P503:Q512,2)</f>
        <v>3.6309533322930673E-3</v>
      </c>
      <c r="X511" s="61">
        <f>SQRT($T$59*VLOOKUP(X502,$P$51:$T$60,5))*(1-$S$28)*Q511*VLOOKUP(X502,P503:Q512,2)</f>
        <v>2.1049630128235539E-3</v>
      </c>
      <c r="Y511" s="61">
        <f>SQRT($T$59*VLOOKUP(Y502,$P$51:$T$60,5))*(1-$T$28)*Q511*VLOOKUP(Y502,P503:Q512,2)</f>
        <v>1.4152972764084673E-3</v>
      </c>
      <c r="Z511" s="61">
        <f>SQRT($T$59*VLOOKUP(Z502,$P$51:$T$60,5))*(1-$U$28)*Q511*VLOOKUP(Z502,P503:Q512,2)</f>
        <v>1.3438634838555585E-3</v>
      </c>
      <c r="AA511" s="61">
        <f>SQRT($T$59*VLOOKUP(AA502,$P$51:$T$60,5))*(1-$V$28)*Q511*VLOOKUP(AA502,P503:Q512,2)</f>
        <v>6.5133740689866601E-4</v>
      </c>
      <c r="AB511" s="61">
        <f>SQRT($T$59*VLOOKUP(AB502,$P$51:$T$60,5))*(1-$W$28)*Q511*VLOOKUP(AB502,P503:Q512,2)</f>
        <v>3.8142384326034077E-3</v>
      </c>
      <c r="AC511" s="61">
        <f>SQRT($T$59*VLOOKUP(AC502,$P$51:$T$60,5))*(1-$X$28)*Q511*VLOOKUP(AC502,P503:Q512,2)</f>
        <v>4.2463024499802045E-3</v>
      </c>
      <c r="AD511" s="61">
        <f>SQRT($T$59*VLOOKUP(AD502,$P$51:$T$60,5))*(1-$Y$28)*Q511*VLOOKUP(AD502,P503:Q512,2)</f>
        <v>2.8977452901086396E-3</v>
      </c>
      <c r="AE511" s="155">
        <f>SQRT($T$59*VLOOKUP(AE502,$P$51:$T$60,5))*(1-$Z$28)*Q511*VLOOKUP(AE502,P503:Q512,2)</f>
        <v>4.236854063653336E-3</v>
      </c>
      <c r="AF511" s="84">
        <f>$U$59*Q511</f>
        <v>1.9548248680032402E-6</v>
      </c>
      <c r="AG511" s="59" t="s">
        <v>558</v>
      </c>
      <c r="AH511" s="61">
        <f>AH506^2/9-AH507/3</f>
        <v>5.426713841610957E-2</v>
      </c>
      <c r="AI511" s="61"/>
      <c r="AJ511" s="66" t="s">
        <v>574</v>
      </c>
      <c r="AK511" s="61" t="e">
        <f>2*SQRT(AH511)*COS((AK509+2*PI())/3)-AH506/3</f>
        <v>#NUM!</v>
      </c>
      <c r="AL511" s="69" t="e">
        <f>AK511^3+AK511^2*AH506+AK511*AH507+AH508</f>
        <v>#NUM!</v>
      </c>
      <c r="AM511" s="50"/>
      <c r="AN511" s="65"/>
      <c r="AO511" s="50"/>
      <c r="AP511" s="65"/>
      <c r="AQ511" s="65"/>
      <c r="AR511" s="81"/>
      <c r="AS511" s="59">
        <v>9</v>
      </c>
      <c r="AT511" s="61">
        <f t="shared" si="110"/>
        <v>5.5413571276127595E-2</v>
      </c>
      <c r="AU511" s="61">
        <f>SUMPRODUCT(Q503:Q512,$BB$51:$BB$60)</f>
        <v>0.33719887393077863</v>
      </c>
      <c r="AV511" s="68">
        <f>IF($AA$15,EXP((AT511/AH504)*(AQ508-1)-LN(AQ508-AH504)-AH503*(2*AU511/AH503-AT511/AH504)*LN((AQ508+2.41421536*AH504)/(AQ508-0.41421536*AH504))/(AH504*2.82842713)      ),1)</f>
        <v>0.68599927935026872</v>
      </c>
      <c r="AW511" s="61"/>
      <c r="AX511" s="61"/>
      <c r="AY511" s="61"/>
      <c r="AZ511" s="61"/>
      <c r="BA511" s="61"/>
      <c r="BB511" s="61"/>
      <c r="BC511" s="61"/>
      <c r="BD511" s="65"/>
      <c r="BE511" s="65"/>
      <c r="BF511" s="65"/>
    </row>
    <row r="512" spans="14:58" x14ac:dyDescent="0.25">
      <c r="N512" s="82"/>
      <c r="O512" s="81"/>
      <c r="P512" s="78">
        <v>10</v>
      </c>
      <c r="Q512" s="61">
        <f>O485/O486</f>
        <v>0.1123113488274934</v>
      </c>
      <c r="R512" s="60"/>
      <c r="S512" s="60"/>
      <c r="T512" s="61"/>
      <c r="U512" s="62"/>
      <c r="V512" s="153">
        <f>SQRT($T$60*VLOOKUP(V502,$P$51:$T$60,5))*(1-$Q$29)*Q512*VLOOKUP(V502,P503:Q512,2)</f>
        <v>7.2659693199231337E-3</v>
      </c>
      <c r="W512" s="61">
        <f>SQRT($T$60*VLOOKUP(W502,$P$51:$T$60,5))*(1-$R$29)*Q512*VLOOKUP(W502,P503:Q512,2)</f>
        <v>5.7397662788092147E-3</v>
      </c>
      <c r="X512" s="61">
        <f>SQRT($T$60*VLOOKUP(X502,$P$51:$T$60,5))*(1-$S$29)*Q512*VLOOKUP(X502,P503:Q512,2)</f>
        <v>3.3739426619313678E-3</v>
      </c>
      <c r="Y512" s="61">
        <f>SQRT($T$60*VLOOKUP(Y502,$P$51:$T$60,5))*(1-$T$29)*Q512*VLOOKUP(Y502,P503:Q512,2)</f>
        <v>1.8785430231768308E-3</v>
      </c>
      <c r="Z512" s="61">
        <f>SQRT($T$60*VLOOKUP(Z502,$P$51:$T$60,5))*(1-$U$29)*Q512*VLOOKUP(Z502,P503:Q512,2)</f>
        <v>2.0626610733611808E-3</v>
      </c>
      <c r="AA512" s="61">
        <f>SQRT($T$60*VLOOKUP(AA502,$P$51:$T$60,5))*(1-$V$29)*Q512*VLOOKUP(AA502,P503:Q512,2)</f>
        <v>1.0163650595277497E-3</v>
      </c>
      <c r="AB512" s="61">
        <f>SQRT($T$60*VLOOKUP(AB502,$P$51:$T$60,5))*(1-$W$29)*Q512*VLOOKUP(AB502,P503:Q512,2)</f>
        <v>6.1939719800178528E-3</v>
      </c>
      <c r="AC512" s="61">
        <f>SQRT($T$60*VLOOKUP(AC502,$P$51:$T$60,5))*(1-$X$29)*Q512*VLOOKUP(AC502,P503:Q512,2)</f>
        <v>6.4988838663286239E-3</v>
      </c>
      <c r="AD512" s="61">
        <f>SQRT($T$60*VLOOKUP(AD502,$P$51:$T$60,5))*(1-$Y$29)*Q512*VLOOKUP(AD502,P503:Q512,2)</f>
        <v>4.236854063653336E-3</v>
      </c>
      <c r="AE512" s="155">
        <f>SQRT($T$60*VLOOKUP(AE502,$P$51:$T$60,5))*(1-$Z$29)*Q512*VLOOKUP(AE502,P503:Q512,2)</f>
        <v>6.194793040634289E-3</v>
      </c>
      <c r="AF512" s="84">
        <f>$U$60*Q512</f>
        <v>4.0740795234166649E-6</v>
      </c>
      <c r="AG512" s="59" t="s">
        <v>72</v>
      </c>
      <c r="AH512" s="63">
        <f>AH510^2-AH511^3</f>
        <v>1.2353098835084656E-4</v>
      </c>
      <c r="AI512" s="61"/>
      <c r="AJ512" s="66" t="s">
        <v>575</v>
      </c>
      <c r="AK512" s="61" t="e">
        <f>2*SQRT(AH511)*COS((AK509+4*PI())/3)-AH506/3</f>
        <v>#NUM!</v>
      </c>
      <c r="AL512" s="69" t="e">
        <f>AK512^3+AK512^2*AH506+AH507*AK512+AH508</f>
        <v>#NUM!</v>
      </c>
      <c r="AM512" s="50"/>
      <c r="AN512" s="65"/>
      <c r="AO512" s="50"/>
      <c r="AP512" s="65"/>
      <c r="AQ512" s="65"/>
      <c r="AR512" s="81"/>
      <c r="AS512" s="59">
        <v>10</v>
      </c>
      <c r="AT512" s="61">
        <f t="shared" si="110"/>
        <v>7.4413442121268769E-2</v>
      </c>
      <c r="AU512" s="61">
        <f>SUMPRODUCT(Q503:Q512,$BC$51:$BC$60)</f>
        <v>0.33318387816856621</v>
      </c>
      <c r="AV512" s="68">
        <f>IF($AA$16,EXP((AT512/AH504)*(AQ508-1)-LN(AQ508-AH504)-AH503*(2*AU512/AH503-AT512/AH504)*LN((AQ508+2.41421536*AH504)/(AQ508-0.41421536*AH504))/(AH504*2.82842713)      ),1)</f>
        <v>0.71529338478990623</v>
      </c>
      <c r="AW512" s="61"/>
      <c r="AX512" s="61"/>
      <c r="AY512" s="61"/>
      <c r="AZ512" s="61"/>
      <c r="BA512" s="61"/>
      <c r="BB512" s="61"/>
      <c r="BC512" s="61"/>
      <c r="BD512" s="65"/>
      <c r="BE512" s="65"/>
      <c r="BF512" s="65"/>
    </row>
    <row r="513" spans="14:117" x14ac:dyDescent="0.25">
      <c r="N513" s="70"/>
      <c r="O513" s="80"/>
      <c r="P513" s="79"/>
      <c r="Q513" s="71"/>
      <c r="R513" s="71"/>
      <c r="S513" s="71"/>
      <c r="T513" s="72"/>
      <c r="U513" s="73"/>
      <c r="V513" s="70"/>
      <c r="W513" s="73"/>
      <c r="X513" s="73"/>
      <c r="Y513" s="73"/>
      <c r="Z513" s="73"/>
      <c r="AA513" s="73"/>
      <c r="AB513" s="73"/>
      <c r="AC513" s="73"/>
      <c r="AD513" s="73"/>
      <c r="AE513" s="88">
        <f>SUM(V503:AE512)</f>
        <v>0.32281484131243521</v>
      </c>
      <c r="AF513" s="85">
        <f>SUM(AF503:AF512)</f>
        <v>3.1798738831162716E-5</v>
      </c>
      <c r="AG513" s="70"/>
      <c r="AH513" s="73"/>
      <c r="AI513" s="74"/>
      <c r="AJ513" s="75"/>
      <c r="AK513" s="74"/>
      <c r="AL513" s="74"/>
      <c r="AM513" s="76"/>
      <c r="AN513" s="73"/>
      <c r="AO513" s="76"/>
      <c r="AP513" s="73"/>
      <c r="AQ513" s="73"/>
      <c r="AR513" s="80"/>
      <c r="AS513" s="70"/>
      <c r="AT513" s="73"/>
      <c r="AU513" s="73"/>
      <c r="AV513" s="80"/>
      <c r="AW513" s="65"/>
      <c r="AX513" s="65"/>
      <c r="AY513" s="65"/>
      <c r="AZ513" s="65"/>
      <c r="BA513" s="65"/>
      <c r="BB513" s="65"/>
      <c r="BC513" s="65"/>
      <c r="BD513" s="65"/>
      <c r="BE513" s="65"/>
      <c r="BF513" s="61"/>
    </row>
    <row r="514" spans="14:117" x14ac:dyDescent="0.25">
      <c r="N514" s="92">
        <f>N474+1</f>
        <v>12</v>
      </c>
      <c r="O514" s="157">
        <f>DM527</f>
        <v>0.24309439509924516</v>
      </c>
      <c r="P514" s="158"/>
      <c r="Q514" s="55"/>
      <c r="R514" s="55"/>
      <c r="S514" s="57">
        <v>1</v>
      </c>
      <c r="T514" s="55"/>
      <c r="U514" s="57">
        <f>S514+1</f>
        <v>2</v>
      </c>
      <c r="V514" s="55"/>
      <c r="W514" s="57">
        <f>U514+1</f>
        <v>3</v>
      </c>
      <c r="X514" s="55"/>
      <c r="Y514" s="57">
        <f>W514+1</f>
        <v>4</v>
      </c>
      <c r="Z514" s="55"/>
      <c r="AA514" s="57">
        <f>Y514+1</f>
        <v>5</v>
      </c>
      <c r="AB514" s="55"/>
      <c r="AC514" s="57">
        <f>AA514+1</f>
        <v>6</v>
      </c>
      <c r="AD514" s="55"/>
      <c r="AE514" s="57">
        <f>AC514+1</f>
        <v>7</v>
      </c>
      <c r="AF514" s="55"/>
      <c r="AG514" s="57">
        <f>AE514+1</f>
        <v>8</v>
      </c>
      <c r="AH514" s="55"/>
      <c r="AI514" s="57">
        <f>AG514+1</f>
        <v>9</v>
      </c>
      <c r="AJ514" s="55"/>
      <c r="AK514" s="57">
        <f>AI514+1</f>
        <v>10</v>
      </c>
      <c r="AL514" s="55"/>
      <c r="AM514" s="57">
        <f>AK514+1</f>
        <v>11</v>
      </c>
      <c r="AN514" s="55"/>
      <c r="AO514" s="57">
        <f>AM514+1</f>
        <v>12</v>
      </c>
      <c r="AP514" s="55"/>
      <c r="AQ514" s="57">
        <f>AO514+1</f>
        <v>13</v>
      </c>
      <c r="AR514" s="55"/>
      <c r="AS514" s="57">
        <f>AQ514+1</f>
        <v>14</v>
      </c>
      <c r="AT514" s="55"/>
      <c r="AU514" s="57">
        <f>AS514+1</f>
        <v>15</v>
      </c>
      <c r="AV514" s="55"/>
      <c r="AW514" s="57">
        <f>AU514+1</f>
        <v>16</v>
      </c>
      <c r="AX514" s="55"/>
      <c r="AY514" s="57">
        <f>AW514+1</f>
        <v>17</v>
      </c>
      <c r="AZ514" s="55"/>
      <c r="BA514" s="57">
        <f>AY514+1</f>
        <v>18</v>
      </c>
      <c r="BB514" s="55"/>
      <c r="BC514" s="57">
        <f>BA514+1</f>
        <v>19</v>
      </c>
      <c r="BD514" s="55"/>
      <c r="BE514" s="57">
        <f>BC514+1</f>
        <v>20</v>
      </c>
      <c r="BF514" s="55"/>
      <c r="BG514" s="57">
        <f>BE514+1</f>
        <v>21</v>
      </c>
      <c r="BH514" s="55"/>
      <c r="BI514" s="57">
        <f>BG514+1</f>
        <v>22</v>
      </c>
      <c r="BJ514" s="55"/>
      <c r="BK514" s="57">
        <f>BI514+1</f>
        <v>23</v>
      </c>
      <c r="BL514" s="55"/>
      <c r="BM514" s="57">
        <f>BK514+1</f>
        <v>24</v>
      </c>
      <c r="BN514" s="55"/>
      <c r="BO514" s="57">
        <f>BM514+1</f>
        <v>25</v>
      </c>
      <c r="BP514" s="55"/>
      <c r="BQ514" s="57">
        <f>BO514+1</f>
        <v>26</v>
      </c>
      <c r="BR514" s="55"/>
      <c r="BS514" s="57">
        <f>BQ514+1</f>
        <v>27</v>
      </c>
      <c r="BT514" s="55"/>
      <c r="BU514" s="57">
        <f>BS514+1</f>
        <v>28</v>
      </c>
      <c r="BV514" s="55"/>
      <c r="BW514" s="57">
        <f>BU514+1</f>
        <v>29</v>
      </c>
      <c r="BX514" s="55"/>
      <c r="BY514" s="57">
        <f>BW514+1</f>
        <v>30</v>
      </c>
      <c r="BZ514" s="55"/>
      <c r="CA514" s="57">
        <f>BY514+1</f>
        <v>31</v>
      </c>
      <c r="CB514" s="55"/>
      <c r="CC514" s="57">
        <f>CA514+1</f>
        <v>32</v>
      </c>
      <c r="CD514" s="55"/>
      <c r="CE514" s="57">
        <f>CC514+1</f>
        <v>33</v>
      </c>
      <c r="CF514" s="55"/>
      <c r="CG514" s="57">
        <f>CE514+1</f>
        <v>34</v>
      </c>
      <c r="CH514" s="55"/>
      <c r="CI514" s="57">
        <f>CG514+1</f>
        <v>35</v>
      </c>
      <c r="CJ514" s="55"/>
      <c r="CK514" s="57">
        <f>CI514+1</f>
        <v>36</v>
      </c>
      <c r="CL514" s="55"/>
      <c r="CM514" s="57">
        <f>CK514+1</f>
        <v>37</v>
      </c>
      <c r="CN514" s="55"/>
      <c r="CO514" s="57">
        <f>CM514+1</f>
        <v>38</v>
      </c>
      <c r="CP514" s="55"/>
      <c r="CQ514" s="57">
        <f>CO514+1</f>
        <v>39</v>
      </c>
      <c r="CR514" s="55"/>
      <c r="CS514" s="57">
        <f>CQ514+1</f>
        <v>40</v>
      </c>
      <c r="CT514" s="55"/>
      <c r="CU514" s="57">
        <f>CS514+1</f>
        <v>41</v>
      </c>
      <c r="CV514" s="55"/>
      <c r="CW514" s="57">
        <f>CU514+1</f>
        <v>42</v>
      </c>
      <c r="CX514" s="55"/>
      <c r="CY514" s="57">
        <f>CW514+1</f>
        <v>43</v>
      </c>
      <c r="CZ514" s="55"/>
      <c r="DA514" s="57">
        <f>CY514+1</f>
        <v>44</v>
      </c>
      <c r="DB514" s="55"/>
      <c r="DC514" s="57">
        <f>DA514+1</f>
        <v>45</v>
      </c>
      <c r="DD514" s="55"/>
      <c r="DE514" s="57">
        <f>DC514+1</f>
        <v>46</v>
      </c>
      <c r="DF514" s="55"/>
      <c r="DG514" s="57">
        <f>DE514+1</f>
        <v>47</v>
      </c>
      <c r="DH514" s="55"/>
      <c r="DI514" s="57">
        <f>DG514+1</f>
        <v>48</v>
      </c>
      <c r="DJ514" s="55"/>
      <c r="DK514" s="57">
        <f>DI514+1</f>
        <v>49</v>
      </c>
      <c r="DL514" s="55"/>
      <c r="DM514" s="90">
        <f>DK514+1</f>
        <v>50</v>
      </c>
    </row>
    <row r="515" spans="14:117" x14ac:dyDescent="0.25">
      <c r="N515" s="159" t="s">
        <v>545</v>
      </c>
      <c r="O515" s="168" t="s">
        <v>560</v>
      </c>
      <c r="P515" s="79"/>
      <c r="Q515" s="73" t="s">
        <v>580</v>
      </c>
      <c r="R515" s="160" t="s">
        <v>621</v>
      </c>
      <c r="S515" s="160" t="s">
        <v>622</v>
      </c>
      <c r="T515" s="160" t="s">
        <v>621</v>
      </c>
      <c r="U515" s="160" t="s">
        <v>622</v>
      </c>
      <c r="V515" s="160" t="s">
        <v>621</v>
      </c>
      <c r="W515" s="160" t="s">
        <v>622</v>
      </c>
      <c r="X515" s="160" t="s">
        <v>621</v>
      </c>
      <c r="Y515" s="160" t="s">
        <v>622</v>
      </c>
      <c r="Z515" s="160" t="s">
        <v>621</v>
      </c>
      <c r="AA515" s="160" t="s">
        <v>622</v>
      </c>
      <c r="AB515" s="160" t="s">
        <v>621</v>
      </c>
      <c r="AC515" s="160" t="s">
        <v>622</v>
      </c>
      <c r="AD515" s="160" t="s">
        <v>621</v>
      </c>
      <c r="AE515" s="160" t="s">
        <v>622</v>
      </c>
      <c r="AF515" s="160" t="s">
        <v>621</v>
      </c>
      <c r="AG515" s="160" t="s">
        <v>622</v>
      </c>
      <c r="AH515" s="160" t="s">
        <v>621</v>
      </c>
      <c r="AI515" s="160" t="s">
        <v>622</v>
      </c>
      <c r="AJ515" s="160" t="s">
        <v>621</v>
      </c>
      <c r="AK515" s="160" t="s">
        <v>622</v>
      </c>
      <c r="AL515" s="160" t="s">
        <v>621</v>
      </c>
      <c r="AM515" s="160" t="s">
        <v>622</v>
      </c>
      <c r="AN515" s="160" t="s">
        <v>621</v>
      </c>
      <c r="AO515" s="160" t="s">
        <v>622</v>
      </c>
      <c r="AP515" s="160" t="s">
        <v>621</v>
      </c>
      <c r="AQ515" s="160" t="s">
        <v>622</v>
      </c>
      <c r="AR515" s="160" t="s">
        <v>621</v>
      </c>
      <c r="AS515" s="160" t="s">
        <v>622</v>
      </c>
      <c r="AT515" s="160" t="s">
        <v>621</v>
      </c>
      <c r="AU515" s="160" t="s">
        <v>622</v>
      </c>
      <c r="AV515" s="160" t="s">
        <v>621</v>
      </c>
      <c r="AW515" s="160" t="s">
        <v>622</v>
      </c>
      <c r="AX515" s="160" t="s">
        <v>621</v>
      </c>
      <c r="AY515" s="160" t="s">
        <v>622</v>
      </c>
      <c r="AZ515" s="160" t="s">
        <v>621</v>
      </c>
      <c r="BA515" s="160" t="s">
        <v>622</v>
      </c>
      <c r="BB515" s="160" t="s">
        <v>621</v>
      </c>
      <c r="BC515" s="160" t="s">
        <v>622</v>
      </c>
      <c r="BD515" s="160" t="s">
        <v>621</v>
      </c>
      <c r="BE515" s="160" t="s">
        <v>622</v>
      </c>
      <c r="BF515" s="160" t="s">
        <v>621</v>
      </c>
      <c r="BG515" s="160" t="s">
        <v>622</v>
      </c>
      <c r="BH515" s="160" t="s">
        <v>621</v>
      </c>
      <c r="BI515" s="160" t="s">
        <v>622</v>
      </c>
      <c r="BJ515" s="160" t="s">
        <v>621</v>
      </c>
      <c r="BK515" s="160" t="s">
        <v>622</v>
      </c>
      <c r="BL515" s="160" t="s">
        <v>621</v>
      </c>
      <c r="BM515" s="160" t="s">
        <v>622</v>
      </c>
      <c r="BN515" s="160" t="s">
        <v>621</v>
      </c>
      <c r="BO515" s="160" t="s">
        <v>622</v>
      </c>
      <c r="BP515" s="160" t="s">
        <v>621</v>
      </c>
      <c r="BQ515" s="160" t="s">
        <v>622</v>
      </c>
      <c r="BR515" s="160" t="s">
        <v>621</v>
      </c>
      <c r="BS515" s="160" t="s">
        <v>622</v>
      </c>
      <c r="BT515" s="160" t="s">
        <v>621</v>
      </c>
      <c r="BU515" s="160" t="s">
        <v>622</v>
      </c>
      <c r="BV515" s="160" t="s">
        <v>621</v>
      </c>
      <c r="BW515" s="160" t="s">
        <v>622</v>
      </c>
      <c r="BX515" s="160" t="s">
        <v>621</v>
      </c>
      <c r="BY515" s="160" t="s">
        <v>622</v>
      </c>
      <c r="BZ515" s="160" t="s">
        <v>621</v>
      </c>
      <c r="CA515" s="160" t="s">
        <v>622</v>
      </c>
      <c r="CB515" s="160" t="s">
        <v>621</v>
      </c>
      <c r="CC515" s="160" t="s">
        <v>622</v>
      </c>
      <c r="CD515" s="160" t="s">
        <v>621</v>
      </c>
      <c r="CE515" s="160" t="s">
        <v>622</v>
      </c>
      <c r="CF515" s="160" t="s">
        <v>621</v>
      </c>
      <c r="CG515" s="160" t="s">
        <v>622</v>
      </c>
      <c r="CH515" s="160" t="s">
        <v>621</v>
      </c>
      <c r="CI515" s="160" t="s">
        <v>622</v>
      </c>
      <c r="CJ515" s="160" t="s">
        <v>621</v>
      </c>
      <c r="CK515" s="160" t="s">
        <v>622</v>
      </c>
      <c r="CL515" s="160" t="s">
        <v>621</v>
      </c>
      <c r="CM515" s="160" t="s">
        <v>622</v>
      </c>
      <c r="CN515" s="160" t="s">
        <v>621</v>
      </c>
      <c r="CO515" s="160" t="s">
        <v>622</v>
      </c>
      <c r="CP515" s="160" t="s">
        <v>621</v>
      </c>
      <c r="CQ515" s="160" t="s">
        <v>622</v>
      </c>
      <c r="CR515" s="160" t="s">
        <v>621</v>
      </c>
      <c r="CS515" s="160" t="s">
        <v>622</v>
      </c>
      <c r="CT515" s="160" t="s">
        <v>621</v>
      </c>
      <c r="CU515" s="160" t="s">
        <v>622</v>
      </c>
      <c r="CV515" s="160" t="s">
        <v>621</v>
      </c>
      <c r="CW515" s="160" t="s">
        <v>622</v>
      </c>
      <c r="CX515" s="160" t="s">
        <v>621</v>
      </c>
      <c r="CY515" s="160" t="s">
        <v>622</v>
      </c>
      <c r="CZ515" s="160" t="s">
        <v>621</v>
      </c>
      <c r="DA515" s="160" t="s">
        <v>622</v>
      </c>
      <c r="DB515" s="160" t="s">
        <v>621</v>
      </c>
      <c r="DC515" s="160" t="s">
        <v>622</v>
      </c>
      <c r="DD515" s="160" t="s">
        <v>621</v>
      </c>
      <c r="DE515" s="160" t="s">
        <v>622</v>
      </c>
      <c r="DF515" s="160" t="s">
        <v>621</v>
      </c>
      <c r="DG515" s="160" t="s">
        <v>622</v>
      </c>
      <c r="DH515" s="160" t="s">
        <v>621</v>
      </c>
      <c r="DI515" s="160" t="s">
        <v>622</v>
      </c>
      <c r="DJ515" s="160" t="s">
        <v>621</v>
      </c>
      <c r="DK515" s="160" t="s">
        <v>622</v>
      </c>
      <c r="DL515" s="160" t="s">
        <v>621</v>
      </c>
      <c r="DM515" s="161" t="s">
        <v>622</v>
      </c>
    </row>
    <row r="516" spans="14:117" x14ac:dyDescent="0.25">
      <c r="N516" s="153">
        <f>$Z$7/(O514*(Q516-1)+1)</f>
        <v>6.5255901939163738E-2</v>
      </c>
      <c r="O516" s="169">
        <f>N516*Q516</f>
        <v>0.20818020937394324</v>
      </c>
      <c r="P516" s="78">
        <v>1</v>
      </c>
      <c r="Q516" s="61">
        <f>IF($AA$7,AV491/AV503,0)</f>
        <v>3.1902127345971536</v>
      </c>
      <c r="R516" s="61">
        <f>IF($AA$7,$Z$7*($Q516-1)/(1+O474*($Q516-1)),0)</f>
        <v>0.14292430780443469</v>
      </c>
      <c r="S516" s="114">
        <f>IF(R516=0,0,-1*R516^2/$Z$7)</f>
        <v>-0.20427357761376788</v>
      </c>
      <c r="T516" s="61">
        <f>IF($AA$7,$Z$7*($Q516-1)/(1+S527*($Q516-1)),0)</f>
        <v>0.14217302694299161</v>
      </c>
      <c r="U516" s="114">
        <f>IF(T516=0,0,-1*T516^2/$Z$7)</f>
        <v>-0.20213169590132618</v>
      </c>
      <c r="V516" s="61">
        <f>IF($AA$7,$Z$7*($Q516-1)/(1+U527*($Q516-1)),0)</f>
        <v>0.1429272406430486</v>
      </c>
      <c r="W516" s="114">
        <f>IF(V516=0,0,-1*V516^2/$Z$7)</f>
        <v>-0.20428196117835923</v>
      </c>
      <c r="X516" s="61">
        <f>IF($AA$7,$Z$7*($Q516-1)/(1+W527*($Q516-1)),0)</f>
        <v>0.14292430747982748</v>
      </c>
      <c r="Y516" s="114">
        <f>IF(X516=0,0,-1*X516^2/$Z$7)</f>
        <v>-0.2042735766858827</v>
      </c>
      <c r="Z516" s="61">
        <f>IF($AA$7,$Z$7*($Q516-1)/(1+Y527*($Q516-1)),0)</f>
        <v>0.14292430743477952</v>
      </c>
      <c r="AA516" s="114">
        <f>IF(Z516=0,0,-1*Z516^2/$Z$7)</f>
        <v>-0.2042735765571137</v>
      </c>
      <c r="AB516" s="61">
        <f>IF($AA$7,$Z$7*($Q516-1)/(1+AA527*($Q516-1)),0)</f>
        <v>0.14292430743477952</v>
      </c>
      <c r="AC516" s="114">
        <f>IF(AB516=0,0,-1*AB516^2/$Z$7)</f>
        <v>-0.2042735765571137</v>
      </c>
      <c r="AD516" s="61">
        <f>IF($AA$7,$Z$7*($Q516-1)/(1+AC527*($Q516-1)),0)</f>
        <v>0.14292430743477952</v>
      </c>
      <c r="AE516" s="114">
        <f>IF(AD516=0,0,-1*AD516^2/$Z$7)</f>
        <v>-0.2042735765571137</v>
      </c>
      <c r="AF516" s="61">
        <f>IF($AA$7,$Z$7*($Q516-1)/(1+AE527*($Q516-1)),0)</f>
        <v>0.14292430743477952</v>
      </c>
      <c r="AG516" s="114">
        <f>IF(AF516=0,0,-1*AF516^2/$Z$7)</f>
        <v>-0.2042735765571137</v>
      </c>
      <c r="AH516" s="61">
        <f>IF($AA$7,$Z$7*($Q516-1)/(1+AG527*($Q516-1)),0)</f>
        <v>0.14292430743477952</v>
      </c>
      <c r="AI516" s="114">
        <f>IF(AH516=0,0,-1*AH516^2/$Z$7)</f>
        <v>-0.2042735765571137</v>
      </c>
      <c r="AJ516" s="61">
        <f>IF($AA$7,$Z$7*($Q516-1)/(1+AI527*($Q516-1)),0)</f>
        <v>0.14292430743477952</v>
      </c>
      <c r="AK516" s="114">
        <f>IF(AJ516=0,0,-1*AJ516^2/$Z$7)</f>
        <v>-0.2042735765571137</v>
      </c>
      <c r="AL516" s="61">
        <f>IF($AA$7,$Z$7*($Q516-1)/(1+AK527*($Q516-1)),0)</f>
        <v>0.14292430743477952</v>
      </c>
      <c r="AM516" s="114">
        <f>IF(AL516=0,0,-1*AL516^2/$Z$7)</f>
        <v>-0.2042735765571137</v>
      </c>
      <c r="AN516" s="61">
        <f>IF($AA$7,$Z$7*($Q516-1)/(1+AM527*($Q516-1)),0)</f>
        <v>0.14292430743477952</v>
      </c>
      <c r="AO516" s="114">
        <f>IF(AN516=0,0,-1*AN516^2/$Z$7)</f>
        <v>-0.2042735765571137</v>
      </c>
      <c r="AP516" s="61">
        <f>IF($AA$7,$Z$7*($Q516-1)/(1+AO527*($Q516-1)),0)</f>
        <v>0.14292430743477952</v>
      </c>
      <c r="AQ516" s="114">
        <f>IF(AP516=0,0,-1*AP516^2/$Z$7)</f>
        <v>-0.2042735765571137</v>
      </c>
      <c r="AR516" s="61">
        <f>IF($AA$7,$Z$7*($Q516-1)/(1+AQ527*($Q516-1)),0)</f>
        <v>0.14292430743477952</v>
      </c>
      <c r="AS516" s="114">
        <f>IF(AR516=0,0,-1*AR516^2/$Z$7)</f>
        <v>-0.2042735765571137</v>
      </c>
      <c r="AT516" s="61">
        <f>IF($AA$7,$Z$7*($Q516-1)/(1+AS527*($Q516-1)),0)</f>
        <v>0.14292430743477952</v>
      </c>
      <c r="AU516" s="114">
        <f>IF(AT516=0,0,-1*AT516^2/$Z$7)</f>
        <v>-0.2042735765571137</v>
      </c>
      <c r="AV516" s="61">
        <f>IF($AA$7,$Z$7*($Q516-1)/(1+AU527*($Q516-1)),0)</f>
        <v>0.14292430743477952</v>
      </c>
      <c r="AW516" s="114">
        <f>IF(AV516=0,0,-1*AV516^2/$Z$7)</f>
        <v>-0.2042735765571137</v>
      </c>
      <c r="AX516" s="61">
        <f>IF($AA$7,$Z$7*($Q516-1)/(1+AW527*($Q516-1)),0)</f>
        <v>0.14292430743477952</v>
      </c>
      <c r="AY516" s="114">
        <f>IF(AX516=0,0,-1*AX516^2/$Z$7)</f>
        <v>-0.2042735765571137</v>
      </c>
      <c r="AZ516" s="61">
        <f>IF($AA$7,$Z$7*($Q516-1)/(1+AY527*($Q516-1)),0)</f>
        <v>0.14292430743477952</v>
      </c>
      <c r="BA516" s="114">
        <f>IF(AZ516=0,0,-1*AZ516^2/$Z$7)</f>
        <v>-0.2042735765571137</v>
      </c>
      <c r="BB516" s="61">
        <f>IF($AA$7,$Z$7*($Q516-1)/(1+BA527*($Q516-1)),0)</f>
        <v>0.14292430743477952</v>
      </c>
      <c r="BC516" s="114">
        <f>IF(BB516=0,0,-1*BB516^2/$Z$7)</f>
        <v>-0.2042735765571137</v>
      </c>
      <c r="BD516" s="61">
        <f>IF($AA$7,$Z$7*($Q516-1)/(1+BC527*($Q516-1)),0)</f>
        <v>0.14292430743477952</v>
      </c>
      <c r="BE516" s="114">
        <f>IF(BD516=0,0,-1*BD516^2/$Z$7)</f>
        <v>-0.2042735765571137</v>
      </c>
      <c r="BF516" s="61">
        <f>IF($AA$7,$Z$7*($Q516-1)/(1+BE527*($Q516-1)),0)</f>
        <v>0.14292430743477952</v>
      </c>
      <c r="BG516" s="114">
        <f>IF(BF516=0,0,-1*BF516^2/$Z$7)</f>
        <v>-0.2042735765571137</v>
      </c>
      <c r="BH516" s="61">
        <f>IF($AA$7,$Z$7*($Q516-1)/(1+BG527*($Q516-1)),0)</f>
        <v>0.14292430743477952</v>
      </c>
      <c r="BI516" s="114">
        <f>IF(BH516=0,0,-1*BH516^2/$Z$7)</f>
        <v>-0.2042735765571137</v>
      </c>
      <c r="BJ516" s="61">
        <f>IF($AA$7,$Z$7*($Q516-1)/(1+BI527*($Q516-1)),0)</f>
        <v>0.14292430743477952</v>
      </c>
      <c r="BK516" s="114">
        <f>IF(BJ516=0,0,-1*BJ516^2/$Z$7)</f>
        <v>-0.2042735765571137</v>
      </c>
      <c r="BL516" s="61">
        <f>IF($AA$7,$Z$7*($Q516-1)/(1+BK527*($Q516-1)),0)</f>
        <v>0.14292430743477952</v>
      </c>
      <c r="BM516" s="114">
        <f>IF(BL516=0,0,-1*BL516^2/$Z$7)</f>
        <v>-0.2042735765571137</v>
      </c>
      <c r="BN516" s="61">
        <f>IF($AA$7,$Z$7*($Q516-1)/(1+BM527*($Q516-1)),0)</f>
        <v>0.14292430743477952</v>
      </c>
      <c r="BO516" s="114">
        <f>IF(BN516=0,0,-1*BN516^2/$Z$7)</f>
        <v>-0.2042735765571137</v>
      </c>
      <c r="BP516" s="61">
        <f>IF($AA$7,$Z$7*($Q516-1)/(1+BO527*($Q516-1)),0)</f>
        <v>0.14292430743477952</v>
      </c>
      <c r="BQ516" s="114">
        <f>IF(BP516=0,0,-1*BP516^2/$Z$7)</f>
        <v>-0.2042735765571137</v>
      </c>
      <c r="BR516" s="61">
        <f>IF($AA$7,$Z$7*($Q516-1)/(1+BQ527*($Q516-1)),0)</f>
        <v>0.14292430743477952</v>
      </c>
      <c r="BS516" s="114">
        <f>IF(BR516=0,0,-1*BR516^2/$Z$7)</f>
        <v>-0.2042735765571137</v>
      </c>
      <c r="BT516" s="61">
        <f>IF($AA$7,$Z$7*($Q516-1)/(1+BS527*($Q516-1)),0)</f>
        <v>0.14292430743477952</v>
      </c>
      <c r="BU516" s="114">
        <f>IF(BT516=0,0,-1*BT516^2/$Z$7)</f>
        <v>-0.2042735765571137</v>
      </c>
      <c r="BV516" s="61">
        <f>IF($AA$7,$Z$7*($Q516-1)/(1+BU527*($Q516-1)),0)</f>
        <v>0.14292430743477952</v>
      </c>
      <c r="BW516" s="114">
        <f>IF(BV516=0,0,-1*BV516^2/$Z$7)</f>
        <v>-0.2042735765571137</v>
      </c>
      <c r="BX516" s="61">
        <f>IF($AA$7,$Z$7*($Q516-1)/(1+BW527*($Q516-1)),0)</f>
        <v>0.14292430743477952</v>
      </c>
      <c r="BY516" s="114">
        <f>IF(BX516=0,0,-1*BX516^2/$Z$7)</f>
        <v>-0.2042735765571137</v>
      </c>
      <c r="BZ516" s="61">
        <f>IF($AA$7,$Z$7*($Q516-1)/(1+BY527*($Q516-1)),0)</f>
        <v>0.14292430743477952</v>
      </c>
      <c r="CA516" s="114">
        <f>IF(BZ516=0,0,-1*BZ516^2/$Z$7)</f>
        <v>-0.2042735765571137</v>
      </c>
      <c r="CB516" s="61">
        <f>IF($AA$7,$Z$7*($Q516-1)/(1+CA527*($Q516-1)),0)</f>
        <v>0.14292430743477952</v>
      </c>
      <c r="CC516" s="114">
        <f>IF(CB516=0,0,-1*CB516^2/$Z$7)</f>
        <v>-0.2042735765571137</v>
      </c>
      <c r="CD516" s="61">
        <f>IF($AA$7,$Z$7*($Q516-1)/(1+CC527*($Q516-1)),0)</f>
        <v>0.14292430743477952</v>
      </c>
      <c r="CE516" s="114">
        <f>IF(CD516=0,0,-1*CD516^2/$Z$7)</f>
        <v>-0.2042735765571137</v>
      </c>
      <c r="CF516" s="61">
        <f>IF($AA$7,$Z$7*($Q516-1)/(1+CE527*($Q516-1)),0)</f>
        <v>0.14292430743477952</v>
      </c>
      <c r="CG516" s="114">
        <f>IF(CF516=0,0,-1*CF516^2/$Z$7)</f>
        <v>-0.2042735765571137</v>
      </c>
      <c r="CH516" s="61">
        <f>IF($AA$7,$Z$7*($Q516-1)/(1+CG527*($Q516-1)),0)</f>
        <v>0.14292430743477952</v>
      </c>
      <c r="CI516" s="114">
        <f>IF(CH516=0,0,-1*CH516^2/$Z$7)</f>
        <v>-0.2042735765571137</v>
      </c>
      <c r="CJ516" s="61">
        <f>IF($AA$7,$Z$7*($Q516-1)/(1+CI527*($Q516-1)),0)</f>
        <v>0.14292430743477952</v>
      </c>
      <c r="CK516" s="114">
        <f>IF(CJ516=0,0,-1*CJ516^2/$Z$7)</f>
        <v>-0.2042735765571137</v>
      </c>
      <c r="CL516" s="61">
        <f>IF($AA$7,$Z$7*($Q516-1)/(1+CK527*($Q516-1)),0)</f>
        <v>0.14292430743477952</v>
      </c>
      <c r="CM516" s="114">
        <f>IF(CL516=0,0,-1*CL516^2/$Z$7)</f>
        <v>-0.2042735765571137</v>
      </c>
      <c r="CN516" s="61">
        <f>IF($AA$7,$Z$7*($Q516-1)/(1+CM527*($Q516-1)),0)</f>
        <v>0.14292430743477952</v>
      </c>
      <c r="CO516" s="114">
        <f>IF(CN516=0,0,-1*CN516^2/$Z$7)</f>
        <v>-0.2042735765571137</v>
      </c>
      <c r="CP516" s="61">
        <f>IF($AA$7,$Z$7*($Q516-1)/(1+CO527*($Q516-1)),0)</f>
        <v>0.14292430743477952</v>
      </c>
      <c r="CQ516" s="114">
        <f>IF(CP516=0,0,-1*CP516^2/$Z$7)</f>
        <v>-0.2042735765571137</v>
      </c>
      <c r="CR516" s="61">
        <f>IF($AA$7,$Z$7*($Q516-1)/(1+CQ527*($Q516-1)),0)</f>
        <v>0.14292430743477952</v>
      </c>
      <c r="CS516" s="114">
        <f>IF(CR516=0,0,-1*CR516^2/$Z$7)</f>
        <v>-0.2042735765571137</v>
      </c>
      <c r="CT516" s="61">
        <f>IF($AA$7,$Z$7*($Q516-1)/(1+CS527*($Q516-1)),0)</f>
        <v>0.14292430743477952</v>
      </c>
      <c r="CU516" s="114">
        <f>IF(CT516=0,0,-1*CT516^2/$Z$7)</f>
        <v>-0.2042735765571137</v>
      </c>
      <c r="CV516" s="61">
        <f>IF($AA$7,$Z$7*($Q516-1)/(1+CU527*($Q516-1)),0)</f>
        <v>0.14292430743477952</v>
      </c>
      <c r="CW516" s="114">
        <f>IF(CV516=0,0,-1*CV516^2/$Z$7)</f>
        <v>-0.2042735765571137</v>
      </c>
      <c r="CX516" s="61">
        <f>IF($AA$7,$Z$7*($Q516-1)/(1+CW527*($Q516-1)),0)</f>
        <v>0.14292430743477952</v>
      </c>
      <c r="CY516" s="114">
        <f>IF(CX516=0,0,-1*CX516^2/$Z$7)</f>
        <v>-0.2042735765571137</v>
      </c>
      <c r="CZ516" s="61">
        <f>IF($AA$7,$Z$7*($Q516-1)/(1+CY527*($Q516-1)),0)</f>
        <v>0.14292430743477952</v>
      </c>
      <c r="DA516" s="114">
        <f>IF(CZ516=0,0,-1*CZ516^2/$Z$7)</f>
        <v>-0.2042735765571137</v>
      </c>
      <c r="DB516" s="61">
        <f>IF($AA$7,$Z$7*($Q516-1)/(1+DA527*($Q516-1)),0)</f>
        <v>0.14292430743477952</v>
      </c>
      <c r="DC516" s="114">
        <f>IF(DB516=0,0,-1*DB516^2/$Z$7)</f>
        <v>-0.2042735765571137</v>
      </c>
      <c r="DD516" s="61">
        <f>IF($AA$7,$Z$7*($Q516-1)/(1+DC527*($Q516-1)),0)</f>
        <v>0.14292430743477952</v>
      </c>
      <c r="DE516" s="114">
        <f>IF(DD516=0,0,-1*DD516^2/$Z$7)</f>
        <v>-0.2042735765571137</v>
      </c>
      <c r="DF516" s="61">
        <f>IF($AA$7,$Z$7*($Q516-1)/(1+DE527*($Q516-1)),0)</f>
        <v>0.14292430743477952</v>
      </c>
      <c r="DG516" s="114">
        <f>IF(DF516=0,0,-1*DF516^2/$Z$7)</f>
        <v>-0.2042735765571137</v>
      </c>
      <c r="DH516" s="61">
        <f>IF($AA$7,$Z$7*($Q516-1)/(1+DG527*($Q516-1)),0)</f>
        <v>0.14292430743477952</v>
      </c>
      <c r="DI516" s="114">
        <f>IF(DH516=0,0,-1*DH516^2/$Z$7)</f>
        <v>-0.2042735765571137</v>
      </c>
      <c r="DJ516" s="61">
        <f>IF($AA$7,$Z$7*($Q516-1)/(1+DI527*($Q516-1)),0)</f>
        <v>0.14292430743477952</v>
      </c>
      <c r="DK516" s="114">
        <f>IF(DJ516=0,0,-1*DJ516^2/$Z$7)</f>
        <v>-0.2042735765571137</v>
      </c>
      <c r="DL516" s="61">
        <f>IF($AA$7,$Z$7*($Q516-1)/(1+DK527*($Q516-1)),0)</f>
        <v>0.14292430743477952</v>
      </c>
      <c r="DM516" s="154">
        <f>IF(DL516=0,0,-1*DL516^2/$Z$7)</f>
        <v>-0.2042735765571137</v>
      </c>
    </row>
    <row r="517" spans="14:117" x14ac:dyDescent="0.25">
      <c r="N517" s="153">
        <f>$Z$8/(O514*(Q517-1)+1)</f>
        <v>0.10201986776327997</v>
      </c>
      <c r="O517" s="169">
        <f t="shared" ref="O517:O525" si="111">N517*Q517</f>
        <v>9.3710882430831921E-2</v>
      </c>
      <c r="P517" s="78">
        <v>2</v>
      </c>
      <c r="Q517" s="61">
        <f>IF($AA$8,AV492/AV504,0)</f>
        <v>0.91855522346169227</v>
      </c>
      <c r="R517" s="61">
        <f>IF($AA$8,$Z$8*($Q517-1)/(1+O474*($Q517-1)),0)</f>
        <v>-8.3089853311987E-3</v>
      </c>
      <c r="S517" s="114">
        <f>IF(R517=0,0,-1*R517^2/$Z$8)</f>
        <v>-6.9039237234075172E-4</v>
      </c>
      <c r="T517" s="61">
        <f>IF($AA$8,$Z$8*($Q517-1)/(1+S527*($Q517-1)),0)</f>
        <v>-8.3115386699716166E-3</v>
      </c>
      <c r="U517" s="114">
        <f>IF(T517=0,0,-1*T517^2/$Z$8)</f>
        <v>-6.908167506243355E-4</v>
      </c>
      <c r="V517" s="61">
        <f>IF($AA$8,$Z$8*($Q517-1)/(1+U527*($Q517-1)),0)</f>
        <v>-8.3089754191705868E-3</v>
      </c>
      <c r="W517" s="114">
        <f>IF(V517=0,0,-1*V517^2/$Z$8)</f>
        <v>-6.9039072516381022E-4</v>
      </c>
      <c r="X517" s="61">
        <f>IF($AA$8,$Z$8*($Q517-1)/(1+W527*($Q517-1)),0)</f>
        <v>-8.3089853322957895E-3</v>
      </c>
      <c r="Y517" s="114">
        <f>IF(X517=0,0,-1*X517^2/$Z$8)</f>
        <v>-6.9039237252306574E-4</v>
      </c>
      <c r="Z517" s="61">
        <f>IF($AA$8,$Z$8*($Q517-1)/(1+Y527*($Q517-1)),0)</f>
        <v>-8.308985332448041E-3</v>
      </c>
      <c r="AA517" s="114">
        <f>IF(Z517=0,0,-1*Z517^2/$Z$8)</f>
        <v>-6.9039237254836679E-4</v>
      </c>
      <c r="AB517" s="61">
        <f>IF($AA$8,$Z$8*($Q517-1)/(1+AA527*($Q517-1)),0)</f>
        <v>-8.308985332448041E-3</v>
      </c>
      <c r="AC517" s="114">
        <f>IF(AB517=0,0,-1*AB517^2/$Z$8)</f>
        <v>-6.9039237254836679E-4</v>
      </c>
      <c r="AD517" s="61">
        <f>IF($AA$8,$Z$8*($Q517-1)/(1+AC527*($Q517-1)),0)</f>
        <v>-8.308985332448041E-3</v>
      </c>
      <c r="AE517" s="114">
        <f>IF(AD517=0,0,-1*AD517^2/$Z$8)</f>
        <v>-6.9039237254836679E-4</v>
      </c>
      <c r="AF517" s="61">
        <f>IF($AA$8,$Z$8*($Q517-1)/(1+AE527*($Q517-1)),0)</f>
        <v>-8.308985332448041E-3</v>
      </c>
      <c r="AG517" s="114">
        <f>IF(AF517=0,0,-1*AF517^2/$Z$8)</f>
        <v>-6.9039237254836679E-4</v>
      </c>
      <c r="AH517" s="61">
        <f>IF($AA$8,$Z$8*($Q517-1)/(1+AG527*($Q517-1)),0)</f>
        <v>-8.308985332448041E-3</v>
      </c>
      <c r="AI517" s="114">
        <f>IF(AH517=0,0,-1*AH517^2/$Z$8)</f>
        <v>-6.9039237254836679E-4</v>
      </c>
      <c r="AJ517" s="61">
        <f>IF($AA$8,$Z$8*($Q517-1)/(1+AI527*($Q517-1)),0)</f>
        <v>-8.308985332448041E-3</v>
      </c>
      <c r="AK517" s="114">
        <f>IF(AJ517=0,0,-1*AJ517^2/$Z$8)</f>
        <v>-6.9039237254836679E-4</v>
      </c>
      <c r="AL517" s="61">
        <f>IF($AA$8,$Z$8*($Q517-1)/(1+AK527*($Q517-1)),0)</f>
        <v>-8.308985332448041E-3</v>
      </c>
      <c r="AM517" s="114">
        <f>IF(AL517=0,0,-1*AL517^2/$Z$8)</f>
        <v>-6.9039237254836679E-4</v>
      </c>
      <c r="AN517" s="61">
        <f>IF($AA$8,$Z$8*($Q517-1)/(1+AM527*($Q517-1)),0)</f>
        <v>-8.308985332448041E-3</v>
      </c>
      <c r="AO517" s="114">
        <f>IF(AN517=0,0,-1*AN517^2/$Z$8)</f>
        <v>-6.9039237254836679E-4</v>
      </c>
      <c r="AP517" s="61">
        <f>IF($AA$8,$Z$8*($Q517-1)/(1+AO527*($Q517-1)),0)</f>
        <v>-8.308985332448041E-3</v>
      </c>
      <c r="AQ517" s="114">
        <f>IF(AP517=0,0,-1*AP517^2/$Z$8)</f>
        <v>-6.9039237254836679E-4</v>
      </c>
      <c r="AR517" s="61">
        <f>IF($AA$8,$Z$8*($Q517-1)/(1+AQ527*($Q517-1)),0)</f>
        <v>-8.308985332448041E-3</v>
      </c>
      <c r="AS517" s="114">
        <f>IF(AR517=0,0,-1*AR517^2/$Z$8)</f>
        <v>-6.9039237254836679E-4</v>
      </c>
      <c r="AT517" s="61">
        <f>IF($AA$8,$Z$8*($Q517-1)/(1+AS527*($Q517-1)),0)</f>
        <v>-8.308985332448041E-3</v>
      </c>
      <c r="AU517" s="114">
        <f>IF(AT517=0,0,-1*AT517^2/$Z$8)</f>
        <v>-6.9039237254836679E-4</v>
      </c>
      <c r="AV517" s="61">
        <f>IF($AA$8,$Z$8*($Q517-1)/(1+AU527*($Q517-1)),0)</f>
        <v>-8.308985332448041E-3</v>
      </c>
      <c r="AW517" s="114">
        <f>IF(AV517=0,0,-1*AV517^2/$Z$8)</f>
        <v>-6.9039237254836679E-4</v>
      </c>
      <c r="AX517" s="61">
        <f>IF($AA$8,$Z$8*($Q517-1)/(1+AW527*($Q517-1)),0)</f>
        <v>-8.308985332448041E-3</v>
      </c>
      <c r="AY517" s="114">
        <f>IF(AX517=0,0,-1*AX517^2/$Z$8)</f>
        <v>-6.9039237254836679E-4</v>
      </c>
      <c r="AZ517" s="61">
        <f>IF($AA$8,$Z$8*($Q517-1)/(1+AY527*($Q517-1)),0)</f>
        <v>-8.308985332448041E-3</v>
      </c>
      <c r="BA517" s="114">
        <f>IF(AZ517=0,0,-1*AZ517^2/$Z$8)</f>
        <v>-6.9039237254836679E-4</v>
      </c>
      <c r="BB517" s="61">
        <f>IF($AA$8,$Z$8*($Q517-1)/(1+BA527*($Q517-1)),0)</f>
        <v>-8.308985332448041E-3</v>
      </c>
      <c r="BC517" s="114">
        <f>IF(BB517=0,0,-1*BB517^2/$Z$8)</f>
        <v>-6.9039237254836679E-4</v>
      </c>
      <c r="BD517" s="61">
        <f>IF($AA$8,$Z$8*($Q517-1)/(1+BC527*($Q517-1)),0)</f>
        <v>-8.308985332448041E-3</v>
      </c>
      <c r="BE517" s="114">
        <f>IF(BD517=0,0,-1*BD517^2/$Z$8)</f>
        <v>-6.9039237254836679E-4</v>
      </c>
      <c r="BF517" s="61">
        <f>IF($AA$8,$Z$8*($Q517-1)/(1+BE527*($Q517-1)),0)</f>
        <v>-8.308985332448041E-3</v>
      </c>
      <c r="BG517" s="114">
        <f>IF(BF517=0,0,-1*BF517^2/$Z$8)</f>
        <v>-6.9039237254836679E-4</v>
      </c>
      <c r="BH517" s="61">
        <f>IF($AA$8,$Z$8*($Q517-1)/(1+BG527*($Q517-1)),0)</f>
        <v>-8.308985332448041E-3</v>
      </c>
      <c r="BI517" s="114">
        <f>IF(BH517=0,0,-1*BH517^2/$Z$8)</f>
        <v>-6.9039237254836679E-4</v>
      </c>
      <c r="BJ517" s="61">
        <f>IF($AA$8,$Z$8*($Q517-1)/(1+BI527*($Q517-1)),0)</f>
        <v>-8.308985332448041E-3</v>
      </c>
      <c r="BK517" s="114">
        <f>IF(BJ517=0,0,-1*BJ517^2/$Z$8)</f>
        <v>-6.9039237254836679E-4</v>
      </c>
      <c r="BL517" s="61">
        <f>IF($AA$8,$Z$8*($Q517-1)/(1+BK527*($Q517-1)),0)</f>
        <v>-8.308985332448041E-3</v>
      </c>
      <c r="BM517" s="114">
        <f>IF(BL517=0,0,-1*BL517^2/$Z$8)</f>
        <v>-6.9039237254836679E-4</v>
      </c>
      <c r="BN517" s="61">
        <f>IF($AA$8,$Z$8*($Q517-1)/(1+BM527*($Q517-1)),0)</f>
        <v>-8.308985332448041E-3</v>
      </c>
      <c r="BO517" s="114">
        <f>IF(BN517=0,0,-1*BN517^2/$Z$8)</f>
        <v>-6.9039237254836679E-4</v>
      </c>
      <c r="BP517" s="61">
        <f>IF($AA$8,$Z$8*($Q517-1)/(1+BO527*($Q517-1)),0)</f>
        <v>-8.308985332448041E-3</v>
      </c>
      <c r="BQ517" s="114">
        <f>IF(BP517=0,0,-1*BP517^2/$Z$8)</f>
        <v>-6.9039237254836679E-4</v>
      </c>
      <c r="BR517" s="61">
        <f>IF($AA$8,$Z$8*($Q517-1)/(1+BQ527*($Q517-1)),0)</f>
        <v>-8.308985332448041E-3</v>
      </c>
      <c r="BS517" s="114">
        <f>IF(BR517=0,0,-1*BR517^2/$Z$8)</f>
        <v>-6.9039237254836679E-4</v>
      </c>
      <c r="BT517" s="61">
        <f>IF($AA$8,$Z$8*($Q517-1)/(1+BS527*($Q517-1)),0)</f>
        <v>-8.308985332448041E-3</v>
      </c>
      <c r="BU517" s="114">
        <f>IF(BT517=0,0,-1*BT517^2/$Z$8)</f>
        <v>-6.9039237254836679E-4</v>
      </c>
      <c r="BV517" s="61">
        <f>IF($AA$8,$Z$8*($Q517-1)/(1+BU527*($Q517-1)),0)</f>
        <v>-8.308985332448041E-3</v>
      </c>
      <c r="BW517" s="114">
        <f>IF(BV517=0,0,-1*BV517^2/$Z$8)</f>
        <v>-6.9039237254836679E-4</v>
      </c>
      <c r="BX517" s="61">
        <f>IF($AA$8,$Z$8*($Q517-1)/(1+BW527*($Q517-1)),0)</f>
        <v>-8.308985332448041E-3</v>
      </c>
      <c r="BY517" s="114">
        <f>IF(BX517=0,0,-1*BX517^2/$Z$8)</f>
        <v>-6.9039237254836679E-4</v>
      </c>
      <c r="BZ517" s="61">
        <f>IF($AA$8,$Z$8*($Q517-1)/(1+BY527*($Q517-1)),0)</f>
        <v>-8.308985332448041E-3</v>
      </c>
      <c r="CA517" s="114">
        <f>IF(BZ517=0,0,-1*BZ517^2/$Z$8)</f>
        <v>-6.9039237254836679E-4</v>
      </c>
      <c r="CB517" s="61">
        <f>IF($AA$8,$Z$8*($Q517-1)/(1+CA527*($Q517-1)),0)</f>
        <v>-8.308985332448041E-3</v>
      </c>
      <c r="CC517" s="114">
        <f>IF(CB517=0,0,-1*CB517^2/$Z$8)</f>
        <v>-6.9039237254836679E-4</v>
      </c>
      <c r="CD517" s="61">
        <f>IF($AA$8,$Z$8*($Q517-1)/(1+CC527*($Q517-1)),0)</f>
        <v>-8.308985332448041E-3</v>
      </c>
      <c r="CE517" s="114">
        <f>IF(CD517=0,0,-1*CD517^2/$Z$8)</f>
        <v>-6.9039237254836679E-4</v>
      </c>
      <c r="CF517" s="61">
        <f>IF($AA$8,$Z$8*($Q517-1)/(1+CE527*($Q517-1)),0)</f>
        <v>-8.308985332448041E-3</v>
      </c>
      <c r="CG517" s="114">
        <f>IF(CF517=0,0,-1*CF517^2/$Z$8)</f>
        <v>-6.9039237254836679E-4</v>
      </c>
      <c r="CH517" s="61">
        <f>IF($AA$8,$Z$8*($Q517-1)/(1+CG527*($Q517-1)),0)</f>
        <v>-8.308985332448041E-3</v>
      </c>
      <c r="CI517" s="114">
        <f>IF(CH517=0,0,-1*CH517^2/$Z$8)</f>
        <v>-6.9039237254836679E-4</v>
      </c>
      <c r="CJ517" s="61">
        <f>IF($AA$8,$Z$8*($Q517-1)/(1+CI527*($Q517-1)),0)</f>
        <v>-8.308985332448041E-3</v>
      </c>
      <c r="CK517" s="114">
        <f>IF(CJ517=0,0,-1*CJ517^2/$Z$8)</f>
        <v>-6.9039237254836679E-4</v>
      </c>
      <c r="CL517" s="61">
        <f>IF($AA$8,$Z$8*($Q517-1)/(1+CK527*($Q517-1)),0)</f>
        <v>-8.308985332448041E-3</v>
      </c>
      <c r="CM517" s="114">
        <f>IF(CL517=0,0,-1*CL517^2/$Z$8)</f>
        <v>-6.9039237254836679E-4</v>
      </c>
      <c r="CN517" s="61">
        <f>IF($AA$8,$Z$8*($Q517-1)/(1+CM527*($Q517-1)),0)</f>
        <v>-8.308985332448041E-3</v>
      </c>
      <c r="CO517" s="114">
        <f>IF(CN517=0,0,-1*CN517^2/$Z$8)</f>
        <v>-6.9039237254836679E-4</v>
      </c>
      <c r="CP517" s="61">
        <f>IF($AA$8,$Z$8*($Q517-1)/(1+CO527*($Q517-1)),0)</f>
        <v>-8.308985332448041E-3</v>
      </c>
      <c r="CQ517" s="114">
        <f>IF(CP517=0,0,-1*CP517^2/$Z$8)</f>
        <v>-6.9039237254836679E-4</v>
      </c>
      <c r="CR517" s="61">
        <f>IF($AA$8,$Z$8*($Q517-1)/(1+CQ527*($Q517-1)),0)</f>
        <v>-8.308985332448041E-3</v>
      </c>
      <c r="CS517" s="114">
        <f>IF(CR517=0,0,-1*CR517^2/$Z$8)</f>
        <v>-6.9039237254836679E-4</v>
      </c>
      <c r="CT517" s="61">
        <f>IF($AA$8,$Z$8*($Q517-1)/(1+CS527*($Q517-1)),0)</f>
        <v>-8.308985332448041E-3</v>
      </c>
      <c r="CU517" s="114">
        <f>IF(CT517=0,0,-1*CT517^2/$Z$8)</f>
        <v>-6.9039237254836679E-4</v>
      </c>
      <c r="CV517" s="61">
        <f>IF($AA$8,$Z$8*($Q517-1)/(1+CU527*($Q517-1)),0)</f>
        <v>-8.308985332448041E-3</v>
      </c>
      <c r="CW517" s="114">
        <f>IF(CV517=0,0,-1*CV517^2/$Z$8)</f>
        <v>-6.9039237254836679E-4</v>
      </c>
      <c r="CX517" s="61">
        <f>IF($AA$8,$Z$8*($Q517-1)/(1+CW527*($Q517-1)),0)</f>
        <v>-8.308985332448041E-3</v>
      </c>
      <c r="CY517" s="114">
        <f>IF(CX517=0,0,-1*CX517^2/$Z$8)</f>
        <v>-6.9039237254836679E-4</v>
      </c>
      <c r="CZ517" s="61">
        <f>IF($AA$8,$Z$8*($Q517-1)/(1+CY527*($Q517-1)),0)</f>
        <v>-8.308985332448041E-3</v>
      </c>
      <c r="DA517" s="114">
        <f>IF(CZ517=0,0,-1*CZ517^2/$Z$8)</f>
        <v>-6.9039237254836679E-4</v>
      </c>
      <c r="DB517" s="61">
        <f>IF($AA$8,$Z$8*($Q517-1)/(1+DA527*($Q517-1)),0)</f>
        <v>-8.308985332448041E-3</v>
      </c>
      <c r="DC517" s="114">
        <f>IF(DB517=0,0,-1*DB517^2/$Z$8)</f>
        <v>-6.9039237254836679E-4</v>
      </c>
      <c r="DD517" s="61">
        <f>IF($AA$8,$Z$8*($Q517-1)/(1+DC527*($Q517-1)),0)</f>
        <v>-8.308985332448041E-3</v>
      </c>
      <c r="DE517" s="114">
        <f>IF(DD517=0,0,-1*DD517^2/$Z$8)</f>
        <v>-6.9039237254836679E-4</v>
      </c>
      <c r="DF517" s="61">
        <f>IF($AA$8,$Z$8*($Q517-1)/(1+DE527*($Q517-1)),0)</f>
        <v>-8.308985332448041E-3</v>
      </c>
      <c r="DG517" s="114">
        <f>IF(DF517=0,0,-1*DF517^2/$Z$8)</f>
        <v>-6.9039237254836679E-4</v>
      </c>
      <c r="DH517" s="61">
        <f>IF($AA$8,$Z$8*($Q517-1)/(1+DG527*($Q517-1)),0)</f>
        <v>-8.308985332448041E-3</v>
      </c>
      <c r="DI517" s="114">
        <f>IF(DH517=0,0,-1*DH517^2/$Z$8)</f>
        <v>-6.9039237254836679E-4</v>
      </c>
      <c r="DJ517" s="61">
        <f>IF($AA$8,$Z$8*($Q517-1)/(1+DI527*($Q517-1)),0)</f>
        <v>-8.308985332448041E-3</v>
      </c>
      <c r="DK517" s="114">
        <f>IF(DJ517=0,0,-1*DJ517^2/$Z$8)</f>
        <v>-6.9039237254836679E-4</v>
      </c>
      <c r="DL517" s="61">
        <f>IF($AA$8,$Z$8*($Q517-1)/(1+DK527*($Q517-1)),0)</f>
        <v>-8.308985332448041E-3</v>
      </c>
      <c r="DM517" s="154">
        <f>IF(DL517=0,0,-1*DL517^2/$Z$8)</f>
        <v>-6.9039237254836679E-4</v>
      </c>
    </row>
    <row r="518" spans="14:117" x14ac:dyDescent="0.25">
      <c r="N518" s="153">
        <f>$Z$9/(O514*(Q518-1)+1)</f>
        <v>0.11931858869455168</v>
      </c>
      <c r="O518" s="169">
        <f t="shared" si="111"/>
        <v>3.9849094193599846E-2</v>
      </c>
      <c r="P518" s="78">
        <v>3</v>
      </c>
      <c r="Q518" s="61">
        <f>IF($AA$9,AV493/AV505,0)</f>
        <v>0.33397222201153504</v>
      </c>
      <c r="R518" s="61">
        <f>IF($AA$9,$Z$9*($Q518-1)/(1+O474*($Q518-1)),0)</f>
        <v>-7.9469494386667797E-2</v>
      </c>
      <c r="S518" s="114">
        <f>IF(R518=0,0,-1*R518^2/$Z$9)</f>
        <v>-6.3154005380726241E-2</v>
      </c>
      <c r="T518" s="61">
        <f>IF($AA$9,$Z$9*($Q518-1)/(1+S527*($Q518-1)),0)</f>
        <v>-7.9703678718246421E-2</v>
      </c>
      <c r="U518" s="114">
        <f>IF(T518=0,0,-1*T518^2/$Z$9)</f>
        <v>-6.3526764012214465E-2</v>
      </c>
      <c r="V518" s="61">
        <f>IF($AA$9,$Z$9*($Q518-1)/(1+U527*($Q518-1)),0)</f>
        <v>-7.9468587687946082E-2</v>
      </c>
      <c r="W518" s="114">
        <f>IF(V518=0,0,-1*V518^2/$Z$9)</f>
        <v>-6.3152564291167751E-2</v>
      </c>
      <c r="X518" s="61">
        <f>IF($AA$9,$Z$9*($Q518-1)/(1+W527*($Q518-1)),0)</f>
        <v>-7.9469494487024617E-2</v>
      </c>
      <c r="Y518" s="114">
        <f>IF(X518=0,0,-1*X518^2/$Z$9)</f>
        <v>-6.3154005540232358E-2</v>
      </c>
      <c r="Z518" s="61">
        <f>IF($AA$9,$Z$9*($Q518-1)/(1+Y527*($Q518-1)),0)</f>
        <v>-7.9469494500951809E-2</v>
      </c>
      <c r="AA518" s="114">
        <f>IF(Z518=0,0,-1*Z518^2/$Z$9)</f>
        <v>-6.3154005562368096E-2</v>
      </c>
      <c r="AB518" s="61">
        <f>IF($AA$9,$Z$9*($Q518-1)/(1+AA527*($Q518-1)),0)</f>
        <v>-7.9469494500951823E-2</v>
      </c>
      <c r="AC518" s="114">
        <f>IF(AB518=0,0,-1*AB518^2/$Z$9)</f>
        <v>-6.3154005562368123E-2</v>
      </c>
      <c r="AD518" s="61">
        <f>IF($AA$9,$Z$9*($Q518-1)/(1+AC527*($Q518-1)),0)</f>
        <v>-7.9469494500951823E-2</v>
      </c>
      <c r="AE518" s="114">
        <f>IF(AD518=0,0,-1*AD518^2/$Z$9)</f>
        <v>-6.3154005562368123E-2</v>
      </c>
      <c r="AF518" s="61">
        <f>IF($AA$9,$Z$9*($Q518-1)/(1+AE527*($Q518-1)),0)</f>
        <v>-7.9469494500951823E-2</v>
      </c>
      <c r="AG518" s="114">
        <f>IF(AF518=0,0,-1*AF518^2/$Z$9)</f>
        <v>-6.3154005562368123E-2</v>
      </c>
      <c r="AH518" s="61">
        <f>IF($AA$9,$Z$9*($Q518-1)/(1+AG527*($Q518-1)),0)</f>
        <v>-7.9469494500951823E-2</v>
      </c>
      <c r="AI518" s="114">
        <f>IF(AH518=0,0,-1*AH518^2/$Z$9)</f>
        <v>-6.3154005562368123E-2</v>
      </c>
      <c r="AJ518" s="61">
        <f>IF($AA$9,$Z$9*($Q518-1)/(1+AI527*($Q518-1)),0)</f>
        <v>-7.9469494500951823E-2</v>
      </c>
      <c r="AK518" s="114">
        <f>IF(AJ518=0,0,-1*AJ518^2/$Z$9)</f>
        <v>-6.3154005562368123E-2</v>
      </c>
      <c r="AL518" s="61">
        <f>IF($AA$9,$Z$9*($Q518-1)/(1+AK527*($Q518-1)),0)</f>
        <v>-7.9469494500951823E-2</v>
      </c>
      <c r="AM518" s="114">
        <f>IF(AL518=0,0,-1*AL518^2/$Z$9)</f>
        <v>-6.3154005562368123E-2</v>
      </c>
      <c r="AN518" s="61">
        <f>IF($AA$9,$Z$9*($Q518-1)/(1+AM527*($Q518-1)),0)</f>
        <v>-7.9469494500951823E-2</v>
      </c>
      <c r="AO518" s="114">
        <f>IF(AN518=0,0,-1*AN518^2/$Z$9)</f>
        <v>-6.3154005562368123E-2</v>
      </c>
      <c r="AP518" s="61">
        <f>IF($AA$9,$Z$9*($Q518-1)/(1+AO527*($Q518-1)),0)</f>
        <v>-7.9469494500951823E-2</v>
      </c>
      <c r="AQ518" s="114">
        <f>IF(AP518=0,0,-1*AP518^2/$Z$9)</f>
        <v>-6.3154005562368123E-2</v>
      </c>
      <c r="AR518" s="61">
        <f>IF($AA$9,$Z$9*($Q518-1)/(1+AQ527*($Q518-1)),0)</f>
        <v>-7.9469494500951823E-2</v>
      </c>
      <c r="AS518" s="114">
        <f>IF(AR518=0,0,-1*AR518^2/$Z$9)</f>
        <v>-6.3154005562368123E-2</v>
      </c>
      <c r="AT518" s="61">
        <f>IF($AA$9,$Z$9*($Q518-1)/(1+AS527*($Q518-1)),0)</f>
        <v>-7.9469494500951823E-2</v>
      </c>
      <c r="AU518" s="114">
        <f>IF(AT518=0,0,-1*AT518^2/$Z$9)</f>
        <v>-6.3154005562368123E-2</v>
      </c>
      <c r="AV518" s="61">
        <f>IF($AA$9,$Z$9*($Q518-1)/(1+AU527*($Q518-1)),0)</f>
        <v>-7.9469494500951823E-2</v>
      </c>
      <c r="AW518" s="114">
        <f>IF(AV518=0,0,-1*AV518^2/$Z$9)</f>
        <v>-6.3154005562368123E-2</v>
      </c>
      <c r="AX518" s="61">
        <f>IF($AA$9,$Z$9*($Q518-1)/(1+AW527*($Q518-1)),0)</f>
        <v>-7.9469494500951823E-2</v>
      </c>
      <c r="AY518" s="114">
        <f>IF(AX518=0,0,-1*AX518^2/$Z$9)</f>
        <v>-6.3154005562368123E-2</v>
      </c>
      <c r="AZ518" s="61">
        <f>IF($AA$9,$Z$9*($Q518-1)/(1+AY527*($Q518-1)),0)</f>
        <v>-7.9469494500951823E-2</v>
      </c>
      <c r="BA518" s="114">
        <f>IF(AZ518=0,0,-1*AZ518^2/$Z$9)</f>
        <v>-6.3154005562368123E-2</v>
      </c>
      <c r="BB518" s="61">
        <f>IF($AA$9,$Z$9*($Q518-1)/(1+BA527*($Q518-1)),0)</f>
        <v>-7.9469494500951823E-2</v>
      </c>
      <c r="BC518" s="114">
        <f>IF(BB518=0,0,-1*BB518^2/$Z$9)</f>
        <v>-6.3154005562368123E-2</v>
      </c>
      <c r="BD518" s="61">
        <f>IF($AA$9,$Z$9*($Q518-1)/(1+BC527*($Q518-1)),0)</f>
        <v>-7.9469494500951823E-2</v>
      </c>
      <c r="BE518" s="114">
        <f>IF(BD518=0,0,-1*BD518^2/$Z$9)</f>
        <v>-6.3154005562368123E-2</v>
      </c>
      <c r="BF518" s="61">
        <f>IF($AA$9,$Z$9*($Q518-1)/(1+BE527*($Q518-1)),0)</f>
        <v>-7.9469494500951823E-2</v>
      </c>
      <c r="BG518" s="114">
        <f>IF(BF518=0,0,-1*BF518^2/$Z$9)</f>
        <v>-6.3154005562368123E-2</v>
      </c>
      <c r="BH518" s="61">
        <f>IF($AA$9,$Z$9*($Q518-1)/(1+BG527*($Q518-1)),0)</f>
        <v>-7.9469494500951823E-2</v>
      </c>
      <c r="BI518" s="114">
        <f>IF(BH518=0,0,-1*BH518^2/$Z$9)</f>
        <v>-6.3154005562368123E-2</v>
      </c>
      <c r="BJ518" s="61">
        <f>IF($AA$9,$Z$9*($Q518-1)/(1+BI527*($Q518-1)),0)</f>
        <v>-7.9469494500951823E-2</v>
      </c>
      <c r="BK518" s="114">
        <f>IF(BJ518=0,0,-1*BJ518^2/$Z$9)</f>
        <v>-6.3154005562368123E-2</v>
      </c>
      <c r="BL518" s="61">
        <f>IF($AA$9,$Z$9*($Q518-1)/(1+BK527*($Q518-1)),0)</f>
        <v>-7.9469494500951823E-2</v>
      </c>
      <c r="BM518" s="114">
        <f>IF(BL518=0,0,-1*BL518^2/$Z$9)</f>
        <v>-6.3154005562368123E-2</v>
      </c>
      <c r="BN518" s="61">
        <f>IF($AA$9,$Z$9*($Q518-1)/(1+BM527*($Q518-1)),0)</f>
        <v>-7.9469494500951823E-2</v>
      </c>
      <c r="BO518" s="114">
        <f>IF(BN518=0,0,-1*BN518^2/$Z$9)</f>
        <v>-6.3154005562368123E-2</v>
      </c>
      <c r="BP518" s="61">
        <f>IF($AA$9,$Z$9*($Q518-1)/(1+BO527*($Q518-1)),0)</f>
        <v>-7.9469494500951823E-2</v>
      </c>
      <c r="BQ518" s="114">
        <f>IF(BP518=0,0,-1*BP518^2/$Z$9)</f>
        <v>-6.3154005562368123E-2</v>
      </c>
      <c r="BR518" s="61">
        <f>IF($AA$9,$Z$9*($Q518-1)/(1+BQ527*($Q518-1)),0)</f>
        <v>-7.9469494500951823E-2</v>
      </c>
      <c r="BS518" s="114">
        <f>IF(BR518=0,0,-1*BR518^2/$Z$9)</f>
        <v>-6.3154005562368123E-2</v>
      </c>
      <c r="BT518" s="61">
        <f>IF($AA$9,$Z$9*($Q518-1)/(1+BS527*($Q518-1)),0)</f>
        <v>-7.9469494500951823E-2</v>
      </c>
      <c r="BU518" s="114">
        <f>IF(BT518=0,0,-1*BT518^2/$Z$9)</f>
        <v>-6.3154005562368123E-2</v>
      </c>
      <c r="BV518" s="61">
        <f>IF($AA$9,$Z$9*($Q518-1)/(1+BU527*($Q518-1)),0)</f>
        <v>-7.9469494500951823E-2</v>
      </c>
      <c r="BW518" s="114">
        <f>IF(BV518=0,0,-1*BV518^2/$Z$9)</f>
        <v>-6.3154005562368123E-2</v>
      </c>
      <c r="BX518" s="61">
        <f>IF($AA$9,$Z$9*($Q518-1)/(1+BW527*($Q518-1)),0)</f>
        <v>-7.9469494500951823E-2</v>
      </c>
      <c r="BY518" s="114">
        <f>IF(BX518=0,0,-1*BX518^2/$Z$9)</f>
        <v>-6.3154005562368123E-2</v>
      </c>
      <c r="BZ518" s="61">
        <f>IF($AA$9,$Z$9*($Q518-1)/(1+BY527*($Q518-1)),0)</f>
        <v>-7.9469494500951823E-2</v>
      </c>
      <c r="CA518" s="114">
        <f>IF(BZ518=0,0,-1*BZ518^2/$Z$9)</f>
        <v>-6.3154005562368123E-2</v>
      </c>
      <c r="CB518" s="61">
        <f>IF($AA$9,$Z$9*($Q518-1)/(1+CA527*($Q518-1)),0)</f>
        <v>-7.9469494500951823E-2</v>
      </c>
      <c r="CC518" s="114">
        <f>IF(CB518=0,0,-1*CB518^2/$Z$9)</f>
        <v>-6.3154005562368123E-2</v>
      </c>
      <c r="CD518" s="61">
        <f>IF($AA$9,$Z$9*($Q518-1)/(1+CC527*($Q518-1)),0)</f>
        <v>-7.9469494500951823E-2</v>
      </c>
      <c r="CE518" s="114">
        <f>IF(CD518=0,0,-1*CD518^2/$Z$9)</f>
        <v>-6.3154005562368123E-2</v>
      </c>
      <c r="CF518" s="61">
        <f>IF($AA$9,$Z$9*($Q518-1)/(1+CE527*($Q518-1)),0)</f>
        <v>-7.9469494500951823E-2</v>
      </c>
      <c r="CG518" s="114">
        <f>IF(CF518=0,0,-1*CF518^2/$Z$9)</f>
        <v>-6.3154005562368123E-2</v>
      </c>
      <c r="CH518" s="61">
        <f>IF($AA$9,$Z$9*($Q518-1)/(1+CG527*($Q518-1)),0)</f>
        <v>-7.9469494500951823E-2</v>
      </c>
      <c r="CI518" s="114">
        <f>IF(CH518=0,0,-1*CH518^2/$Z$9)</f>
        <v>-6.3154005562368123E-2</v>
      </c>
      <c r="CJ518" s="61">
        <f>IF($AA$9,$Z$9*($Q518-1)/(1+CI527*($Q518-1)),0)</f>
        <v>-7.9469494500951823E-2</v>
      </c>
      <c r="CK518" s="114">
        <f>IF(CJ518=0,0,-1*CJ518^2/$Z$9)</f>
        <v>-6.3154005562368123E-2</v>
      </c>
      <c r="CL518" s="61">
        <f>IF($AA$9,$Z$9*($Q518-1)/(1+CK527*($Q518-1)),0)</f>
        <v>-7.9469494500951823E-2</v>
      </c>
      <c r="CM518" s="114">
        <f>IF(CL518=0,0,-1*CL518^2/$Z$9)</f>
        <v>-6.3154005562368123E-2</v>
      </c>
      <c r="CN518" s="61">
        <f>IF($AA$9,$Z$9*($Q518-1)/(1+CM527*($Q518-1)),0)</f>
        <v>-7.9469494500951823E-2</v>
      </c>
      <c r="CO518" s="114">
        <f>IF(CN518=0,0,-1*CN518^2/$Z$9)</f>
        <v>-6.3154005562368123E-2</v>
      </c>
      <c r="CP518" s="61">
        <f>IF($AA$9,$Z$9*($Q518-1)/(1+CO527*($Q518-1)),0)</f>
        <v>-7.9469494500951823E-2</v>
      </c>
      <c r="CQ518" s="114">
        <f>IF(CP518=0,0,-1*CP518^2/$Z$9)</f>
        <v>-6.3154005562368123E-2</v>
      </c>
      <c r="CR518" s="61">
        <f>IF($AA$9,$Z$9*($Q518-1)/(1+CQ527*($Q518-1)),0)</f>
        <v>-7.9469494500951823E-2</v>
      </c>
      <c r="CS518" s="114">
        <f>IF(CR518=0,0,-1*CR518^2/$Z$9)</f>
        <v>-6.3154005562368123E-2</v>
      </c>
      <c r="CT518" s="61">
        <f>IF($AA$9,$Z$9*($Q518-1)/(1+CS527*($Q518-1)),0)</f>
        <v>-7.9469494500951823E-2</v>
      </c>
      <c r="CU518" s="114">
        <f>IF(CT518=0,0,-1*CT518^2/$Z$9)</f>
        <v>-6.3154005562368123E-2</v>
      </c>
      <c r="CV518" s="61">
        <f>IF($AA$9,$Z$9*($Q518-1)/(1+CU527*($Q518-1)),0)</f>
        <v>-7.9469494500951823E-2</v>
      </c>
      <c r="CW518" s="114">
        <f>IF(CV518=0,0,-1*CV518^2/$Z$9)</f>
        <v>-6.3154005562368123E-2</v>
      </c>
      <c r="CX518" s="61">
        <f>IF($AA$9,$Z$9*($Q518-1)/(1+CW527*($Q518-1)),0)</f>
        <v>-7.9469494500951823E-2</v>
      </c>
      <c r="CY518" s="114">
        <f>IF(CX518=0,0,-1*CX518^2/$Z$9)</f>
        <v>-6.3154005562368123E-2</v>
      </c>
      <c r="CZ518" s="61">
        <f>IF($AA$9,$Z$9*($Q518-1)/(1+CY527*($Q518-1)),0)</f>
        <v>-7.9469494500951823E-2</v>
      </c>
      <c r="DA518" s="114">
        <f>IF(CZ518=0,0,-1*CZ518^2/$Z$9)</f>
        <v>-6.3154005562368123E-2</v>
      </c>
      <c r="DB518" s="61">
        <f>IF($AA$9,$Z$9*($Q518-1)/(1+DA527*($Q518-1)),0)</f>
        <v>-7.9469494500951823E-2</v>
      </c>
      <c r="DC518" s="114">
        <f>IF(DB518=0,0,-1*DB518^2/$Z$9)</f>
        <v>-6.3154005562368123E-2</v>
      </c>
      <c r="DD518" s="61">
        <f>IF($AA$9,$Z$9*($Q518-1)/(1+DC527*($Q518-1)),0)</f>
        <v>-7.9469494500951823E-2</v>
      </c>
      <c r="DE518" s="114">
        <f>IF(DD518=0,0,-1*DD518^2/$Z$9)</f>
        <v>-6.3154005562368123E-2</v>
      </c>
      <c r="DF518" s="61">
        <f>IF($AA$9,$Z$9*($Q518-1)/(1+DE527*($Q518-1)),0)</f>
        <v>-7.9469494500951823E-2</v>
      </c>
      <c r="DG518" s="114">
        <f>IF(DF518=0,0,-1*DF518^2/$Z$9)</f>
        <v>-6.3154005562368123E-2</v>
      </c>
      <c r="DH518" s="61">
        <f>IF($AA$9,$Z$9*($Q518-1)/(1+DG527*($Q518-1)),0)</f>
        <v>-7.9469494500951823E-2</v>
      </c>
      <c r="DI518" s="114">
        <f>IF(DH518=0,0,-1*DH518^2/$Z$9)</f>
        <v>-6.3154005562368123E-2</v>
      </c>
      <c r="DJ518" s="61">
        <f>IF($AA$9,$Z$9*($Q518-1)/(1+DI527*($Q518-1)),0)</f>
        <v>-7.9469494500951823E-2</v>
      </c>
      <c r="DK518" s="114">
        <f>IF(DJ518=0,0,-1*DJ518^2/$Z$9)</f>
        <v>-6.3154005562368123E-2</v>
      </c>
      <c r="DL518" s="61">
        <f>IF($AA$9,$Z$9*($Q518-1)/(1+DK527*($Q518-1)),0)</f>
        <v>-7.9469494500951823E-2</v>
      </c>
      <c r="DM518" s="154">
        <f>IF(DL518=0,0,-1*DL518^2/$Z$9)</f>
        <v>-6.3154005562368123E-2</v>
      </c>
    </row>
    <row r="519" spans="14:117" x14ac:dyDescent="0.25">
      <c r="N519" s="153">
        <f>$Z$10/(O514*(Q519-1)+1)</f>
        <v>0.12592706192356193</v>
      </c>
      <c r="O519" s="169">
        <f t="shared" si="111"/>
        <v>1.9272764472660211E-2</v>
      </c>
      <c r="P519" s="78">
        <v>4</v>
      </c>
      <c r="Q519" s="61">
        <f>IF($AA$10,AV494/AV506,0)</f>
        <v>0.15304704309196726</v>
      </c>
      <c r="R519" s="61">
        <f>IF($AA$10,$Z$10*($Q519-1)/(1+O474*($Q519-1)),0)</f>
        <v>-0.10665429724505622</v>
      </c>
      <c r="S519" s="114">
        <f>IF(R519=0,0,-1*R519^2/$Z$10)</f>
        <v>-0.11375139120836807</v>
      </c>
      <c r="T519" s="61">
        <f>IF($AA$10,$Z$10*($Q519-1)/(1+S527*($Q519-1)),0)</f>
        <v>-0.1070765297503901</v>
      </c>
      <c r="U519" s="114">
        <f>IF(T519=0,0,-1*T519^2/$Z$10)</f>
        <v>-0.11465383223386176</v>
      </c>
      <c r="V519" s="61">
        <f>IF($AA$10,$Z$10*($Q519-1)/(1+U527*($Q519-1)),0)</f>
        <v>-0.10665266412871081</v>
      </c>
      <c r="W519" s="114">
        <f>IF(V519=0,0,-1*V519^2/$Z$10)</f>
        <v>-0.11374790765751598</v>
      </c>
      <c r="X519" s="61">
        <f>IF($AA$10,$Z$10*($Q519-1)/(1+W527*($Q519-1)),0)</f>
        <v>-0.10665429742581638</v>
      </c>
      <c r="Y519" s="114">
        <f>IF(X519=0,0,-1*X519^2/$Z$10)</f>
        <v>-0.11375139159394501</v>
      </c>
      <c r="Z519" s="61">
        <f>IF($AA$10,$Z$10*($Q519-1)/(1+Y527*($Q519-1)),0)</f>
        <v>-0.1066542974509017</v>
      </c>
      <c r="AA519" s="114">
        <f>IF(Z519=0,0,-1*Z519^2/$Z$10)</f>
        <v>-0.11375139164745415</v>
      </c>
      <c r="AB519" s="61">
        <f>IF($AA$10,$Z$10*($Q519-1)/(1+AA527*($Q519-1)),0)</f>
        <v>-0.1066542974509017</v>
      </c>
      <c r="AC519" s="114">
        <f>IF(AB519=0,0,-1*AB519^2/$Z$10)</f>
        <v>-0.11375139164745415</v>
      </c>
      <c r="AD519" s="61">
        <f>IF($AA$10,$Z$10*($Q519-1)/(1+AC527*($Q519-1)),0)</f>
        <v>-0.1066542974509017</v>
      </c>
      <c r="AE519" s="114">
        <f>IF(AD519=0,0,-1*AD519^2/$Z$10)</f>
        <v>-0.11375139164745415</v>
      </c>
      <c r="AF519" s="61">
        <f>IF($AA$10,$Z$10*($Q519-1)/(1+AE527*($Q519-1)),0)</f>
        <v>-0.1066542974509017</v>
      </c>
      <c r="AG519" s="114">
        <f>IF(AF519=0,0,-1*AF519^2/$Z$10)</f>
        <v>-0.11375139164745415</v>
      </c>
      <c r="AH519" s="61">
        <f>IF($AA$10,$Z$10*($Q519-1)/(1+AG527*($Q519-1)),0)</f>
        <v>-0.1066542974509017</v>
      </c>
      <c r="AI519" s="114">
        <f>IF(AH519=0,0,-1*AH519^2/$Z$10)</f>
        <v>-0.11375139164745415</v>
      </c>
      <c r="AJ519" s="61">
        <f>IF($AA$10,$Z$10*($Q519-1)/(1+AI527*($Q519-1)),0)</f>
        <v>-0.1066542974509017</v>
      </c>
      <c r="AK519" s="114">
        <f>IF(AJ519=0,0,-1*AJ519^2/$Z$10)</f>
        <v>-0.11375139164745415</v>
      </c>
      <c r="AL519" s="61">
        <f>IF($AA$10,$Z$10*($Q519-1)/(1+AK527*($Q519-1)),0)</f>
        <v>-0.1066542974509017</v>
      </c>
      <c r="AM519" s="114">
        <f>IF(AL519=0,0,-1*AL519^2/$Z$10)</f>
        <v>-0.11375139164745415</v>
      </c>
      <c r="AN519" s="61">
        <f>IF($AA$10,$Z$10*($Q519-1)/(1+AM527*($Q519-1)),0)</f>
        <v>-0.1066542974509017</v>
      </c>
      <c r="AO519" s="114">
        <f>IF(AN519=0,0,-1*AN519^2/$Z$10)</f>
        <v>-0.11375139164745415</v>
      </c>
      <c r="AP519" s="61">
        <f>IF($AA$10,$Z$10*($Q519-1)/(1+AO527*($Q519-1)),0)</f>
        <v>-0.1066542974509017</v>
      </c>
      <c r="AQ519" s="114">
        <f>IF(AP519=0,0,-1*AP519^2/$Z$10)</f>
        <v>-0.11375139164745415</v>
      </c>
      <c r="AR519" s="61">
        <f>IF($AA$10,$Z$10*($Q519-1)/(1+AQ527*($Q519-1)),0)</f>
        <v>-0.1066542974509017</v>
      </c>
      <c r="AS519" s="114">
        <f>IF(AR519=0,0,-1*AR519^2/$Z$10)</f>
        <v>-0.11375139164745415</v>
      </c>
      <c r="AT519" s="61">
        <f>IF($AA$10,$Z$10*($Q519-1)/(1+AS527*($Q519-1)),0)</f>
        <v>-0.1066542974509017</v>
      </c>
      <c r="AU519" s="114">
        <f>IF(AT519=0,0,-1*AT519^2/$Z$10)</f>
        <v>-0.11375139164745415</v>
      </c>
      <c r="AV519" s="61">
        <f>IF($AA$10,$Z$10*($Q519-1)/(1+AU527*($Q519-1)),0)</f>
        <v>-0.1066542974509017</v>
      </c>
      <c r="AW519" s="114">
        <f>IF(AV519=0,0,-1*AV519^2/$Z$10)</f>
        <v>-0.11375139164745415</v>
      </c>
      <c r="AX519" s="61">
        <f>IF($AA$10,$Z$10*($Q519-1)/(1+AW527*($Q519-1)),0)</f>
        <v>-0.1066542974509017</v>
      </c>
      <c r="AY519" s="114">
        <f>IF(AX519=0,0,-1*AX519^2/$Z$10)</f>
        <v>-0.11375139164745415</v>
      </c>
      <c r="AZ519" s="61">
        <f>IF($AA$10,$Z$10*($Q519-1)/(1+AY527*($Q519-1)),0)</f>
        <v>-0.1066542974509017</v>
      </c>
      <c r="BA519" s="114">
        <f>IF(AZ519=0,0,-1*AZ519^2/$Z$10)</f>
        <v>-0.11375139164745415</v>
      </c>
      <c r="BB519" s="61">
        <f>IF($AA$10,$Z$10*($Q519-1)/(1+BA527*($Q519-1)),0)</f>
        <v>-0.1066542974509017</v>
      </c>
      <c r="BC519" s="114">
        <f>IF(BB519=0,0,-1*BB519^2/$Z$10)</f>
        <v>-0.11375139164745415</v>
      </c>
      <c r="BD519" s="61">
        <f>IF($AA$10,$Z$10*($Q519-1)/(1+BC527*($Q519-1)),0)</f>
        <v>-0.1066542974509017</v>
      </c>
      <c r="BE519" s="114">
        <f>IF(BD519=0,0,-1*BD519^2/$Z$10)</f>
        <v>-0.11375139164745415</v>
      </c>
      <c r="BF519" s="61">
        <f>IF($AA$10,$Z$10*($Q519-1)/(1+BE527*($Q519-1)),0)</f>
        <v>-0.1066542974509017</v>
      </c>
      <c r="BG519" s="114">
        <f>IF(BF519=0,0,-1*BF519^2/$Z$10)</f>
        <v>-0.11375139164745415</v>
      </c>
      <c r="BH519" s="61">
        <f>IF($AA$10,$Z$10*($Q519-1)/(1+BG527*($Q519-1)),0)</f>
        <v>-0.1066542974509017</v>
      </c>
      <c r="BI519" s="114">
        <f>IF(BH519=0,0,-1*BH519^2/$Z$10)</f>
        <v>-0.11375139164745415</v>
      </c>
      <c r="BJ519" s="61">
        <f>IF($AA$10,$Z$10*($Q519-1)/(1+BI527*($Q519-1)),0)</f>
        <v>-0.1066542974509017</v>
      </c>
      <c r="BK519" s="114">
        <f>IF(BJ519=0,0,-1*BJ519^2/$Z$10)</f>
        <v>-0.11375139164745415</v>
      </c>
      <c r="BL519" s="61">
        <f>IF($AA$10,$Z$10*($Q519-1)/(1+BK527*($Q519-1)),0)</f>
        <v>-0.1066542974509017</v>
      </c>
      <c r="BM519" s="114">
        <f>IF(BL519=0,0,-1*BL519^2/$Z$10)</f>
        <v>-0.11375139164745415</v>
      </c>
      <c r="BN519" s="61">
        <f>IF($AA$10,$Z$10*($Q519-1)/(1+BM527*($Q519-1)),0)</f>
        <v>-0.1066542974509017</v>
      </c>
      <c r="BO519" s="114">
        <f>IF(BN519=0,0,-1*BN519^2/$Z$10)</f>
        <v>-0.11375139164745415</v>
      </c>
      <c r="BP519" s="61">
        <f>IF($AA$10,$Z$10*($Q519-1)/(1+BO527*($Q519-1)),0)</f>
        <v>-0.1066542974509017</v>
      </c>
      <c r="BQ519" s="114">
        <f>IF(BP519=0,0,-1*BP519^2/$Z$10)</f>
        <v>-0.11375139164745415</v>
      </c>
      <c r="BR519" s="61">
        <f>IF($AA$10,$Z$10*($Q519-1)/(1+BQ527*($Q519-1)),0)</f>
        <v>-0.1066542974509017</v>
      </c>
      <c r="BS519" s="114">
        <f>IF(BR519=0,0,-1*BR519^2/$Z$10)</f>
        <v>-0.11375139164745415</v>
      </c>
      <c r="BT519" s="61">
        <f>IF($AA$10,$Z$10*($Q519-1)/(1+BS527*($Q519-1)),0)</f>
        <v>-0.1066542974509017</v>
      </c>
      <c r="BU519" s="114">
        <f>IF(BT519=0,0,-1*BT519^2/$Z$10)</f>
        <v>-0.11375139164745415</v>
      </c>
      <c r="BV519" s="61">
        <f>IF($AA$10,$Z$10*($Q519-1)/(1+BU527*($Q519-1)),0)</f>
        <v>-0.1066542974509017</v>
      </c>
      <c r="BW519" s="114">
        <f>IF(BV519=0,0,-1*BV519^2/$Z$10)</f>
        <v>-0.11375139164745415</v>
      </c>
      <c r="BX519" s="61">
        <f>IF($AA$10,$Z$10*($Q519-1)/(1+BW527*($Q519-1)),0)</f>
        <v>-0.1066542974509017</v>
      </c>
      <c r="BY519" s="114">
        <f>IF(BX519=0,0,-1*BX519^2/$Z$10)</f>
        <v>-0.11375139164745415</v>
      </c>
      <c r="BZ519" s="61">
        <f>IF($AA$10,$Z$10*($Q519-1)/(1+BY527*($Q519-1)),0)</f>
        <v>-0.1066542974509017</v>
      </c>
      <c r="CA519" s="114">
        <f>IF(BZ519=0,0,-1*BZ519^2/$Z$10)</f>
        <v>-0.11375139164745415</v>
      </c>
      <c r="CB519" s="61">
        <f>IF($AA$10,$Z$10*($Q519-1)/(1+CA527*($Q519-1)),0)</f>
        <v>-0.1066542974509017</v>
      </c>
      <c r="CC519" s="114">
        <f>IF(CB519=0,0,-1*CB519^2/$Z$10)</f>
        <v>-0.11375139164745415</v>
      </c>
      <c r="CD519" s="61">
        <f>IF($AA$10,$Z$10*($Q519-1)/(1+CC527*($Q519-1)),0)</f>
        <v>-0.1066542974509017</v>
      </c>
      <c r="CE519" s="114">
        <f>IF(CD519=0,0,-1*CD519^2/$Z$10)</f>
        <v>-0.11375139164745415</v>
      </c>
      <c r="CF519" s="61">
        <f>IF($AA$10,$Z$10*($Q519-1)/(1+CE527*($Q519-1)),0)</f>
        <v>-0.1066542974509017</v>
      </c>
      <c r="CG519" s="114">
        <f>IF(CF519=0,0,-1*CF519^2/$Z$10)</f>
        <v>-0.11375139164745415</v>
      </c>
      <c r="CH519" s="61">
        <f>IF($AA$10,$Z$10*($Q519-1)/(1+CG527*($Q519-1)),0)</f>
        <v>-0.1066542974509017</v>
      </c>
      <c r="CI519" s="114">
        <f>IF(CH519=0,0,-1*CH519^2/$Z$10)</f>
        <v>-0.11375139164745415</v>
      </c>
      <c r="CJ519" s="61">
        <f>IF($AA$10,$Z$10*($Q519-1)/(1+CI527*($Q519-1)),0)</f>
        <v>-0.1066542974509017</v>
      </c>
      <c r="CK519" s="114">
        <f>IF(CJ519=0,0,-1*CJ519^2/$Z$10)</f>
        <v>-0.11375139164745415</v>
      </c>
      <c r="CL519" s="61">
        <f>IF($AA$10,$Z$10*($Q519-1)/(1+CK527*($Q519-1)),0)</f>
        <v>-0.1066542974509017</v>
      </c>
      <c r="CM519" s="114">
        <f>IF(CL519=0,0,-1*CL519^2/$Z$10)</f>
        <v>-0.11375139164745415</v>
      </c>
      <c r="CN519" s="61">
        <f>IF($AA$10,$Z$10*($Q519-1)/(1+CM527*($Q519-1)),0)</f>
        <v>-0.1066542974509017</v>
      </c>
      <c r="CO519" s="114">
        <f>IF(CN519=0,0,-1*CN519^2/$Z$10)</f>
        <v>-0.11375139164745415</v>
      </c>
      <c r="CP519" s="61">
        <f>IF($AA$10,$Z$10*($Q519-1)/(1+CO527*($Q519-1)),0)</f>
        <v>-0.1066542974509017</v>
      </c>
      <c r="CQ519" s="114">
        <f>IF(CP519=0,0,-1*CP519^2/$Z$10)</f>
        <v>-0.11375139164745415</v>
      </c>
      <c r="CR519" s="61">
        <f>IF($AA$10,$Z$10*($Q519-1)/(1+CQ527*($Q519-1)),0)</f>
        <v>-0.1066542974509017</v>
      </c>
      <c r="CS519" s="114">
        <f>IF(CR519=0,0,-1*CR519^2/$Z$10)</f>
        <v>-0.11375139164745415</v>
      </c>
      <c r="CT519" s="61">
        <f>IF($AA$10,$Z$10*($Q519-1)/(1+CS527*($Q519-1)),0)</f>
        <v>-0.1066542974509017</v>
      </c>
      <c r="CU519" s="114">
        <f>IF(CT519=0,0,-1*CT519^2/$Z$10)</f>
        <v>-0.11375139164745415</v>
      </c>
      <c r="CV519" s="61">
        <f>IF($AA$10,$Z$10*($Q519-1)/(1+CU527*($Q519-1)),0)</f>
        <v>-0.1066542974509017</v>
      </c>
      <c r="CW519" s="114">
        <f>IF(CV519=0,0,-1*CV519^2/$Z$10)</f>
        <v>-0.11375139164745415</v>
      </c>
      <c r="CX519" s="61">
        <f>IF($AA$10,$Z$10*($Q519-1)/(1+CW527*($Q519-1)),0)</f>
        <v>-0.1066542974509017</v>
      </c>
      <c r="CY519" s="114">
        <f>IF(CX519=0,0,-1*CX519^2/$Z$10)</f>
        <v>-0.11375139164745415</v>
      </c>
      <c r="CZ519" s="61">
        <f>IF($AA$10,$Z$10*($Q519-1)/(1+CY527*($Q519-1)),0)</f>
        <v>-0.1066542974509017</v>
      </c>
      <c r="DA519" s="114">
        <f>IF(CZ519=0,0,-1*CZ519^2/$Z$10)</f>
        <v>-0.11375139164745415</v>
      </c>
      <c r="DB519" s="61">
        <f>IF($AA$10,$Z$10*($Q519-1)/(1+DA527*($Q519-1)),0)</f>
        <v>-0.1066542974509017</v>
      </c>
      <c r="DC519" s="114">
        <f>IF(DB519=0,0,-1*DB519^2/$Z$10)</f>
        <v>-0.11375139164745415</v>
      </c>
      <c r="DD519" s="61">
        <f>IF($AA$10,$Z$10*($Q519-1)/(1+DC527*($Q519-1)),0)</f>
        <v>-0.1066542974509017</v>
      </c>
      <c r="DE519" s="114">
        <f>IF(DD519=0,0,-1*DD519^2/$Z$10)</f>
        <v>-0.11375139164745415</v>
      </c>
      <c r="DF519" s="61">
        <f>IF($AA$10,$Z$10*($Q519-1)/(1+DE527*($Q519-1)),0)</f>
        <v>-0.1066542974509017</v>
      </c>
      <c r="DG519" s="114">
        <f>IF(DF519=0,0,-1*DF519^2/$Z$10)</f>
        <v>-0.11375139164745415</v>
      </c>
      <c r="DH519" s="61">
        <f>IF($AA$10,$Z$10*($Q519-1)/(1+DG527*($Q519-1)),0)</f>
        <v>-0.1066542974509017</v>
      </c>
      <c r="DI519" s="114">
        <f>IF(DH519=0,0,-1*DH519^2/$Z$10)</f>
        <v>-0.11375139164745415</v>
      </c>
      <c r="DJ519" s="61">
        <f>IF($AA$10,$Z$10*($Q519-1)/(1+DI527*($Q519-1)),0)</f>
        <v>-0.1066542974509017</v>
      </c>
      <c r="DK519" s="114">
        <f>IF(DJ519=0,0,-1*DJ519^2/$Z$10)</f>
        <v>-0.11375139164745415</v>
      </c>
      <c r="DL519" s="61">
        <f>IF($AA$10,$Z$10*($Q519-1)/(1+DK527*($Q519-1)),0)</f>
        <v>-0.1066542974509017</v>
      </c>
      <c r="DM519" s="154">
        <f>IF(DL519=0,0,-1*DL519^2/$Z$10)</f>
        <v>-0.11375139164745415</v>
      </c>
    </row>
    <row r="520" spans="14:117" x14ac:dyDescent="0.25">
      <c r="N520" s="153">
        <f>$Z$11/(O514*(Q520-1)+1)</f>
        <v>0.12573146511617236</v>
      </c>
      <c r="O520" s="169">
        <f t="shared" si="111"/>
        <v>1.9881780241013957E-2</v>
      </c>
      <c r="P520" s="78">
        <v>5</v>
      </c>
      <c r="Q520" s="61">
        <f>IF($AA$11,AV495/AV507,0)</f>
        <v>0.15812891564290407</v>
      </c>
      <c r="R520" s="61">
        <f>IF($AA$11,$Z$11*($Q520-1)/(1+O474*($Q520-1)),0)</f>
        <v>-0.10584968467240703</v>
      </c>
      <c r="S520" s="114">
        <f>IF(R520=0,0,-1*R520^2/$Z$11)</f>
        <v>-0.11204155745248</v>
      </c>
      <c r="T520" s="61">
        <f>IF($AA$11,$Z$11*($Q520-1)/(1+S527*($Q520-1)),0)</f>
        <v>-0.10626555804450946</v>
      </c>
      <c r="U520" s="114">
        <f>IF(T520=0,0,-1*T520^2/$Z$11)</f>
        <v>-0.11292368826511009</v>
      </c>
      <c r="V520" s="61">
        <f>IF($AA$11,$Z$11*($Q520-1)/(1+U527*($Q520-1)),0)</f>
        <v>-0.10584807610377299</v>
      </c>
      <c r="W520" s="114">
        <f>IF(V520=0,0,-1*V520^2/$Z$11)</f>
        <v>-0.11203815214870118</v>
      </c>
      <c r="X520" s="61">
        <f>IF($AA$11,$Z$11*($Q520-1)/(1+W527*($Q520-1)),0)</f>
        <v>-0.10584968485045013</v>
      </c>
      <c r="Y520" s="114">
        <f>IF(X520=0,0,-1*X520^2/$Z$11)</f>
        <v>-0.11204155782939611</v>
      </c>
      <c r="Z520" s="61">
        <f>IF($AA$11,$Z$11*($Q520-1)/(1+Y527*($Q520-1)),0)</f>
        <v>-0.10584968487515839</v>
      </c>
      <c r="AA520" s="114">
        <f>IF(Z520=0,0,-1*Z520^2/$Z$11)</f>
        <v>-0.11204155788170335</v>
      </c>
      <c r="AB520" s="61">
        <f>IF($AA$11,$Z$11*($Q520-1)/(1+AA527*($Q520-1)),0)</f>
        <v>-0.1058496848751584</v>
      </c>
      <c r="AC520" s="114">
        <f>IF(AB520=0,0,-1*AB520^2/$Z$11)</f>
        <v>-0.11204155788170338</v>
      </c>
      <c r="AD520" s="61">
        <f>IF($AA$11,$Z$11*($Q520-1)/(1+AC527*($Q520-1)),0)</f>
        <v>-0.1058496848751584</v>
      </c>
      <c r="AE520" s="114">
        <f>IF(AD520=0,0,-1*AD520^2/$Z$11)</f>
        <v>-0.11204155788170338</v>
      </c>
      <c r="AF520" s="61">
        <f>IF($AA$11,$Z$11*($Q520-1)/(1+AE527*($Q520-1)),0)</f>
        <v>-0.1058496848751584</v>
      </c>
      <c r="AG520" s="114">
        <f>IF(AF520=0,0,-1*AF520^2/$Z$11)</f>
        <v>-0.11204155788170338</v>
      </c>
      <c r="AH520" s="61">
        <f>IF($AA$11,$Z$11*($Q520-1)/(1+AG527*($Q520-1)),0)</f>
        <v>-0.1058496848751584</v>
      </c>
      <c r="AI520" s="114">
        <f>IF(AH520=0,0,-1*AH520^2/$Z$11)</f>
        <v>-0.11204155788170338</v>
      </c>
      <c r="AJ520" s="61">
        <f>IF($AA$11,$Z$11*($Q520-1)/(1+AI527*($Q520-1)),0)</f>
        <v>-0.1058496848751584</v>
      </c>
      <c r="AK520" s="114">
        <f>IF(AJ520=0,0,-1*AJ520^2/$Z$11)</f>
        <v>-0.11204155788170338</v>
      </c>
      <c r="AL520" s="61">
        <f>IF($AA$11,$Z$11*($Q520-1)/(1+AK527*($Q520-1)),0)</f>
        <v>-0.1058496848751584</v>
      </c>
      <c r="AM520" s="114">
        <f>IF(AL520=0,0,-1*AL520^2/$Z$11)</f>
        <v>-0.11204155788170338</v>
      </c>
      <c r="AN520" s="61">
        <f>IF($AA$11,$Z$11*($Q520-1)/(1+AM527*($Q520-1)),0)</f>
        <v>-0.1058496848751584</v>
      </c>
      <c r="AO520" s="114">
        <f>IF(AN520=0,0,-1*AN520^2/$Z$11)</f>
        <v>-0.11204155788170338</v>
      </c>
      <c r="AP520" s="61">
        <f>IF($AA$11,$Z$11*($Q520-1)/(1+AO527*($Q520-1)),0)</f>
        <v>-0.1058496848751584</v>
      </c>
      <c r="AQ520" s="114">
        <f>IF(AP520=0,0,-1*AP520^2/$Z$11)</f>
        <v>-0.11204155788170338</v>
      </c>
      <c r="AR520" s="61">
        <f>IF($AA$11,$Z$11*($Q520-1)/(1+AQ527*($Q520-1)),0)</f>
        <v>-0.1058496848751584</v>
      </c>
      <c r="AS520" s="114">
        <f>IF(AR520=0,0,-1*AR520^2/$Z$11)</f>
        <v>-0.11204155788170338</v>
      </c>
      <c r="AT520" s="61">
        <f>IF($AA$11,$Z$11*($Q520-1)/(1+AS527*($Q520-1)),0)</f>
        <v>-0.1058496848751584</v>
      </c>
      <c r="AU520" s="114">
        <f>IF(AT520=0,0,-1*AT520^2/$Z$11)</f>
        <v>-0.11204155788170338</v>
      </c>
      <c r="AV520" s="61">
        <f>IF($AA$11,$Z$11*($Q520-1)/(1+AU527*($Q520-1)),0)</f>
        <v>-0.1058496848751584</v>
      </c>
      <c r="AW520" s="114">
        <f>IF(AV520=0,0,-1*AV520^2/$Z$11)</f>
        <v>-0.11204155788170338</v>
      </c>
      <c r="AX520" s="61">
        <f>IF($AA$11,$Z$11*($Q520-1)/(1+AW527*($Q520-1)),0)</f>
        <v>-0.1058496848751584</v>
      </c>
      <c r="AY520" s="114">
        <f>IF(AX520=0,0,-1*AX520^2/$Z$11)</f>
        <v>-0.11204155788170338</v>
      </c>
      <c r="AZ520" s="61">
        <f>IF($AA$11,$Z$11*($Q520-1)/(1+AY527*($Q520-1)),0)</f>
        <v>-0.1058496848751584</v>
      </c>
      <c r="BA520" s="114">
        <f>IF(AZ520=0,0,-1*AZ520^2/$Z$11)</f>
        <v>-0.11204155788170338</v>
      </c>
      <c r="BB520" s="61">
        <f>IF($AA$11,$Z$11*($Q520-1)/(1+BA527*($Q520-1)),0)</f>
        <v>-0.1058496848751584</v>
      </c>
      <c r="BC520" s="114">
        <f>IF(BB520=0,0,-1*BB520^2/$Z$11)</f>
        <v>-0.11204155788170338</v>
      </c>
      <c r="BD520" s="61">
        <f>IF($AA$11,$Z$11*($Q520-1)/(1+BC527*($Q520-1)),0)</f>
        <v>-0.1058496848751584</v>
      </c>
      <c r="BE520" s="114">
        <f>IF(BD520=0,0,-1*BD520^2/$Z$11)</f>
        <v>-0.11204155788170338</v>
      </c>
      <c r="BF520" s="61">
        <f>IF($AA$11,$Z$11*($Q520-1)/(1+BE527*($Q520-1)),0)</f>
        <v>-0.1058496848751584</v>
      </c>
      <c r="BG520" s="114">
        <f>IF(BF520=0,0,-1*BF520^2/$Z$11)</f>
        <v>-0.11204155788170338</v>
      </c>
      <c r="BH520" s="61">
        <f>IF($AA$11,$Z$11*($Q520-1)/(1+BG527*($Q520-1)),0)</f>
        <v>-0.1058496848751584</v>
      </c>
      <c r="BI520" s="114">
        <f>IF(BH520=0,0,-1*BH520^2/$Z$11)</f>
        <v>-0.11204155788170338</v>
      </c>
      <c r="BJ520" s="61">
        <f>IF($AA$11,$Z$11*($Q520-1)/(1+BI527*($Q520-1)),0)</f>
        <v>-0.1058496848751584</v>
      </c>
      <c r="BK520" s="114">
        <f>IF(BJ520=0,0,-1*BJ520^2/$Z$11)</f>
        <v>-0.11204155788170338</v>
      </c>
      <c r="BL520" s="61">
        <f>IF($AA$11,$Z$11*($Q520-1)/(1+BK527*($Q520-1)),0)</f>
        <v>-0.1058496848751584</v>
      </c>
      <c r="BM520" s="114">
        <f>IF(BL520=0,0,-1*BL520^2/$Z$11)</f>
        <v>-0.11204155788170338</v>
      </c>
      <c r="BN520" s="61">
        <f>IF($AA$11,$Z$11*($Q520-1)/(1+BM527*($Q520-1)),0)</f>
        <v>-0.1058496848751584</v>
      </c>
      <c r="BO520" s="114">
        <f>IF(BN520=0,0,-1*BN520^2/$Z$11)</f>
        <v>-0.11204155788170338</v>
      </c>
      <c r="BP520" s="61">
        <f>IF($AA$11,$Z$11*($Q520-1)/(1+BO527*($Q520-1)),0)</f>
        <v>-0.1058496848751584</v>
      </c>
      <c r="BQ520" s="114">
        <f>IF(BP520=0,0,-1*BP520^2/$Z$11)</f>
        <v>-0.11204155788170338</v>
      </c>
      <c r="BR520" s="61">
        <f>IF($AA$11,$Z$11*($Q520-1)/(1+BQ527*($Q520-1)),0)</f>
        <v>-0.1058496848751584</v>
      </c>
      <c r="BS520" s="114">
        <f>IF(BR520=0,0,-1*BR520^2/$Z$11)</f>
        <v>-0.11204155788170338</v>
      </c>
      <c r="BT520" s="61">
        <f>IF($AA$11,$Z$11*($Q520-1)/(1+BS527*($Q520-1)),0)</f>
        <v>-0.1058496848751584</v>
      </c>
      <c r="BU520" s="114">
        <f>IF(BT520=0,0,-1*BT520^2/$Z$11)</f>
        <v>-0.11204155788170338</v>
      </c>
      <c r="BV520" s="61">
        <f>IF($AA$11,$Z$11*($Q520-1)/(1+BU527*($Q520-1)),0)</f>
        <v>-0.1058496848751584</v>
      </c>
      <c r="BW520" s="114">
        <f>IF(BV520=0,0,-1*BV520^2/$Z$11)</f>
        <v>-0.11204155788170338</v>
      </c>
      <c r="BX520" s="61">
        <f>IF($AA$11,$Z$11*($Q520-1)/(1+BW527*($Q520-1)),0)</f>
        <v>-0.1058496848751584</v>
      </c>
      <c r="BY520" s="114">
        <f>IF(BX520=0,0,-1*BX520^2/$Z$11)</f>
        <v>-0.11204155788170338</v>
      </c>
      <c r="BZ520" s="61">
        <f>IF($AA$11,$Z$11*($Q520-1)/(1+BY527*($Q520-1)),0)</f>
        <v>-0.1058496848751584</v>
      </c>
      <c r="CA520" s="114">
        <f>IF(BZ520=0,0,-1*BZ520^2/$Z$11)</f>
        <v>-0.11204155788170338</v>
      </c>
      <c r="CB520" s="61">
        <f>IF($AA$11,$Z$11*($Q520-1)/(1+CA527*($Q520-1)),0)</f>
        <v>-0.1058496848751584</v>
      </c>
      <c r="CC520" s="114">
        <f>IF(CB520=0,0,-1*CB520^2/$Z$11)</f>
        <v>-0.11204155788170338</v>
      </c>
      <c r="CD520" s="61">
        <f>IF($AA$11,$Z$11*($Q520-1)/(1+CC527*($Q520-1)),0)</f>
        <v>-0.1058496848751584</v>
      </c>
      <c r="CE520" s="114">
        <f>IF(CD520=0,0,-1*CD520^2/$Z$11)</f>
        <v>-0.11204155788170338</v>
      </c>
      <c r="CF520" s="61">
        <f>IF($AA$11,$Z$11*($Q520-1)/(1+CE527*($Q520-1)),0)</f>
        <v>-0.1058496848751584</v>
      </c>
      <c r="CG520" s="114">
        <f>IF(CF520=0,0,-1*CF520^2/$Z$11)</f>
        <v>-0.11204155788170338</v>
      </c>
      <c r="CH520" s="61">
        <f>IF($AA$11,$Z$11*($Q520-1)/(1+CG527*($Q520-1)),0)</f>
        <v>-0.1058496848751584</v>
      </c>
      <c r="CI520" s="114">
        <f>IF(CH520=0,0,-1*CH520^2/$Z$11)</f>
        <v>-0.11204155788170338</v>
      </c>
      <c r="CJ520" s="61">
        <f>IF($AA$11,$Z$11*($Q520-1)/(1+CI527*($Q520-1)),0)</f>
        <v>-0.1058496848751584</v>
      </c>
      <c r="CK520" s="114">
        <f>IF(CJ520=0,0,-1*CJ520^2/$Z$11)</f>
        <v>-0.11204155788170338</v>
      </c>
      <c r="CL520" s="61">
        <f>IF($AA$11,$Z$11*($Q520-1)/(1+CK527*($Q520-1)),0)</f>
        <v>-0.1058496848751584</v>
      </c>
      <c r="CM520" s="114">
        <f>IF(CL520=0,0,-1*CL520^2/$Z$11)</f>
        <v>-0.11204155788170338</v>
      </c>
      <c r="CN520" s="61">
        <f>IF($AA$11,$Z$11*($Q520-1)/(1+CM527*($Q520-1)),0)</f>
        <v>-0.1058496848751584</v>
      </c>
      <c r="CO520" s="114">
        <f>IF(CN520=0,0,-1*CN520^2/$Z$11)</f>
        <v>-0.11204155788170338</v>
      </c>
      <c r="CP520" s="61">
        <f>IF($AA$11,$Z$11*($Q520-1)/(1+CO527*($Q520-1)),0)</f>
        <v>-0.1058496848751584</v>
      </c>
      <c r="CQ520" s="114">
        <f>IF(CP520=0,0,-1*CP520^2/$Z$11)</f>
        <v>-0.11204155788170338</v>
      </c>
      <c r="CR520" s="61">
        <f>IF($AA$11,$Z$11*($Q520-1)/(1+CQ527*($Q520-1)),0)</f>
        <v>-0.1058496848751584</v>
      </c>
      <c r="CS520" s="114">
        <f>IF(CR520=0,0,-1*CR520^2/$Z$11)</f>
        <v>-0.11204155788170338</v>
      </c>
      <c r="CT520" s="61">
        <f>IF($AA$11,$Z$11*($Q520-1)/(1+CS527*($Q520-1)),0)</f>
        <v>-0.1058496848751584</v>
      </c>
      <c r="CU520" s="114">
        <f>IF(CT520=0,0,-1*CT520^2/$Z$11)</f>
        <v>-0.11204155788170338</v>
      </c>
      <c r="CV520" s="61">
        <f>IF($AA$11,$Z$11*($Q520-1)/(1+CU527*($Q520-1)),0)</f>
        <v>-0.1058496848751584</v>
      </c>
      <c r="CW520" s="114">
        <f>IF(CV520=0,0,-1*CV520^2/$Z$11)</f>
        <v>-0.11204155788170338</v>
      </c>
      <c r="CX520" s="61">
        <f>IF($AA$11,$Z$11*($Q520-1)/(1+CW527*($Q520-1)),0)</f>
        <v>-0.1058496848751584</v>
      </c>
      <c r="CY520" s="114">
        <f>IF(CX520=0,0,-1*CX520^2/$Z$11)</f>
        <v>-0.11204155788170338</v>
      </c>
      <c r="CZ520" s="61">
        <f>IF($AA$11,$Z$11*($Q520-1)/(1+CY527*($Q520-1)),0)</f>
        <v>-0.1058496848751584</v>
      </c>
      <c r="DA520" s="114">
        <f>IF(CZ520=0,0,-1*CZ520^2/$Z$11)</f>
        <v>-0.11204155788170338</v>
      </c>
      <c r="DB520" s="61">
        <f>IF($AA$11,$Z$11*($Q520-1)/(1+DA527*($Q520-1)),0)</f>
        <v>-0.1058496848751584</v>
      </c>
      <c r="DC520" s="114">
        <f>IF(DB520=0,0,-1*DB520^2/$Z$11)</f>
        <v>-0.11204155788170338</v>
      </c>
      <c r="DD520" s="61">
        <f>IF($AA$11,$Z$11*($Q520-1)/(1+DC527*($Q520-1)),0)</f>
        <v>-0.1058496848751584</v>
      </c>
      <c r="DE520" s="114">
        <f>IF(DD520=0,0,-1*DD520^2/$Z$11)</f>
        <v>-0.11204155788170338</v>
      </c>
      <c r="DF520" s="61">
        <f>IF($AA$11,$Z$11*($Q520-1)/(1+DE527*($Q520-1)),0)</f>
        <v>-0.1058496848751584</v>
      </c>
      <c r="DG520" s="114">
        <f>IF(DF520=0,0,-1*DF520^2/$Z$11)</f>
        <v>-0.11204155788170338</v>
      </c>
      <c r="DH520" s="61">
        <f>IF($AA$11,$Z$11*($Q520-1)/(1+DG527*($Q520-1)),0)</f>
        <v>-0.1058496848751584</v>
      </c>
      <c r="DI520" s="114">
        <f>IF(DH520=0,0,-1*DH520^2/$Z$11)</f>
        <v>-0.11204155788170338</v>
      </c>
      <c r="DJ520" s="61">
        <f>IF($AA$11,$Z$11*($Q520-1)/(1+DI527*($Q520-1)),0)</f>
        <v>-0.1058496848751584</v>
      </c>
      <c r="DK520" s="114">
        <f>IF(DJ520=0,0,-1*DJ520^2/$Z$11)</f>
        <v>-0.11204155788170338</v>
      </c>
      <c r="DL520" s="61">
        <f>IF($AA$11,$Z$11*($Q520-1)/(1+DK527*($Q520-1)),0)</f>
        <v>-0.1058496848751584</v>
      </c>
      <c r="DM520" s="154">
        <f>IF(DL520=0,0,-1*DL520^2/$Z$11)</f>
        <v>-0.11204155788170338</v>
      </c>
    </row>
    <row r="521" spans="14:117" x14ac:dyDescent="0.25">
      <c r="N521" s="153">
        <f>$Z$12/(O514*(Q521-1)+1)</f>
        <v>0.12962149428561004</v>
      </c>
      <c r="O521" s="169">
        <f t="shared" si="111"/>
        <v>7.769675063217729E-3</v>
      </c>
      <c r="P521" s="78">
        <v>6</v>
      </c>
      <c r="Q521" s="61">
        <f>IF($AA$12,AV496/AV508,0)</f>
        <v>5.9941255160181263E-2</v>
      </c>
      <c r="R521" s="61">
        <f>IF($AA$12,$Z$12*($Q521-1)/(1+O474*($Q521-1)),0)</f>
        <v>-0.12185181895370407</v>
      </c>
      <c r="S521" s="114">
        <f>IF(R521=0,0,-1*R521^2/$Z$12)</f>
        <v>-0.14847865782326275</v>
      </c>
      <c r="T521" s="61">
        <f>IF($AA$12,$Z$12*($Q521-1)/(1+S527*($Q521-1)),0)</f>
        <v>-0.12240326628785046</v>
      </c>
      <c r="U521" s="114">
        <f>IF(T521=0,0,-1*T521^2/$Z$12)</f>
        <v>-0.14982559597934428</v>
      </c>
      <c r="V521" s="61">
        <f>IF($AA$12,$Z$12*($Q521-1)/(1+U527*($Q521-1)),0)</f>
        <v>-0.12184968726642195</v>
      </c>
      <c r="W521" s="114">
        <f>IF(V521=0,0,-1*V521^2/$Z$12)</f>
        <v>-0.14847346286924831</v>
      </c>
      <c r="X521" s="61">
        <f>IF($AA$12,$Z$12*($Q521-1)/(1+W527*($Q521-1)),0)</f>
        <v>-0.12185181918964864</v>
      </c>
      <c r="Y521" s="114">
        <f>IF(X521=0,0,-1*X521^2/$Z$12)</f>
        <v>-0.14847865839826827</v>
      </c>
      <c r="Z521" s="61">
        <f>IF($AA$12,$Z$12*($Q521-1)/(1+Y527*($Q521-1)),0)</f>
        <v>-0.12185181922239231</v>
      </c>
      <c r="AA521" s="114">
        <f>IF(Z521=0,0,-1*Z521^2/$Z$12)</f>
        <v>-0.14847865847806577</v>
      </c>
      <c r="AB521" s="61">
        <f>IF($AA$12,$Z$12*($Q521-1)/(1+AA527*($Q521-1)),0)</f>
        <v>-0.12185181922239231</v>
      </c>
      <c r="AC521" s="114">
        <f>IF(AB521=0,0,-1*AB521^2/$Z$12)</f>
        <v>-0.14847865847806577</v>
      </c>
      <c r="AD521" s="61">
        <f>IF($AA$12,$Z$12*($Q521-1)/(1+AC527*($Q521-1)),0)</f>
        <v>-0.12185181922239231</v>
      </c>
      <c r="AE521" s="114">
        <f>IF(AD521=0,0,-1*AD521^2/$Z$12)</f>
        <v>-0.14847865847806577</v>
      </c>
      <c r="AF521" s="61">
        <f>IF($AA$12,$Z$12*($Q521-1)/(1+AE527*($Q521-1)),0)</f>
        <v>-0.12185181922239231</v>
      </c>
      <c r="AG521" s="114">
        <f>IF(AF521=0,0,-1*AF521^2/$Z$12)</f>
        <v>-0.14847865847806577</v>
      </c>
      <c r="AH521" s="61">
        <f>IF($AA$12,$Z$12*($Q521-1)/(1+AG527*($Q521-1)),0)</f>
        <v>-0.12185181922239231</v>
      </c>
      <c r="AI521" s="114">
        <f>IF(AH521=0,0,-1*AH521^2/$Z$12)</f>
        <v>-0.14847865847806577</v>
      </c>
      <c r="AJ521" s="61">
        <f>IF($AA$12,$Z$12*($Q521-1)/(1+AI527*($Q521-1)),0)</f>
        <v>-0.12185181922239231</v>
      </c>
      <c r="AK521" s="114">
        <f>IF(AJ521=0,0,-1*AJ521^2/$Z$12)</f>
        <v>-0.14847865847806577</v>
      </c>
      <c r="AL521" s="61">
        <f>IF($AA$12,$Z$12*($Q521-1)/(1+AK527*($Q521-1)),0)</f>
        <v>-0.12185181922239231</v>
      </c>
      <c r="AM521" s="114">
        <f>IF(AL521=0,0,-1*AL521^2/$Z$12)</f>
        <v>-0.14847865847806577</v>
      </c>
      <c r="AN521" s="61">
        <f>IF($AA$12,$Z$12*($Q521-1)/(1+AM527*($Q521-1)),0)</f>
        <v>-0.12185181922239231</v>
      </c>
      <c r="AO521" s="114">
        <f>IF(AN521=0,0,-1*AN521^2/$Z$12)</f>
        <v>-0.14847865847806577</v>
      </c>
      <c r="AP521" s="61">
        <f>IF($AA$12,$Z$12*($Q521-1)/(1+AO527*($Q521-1)),0)</f>
        <v>-0.12185181922239231</v>
      </c>
      <c r="AQ521" s="114">
        <f>IF(AP521=0,0,-1*AP521^2/$Z$12)</f>
        <v>-0.14847865847806577</v>
      </c>
      <c r="AR521" s="61">
        <f>IF($AA$12,$Z$12*($Q521-1)/(1+AQ527*($Q521-1)),0)</f>
        <v>-0.12185181922239231</v>
      </c>
      <c r="AS521" s="114">
        <f>IF(AR521=0,0,-1*AR521^2/$Z$12)</f>
        <v>-0.14847865847806577</v>
      </c>
      <c r="AT521" s="61">
        <f>IF($AA$12,$Z$12*($Q521-1)/(1+AS527*($Q521-1)),0)</f>
        <v>-0.12185181922239231</v>
      </c>
      <c r="AU521" s="114">
        <f>IF(AT521=0,0,-1*AT521^2/$Z$12)</f>
        <v>-0.14847865847806577</v>
      </c>
      <c r="AV521" s="61">
        <f>IF($AA$12,$Z$12*($Q521-1)/(1+AU527*($Q521-1)),0)</f>
        <v>-0.12185181922239231</v>
      </c>
      <c r="AW521" s="114">
        <f>IF(AV521=0,0,-1*AV521^2/$Z$12)</f>
        <v>-0.14847865847806577</v>
      </c>
      <c r="AX521" s="61">
        <f>IF($AA$12,$Z$12*($Q521-1)/(1+AW527*($Q521-1)),0)</f>
        <v>-0.12185181922239231</v>
      </c>
      <c r="AY521" s="114">
        <f>IF(AX521=0,0,-1*AX521^2/$Z$12)</f>
        <v>-0.14847865847806577</v>
      </c>
      <c r="AZ521" s="61">
        <f>IF($AA$12,$Z$12*($Q521-1)/(1+AY527*($Q521-1)),0)</f>
        <v>-0.12185181922239231</v>
      </c>
      <c r="BA521" s="114">
        <f>IF(AZ521=0,0,-1*AZ521^2/$Z$12)</f>
        <v>-0.14847865847806577</v>
      </c>
      <c r="BB521" s="61">
        <f>IF($AA$12,$Z$12*($Q521-1)/(1+BA527*($Q521-1)),0)</f>
        <v>-0.12185181922239231</v>
      </c>
      <c r="BC521" s="114">
        <f>IF(BB521=0,0,-1*BB521^2/$Z$12)</f>
        <v>-0.14847865847806577</v>
      </c>
      <c r="BD521" s="61">
        <f>IF($AA$12,$Z$12*($Q521-1)/(1+BC527*($Q521-1)),0)</f>
        <v>-0.12185181922239231</v>
      </c>
      <c r="BE521" s="114">
        <f>IF(BD521=0,0,-1*BD521^2/$Z$12)</f>
        <v>-0.14847865847806577</v>
      </c>
      <c r="BF521" s="61">
        <f>IF($AA$12,$Z$12*($Q521-1)/(1+BE527*($Q521-1)),0)</f>
        <v>-0.12185181922239231</v>
      </c>
      <c r="BG521" s="114">
        <f>IF(BF521=0,0,-1*BF521^2/$Z$12)</f>
        <v>-0.14847865847806577</v>
      </c>
      <c r="BH521" s="61">
        <f>IF($AA$12,$Z$12*($Q521-1)/(1+BG527*($Q521-1)),0)</f>
        <v>-0.12185181922239231</v>
      </c>
      <c r="BI521" s="114">
        <f>IF(BH521=0,0,-1*BH521^2/$Z$12)</f>
        <v>-0.14847865847806577</v>
      </c>
      <c r="BJ521" s="61">
        <f>IF($AA$12,$Z$12*($Q521-1)/(1+BI527*($Q521-1)),0)</f>
        <v>-0.12185181922239231</v>
      </c>
      <c r="BK521" s="114">
        <f>IF(BJ521=0,0,-1*BJ521^2/$Z$12)</f>
        <v>-0.14847865847806577</v>
      </c>
      <c r="BL521" s="61">
        <f>IF($AA$12,$Z$12*($Q521-1)/(1+BK527*($Q521-1)),0)</f>
        <v>-0.12185181922239231</v>
      </c>
      <c r="BM521" s="114">
        <f>IF(BL521=0,0,-1*BL521^2/$Z$12)</f>
        <v>-0.14847865847806577</v>
      </c>
      <c r="BN521" s="61">
        <f>IF($AA$12,$Z$12*($Q521-1)/(1+BM527*($Q521-1)),0)</f>
        <v>-0.12185181922239231</v>
      </c>
      <c r="BO521" s="114">
        <f>IF(BN521=0,0,-1*BN521^2/$Z$12)</f>
        <v>-0.14847865847806577</v>
      </c>
      <c r="BP521" s="61">
        <f>IF($AA$12,$Z$12*($Q521-1)/(1+BO527*($Q521-1)),0)</f>
        <v>-0.12185181922239231</v>
      </c>
      <c r="BQ521" s="114">
        <f>IF(BP521=0,0,-1*BP521^2/$Z$12)</f>
        <v>-0.14847865847806577</v>
      </c>
      <c r="BR521" s="61">
        <f>IF($AA$12,$Z$12*($Q521-1)/(1+BQ527*($Q521-1)),0)</f>
        <v>-0.12185181922239231</v>
      </c>
      <c r="BS521" s="114">
        <f>IF(BR521=0,0,-1*BR521^2/$Z$12)</f>
        <v>-0.14847865847806577</v>
      </c>
      <c r="BT521" s="61">
        <f>IF($AA$12,$Z$12*($Q521-1)/(1+BS527*($Q521-1)),0)</f>
        <v>-0.12185181922239231</v>
      </c>
      <c r="BU521" s="114">
        <f>IF(BT521=0,0,-1*BT521^2/$Z$12)</f>
        <v>-0.14847865847806577</v>
      </c>
      <c r="BV521" s="61">
        <f>IF($AA$12,$Z$12*($Q521-1)/(1+BU527*($Q521-1)),0)</f>
        <v>-0.12185181922239231</v>
      </c>
      <c r="BW521" s="114">
        <f>IF(BV521=0,0,-1*BV521^2/$Z$12)</f>
        <v>-0.14847865847806577</v>
      </c>
      <c r="BX521" s="61">
        <f>IF($AA$12,$Z$12*($Q521-1)/(1+BW527*($Q521-1)),0)</f>
        <v>-0.12185181922239231</v>
      </c>
      <c r="BY521" s="114">
        <f>IF(BX521=0,0,-1*BX521^2/$Z$12)</f>
        <v>-0.14847865847806577</v>
      </c>
      <c r="BZ521" s="61">
        <f>IF($AA$12,$Z$12*($Q521-1)/(1+BY527*($Q521-1)),0)</f>
        <v>-0.12185181922239231</v>
      </c>
      <c r="CA521" s="114">
        <f>IF(BZ521=0,0,-1*BZ521^2/$Z$12)</f>
        <v>-0.14847865847806577</v>
      </c>
      <c r="CB521" s="61">
        <f>IF($AA$12,$Z$12*($Q521-1)/(1+CA527*($Q521-1)),0)</f>
        <v>-0.12185181922239231</v>
      </c>
      <c r="CC521" s="114">
        <f>IF(CB521=0,0,-1*CB521^2/$Z$12)</f>
        <v>-0.14847865847806577</v>
      </c>
      <c r="CD521" s="61">
        <f>IF($AA$12,$Z$12*($Q521-1)/(1+CC527*($Q521-1)),0)</f>
        <v>-0.12185181922239231</v>
      </c>
      <c r="CE521" s="114">
        <f>IF(CD521=0,0,-1*CD521^2/$Z$12)</f>
        <v>-0.14847865847806577</v>
      </c>
      <c r="CF521" s="61">
        <f>IF($AA$12,$Z$12*($Q521-1)/(1+CE527*($Q521-1)),0)</f>
        <v>-0.12185181922239231</v>
      </c>
      <c r="CG521" s="114">
        <f>IF(CF521=0,0,-1*CF521^2/$Z$12)</f>
        <v>-0.14847865847806577</v>
      </c>
      <c r="CH521" s="61">
        <f>IF($AA$12,$Z$12*($Q521-1)/(1+CG527*($Q521-1)),0)</f>
        <v>-0.12185181922239231</v>
      </c>
      <c r="CI521" s="114">
        <f>IF(CH521=0,0,-1*CH521^2/$Z$12)</f>
        <v>-0.14847865847806577</v>
      </c>
      <c r="CJ521" s="61">
        <f>IF($AA$12,$Z$12*($Q521-1)/(1+CI527*($Q521-1)),0)</f>
        <v>-0.12185181922239231</v>
      </c>
      <c r="CK521" s="114">
        <f>IF(CJ521=0,0,-1*CJ521^2/$Z$12)</f>
        <v>-0.14847865847806577</v>
      </c>
      <c r="CL521" s="61">
        <f>IF($AA$12,$Z$12*($Q521-1)/(1+CK527*($Q521-1)),0)</f>
        <v>-0.12185181922239231</v>
      </c>
      <c r="CM521" s="114">
        <f>IF(CL521=0,0,-1*CL521^2/$Z$12)</f>
        <v>-0.14847865847806577</v>
      </c>
      <c r="CN521" s="61">
        <f>IF($AA$12,$Z$12*($Q521-1)/(1+CM527*($Q521-1)),0)</f>
        <v>-0.12185181922239231</v>
      </c>
      <c r="CO521" s="114">
        <f>IF(CN521=0,0,-1*CN521^2/$Z$12)</f>
        <v>-0.14847865847806577</v>
      </c>
      <c r="CP521" s="61">
        <f>IF($AA$12,$Z$12*($Q521-1)/(1+CO527*($Q521-1)),0)</f>
        <v>-0.12185181922239231</v>
      </c>
      <c r="CQ521" s="114">
        <f>IF(CP521=0,0,-1*CP521^2/$Z$12)</f>
        <v>-0.14847865847806577</v>
      </c>
      <c r="CR521" s="61">
        <f>IF($AA$12,$Z$12*($Q521-1)/(1+CQ527*($Q521-1)),0)</f>
        <v>-0.12185181922239231</v>
      </c>
      <c r="CS521" s="114">
        <f>IF(CR521=0,0,-1*CR521^2/$Z$12)</f>
        <v>-0.14847865847806577</v>
      </c>
      <c r="CT521" s="61">
        <f>IF($AA$12,$Z$12*($Q521-1)/(1+CS527*($Q521-1)),0)</f>
        <v>-0.12185181922239231</v>
      </c>
      <c r="CU521" s="114">
        <f>IF(CT521=0,0,-1*CT521^2/$Z$12)</f>
        <v>-0.14847865847806577</v>
      </c>
      <c r="CV521" s="61">
        <f>IF($AA$12,$Z$12*($Q521-1)/(1+CU527*($Q521-1)),0)</f>
        <v>-0.12185181922239231</v>
      </c>
      <c r="CW521" s="114">
        <f>IF(CV521=0,0,-1*CV521^2/$Z$12)</f>
        <v>-0.14847865847806577</v>
      </c>
      <c r="CX521" s="61">
        <f>IF($AA$12,$Z$12*($Q521-1)/(1+CW527*($Q521-1)),0)</f>
        <v>-0.12185181922239231</v>
      </c>
      <c r="CY521" s="114">
        <f>IF(CX521=0,0,-1*CX521^2/$Z$12)</f>
        <v>-0.14847865847806577</v>
      </c>
      <c r="CZ521" s="61">
        <f>IF($AA$12,$Z$12*($Q521-1)/(1+CY527*($Q521-1)),0)</f>
        <v>-0.12185181922239231</v>
      </c>
      <c r="DA521" s="114">
        <f>IF(CZ521=0,0,-1*CZ521^2/$Z$12)</f>
        <v>-0.14847865847806577</v>
      </c>
      <c r="DB521" s="61">
        <f>IF($AA$12,$Z$12*($Q521-1)/(1+DA527*($Q521-1)),0)</f>
        <v>-0.12185181922239231</v>
      </c>
      <c r="DC521" s="114">
        <f>IF(DB521=0,0,-1*DB521^2/$Z$12)</f>
        <v>-0.14847865847806577</v>
      </c>
      <c r="DD521" s="61">
        <f>IF($AA$12,$Z$12*($Q521-1)/(1+DC527*($Q521-1)),0)</f>
        <v>-0.12185181922239231</v>
      </c>
      <c r="DE521" s="114">
        <f>IF(DD521=0,0,-1*DD521^2/$Z$12)</f>
        <v>-0.14847865847806577</v>
      </c>
      <c r="DF521" s="61">
        <f>IF($AA$12,$Z$12*($Q521-1)/(1+DE527*($Q521-1)),0)</f>
        <v>-0.12185181922239231</v>
      </c>
      <c r="DG521" s="114">
        <f>IF(DF521=0,0,-1*DF521^2/$Z$12)</f>
        <v>-0.14847865847806577</v>
      </c>
      <c r="DH521" s="61">
        <f>IF($AA$12,$Z$12*($Q521-1)/(1+DG527*($Q521-1)),0)</f>
        <v>-0.12185181922239231</v>
      </c>
      <c r="DI521" s="114">
        <f>IF(DH521=0,0,-1*DH521^2/$Z$12)</f>
        <v>-0.14847865847806577</v>
      </c>
      <c r="DJ521" s="61">
        <f>IF($AA$12,$Z$12*($Q521-1)/(1+DI527*($Q521-1)),0)</f>
        <v>-0.12185181922239231</v>
      </c>
      <c r="DK521" s="114">
        <f>IF(DJ521=0,0,-1*DJ521^2/$Z$12)</f>
        <v>-0.14847865847806577</v>
      </c>
      <c r="DL521" s="61">
        <f>IF($AA$12,$Z$12*($Q521-1)/(1+DK527*($Q521-1)),0)</f>
        <v>-0.12185181922239231</v>
      </c>
      <c r="DM521" s="154">
        <f>IF(DL521=0,0,-1*DL521^2/$Z$12)</f>
        <v>-0.14847865847806577</v>
      </c>
    </row>
    <row r="522" spans="14:117" x14ac:dyDescent="0.25">
      <c r="N522" s="153">
        <f>$Z$13/(O514*(Q522-1)+1)</f>
        <v>3.9090198587996582E-2</v>
      </c>
      <c r="O522" s="169">
        <f t="shared" si="111"/>
        <v>0.28965048562026874</v>
      </c>
      <c r="P522" s="78">
        <v>7</v>
      </c>
      <c r="Q522" s="61">
        <f>IF($AA$13,AV497/AV509,0)</f>
        <v>7.4097982635783186</v>
      </c>
      <c r="R522" s="61">
        <f>IF($AA$13,$Z$13*($Q522-1)/(1+O474*($Q522-1)),0)</f>
        <v>0.25056028816835257</v>
      </c>
      <c r="S522" s="114">
        <f>IF(R522=0,0,-1*R522^2/$Z$13)</f>
        <v>-0.62780458007007878</v>
      </c>
      <c r="T522" s="61">
        <f>IF($AA$13,$Z$13*($Q522-1)/(1+S527*($Q522-1)),0)</f>
        <v>0.24826044203042269</v>
      </c>
      <c r="U522" s="114">
        <f>IF(T522=0,0,-1*T522^2/$Z$13)</f>
        <v>-0.61633247077140862</v>
      </c>
      <c r="V522" s="61">
        <f>IF($AA$13,$Z$13*($Q522-1)/(1+U527*($Q522-1)),0)</f>
        <v>0.25056930195266347</v>
      </c>
      <c r="W522" s="114">
        <f>IF(V522=0,0,-1*V522^2/$Z$13)</f>
        <v>-0.62784975081045036</v>
      </c>
      <c r="X522" s="61">
        <f>IF($AA$13,$Z$13*($Q522-1)/(1+W527*($Q522-1)),0)</f>
        <v>0.25056028717072043</v>
      </c>
      <c r="Y522" s="114">
        <f>IF(X522=0,0,-1*X522^2/$Z$13)</f>
        <v>-0.62780457507073895</v>
      </c>
      <c r="Z522" s="61">
        <f>IF($AA$13,$Z$13*($Q522-1)/(1+Y527*($Q522-1)),0)</f>
        <v>0.25056028703227218</v>
      </c>
      <c r="AA522" s="114">
        <f>IF(Z522=0,0,-1*Z522^2/$Z$13)</f>
        <v>-0.62780457437694615</v>
      </c>
      <c r="AB522" s="61">
        <f>IF($AA$13,$Z$13*($Q522-1)/(1+AA527*($Q522-1)),0)</f>
        <v>0.25056028703227212</v>
      </c>
      <c r="AC522" s="114">
        <f>IF(AB522=0,0,-1*AB522^2/$Z$13)</f>
        <v>-0.62780457437694581</v>
      </c>
      <c r="AD522" s="61">
        <f>IF($AA$13,$Z$13*($Q522-1)/(1+AC527*($Q522-1)),0)</f>
        <v>0.25056028703227212</v>
      </c>
      <c r="AE522" s="114">
        <f>IF(AD522=0,0,-1*AD522^2/$Z$13)</f>
        <v>-0.62780457437694581</v>
      </c>
      <c r="AF522" s="61">
        <f>IF($AA$13,$Z$13*($Q522-1)/(1+AE527*($Q522-1)),0)</f>
        <v>0.25056028703227212</v>
      </c>
      <c r="AG522" s="114">
        <f>IF(AF522=0,0,-1*AF522^2/$Z$13)</f>
        <v>-0.62780457437694581</v>
      </c>
      <c r="AH522" s="61">
        <f>IF($AA$13,$Z$13*($Q522-1)/(1+AG527*($Q522-1)),0)</f>
        <v>0.25056028703227212</v>
      </c>
      <c r="AI522" s="114">
        <f>IF(AH522=0,0,-1*AH522^2/$Z$13)</f>
        <v>-0.62780457437694581</v>
      </c>
      <c r="AJ522" s="61">
        <f>IF($AA$13,$Z$13*($Q522-1)/(1+AI527*($Q522-1)),0)</f>
        <v>0.25056028703227212</v>
      </c>
      <c r="AK522" s="114">
        <f>IF(AJ522=0,0,-1*AJ522^2/$Z$13)</f>
        <v>-0.62780457437694581</v>
      </c>
      <c r="AL522" s="61">
        <f>IF($AA$13,$Z$13*($Q522-1)/(1+AK527*($Q522-1)),0)</f>
        <v>0.25056028703227212</v>
      </c>
      <c r="AM522" s="114">
        <f>IF(AL522=0,0,-1*AL522^2/$Z$13)</f>
        <v>-0.62780457437694581</v>
      </c>
      <c r="AN522" s="61">
        <f>IF($AA$13,$Z$13*($Q522-1)/(1+AM527*($Q522-1)),0)</f>
        <v>0.25056028703227212</v>
      </c>
      <c r="AO522" s="114">
        <f>IF(AN522=0,0,-1*AN522^2/$Z$13)</f>
        <v>-0.62780457437694581</v>
      </c>
      <c r="AP522" s="61">
        <f>IF($AA$13,$Z$13*($Q522-1)/(1+AO527*($Q522-1)),0)</f>
        <v>0.25056028703227212</v>
      </c>
      <c r="AQ522" s="114">
        <f>IF(AP522=0,0,-1*AP522^2/$Z$13)</f>
        <v>-0.62780457437694581</v>
      </c>
      <c r="AR522" s="61">
        <f>IF($AA$13,$Z$13*($Q522-1)/(1+AQ527*($Q522-1)),0)</f>
        <v>0.25056028703227212</v>
      </c>
      <c r="AS522" s="114">
        <f>IF(AR522=0,0,-1*AR522^2/$Z$13)</f>
        <v>-0.62780457437694581</v>
      </c>
      <c r="AT522" s="61">
        <f>IF($AA$13,$Z$13*($Q522-1)/(1+AS527*($Q522-1)),0)</f>
        <v>0.25056028703227212</v>
      </c>
      <c r="AU522" s="114">
        <f>IF(AT522=0,0,-1*AT522^2/$Z$13)</f>
        <v>-0.62780457437694581</v>
      </c>
      <c r="AV522" s="61">
        <f>IF($AA$13,$Z$13*($Q522-1)/(1+AU527*($Q522-1)),0)</f>
        <v>0.25056028703227212</v>
      </c>
      <c r="AW522" s="114">
        <f>IF(AV522=0,0,-1*AV522^2/$Z$13)</f>
        <v>-0.62780457437694581</v>
      </c>
      <c r="AX522" s="61">
        <f>IF($AA$13,$Z$13*($Q522-1)/(1+AW527*($Q522-1)),0)</f>
        <v>0.25056028703227212</v>
      </c>
      <c r="AY522" s="114">
        <f>IF(AX522=0,0,-1*AX522^2/$Z$13)</f>
        <v>-0.62780457437694581</v>
      </c>
      <c r="AZ522" s="61">
        <f>IF($AA$13,$Z$13*($Q522-1)/(1+AY527*($Q522-1)),0)</f>
        <v>0.25056028703227212</v>
      </c>
      <c r="BA522" s="114">
        <f>IF(AZ522=0,0,-1*AZ522^2/$Z$13)</f>
        <v>-0.62780457437694581</v>
      </c>
      <c r="BB522" s="61">
        <f>IF($AA$13,$Z$13*($Q522-1)/(1+BA527*($Q522-1)),0)</f>
        <v>0.25056028703227212</v>
      </c>
      <c r="BC522" s="114">
        <f>IF(BB522=0,0,-1*BB522^2/$Z$13)</f>
        <v>-0.62780457437694581</v>
      </c>
      <c r="BD522" s="61">
        <f>IF($AA$13,$Z$13*($Q522-1)/(1+BC527*($Q522-1)),0)</f>
        <v>0.25056028703227212</v>
      </c>
      <c r="BE522" s="114">
        <f>IF(BD522=0,0,-1*BD522^2/$Z$13)</f>
        <v>-0.62780457437694581</v>
      </c>
      <c r="BF522" s="61">
        <f>IF($AA$13,$Z$13*($Q522-1)/(1+BE527*($Q522-1)),0)</f>
        <v>0.25056028703227212</v>
      </c>
      <c r="BG522" s="114">
        <f>IF(BF522=0,0,-1*BF522^2/$Z$13)</f>
        <v>-0.62780457437694581</v>
      </c>
      <c r="BH522" s="61">
        <f>IF($AA$13,$Z$13*($Q522-1)/(1+BG527*($Q522-1)),0)</f>
        <v>0.25056028703227212</v>
      </c>
      <c r="BI522" s="114">
        <f>IF(BH522=0,0,-1*BH522^2/$Z$13)</f>
        <v>-0.62780457437694581</v>
      </c>
      <c r="BJ522" s="61">
        <f>IF($AA$13,$Z$13*($Q522-1)/(1+BI527*($Q522-1)),0)</f>
        <v>0.25056028703227212</v>
      </c>
      <c r="BK522" s="114">
        <f>IF(BJ522=0,0,-1*BJ522^2/$Z$13)</f>
        <v>-0.62780457437694581</v>
      </c>
      <c r="BL522" s="61">
        <f>IF($AA$13,$Z$13*($Q522-1)/(1+BK527*($Q522-1)),0)</f>
        <v>0.25056028703227212</v>
      </c>
      <c r="BM522" s="114">
        <f>IF(BL522=0,0,-1*BL522^2/$Z$13)</f>
        <v>-0.62780457437694581</v>
      </c>
      <c r="BN522" s="61">
        <f>IF($AA$13,$Z$13*($Q522-1)/(1+BM527*($Q522-1)),0)</f>
        <v>0.25056028703227212</v>
      </c>
      <c r="BO522" s="114">
        <f>IF(BN522=0,0,-1*BN522^2/$Z$13)</f>
        <v>-0.62780457437694581</v>
      </c>
      <c r="BP522" s="61">
        <f>IF($AA$13,$Z$13*($Q522-1)/(1+BO527*($Q522-1)),0)</f>
        <v>0.25056028703227212</v>
      </c>
      <c r="BQ522" s="114">
        <f>IF(BP522=0,0,-1*BP522^2/$Z$13)</f>
        <v>-0.62780457437694581</v>
      </c>
      <c r="BR522" s="61">
        <f>IF($AA$13,$Z$13*($Q522-1)/(1+BQ527*($Q522-1)),0)</f>
        <v>0.25056028703227212</v>
      </c>
      <c r="BS522" s="114">
        <f>IF(BR522=0,0,-1*BR522^2/$Z$13)</f>
        <v>-0.62780457437694581</v>
      </c>
      <c r="BT522" s="61">
        <f>IF($AA$13,$Z$13*($Q522-1)/(1+BS527*($Q522-1)),0)</f>
        <v>0.25056028703227212</v>
      </c>
      <c r="BU522" s="114">
        <f>IF(BT522=0,0,-1*BT522^2/$Z$13)</f>
        <v>-0.62780457437694581</v>
      </c>
      <c r="BV522" s="61">
        <f>IF($AA$13,$Z$13*($Q522-1)/(1+BU527*($Q522-1)),0)</f>
        <v>0.25056028703227212</v>
      </c>
      <c r="BW522" s="114">
        <f>IF(BV522=0,0,-1*BV522^2/$Z$13)</f>
        <v>-0.62780457437694581</v>
      </c>
      <c r="BX522" s="61">
        <f>IF($AA$13,$Z$13*($Q522-1)/(1+BW527*($Q522-1)),0)</f>
        <v>0.25056028703227212</v>
      </c>
      <c r="BY522" s="114">
        <f>IF(BX522=0,0,-1*BX522^2/$Z$13)</f>
        <v>-0.62780457437694581</v>
      </c>
      <c r="BZ522" s="61">
        <f>IF($AA$13,$Z$13*($Q522-1)/(1+BY527*($Q522-1)),0)</f>
        <v>0.25056028703227212</v>
      </c>
      <c r="CA522" s="114">
        <f>IF(BZ522=0,0,-1*BZ522^2/$Z$13)</f>
        <v>-0.62780457437694581</v>
      </c>
      <c r="CB522" s="61">
        <f>IF($AA$13,$Z$13*($Q522-1)/(1+CA527*($Q522-1)),0)</f>
        <v>0.25056028703227212</v>
      </c>
      <c r="CC522" s="114">
        <f>IF(CB522=0,0,-1*CB522^2/$Z$13)</f>
        <v>-0.62780457437694581</v>
      </c>
      <c r="CD522" s="61">
        <f>IF($AA$13,$Z$13*($Q522-1)/(1+CC527*($Q522-1)),0)</f>
        <v>0.25056028703227212</v>
      </c>
      <c r="CE522" s="114">
        <f>IF(CD522=0,0,-1*CD522^2/$Z$13)</f>
        <v>-0.62780457437694581</v>
      </c>
      <c r="CF522" s="61">
        <f>IF($AA$13,$Z$13*($Q522-1)/(1+CE527*($Q522-1)),0)</f>
        <v>0.25056028703227212</v>
      </c>
      <c r="CG522" s="114">
        <f>IF(CF522=0,0,-1*CF522^2/$Z$13)</f>
        <v>-0.62780457437694581</v>
      </c>
      <c r="CH522" s="61">
        <f>IF($AA$13,$Z$13*($Q522-1)/(1+CG527*($Q522-1)),0)</f>
        <v>0.25056028703227212</v>
      </c>
      <c r="CI522" s="114">
        <f>IF(CH522=0,0,-1*CH522^2/$Z$13)</f>
        <v>-0.62780457437694581</v>
      </c>
      <c r="CJ522" s="61">
        <f>IF($AA$13,$Z$13*($Q522-1)/(1+CI527*($Q522-1)),0)</f>
        <v>0.25056028703227212</v>
      </c>
      <c r="CK522" s="114">
        <f>IF(CJ522=0,0,-1*CJ522^2/$Z$13)</f>
        <v>-0.62780457437694581</v>
      </c>
      <c r="CL522" s="61">
        <f>IF($AA$13,$Z$13*($Q522-1)/(1+CK527*($Q522-1)),0)</f>
        <v>0.25056028703227212</v>
      </c>
      <c r="CM522" s="114">
        <f>IF(CL522=0,0,-1*CL522^2/$Z$13)</f>
        <v>-0.62780457437694581</v>
      </c>
      <c r="CN522" s="61">
        <f>IF($AA$13,$Z$13*($Q522-1)/(1+CM527*($Q522-1)),0)</f>
        <v>0.25056028703227212</v>
      </c>
      <c r="CO522" s="114">
        <f>IF(CN522=0,0,-1*CN522^2/$Z$13)</f>
        <v>-0.62780457437694581</v>
      </c>
      <c r="CP522" s="61">
        <f>IF($AA$13,$Z$13*($Q522-1)/(1+CO527*($Q522-1)),0)</f>
        <v>0.25056028703227212</v>
      </c>
      <c r="CQ522" s="114">
        <f>IF(CP522=0,0,-1*CP522^2/$Z$13)</f>
        <v>-0.62780457437694581</v>
      </c>
      <c r="CR522" s="61">
        <f>IF($AA$13,$Z$13*($Q522-1)/(1+CQ527*($Q522-1)),0)</f>
        <v>0.25056028703227212</v>
      </c>
      <c r="CS522" s="114">
        <f>IF(CR522=0,0,-1*CR522^2/$Z$13)</f>
        <v>-0.62780457437694581</v>
      </c>
      <c r="CT522" s="61">
        <f>IF($AA$13,$Z$13*($Q522-1)/(1+CS527*($Q522-1)),0)</f>
        <v>0.25056028703227212</v>
      </c>
      <c r="CU522" s="114">
        <f>IF(CT522=0,0,-1*CT522^2/$Z$13)</f>
        <v>-0.62780457437694581</v>
      </c>
      <c r="CV522" s="61">
        <f>IF($AA$13,$Z$13*($Q522-1)/(1+CU527*($Q522-1)),0)</f>
        <v>0.25056028703227212</v>
      </c>
      <c r="CW522" s="114">
        <f>IF(CV522=0,0,-1*CV522^2/$Z$13)</f>
        <v>-0.62780457437694581</v>
      </c>
      <c r="CX522" s="61">
        <f>IF($AA$13,$Z$13*($Q522-1)/(1+CW527*($Q522-1)),0)</f>
        <v>0.25056028703227212</v>
      </c>
      <c r="CY522" s="114">
        <f>IF(CX522=0,0,-1*CX522^2/$Z$13)</f>
        <v>-0.62780457437694581</v>
      </c>
      <c r="CZ522" s="61">
        <f>IF($AA$13,$Z$13*($Q522-1)/(1+CY527*($Q522-1)),0)</f>
        <v>0.25056028703227212</v>
      </c>
      <c r="DA522" s="114">
        <f>IF(CZ522=0,0,-1*CZ522^2/$Z$13)</f>
        <v>-0.62780457437694581</v>
      </c>
      <c r="DB522" s="61">
        <f>IF($AA$13,$Z$13*($Q522-1)/(1+DA527*($Q522-1)),0)</f>
        <v>0.25056028703227212</v>
      </c>
      <c r="DC522" s="114">
        <f>IF(DB522=0,0,-1*DB522^2/$Z$13)</f>
        <v>-0.62780457437694581</v>
      </c>
      <c r="DD522" s="61">
        <f>IF($AA$13,$Z$13*($Q522-1)/(1+DC527*($Q522-1)),0)</f>
        <v>0.25056028703227212</v>
      </c>
      <c r="DE522" s="114">
        <f>IF(DD522=0,0,-1*DD522^2/$Z$13)</f>
        <v>-0.62780457437694581</v>
      </c>
      <c r="DF522" s="61">
        <f>IF($AA$13,$Z$13*($Q522-1)/(1+DE527*($Q522-1)),0)</f>
        <v>0.25056028703227212</v>
      </c>
      <c r="DG522" s="114">
        <f>IF(DF522=0,0,-1*DF522^2/$Z$13)</f>
        <v>-0.62780457437694581</v>
      </c>
      <c r="DH522" s="61">
        <f>IF($AA$13,$Z$13*($Q522-1)/(1+DG527*($Q522-1)),0)</f>
        <v>0.25056028703227212</v>
      </c>
      <c r="DI522" s="114">
        <f>IF(DH522=0,0,-1*DH522^2/$Z$13)</f>
        <v>-0.62780457437694581</v>
      </c>
      <c r="DJ522" s="61">
        <f>IF($AA$13,$Z$13*($Q522-1)/(1+DI527*($Q522-1)),0)</f>
        <v>0.25056028703227212</v>
      </c>
      <c r="DK522" s="114">
        <f>IF(DJ522=0,0,-1*DJ522^2/$Z$13)</f>
        <v>-0.62780457437694581</v>
      </c>
      <c r="DL522" s="61">
        <f>IF($AA$13,$Z$13*($Q522-1)/(1+DK527*($Q522-1)),0)</f>
        <v>0.25056028703227212</v>
      </c>
      <c r="DM522" s="154">
        <f>IF(DL522=0,0,-1*DL522^2/$Z$13)</f>
        <v>-0.62780457437694581</v>
      </c>
    </row>
    <row r="523" spans="14:117" x14ac:dyDescent="0.25">
      <c r="N523" s="153">
        <f>$Z$14/(O514*(Q523-1)+1)</f>
        <v>8.8114409320003986E-2</v>
      </c>
      <c r="O523" s="169">
        <f t="shared" si="111"/>
        <v>0.13700731232232793</v>
      </c>
      <c r="P523" s="78">
        <v>8</v>
      </c>
      <c r="Q523" s="61">
        <f>IF($AA$14,AV498/AV510,0)</f>
        <v>1.5548797680156967</v>
      </c>
      <c r="R523" s="61">
        <f>IF($AA$14,$Z$14*($Q523-1)/(1+O474*($Q523-1)),0)</f>
        <v>4.8892903045582942E-2</v>
      </c>
      <c r="S523" s="114">
        <f>IF(R523=0,0,-1*R523^2/$Z$14)</f>
        <v>-2.3905159682247733E-2</v>
      </c>
      <c r="T523" s="61">
        <f>IF($AA$14,$Z$14*($Q523-1)/(1+S527*($Q523-1)),0)</f>
        <v>4.8804679134961011E-2</v>
      </c>
      <c r="U523" s="114">
        <f>IF(T523=0,0,-1*T523^2/$Z$14)</f>
        <v>-2.3818967054664984E-2</v>
      </c>
      <c r="V523" s="61">
        <f>IF($AA$14,$Z$14*($Q523-1)/(1+U527*($Q523-1)),0)</f>
        <v>4.8893246257023702E-2</v>
      </c>
      <c r="W523" s="114">
        <f>IF(V523=0,0,-1*V523^2/$Z$14)</f>
        <v>-2.390549529549962E-2</v>
      </c>
      <c r="X523" s="61">
        <f>IF($AA$14,$Z$14*($Q523-1)/(1+W527*($Q523-1)),0)</f>
        <v>4.889290300759571E-2</v>
      </c>
      <c r="Y523" s="114">
        <f>IF(X523=0,0,-1*X523^2/$Z$14)</f>
        <v>-2.3905159645101613E-2</v>
      </c>
      <c r="Z523" s="61">
        <f>IF($AA$14,$Z$14*($Q523-1)/(1+Y527*($Q523-1)),0)</f>
        <v>4.8892903002323962E-2</v>
      </c>
      <c r="AA523" s="114">
        <f>IF(Z523=0,0,-1*Z523^2/$Z$14)</f>
        <v>-2.3905159639946594E-2</v>
      </c>
      <c r="AB523" s="61">
        <f>IF($AA$14,$Z$14*($Q523-1)/(1+AA527*($Q523-1)),0)</f>
        <v>4.8892903002323962E-2</v>
      </c>
      <c r="AC523" s="114">
        <f>IF(AB523=0,0,-1*AB523^2/$Z$14)</f>
        <v>-2.3905159639946594E-2</v>
      </c>
      <c r="AD523" s="61">
        <f>IF($AA$14,$Z$14*($Q523-1)/(1+AC527*($Q523-1)),0)</f>
        <v>4.8892903002323962E-2</v>
      </c>
      <c r="AE523" s="114">
        <f>IF(AD523=0,0,-1*AD523^2/$Z$14)</f>
        <v>-2.3905159639946594E-2</v>
      </c>
      <c r="AF523" s="61">
        <f>IF($AA$14,$Z$14*($Q523-1)/(1+AE527*($Q523-1)),0)</f>
        <v>4.8892903002323962E-2</v>
      </c>
      <c r="AG523" s="114">
        <f>IF(AF523=0,0,-1*AF523^2/$Z$14)</f>
        <v>-2.3905159639946594E-2</v>
      </c>
      <c r="AH523" s="61">
        <f>IF($AA$14,$Z$14*($Q523-1)/(1+AG527*($Q523-1)),0)</f>
        <v>4.8892903002323962E-2</v>
      </c>
      <c r="AI523" s="114">
        <f>IF(AH523=0,0,-1*AH523^2/$Z$14)</f>
        <v>-2.3905159639946594E-2</v>
      </c>
      <c r="AJ523" s="61">
        <f>IF($AA$14,$Z$14*($Q523-1)/(1+AI527*($Q523-1)),0)</f>
        <v>4.8892903002323962E-2</v>
      </c>
      <c r="AK523" s="114">
        <f>IF(AJ523=0,0,-1*AJ523^2/$Z$14)</f>
        <v>-2.3905159639946594E-2</v>
      </c>
      <c r="AL523" s="61">
        <f>IF($AA$14,$Z$14*($Q523-1)/(1+AK527*($Q523-1)),0)</f>
        <v>4.8892903002323962E-2</v>
      </c>
      <c r="AM523" s="114">
        <f>IF(AL523=0,0,-1*AL523^2/$Z$14)</f>
        <v>-2.3905159639946594E-2</v>
      </c>
      <c r="AN523" s="61">
        <f>IF($AA$14,$Z$14*($Q523-1)/(1+AM527*($Q523-1)),0)</f>
        <v>4.8892903002323962E-2</v>
      </c>
      <c r="AO523" s="114">
        <f>IF(AN523=0,0,-1*AN523^2/$Z$14)</f>
        <v>-2.3905159639946594E-2</v>
      </c>
      <c r="AP523" s="61">
        <f>IF($AA$14,$Z$14*($Q523-1)/(1+AO527*($Q523-1)),0)</f>
        <v>4.8892903002323962E-2</v>
      </c>
      <c r="AQ523" s="114">
        <f>IF(AP523=0,0,-1*AP523^2/$Z$14)</f>
        <v>-2.3905159639946594E-2</v>
      </c>
      <c r="AR523" s="61">
        <f>IF($AA$14,$Z$14*($Q523-1)/(1+AQ527*($Q523-1)),0)</f>
        <v>4.8892903002323962E-2</v>
      </c>
      <c r="AS523" s="114">
        <f>IF(AR523=0,0,-1*AR523^2/$Z$14)</f>
        <v>-2.3905159639946594E-2</v>
      </c>
      <c r="AT523" s="61">
        <f>IF($AA$14,$Z$14*($Q523-1)/(1+AS527*($Q523-1)),0)</f>
        <v>4.8892903002323962E-2</v>
      </c>
      <c r="AU523" s="114">
        <f>IF(AT523=0,0,-1*AT523^2/$Z$14)</f>
        <v>-2.3905159639946594E-2</v>
      </c>
      <c r="AV523" s="61">
        <f>IF($AA$14,$Z$14*($Q523-1)/(1+AU527*($Q523-1)),0)</f>
        <v>4.8892903002323962E-2</v>
      </c>
      <c r="AW523" s="114">
        <f>IF(AV523=0,0,-1*AV523^2/$Z$14)</f>
        <v>-2.3905159639946594E-2</v>
      </c>
      <c r="AX523" s="61">
        <f>IF($AA$14,$Z$14*($Q523-1)/(1+AW527*($Q523-1)),0)</f>
        <v>4.8892903002323962E-2</v>
      </c>
      <c r="AY523" s="114">
        <f>IF(AX523=0,0,-1*AX523^2/$Z$14)</f>
        <v>-2.3905159639946594E-2</v>
      </c>
      <c r="AZ523" s="61">
        <f>IF($AA$14,$Z$14*($Q523-1)/(1+AY527*($Q523-1)),0)</f>
        <v>4.8892903002323962E-2</v>
      </c>
      <c r="BA523" s="114">
        <f>IF(AZ523=0,0,-1*AZ523^2/$Z$14)</f>
        <v>-2.3905159639946594E-2</v>
      </c>
      <c r="BB523" s="61">
        <f>IF($AA$14,$Z$14*($Q523-1)/(1+BA527*($Q523-1)),0)</f>
        <v>4.8892903002323962E-2</v>
      </c>
      <c r="BC523" s="114">
        <f>IF(BB523=0,0,-1*BB523^2/$Z$14)</f>
        <v>-2.3905159639946594E-2</v>
      </c>
      <c r="BD523" s="61">
        <f>IF($AA$14,$Z$14*($Q523-1)/(1+BC527*($Q523-1)),0)</f>
        <v>4.8892903002323962E-2</v>
      </c>
      <c r="BE523" s="114">
        <f>IF(BD523=0,0,-1*BD523^2/$Z$14)</f>
        <v>-2.3905159639946594E-2</v>
      </c>
      <c r="BF523" s="61">
        <f>IF($AA$14,$Z$14*($Q523-1)/(1+BE527*($Q523-1)),0)</f>
        <v>4.8892903002323962E-2</v>
      </c>
      <c r="BG523" s="114">
        <f>IF(BF523=0,0,-1*BF523^2/$Z$14)</f>
        <v>-2.3905159639946594E-2</v>
      </c>
      <c r="BH523" s="61">
        <f>IF($AA$14,$Z$14*($Q523-1)/(1+BG527*($Q523-1)),0)</f>
        <v>4.8892903002323962E-2</v>
      </c>
      <c r="BI523" s="114">
        <f>IF(BH523=0,0,-1*BH523^2/$Z$14)</f>
        <v>-2.3905159639946594E-2</v>
      </c>
      <c r="BJ523" s="61">
        <f>IF($AA$14,$Z$14*($Q523-1)/(1+BI527*($Q523-1)),0)</f>
        <v>4.8892903002323962E-2</v>
      </c>
      <c r="BK523" s="114">
        <f>IF(BJ523=0,0,-1*BJ523^2/$Z$14)</f>
        <v>-2.3905159639946594E-2</v>
      </c>
      <c r="BL523" s="61">
        <f>IF($AA$14,$Z$14*($Q523-1)/(1+BK527*($Q523-1)),0)</f>
        <v>4.8892903002323962E-2</v>
      </c>
      <c r="BM523" s="114">
        <f>IF(BL523=0,0,-1*BL523^2/$Z$14)</f>
        <v>-2.3905159639946594E-2</v>
      </c>
      <c r="BN523" s="61">
        <f>IF($AA$14,$Z$14*($Q523-1)/(1+BM527*($Q523-1)),0)</f>
        <v>4.8892903002323962E-2</v>
      </c>
      <c r="BO523" s="114">
        <f>IF(BN523=0,0,-1*BN523^2/$Z$14)</f>
        <v>-2.3905159639946594E-2</v>
      </c>
      <c r="BP523" s="61">
        <f>IF($AA$14,$Z$14*($Q523-1)/(1+BO527*($Q523-1)),0)</f>
        <v>4.8892903002323962E-2</v>
      </c>
      <c r="BQ523" s="114">
        <f>IF(BP523=0,0,-1*BP523^2/$Z$14)</f>
        <v>-2.3905159639946594E-2</v>
      </c>
      <c r="BR523" s="61">
        <f>IF($AA$14,$Z$14*($Q523-1)/(1+BQ527*($Q523-1)),0)</f>
        <v>4.8892903002323962E-2</v>
      </c>
      <c r="BS523" s="114">
        <f>IF(BR523=0,0,-1*BR523^2/$Z$14)</f>
        <v>-2.3905159639946594E-2</v>
      </c>
      <c r="BT523" s="61">
        <f>IF($AA$14,$Z$14*($Q523-1)/(1+BS527*($Q523-1)),0)</f>
        <v>4.8892903002323962E-2</v>
      </c>
      <c r="BU523" s="114">
        <f>IF(BT523=0,0,-1*BT523^2/$Z$14)</f>
        <v>-2.3905159639946594E-2</v>
      </c>
      <c r="BV523" s="61">
        <f>IF($AA$14,$Z$14*($Q523-1)/(1+BU527*($Q523-1)),0)</f>
        <v>4.8892903002323962E-2</v>
      </c>
      <c r="BW523" s="114">
        <f>IF(BV523=0,0,-1*BV523^2/$Z$14)</f>
        <v>-2.3905159639946594E-2</v>
      </c>
      <c r="BX523" s="61">
        <f>IF($AA$14,$Z$14*($Q523-1)/(1+BW527*($Q523-1)),0)</f>
        <v>4.8892903002323962E-2</v>
      </c>
      <c r="BY523" s="114">
        <f>IF(BX523=0,0,-1*BX523^2/$Z$14)</f>
        <v>-2.3905159639946594E-2</v>
      </c>
      <c r="BZ523" s="61">
        <f>IF($AA$14,$Z$14*($Q523-1)/(1+BY527*($Q523-1)),0)</f>
        <v>4.8892903002323962E-2</v>
      </c>
      <c r="CA523" s="114">
        <f>IF(BZ523=0,0,-1*BZ523^2/$Z$14)</f>
        <v>-2.3905159639946594E-2</v>
      </c>
      <c r="CB523" s="61">
        <f>IF($AA$14,$Z$14*($Q523-1)/(1+CA527*($Q523-1)),0)</f>
        <v>4.8892903002323962E-2</v>
      </c>
      <c r="CC523" s="114">
        <f>IF(CB523=0,0,-1*CB523^2/$Z$14)</f>
        <v>-2.3905159639946594E-2</v>
      </c>
      <c r="CD523" s="61">
        <f>IF($AA$14,$Z$14*($Q523-1)/(1+CC527*($Q523-1)),0)</f>
        <v>4.8892903002323962E-2</v>
      </c>
      <c r="CE523" s="114">
        <f>IF(CD523=0,0,-1*CD523^2/$Z$14)</f>
        <v>-2.3905159639946594E-2</v>
      </c>
      <c r="CF523" s="61">
        <f>IF($AA$14,$Z$14*($Q523-1)/(1+CE527*($Q523-1)),0)</f>
        <v>4.8892903002323962E-2</v>
      </c>
      <c r="CG523" s="114">
        <f>IF(CF523=0,0,-1*CF523^2/$Z$14)</f>
        <v>-2.3905159639946594E-2</v>
      </c>
      <c r="CH523" s="61">
        <f>IF($AA$14,$Z$14*($Q523-1)/(1+CG527*($Q523-1)),0)</f>
        <v>4.8892903002323962E-2</v>
      </c>
      <c r="CI523" s="114">
        <f>IF(CH523=0,0,-1*CH523^2/$Z$14)</f>
        <v>-2.3905159639946594E-2</v>
      </c>
      <c r="CJ523" s="61">
        <f>IF($AA$14,$Z$14*($Q523-1)/(1+CI527*($Q523-1)),0)</f>
        <v>4.8892903002323962E-2</v>
      </c>
      <c r="CK523" s="114">
        <f>IF(CJ523=0,0,-1*CJ523^2/$Z$14)</f>
        <v>-2.3905159639946594E-2</v>
      </c>
      <c r="CL523" s="61">
        <f>IF($AA$14,$Z$14*($Q523-1)/(1+CK527*($Q523-1)),0)</f>
        <v>4.8892903002323962E-2</v>
      </c>
      <c r="CM523" s="114">
        <f>IF(CL523=0,0,-1*CL523^2/$Z$14)</f>
        <v>-2.3905159639946594E-2</v>
      </c>
      <c r="CN523" s="61">
        <f>IF($AA$14,$Z$14*($Q523-1)/(1+CM527*($Q523-1)),0)</f>
        <v>4.8892903002323962E-2</v>
      </c>
      <c r="CO523" s="114">
        <f>IF(CN523=0,0,-1*CN523^2/$Z$14)</f>
        <v>-2.3905159639946594E-2</v>
      </c>
      <c r="CP523" s="61">
        <f>IF($AA$14,$Z$14*($Q523-1)/(1+CO527*($Q523-1)),0)</f>
        <v>4.8892903002323962E-2</v>
      </c>
      <c r="CQ523" s="114">
        <f>IF(CP523=0,0,-1*CP523^2/$Z$14)</f>
        <v>-2.3905159639946594E-2</v>
      </c>
      <c r="CR523" s="61">
        <f>IF($AA$14,$Z$14*($Q523-1)/(1+CQ527*($Q523-1)),0)</f>
        <v>4.8892903002323962E-2</v>
      </c>
      <c r="CS523" s="114">
        <f>IF(CR523=0,0,-1*CR523^2/$Z$14)</f>
        <v>-2.3905159639946594E-2</v>
      </c>
      <c r="CT523" s="61">
        <f>IF($AA$14,$Z$14*($Q523-1)/(1+CS527*($Q523-1)),0)</f>
        <v>4.8892903002323962E-2</v>
      </c>
      <c r="CU523" s="114">
        <f>IF(CT523=0,0,-1*CT523^2/$Z$14)</f>
        <v>-2.3905159639946594E-2</v>
      </c>
      <c r="CV523" s="61">
        <f>IF($AA$14,$Z$14*($Q523-1)/(1+CU527*($Q523-1)),0)</f>
        <v>4.8892903002323962E-2</v>
      </c>
      <c r="CW523" s="114">
        <f>IF(CV523=0,0,-1*CV523^2/$Z$14)</f>
        <v>-2.3905159639946594E-2</v>
      </c>
      <c r="CX523" s="61">
        <f>IF($AA$14,$Z$14*($Q523-1)/(1+CW527*($Q523-1)),0)</f>
        <v>4.8892903002323962E-2</v>
      </c>
      <c r="CY523" s="114">
        <f>IF(CX523=0,0,-1*CX523^2/$Z$14)</f>
        <v>-2.3905159639946594E-2</v>
      </c>
      <c r="CZ523" s="61">
        <f>IF($AA$14,$Z$14*($Q523-1)/(1+CY527*($Q523-1)),0)</f>
        <v>4.8892903002323962E-2</v>
      </c>
      <c r="DA523" s="114">
        <f>IF(CZ523=0,0,-1*CZ523^2/$Z$14)</f>
        <v>-2.3905159639946594E-2</v>
      </c>
      <c r="DB523" s="61">
        <f>IF($AA$14,$Z$14*($Q523-1)/(1+DA527*($Q523-1)),0)</f>
        <v>4.8892903002323962E-2</v>
      </c>
      <c r="DC523" s="114">
        <f>IF(DB523=0,0,-1*DB523^2/$Z$14)</f>
        <v>-2.3905159639946594E-2</v>
      </c>
      <c r="DD523" s="61">
        <f>IF($AA$14,$Z$14*($Q523-1)/(1+DC527*($Q523-1)),0)</f>
        <v>4.8892903002323962E-2</v>
      </c>
      <c r="DE523" s="114">
        <f>IF(DD523=0,0,-1*DD523^2/$Z$14)</f>
        <v>-2.3905159639946594E-2</v>
      </c>
      <c r="DF523" s="61">
        <f>IF($AA$14,$Z$14*($Q523-1)/(1+DE527*($Q523-1)),0)</f>
        <v>4.8892903002323962E-2</v>
      </c>
      <c r="DG523" s="114">
        <f>IF(DF523=0,0,-1*DF523^2/$Z$14)</f>
        <v>-2.3905159639946594E-2</v>
      </c>
      <c r="DH523" s="61">
        <f>IF($AA$14,$Z$14*($Q523-1)/(1+DG527*($Q523-1)),0)</f>
        <v>4.8892903002323962E-2</v>
      </c>
      <c r="DI523" s="114">
        <f>IF(DH523=0,0,-1*DH523^2/$Z$14)</f>
        <v>-2.3905159639946594E-2</v>
      </c>
      <c r="DJ523" s="61">
        <f>IF($AA$14,$Z$14*($Q523-1)/(1+DI527*($Q523-1)),0)</f>
        <v>4.8892903002323962E-2</v>
      </c>
      <c r="DK523" s="114">
        <f>IF(DJ523=0,0,-1*DJ523^2/$Z$14)</f>
        <v>-2.3905159639946594E-2</v>
      </c>
      <c r="DL523" s="61">
        <f>IF($AA$14,$Z$14*($Q523-1)/(1+DK527*($Q523-1)),0)</f>
        <v>4.8892903002323962E-2</v>
      </c>
      <c r="DM523" s="154">
        <f>IF(DL523=0,0,-1*DL523^2/$Z$14)</f>
        <v>-2.3905159639946594E-2</v>
      </c>
    </row>
    <row r="524" spans="14:117" x14ac:dyDescent="0.25">
      <c r="N524" s="153">
        <f>$Z$15/(O514*(Q524-1)+1)</f>
        <v>0.10887503245439333</v>
      </c>
      <c r="O524" s="169">
        <f t="shared" si="111"/>
        <v>7.236644717512343E-2</v>
      </c>
      <c r="P524" s="78">
        <v>9</v>
      </c>
      <c r="Q524" s="61">
        <f>IF($AA$15,AV499/AV511,0)</f>
        <v>0.66467440278777434</v>
      </c>
      <c r="R524" s="61">
        <f>IF($AA$15,$Z$15*($Q524-1)/(1+O474*($Q524-1)),0)</f>
        <v>-3.6508585255150036E-2</v>
      </c>
      <c r="S524" s="114">
        <f>IF(R524=0,0,-1*R524^2/$Z$15)</f>
        <v>-1.3328767973325587E-2</v>
      </c>
      <c r="T524" s="61">
        <f>IF($AA$15,$Z$15*($Q524-1)/(1+S527*($Q524-1)),0)</f>
        <v>-3.6557931673785682E-2</v>
      </c>
      <c r="U524" s="114">
        <f>IF(T524=0,0,-1*T524^2/$Z$15)</f>
        <v>-1.3364823682651824E-2</v>
      </c>
      <c r="V524" s="61">
        <f>IF($AA$15,$Z$15*($Q524-1)/(1+U527*($Q524-1)),0)</f>
        <v>-3.6508393893551497E-2</v>
      </c>
      <c r="W524" s="114">
        <f>IF(V524=0,0,-1*V524^2/$Z$15)</f>
        <v>-1.3328628246867081E-2</v>
      </c>
      <c r="X524" s="61">
        <f>IF($AA$15,$Z$15*($Q524-1)/(1+W527*($Q524-1)),0)</f>
        <v>-3.6508585276330524E-2</v>
      </c>
      <c r="Y524" s="114">
        <f>IF(X524=0,0,-1*X524^2/$Z$15)</f>
        <v>-1.3328767988790978E-2</v>
      </c>
      <c r="Z524" s="61">
        <f>IF($AA$15,$Z$15*($Q524-1)/(1+Y527*($Q524-1)),0)</f>
        <v>-3.6508585279269888E-2</v>
      </c>
      <c r="AA524" s="114">
        <f>IF(Z524=0,0,-1*Z524^2/$Z$15)</f>
        <v>-1.3328767990937219E-2</v>
      </c>
      <c r="AB524" s="61">
        <f>IF($AA$15,$Z$15*($Q524-1)/(1+AA527*($Q524-1)),0)</f>
        <v>-3.6508585279269888E-2</v>
      </c>
      <c r="AC524" s="114">
        <f>IF(AB524=0,0,-1*AB524^2/$Z$15)</f>
        <v>-1.3328767990937219E-2</v>
      </c>
      <c r="AD524" s="61">
        <f>IF($AA$15,$Z$15*($Q524-1)/(1+AC527*($Q524-1)),0)</f>
        <v>-3.6508585279269888E-2</v>
      </c>
      <c r="AE524" s="114">
        <f>IF(AD524=0,0,-1*AD524^2/$Z$15)</f>
        <v>-1.3328767990937219E-2</v>
      </c>
      <c r="AF524" s="61">
        <f>IF($AA$15,$Z$15*($Q524-1)/(1+AE527*($Q524-1)),0)</f>
        <v>-3.6508585279269888E-2</v>
      </c>
      <c r="AG524" s="114">
        <f>IF(AF524=0,0,-1*AF524^2/$Z$15)</f>
        <v>-1.3328767990937219E-2</v>
      </c>
      <c r="AH524" s="61">
        <f>IF($AA$15,$Z$15*($Q524-1)/(1+AG527*($Q524-1)),0)</f>
        <v>-3.6508585279269888E-2</v>
      </c>
      <c r="AI524" s="114">
        <f>IF(AH524=0,0,-1*AH524^2/$Z$15)</f>
        <v>-1.3328767990937219E-2</v>
      </c>
      <c r="AJ524" s="61">
        <f>IF($AA$15,$Z$15*($Q524-1)/(1+AI527*($Q524-1)),0)</f>
        <v>-3.6508585279269888E-2</v>
      </c>
      <c r="AK524" s="114">
        <f>IF(AJ524=0,0,-1*AJ524^2/$Z$15)</f>
        <v>-1.3328767990937219E-2</v>
      </c>
      <c r="AL524" s="61">
        <f>IF($AA$15,$Z$15*($Q524-1)/(1+AK527*($Q524-1)),0)</f>
        <v>-3.6508585279269888E-2</v>
      </c>
      <c r="AM524" s="114">
        <f>IF(AL524=0,0,-1*AL524^2/$Z$15)</f>
        <v>-1.3328767990937219E-2</v>
      </c>
      <c r="AN524" s="61">
        <f>IF($AA$15,$Z$15*($Q524-1)/(1+AM527*($Q524-1)),0)</f>
        <v>-3.6508585279269888E-2</v>
      </c>
      <c r="AO524" s="114">
        <f>IF(AN524=0,0,-1*AN524^2/$Z$15)</f>
        <v>-1.3328767990937219E-2</v>
      </c>
      <c r="AP524" s="61">
        <f>IF($AA$15,$Z$15*($Q524-1)/(1+AO527*($Q524-1)),0)</f>
        <v>-3.6508585279269888E-2</v>
      </c>
      <c r="AQ524" s="114">
        <f>IF(AP524=0,0,-1*AP524^2/$Z$15)</f>
        <v>-1.3328767990937219E-2</v>
      </c>
      <c r="AR524" s="61">
        <f>IF($AA$15,$Z$15*($Q524-1)/(1+AQ527*($Q524-1)),0)</f>
        <v>-3.6508585279269888E-2</v>
      </c>
      <c r="AS524" s="114">
        <f>IF(AR524=0,0,-1*AR524^2/$Z$15)</f>
        <v>-1.3328767990937219E-2</v>
      </c>
      <c r="AT524" s="61">
        <f>IF($AA$15,$Z$15*($Q524-1)/(1+AS527*($Q524-1)),0)</f>
        <v>-3.6508585279269888E-2</v>
      </c>
      <c r="AU524" s="114">
        <f>IF(AT524=0,0,-1*AT524^2/$Z$15)</f>
        <v>-1.3328767990937219E-2</v>
      </c>
      <c r="AV524" s="61">
        <f>IF($AA$15,$Z$15*($Q524-1)/(1+AU527*($Q524-1)),0)</f>
        <v>-3.6508585279269888E-2</v>
      </c>
      <c r="AW524" s="114">
        <f>IF(AV524=0,0,-1*AV524^2/$Z$15)</f>
        <v>-1.3328767990937219E-2</v>
      </c>
      <c r="AX524" s="61">
        <f>IF($AA$15,$Z$15*($Q524-1)/(1+AW527*($Q524-1)),0)</f>
        <v>-3.6508585279269888E-2</v>
      </c>
      <c r="AY524" s="114">
        <f>IF(AX524=0,0,-1*AX524^2/$Z$15)</f>
        <v>-1.3328767990937219E-2</v>
      </c>
      <c r="AZ524" s="61">
        <f>IF($AA$15,$Z$15*($Q524-1)/(1+AY527*($Q524-1)),0)</f>
        <v>-3.6508585279269888E-2</v>
      </c>
      <c r="BA524" s="114">
        <f>IF(AZ524=0,0,-1*AZ524^2/$Z$15)</f>
        <v>-1.3328767990937219E-2</v>
      </c>
      <c r="BB524" s="61">
        <f>IF($AA$15,$Z$15*($Q524-1)/(1+BA527*($Q524-1)),0)</f>
        <v>-3.6508585279269888E-2</v>
      </c>
      <c r="BC524" s="114">
        <f>IF(BB524=0,0,-1*BB524^2/$Z$15)</f>
        <v>-1.3328767990937219E-2</v>
      </c>
      <c r="BD524" s="61">
        <f>IF($AA$15,$Z$15*($Q524-1)/(1+BC527*($Q524-1)),0)</f>
        <v>-3.6508585279269888E-2</v>
      </c>
      <c r="BE524" s="114">
        <f>IF(BD524=0,0,-1*BD524^2/$Z$15)</f>
        <v>-1.3328767990937219E-2</v>
      </c>
      <c r="BF524" s="61">
        <f>IF($AA$15,$Z$15*($Q524-1)/(1+BE527*($Q524-1)),0)</f>
        <v>-3.6508585279269888E-2</v>
      </c>
      <c r="BG524" s="114">
        <f>IF(BF524=0,0,-1*BF524^2/$Z$15)</f>
        <v>-1.3328767990937219E-2</v>
      </c>
      <c r="BH524" s="61">
        <f>IF($AA$15,$Z$15*($Q524-1)/(1+BG527*($Q524-1)),0)</f>
        <v>-3.6508585279269888E-2</v>
      </c>
      <c r="BI524" s="114">
        <f>IF(BH524=0,0,-1*BH524^2/$Z$15)</f>
        <v>-1.3328767990937219E-2</v>
      </c>
      <c r="BJ524" s="61">
        <f>IF($AA$15,$Z$15*($Q524-1)/(1+BI527*($Q524-1)),0)</f>
        <v>-3.6508585279269888E-2</v>
      </c>
      <c r="BK524" s="114">
        <f>IF(BJ524=0,0,-1*BJ524^2/$Z$15)</f>
        <v>-1.3328767990937219E-2</v>
      </c>
      <c r="BL524" s="61">
        <f>IF($AA$15,$Z$15*($Q524-1)/(1+BK527*($Q524-1)),0)</f>
        <v>-3.6508585279269888E-2</v>
      </c>
      <c r="BM524" s="114">
        <f>IF(BL524=0,0,-1*BL524^2/$Z$15)</f>
        <v>-1.3328767990937219E-2</v>
      </c>
      <c r="BN524" s="61">
        <f>IF($AA$15,$Z$15*($Q524-1)/(1+BM527*($Q524-1)),0)</f>
        <v>-3.6508585279269888E-2</v>
      </c>
      <c r="BO524" s="114">
        <f>IF(BN524=0,0,-1*BN524^2/$Z$15)</f>
        <v>-1.3328767990937219E-2</v>
      </c>
      <c r="BP524" s="61">
        <f>IF($AA$15,$Z$15*($Q524-1)/(1+BO527*($Q524-1)),0)</f>
        <v>-3.6508585279269888E-2</v>
      </c>
      <c r="BQ524" s="114">
        <f>IF(BP524=0,0,-1*BP524^2/$Z$15)</f>
        <v>-1.3328767990937219E-2</v>
      </c>
      <c r="BR524" s="61">
        <f>IF($AA$15,$Z$15*($Q524-1)/(1+BQ527*($Q524-1)),0)</f>
        <v>-3.6508585279269888E-2</v>
      </c>
      <c r="BS524" s="114">
        <f>IF(BR524=0,0,-1*BR524^2/$Z$15)</f>
        <v>-1.3328767990937219E-2</v>
      </c>
      <c r="BT524" s="61">
        <f>IF($AA$15,$Z$15*($Q524-1)/(1+BS527*($Q524-1)),0)</f>
        <v>-3.6508585279269888E-2</v>
      </c>
      <c r="BU524" s="114">
        <f>IF(BT524=0,0,-1*BT524^2/$Z$15)</f>
        <v>-1.3328767990937219E-2</v>
      </c>
      <c r="BV524" s="61">
        <f>IF($AA$15,$Z$15*($Q524-1)/(1+BU527*($Q524-1)),0)</f>
        <v>-3.6508585279269888E-2</v>
      </c>
      <c r="BW524" s="114">
        <f>IF(BV524=0,0,-1*BV524^2/$Z$15)</f>
        <v>-1.3328767990937219E-2</v>
      </c>
      <c r="BX524" s="61">
        <f>IF($AA$15,$Z$15*($Q524-1)/(1+BW527*($Q524-1)),0)</f>
        <v>-3.6508585279269888E-2</v>
      </c>
      <c r="BY524" s="114">
        <f>IF(BX524=0,0,-1*BX524^2/$Z$15)</f>
        <v>-1.3328767990937219E-2</v>
      </c>
      <c r="BZ524" s="61">
        <f>IF($AA$15,$Z$15*($Q524-1)/(1+BY527*($Q524-1)),0)</f>
        <v>-3.6508585279269888E-2</v>
      </c>
      <c r="CA524" s="114">
        <f>IF(BZ524=0,0,-1*BZ524^2/$Z$15)</f>
        <v>-1.3328767990937219E-2</v>
      </c>
      <c r="CB524" s="61">
        <f>IF($AA$15,$Z$15*($Q524-1)/(1+CA527*($Q524-1)),0)</f>
        <v>-3.6508585279269888E-2</v>
      </c>
      <c r="CC524" s="114">
        <f>IF(CB524=0,0,-1*CB524^2/$Z$15)</f>
        <v>-1.3328767990937219E-2</v>
      </c>
      <c r="CD524" s="61">
        <f>IF($AA$15,$Z$15*($Q524-1)/(1+CC527*($Q524-1)),0)</f>
        <v>-3.6508585279269888E-2</v>
      </c>
      <c r="CE524" s="114">
        <f>IF(CD524=0,0,-1*CD524^2/$Z$15)</f>
        <v>-1.3328767990937219E-2</v>
      </c>
      <c r="CF524" s="61">
        <f>IF($AA$15,$Z$15*($Q524-1)/(1+CE527*($Q524-1)),0)</f>
        <v>-3.6508585279269888E-2</v>
      </c>
      <c r="CG524" s="114">
        <f>IF(CF524=0,0,-1*CF524^2/$Z$15)</f>
        <v>-1.3328767990937219E-2</v>
      </c>
      <c r="CH524" s="61">
        <f>IF($AA$15,$Z$15*($Q524-1)/(1+CG527*($Q524-1)),0)</f>
        <v>-3.6508585279269888E-2</v>
      </c>
      <c r="CI524" s="114">
        <f>IF(CH524=0,0,-1*CH524^2/$Z$15)</f>
        <v>-1.3328767990937219E-2</v>
      </c>
      <c r="CJ524" s="61">
        <f>IF($AA$15,$Z$15*($Q524-1)/(1+CI527*($Q524-1)),0)</f>
        <v>-3.6508585279269888E-2</v>
      </c>
      <c r="CK524" s="114">
        <f>IF(CJ524=0,0,-1*CJ524^2/$Z$15)</f>
        <v>-1.3328767990937219E-2</v>
      </c>
      <c r="CL524" s="61">
        <f>IF($AA$15,$Z$15*($Q524-1)/(1+CK527*($Q524-1)),0)</f>
        <v>-3.6508585279269888E-2</v>
      </c>
      <c r="CM524" s="114">
        <f>IF(CL524=0,0,-1*CL524^2/$Z$15)</f>
        <v>-1.3328767990937219E-2</v>
      </c>
      <c r="CN524" s="61">
        <f>IF($AA$15,$Z$15*($Q524-1)/(1+CM527*($Q524-1)),0)</f>
        <v>-3.6508585279269888E-2</v>
      </c>
      <c r="CO524" s="114">
        <f>IF(CN524=0,0,-1*CN524^2/$Z$15)</f>
        <v>-1.3328767990937219E-2</v>
      </c>
      <c r="CP524" s="61">
        <f>IF($AA$15,$Z$15*($Q524-1)/(1+CO527*($Q524-1)),0)</f>
        <v>-3.6508585279269888E-2</v>
      </c>
      <c r="CQ524" s="114">
        <f>IF(CP524=0,0,-1*CP524^2/$Z$15)</f>
        <v>-1.3328767990937219E-2</v>
      </c>
      <c r="CR524" s="61">
        <f>IF($AA$15,$Z$15*($Q524-1)/(1+CQ527*($Q524-1)),0)</f>
        <v>-3.6508585279269888E-2</v>
      </c>
      <c r="CS524" s="114">
        <f>IF(CR524=0,0,-1*CR524^2/$Z$15)</f>
        <v>-1.3328767990937219E-2</v>
      </c>
      <c r="CT524" s="61">
        <f>IF($AA$15,$Z$15*($Q524-1)/(1+CS527*($Q524-1)),0)</f>
        <v>-3.6508585279269888E-2</v>
      </c>
      <c r="CU524" s="114">
        <f>IF(CT524=0,0,-1*CT524^2/$Z$15)</f>
        <v>-1.3328767990937219E-2</v>
      </c>
      <c r="CV524" s="61">
        <f>IF($AA$15,$Z$15*($Q524-1)/(1+CU527*($Q524-1)),0)</f>
        <v>-3.6508585279269888E-2</v>
      </c>
      <c r="CW524" s="114">
        <f>IF(CV524=0,0,-1*CV524^2/$Z$15)</f>
        <v>-1.3328767990937219E-2</v>
      </c>
      <c r="CX524" s="61">
        <f>IF($AA$15,$Z$15*($Q524-1)/(1+CW527*($Q524-1)),0)</f>
        <v>-3.6508585279269888E-2</v>
      </c>
      <c r="CY524" s="114">
        <f>IF(CX524=0,0,-1*CX524^2/$Z$15)</f>
        <v>-1.3328767990937219E-2</v>
      </c>
      <c r="CZ524" s="61">
        <f>IF($AA$15,$Z$15*($Q524-1)/(1+CY527*($Q524-1)),0)</f>
        <v>-3.6508585279269888E-2</v>
      </c>
      <c r="DA524" s="114">
        <f>IF(CZ524=0,0,-1*CZ524^2/$Z$15)</f>
        <v>-1.3328767990937219E-2</v>
      </c>
      <c r="DB524" s="61">
        <f>IF($AA$15,$Z$15*($Q524-1)/(1+DA527*($Q524-1)),0)</f>
        <v>-3.6508585279269888E-2</v>
      </c>
      <c r="DC524" s="114">
        <f>IF(DB524=0,0,-1*DB524^2/$Z$15)</f>
        <v>-1.3328767990937219E-2</v>
      </c>
      <c r="DD524" s="61">
        <f>IF($AA$15,$Z$15*($Q524-1)/(1+DC527*($Q524-1)),0)</f>
        <v>-3.6508585279269888E-2</v>
      </c>
      <c r="DE524" s="114">
        <f>IF(DD524=0,0,-1*DD524^2/$Z$15)</f>
        <v>-1.3328767990937219E-2</v>
      </c>
      <c r="DF524" s="61">
        <f>IF($AA$15,$Z$15*($Q524-1)/(1+DE527*($Q524-1)),0)</f>
        <v>-3.6508585279269888E-2</v>
      </c>
      <c r="DG524" s="114">
        <f>IF(DF524=0,0,-1*DF524^2/$Z$15)</f>
        <v>-1.3328767990937219E-2</v>
      </c>
      <c r="DH524" s="61">
        <f>IF($AA$15,$Z$15*($Q524-1)/(1+DG527*($Q524-1)),0)</f>
        <v>-3.6508585279269888E-2</v>
      </c>
      <c r="DI524" s="114">
        <f>IF(DH524=0,0,-1*DH524^2/$Z$15)</f>
        <v>-1.3328767990937219E-2</v>
      </c>
      <c r="DJ524" s="61">
        <f>IF($AA$15,$Z$15*($Q524-1)/(1+DI527*($Q524-1)),0)</f>
        <v>-3.6508585279269888E-2</v>
      </c>
      <c r="DK524" s="114">
        <f>IF(DJ524=0,0,-1*DJ524^2/$Z$15)</f>
        <v>-1.3328767990937219E-2</v>
      </c>
      <c r="DL524" s="61">
        <f>IF($AA$15,$Z$15*($Q524-1)/(1+DK527*($Q524-1)),0)</f>
        <v>-3.6508585279269888E-2</v>
      </c>
      <c r="DM524" s="154">
        <f>IF(DL524=0,0,-1*DL524^2/$Z$15)</f>
        <v>-1.3328767990937219E-2</v>
      </c>
    </row>
    <row r="525" spans="14:117" x14ac:dyDescent="0.25">
      <c r="N525" s="153">
        <f>$Z$16/(O514*(Q525-1)+1)</f>
        <v>9.6045979915266477E-2</v>
      </c>
      <c r="O525" s="170">
        <f t="shared" si="111"/>
        <v>0.11231134910701301</v>
      </c>
      <c r="P525" s="78">
        <v>10</v>
      </c>
      <c r="Q525" s="61">
        <f>IF($AA$16,AV500/AV512,0)</f>
        <v>1.1693498177237209</v>
      </c>
      <c r="R525" s="61">
        <f>IF($AA$16,$Z$16*($Q525-1)/(1+O474*($Q525-1)),0)</f>
        <v>1.6265369196534082E-2</v>
      </c>
      <c r="S525" s="114">
        <f>IF(R525=0,0,-1*R525^2/$Z$16)</f>
        <v>-2.6456223509955979E-3</v>
      </c>
      <c r="T525" s="61">
        <f>IF($AA$16,$Z$16*($Q525-1)/(1+S527*($Q525-1)),0)</f>
        <v>1.6255593543582636E-2</v>
      </c>
      <c r="U525" s="114">
        <f>IF(T525=0,0,-1*T525^2/$Z$16)</f>
        <v>-2.6424432145416548E-3</v>
      </c>
      <c r="V525" s="61">
        <f>IF($AA$16,$Z$16*($Q525-1)/(1+U527*($Q525-1)),0)</f>
        <v>1.6265407180116598E-2</v>
      </c>
      <c r="W525" s="114">
        <f>IF(V525=0,0,-1*V525^2/$Z$16)</f>
        <v>-2.6456347073498857E-3</v>
      </c>
      <c r="X525" s="61">
        <f>IF($AA$16,$Z$16*($Q525-1)/(1+W527*($Q525-1)),0)</f>
        <v>1.6265369192329973E-2</v>
      </c>
      <c r="Y525" s="114">
        <f>IF(X525=0,0,-1*X525^2/$Z$16)</f>
        <v>-2.6456223496279701E-3</v>
      </c>
      <c r="Z525" s="61">
        <f>IF($AA$16,$Z$16*($Q525-1)/(1+Y527*($Q525-1)),0)</f>
        <v>1.6265369191746541E-2</v>
      </c>
      <c r="AA525" s="114">
        <f>IF(Z525=0,0,-1*Z525^2/$Z$16)</f>
        <v>-2.6456223494381753E-3</v>
      </c>
      <c r="AB525" s="61">
        <f>IF($AA$16,$Z$16*($Q525-1)/(1+AA527*($Q525-1)),0)</f>
        <v>1.6265369191746541E-2</v>
      </c>
      <c r="AC525" s="114">
        <f>IF(AB525=0,0,-1*AB525^2/$Z$16)</f>
        <v>-2.6456223494381753E-3</v>
      </c>
      <c r="AD525" s="61">
        <f>IF($AA$16,$Z$16*($Q525-1)/(1+AC527*($Q525-1)),0)</f>
        <v>1.6265369191746541E-2</v>
      </c>
      <c r="AE525" s="114">
        <f>IF(AD525=0,0,-1*AD525^2/$Z$16)</f>
        <v>-2.6456223494381753E-3</v>
      </c>
      <c r="AF525" s="61">
        <f>IF($AA$16,$Z$16*($Q525-1)/(1+AE527*($Q525-1)),0)</f>
        <v>1.6265369191746541E-2</v>
      </c>
      <c r="AG525" s="114">
        <f>IF(AF525=0,0,-1*AF525^2/$Z$16)</f>
        <v>-2.6456223494381753E-3</v>
      </c>
      <c r="AH525" s="61">
        <f>IF($AA$16,$Z$16*($Q525-1)/(1+AG527*($Q525-1)),0)</f>
        <v>1.6265369191746541E-2</v>
      </c>
      <c r="AI525" s="114">
        <f>IF(AH525=0,0,-1*AH525^2/$Z$16)</f>
        <v>-2.6456223494381753E-3</v>
      </c>
      <c r="AJ525" s="61">
        <f>IF($AA$16,$Z$16*($Q525-1)/(1+AI527*($Q525-1)),0)</f>
        <v>1.6265369191746541E-2</v>
      </c>
      <c r="AK525" s="114">
        <f>IF(AJ525=0,0,-1*AJ525^2/$Z$16)</f>
        <v>-2.6456223494381753E-3</v>
      </c>
      <c r="AL525" s="61">
        <f>IF($AA$16,$Z$16*($Q525-1)/(1+AK527*($Q525-1)),0)</f>
        <v>1.6265369191746541E-2</v>
      </c>
      <c r="AM525" s="114">
        <f>IF(AL525=0,0,-1*AL525^2/$Z$16)</f>
        <v>-2.6456223494381753E-3</v>
      </c>
      <c r="AN525" s="61">
        <f>IF($AA$16,$Z$16*($Q525-1)/(1+AM527*($Q525-1)),0)</f>
        <v>1.6265369191746541E-2</v>
      </c>
      <c r="AO525" s="114">
        <f>IF(AN525=0,0,-1*AN525^2/$Z$16)</f>
        <v>-2.6456223494381753E-3</v>
      </c>
      <c r="AP525" s="61">
        <f>IF($AA$16,$Z$16*($Q525-1)/(1+AO527*($Q525-1)),0)</f>
        <v>1.6265369191746541E-2</v>
      </c>
      <c r="AQ525" s="114">
        <f>IF(AP525=0,0,-1*AP525^2/$Z$16)</f>
        <v>-2.6456223494381753E-3</v>
      </c>
      <c r="AR525" s="61">
        <f>IF($AA$16,$Z$16*($Q525-1)/(1+AQ527*($Q525-1)),0)</f>
        <v>1.6265369191746541E-2</v>
      </c>
      <c r="AS525" s="114">
        <f>IF(AR525=0,0,-1*AR525^2/$Z$16)</f>
        <v>-2.6456223494381753E-3</v>
      </c>
      <c r="AT525" s="61">
        <f>IF($AA$16,$Z$16*($Q525-1)/(1+AS527*($Q525-1)),0)</f>
        <v>1.6265369191746541E-2</v>
      </c>
      <c r="AU525" s="114">
        <f>IF(AT525=0,0,-1*AT525^2/$Z$16)</f>
        <v>-2.6456223494381753E-3</v>
      </c>
      <c r="AV525" s="61">
        <f>IF($AA$16,$Z$16*($Q525-1)/(1+AU527*($Q525-1)),0)</f>
        <v>1.6265369191746541E-2</v>
      </c>
      <c r="AW525" s="114">
        <f>IF(AV525=0,0,-1*AV525^2/$Z$16)</f>
        <v>-2.6456223494381753E-3</v>
      </c>
      <c r="AX525" s="61">
        <f>IF($AA$16,$Z$16*($Q525-1)/(1+AW527*($Q525-1)),0)</f>
        <v>1.6265369191746541E-2</v>
      </c>
      <c r="AY525" s="114">
        <f>IF(AX525=0,0,-1*AX525^2/$Z$16)</f>
        <v>-2.6456223494381753E-3</v>
      </c>
      <c r="AZ525" s="61">
        <f>IF($AA$16,$Z$16*($Q525-1)/(1+AY527*($Q525-1)),0)</f>
        <v>1.6265369191746541E-2</v>
      </c>
      <c r="BA525" s="114">
        <f>IF(AZ525=0,0,-1*AZ525^2/$Z$16)</f>
        <v>-2.6456223494381753E-3</v>
      </c>
      <c r="BB525" s="61">
        <f>IF($AA$16,$Z$16*($Q525-1)/(1+BA527*($Q525-1)),0)</f>
        <v>1.6265369191746541E-2</v>
      </c>
      <c r="BC525" s="114">
        <f>IF(BB525=0,0,-1*BB525^2/$Z$16)</f>
        <v>-2.6456223494381753E-3</v>
      </c>
      <c r="BD525" s="61">
        <f>IF($AA$16,$Z$16*($Q525-1)/(1+BC527*($Q525-1)),0)</f>
        <v>1.6265369191746541E-2</v>
      </c>
      <c r="BE525" s="114">
        <f>IF(BD525=0,0,-1*BD525^2/$Z$16)</f>
        <v>-2.6456223494381753E-3</v>
      </c>
      <c r="BF525" s="61">
        <f>IF($AA$16,$Z$16*($Q525-1)/(1+BE527*($Q525-1)),0)</f>
        <v>1.6265369191746541E-2</v>
      </c>
      <c r="BG525" s="114">
        <f>IF(BF525=0,0,-1*BF525^2/$Z$16)</f>
        <v>-2.6456223494381753E-3</v>
      </c>
      <c r="BH525" s="61">
        <f>IF($AA$16,$Z$16*($Q525-1)/(1+BG527*($Q525-1)),0)</f>
        <v>1.6265369191746541E-2</v>
      </c>
      <c r="BI525" s="114">
        <f>IF(BH525=0,0,-1*BH525^2/$Z$16)</f>
        <v>-2.6456223494381753E-3</v>
      </c>
      <c r="BJ525" s="61">
        <f>IF($AA$16,$Z$16*($Q525-1)/(1+BI527*($Q525-1)),0)</f>
        <v>1.6265369191746541E-2</v>
      </c>
      <c r="BK525" s="114">
        <f>IF(BJ525=0,0,-1*BJ525^2/$Z$16)</f>
        <v>-2.6456223494381753E-3</v>
      </c>
      <c r="BL525" s="61">
        <f>IF($AA$16,$Z$16*($Q525-1)/(1+BK527*($Q525-1)),0)</f>
        <v>1.6265369191746541E-2</v>
      </c>
      <c r="BM525" s="114">
        <f>IF(BL525=0,0,-1*BL525^2/$Z$16)</f>
        <v>-2.6456223494381753E-3</v>
      </c>
      <c r="BN525" s="61">
        <f>IF($AA$16,$Z$16*($Q525-1)/(1+BM527*($Q525-1)),0)</f>
        <v>1.6265369191746541E-2</v>
      </c>
      <c r="BO525" s="114">
        <f>IF(BN525=0,0,-1*BN525^2/$Z$16)</f>
        <v>-2.6456223494381753E-3</v>
      </c>
      <c r="BP525" s="61">
        <f>IF($AA$16,$Z$16*($Q525-1)/(1+BO527*($Q525-1)),0)</f>
        <v>1.6265369191746541E-2</v>
      </c>
      <c r="BQ525" s="114">
        <f>IF(BP525=0,0,-1*BP525^2/$Z$16)</f>
        <v>-2.6456223494381753E-3</v>
      </c>
      <c r="BR525" s="61">
        <f>IF($AA$16,$Z$16*($Q525-1)/(1+BQ527*($Q525-1)),0)</f>
        <v>1.6265369191746541E-2</v>
      </c>
      <c r="BS525" s="114">
        <f>IF(BR525=0,0,-1*BR525^2/$Z$16)</f>
        <v>-2.6456223494381753E-3</v>
      </c>
      <c r="BT525" s="61">
        <f>IF($AA$16,$Z$16*($Q525-1)/(1+BS527*($Q525-1)),0)</f>
        <v>1.6265369191746541E-2</v>
      </c>
      <c r="BU525" s="114">
        <f>IF(BT525=0,0,-1*BT525^2/$Z$16)</f>
        <v>-2.6456223494381753E-3</v>
      </c>
      <c r="BV525" s="61">
        <f>IF($AA$16,$Z$16*($Q525-1)/(1+BU527*($Q525-1)),0)</f>
        <v>1.6265369191746541E-2</v>
      </c>
      <c r="BW525" s="114">
        <f>IF(BV525=0,0,-1*BV525^2/$Z$16)</f>
        <v>-2.6456223494381753E-3</v>
      </c>
      <c r="BX525" s="61">
        <f>IF($AA$16,$Z$16*($Q525-1)/(1+BW527*($Q525-1)),0)</f>
        <v>1.6265369191746541E-2</v>
      </c>
      <c r="BY525" s="114">
        <f>IF(BX525=0,0,-1*BX525^2/$Z$16)</f>
        <v>-2.6456223494381753E-3</v>
      </c>
      <c r="BZ525" s="61">
        <f>IF($AA$16,$Z$16*($Q525-1)/(1+BY527*($Q525-1)),0)</f>
        <v>1.6265369191746541E-2</v>
      </c>
      <c r="CA525" s="114">
        <f>IF(BZ525=0,0,-1*BZ525^2/$Z$16)</f>
        <v>-2.6456223494381753E-3</v>
      </c>
      <c r="CB525" s="61">
        <f>IF($AA$16,$Z$16*($Q525-1)/(1+CA527*($Q525-1)),0)</f>
        <v>1.6265369191746541E-2</v>
      </c>
      <c r="CC525" s="114">
        <f>IF(CB525=0,0,-1*CB525^2/$Z$16)</f>
        <v>-2.6456223494381753E-3</v>
      </c>
      <c r="CD525" s="61">
        <f>IF($AA$16,$Z$16*($Q525-1)/(1+CC527*($Q525-1)),0)</f>
        <v>1.6265369191746541E-2</v>
      </c>
      <c r="CE525" s="114">
        <f>IF(CD525=0,0,-1*CD525^2/$Z$16)</f>
        <v>-2.6456223494381753E-3</v>
      </c>
      <c r="CF525" s="61">
        <f>IF($AA$16,$Z$16*($Q525-1)/(1+CE527*($Q525-1)),0)</f>
        <v>1.6265369191746541E-2</v>
      </c>
      <c r="CG525" s="114">
        <f>IF(CF525=0,0,-1*CF525^2/$Z$16)</f>
        <v>-2.6456223494381753E-3</v>
      </c>
      <c r="CH525" s="61">
        <f>IF($AA$16,$Z$16*($Q525-1)/(1+CG527*($Q525-1)),0)</f>
        <v>1.6265369191746541E-2</v>
      </c>
      <c r="CI525" s="114">
        <f>IF(CH525=0,0,-1*CH525^2/$Z$16)</f>
        <v>-2.6456223494381753E-3</v>
      </c>
      <c r="CJ525" s="61">
        <f>IF($AA$16,$Z$16*($Q525-1)/(1+CI527*($Q525-1)),0)</f>
        <v>1.6265369191746541E-2</v>
      </c>
      <c r="CK525" s="114">
        <f>IF(CJ525=0,0,-1*CJ525^2/$Z$16)</f>
        <v>-2.6456223494381753E-3</v>
      </c>
      <c r="CL525" s="61">
        <f>IF($AA$16,$Z$16*($Q525-1)/(1+CK527*($Q525-1)),0)</f>
        <v>1.6265369191746541E-2</v>
      </c>
      <c r="CM525" s="114">
        <f>IF(CL525=0,0,-1*CL525^2/$Z$16)</f>
        <v>-2.6456223494381753E-3</v>
      </c>
      <c r="CN525" s="61">
        <f>IF($AA$16,$Z$16*($Q525-1)/(1+CM527*($Q525-1)),0)</f>
        <v>1.6265369191746541E-2</v>
      </c>
      <c r="CO525" s="114">
        <f>IF(CN525=0,0,-1*CN525^2/$Z$16)</f>
        <v>-2.6456223494381753E-3</v>
      </c>
      <c r="CP525" s="61">
        <f>IF($AA$16,$Z$16*($Q525-1)/(1+CO527*($Q525-1)),0)</f>
        <v>1.6265369191746541E-2</v>
      </c>
      <c r="CQ525" s="114">
        <f>IF(CP525=0,0,-1*CP525^2/$Z$16)</f>
        <v>-2.6456223494381753E-3</v>
      </c>
      <c r="CR525" s="61">
        <f>IF($AA$16,$Z$16*($Q525-1)/(1+CQ527*($Q525-1)),0)</f>
        <v>1.6265369191746541E-2</v>
      </c>
      <c r="CS525" s="114">
        <f>IF(CR525=0,0,-1*CR525^2/$Z$16)</f>
        <v>-2.6456223494381753E-3</v>
      </c>
      <c r="CT525" s="61">
        <f>IF($AA$16,$Z$16*($Q525-1)/(1+CS527*($Q525-1)),0)</f>
        <v>1.6265369191746541E-2</v>
      </c>
      <c r="CU525" s="114">
        <f>IF(CT525=0,0,-1*CT525^2/$Z$16)</f>
        <v>-2.6456223494381753E-3</v>
      </c>
      <c r="CV525" s="61">
        <f>IF($AA$16,$Z$16*($Q525-1)/(1+CU527*($Q525-1)),0)</f>
        <v>1.6265369191746541E-2</v>
      </c>
      <c r="CW525" s="114">
        <f>IF(CV525=0,0,-1*CV525^2/$Z$16)</f>
        <v>-2.6456223494381753E-3</v>
      </c>
      <c r="CX525" s="61">
        <f>IF($AA$16,$Z$16*($Q525-1)/(1+CW527*($Q525-1)),0)</f>
        <v>1.6265369191746541E-2</v>
      </c>
      <c r="CY525" s="114">
        <f>IF(CX525=0,0,-1*CX525^2/$Z$16)</f>
        <v>-2.6456223494381753E-3</v>
      </c>
      <c r="CZ525" s="61">
        <f>IF($AA$16,$Z$16*($Q525-1)/(1+CY527*($Q525-1)),0)</f>
        <v>1.6265369191746541E-2</v>
      </c>
      <c r="DA525" s="114">
        <f>IF(CZ525=0,0,-1*CZ525^2/$Z$16)</f>
        <v>-2.6456223494381753E-3</v>
      </c>
      <c r="DB525" s="61">
        <f>IF($AA$16,$Z$16*($Q525-1)/(1+DA527*($Q525-1)),0)</f>
        <v>1.6265369191746541E-2</v>
      </c>
      <c r="DC525" s="114">
        <f>IF(DB525=0,0,-1*DB525^2/$Z$16)</f>
        <v>-2.6456223494381753E-3</v>
      </c>
      <c r="DD525" s="61">
        <f>IF($AA$16,$Z$16*($Q525-1)/(1+DC527*($Q525-1)),0)</f>
        <v>1.6265369191746541E-2</v>
      </c>
      <c r="DE525" s="114">
        <f>IF(DD525=0,0,-1*DD525^2/$Z$16)</f>
        <v>-2.6456223494381753E-3</v>
      </c>
      <c r="DF525" s="61">
        <f>IF($AA$16,$Z$16*($Q525-1)/(1+DE527*($Q525-1)),0)</f>
        <v>1.6265369191746541E-2</v>
      </c>
      <c r="DG525" s="114">
        <f>IF(DF525=0,0,-1*DF525^2/$Z$16)</f>
        <v>-2.6456223494381753E-3</v>
      </c>
      <c r="DH525" s="61">
        <f>IF($AA$16,$Z$16*($Q525-1)/(1+DG527*($Q525-1)),0)</f>
        <v>1.6265369191746541E-2</v>
      </c>
      <c r="DI525" s="114">
        <f>IF(DH525=0,0,-1*DH525^2/$Z$16)</f>
        <v>-2.6456223494381753E-3</v>
      </c>
      <c r="DJ525" s="61">
        <f>IF($AA$16,$Z$16*($Q525-1)/(1+DI527*($Q525-1)),0)</f>
        <v>1.6265369191746541E-2</v>
      </c>
      <c r="DK525" s="114">
        <f>IF(DJ525=0,0,-1*DJ525^2/$Z$16)</f>
        <v>-2.6456223494381753E-3</v>
      </c>
      <c r="DL525" s="61">
        <f>IF($AA$16,$Z$16*($Q525-1)/(1+DK527*($Q525-1)),0)</f>
        <v>1.6265369191746541E-2</v>
      </c>
      <c r="DM525" s="154">
        <f>IF(DL525=0,0,-1*DL525^2/$Z$16)</f>
        <v>-2.6456223494381753E-3</v>
      </c>
    </row>
    <row r="526" spans="14:117" x14ac:dyDescent="0.25">
      <c r="N526" s="157">
        <f>SUM(N516:N525)</f>
        <v>1</v>
      </c>
      <c r="O526" s="167">
        <f>SUM(O516:O525)</f>
        <v>1</v>
      </c>
      <c r="P526" s="162"/>
      <c r="Q526" s="61"/>
      <c r="R526" s="61">
        <f t="shared" ref="R526:CC526" si="112">SUM(R516:R525)</f>
        <v>2.3707204255263292E-9</v>
      </c>
      <c r="S526" s="61">
        <f t="shared" si="112"/>
        <v>-1.3100737119275936</v>
      </c>
      <c r="T526" s="61">
        <f t="shared" si="112"/>
        <v>-4.824761492795808E-3</v>
      </c>
      <c r="U526" s="61">
        <f t="shared" si="112"/>
        <v>-1.299911097865748</v>
      </c>
      <c r="V526" s="61">
        <f t="shared" si="112"/>
        <v>1.8811533278435821E-5</v>
      </c>
      <c r="W526" s="61">
        <f t="shared" si="112"/>
        <v>-1.310113947930323</v>
      </c>
      <c r="X526" s="61">
        <f t="shared" si="112"/>
        <v>2.8890751596621911E-10</v>
      </c>
      <c r="Y526" s="61">
        <f t="shared" si="112"/>
        <v>-1.3100737074745072</v>
      </c>
      <c r="Z526" s="61">
        <f t="shared" si="112"/>
        <v>9.3675067702747583E-17</v>
      </c>
      <c r="AA526" s="61">
        <f t="shared" si="112"/>
        <v>-1.3100737068565218</v>
      </c>
      <c r="AB526" s="61">
        <f t="shared" si="112"/>
        <v>0</v>
      </c>
      <c r="AC526" s="61">
        <f t="shared" si="112"/>
        <v>-1.3100737068565214</v>
      </c>
      <c r="AD526" s="61">
        <f t="shared" si="112"/>
        <v>0</v>
      </c>
      <c r="AE526" s="61">
        <f t="shared" si="112"/>
        <v>-1.3100737068565214</v>
      </c>
      <c r="AF526" s="61">
        <f t="shared" si="112"/>
        <v>0</v>
      </c>
      <c r="AG526" s="61">
        <f t="shared" si="112"/>
        <v>-1.3100737068565214</v>
      </c>
      <c r="AH526" s="61">
        <f t="shared" si="112"/>
        <v>0</v>
      </c>
      <c r="AI526" s="61">
        <f t="shared" si="112"/>
        <v>-1.3100737068565214</v>
      </c>
      <c r="AJ526" s="61">
        <f t="shared" si="112"/>
        <v>0</v>
      </c>
      <c r="AK526" s="61">
        <f t="shared" si="112"/>
        <v>-1.3100737068565214</v>
      </c>
      <c r="AL526" s="61">
        <f t="shared" si="112"/>
        <v>0</v>
      </c>
      <c r="AM526" s="61">
        <f t="shared" si="112"/>
        <v>-1.3100737068565214</v>
      </c>
      <c r="AN526" s="61">
        <f t="shared" si="112"/>
        <v>0</v>
      </c>
      <c r="AO526" s="61">
        <f t="shared" si="112"/>
        <v>-1.3100737068565214</v>
      </c>
      <c r="AP526" s="61">
        <f t="shared" si="112"/>
        <v>0</v>
      </c>
      <c r="AQ526" s="61">
        <f t="shared" si="112"/>
        <v>-1.3100737068565214</v>
      </c>
      <c r="AR526" s="61">
        <f t="shared" si="112"/>
        <v>0</v>
      </c>
      <c r="AS526" s="61">
        <f t="shared" si="112"/>
        <v>-1.3100737068565214</v>
      </c>
      <c r="AT526" s="61">
        <f t="shared" si="112"/>
        <v>0</v>
      </c>
      <c r="AU526" s="61">
        <f t="shared" si="112"/>
        <v>-1.3100737068565214</v>
      </c>
      <c r="AV526" s="61">
        <f t="shared" si="112"/>
        <v>0</v>
      </c>
      <c r="AW526" s="61">
        <f t="shared" si="112"/>
        <v>-1.3100737068565214</v>
      </c>
      <c r="AX526" s="61">
        <f t="shared" si="112"/>
        <v>0</v>
      </c>
      <c r="AY526" s="61">
        <f t="shared" si="112"/>
        <v>-1.3100737068565214</v>
      </c>
      <c r="AZ526" s="61">
        <f t="shared" si="112"/>
        <v>0</v>
      </c>
      <c r="BA526" s="61">
        <f t="shared" si="112"/>
        <v>-1.3100737068565214</v>
      </c>
      <c r="BB526" s="61">
        <f t="shared" si="112"/>
        <v>0</v>
      </c>
      <c r="BC526" s="61">
        <f t="shared" si="112"/>
        <v>-1.3100737068565214</v>
      </c>
      <c r="BD526" s="61">
        <f t="shared" si="112"/>
        <v>0</v>
      </c>
      <c r="BE526" s="61">
        <f t="shared" si="112"/>
        <v>-1.3100737068565214</v>
      </c>
      <c r="BF526" s="61">
        <f t="shared" si="112"/>
        <v>0</v>
      </c>
      <c r="BG526" s="61">
        <f t="shared" si="112"/>
        <v>-1.3100737068565214</v>
      </c>
      <c r="BH526" s="61">
        <f t="shared" si="112"/>
        <v>0</v>
      </c>
      <c r="BI526" s="61">
        <f t="shared" si="112"/>
        <v>-1.3100737068565214</v>
      </c>
      <c r="BJ526" s="61">
        <f t="shared" si="112"/>
        <v>0</v>
      </c>
      <c r="BK526" s="61">
        <f t="shared" si="112"/>
        <v>-1.3100737068565214</v>
      </c>
      <c r="BL526" s="61">
        <f t="shared" si="112"/>
        <v>0</v>
      </c>
      <c r="BM526" s="61">
        <f t="shared" si="112"/>
        <v>-1.3100737068565214</v>
      </c>
      <c r="BN526" s="61">
        <f t="shared" si="112"/>
        <v>0</v>
      </c>
      <c r="BO526" s="61">
        <f t="shared" si="112"/>
        <v>-1.3100737068565214</v>
      </c>
      <c r="BP526" s="61">
        <f t="shared" si="112"/>
        <v>0</v>
      </c>
      <c r="BQ526" s="61">
        <f t="shared" si="112"/>
        <v>-1.3100737068565214</v>
      </c>
      <c r="BR526" s="61">
        <f t="shared" si="112"/>
        <v>0</v>
      </c>
      <c r="BS526" s="61">
        <f t="shared" si="112"/>
        <v>-1.3100737068565214</v>
      </c>
      <c r="BT526" s="61">
        <f t="shared" si="112"/>
        <v>0</v>
      </c>
      <c r="BU526" s="61">
        <f t="shared" si="112"/>
        <v>-1.3100737068565214</v>
      </c>
      <c r="BV526" s="61">
        <f t="shared" si="112"/>
        <v>0</v>
      </c>
      <c r="BW526" s="61">
        <f t="shared" si="112"/>
        <v>-1.3100737068565214</v>
      </c>
      <c r="BX526" s="61">
        <f t="shared" si="112"/>
        <v>0</v>
      </c>
      <c r="BY526" s="61">
        <f t="shared" si="112"/>
        <v>-1.3100737068565214</v>
      </c>
      <c r="BZ526" s="61">
        <f t="shared" si="112"/>
        <v>0</v>
      </c>
      <c r="CA526" s="61">
        <f t="shared" si="112"/>
        <v>-1.3100737068565214</v>
      </c>
      <c r="CB526" s="61">
        <f t="shared" si="112"/>
        <v>0</v>
      </c>
      <c r="CC526" s="61">
        <f t="shared" si="112"/>
        <v>-1.3100737068565214</v>
      </c>
      <c r="CD526" s="61">
        <f t="shared" ref="CD526:DM526" si="113">SUM(CD516:CD525)</f>
        <v>0</v>
      </c>
      <c r="CE526" s="61">
        <f t="shared" si="113"/>
        <v>-1.3100737068565214</v>
      </c>
      <c r="CF526" s="61">
        <f t="shared" si="113"/>
        <v>0</v>
      </c>
      <c r="CG526" s="61">
        <f t="shared" si="113"/>
        <v>-1.3100737068565214</v>
      </c>
      <c r="CH526" s="61">
        <f t="shared" si="113"/>
        <v>0</v>
      </c>
      <c r="CI526" s="61">
        <f t="shared" si="113"/>
        <v>-1.3100737068565214</v>
      </c>
      <c r="CJ526" s="61">
        <f t="shared" si="113"/>
        <v>0</v>
      </c>
      <c r="CK526" s="61">
        <f t="shared" si="113"/>
        <v>-1.3100737068565214</v>
      </c>
      <c r="CL526" s="61">
        <f t="shared" si="113"/>
        <v>0</v>
      </c>
      <c r="CM526" s="61">
        <f t="shared" si="113"/>
        <v>-1.3100737068565214</v>
      </c>
      <c r="CN526" s="61">
        <f t="shared" si="113"/>
        <v>0</v>
      </c>
      <c r="CO526" s="61">
        <f t="shared" si="113"/>
        <v>-1.3100737068565214</v>
      </c>
      <c r="CP526" s="61">
        <f t="shared" si="113"/>
        <v>0</v>
      </c>
      <c r="CQ526" s="61">
        <f t="shared" si="113"/>
        <v>-1.3100737068565214</v>
      </c>
      <c r="CR526" s="61">
        <f t="shared" si="113"/>
        <v>0</v>
      </c>
      <c r="CS526" s="61">
        <f t="shared" si="113"/>
        <v>-1.3100737068565214</v>
      </c>
      <c r="CT526" s="61">
        <f t="shared" si="113"/>
        <v>0</v>
      </c>
      <c r="CU526" s="61">
        <f t="shared" si="113"/>
        <v>-1.3100737068565214</v>
      </c>
      <c r="CV526" s="61">
        <f t="shared" si="113"/>
        <v>0</v>
      </c>
      <c r="CW526" s="61">
        <f t="shared" si="113"/>
        <v>-1.3100737068565214</v>
      </c>
      <c r="CX526" s="61">
        <f t="shared" si="113"/>
        <v>0</v>
      </c>
      <c r="CY526" s="61">
        <f t="shared" si="113"/>
        <v>-1.3100737068565214</v>
      </c>
      <c r="CZ526" s="61">
        <f t="shared" si="113"/>
        <v>0</v>
      </c>
      <c r="DA526" s="61">
        <f t="shared" si="113"/>
        <v>-1.3100737068565214</v>
      </c>
      <c r="DB526" s="61">
        <f t="shared" si="113"/>
        <v>0</v>
      </c>
      <c r="DC526" s="61">
        <f t="shared" si="113"/>
        <v>-1.3100737068565214</v>
      </c>
      <c r="DD526" s="61">
        <f t="shared" si="113"/>
        <v>0</v>
      </c>
      <c r="DE526" s="61">
        <f t="shared" si="113"/>
        <v>-1.3100737068565214</v>
      </c>
      <c r="DF526" s="61">
        <f t="shared" si="113"/>
        <v>0</v>
      </c>
      <c r="DG526" s="61">
        <f t="shared" si="113"/>
        <v>-1.3100737068565214</v>
      </c>
      <c r="DH526" s="61">
        <f t="shared" si="113"/>
        <v>0</v>
      </c>
      <c r="DI526" s="61">
        <f t="shared" si="113"/>
        <v>-1.3100737068565214</v>
      </c>
      <c r="DJ526" s="61">
        <f t="shared" si="113"/>
        <v>0</v>
      </c>
      <c r="DK526" s="61">
        <f t="shared" si="113"/>
        <v>-1.3100737068565214</v>
      </c>
      <c r="DL526" s="61">
        <f t="shared" si="113"/>
        <v>0</v>
      </c>
      <c r="DM526" s="77">
        <f t="shared" si="113"/>
        <v>-1.3100737068565214</v>
      </c>
    </row>
    <row r="527" spans="14:117" x14ac:dyDescent="0.25">
      <c r="N527" s="54" t="s">
        <v>624</v>
      </c>
      <c r="O527" s="55"/>
      <c r="P527" s="174" t="b">
        <f>IF(P528,IF(AND((ABS(DM527-DK527)&lt;0.001),(O514&gt;=0),(O514&lt;=1)),TRUE,FALSE),FALSE)</f>
        <v>1</v>
      </c>
      <c r="Q527" s="54"/>
      <c r="R527" s="55" t="s">
        <v>623</v>
      </c>
      <c r="S527" s="166">
        <f>$O$34-R526/S526</f>
        <v>0.24679164499610812</v>
      </c>
      <c r="T527" s="165">
        <f>ABS(U527-S527)</f>
        <v>3.7116088174932171E-3</v>
      </c>
      <c r="U527" s="164">
        <f>S527-T526/U526</f>
        <v>0.2430800361786149</v>
      </c>
      <c r="V527" s="165">
        <f>ABS(W527-U527)</f>
        <v>1.4358700102495847E-5</v>
      </c>
      <c r="W527" s="164">
        <f>U527-V526/W526</f>
        <v>0.2430943948787174</v>
      </c>
      <c r="X527" s="165">
        <f>ABS(Y527-W527)</f>
        <v>2.2052767945091034E-10</v>
      </c>
      <c r="Y527" s="164">
        <f>W527-X526/Y526</f>
        <v>0.24309439509924508</v>
      </c>
      <c r="Z527" s="165">
        <f>ABS(AA527-Y527)</f>
        <v>8.3266726846886741E-17</v>
      </c>
      <c r="AA527" s="164">
        <f>Y527-Z526/AA526</f>
        <v>0.24309439509924516</v>
      </c>
      <c r="AB527" s="165">
        <f>ABS(AC527-AA527)</f>
        <v>0</v>
      </c>
      <c r="AC527" s="164">
        <f>AA527-AB526/AC526</f>
        <v>0.24309439509924516</v>
      </c>
      <c r="AD527" s="165">
        <f>ABS(AE527-AC527)</f>
        <v>0</v>
      </c>
      <c r="AE527" s="164">
        <f>AC527-AD526/AE526</f>
        <v>0.24309439509924516</v>
      </c>
      <c r="AF527" s="165">
        <f>ABS(AG527-AE527)</f>
        <v>0</v>
      </c>
      <c r="AG527" s="164">
        <f>AE527-AF526/AG526</f>
        <v>0.24309439509924516</v>
      </c>
      <c r="AH527" s="165">
        <f>ABS(AI527-AG527)</f>
        <v>0</v>
      </c>
      <c r="AI527" s="164">
        <f>AG527-AH526/AI526</f>
        <v>0.24309439509924516</v>
      </c>
      <c r="AJ527" s="165">
        <f>ABS(AK527-AI527)</f>
        <v>0</v>
      </c>
      <c r="AK527" s="164">
        <f>AI527-AJ526/AK526</f>
        <v>0.24309439509924516</v>
      </c>
      <c r="AL527" s="165">
        <f>ABS(AM527-AK527)</f>
        <v>0</v>
      </c>
      <c r="AM527" s="164">
        <f>AK527-AL526/AM526</f>
        <v>0.24309439509924516</v>
      </c>
      <c r="AN527" s="165">
        <f>ABS(AO527-AM527)</f>
        <v>0</v>
      </c>
      <c r="AO527" s="164">
        <f>AM527-AN526/AO526</f>
        <v>0.24309439509924516</v>
      </c>
      <c r="AP527" s="165">
        <f>ABS(AQ527-AO527)</f>
        <v>0</v>
      </c>
      <c r="AQ527" s="164">
        <f>AO527-AP526/AQ526</f>
        <v>0.24309439509924516</v>
      </c>
      <c r="AR527" s="165">
        <f>ABS(AS527-AQ527)</f>
        <v>0</v>
      </c>
      <c r="AS527" s="164">
        <f>AQ527-AR526/AS526</f>
        <v>0.24309439509924516</v>
      </c>
      <c r="AT527" s="165">
        <f>ABS(AU527-AS527)</f>
        <v>0</v>
      </c>
      <c r="AU527" s="164">
        <f>AS527-AT526/AU526</f>
        <v>0.24309439509924516</v>
      </c>
      <c r="AV527" s="165">
        <f>ABS(AW527-AU527)</f>
        <v>0</v>
      </c>
      <c r="AW527" s="164">
        <f>AU527-AV526/AW526</f>
        <v>0.24309439509924516</v>
      </c>
      <c r="AX527" s="165">
        <f>ABS(AY527-AW527)</f>
        <v>0</v>
      </c>
      <c r="AY527" s="164">
        <f>AW527-AX526/AY526</f>
        <v>0.24309439509924516</v>
      </c>
      <c r="AZ527" s="165">
        <f>ABS(BA527-AY527)</f>
        <v>0</v>
      </c>
      <c r="BA527" s="164">
        <f>AY527-AZ526/BA526</f>
        <v>0.24309439509924516</v>
      </c>
      <c r="BB527" s="165">
        <f>ABS(BC527-BA527)</f>
        <v>0</v>
      </c>
      <c r="BC527" s="164">
        <f>BA527-BB526/BC526</f>
        <v>0.24309439509924516</v>
      </c>
      <c r="BD527" s="165">
        <f>ABS(BE527-BC527)</f>
        <v>0</v>
      </c>
      <c r="BE527" s="164">
        <f>BC527-BD526/BE526</f>
        <v>0.24309439509924516</v>
      </c>
      <c r="BF527" s="165">
        <f>ABS(BG527-BE527)</f>
        <v>0</v>
      </c>
      <c r="BG527" s="164">
        <f>BE527-BF526/BG526</f>
        <v>0.24309439509924516</v>
      </c>
      <c r="BH527" s="165">
        <f>ABS(BI527-BG527)</f>
        <v>0</v>
      </c>
      <c r="BI527" s="164">
        <f>BG527-BH526/BI526</f>
        <v>0.24309439509924516</v>
      </c>
      <c r="BJ527" s="165">
        <f>ABS(BK527-BI527)</f>
        <v>0</v>
      </c>
      <c r="BK527" s="164">
        <f>BI527-BJ526/BK526</f>
        <v>0.24309439509924516</v>
      </c>
      <c r="BL527" s="165">
        <f>ABS(BM527-BK527)</f>
        <v>0</v>
      </c>
      <c r="BM527" s="164">
        <f>BK527-BL526/BM526</f>
        <v>0.24309439509924516</v>
      </c>
      <c r="BN527" s="165">
        <f>ABS(BO527-BM527)</f>
        <v>0</v>
      </c>
      <c r="BO527" s="164">
        <f>BM527-BN526/BO526</f>
        <v>0.24309439509924516</v>
      </c>
      <c r="BP527" s="165">
        <f>ABS(BQ527-BO527)</f>
        <v>0</v>
      </c>
      <c r="BQ527" s="164">
        <f>BO527-BP526/BQ526</f>
        <v>0.24309439509924516</v>
      </c>
      <c r="BR527" s="165">
        <f>ABS(BS527-BQ527)</f>
        <v>0</v>
      </c>
      <c r="BS527" s="164">
        <f>BQ527-BR526/BS526</f>
        <v>0.24309439509924516</v>
      </c>
      <c r="BT527" s="165">
        <f>ABS(BU527-BS527)</f>
        <v>0</v>
      </c>
      <c r="BU527" s="164">
        <f>BS527-BT526/BU526</f>
        <v>0.24309439509924516</v>
      </c>
      <c r="BV527" s="165">
        <f>ABS(BW527-BU527)</f>
        <v>0</v>
      </c>
      <c r="BW527" s="164">
        <f>BU527-BV526/BW526</f>
        <v>0.24309439509924516</v>
      </c>
      <c r="BX527" s="165">
        <f>ABS(BY527-BW527)</f>
        <v>0</v>
      </c>
      <c r="BY527" s="164">
        <f>BW527-BX526/BY526</f>
        <v>0.24309439509924516</v>
      </c>
      <c r="BZ527" s="165">
        <f>ABS(CA527-BY527)</f>
        <v>0</v>
      </c>
      <c r="CA527" s="164">
        <f>BY527-BZ526/CA526</f>
        <v>0.24309439509924516</v>
      </c>
      <c r="CB527" s="165">
        <f>ABS(CC527-CA527)</f>
        <v>0</v>
      </c>
      <c r="CC527" s="164">
        <f>CA527-CB526/CC526</f>
        <v>0.24309439509924516</v>
      </c>
      <c r="CD527" s="165">
        <f>ABS(CE527-CC527)</f>
        <v>0</v>
      </c>
      <c r="CE527" s="164">
        <f>CC527-CD526/CE526</f>
        <v>0.24309439509924516</v>
      </c>
      <c r="CF527" s="165">
        <f>ABS(CG527-CE527)</f>
        <v>0</v>
      </c>
      <c r="CG527" s="164">
        <f>CE527-CF526/CG526</f>
        <v>0.24309439509924516</v>
      </c>
      <c r="CH527" s="165">
        <f>ABS(CI527-CG527)</f>
        <v>0</v>
      </c>
      <c r="CI527" s="164">
        <f>CG527-CH526/CI526</f>
        <v>0.24309439509924516</v>
      </c>
      <c r="CJ527" s="165">
        <f>ABS(CK527-CI527)</f>
        <v>0</v>
      </c>
      <c r="CK527" s="164">
        <f>CI527-CJ526/CK526</f>
        <v>0.24309439509924516</v>
      </c>
      <c r="CL527" s="165">
        <f>ABS(CM527-CK527)</f>
        <v>0</v>
      </c>
      <c r="CM527" s="164">
        <f>CK527-CL526/CM526</f>
        <v>0.24309439509924516</v>
      </c>
      <c r="CN527" s="165">
        <f>ABS(CO527-CM527)</f>
        <v>0</v>
      </c>
      <c r="CO527" s="164">
        <f>CM527-CN526/CO526</f>
        <v>0.24309439509924516</v>
      </c>
      <c r="CP527" s="165">
        <f>ABS(CQ527-CO527)</f>
        <v>0</v>
      </c>
      <c r="CQ527" s="164">
        <f>CO527-CP526/CQ526</f>
        <v>0.24309439509924516</v>
      </c>
      <c r="CR527" s="165">
        <f>ABS(CS527-CQ527)</f>
        <v>0</v>
      </c>
      <c r="CS527" s="164">
        <f>CQ527-CR526/CS526</f>
        <v>0.24309439509924516</v>
      </c>
      <c r="CT527" s="165">
        <f>ABS(CU527-CS527)</f>
        <v>0</v>
      </c>
      <c r="CU527" s="164">
        <f>CS527-CT526/CU526</f>
        <v>0.24309439509924516</v>
      </c>
      <c r="CV527" s="165">
        <f>ABS(CW527-CU527)</f>
        <v>0</v>
      </c>
      <c r="CW527" s="164">
        <f>CU527-CV526/CW526</f>
        <v>0.24309439509924516</v>
      </c>
      <c r="CX527" s="165">
        <f>ABS(CY527-CW527)</f>
        <v>0</v>
      </c>
      <c r="CY527" s="164">
        <f>CW527-CX526/CY526</f>
        <v>0.24309439509924516</v>
      </c>
      <c r="CZ527" s="165">
        <f>ABS(DA527-CY527)</f>
        <v>0</v>
      </c>
      <c r="DA527" s="164">
        <f>CY527-CZ526/DA526</f>
        <v>0.24309439509924516</v>
      </c>
      <c r="DB527" s="165">
        <f>ABS(DC527-DA527)</f>
        <v>0</v>
      </c>
      <c r="DC527" s="164">
        <f>DA527-DB526/DC526</f>
        <v>0.24309439509924516</v>
      </c>
      <c r="DD527" s="165">
        <f>ABS(DE527-DC527)</f>
        <v>0</v>
      </c>
      <c r="DE527" s="164">
        <f>DC527-DD526/DE526</f>
        <v>0.24309439509924516</v>
      </c>
      <c r="DF527" s="165">
        <f>ABS(DG527-DE527)</f>
        <v>0</v>
      </c>
      <c r="DG527" s="164">
        <f>DE527-DF526/DG526</f>
        <v>0.24309439509924516</v>
      </c>
      <c r="DH527" s="165">
        <f>ABS(DI527-DG527)</f>
        <v>0</v>
      </c>
      <c r="DI527" s="164">
        <f>DG527-DH526/DI526</f>
        <v>0.24309439509924516</v>
      </c>
      <c r="DJ527" s="165">
        <f>ABS(DK527-DI527)</f>
        <v>0</v>
      </c>
      <c r="DK527" s="164">
        <f>DI527-DJ526/DK526</f>
        <v>0.24309439509924516</v>
      </c>
      <c r="DL527" s="165">
        <f>ABS(DM527-DK527)</f>
        <v>0</v>
      </c>
      <c r="DM527" s="166">
        <f>DK527-DL526/DM526</f>
        <v>0.24309439509924516</v>
      </c>
    </row>
    <row r="528" spans="14:117" x14ac:dyDescent="0.25">
      <c r="N528" s="70" t="s">
        <v>625</v>
      </c>
      <c r="O528" s="73"/>
      <c r="P528" s="175" t="b">
        <f>IF(ISNUMBER(O514),TRUE,FALSE)</f>
        <v>1</v>
      </c>
      <c r="Q528" s="70"/>
      <c r="R528" s="73"/>
      <c r="S528" s="80"/>
      <c r="T528" s="73"/>
      <c r="U528" s="73"/>
      <c r="V528" s="73"/>
      <c r="W528" s="73"/>
      <c r="X528" s="73"/>
      <c r="Y528" s="73"/>
      <c r="Z528" s="73"/>
      <c r="AA528" s="73"/>
      <c r="AB528" s="73"/>
      <c r="AC528" s="73"/>
      <c r="AD528" s="73"/>
      <c r="AE528" s="73"/>
      <c r="AF528" s="73"/>
      <c r="AG528" s="73"/>
      <c r="AH528" s="73"/>
      <c r="AI528" s="73"/>
      <c r="AJ528" s="73"/>
      <c r="AK528" s="73"/>
      <c r="AL528" s="73"/>
      <c r="AM528" s="73"/>
      <c r="AN528" s="73"/>
      <c r="AO528" s="73"/>
      <c r="AP528" s="73"/>
      <c r="AQ528" s="73"/>
      <c r="AR528" s="73"/>
      <c r="AS528" s="73"/>
      <c r="AT528" s="73"/>
      <c r="AU528" s="73"/>
      <c r="AV528" s="73"/>
      <c r="AW528" s="73"/>
      <c r="AX528" s="73"/>
      <c r="AY528" s="73"/>
      <c r="AZ528" s="73"/>
      <c r="BA528" s="73"/>
      <c r="BB528" s="73"/>
      <c r="BC528" s="73"/>
      <c r="BD528" s="73"/>
      <c r="BE528" s="73"/>
      <c r="BF528" s="73"/>
      <c r="BG528" s="73"/>
      <c r="BH528" s="73"/>
      <c r="BI528" s="73"/>
      <c r="BJ528" s="73"/>
      <c r="BK528" s="73"/>
      <c r="BL528" s="73"/>
      <c r="BM528" s="73"/>
      <c r="BN528" s="73"/>
      <c r="BO528" s="73"/>
      <c r="BP528" s="73"/>
      <c r="BQ528" s="73"/>
      <c r="BR528" s="73"/>
      <c r="BS528" s="73"/>
      <c r="BT528" s="73"/>
      <c r="BU528" s="73"/>
      <c r="BV528" s="73"/>
      <c r="BW528" s="73"/>
      <c r="BX528" s="73"/>
      <c r="BY528" s="73"/>
      <c r="BZ528" s="73"/>
      <c r="CA528" s="73"/>
      <c r="CB528" s="73"/>
      <c r="CC528" s="73"/>
      <c r="CD528" s="73"/>
      <c r="CE528" s="73"/>
      <c r="CF528" s="73"/>
      <c r="CG528" s="73"/>
      <c r="CH528" s="73"/>
      <c r="CI528" s="73"/>
      <c r="CJ528" s="73"/>
      <c r="CK528" s="73"/>
      <c r="CL528" s="73"/>
      <c r="CM528" s="73"/>
      <c r="CN528" s="73"/>
      <c r="CO528" s="73"/>
      <c r="CP528" s="73"/>
      <c r="CQ528" s="73"/>
      <c r="CR528" s="73"/>
      <c r="CS528" s="73"/>
      <c r="CT528" s="73"/>
      <c r="CU528" s="73"/>
      <c r="CV528" s="73"/>
      <c r="CW528" s="73"/>
      <c r="CX528" s="73"/>
      <c r="CY528" s="73"/>
      <c r="CZ528" s="73"/>
      <c r="DA528" s="73"/>
      <c r="DB528" s="73"/>
      <c r="DC528" s="73"/>
      <c r="DD528" s="73"/>
      <c r="DE528" s="73"/>
      <c r="DF528" s="73"/>
      <c r="DG528" s="73"/>
      <c r="DH528" s="73"/>
      <c r="DI528" s="73"/>
      <c r="DJ528" s="73"/>
      <c r="DK528" s="73"/>
      <c r="DL528" s="73"/>
      <c r="DM528" s="80"/>
    </row>
    <row r="529" spans="14:56" x14ac:dyDescent="0.25">
      <c r="N529" s="176" t="s">
        <v>628</v>
      </c>
      <c r="O529" s="177"/>
      <c r="P529" s="178">
        <f>ABS(SUM(Q516:Q525)-SUM(Q476:Q485))</f>
        <v>5.8470135400057188E-9</v>
      </c>
      <c r="T529" s="51"/>
      <c r="V529" s="47"/>
      <c r="W529" s="47"/>
      <c r="AW529" t="s">
        <v>576</v>
      </c>
    </row>
    <row r="530" spans="14:56" x14ac:dyDescent="0.25">
      <c r="N530" s="54" t="s">
        <v>626</v>
      </c>
      <c r="O530" s="58"/>
      <c r="P530" s="171"/>
      <c r="Q530" s="57" t="s">
        <v>545</v>
      </c>
      <c r="R530" s="56"/>
      <c r="S530" s="56"/>
      <c r="T530" s="57"/>
      <c r="U530" s="57"/>
      <c r="V530" s="54">
        <v>1</v>
      </c>
      <c r="W530" s="55">
        <v>2</v>
      </c>
      <c r="X530" s="55">
        <v>3</v>
      </c>
      <c r="Y530" s="55">
        <v>4</v>
      </c>
      <c r="Z530" s="55">
        <v>5</v>
      </c>
      <c r="AA530" s="55">
        <v>6</v>
      </c>
      <c r="AB530" s="55">
        <v>7</v>
      </c>
      <c r="AC530" s="55">
        <v>8</v>
      </c>
      <c r="AD530" s="55">
        <v>9</v>
      </c>
      <c r="AE530" s="58">
        <v>10</v>
      </c>
      <c r="AF530" s="83" t="s">
        <v>569</v>
      </c>
      <c r="AG530" s="54"/>
      <c r="AH530" s="55"/>
      <c r="AI530" s="55"/>
      <c r="AJ530" s="55"/>
      <c r="AK530" s="55"/>
      <c r="AL530" s="55"/>
      <c r="AM530" s="55"/>
      <c r="AN530" s="55"/>
      <c r="AO530" s="55"/>
      <c r="AP530" s="55"/>
      <c r="AQ530" s="55"/>
      <c r="AR530" s="58"/>
      <c r="AS530" s="54"/>
      <c r="AT530" s="55" t="s">
        <v>565</v>
      </c>
      <c r="AU530" s="55" t="s">
        <v>577</v>
      </c>
      <c r="AV530" s="58" t="s">
        <v>578</v>
      </c>
    </row>
    <row r="531" spans="14:56" x14ac:dyDescent="0.25">
      <c r="N531" s="82"/>
      <c r="O531" s="172"/>
      <c r="P531" s="78">
        <v>1</v>
      </c>
      <c r="Q531" s="61">
        <f>N516/N526</f>
        <v>6.5255901939163738E-2</v>
      </c>
      <c r="R531" s="62"/>
      <c r="S531" s="62"/>
      <c r="T531" s="60"/>
      <c r="U531" s="63"/>
      <c r="V531" s="153">
        <f>SQRT($T$51*VLOOKUP(V530,$P$51:$T$60,5))*(1-$Q$20)*Q531*VLOOKUP(V530,P531:Q540,2)</f>
        <v>8.7457964807066615E-4</v>
      </c>
      <c r="W531" s="61">
        <f>SQRT($T$51*VLOOKUP(W530,$P$51:$T$60,5))*(1-$R$20)*Q531*VLOOKUP(W530,P531:Q540,2)</f>
        <v>2.3751193923438095E-3</v>
      </c>
      <c r="X531" s="61">
        <f>SQRT($T$51*VLOOKUP(X530,$P$51:$T$60,5))*(1-$S$20)*Q531*VLOOKUP(X530,P531:Q540,2)</f>
        <v>3.7427477110083584E-3</v>
      </c>
      <c r="Y531" s="61">
        <f>SQRT($T$51*VLOOKUP(Y530,$P$51:$T$60,5))*(1-$T$20)*Q531*VLOOKUP(Y530,P531:Q540,2)</f>
        <v>5.0127661067230524E-3</v>
      </c>
      <c r="Z531" s="61">
        <f>SQRT($T$51*VLOOKUP(Z530,$P$51:$T$60,5))*(1-$U$20)*Q531*VLOOKUP(Z530,P531:Q540,2)</f>
        <v>4.7757341607157318E-3</v>
      </c>
      <c r="AA531" s="61">
        <f>SQRT($T$51*VLOOKUP(AA530,$P$51:$T$60,5))*(1-$V$20)*Q531*VLOOKUP(AA530,P531:Q540,2)</f>
        <v>6.2245039751870858E-3</v>
      </c>
      <c r="AB531" s="61">
        <f>SQRT($T$51*VLOOKUP(AB530,$P$51:$T$60,5))*(1-$W$20)*Q531*VLOOKUP(AB530,P531:Q540,2)</f>
        <v>3.3280655451778369E-4</v>
      </c>
      <c r="AC531" s="61">
        <f>SQRT($T$51*VLOOKUP(AC530,$P$51:$T$60,5))*(1-$X$20)*Q531*VLOOKUP(AC530,P531:Q540,2)</f>
        <v>1.5094614896059501E-3</v>
      </c>
      <c r="AD531" s="61">
        <f>SQRT($T$51*VLOOKUP(AD530,$P$51:$T$60,5))*(1-$Y$20)*Q531*VLOOKUP(AD530,P531:Q540,2)</f>
        <v>2.1938973766785241E-3</v>
      </c>
      <c r="AE531" s="155">
        <f>SQRT($T$51*VLOOKUP(AE530,$P$51:$T$60,5))*(1-$Z$20)*Q531*VLOOKUP(AE530,P531:Q540,2)</f>
        <v>1.9477331822366603E-3</v>
      </c>
      <c r="AF531" s="84">
        <f>$U$51*Q531</f>
        <v>1.7489781962209898E-6</v>
      </c>
      <c r="AG531" s="59" t="s">
        <v>69</v>
      </c>
      <c r="AH531" s="61">
        <f>$AE$10*AE541*100000/($T$3*$AE$9)^2</f>
        <v>0.82559276757852929</v>
      </c>
      <c r="AI531" s="65" t="s">
        <v>583</v>
      </c>
      <c r="AJ531" s="66" t="s">
        <v>573</v>
      </c>
      <c r="AK531" s="61">
        <f>(AH538+SQRT(AH540))^(1/3)+(AH538-SQRT(AH540))^(1/3)-AH534/3</f>
        <v>0.1658711989393642</v>
      </c>
      <c r="AL531" s="63">
        <f>AK531^3+AH534*AK531^2+AH535*AK531+AH536</f>
        <v>0</v>
      </c>
      <c r="AM531" s="65" t="s">
        <v>573</v>
      </c>
      <c r="AN531" s="61">
        <f>IF(AH540&gt;=0,AK531,AK538)</f>
        <v>0.1658711989393642</v>
      </c>
      <c r="AO531" s="61">
        <f>IF(AN531&lt;AN532,AN532,AN531)</f>
        <v>0.1658711989393642</v>
      </c>
      <c r="AP531" s="61">
        <f>AO531</f>
        <v>0.1658711989393642</v>
      </c>
      <c r="AQ531" s="67">
        <f>IF(AP531&lt;AP532,AP532,AP531)</f>
        <v>0.1658711989393642</v>
      </c>
      <c r="AR531" s="81"/>
      <c r="AS531" s="59">
        <v>1</v>
      </c>
      <c r="AT531" s="61">
        <f>AT503</f>
        <v>5.4980683411787988E-2</v>
      </c>
      <c r="AU531" s="61">
        <f>SUMPRODUCT(Q531:Q540,$AT$51:$AT$60)</f>
        <v>0.37388646273897747</v>
      </c>
      <c r="AV531" s="68">
        <f>IF($AA$7,EXP((AT531/AH532)*(AQ536-1)-LN(AQ536-AH532)-AH531*(2*AU531/AH531-AT531/AH532)*LN((AQ536+2.41421536*AH532)/(AQ536-0.41421536*AH532))/(AH532*2.82842713)      ),1)</f>
        <v>2.9100436399234435</v>
      </c>
    </row>
    <row r="532" spans="14:56" x14ac:dyDescent="0.25">
      <c r="N532" s="82"/>
      <c r="O532" s="172"/>
      <c r="P532" s="78">
        <v>2</v>
      </c>
      <c r="Q532" s="61">
        <f>N517/N526</f>
        <v>0.10201986776327997</v>
      </c>
      <c r="R532" s="62"/>
      <c r="S532" s="62"/>
      <c r="T532" s="60"/>
      <c r="U532" s="63"/>
      <c r="V532" s="153">
        <f>SQRT($T$52*VLOOKUP(V530,$P$51:$T$60,5))*(1-$Q$21)*Q532*VLOOKUP(V530,P531:Q540,2)</f>
        <v>2.3751193923438095E-3</v>
      </c>
      <c r="W532" s="61">
        <f>SQRT($T$52*VLOOKUP(W530,$P$51:$T$60,5))*(1-$R$21)*Q532*VLOOKUP(W530,P531:Q540,2)</f>
        <v>6.4167648415620138E-3</v>
      </c>
      <c r="X532" s="61">
        <f>SQRT($T$52*VLOOKUP(X530,$P$51:$T$60,5))*(1-$S$21)*Q532*VLOOKUP(X530,P531:Q540,2)</f>
        <v>1.0270557777392261E-2</v>
      </c>
      <c r="Y532" s="61">
        <f>SQRT($T$52*VLOOKUP(Y530,$P$51:$T$60,5))*(1-$T$21)*Q532*VLOOKUP(Y530,P531:Q540,2)</f>
        <v>1.2439963950929714E-2</v>
      </c>
      <c r="Z532" s="61">
        <f>SQRT($T$52*VLOOKUP(Z530,$P$51:$T$60,5))*(1-$U$21)*Q532*VLOOKUP(Z530,P531:Q540,2)</f>
        <v>1.3364764662254679E-2</v>
      </c>
      <c r="AA532" s="61">
        <f>SQRT($T$52*VLOOKUP(AA530,$P$51:$T$60,5))*(1-$V$21)*Q532*VLOOKUP(AA530,P531:Q540,2)</f>
        <v>1.7122524096601387E-2</v>
      </c>
      <c r="AB532" s="61">
        <f>SQRT($T$52*VLOOKUP(AB530,$P$51:$T$60,5))*(1-$W$21)*Q532*VLOOKUP(AB530,P531:Q540,2)</f>
        <v>8.8248763457709871E-4</v>
      </c>
      <c r="AC532" s="61">
        <f>SQRT($T$52*VLOOKUP(AC530,$P$51:$T$60,5))*(1-$X$21)*Q532*VLOOKUP(AC530,P531:Q540,2)</f>
        <v>3.9072066916702045E-3</v>
      </c>
      <c r="AD532" s="61">
        <f>SQRT($T$52*VLOOKUP(AD530,$P$51:$T$60,5))*(1-$Y$21)*Q532*VLOOKUP(AD530,P531:Q540,2)</f>
        <v>5.94711648439325E-3</v>
      </c>
      <c r="AE532" s="155">
        <f>SQRT($T$52*VLOOKUP(AE530,$P$51:$T$60,5))*(1-$Z$21)*Q532*VLOOKUP(AE530,P531:Q540,2)</f>
        <v>5.3437297670204135E-3</v>
      </c>
      <c r="AF532" s="84">
        <f>$U$52*Q532</f>
        <v>4.1267133788252886E-6</v>
      </c>
      <c r="AG532" s="59" t="s">
        <v>65</v>
      </c>
      <c r="AH532" s="61">
        <f>AF541*$AE$10*100000/($T$3*$AE$9)</f>
        <v>0.10707934472189319</v>
      </c>
      <c r="AI532" s="61"/>
      <c r="AJ532" s="66" t="s">
        <v>574</v>
      </c>
      <c r="AK532" s="66" t="e">
        <f>1/0</f>
        <v>#DIV/0!</v>
      </c>
      <c r="AL532" s="61"/>
      <c r="AM532" s="65" t="s">
        <v>574</v>
      </c>
      <c r="AN532" s="66">
        <f>IF(AH540&gt;=0,0,AK539)</f>
        <v>0</v>
      </c>
      <c r="AO532" s="61">
        <f>IF(AN531&lt;AN532,AN531,AN532)</f>
        <v>0</v>
      </c>
      <c r="AP532" s="61">
        <f>IF(AO532&lt;AO533,AO533,AO532)</f>
        <v>0</v>
      </c>
      <c r="AQ532" s="67">
        <f>IF(AP531&lt;AP532,AP531,AP532)</f>
        <v>0</v>
      </c>
      <c r="AR532" s="81"/>
      <c r="AS532" s="59">
        <v>2</v>
      </c>
      <c r="AT532" s="61">
        <f t="shared" ref="AT532:AT540" si="114">AT504</f>
        <v>8.2978405430088234E-2</v>
      </c>
      <c r="AU532" s="61">
        <f>SUMPRODUCT(Q531:Q540,$AU$51:$AU$60)</f>
        <v>0.64405328254568106</v>
      </c>
      <c r="AV532" s="68">
        <f>IF($AA$8,EXP((AT532/AH532)*(AQ536-1)-LN(AQ536-AH532)-AH531*(2*AU532/AH531-AT532/AH532)*LN((AQ536+2.41421536*AH532)/(AQ536-0.41421536*AH532))/(AH532*2.82842713)      ),1)</f>
        <v>0.61280428592770619</v>
      </c>
    </row>
    <row r="533" spans="14:56" x14ac:dyDescent="0.25">
      <c r="N533" s="82"/>
      <c r="O533" s="172"/>
      <c r="P533" s="78">
        <v>3</v>
      </c>
      <c r="Q533" s="61">
        <f>N518/N526</f>
        <v>0.11931858869455168</v>
      </c>
      <c r="R533" s="62"/>
      <c r="S533" s="62"/>
      <c r="T533" s="60"/>
      <c r="U533" s="63"/>
      <c r="V533" s="153">
        <f>SQRT($T$53*VLOOKUP(V530,$P$51:$T$60,5))*(1-$Q$22)*Q533*VLOOKUP(V530,P531:Q540,2)</f>
        <v>3.7427477110083584E-3</v>
      </c>
      <c r="W533" s="61">
        <f>SQRT($T$53*VLOOKUP(W530,$P$51:$T$60,5))*(1-$R$22)*Q533*VLOOKUP(W530,P531:Q540,2)</f>
        <v>1.0270557777392261E-2</v>
      </c>
      <c r="X533" s="61">
        <f>SQRT($T$53*VLOOKUP(X530,$P$51:$T$60,5))*(1-$S$22)*Q533*VLOOKUP(X530,P531:Q540,2)</f>
        <v>1.6475094338837523E-2</v>
      </c>
      <c r="Y533" s="61">
        <f>SQRT($T$53*VLOOKUP(Y530,$P$51:$T$60,5))*(1-$T$22)*Q533*VLOOKUP(Y530,P531:Q540,2)</f>
        <v>2.1977133322102538E-2</v>
      </c>
      <c r="Z533" s="61">
        <f>SQRT($T$53*VLOOKUP(Z530,$P$51:$T$60,5))*(1-$U$22)*Q533*VLOOKUP(Z530,P531:Q540,2)</f>
        <v>2.1438356784402562E-2</v>
      </c>
      <c r="AA533" s="61">
        <f>SQRT($T$53*VLOOKUP(AA530,$P$51:$T$60,5))*(1-$V$22)*Q533*VLOOKUP(AA530,P531:Q540,2)</f>
        <v>2.6913561976920703E-2</v>
      </c>
      <c r="AB533" s="61">
        <f>SQRT($T$53*VLOOKUP(AB530,$P$51:$T$60,5))*(1-$W$22)*Q533*VLOOKUP(AB530,P531:Q540,2)</f>
        <v>1.3638083422485908E-3</v>
      </c>
      <c r="AC533" s="61">
        <f>SQRT($T$53*VLOOKUP(AC530,$P$51:$T$60,5))*(1-$X$22)*Q533*VLOOKUP(AC530,P531:Q540,2)</f>
        <v>6.3191281058035762E-3</v>
      </c>
      <c r="AD533" s="61">
        <f>SQRT($T$53*VLOOKUP(AD530,$P$51:$T$60,5))*(1-$Y$22)*Q533*VLOOKUP(AD530,P531:Q540,2)</f>
        <v>9.4825507282578821E-3</v>
      </c>
      <c r="AE533" s="155">
        <f>SQRT($T$53*VLOOKUP(AE530,$P$51:$T$60,5))*(1-$Z$22)*Q533*VLOOKUP(AE530,P531:Q540,2)</f>
        <v>8.6393865253725464E-3</v>
      </c>
      <c r="AF533" s="84">
        <f>$U$53*Q533</f>
        <v>6.7229293435495328E-6</v>
      </c>
      <c r="AG533" s="82"/>
      <c r="AH533" s="65"/>
      <c r="AI533" s="61"/>
      <c r="AJ533" s="66" t="s">
        <v>575</v>
      </c>
      <c r="AK533" s="66" t="e">
        <f>1/0</f>
        <v>#DIV/0!</v>
      </c>
      <c r="AL533" s="61"/>
      <c r="AM533" s="65" t="s">
        <v>575</v>
      </c>
      <c r="AN533" s="66">
        <f>IF(AH540&gt;=0,0,AK540)</f>
        <v>0</v>
      </c>
      <c r="AO533" s="61">
        <f>AN533</f>
        <v>0</v>
      </c>
      <c r="AP533" s="61">
        <f>IF(AO532&lt;AO533,AO532,AO533)</f>
        <v>0</v>
      </c>
      <c r="AQ533" s="67">
        <f>AP533</f>
        <v>0</v>
      </c>
      <c r="AR533" s="81"/>
      <c r="AS533" s="59">
        <v>3</v>
      </c>
      <c r="AT533" s="61">
        <f t="shared" si="114"/>
        <v>0.11558353539329831</v>
      </c>
      <c r="AU533" s="61">
        <f>SUMPRODUCT(Q531:Q540,$AV$51:$AV$60)</f>
        <v>0.89314761710919566</v>
      </c>
      <c r="AV533" s="68">
        <f>IF($AA$9,EXP((AT533/AH532)*(AQ536-1)-LN(AQ536-AH532)-AH531*(2*AU533/AH531-AT533/AH532)*LN((AQ536+2.41421536*AH532)/(AQ536-0.41421536*AH532))/(AH532*2.82842713)      ),1)</f>
        <v>0.17156850669374618</v>
      </c>
    </row>
    <row r="534" spans="14:56" x14ac:dyDescent="0.25">
      <c r="N534" s="82"/>
      <c r="O534" s="172"/>
      <c r="P534" s="78">
        <v>4</v>
      </c>
      <c r="Q534" s="61">
        <f>N519/N526</f>
        <v>0.12592706192356193</v>
      </c>
      <c r="R534" s="62"/>
      <c r="S534" s="62"/>
      <c r="T534" s="60"/>
      <c r="U534" s="63"/>
      <c r="V534" s="153">
        <f>SQRT($T$54*VLOOKUP(V530,$P$51:$T$60,5))*(1-$Q$23)*Q534*VLOOKUP(V530,P531:Q540,2)</f>
        <v>5.0127661067230524E-3</v>
      </c>
      <c r="W534" s="61">
        <f>SQRT($T$54*VLOOKUP(W530,$P$51:$T$60,5))*(1-$R$23)*Q534*VLOOKUP(W530,P531:Q540,2)</f>
        <v>1.2439963950929714E-2</v>
      </c>
      <c r="X534" s="61">
        <f>SQRT($T$54*VLOOKUP(X530,$P$51:$T$60,5))*(1-$S$23)*Q534*VLOOKUP(X530,P531:Q540,2)</f>
        <v>2.1977133322102538E-2</v>
      </c>
      <c r="Y534" s="61">
        <f>SQRT($T$54*VLOOKUP(Y530,$P$51:$T$60,5))*(1-$T$23)*Q534*VLOOKUP(Y530,P531:Q540,2)</f>
        <v>2.9511090569163807E-2</v>
      </c>
      <c r="Z534" s="61">
        <f>SQRT($T$54*VLOOKUP(Z530,$P$51:$T$60,5))*(1-$U$23)*Q534*VLOOKUP(Z530,P531:Q540,2)</f>
        <v>2.848193544633925E-2</v>
      </c>
      <c r="AA534" s="61">
        <f>SQRT($T$54*VLOOKUP(AA530,$P$51:$T$60,5))*(1-$V$23)*Q534*VLOOKUP(AA530,P531:Q540,2)</f>
        <v>3.4270001042395262E-2</v>
      </c>
      <c r="AB534" s="61">
        <f>SQRT($T$54*VLOOKUP(AB530,$P$51:$T$60,5))*(1-$W$23)*Q534*VLOOKUP(AB530,P531:Q540,2)</f>
        <v>1.8356661033034254E-3</v>
      </c>
      <c r="AC534" s="61">
        <f>SQRT($T$54*VLOOKUP(AC530,$P$51:$T$60,5))*(1-$X$23)*Q534*VLOOKUP(AC530,P531:Q540,2)</f>
        <v>8.3685478639196065E-3</v>
      </c>
      <c r="AD534" s="61">
        <f>SQRT($T$54*VLOOKUP(AD530,$P$51:$T$60,5))*(1-$Y$23)*Q534*VLOOKUP(AD530,P531:Q540,2)</f>
        <v>1.391277562548536E-2</v>
      </c>
      <c r="AE534" s="155">
        <f>SQRT($T$54*VLOOKUP(AE530,$P$51:$T$60,5))*(1-$Z$23)*Q534*VLOOKUP(AE530,P531:Q540,2)</f>
        <v>1.0496675165834742E-2</v>
      </c>
      <c r="AF534" s="84">
        <f>$U$54*Q534</f>
        <v>9.1154605119191627E-6</v>
      </c>
      <c r="AG534" s="59" t="s">
        <v>570</v>
      </c>
      <c r="AH534" s="60">
        <f>AH532-1</f>
        <v>-0.89292065527810682</v>
      </c>
      <c r="AI534" s="61"/>
      <c r="AJ534" s="66"/>
      <c r="AK534" s="61"/>
      <c r="AL534" s="61"/>
      <c r="AM534" s="50"/>
      <c r="AN534" s="65"/>
      <c r="AO534" s="65"/>
      <c r="AP534" s="65"/>
      <c r="AQ534" s="65"/>
      <c r="AR534" s="81"/>
      <c r="AS534" s="59">
        <v>4</v>
      </c>
      <c r="AT534" s="61">
        <f t="shared" si="114"/>
        <v>0.14849269129567372</v>
      </c>
      <c r="AU534" s="61">
        <f>SUMPRODUCT(Q531:Q540,$AW$51:$AW$60)</f>
        <v>1.1115048528058824</v>
      </c>
      <c r="AV534" s="68">
        <f>IF($AA$10,EXP((AT534/AH532)*(AQ536-1)-LN(AQ536-AH532)-AH531*(2*AU534/AH531-AT534/AH532)*LN((AQ536+2.41421536*AH532)/(AQ536-0.41421536*AH532))/(AH532*2.82842713)      ),1)</f>
        <v>6.236891518143732E-2</v>
      </c>
    </row>
    <row r="535" spans="14:56" x14ac:dyDescent="0.25">
      <c r="N535" s="82"/>
      <c r="O535" s="172"/>
      <c r="P535" s="78">
        <v>5</v>
      </c>
      <c r="Q535" s="61">
        <f>N520/N526</f>
        <v>0.12573146511617236</v>
      </c>
      <c r="R535" s="62"/>
      <c r="S535" s="62"/>
      <c r="T535" s="60"/>
      <c r="U535" s="63"/>
      <c r="V535" s="153">
        <f>SQRT($T$55*VLOOKUP(V530,$P$51:$T$60,5))*(1-$Q$24)*Q535*VLOOKUP(V530,P531:Q540,2)</f>
        <v>4.7757341607157318E-3</v>
      </c>
      <c r="W535" s="61">
        <f>SQRT($T$55*VLOOKUP(W530,$P$51:$T$60,5))*(1-$R$24)*Q535*VLOOKUP(W530,P531:Q540,2)</f>
        <v>1.3364764662254678E-2</v>
      </c>
      <c r="X535" s="61">
        <f>SQRT($T$55*VLOOKUP(X530,$P$51:$T$60,5))*(1-$S$24)*Q535*VLOOKUP(X530,P531:Q540,2)</f>
        <v>2.1438356784402562E-2</v>
      </c>
      <c r="Y535" s="61">
        <f>SQRT($T$55*VLOOKUP(Y530,$P$51:$T$60,5))*(1-$T$24)*Q535*VLOOKUP(Y530,P531:Q540,2)</f>
        <v>2.848193544633925E-2</v>
      </c>
      <c r="Z535" s="61">
        <f>SQRT($T$55*VLOOKUP(Z530,$P$51:$T$60,5))*(1-$U$24)*Q535*VLOOKUP(Z530,P531:Q540,2)</f>
        <v>2.7466692819455844E-2</v>
      </c>
      <c r="AA535" s="61">
        <f>SQRT($T$55*VLOOKUP(AA530,$P$51:$T$60,5))*(1-$V$24)*Q535*VLOOKUP(AA530,P531:Q540,2)</f>
        <v>3.5703737984408318E-2</v>
      </c>
      <c r="AB535" s="61">
        <f>SQRT($T$55*VLOOKUP(AB530,$P$51:$T$60,5))*(1-$W$24)*Q535*VLOOKUP(AB530,P531:Q540,2)</f>
        <v>1.7260905967998634E-3</v>
      </c>
      <c r="AC535" s="61">
        <f>SQRT($T$55*VLOOKUP(AC530,$P$51:$T$60,5))*(1-$X$24)*Q535*VLOOKUP(AC530,P531:Q540,2)</f>
        <v>8.1973699574880848E-3</v>
      </c>
      <c r="AD535" s="61">
        <f>SQRT($T$55*VLOOKUP(AD530,$P$51:$T$60,5))*(1-$Y$24)*Q535*VLOOKUP(AD530,P531:Q540,2)</f>
        <v>1.2786006302368137E-2</v>
      </c>
      <c r="AE535" s="155">
        <f>SQRT($T$55*VLOOKUP(AE530,$P$51:$T$60,5))*(1-$Z$24)*Q535*VLOOKUP(AE530,P531:Q540,2)</f>
        <v>1.1155065762619624E-2</v>
      </c>
      <c r="AF535" s="84">
        <f>$U$55*Q535</f>
        <v>9.0992505905257355E-6</v>
      </c>
      <c r="AG535" s="59" t="s">
        <v>571</v>
      </c>
      <c r="AH535" s="60">
        <f>AH531-3*AH532*AH532-2*AH532</f>
        <v>0.57703611993653281</v>
      </c>
      <c r="AI535" s="61" t="s">
        <v>584</v>
      </c>
      <c r="AJ535" s="66" t="s">
        <v>585</v>
      </c>
      <c r="AK535" s="61">
        <f>AH538^2/AH539^3</f>
        <v>-0.41970654291170567</v>
      </c>
      <c r="AL535" s="61"/>
      <c r="AM535" s="50"/>
      <c r="AN535" s="65"/>
      <c r="AO535" s="65"/>
      <c r="AP535" s="65"/>
      <c r="AQ535" s="65"/>
      <c r="AR535" s="81"/>
      <c r="AS535" s="59">
        <v>5</v>
      </c>
      <c r="AT535" s="61">
        <f t="shared" si="114"/>
        <v>0.14845922339919562</v>
      </c>
      <c r="AU535" s="61">
        <f>SUMPRODUCT(Q531:Q540,$AX$51:$AX$60)</f>
        <v>1.1051290496135722</v>
      </c>
      <c r="AV535" s="68">
        <f>IF($AA$11,EXP((AT535/AH532)*(AQ536-1)-LN(AQ536-AH532)-AH531*(2*AU535/AH531-AT535/AH532)*LN((AQ536+2.41421536*AH532)/(AQ536-0.41421536*AH532))/(AH532*2.82842713)      ),1)</f>
        <v>6.5687956300944234E-2</v>
      </c>
    </row>
    <row r="536" spans="14:56" x14ac:dyDescent="0.25">
      <c r="N536" s="82"/>
      <c r="O536" s="172"/>
      <c r="P536" s="78">
        <v>6</v>
      </c>
      <c r="Q536" s="61">
        <f>N521/N526</f>
        <v>0.12962149428561004</v>
      </c>
      <c r="R536" s="62"/>
      <c r="S536" s="62"/>
      <c r="T536" s="60"/>
      <c r="U536" s="63"/>
      <c r="V536" s="153">
        <f>SQRT($T$56*VLOOKUP(V530,$P$51:$T$60,5))*(1-$Q$25)*Q536*VLOOKUP(V530,P531:Q540,2)</f>
        <v>6.2245039751870858E-3</v>
      </c>
      <c r="W536" s="61">
        <f>SQRT($T$56*VLOOKUP(W530,$P$51:$T$60,5))*(1-$R$25)*Q536*VLOOKUP(W530,P531:Q540,2)</f>
        <v>1.7122524096601383E-2</v>
      </c>
      <c r="X536" s="61">
        <f>SQRT($T$56*VLOOKUP(X530,$P$51:$T$60,5))*(1-$S$25)*Q536*VLOOKUP(X530,P531:Q540,2)</f>
        <v>2.6913561976920707E-2</v>
      </c>
      <c r="Y536" s="61">
        <f>SQRT($T$56*VLOOKUP(Y530,$P$51:$T$60,5))*(1-$T$25)*Q536*VLOOKUP(Y530,P531:Q540,2)</f>
        <v>3.4270001042395262E-2</v>
      </c>
      <c r="Z536" s="61">
        <f>SQRT($T$56*VLOOKUP(Z530,$P$51:$T$60,5))*(1-$U$25)*Q536*VLOOKUP(Z530,P531:Q540,2)</f>
        <v>3.5703737984408311E-2</v>
      </c>
      <c r="AA536" s="61">
        <f>SQRT($T$56*VLOOKUP(AA530,$P$51:$T$60,5))*(1-$V$25)*Q536*VLOOKUP(AA530,P531:Q540,2)</f>
        <v>4.6411008214149313E-2</v>
      </c>
      <c r="AB536" s="61">
        <f>SQRT($T$56*VLOOKUP(AB530,$P$51:$T$60,5))*(1-$W$25)*Q536*VLOOKUP(AB530,P531:Q540,2)</f>
        <v>2.4771877729830353E-3</v>
      </c>
      <c r="AC536" s="61">
        <f>SQRT($T$56*VLOOKUP(AC530,$P$51:$T$60,5))*(1-$X$25)*Q536*VLOOKUP(AC530,P531:Q540,2)</f>
        <v>1.062905749773446E-2</v>
      </c>
      <c r="AD536" s="61">
        <f>SQRT($T$56*VLOOKUP(AD530,$P$51:$T$60,5))*(1-$Y$25)*Q536*VLOOKUP(AD530,P531:Q540,2)</f>
        <v>1.6348249010776462E-2</v>
      </c>
      <c r="AE536" s="155">
        <f>SQRT($T$56*VLOOKUP(AE530,$P$51:$T$60,5))*(1-$Z$25)*Q536*VLOOKUP(AE530,P531:Q540,2)</f>
        <v>1.4500382255897146E-2</v>
      </c>
      <c r="AF536" s="84">
        <f>$U$56*Q536</f>
        <v>1.1669666201198284E-5</v>
      </c>
      <c r="AG536" s="59" t="s">
        <v>572</v>
      </c>
      <c r="AH536" s="60">
        <f>-1*AH531*AH532+AH532^2+AH532^3</f>
        <v>-7.5710176218828001E-2</v>
      </c>
      <c r="AI536" s="61"/>
      <c r="AJ536" s="66" t="s">
        <v>586</v>
      </c>
      <c r="AK536" s="61" t="e">
        <f>SQRT(1-AK535)/SQRT(AK535)*AH538/ABS(AH538)</f>
        <v>#NUM!</v>
      </c>
      <c r="AL536" s="61"/>
      <c r="AM536" s="50"/>
      <c r="AN536" s="65"/>
      <c r="AO536" s="65"/>
      <c r="AP536" s="65" t="s">
        <v>579</v>
      </c>
      <c r="AQ536" s="61">
        <f>IF(AH540&gt;=0,AQ531,AQ533)</f>
        <v>0.1658711989393642</v>
      </c>
      <c r="AR536" s="81"/>
      <c r="AS536" s="59">
        <v>6</v>
      </c>
      <c r="AT536" s="61">
        <f t="shared" si="114"/>
        <v>0.18468301041282212</v>
      </c>
      <c r="AU536" s="61">
        <f>SUMPRODUCT(Q531:Q540,$AY$51:$AY$60)</f>
        <v>1.3674229044118138</v>
      </c>
      <c r="AV536" s="68">
        <f>IF($AA$12,EXP((AT536/AH532)*(AQ536-1)-LN(AQ536-AH532)-AH531*(2*AU536/AH531-AT536/AH532)*LN((AQ536+2.41421536*AH532)/(AQ536-0.41421536*AH532))/(AH532*2.82842713)      ),1)</f>
        <v>1.7990836365190391E-2</v>
      </c>
    </row>
    <row r="537" spans="14:56" x14ac:dyDescent="0.25">
      <c r="N537" s="82"/>
      <c r="O537" s="172"/>
      <c r="P537" s="78">
        <v>7</v>
      </c>
      <c r="Q537" s="61">
        <f>N522/N526</f>
        <v>3.9090198587996582E-2</v>
      </c>
      <c r="R537" s="62"/>
      <c r="S537" s="62"/>
      <c r="T537" s="60"/>
      <c r="U537" s="63"/>
      <c r="V537" s="153">
        <f>SQRT($T$57*VLOOKUP(V530,$P$51:$T$60,5))*(1-$Q$26)*Q537*VLOOKUP(V530,P531:Q540,2)</f>
        <v>3.3280655451778374E-4</v>
      </c>
      <c r="W537" s="61">
        <f>SQRT($T$57*VLOOKUP(W530,$P$51:$T$60,5))*(1-$R$26)*Q537*VLOOKUP(W530,P531:Q540,2)</f>
        <v>8.824876345770986E-4</v>
      </c>
      <c r="X537" s="61">
        <f>SQRT($T$57*VLOOKUP(X530,$P$51:$T$60,5))*(1-$S$26)*Q537*VLOOKUP(X530,P531:Q540,2)</f>
        <v>1.3638083422485908E-3</v>
      </c>
      <c r="Y537" s="61">
        <f>SQRT($T$57*VLOOKUP(Y530,$P$51:$T$60,5))*(1-$T$26)*Q537*VLOOKUP(Y530,P531:Q540,2)</f>
        <v>1.8356661033034256E-3</v>
      </c>
      <c r="Z537" s="61">
        <f>SQRT($T$57*VLOOKUP(Z530,$P$51:$T$60,5))*(1-$U$26)*Q537*VLOOKUP(Z530,P531:Q540,2)</f>
        <v>1.7260905967998632E-3</v>
      </c>
      <c r="AA537" s="61">
        <f>SQRT($T$57*VLOOKUP(AA530,$P$51:$T$60,5))*(1-$V$26)*Q537*VLOOKUP(AA530,P531:Q540,2)</f>
        <v>2.4771877729830357E-3</v>
      </c>
      <c r="AB537" s="61">
        <f>SQRT($T$57*VLOOKUP(AB530,$P$51:$T$60,5))*(1-$W$26)*Q537*VLOOKUP(AB530,P531:Q540,2)</f>
        <v>1.3490450828267732E-4</v>
      </c>
      <c r="AC537" s="61">
        <f>SQRT($T$57*VLOOKUP(AC530,$P$51:$T$60,5))*(1-$X$26)*Q537*VLOOKUP(AC530,P531:Q540,2)</f>
        <v>6.6393087148112291E-4</v>
      </c>
      <c r="AD537" s="61">
        <f>SQRT($T$57*VLOOKUP(AD530,$P$51:$T$60,5))*(1-$Y$26)*Q537*VLOOKUP(AD530,P531:Q540,2)</f>
        <v>7.7444842131136411E-4</v>
      </c>
      <c r="AE537" s="155">
        <f>SQRT($T$57*VLOOKUP(AE530,$P$51:$T$60,5))*(1-$Z$26)*Q537*VLOOKUP(AE530,P531:Q540,2)</f>
        <v>7.148557235218527E-4</v>
      </c>
      <c r="AF537" s="84">
        <f>$U$57*Q537</f>
        <v>9.4011283039806913E-7</v>
      </c>
      <c r="AG537" s="82"/>
      <c r="AH537" s="65"/>
      <c r="AI537" s="61"/>
      <c r="AJ537" s="66" t="s">
        <v>587</v>
      </c>
      <c r="AK537" s="61" t="e">
        <f>IF(ATAN(AK536)&lt;0,ATAN(AK536)+PI(),ATAN(AK536))</f>
        <v>#NUM!</v>
      </c>
      <c r="AL537" s="61"/>
      <c r="AM537" s="50"/>
      <c r="AN537" s="65"/>
      <c r="AO537" s="65"/>
      <c r="AP537" s="65"/>
      <c r="AQ537" s="65"/>
      <c r="AR537" s="81"/>
      <c r="AS537" s="59">
        <v>7</v>
      </c>
      <c r="AT537" s="61">
        <f t="shared" si="114"/>
        <v>4.9335284646156045E-2</v>
      </c>
      <c r="AU537" s="61">
        <f>SUMPRODUCT(Q531:Q540,$AZ$51:$AZ$60)</f>
        <v>0.23481514825041142</v>
      </c>
      <c r="AV537" s="68">
        <f>IF($AA$13,EXP((AT537/AH532)*(AQ536-1)-LN(AQ536-AH532)-AH531*(2*AU537/AH531-AT537/AH532)*LN((AQ536+2.41421536*AH532)/(AQ536-0.41421536*AH532))/(AH532*2.82842713)      ),1)</f>
        <v>8.0117645917851252</v>
      </c>
    </row>
    <row r="538" spans="14:56" x14ac:dyDescent="0.25">
      <c r="N538" s="82"/>
      <c r="O538" s="172"/>
      <c r="P538" s="78">
        <v>8</v>
      </c>
      <c r="Q538" s="61">
        <f>N523/N526</f>
        <v>8.8114409320003986E-2</v>
      </c>
      <c r="R538" s="62"/>
      <c r="S538" s="62"/>
      <c r="T538" s="60"/>
      <c r="U538" s="63"/>
      <c r="V538" s="153">
        <f>SQRT($T$58*VLOOKUP(V530,$P$51:$T$60,5))*(1-$Q$27)*Q538*VLOOKUP(V530,P531:Q540,2)</f>
        <v>1.5094614896059499E-3</v>
      </c>
      <c r="W538" s="61">
        <f>SQRT($T$58*VLOOKUP(W530,$P$51:$T$60,5))*(1-$R$27)*Q538*VLOOKUP(W530,P531:Q540,2)</f>
        <v>3.9072066916702045E-3</v>
      </c>
      <c r="X538" s="61">
        <f>SQRT($T$58*VLOOKUP(X530,$P$51:$T$60,5))*(1-$S$27)*Q538*VLOOKUP(X530,P531:Q540,2)</f>
        <v>6.3191281058035762E-3</v>
      </c>
      <c r="Y538" s="61">
        <f>SQRT($T$58*VLOOKUP(Y530,$P$51:$T$60,5))*(1-$T$27)*Q538*VLOOKUP(Y530,P531:Q540,2)</f>
        <v>8.3685478639196065E-3</v>
      </c>
      <c r="Z538" s="61">
        <f>SQRT($T$58*VLOOKUP(Z530,$P$51:$T$60,5))*(1-$U$27)*Q538*VLOOKUP(Z530,P531:Q540,2)</f>
        <v>8.1973699574880848E-3</v>
      </c>
      <c r="AA538" s="61">
        <f>SQRT($T$58*VLOOKUP(AA530,$P$51:$T$60,5))*(1-$V$27)*Q538*VLOOKUP(AA530,P531:Q540,2)</f>
        <v>1.062905749773446E-2</v>
      </c>
      <c r="AB538" s="61">
        <f>SQRT($T$58*VLOOKUP(AB530,$P$51:$T$60,5))*(1-$W$27)*Q538*VLOOKUP(AB530,P531:Q540,2)</f>
        <v>6.6393087148112291E-4</v>
      </c>
      <c r="AC538" s="61">
        <f>SQRT($T$58*VLOOKUP(AC530,$P$51:$T$60,5))*(1-$X$27)*Q538*VLOOKUP(AC530,P531:Q540,2)</f>
        <v>3.1592017169650576E-3</v>
      </c>
      <c r="AD538" s="61">
        <f>SQRT($T$58*VLOOKUP(AD530,$P$51:$T$60,5))*(1-$Y$27)*Q538*VLOOKUP(AD530,P531:Q540,2)</f>
        <v>4.1087068801921277E-3</v>
      </c>
      <c r="AE538" s="155">
        <f>SQRT($T$58*VLOOKUP(AE530,$P$51:$T$60,5))*(1-$Z$27)*Q538*VLOOKUP(AE530,P531:Q540,2)</f>
        <v>3.5743535912007452E-3</v>
      </c>
      <c r="AF538" s="84">
        <f>$U$58*Q538</f>
        <v>2.3505652959040442E-6</v>
      </c>
      <c r="AG538" s="59" t="s">
        <v>582</v>
      </c>
      <c r="AH538" s="61">
        <f>AH534*AH535/6-AH536/2-AH534^3/27</f>
        <v>-2.1651632732804797E-2</v>
      </c>
      <c r="AI538" s="61"/>
      <c r="AJ538" s="66" t="s">
        <v>573</v>
      </c>
      <c r="AK538" s="61" t="e">
        <f>2*SQRT(AH539)*COS(AK537/3)-AH534/3</f>
        <v>#NUM!</v>
      </c>
      <c r="AL538" s="69" t="e">
        <f>AK538^3+AH534*AK538^2+AH535*AK538+AH536</f>
        <v>#NUM!</v>
      </c>
      <c r="AM538" s="50"/>
      <c r="AN538" s="65"/>
      <c r="AO538" s="65"/>
      <c r="AP538" s="65"/>
      <c r="AQ538" s="65"/>
      <c r="AR538" s="81"/>
      <c r="AS538" s="59">
        <v>8</v>
      </c>
      <c r="AT538" s="61">
        <f t="shared" si="114"/>
        <v>5.4723128868748194E-2</v>
      </c>
      <c r="AU538" s="61">
        <f>SUMPRODUCT(Q531:Q540,$BA$51:$BA$60)</f>
        <v>0.48175149857252947</v>
      </c>
      <c r="AV538" s="68">
        <f>IF($AA$14,EXP((AT538/AH532)*(AQ536-1)-LN(AQ536-AH532)-AH531*(2*AU538/AH531-AT538/AH532)*LN((AQ536+2.41421536*AH532)/(AQ536-0.41421536*AH532))/(AH532*2.82842713)      ),1)</f>
        <v>1.1867180462499591</v>
      </c>
    </row>
    <row r="539" spans="14:56" x14ac:dyDescent="0.25">
      <c r="N539" s="82"/>
      <c r="O539" s="172"/>
      <c r="P539" s="78">
        <v>9</v>
      </c>
      <c r="Q539" s="61">
        <f>N524/N526</f>
        <v>0.10887503245439333</v>
      </c>
      <c r="R539" s="62"/>
      <c r="S539" s="62"/>
      <c r="T539" s="60"/>
      <c r="U539" s="63"/>
      <c r="V539" s="153">
        <f>SQRT($T$59*VLOOKUP(V530,$P$51:$T$60,5))*(1-$Q$28)*Q539*VLOOKUP(V530,P531:Q540,2)</f>
        <v>2.1938973766785237E-3</v>
      </c>
      <c r="W539" s="61">
        <f>SQRT($T$59*VLOOKUP(W530,$P$51:$T$60,5))*(1-$R$28)*Q539*VLOOKUP(W530,P531:Q540,2)</f>
        <v>5.94711648439325E-3</v>
      </c>
      <c r="X539" s="61">
        <f>SQRT($T$59*VLOOKUP(X530,$P$51:$T$60,5))*(1-$S$28)*Q539*VLOOKUP(X530,P531:Q540,2)</f>
        <v>9.4825507282578821E-3</v>
      </c>
      <c r="Y539" s="61">
        <f>SQRT($T$59*VLOOKUP(Y530,$P$51:$T$60,5))*(1-$T$28)*Q539*VLOOKUP(Y530,P531:Q540,2)</f>
        <v>1.3912775625485362E-2</v>
      </c>
      <c r="Z539" s="61">
        <f>SQRT($T$59*VLOOKUP(Z530,$P$51:$T$60,5))*(1-$U$28)*Q539*VLOOKUP(Z530,P531:Q540,2)</f>
        <v>1.2786006302368137E-2</v>
      </c>
      <c r="AA539" s="61">
        <f>SQRT($T$59*VLOOKUP(AA530,$P$51:$T$60,5))*(1-$V$28)*Q539*VLOOKUP(AA530,P531:Q540,2)</f>
        <v>1.6348249010776462E-2</v>
      </c>
      <c r="AB539" s="61">
        <f>SQRT($T$59*VLOOKUP(AB530,$P$51:$T$60,5))*(1-$W$28)*Q539*VLOOKUP(AB530,P531:Q540,2)</f>
        <v>7.7444842131136401E-4</v>
      </c>
      <c r="AC539" s="61">
        <f>SQRT($T$59*VLOOKUP(AC530,$P$51:$T$60,5))*(1-$X$28)*Q539*VLOOKUP(AC530,P531:Q540,2)</f>
        <v>4.1087068801921268E-3</v>
      </c>
      <c r="AD539" s="61">
        <f>SQRT($T$59*VLOOKUP(AD530,$P$51:$T$60,5))*(1-$Y$28)*Q539*VLOOKUP(AD530,P531:Q540,2)</f>
        <v>6.5590705687900396E-3</v>
      </c>
      <c r="AE539" s="155">
        <f>SQRT($T$59*VLOOKUP(AE530,$P$51:$T$60,5))*(1-$Z$28)*Q539*VLOOKUP(AE530,P531:Q540,2)</f>
        <v>5.4511747105877627E-3</v>
      </c>
      <c r="AF539" s="84">
        <f>$U$59*Q539</f>
        <v>2.9410262624311606E-6</v>
      </c>
      <c r="AG539" s="59" t="s">
        <v>558</v>
      </c>
      <c r="AH539" s="61">
        <f>AH534^2/9-AH535/3</f>
        <v>-0.10375567368747941</v>
      </c>
      <c r="AI539" s="61"/>
      <c r="AJ539" s="66" t="s">
        <v>574</v>
      </c>
      <c r="AK539" s="61" t="e">
        <f>2*SQRT(AH539)*COS((AK537+2*PI())/3)-AH534/3</f>
        <v>#NUM!</v>
      </c>
      <c r="AL539" s="69" t="e">
        <f>AK539^3+AK539^2*AH534+AK539*AH535+AH536</f>
        <v>#NUM!</v>
      </c>
      <c r="AM539" s="50"/>
      <c r="AN539" s="65"/>
      <c r="AO539" s="50"/>
      <c r="AP539" s="65"/>
      <c r="AQ539" s="65"/>
      <c r="AR539" s="81"/>
      <c r="AS539" s="59">
        <v>9</v>
      </c>
      <c r="AT539" s="61">
        <f t="shared" si="114"/>
        <v>5.5413571276127595E-2</v>
      </c>
      <c r="AU539" s="61">
        <f>SUMPRODUCT(Q531:Q540,$BB$51:$BB$60)</f>
        <v>0.59958801660644789</v>
      </c>
      <c r="AV539" s="68">
        <f>IF($AA$15,EXP((AT539/AH532)*(AQ536-1)-LN(AQ536-AH532)-AH531*(2*AU539/AH531-AT539/AH532)*LN((AQ536+2.41421536*AH532)/(AQ536-0.41421536*AH532))/(AH532*2.82842713)      ),1)</f>
        <v>0.45596616124644063</v>
      </c>
    </row>
    <row r="540" spans="14:56" x14ac:dyDescent="0.25">
      <c r="N540" s="82"/>
      <c r="O540" s="172"/>
      <c r="P540" s="78">
        <v>10</v>
      </c>
      <c r="Q540" s="61">
        <f>N525/N526</f>
        <v>9.6045979915266477E-2</v>
      </c>
      <c r="R540" s="62"/>
      <c r="S540" s="62"/>
      <c r="T540" s="60"/>
      <c r="U540" s="63"/>
      <c r="V540" s="153">
        <f>SQRT($T$60*VLOOKUP(V530,$P$51:$T$60,5))*(1-$Q$29)*Q540*VLOOKUP(V530,P531:Q540,2)</f>
        <v>1.9477331822366603E-3</v>
      </c>
      <c r="W540" s="61">
        <f>SQRT($T$60*VLOOKUP(W530,$P$51:$T$60,5))*(1-$R$29)*Q540*VLOOKUP(W530,P531:Q540,2)</f>
        <v>5.3437297670204135E-3</v>
      </c>
      <c r="X540" s="61">
        <f>SQRT($T$60*VLOOKUP(X530,$P$51:$T$60,5))*(1-$S$29)*Q540*VLOOKUP(X530,P531:Q540,2)</f>
        <v>8.6393865253725464E-3</v>
      </c>
      <c r="Y540" s="61">
        <f>SQRT($T$60*VLOOKUP(Y530,$P$51:$T$60,5))*(1-$T$29)*Q540*VLOOKUP(Y530,P531:Q540,2)</f>
        <v>1.0496675165834744E-2</v>
      </c>
      <c r="Z540" s="61">
        <f>SQRT($T$60*VLOOKUP(Z530,$P$51:$T$60,5))*(1-$U$29)*Q540*VLOOKUP(Z530,P531:Q540,2)</f>
        <v>1.1155065762619624E-2</v>
      </c>
      <c r="AA540" s="61">
        <f>SQRT($T$60*VLOOKUP(AA530,$P$51:$T$60,5))*(1-$V$29)*Q540*VLOOKUP(AA530,P531:Q540,2)</f>
        <v>1.4500382255897145E-2</v>
      </c>
      <c r="AB540" s="61">
        <f>SQRT($T$60*VLOOKUP(AB530,$P$51:$T$60,5))*(1-$W$29)*Q540*VLOOKUP(AB530,P531:Q540,2)</f>
        <v>7.148557235218527E-4</v>
      </c>
      <c r="AC540" s="61">
        <f>SQRT($T$60*VLOOKUP(AC530,$P$51:$T$60,5))*(1-$X$29)*Q540*VLOOKUP(AC530,P531:Q540,2)</f>
        <v>3.5743535912007456E-3</v>
      </c>
      <c r="AD540" s="61">
        <f>SQRT($T$60*VLOOKUP(AD530,$P$51:$T$60,5))*(1-$Y$29)*Q540*VLOOKUP(AD530,P531:Q540,2)</f>
        <v>5.4511747105877636E-3</v>
      </c>
      <c r="AE540" s="155">
        <f>SQRT($T$60*VLOOKUP(AE530,$P$51:$T$60,5))*(1-$Z$29)*Q540*VLOOKUP(AE530,P531:Q540,2)</f>
        <v>4.5304140904880077E-3</v>
      </c>
      <c r="AF540" s="84">
        <f>$U$60*Q540</f>
        <v>3.4840553885636074E-6</v>
      </c>
      <c r="AG540" s="59" t="s">
        <v>72</v>
      </c>
      <c r="AH540" s="63">
        <f>AH538^2-AH539^3</f>
        <v>1.5857479101707129E-3</v>
      </c>
      <c r="AI540" s="61"/>
      <c r="AJ540" s="66" t="s">
        <v>575</v>
      </c>
      <c r="AK540" s="61" t="e">
        <f>2*SQRT(AH539)*COS((AK537+4*PI())/3)-AH534/3</f>
        <v>#NUM!</v>
      </c>
      <c r="AL540" s="69" t="e">
        <f>AK540^3+AK540^2*AH534+AH535*AK540+AH536</f>
        <v>#NUM!</v>
      </c>
      <c r="AM540" s="50"/>
      <c r="AN540" s="65"/>
      <c r="AO540" s="50"/>
      <c r="AP540" s="65"/>
      <c r="AQ540" s="65"/>
      <c r="AR540" s="81"/>
      <c r="AS540" s="59">
        <v>10</v>
      </c>
      <c r="AT540" s="61">
        <f t="shared" si="114"/>
        <v>7.4413442121268769E-2</v>
      </c>
      <c r="AU540" s="61">
        <f>SUMPRODUCT(Q531:Q540,$BC$51:$BC$60)</f>
        <v>0.58144344973007733</v>
      </c>
      <c r="AV540" s="68">
        <f>IF($AA$16,EXP((AT540/AH532)*(AQ536-1)-LN(AQ536-AH532)-AH531*(2*AU540/AH531-AT540/AH532)*LN((AQ536+2.41421536*AH532)/(AQ536-0.41421536*AH532))/(AH532*2.82842713)      ),1)</f>
        <v>0.83642818934438434</v>
      </c>
      <c r="AW540" s="65"/>
      <c r="AX540" s="65"/>
      <c r="AY540" s="65"/>
      <c r="AZ540" s="65"/>
      <c r="BA540" s="65"/>
      <c r="BB540" s="65"/>
      <c r="BC540" s="65"/>
      <c r="BD540" s="65"/>
    </row>
    <row r="541" spans="14:56" x14ac:dyDescent="0.25">
      <c r="N541" s="173"/>
      <c r="O541" s="80"/>
      <c r="P541" s="93"/>
      <c r="Q541" s="72">
        <f>SUM(Q531:Q540)</f>
        <v>1</v>
      </c>
      <c r="R541" s="73"/>
      <c r="S541" s="73"/>
      <c r="T541" s="73"/>
      <c r="U541" s="73"/>
      <c r="V541" s="70"/>
      <c r="W541" s="73"/>
      <c r="X541" s="73"/>
      <c r="Y541" s="73"/>
      <c r="Z541" s="73"/>
      <c r="AA541" s="73"/>
      <c r="AB541" s="73"/>
      <c r="AC541" s="73"/>
      <c r="AD541" s="73"/>
      <c r="AE541" s="88">
        <f>SUM(V531:AE540)</f>
        <v>0.98094535208698908</v>
      </c>
      <c r="AF541" s="85">
        <f>SUM(AF531:AF540)</f>
        <v>5.2198757999535871E-5</v>
      </c>
      <c r="AG541" s="70"/>
      <c r="AH541" s="73"/>
      <c r="AI541" s="74"/>
      <c r="AJ541" s="75"/>
      <c r="AK541" s="74"/>
      <c r="AL541" s="74"/>
      <c r="AM541" s="76"/>
      <c r="AN541" s="73"/>
      <c r="AO541" s="76"/>
      <c r="AP541" s="73"/>
      <c r="AQ541" s="73"/>
      <c r="AR541" s="80"/>
      <c r="AS541" s="70"/>
      <c r="AT541" s="73"/>
      <c r="AU541" s="73"/>
      <c r="AV541" s="77"/>
      <c r="AW541" s="65"/>
      <c r="AX541" s="65"/>
      <c r="AY541" s="65"/>
      <c r="AZ541" s="65"/>
      <c r="BA541" s="65"/>
      <c r="BB541" s="65"/>
      <c r="BC541" s="65"/>
      <c r="BD541" s="65"/>
    </row>
    <row r="542" spans="14:56" x14ac:dyDescent="0.25">
      <c r="N542" s="82" t="s">
        <v>590</v>
      </c>
      <c r="O542" s="81"/>
      <c r="P542" s="171"/>
      <c r="Q542" s="57" t="s">
        <v>560</v>
      </c>
      <c r="R542" s="55"/>
      <c r="S542" s="55"/>
      <c r="T542" s="55"/>
      <c r="U542" s="56"/>
      <c r="V542" s="54">
        <v>1</v>
      </c>
      <c r="W542" s="55">
        <v>2</v>
      </c>
      <c r="X542" s="55">
        <v>3</v>
      </c>
      <c r="Y542" s="55">
        <v>4</v>
      </c>
      <c r="Z542" s="55">
        <v>5</v>
      </c>
      <c r="AA542" s="55">
        <v>6</v>
      </c>
      <c r="AB542" s="55">
        <v>7</v>
      </c>
      <c r="AC542" s="55">
        <v>8</v>
      </c>
      <c r="AD542" s="55">
        <v>9</v>
      </c>
      <c r="AE542" s="58">
        <v>10</v>
      </c>
      <c r="AF542" s="83"/>
      <c r="AG542" s="54"/>
      <c r="AH542" s="55"/>
      <c r="AI542" s="55"/>
      <c r="AJ542" s="55"/>
      <c r="AK542" s="55"/>
      <c r="AL542" s="55"/>
      <c r="AM542" s="55"/>
      <c r="AN542" s="55"/>
      <c r="AO542" s="55"/>
      <c r="AP542" s="55"/>
      <c r="AQ542" s="55"/>
      <c r="AR542" s="58"/>
      <c r="AS542" s="54"/>
      <c r="AT542" s="55" t="s">
        <v>565</v>
      </c>
      <c r="AU542" s="55" t="s">
        <v>577</v>
      </c>
      <c r="AV542" s="58" t="s">
        <v>590</v>
      </c>
      <c r="AW542" s="65"/>
      <c r="AX542" s="65"/>
      <c r="AY542" s="65"/>
      <c r="AZ542" s="65"/>
      <c r="BA542" s="65"/>
      <c r="BB542" s="65"/>
      <c r="BC542" s="65"/>
      <c r="BD542" s="65"/>
    </row>
    <row r="543" spans="14:56" x14ac:dyDescent="0.25">
      <c r="N543" s="82"/>
      <c r="O543" s="81"/>
      <c r="P543" s="78">
        <v>1</v>
      </c>
      <c r="Q543" s="61">
        <f>O516/O526</f>
        <v>0.20818020937394324</v>
      </c>
      <c r="R543" s="60"/>
      <c r="S543" s="60"/>
      <c r="T543" s="61"/>
      <c r="U543" s="62"/>
      <c r="V543" s="153">
        <f>SQRT($T$51*VLOOKUP(V542,$P$51:$T$60,5))*(1-$Q$20)*Q543*VLOOKUP(V542,P543:Q552,2)</f>
        <v>8.9009970166792178E-3</v>
      </c>
      <c r="W543" s="61">
        <f>SQRT($T$51*VLOOKUP(W542,$P$51:$T$60,5))*(1-$R$20)*Q543*VLOOKUP(W542,P543:Q552,2)</f>
        <v>6.9600179726018018E-3</v>
      </c>
      <c r="X543" s="61">
        <f>SQRT($T$51*VLOOKUP(X542,$P$51:$T$60,5))*(1-$S$20)*Q543*VLOOKUP(X542,P543:Q552,2)</f>
        <v>3.9876822372885137E-3</v>
      </c>
      <c r="Y543" s="61">
        <f>SQRT($T$51*VLOOKUP(Y542,$P$51:$T$60,5))*(1-$T$20)*Q543*VLOOKUP(Y542,P543:Q552,2)</f>
        <v>2.4474962144517623E-3</v>
      </c>
      <c r="Z543" s="61">
        <f>SQRT($T$51*VLOOKUP(Z542,$P$51:$T$60,5))*(1-$U$20)*Q543*VLOOKUP(Z542,P543:Q552,2)</f>
        <v>2.4091901621696014E-3</v>
      </c>
      <c r="AA543" s="61">
        <f>SQRT($T$51*VLOOKUP(AA542,$P$51:$T$60,5))*(1-$V$20)*Q543*VLOOKUP(AA542,P543:Q552,2)</f>
        <v>1.1902829857137229E-3</v>
      </c>
      <c r="AB543" s="61">
        <f>SQRT($T$51*VLOOKUP(AB542,$P$51:$T$60,5))*(1-$W$20)*Q543*VLOOKUP(AB542,P543:Q552,2)</f>
        <v>7.86715849075432E-3</v>
      </c>
      <c r="AC543" s="61">
        <f>SQRT($T$51*VLOOKUP(AC542,$P$51:$T$60,5))*(1-$X$20)*Q543*VLOOKUP(AC542,P543:Q552,2)</f>
        <v>7.4875286019330514E-3</v>
      </c>
      <c r="AD543" s="61">
        <f>SQRT($T$51*VLOOKUP(AD542,$P$51:$T$60,5))*(1-$Y$20)*Q543*VLOOKUP(AD542,P543:Q552,2)</f>
        <v>4.6520557127270514E-3</v>
      </c>
      <c r="AE543" s="155">
        <f>SQRT($T$51*VLOOKUP(AE542,$P$51:$T$60,5))*(1-$Z$20)*Q543*VLOOKUP(AE542,P543:Q552,2)</f>
        <v>7.2659693191474608E-3</v>
      </c>
      <c r="AF543" s="84">
        <f>$U$51*Q543</f>
        <v>5.579612514116961E-6</v>
      </c>
      <c r="AG543" s="59" t="s">
        <v>69</v>
      </c>
      <c r="AH543" s="61">
        <f>$AE$10*AE553*100000/($T$3*$AE$9)^2</f>
        <v>0.27169056767590255</v>
      </c>
      <c r="AI543" s="65" t="s">
        <v>583</v>
      </c>
      <c r="AJ543" s="66" t="s">
        <v>573</v>
      </c>
      <c r="AK543" s="61">
        <f>(AH550+SQRT(AH552))^(1/3)+(AH550-SQRT(AH552))^(1/3)-AH546/3</f>
        <v>0.79388090970038561</v>
      </c>
      <c r="AL543" s="63">
        <f>AK543^3+AH546*AK543^2+AH547*AK543+AH548</f>
        <v>1.231653667943533E-16</v>
      </c>
      <c r="AM543" s="65" t="s">
        <v>573</v>
      </c>
      <c r="AN543" s="61">
        <f>IF(AH552&gt;=0,AK543,AK550)</f>
        <v>0.79388090970038561</v>
      </c>
      <c r="AO543" s="61">
        <f>IF(AN543&lt;AN544,AN544,AN543)</f>
        <v>0.79388090970038561</v>
      </c>
      <c r="AP543" s="61">
        <f>AO543</f>
        <v>0.79388090970038561</v>
      </c>
      <c r="AQ543" s="67">
        <f>IF(AP543&lt;AP544,AP544,AP543)</f>
        <v>0.79388090970038561</v>
      </c>
      <c r="AR543" s="81"/>
      <c r="AS543" s="59">
        <v>1</v>
      </c>
      <c r="AT543" s="61">
        <f>AT531</f>
        <v>5.4980683411787988E-2</v>
      </c>
      <c r="AU543" s="61">
        <f>SUMPRODUCT(Q543:Q552,$AT$51:$AT$60)</f>
        <v>0.21494880865830826</v>
      </c>
      <c r="AV543" s="68">
        <f>IF($AA$7,EXP((AT543/AH544)*(AQ548-1)-LN(AQ548-AH544)-AH543*(2*AU543/AH543-AT543/AH544)*LN((AQ548+2.41421536*AH544)/(AQ548-0.41421536*AH544))/(AH544*2.82842713)      ),1)</f>
        <v>0.91217855417105576</v>
      </c>
      <c r="AW543" s="61"/>
      <c r="AX543" s="61"/>
      <c r="AY543" s="61"/>
      <c r="AZ543" s="61"/>
      <c r="BA543" s="61"/>
      <c r="BB543" s="61"/>
      <c r="BC543" s="61"/>
      <c r="BD543" s="65"/>
    </row>
    <row r="544" spans="14:56" x14ac:dyDescent="0.25">
      <c r="N544" s="82"/>
      <c r="O544" s="81"/>
      <c r="P544" s="78">
        <v>2</v>
      </c>
      <c r="Q544" s="61">
        <f>O517/O526</f>
        <v>9.3710882430831921E-2</v>
      </c>
      <c r="R544" s="60"/>
      <c r="S544" s="60"/>
      <c r="T544" s="61"/>
      <c r="U544" s="62"/>
      <c r="V544" s="153">
        <f>SQRT($T$52*VLOOKUP(V542,$P$51:$T$60,5))*(1-$Q$21)*Q544*VLOOKUP(V542,P543:Q552,2)</f>
        <v>6.9600179726018009E-3</v>
      </c>
      <c r="W544" s="61">
        <f>SQRT($T$52*VLOOKUP(W542,$P$51:$T$60,5))*(1-$R$21)*Q544*VLOOKUP(W542,P543:Q552,2)</f>
        <v>5.4141049001371778E-3</v>
      </c>
      <c r="X544" s="61">
        <f>SQRT($T$52*VLOOKUP(X542,$P$51:$T$60,5))*(1-$S$21)*Q544*VLOOKUP(X542,P543:Q552,2)</f>
        <v>3.150718821479969E-3</v>
      </c>
      <c r="Y544" s="61">
        <f>SQRT($T$52*VLOOKUP(Y542,$P$51:$T$60,5))*(1-$T$21)*Q544*VLOOKUP(Y542,P543:Q552,2)</f>
        <v>1.7488370133354175E-3</v>
      </c>
      <c r="Z544" s="61">
        <f>SQRT($T$52*VLOOKUP(Z542,$P$51:$T$60,5))*(1-$U$21)*Q544*VLOOKUP(Z542,P543:Q552,2)</f>
        <v>1.9412339575599065E-3</v>
      </c>
      <c r="AA544" s="61">
        <f>SQRT($T$52*VLOOKUP(AA542,$P$51:$T$60,5))*(1-$V$21)*Q544*VLOOKUP(AA542,P543:Q552,2)</f>
        <v>9.427550989692296E-4</v>
      </c>
      <c r="AB544" s="61">
        <f>SQRT($T$52*VLOOKUP(AB542,$P$51:$T$60,5))*(1-$W$21)*Q544*VLOOKUP(AB542,P543:Q552,2)</f>
        <v>6.0064834411919484E-3</v>
      </c>
      <c r="AC544" s="61">
        <f>SQRT($T$52*VLOOKUP(AC542,$P$51:$T$60,5))*(1-$X$21)*Q544*VLOOKUP(AC542,P543:Q552,2)</f>
        <v>5.5804403442329086E-3</v>
      </c>
      <c r="AD544" s="61">
        <f>SQRT($T$52*VLOOKUP(AD542,$P$51:$T$60,5))*(1-$Y$21)*Q544*VLOOKUP(AD542,P543:Q552,2)</f>
        <v>3.6309533582273958E-3</v>
      </c>
      <c r="AE544" s="155">
        <f>SQRT($T$52*VLOOKUP(AE542,$P$51:$T$60,5))*(1-$Z$21)*Q544*VLOOKUP(AE542,P543:Q552,2)</f>
        <v>5.7397663148254958E-3</v>
      </c>
      <c r="AF544" s="84">
        <f>$U$52*Q544</f>
        <v>3.790614129849218E-6</v>
      </c>
      <c r="AG544" s="59" t="s">
        <v>65</v>
      </c>
      <c r="AH544" s="61">
        <f>AF553*$AE$10*100000/($T$3*$AE$9)</f>
        <v>6.5231209588118108E-2</v>
      </c>
      <c r="AI544" s="61"/>
      <c r="AJ544" s="66" t="s">
        <v>574</v>
      </c>
      <c r="AK544" s="66" t="e">
        <f>1/0</f>
        <v>#DIV/0!</v>
      </c>
      <c r="AL544" s="61"/>
      <c r="AM544" s="65" t="s">
        <v>574</v>
      </c>
      <c r="AN544" s="66">
        <f>IF(AH552&gt;=0,0,AK551)</f>
        <v>0</v>
      </c>
      <c r="AO544" s="61">
        <f>IF(AN543&lt;AN544,AN543,AN544)</f>
        <v>0</v>
      </c>
      <c r="AP544" s="61">
        <f>IF(AO544&lt;AO545,AO545,AO544)</f>
        <v>0</v>
      </c>
      <c r="AQ544" s="67">
        <f>IF(AP543&lt;AP544,AP543,AP544)</f>
        <v>0</v>
      </c>
      <c r="AR544" s="81"/>
      <c r="AS544" s="59">
        <v>2</v>
      </c>
      <c r="AT544" s="61">
        <f t="shared" ref="AT544:AT552" si="115">AT532</f>
        <v>8.2978405430088234E-2</v>
      </c>
      <c r="AU544" s="61">
        <f>SUMPRODUCT(Q543:Q552,$AU$51:$AU$60)</f>
        <v>0.36926200252998431</v>
      </c>
      <c r="AV544" s="68">
        <f>IF($AA$8,EXP((AT544/AH544)*(AQ548-1)-LN(AQ548-AH544)-AH543*(2*AU544/AH543-AT544/AH544)*LN((AQ548+2.41421536*AH544)/(AQ548-0.41421536*AH544))/(AH544*2.82842713)      ),1)</f>
        <v>0.66713929618121715</v>
      </c>
      <c r="AW544" s="61"/>
      <c r="AX544" s="61"/>
      <c r="AY544" s="61"/>
      <c r="AZ544" s="61"/>
      <c r="BA544" s="61"/>
      <c r="BB544" s="61"/>
      <c r="BC544" s="61"/>
      <c r="BD544" s="65"/>
    </row>
    <row r="545" spans="14:117" x14ac:dyDescent="0.25">
      <c r="N545" s="82"/>
      <c r="O545" s="81"/>
      <c r="P545" s="78">
        <v>3</v>
      </c>
      <c r="Q545" s="61">
        <f>O518/O526</f>
        <v>3.9849094193599846E-2</v>
      </c>
      <c r="R545" s="60"/>
      <c r="S545" s="60"/>
      <c r="T545" s="61"/>
      <c r="U545" s="62"/>
      <c r="V545" s="153">
        <f>SQRT($T$53*VLOOKUP(V542,$P$51:$T$60,5))*(1-$Q$22)*Q545*VLOOKUP(V542,P543:Q552,2)</f>
        <v>3.9876822372885146E-3</v>
      </c>
      <c r="W545" s="61">
        <f>SQRT($T$53*VLOOKUP(W542,$P$51:$T$60,5))*(1-$R$22)*Q545*VLOOKUP(W542,P543:Q552,2)</f>
        <v>3.1507188214799685E-3</v>
      </c>
      <c r="X545" s="61">
        <f>SQRT($T$53*VLOOKUP(X542,$P$51:$T$60,5))*(1-$S$22)*Q545*VLOOKUP(X542,P543:Q552,2)</f>
        <v>1.8375899299288389E-3</v>
      </c>
      <c r="Y545" s="61">
        <f>SQRT($T$53*VLOOKUP(Y542,$P$51:$T$60,5))*(1-$T$22)*Q545*VLOOKUP(Y542,P543:Q552,2)</f>
        <v>1.1233273481316881E-3</v>
      </c>
      <c r="Z545" s="61">
        <f>SQRT($T$53*VLOOKUP(Z542,$P$51:$T$60,5))*(1-$U$22)*Q545*VLOOKUP(Z542,P543:Q552,2)</f>
        <v>1.1321738851847484E-3</v>
      </c>
      <c r="AA545" s="61">
        <f>SQRT($T$53*VLOOKUP(AA542,$P$51:$T$60,5))*(1-$V$22)*Q545*VLOOKUP(AA542,P543:Q552,2)</f>
        <v>5.3877490467420198E-4</v>
      </c>
      <c r="AB545" s="61">
        <f>SQRT($T$53*VLOOKUP(AB542,$P$51:$T$60,5))*(1-$W$22)*Q545*VLOOKUP(AB542,P543:Q552,2)</f>
        <v>3.3749712135028491E-3</v>
      </c>
      <c r="AC545" s="61">
        <f>SQRT($T$53*VLOOKUP(AC542,$P$51:$T$60,5))*(1-$X$22)*Q545*VLOOKUP(AC542,P543:Q552,2)</f>
        <v>3.2814388718397265E-3</v>
      </c>
      <c r="AD545" s="61">
        <f>SQRT($T$53*VLOOKUP(AD542,$P$51:$T$60,5))*(1-$Y$22)*Q545*VLOOKUP(AD542,P543:Q552,2)</f>
        <v>2.1049630405494623E-3</v>
      </c>
      <c r="AE545" s="155">
        <f>SQRT($T$53*VLOOKUP(AE542,$P$51:$T$60,5))*(1-$Z$22)*Q545*VLOOKUP(AE542,P543:Q552,2)</f>
        <v>3.3739427034443106E-3</v>
      </c>
      <c r="AF545" s="84">
        <f>$U$53*Q545</f>
        <v>2.2452716512917881E-6</v>
      </c>
      <c r="AG545" s="82"/>
      <c r="AH545" s="65"/>
      <c r="AI545" s="61"/>
      <c r="AJ545" s="66" t="s">
        <v>575</v>
      </c>
      <c r="AK545" s="66" t="e">
        <f>1/0</f>
        <v>#DIV/0!</v>
      </c>
      <c r="AL545" s="61"/>
      <c r="AM545" s="65" t="s">
        <v>575</v>
      </c>
      <c r="AN545" s="66">
        <f>IF(AH552&gt;=0,0,AK552)</f>
        <v>0</v>
      </c>
      <c r="AO545" s="61">
        <f>AN545</f>
        <v>0</v>
      </c>
      <c r="AP545" s="61">
        <f>IF(AO544&lt;AO545,AO544,AO545)</f>
        <v>0</v>
      </c>
      <c r="AQ545" s="67">
        <f>AP545</f>
        <v>0</v>
      </c>
      <c r="AR545" s="81"/>
      <c r="AS545" s="59">
        <v>3</v>
      </c>
      <c r="AT545" s="61">
        <f t="shared" si="115"/>
        <v>0.11558353539329831</v>
      </c>
      <c r="AU545" s="61">
        <f>SUMPRODUCT(Q543:Q552,$AV$51:$AV$60)</f>
        <v>0.50489602417603385</v>
      </c>
      <c r="AV545" s="68">
        <f>IF($AA$9,EXP((AT545/AH544)*(AQ548-1)-LN(AQ548-AH544)-AH543*(2*AU545/AH543-AT545/AH544)*LN((AQ548+2.41421536*AH544)/(AQ548-0.41421536*AH544))/(AH544*2.82842713)      ),1)</f>
        <v>0.51372088766814294</v>
      </c>
      <c r="AW545" s="61"/>
      <c r="AX545" s="61"/>
      <c r="AY545" s="61"/>
      <c r="AZ545" s="61"/>
      <c r="BA545" s="61"/>
      <c r="BB545" s="61"/>
      <c r="BC545" s="61"/>
    </row>
    <row r="546" spans="14:117" x14ac:dyDescent="0.25">
      <c r="N546" s="82"/>
      <c r="O546" s="81"/>
      <c r="P546" s="78">
        <v>4</v>
      </c>
      <c r="Q546" s="61">
        <f>O519/O526</f>
        <v>1.9272764472660211E-2</v>
      </c>
      <c r="R546" s="60"/>
      <c r="S546" s="60"/>
      <c r="T546" s="61"/>
      <c r="U546" s="62"/>
      <c r="V546" s="153">
        <f>SQRT($T$54*VLOOKUP(V542,$P$51:$T$60,5))*(1-$Q$23)*Q546*VLOOKUP(V542,P543:Q552,2)</f>
        <v>2.4474962144517619E-3</v>
      </c>
      <c r="W546" s="61">
        <f>SQRT($T$54*VLOOKUP(W542,$P$51:$T$60,5))*(1-$R$23)*Q546*VLOOKUP(W542,P543:Q552,2)</f>
        <v>1.7488370133354175E-3</v>
      </c>
      <c r="X546" s="61">
        <f>SQRT($T$54*VLOOKUP(X542,$P$51:$T$60,5))*(1-$S$23)*Q546*VLOOKUP(X542,P543:Q552,2)</f>
        <v>1.1233273481316881E-3</v>
      </c>
      <c r="Y546" s="61">
        <f>SQRT($T$54*VLOOKUP(Y542,$P$51:$T$60,5))*(1-$T$23)*Q546*VLOOKUP(Y542,P543:Q552,2)</f>
        <v>6.9125000208514426E-4</v>
      </c>
      <c r="Z546" s="61">
        <f>SQRT($T$54*VLOOKUP(Z542,$P$51:$T$60,5))*(1-$U$23)*Q546*VLOOKUP(Z542,P543:Q552,2)</f>
        <v>6.8929596133777884E-4</v>
      </c>
      <c r="AA546" s="61">
        <f>SQRT($T$54*VLOOKUP(AA542,$P$51:$T$60,5))*(1-$V$23)*Q546*VLOOKUP(AA542,P543:Q552,2)</f>
        <v>3.1438722745591376E-4</v>
      </c>
      <c r="AB546" s="61">
        <f>SQRT($T$54*VLOOKUP(AB542,$P$51:$T$60,5))*(1-$W$23)*Q546*VLOOKUP(AB542,P543:Q552,2)</f>
        <v>2.0817329483914186E-3</v>
      </c>
      <c r="AC546" s="61">
        <f>SQRT($T$54*VLOOKUP(AC542,$P$51:$T$60,5))*(1-$X$23)*Q546*VLOOKUP(AC542,P543:Q552,2)</f>
        <v>1.9914612502229278E-3</v>
      </c>
      <c r="AD546" s="61">
        <f>SQRT($T$54*VLOOKUP(AD542,$P$51:$T$60,5))*(1-$Y$23)*Q546*VLOOKUP(AD542,P543:Q552,2)</f>
        <v>1.4152973013739415E-3</v>
      </c>
      <c r="AE546" s="155">
        <f>SQRT($T$54*VLOOKUP(AE542,$P$51:$T$60,5))*(1-$Z$23)*Q546*VLOOKUP(AE542,P543:Q552,2)</f>
        <v>1.8785430546838305E-3</v>
      </c>
      <c r="AF546" s="84">
        <f>$U$54*Q546</f>
        <v>1.3950942777708181E-6</v>
      </c>
      <c r="AG546" s="59" t="s">
        <v>570</v>
      </c>
      <c r="AH546" s="60">
        <f>AH544-1</f>
        <v>-0.93476879041188188</v>
      </c>
      <c r="AI546" s="61"/>
      <c r="AJ546" s="66"/>
      <c r="AK546" s="61"/>
      <c r="AL546" s="61"/>
      <c r="AM546" s="50"/>
      <c r="AN546" s="65"/>
      <c r="AO546" s="65"/>
      <c r="AP546" s="65"/>
      <c r="AQ546" s="65"/>
      <c r="AR546" s="81"/>
      <c r="AS546" s="59">
        <v>4</v>
      </c>
      <c r="AT546" s="61">
        <f t="shared" si="115"/>
        <v>0.14849269129567372</v>
      </c>
      <c r="AU546" s="61">
        <f>SUMPRODUCT(Q543:Q552,$AW$51:$AW$60)</f>
        <v>0.62803682969923247</v>
      </c>
      <c r="AV546" s="68">
        <f>IF($AA$10,EXP((AT546/AH544)*(AQ548-1)-LN(AQ548-AH544)-AH543*(2*AU546/AH543-AT546/AH544)*LN((AQ548+2.41421536*AH544)/(AQ548-0.41421536*AH544))/(AH544*2.82842713)      ),1)</f>
        <v>0.40751466834777728</v>
      </c>
      <c r="AW546" s="61"/>
      <c r="AX546" s="61"/>
      <c r="AY546" s="61"/>
      <c r="AZ546" s="61"/>
      <c r="BA546" s="61"/>
      <c r="BB546" s="61"/>
      <c r="BC546" s="61"/>
    </row>
    <row r="547" spans="14:117" x14ac:dyDescent="0.25">
      <c r="N547" s="82"/>
      <c r="O547" s="81"/>
      <c r="P547" s="78">
        <v>5</v>
      </c>
      <c r="Q547" s="61">
        <f>O520/O526</f>
        <v>1.9881780241013957E-2</v>
      </c>
      <c r="R547" s="60"/>
      <c r="S547" s="60"/>
      <c r="T547" s="61"/>
      <c r="U547" s="62"/>
      <c r="V547" s="153">
        <f>SQRT($T$55*VLOOKUP(V542,$P$51:$T$60,5))*(1-$Q$24)*Q547*VLOOKUP(V542,P543:Q552,2)</f>
        <v>2.4091901621696014E-3</v>
      </c>
      <c r="W547" s="61">
        <f>SQRT($T$55*VLOOKUP(W542,$P$51:$T$60,5))*(1-$R$24)*Q547*VLOOKUP(W542,P543:Q552,2)</f>
        <v>1.9412339575599067E-3</v>
      </c>
      <c r="X547" s="61">
        <f>SQRT($T$55*VLOOKUP(X542,$P$51:$T$60,5))*(1-$S$24)*Q547*VLOOKUP(X542,P543:Q552,2)</f>
        <v>1.1321738851847484E-3</v>
      </c>
      <c r="Y547" s="61">
        <f>SQRT($T$55*VLOOKUP(Y542,$P$51:$T$60,5))*(1-$T$24)*Q547*VLOOKUP(Y542,P543:Q552,2)</f>
        <v>6.8929596133777884E-4</v>
      </c>
      <c r="Z547" s="61">
        <f>SQRT($T$55*VLOOKUP(Z542,$P$51:$T$60,5))*(1-$U$24)*Q547*VLOOKUP(Z542,P543:Q552,2)</f>
        <v>6.8679789611133071E-4</v>
      </c>
      <c r="AA547" s="61">
        <f>SQRT($T$55*VLOOKUP(AA542,$P$51:$T$60,5))*(1-$V$24)*Q547*VLOOKUP(AA542,P543:Q552,2)</f>
        <v>3.3841594108509083E-4</v>
      </c>
      <c r="AB547" s="61">
        <f>SQRT($T$55*VLOOKUP(AB542,$P$51:$T$60,5))*(1-$W$24)*Q547*VLOOKUP(AB542,P543:Q552,2)</f>
        <v>2.0224661597925101E-3</v>
      </c>
      <c r="AC547" s="61">
        <f>SQRT($T$55*VLOOKUP(AC542,$P$51:$T$60,5))*(1-$X$24)*Q547*VLOOKUP(AC542,P543:Q552,2)</f>
        <v>2.0154992513352192E-3</v>
      </c>
      <c r="AD547" s="61">
        <f>SQRT($T$55*VLOOKUP(AD542,$P$51:$T$60,5))*(1-$Y$24)*Q547*VLOOKUP(AD542,P543:Q552,2)</f>
        <v>1.3438635078855193E-3</v>
      </c>
      <c r="AE547" s="155">
        <f>SQRT($T$55*VLOOKUP(AE542,$P$51:$T$60,5))*(1-$Z$24)*Q547*VLOOKUP(AE542,P543:Q552,2)</f>
        <v>2.0626611084543743E-3</v>
      </c>
      <c r="AF547" s="84">
        <f>$U$55*Q547</f>
        <v>1.438854629042889E-6</v>
      </c>
      <c r="AG547" s="59" t="s">
        <v>571</v>
      </c>
      <c r="AH547" s="60">
        <f>AH543-3*AH544*AH544-2*AH544</f>
        <v>0.12846281638667936</v>
      </c>
      <c r="AI547" s="61" t="s">
        <v>584</v>
      </c>
      <c r="AJ547" s="66" t="s">
        <v>585</v>
      </c>
      <c r="AK547" s="61">
        <f>AH550^2/AH551^3</f>
        <v>1.772974485376337</v>
      </c>
      <c r="AL547" s="61"/>
      <c r="AM547" s="50"/>
      <c r="AN547" s="65"/>
      <c r="AO547" s="65"/>
      <c r="AP547" s="65"/>
      <c r="AQ547" s="65"/>
      <c r="AR547" s="81"/>
      <c r="AS547" s="59">
        <v>5</v>
      </c>
      <c r="AT547" s="61">
        <f t="shared" si="115"/>
        <v>0.14845922339919562</v>
      </c>
      <c r="AU547" s="61">
        <f>SUMPRODUCT(Q543:Q552,$AX$51:$AX$60)</f>
        <v>0.61980385138992056</v>
      </c>
      <c r="AV547" s="68">
        <f>IF($AA$11,EXP((AT547/AH544)*(AQ548-1)-LN(AQ548-AH544)-AH543*(2*AU547/AH543-AT547/AH544)*LN((AQ548+2.41421536*AH544)/(AQ548-0.41421536*AH544))/(AH544*2.82842713)      ),1)</f>
        <v>0.41540761755003891</v>
      </c>
      <c r="AW547" s="61"/>
      <c r="AX547" s="61"/>
      <c r="AY547" s="61"/>
      <c r="AZ547" s="61"/>
      <c r="BA547" s="61"/>
      <c r="BB547" s="61"/>
      <c r="BC547" s="61"/>
    </row>
    <row r="548" spans="14:117" x14ac:dyDescent="0.25">
      <c r="N548" s="82"/>
      <c r="O548" s="81"/>
      <c r="P548" s="78">
        <v>6</v>
      </c>
      <c r="Q548" s="61">
        <f>O521/O526</f>
        <v>7.769675063217729E-3</v>
      </c>
      <c r="R548" s="60"/>
      <c r="S548" s="60"/>
      <c r="T548" s="61"/>
      <c r="U548" s="62"/>
      <c r="V548" s="153">
        <f>SQRT($T$56*VLOOKUP(V542,$P$51:$T$60,5))*(1-$Q$25)*Q548*VLOOKUP(V542,P543:Q552,2)</f>
        <v>1.1902829857137229E-3</v>
      </c>
      <c r="W548" s="61">
        <f>SQRT($T$56*VLOOKUP(W542,$P$51:$T$60,5))*(1-$R$25)*Q548*VLOOKUP(W542,P543:Q552,2)</f>
        <v>9.427550989692296E-4</v>
      </c>
      <c r="X548" s="61">
        <f>SQRT($T$56*VLOOKUP(X542,$P$51:$T$60,5))*(1-$S$25)*Q548*VLOOKUP(X542,P543:Q552,2)</f>
        <v>5.3877490467420198E-4</v>
      </c>
      <c r="Y548" s="61">
        <f>SQRT($T$56*VLOOKUP(Y542,$P$51:$T$60,5))*(1-$T$25)*Q548*VLOOKUP(Y542,P543:Q552,2)</f>
        <v>3.1438722745591376E-4</v>
      </c>
      <c r="Z548" s="61">
        <f>SQRT($T$56*VLOOKUP(Z542,$P$51:$T$60,5))*(1-$U$25)*Q548*VLOOKUP(Z542,P543:Q552,2)</f>
        <v>3.3841594108509083E-4</v>
      </c>
      <c r="AA548" s="61">
        <f>SQRT($T$56*VLOOKUP(AA542,$P$51:$T$60,5))*(1-$V$25)*Q548*VLOOKUP(AA542,P543:Q552,2)</f>
        <v>1.6675262086409038E-4</v>
      </c>
      <c r="AB548" s="61">
        <f>SQRT($T$56*VLOOKUP(AB542,$P$51:$T$60,5))*(1-$W$25)*Q548*VLOOKUP(AB542,P543:Q552,2)</f>
        <v>1.100249410873483E-3</v>
      </c>
      <c r="AC548" s="61">
        <f>SQRT($T$56*VLOOKUP(AC542,$P$51:$T$60,5))*(1-$X$25)*Q548*VLOOKUP(AC542,P543:Q552,2)</f>
        <v>9.9064351690569688E-4</v>
      </c>
      <c r="AD548" s="61">
        <f>SQRT($T$56*VLOOKUP(AD542,$P$51:$T$60,5))*(1-$Y$25)*Q548*VLOOKUP(AD542,P543:Q552,2)</f>
        <v>6.5133742201314295E-4</v>
      </c>
      <c r="AE548" s="155">
        <f>SQRT($T$56*VLOOKUP(AE542,$P$51:$T$60,5))*(1-$Z$25)*Q548*VLOOKUP(AE542,P543:Q552,2)</f>
        <v>1.0163650822309031E-3</v>
      </c>
      <c r="AF548" s="84">
        <f>$U$56*Q548</f>
        <v>6.9949443940016958E-7</v>
      </c>
      <c r="AG548" s="59" t="s">
        <v>572</v>
      </c>
      <c r="AH548" s="60">
        <f>-1*AH543*AH544+AH544^2+AH544^3</f>
        <v>-1.3190027640677867E-2</v>
      </c>
      <c r="AI548" s="61"/>
      <c r="AJ548" s="66" t="s">
        <v>586</v>
      </c>
      <c r="AK548" s="61" t="e">
        <f>SQRT(1-AK547)/SQRT(AK547)*AH550/ABS(AH550)</f>
        <v>#NUM!</v>
      </c>
      <c r="AL548" s="61"/>
      <c r="AM548" s="50"/>
      <c r="AN548" s="65"/>
      <c r="AO548" s="65"/>
      <c r="AP548" s="65" t="s">
        <v>589</v>
      </c>
      <c r="AQ548" s="61">
        <f>AQ543</f>
        <v>0.79388090970038561</v>
      </c>
      <c r="AR548" s="81"/>
      <c r="AS548" s="59">
        <v>6</v>
      </c>
      <c r="AT548" s="61">
        <f t="shared" si="115"/>
        <v>0.18468301041282212</v>
      </c>
      <c r="AU548" s="61">
        <f>SUMPRODUCT(Q543:Q552,$AY$51:$AY$60)</f>
        <v>0.78533340715350985</v>
      </c>
      <c r="AV548" s="68">
        <f>IF($AA$12,EXP((AT548/AH544)*(AQ548-1)-LN(AQ548-AH544)-AH543*(2*AU548/AH543-AT548/AH544)*LN((AQ548+2.41421536*AH544)/(AQ548-0.41421536*AH544))/(AH544*2.82842713)      ),1)</f>
        <v>0.30014113396854036</v>
      </c>
      <c r="AW548" s="61"/>
      <c r="AX548" s="61"/>
      <c r="AY548" s="61"/>
      <c r="AZ548" s="61"/>
      <c r="BA548" s="61"/>
      <c r="BB548" s="61"/>
      <c r="BC548" s="61"/>
    </row>
    <row r="549" spans="14:117" x14ac:dyDescent="0.25">
      <c r="N549" s="82"/>
      <c r="O549" s="81"/>
      <c r="P549" s="78">
        <v>7</v>
      </c>
      <c r="Q549" s="61">
        <f>O522/O526</f>
        <v>0.28965048562026874</v>
      </c>
      <c r="R549" s="60"/>
      <c r="S549" s="60"/>
      <c r="T549" s="61"/>
      <c r="U549" s="62"/>
      <c r="V549" s="153">
        <f>SQRT($T$57*VLOOKUP(V542,$P$51:$T$60,5))*(1-$Q$26)*Q549*VLOOKUP(V542,P543:Q552,2)</f>
        <v>7.86715849075432E-3</v>
      </c>
      <c r="W549" s="61">
        <f>SQRT($T$57*VLOOKUP(W542,$P$51:$T$60,5))*(1-$R$26)*Q549*VLOOKUP(W542,P543:Q552,2)</f>
        <v>6.0064834411919475E-3</v>
      </c>
      <c r="X549" s="61">
        <f>SQRT($T$57*VLOOKUP(X542,$P$51:$T$60,5))*(1-$S$26)*Q549*VLOOKUP(X542,P543:Q552,2)</f>
        <v>3.3749712135028491E-3</v>
      </c>
      <c r="Y549" s="61">
        <f>SQRT($T$57*VLOOKUP(Y542,$P$51:$T$60,5))*(1-$T$26)*Q549*VLOOKUP(Y542,P543:Q552,2)</f>
        <v>2.0817329483914186E-3</v>
      </c>
      <c r="Z549" s="61">
        <f>SQRT($T$57*VLOOKUP(Z542,$P$51:$T$60,5))*(1-$U$26)*Q549*VLOOKUP(Z542,P543:Q552,2)</f>
        <v>2.0224661597925101E-3</v>
      </c>
      <c r="AA549" s="61">
        <f>SQRT($T$57*VLOOKUP(AA542,$P$51:$T$60,5))*(1-$V$26)*Q549*VLOOKUP(AA542,P543:Q552,2)</f>
        <v>1.100249410873483E-3</v>
      </c>
      <c r="AB549" s="61">
        <f>SQRT($T$57*VLOOKUP(AB542,$P$51:$T$60,5))*(1-$W$26)*Q549*VLOOKUP(AB542,P543:Q552,2)</f>
        <v>7.4069469081623164E-3</v>
      </c>
      <c r="AC549" s="61">
        <f>SQRT($T$57*VLOOKUP(AC542,$P$51:$T$60,5))*(1-$X$26)*Q549*VLOOKUP(AC542,P543:Q552,2)</f>
        <v>7.6493768954535423E-3</v>
      </c>
      <c r="AD549" s="61">
        <f>SQRT($T$57*VLOOKUP(AD542,$P$51:$T$60,5))*(1-$Y$26)*Q549*VLOOKUP(AD542,P543:Q552,2)</f>
        <v>3.8142384256227989E-3</v>
      </c>
      <c r="AE549" s="155">
        <f>SQRT($T$57*VLOOKUP(AE542,$P$51:$T$60,5))*(1-$Z$26)*Q549*VLOOKUP(AE542,P543:Q552,2)</f>
        <v>6.1939719633074871E-3</v>
      </c>
      <c r="AF549" s="84">
        <f>$U$57*Q549</f>
        <v>6.9660464182513116E-6</v>
      </c>
      <c r="AG549" s="82"/>
      <c r="AH549" s="65"/>
      <c r="AI549" s="61"/>
      <c r="AJ549" s="66" t="s">
        <v>587</v>
      </c>
      <c r="AK549" s="61" t="e">
        <f>IF(ATAN(AK548)&lt;0,ATAN(AK548)+PI(),ATAN(AK548))</f>
        <v>#NUM!</v>
      </c>
      <c r="AL549" s="61"/>
      <c r="AM549" s="50"/>
      <c r="AN549" s="65"/>
      <c r="AO549" s="65"/>
      <c r="AP549" s="65"/>
      <c r="AQ549" s="65"/>
      <c r="AR549" s="81"/>
      <c r="AS549" s="59">
        <v>7</v>
      </c>
      <c r="AT549" s="61">
        <f t="shared" si="115"/>
        <v>4.9335284646156045E-2</v>
      </c>
      <c r="AU549" s="61">
        <f>SUMPRODUCT(Q543:Q552,$AZ$51:$AZ$60)</f>
        <v>0.13807061666144402</v>
      </c>
      <c r="AV549" s="68">
        <f>IF($AA$13,EXP((AT549/AH544)*(AQ548-1)-LN(AQ548-AH544)-AH543*(2*AU549/AH543-AT549/AH544)*LN((AQ548+2.41421536*AH544)/(AQ548-0.41421536*AH544))/(AH544*2.82842713)      ),1)</f>
        <v>1.0812392334812875</v>
      </c>
      <c r="AW549" s="61"/>
      <c r="AX549" s="61"/>
      <c r="AY549" s="61"/>
      <c r="AZ549" s="61"/>
      <c r="BA549" s="61"/>
      <c r="BB549" s="61"/>
      <c r="BC549" s="61"/>
    </row>
    <row r="550" spans="14:117" x14ac:dyDescent="0.25">
      <c r="N550" s="82"/>
      <c r="O550" s="81"/>
      <c r="P550" s="78">
        <v>8</v>
      </c>
      <c r="Q550" s="61">
        <f>O523/O526</f>
        <v>0.13700731232232793</v>
      </c>
      <c r="R550" s="60"/>
      <c r="S550" s="60"/>
      <c r="T550" s="61"/>
      <c r="U550" s="62"/>
      <c r="V550" s="153">
        <f>SQRT($T$58*VLOOKUP(V542,$P$51:$T$60,5))*(1-$Q$27)*Q550*VLOOKUP(V542,P543:Q552,2)</f>
        <v>7.4875286019330514E-3</v>
      </c>
      <c r="W550" s="61">
        <f>SQRT($T$58*VLOOKUP(W542,$P$51:$T$60,5))*(1-$R$27)*Q550*VLOOKUP(W542,P543:Q552,2)</f>
        <v>5.5804403442329077E-3</v>
      </c>
      <c r="X550" s="61">
        <f>SQRT($T$58*VLOOKUP(X542,$P$51:$T$60,5))*(1-$S$27)*Q550*VLOOKUP(X542,P543:Q552,2)</f>
        <v>3.281438871839727E-3</v>
      </c>
      <c r="Y550" s="61">
        <f>SQRT($T$58*VLOOKUP(Y542,$P$51:$T$60,5))*(1-$T$27)*Q550*VLOOKUP(Y542,P543:Q552,2)</f>
        <v>1.9914612502229278E-3</v>
      </c>
      <c r="Z550" s="61">
        <f>SQRT($T$58*VLOOKUP(Z542,$P$51:$T$60,5))*(1-$U$27)*Q550*VLOOKUP(Z542,P543:Q552,2)</f>
        <v>2.0154992513352192E-3</v>
      </c>
      <c r="AA550" s="61">
        <f>SQRT($T$58*VLOOKUP(AA542,$P$51:$T$60,5))*(1-$V$27)*Q550*VLOOKUP(AA542,P543:Q552,2)</f>
        <v>9.9064351690569688E-4</v>
      </c>
      <c r="AB550" s="61">
        <f>SQRT($T$58*VLOOKUP(AB542,$P$51:$T$60,5))*(1-$W$27)*Q550*VLOOKUP(AB542,P543:Q552,2)</f>
        <v>7.6493768954535432E-3</v>
      </c>
      <c r="AC550" s="61">
        <f>SQRT($T$58*VLOOKUP(AC542,$P$51:$T$60,5))*(1-$X$27)*Q550*VLOOKUP(AC542,P543:Q552,2)</f>
        <v>7.637847483979227E-3</v>
      </c>
      <c r="AD550" s="61">
        <f>SQRT($T$58*VLOOKUP(AD542,$P$51:$T$60,5))*(1-$Y$27)*Q550*VLOOKUP(AD542,P543:Q552,2)</f>
        <v>4.2463024659696929E-3</v>
      </c>
      <c r="AE550" s="155">
        <f>SQRT($T$58*VLOOKUP(AE542,$P$51:$T$60,5))*(1-$Z$27)*Q550*VLOOKUP(AE542,P543:Q552,2)</f>
        <v>6.4988838851611575E-3</v>
      </c>
      <c r="AF550" s="84">
        <f>$U$58*Q550</f>
        <v>3.6548464220010276E-6</v>
      </c>
      <c r="AG550" s="59" t="s">
        <v>582</v>
      </c>
      <c r="AH550" s="61">
        <f>AH546*AH547/6-AH548/2-AH546^3/27</f>
        <v>1.6832809955168494E-2</v>
      </c>
      <c r="AI550" s="61"/>
      <c r="AJ550" s="66" t="s">
        <v>573</v>
      </c>
      <c r="AK550" s="61" t="e">
        <f>2*SQRT(AH551)*COS(AK549/3)-AH546/3</f>
        <v>#NUM!</v>
      </c>
      <c r="AL550" s="69" t="e">
        <f>AK550^3+AH546*AK550^2+AH547*AK550+AH548</f>
        <v>#NUM!</v>
      </c>
      <c r="AM550" s="50"/>
      <c r="AN550" s="65"/>
      <c r="AO550" s="65"/>
      <c r="AP550" s="65"/>
      <c r="AQ550" s="65"/>
      <c r="AR550" s="81"/>
      <c r="AS550" s="59">
        <v>8</v>
      </c>
      <c r="AT550" s="61">
        <f t="shared" si="115"/>
        <v>5.4723128868748194E-2</v>
      </c>
      <c r="AU550" s="61">
        <f>SUMPRODUCT(Q543:Q552,$BA$51:$BA$60)</f>
        <v>0.29104965086745982</v>
      </c>
      <c r="AV550" s="68">
        <f>IF($AA$14,EXP((AT550/AH544)*(AQ548-1)-LN(AQ548-AH544)-AH543*(2*AU550/AH543-AT550/AH544)*LN((AQ548+2.41421536*AH544)/(AQ548-0.41421536*AH544))/(AH544*2.82842713)      ),1)</f>
        <v>0.76322174235342954</v>
      </c>
      <c r="AW550" s="61"/>
      <c r="AX550" s="61"/>
      <c r="AY550" s="61"/>
      <c r="AZ550" s="61"/>
      <c r="BA550" s="61"/>
      <c r="BB550" s="61"/>
      <c r="BC550" s="61"/>
      <c r="BD550" s="65"/>
      <c r="BE550" s="65"/>
      <c r="BF550" s="65"/>
    </row>
    <row r="551" spans="14:117" x14ac:dyDescent="0.25">
      <c r="N551" s="82"/>
      <c r="O551" s="81"/>
      <c r="P551" s="78">
        <v>9</v>
      </c>
      <c r="Q551" s="61">
        <f>O524/O526</f>
        <v>7.236644717512343E-2</v>
      </c>
      <c r="R551" s="60"/>
      <c r="S551" s="60"/>
      <c r="T551" s="61"/>
      <c r="U551" s="62"/>
      <c r="V551" s="153">
        <f>SQRT($T$59*VLOOKUP(V542,$P$51:$T$60,5))*(1-$Q$28)*Q551*VLOOKUP(V542,P543:Q552,2)</f>
        <v>4.6520557127270514E-3</v>
      </c>
      <c r="W551" s="61">
        <f>SQRT($T$59*VLOOKUP(W542,$P$51:$T$60,5))*(1-$R$28)*Q551*VLOOKUP(W542,P543:Q552,2)</f>
        <v>3.6309533582273962E-3</v>
      </c>
      <c r="X551" s="61">
        <f>SQRT($T$59*VLOOKUP(X542,$P$51:$T$60,5))*(1-$S$28)*Q551*VLOOKUP(X542,P543:Q552,2)</f>
        <v>2.1049630405494623E-3</v>
      </c>
      <c r="Y551" s="61">
        <f>SQRT($T$59*VLOOKUP(Y542,$P$51:$T$60,5))*(1-$T$28)*Q551*VLOOKUP(Y542,P543:Q552,2)</f>
        <v>1.4152973013739415E-3</v>
      </c>
      <c r="Z551" s="61">
        <f>SQRT($T$59*VLOOKUP(Z542,$P$51:$T$60,5))*(1-$U$28)*Q551*VLOOKUP(Z542,P543:Q552,2)</f>
        <v>1.3438635078855193E-3</v>
      </c>
      <c r="AA551" s="61">
        <f>SQRT($T$59*VLOOKUP(AA542,$P$51:$T$60,5))*(1-$V$28)*Q551*VLOOKUP(AA542,P543:Q552,2)</f>
        <v>6.5133742201314295E-4</v>
      </c>
      <c r="AB551" s="61">
        <f>SQRT($T$59*VLOOKUP(AB542,$P$51:$T$60,5))*(1-$W$28)*Q551*VLOOKUP(AB542,P543:Q552,2)</f>
        <v>3.8142384256227993E-3</v>
      </c>
      <c r="AC551" s="61">
        <f>SQRT($T$59*VLOOKUP(AC542,$P$51:$T$60,5))*(1-$X$28)*Q551*VLOOKUP(AC542,P543:Q552,2)</f>
        <v>4.2463024659696929E-3</v>
      </c>
      <c r="AD551" s="61">
        <f>SQRT($T$59*VLOOKUP(AD542,$P$51:$T$60,5))*(1-$Y$28)*Q551*VLOOKUP(AD542,P543:Q552,2)</f>
        <v>2.8977453095611495E-3</v>
      </c>
      <c r="AE551" s="155">
        <f>SQRT($T$59*VLOOKUP(AE542,$P$51:$T$60,5))*(1-$Z$28)*Q551*VLOOKUP(AE542,P543:Q552,2)</f>
        <v>4.2368540884189466E-3</v>
      </c>
      <c r="AF551" s="84">
        <f>$U$59*Q551</f>
        <v>1.9548248745645916E-6</v>
      </c>
      <c r="AG551" s="59" t="s">
        <v>558</v>
      </c>
      <c r="AH551" s="61">
        <f>AH546^2/9-AH547/3</f>
        <v>5.4267138040894974E-2</v>
      </c>
      <c r="AI551" s="61"/>
      <c r="AJ551" s="66" t="s">
        <v>574</v>
      </c>
      <c r="AK551" s="61" t="e">
        <f>2*SQRT(AH551)*COS((AK549+2*PI())/3)-AH546/3</f>
        <v>#NUM!</v>
      </c>
      <c r="AL551" s="69" t="e">
        <f>AK551^3+AK551^2*AH546+AK551*AH547+AH548</f>
        <v>#NUM!</v>
      </c>
      <c r="AM551" s="50"/>
      <c r="AN551" s="65"/>
      <c r="AO551" s="50"/>
      <c r="AP551" s="65"/>
      <c r="AQ551" s="65"/>
      <c r="AR551" s="81"/>
      <c r="AS551" s="59">
        <v>9</v>
      </c>
      <c r="AT551" s="61">
        <f t="shared" si="115"/>
        <v>5.5413571276127595E-2</v>
      </c>
      <c r="AU551" s="61">
        <f>SUMPRODUCT(Q543:Q552,$BB$51:$BB$60)</f>
        <v>0.33719887482885941</v>
      </c>
      <c r="AV551" s="68">
        <f>IF($AA$15,EXP((AT551/AH544)*(AQ548-1)-LN(AQ548-AH544)-AH543*(2*AU551/AH543-AT551/AH544)*LN((AQ548+2.41421536*AH544)/(AQ548-0.41421536*AH544))/(AH544*2.82842713)      ),1)</f>
        <v>0.68599927877252853</v>
      </c>
      <c r="AW551" s="61"/>
      <c r="AX551" s="61"/>
      <c r="AY551" s="61"/>
      <c r="AZ551" s="61"/>
      <c r="BA551" s="61"/>
      <c r="BB551" s="61"/>
      <c r="BC551" s="61"/>
      <c r="BD551" s="65"/>
      <c r="BE551" s="65"/>
      <c r="BF551" s="65"/>
    </row>
    <row r="552" spans="14:117" x14ac:dyDescent="0.25">
      <c r="N552" s="82"/>
      <c r="O552" s="81"/>
      <c r="P552" s="78">
        <v>10</v>
      </c>
      <c r="Q552" s="61">
        <f>O525/O526</f>
        <v>0.11231134910701301</v>
      </c>
      <c r="R552" s="60"/>
      <c r="S552" s="60"/>
      <c r="T552" s="61"/>
      <c r="U552" s="62"/>
      <c r="V552" s="153">
        <f>SQRT($T$60*VLOOKUP(V542,$P$51:$T$60,5))*(1-$Q$29)*Q552*VLOOKUP(V542,P543:Q552,2)</f>
        <v>7.2659693191474608E-3</v>
      </c>
      <c r="W552" s="61">
        <f>SQRT($T$60*VLOOKUP(W542,$P$51:$T$60,5))*(1-$R$29)*Q552*VLOOKUP(W542,P543:Q552,2)</f>
        <v>5.7397663148254967E-3</v>
      </c>
      <c r="X552" s="61">
        <f>SQRT($T$60*VLOOKUP(X542,$P$51:$T$60,5))*(1-$S$29)*Q552*VLOOKUP(X542,P543:Q552,2)</f>
        <v>3.3739427034443106E-3</v>
      </c>
      <c r="Y552" s="61">
        <f>SQRT($T$60*VLOOKUP(Y542,$P$51:$T$60,5))*(1-$T$29)*Q552*VLOOKUP(Y542,P543:Q552,2)</f>
        <v>1.8785430546838303E-3</v>
      </c>
      <c r="Z552" s="61">
        <f>SQRT($T$60*VLOOKUP(Z542,$P$51:$T$60,5))*(1-$U$29)*Q552*VLOOKUP(Z542,P543:Q552,2)</f>
        <v>2.0626611084543743E-3</v>
      </c>
      <c r="AA552" s="61">
        <f>SQRT($T$60*VLOOKUP(AA542,$P$51:$T$60,5))*(1-$V$29)*Q552*VLOOKUP(AA542,P543:Q552,2)</f>
        <v>1.0163650822309031E-3</v>
      </c>
      <c r="AB552" s="61">
        <f>SQRT($T$60*VLOOKUP(AB542,$P$51:$T$60,5))*(1-$W$29)*Q552*VLOOKUP(AB542,P543:Q552,2)</f>
        <v>6.193971963307488E-3</v>
      </c>
      <c r="AC552" s="61">
        <f>SQRT($T$60*VLOOKUP(AC542,$P$51:$T$60,5))*(1-$X$29)*Q552*VLOOKUP(AC542,P543:Q552,2)</f>
        <v>6.4988838851611575E-3</v>
      </c>
      <c r="AD552" s="61">
        <f>SQRT($T$60*VLOOKUP(AD542,$P$51:$T$60,5))*(1-$Y$29)*Q552*VLOOKUP(AD542,P543:Q552,2)</f>
        <v>4.2368540884189466E-3</v>
      </c>
      <c r="AE552" s="155">
        <f>SQRT($T$60*VLOOKUP(AE542,$P$51:$T$60,5))*(1-$Z$29)*Q552*VLOOKUP(AE542,P543:Q552,2)</f>
        <v>6.1947930714693943E-3</v>
      </c>
      <c r="AF552" s="84">
        <f>$U$60*Q552</f>
        <v>4.0740795335562023E-6</v>
      </c>
      <c r="AG552" s="59" t="s">
        <v>72</v>
      </c>
      <c r="AH552" s="63">
        <f>AH550^2-AH551^3</f>
        <v>1.2353098757864094E-4</v>
      </c>
      <c r="AI552" s="61"/>
      <c r="AJ552" s="66" t="s">
        <v>575</v>
      </c>
      <c r="AK552" s="61" t="e">
        <f>2*SQRT(AH551)*COS((AK549+4*PI())/3)-AH546/3</f>
        <v>#NUM!</v>
      </c>
      <c r="AL552" s="69" t="e">
        <f>AK552^3+AK552^2*AH546+AH547*AK552+AH548</f>
        <v>#NUM!</v>
      </c>
      <c r="AM552" s="50"/>
      <c r="AN552" s="65"/>
      <c r="AO552" s="50"/>
      <c r="AP552" s="65"/>
      <c r="AQ552" s="65"/>
      <c r="AR552" s="81"/>
      <c r="AS552" s="59">
        <v>10</v>
      </c>
      <c r="AT552" s="61">
        <f t="shared" si="115"/>
        <v>7.4413442121268769E-2</v>
      </c>
      <c r="AU552" s="61">
        <f>SUMPRODUCT(Q543:Q552,$BC$51:$BC$60)</f>
        <v>0.3331838790162836</v>
      </c>
      <c r="AV552" s="68">
        <f>IF($AA$16,EXP((AT552/AH544)*(AQ548-1)-LN(AQ548-AH544)-AH543*(2*AU552/AH543-AT552/AH544)*LN((AQ548+2.41421536*AH544)/(AQ548-0.41421536*AH544))/(AH544*2.82842713)      ),1)</f>
        <v>0.71529338436009327</v>
      </c>
      <c r="AW552" s="61"/>
      <c r="AX552" s="61"/>
      <c r="AY552" s="61"/>
      <c r="AZ552" s="61"/>
      <c r="BA552" s="61"/>
      <c r="BB552" s="61"/>
      <c r="BC552" s="61"/>
      <c r="BD552" s="65"/>
      <c r="BE552" s="65"/>
      <c r="BF552" s="65"/>
    </row>
    <row r="553" spans="14:117" x14ac:dyDescent="0.25">
      <c r="N553" s="70"/>
      <c r="O553" s="80"/>
      <c r="P553" s="79"/>
      <c r="Q553" s="71"/>
      <c r="R553" s="71"/>
      <c r="S553" s="71"/>
      <c r="T553" s="72"/>
      <c r="U553" s="73"/>
      <c r="V553" s="70"/>
      <c r="W553" s="73"/>
      <c r="X553" s="73"/>
      <c r="Y553" s="73"/>
      <c r="Z553" s="73"/>
      <c r="AA553" s="73"/>
      <c r="AB553" s="73"/>
      <c r="AC553" s="73"/>
      <c r="AD553" s="73"/>
      <c r="AE553" s="88">
        <f>SUM(V543:AE552)</f>
        <v>0.32281484290280166</v>
      </c>
      <c r="AF553" s="85">
        <f>SUM(AF543:AF552)</f>
        <v>3.1798738889844976E-5</v>
      </c>
      <c r="AG553" s="70"/>
      <c r="AH553" s="73"/>
      <c r="AI553" s="74"/>
      <c r="AJ553" s="75"/>
      <c r="AK553" s="74"/>
      <c r="AL553" s="74"/>
      <c r="AM553" s="76"/>
      <c r="AN553" s="73"/>
      <c r="AO553" s="76"/>
      <c r="AP553" s="73"/>
      <c r="AQ553" s="73"/>
      <c r="AR553" s="80"/>
      <c r="AS553" s="70"/>
      <c r="AT553" s="73"/>
      <c r="AU553" s="73"/>
      <c r="AV553" s="80"/>
      <c r="AW553" s="65"/>
      <c r="AX553" s="65"/>
      <c r="AY553" s="65"/>
      <c r="AZ553" s="65"/>
      <c r="BA553" s="65"/>
      <c r="BB553" s="65"/>
      <c r="BC553" s="65"/>
      <c r="BD553" s="65"/>
      <c r="BE553" s="65"/>
      <c r="BF553" s="61"/>
    </row>
    <row r="554" spans="14:117" x14ac:dyDescent="0.25">
      <c r="N554" s="92">
        <f>N514+1</f>
        <v>13</v>
      </c>
      <c r="O554" s="157">
        <f>DM567</f>
        <v>0.2430943955155018</v>
      </c>
      <c r="P554" s="158"/>
      <c r="Q554" s="55"/>
      <c r="R554" s="55"/>
      <c r="S554" s="57">
        <v>1</v>
      </c>
      <c r="T554" s="55"/>
      <c r="U554" s="57">
        <f>S554+1</f>
        <v>2</v>
      </c>
      <c r="V554" s="55"/>
      <c r="W554" s="57">
        <f>U554+1</f>
        <v>3</v>
      </c>
      <c r="X554" s="55"/>
      <c r="Y554" s="57">
        <f>W554+1</f>
        <v>4</v>
      </c>
      <c r="Z554" s="55"/>
      <c r="AA554" s="57">
        <f>Y554+1</f>
        <v>5</v>
      </c>
      <c r="AB554" s="55"/>
      <c r="AC554" s="57">
        <f>AA554+1</f>
        <v>6</v>
      </c>
      <c r="AD554" s="55"/>
      <c r="AE554" s="57">
        <f>AC554+1</f>
        <v>7</v>
      </c>
      <c r="AF554" s="55"/>
      <c r="AG554" s="57">
        <f>AE554+1</f>
        <v>8</v>
      </c>
      <c r="AH554" s="55"/>
      <c r="AI554" s="57">
        <f>AG554+1</f>
        <v>9</v>
      </c>
      <c r="AJ554" s="55"/>
      <c r="AK554" s="57">
        <f>AI554+1</f>
        <v>10</v>
      </c>
      <c r="AL554" s="55"/>
      <c r="AM554" s="57">
        <f>AK554+1</f>
        <v>11</v>
      </c>
      <c r="AN554" s="55"/>
      <c r="AO554" s="57">
        <f>AM554+1</f>
        <v>12</v>
      </c>
      <c r="AP554" s="55"/>
      <c r="AQ554" s="57">
        <f>AO554+1</f>
        <v>13</v>
      </c>
      <c r="AR554" s="55"/>
      <c r="AS554" s="57">
        <f>AQ554+1</f>
        <v>14</v>
      </c>
      <c r="AT554" s="55"/>
      <c r="AU554" s="57">
        <f>AS554+1</f>
        <v>15</v>
      </c>
      <c r="AV554" s="55"/>
      <c r="AW554" s="57">
        <f>AU554+1</f>
        <v>16</v>
      </c>
      <c r="AX554" s="55"/>
      <c r="AY554" s="57">
        <f>AW554+1</f>
        <v>17</v>
      </c>
      <c r="AZ554" s="55"/>
      <c r="BA554" s="57">
        <f>AY554+1</f>
        <v>18</v>
      </c>
      <c r="BB554" s="55"/>
      <c r="BC554" s="57">
        <f>BA554+1</f>
        <v>19</v>
      </c>
      <c r="BD554" s="55"/>
      <c r="BE554" s="57">
        <f>BC554+1</f>
        <v>20</v>
      </c>
      <c r="BF554" s="55"/>
      <c r="BG554" s="57">
        <f>BE554+1</f>
        <v>21</v>
      </c>
      <c r="BH554" s="55"/>
      <c r="BI554" s="57">
        <f>BG554+1</f>
        <v>22</v>
      </c>
      <c r="BJ554" s="55"/>
      <c r="BK554" s="57">
        <f>BI554+1</f>
        <v>23</v>
      </c>
      <c r="BL554" s="55"/>
      <c r="BM554" s="57">
        <f>BK554+1</f>
        <v>24</v>
      </c>
      <c r="BN554" s="55"/>
      <c r="BO554" s="57">
        <f>BM554+1</f>
        <v>25</v>
      </c>
      <c r="BP554" s="55"/>
      <c r="BQ554" s="57">
        <f>BO554+1</f>
        <v>26</v>
      </c>
      <c r="BR554" s="55"/>
      <c r="BS554" s="57">
        <f>BQ554+1</f>
        <v>27</v>
      </c>
      <c r="BT554" s="55"/>
      <c r="BU554" s="57">
        <f>BS554+1</f>
        <v>28</v>
      </c>
      <c r="BV554" s="55"/>
      <c r="BW554" s="57">
        <f>BU554+1</f>
        <v>29</v>
      </c>
      <c r="BX554" s="55"/>
      <c r="BY554" s="57">
        <f>BW554+1</f>
        <v>30</v>
      </c>
      <c r="BZ554" s="55"/>
      <c r="CA554" s="57">
        <f>BY554+1</f>
        <v>31</v>
      </c>
      <c r="CB554" s="55"/>
      <c r="CC554" s="57">
        <f>CA554+1</f>
        <v>32</v>
      </c>
      <c r="CD554" s="55"/>
      <c r="CE554" s="57">
        <f>CC554+1</f>
        <v>33</v>
      </c>
      <c r="CF554" s="55"/>
      <c r="CG554" s="57">
        <f>CE554+1</f>
        <v>34</v>
      </c>
      <c r="CH554" s="55"/>
      <c r="CI554" s="57">
        <f>CG554+1</f>
        <v>35</v>
      </c>
      <c r="CJ554" s="55"/>
      <c r="CK554" s="57">
        <f>CI554+1</f>
        <v>36</v>
      </c>
      <c r="CL554" s="55"/>
      <c r="CM554" s="57">
        <f>CK554+1</f>
        <v>37</v>
      </c>
      <c r="CN554" s="55"/>
      <c r="CO554" s="57">
        <f>CM554+1</f>
        <v>38</v>
      </c>
      <c r="CP554" s="55"/>
      <c r="CQ554" s="57">
        <f>CO554+1</f>
        <v>39</v>
      </c>
      <c r="CR554" s="55"/>
      <c r="CS554" s="57">
        <f>CQ554+1</f>
        <v>40</v>
      </c>
      <c r="CT554" s="55"/>
      <c r="CU554" s="57">
        <f>CS554+1</f>
        <v>41</v>
      </c>
      <c r="CV554" s="55"/>
      <c r="CW554" s="57">
        <f>CU554+1</f>
        <v>42</v>
      </c>
      <c r="CX554" s="55"/>
      <c r="CY554" s="57">
        <f>CW554+1</f>
        <v>43</v>
      </c>
      <c r="CZ554" s="55"/>
      <c r="DA554" s="57">
        <f>CY554+1</f>
        <v>44</v>
      </c>
      <c r="DB554" s="55"/>
      <c r="DC554" s="57">
        <f>DA554+1</f>
        <v>45</v>
      </c>
      <c r="DD554" s="55"/>
      <c r="DE554" s="57">
        <f>DC554+1</f>
        <v>46</v>
      </c>
      <c r="DF554" s="55"/>
      <c r="DG554" s="57">
        <f>DE554+1</f>
        <v>47</v>
      </c>
      <c r="DH554" s="55"/>
      <c r="DI554" s="57">
        <f>DG554+1</f>
        <v>48</v>
      </c>
      <c r="DJ554" s="55"/>
      <c r="DK554" s="57">
        <f>DI554+1</f>
        <v>49</v>
      </c>
      <c r="DL554" s="55"/>
      <c r="DM554" s="90">
        <f>DK554+1</f>
        <v>50</v>
      </c>
    </row>
    <row r="555" spans="14:117" x14ac:dyDescent="0.25">
      <c r="N555" s="159" t="s">
        <v>545</v>
      </c>
      <c r="O555" s="168" t="s">
        <v>560</v>
      </c>
      <c r="P555" s="79"/>
      <c r="Q555" s="73" t="s">
        <v>580</v>
      </c>
      <c r="R555" s="160" t="s">
        <v>621</v>
      </c>
      <c r="S555" s="160" t="s">
        <v>622</v>
      </c>
      <c r="T555" s="160" t="s">
        <v>621</v>
      </c>
      <c r="U555" s="160" t="s">
        <v>622</v>
      </c>
      <c r="V555" s="160" t="s">
        <v>621</v>
      </c>
      <c r="W555" s="160" t="s">
        <v>622</v>
      </c>
      <c r="X555" s="160" t="s">
        <v>621</v>
      </c>
      <c r="Y555" s="160" t="s">
        <v>622</v>
      </c>
      <c r="Z555" s="160" t="s">
        <v>621</v>
      </c>
      <c r="AA555" s="160" t="s">
        <v>622</v>
      </c>
      <c r="AB555" s="160" t="s">
        <v>621</v>
      </c>
      <c r="AC555" s="160" t="s">
        <v>622</v>
      </c>
      <c r="AD555" s="160" t="s">
        <v>621</v>
      </c>
      <c r="AE555" s="160" t="s">
        <v>622</v>
      </c>
      <c r="AF555" s="160" t="s">
        <v>621</v>
      </c>
      <c r="AG555" s="160" t="s">
        <v>622</v>
      </c>
      <c r="AH555" s="160" t="s">
        <v>621</v>
      </c>
      <c r="AI555" s="160" t="s">
        <v>622</v>
      </c>
      <c r="AJ555" s="160" t="s">
        <v>621</v>
      </c>
      <c r="AK555" s="160" t="s">
        <v>622</v>
      </c>
      <c r="AL555" s="160" t="s">
        <v>621</v>
      </c>
      <c r="AM555" s="160" t="s">
        <v>622</v>
      </c>
      <c r="AN555" s="160" t="s">
        <v>621</v>
      </c>
      <c r="AO555" s="160" t="s">
        <v>622</v>
      </c>
      <c r="AP555" s="160" t="s">
        <v>621</v>
      </c>
      <c r="AQ555" s="160" t="s">
        <v>622</v>
      </c>
      <c r="AR555" s="160" t="s">
        <v>621</v>
      </c>
      <c r="AS555" s="160" t="s">
        <v>622</v>
      </c>
      <c r="AT555" s="160" t="s">
        <v>621</v>
      </c>
      <c r="AU555" s="160" t="s">
        <v>622</v>
      </c>
      <c r="AV555" s="160" t="s">
        <v>621</v>
      </c>
      <c r="AW555" s="160" t="s">
        <v>622</v>
      </c>
      <c r="AX555" s="160" t="s">
        <v>621</v>
      </c>
      <c r="AY555" s="160" t="s">
        <v>622</v>
      </c>
      <c r="AZ555" s="160" t="s">
        <v>621</v>
      </c>
      <c r="BA555" s="160" t="s">
        <v>622</v>
      </c>
      <c r="BB555" s="160" t="s">
        <v>621</v>
      </c>
      <c r="BC555" s="160" t="s">
        <v>622</v>
      </c>
      <c r="BD555" s="160" t="s">
        <v>621</v>
      </c>
      <c r="BE555" s="160" t="s">
        <v>622</v>
      </c>
      <c r="BF555" s="160" t="s">
        <v>621</v>
      </c>
      <c r="BG555" s="160" t="s">
        <v>622</v>
      </c>
      <c r="BH555" s="160" t="s">
        <v>621</v>
      </c>
      <c r="BI555" s="160" t="s">
        <v>622</v>
      </c>
      <c r="BJ555" s="160" t="s">
        <v>621</v>
      </c>
      <c r="BK555" s="160" t="s">
        <v>622</v>
      </c>
      <c r="BL555" s="160" t="s">
        <v>621</v>
      </c>
      <c r="BM555" s="160" t="s">
        <v>622</v>
      </c>
      <c r="BN555" s="160" t="s">
        <v>621</v>
      </c>
      <c r="BO555" s="160" t="s">
        <v>622</v>
      </c>
      <c r="BP555" s="160" t="s">
        <v>621</v>
      </c>
      <c r="BQ555" s="160" t="s">
        <v>622</v>
      </c>
      <c r="BR555" s="160" t="s">
        <v>621</v>
      </c>
      <c r="BS555" s="160" t="s">
        <v>622</v>
      </c>
      <c r="BT555" s="160" t="s">
        <v>621</v>
      </c>
      <c r="BU555" s="160" t="s">
        <v>622</v>
      </c>
      <c r="BV555" s="160" t="s">
        <v>621</v>
      </c>
      <c r="BW555" s="160" t="s">
        <v>622</v>
      </c>
      <c r="BX555" s="160" t="s">
        <v>621</v>
      </c>
      <c r="BY555" s="160" t="s">
        <v>622</v>
      </c>
      <c r="BZ555" s="160" t="s">
        <v>621</v>
      </c>
      <c r="CA555" s="160" t="s">
        <v>622</v>
      </c>
      <c r="CB555" s="160" t="s">
        <v>621</v>
      </c>
      <c r="CC555" s="160" t="s">
        <v>622</v>
      </c>
      <c r="CD555" s="160" t="s">
        <v>621</v>
      </c>
      <c r="CE555" s="160" t="s">
        <v>622</v>
      </c>
      <c r="CF555" s="160" t="s">
        <v>621</v>
      </c>
      <c r="CG555" s="160" t="s">
        <v>622</v>
      </c>
      <c r="CH555" s="160" t="s">
        <v>621</v>
      </c>
      <c r="CI555" s="160" t="s">
        <v>622</v>
      </c>
      <c r="CJ555" s="160" t="s">
        <v>621</v>
      </c>
      <c r="CK555" s="160" t="s">
        <v>622</v>
      </c>
      <c r="CL555" s="160" t="s">
        <v>621</v>
      </c>
      <c r="CM555" s="160" t="s">
        <v>622</v>
      </c>
      <c r="CN555" s="160" t="s">
        <v>621</v>
      </c>
      <c r="CO555" s="160" t="s">
        <v>622</v>
      </c>
      <c r="CP555" s="160" t="s">
        <v>621</v>
      </c>
      <c r="CQ555" s="160" t="s">
        <v>622</v>
      </c>
      <c r="CR555" s="160" t="s">
        <v>621</v>
      </c>
      <c r="CS555" s="160" t="s">
        <v>622</v>
      </c>
      <c r="CT555" s="160" t="s">
        <v>621</v>
      </c>
      <c r="CU555" s="160" t="s">
        <v>622</v>
      </c>
      <c r="CV555" s="160" t="s">
        <v>621</v>
      </c>
      <c r="CW555" s="160" t="s">
        <v>622</v>
      </c>
      <c r="CX555" s="160" t="s">
        <v>621</v>
      </c>
      <c r="CY555" s="160" t="s">
        <v>622</v>
      </c>
      <c r="CZ555" s="160" t="s">
        <v>621</v>
      </c>
      <c r="DA555" s="160" t="s">
        <v>622</v>
      </c>
      <c r="DB555" s="160" t="s">
        <v>621</v>
      </c>
      <c r="DC555" s="160" t="s">
        <v>622</v>
      </c>
      <c r="DD555" s="160" t="s">
        <v>621</v>
      </c>
      <c r="DE555" s="160" t="s">
        <v>622</v>
      </c>
      <c r="DF555" s="160" t="s">
        <v>621</v>
      </c>
      <c r="DG555" s="160" t="s">
        <v>622</v>
      </c>
      <c r="DH555" s="160" t="s">
        <v>621</v>
      </c>
      <c r="DI555" s="160" t="s">
        <v>622</v>
      </c>
      <c r="DJ555" s="160" t="s">
        <v>621</v>
      </c>
      <c r="DK555" s="160" t="s">
        <v>622</v>
      </c>
      <c r="DL555" s="160" t="s">
        <v>621</v>
      </c>
      <c r="DM555" s="161" t="s">
        <v>622</v>
      </c>
    </row>
    <row r="556" spans="14:117" x14ac:dyDescent="0.25">
      <c r="N556" s="153">
        <f>$Z$7/(O554*(Q556-1)+1)</f>
        <v>6.5255901898292279E-2</v>
      </c>
      <c r="O556" s="169">
        <f>N556*Q556</f>
        <v>0.20818020925646888</v>
      </c>
      <c r="P556" s="78">
        <v>1</v>
      </c>
      <c r="Q556" s="61">
        <f>IF($AA$7,AV531/AV543,0)</f>
        <v>3.1902127347950557</v>
      </c>
      <c r="R556" s="61">
        <f>IF($AA$7,$Z$7*($Q556-1)/(1+O514*($Q556-1)),0)</f>
        <v>0.14292430744320683</v>
      </c>
      <c r="S556" s="114">
        <f>IF(R556=0,0,-1*R556^2/$Z$7)</f>
        <v>-0.20427357658120307</v>
      </c>
      <c r="T556" s="61">
        <f>IF($AA$7,$Z$7*($Q556-1)/(1+S567*($Q556-1)),0)</f>
        <v>0.14217302723297115</v>
      </c>
      <c r="U556" s="114">
        <f>IF(T556=0,0,-1*T556^2/$Z$7)</f>
        <v>-0.20213169672587156</v>
      </c>
      <c r="V556" s="61">
        <f>IF($AA$7,$Z$7*($Q556-1)/(1+U567*($Q556-1)),0)</f>
        <v>0.14292724056358896</v>
      </c>
      <c r="W556" s="114">
        <f>IF(V556=0,0,-1*V556^2/$Z$7)</f>
        <v>-0.20428196095122031</v>
      </c>
      <c r="X556" s="61">
        <f>IF($AA$7,$Z$7*($Q556-1)/(1+W567*($Q556-1)),0)</f>
        <v>0.14292430740322448</v>
      </c>
      <c r="Y556" s="114">
        <f>IF(X556=0,0,-1*X556^2/$Z$7)</f>
        <v>-0.20427357646691408</v>
      </c>
      <c r="Z556" s="61">
        <f>IF($AA$7,$Z$7*($Q556-1)/(1+Y567*($Q556-1)),0)</f>
        <v>0.14292430735817657</v>
      </c>
      <c r="AA556" s="114">
        <f>IF(Z556=0,0,-1*Z556^2/$Z$7)</f>
        <v>-0.20427357633814525</v>
      </c>
      <c r="AB556" s="61">
        <f>IF($AA$7,$Z$7*($Q556-1)/(1+AA567*($Q556-1)),0)</f>
        <v>0.14292430735817657</v>
      </c>
      <c r="AC556" s="114">
        <f>IF(AB556=0,0,-1*AB556^2/$Z$7)</f>
        <v>-0.20427357633814525</v>
      </c>
      <c r="AD556" s="61">
        <f>IF($AA$7,$Z$7*($Q556-1)/(1+AC567*($Q556-1)),0)</f>
        <v>0.1429243073581766</v>
      </c>
      <c r="AE556" s="114">
        <f>IF(AD556=0,0,-1*AD556^2/$Z$7)</f>
        <v>-0.2042735763381453</v>
      </c>
      <c r="AF556" s="61">
        <f>IF($AA$7,$Z$7*($Q556-1)/(1+AE567*($Q556-1)),0)</f>
        <v>0.1429243073581766</v>
      </c>
      <c r="AG556" s="114">
        <f>IF(AF556=0,0,-1*AF556^2/$Z$7)</f>
        <v>-0.2042735763381453</v>
      </c>
      <c r="AH556" s="61">
        <f>IF($AA$7,$Z$7*($Q556-1)/(1+AG567*($Q556-1)),0)</f>
        <v>0.1429243073581766</v>
      </c>
      <c r="AI556" s="114">
        <f>IF(AH556=0,0,-1*AH556^2/$Z$7)</f>
        <v>-0.2042735763381453</v>
      </c>
      <c r="AJ556" s="61">
        <f>IF($AA$7,$Z$7*($Q556-1)/(1+AI567*($Q556-1)),0)</f>
        <v>0.1429243073581766</v>
      </c>
      <c r="AK556" s="114">
        <f>IF(AJ556=0,0,-1*AJ556^2/$Z$7)</f>
        <v>-0.2042735763381453</v>
      </c>
      <c r="AL556" s="61">
        <f>IF($AA$7,$Z$7*($Q556-1)/(1+AK567*($Q556-1)),0)</f>
        <v>0.1429243073581766</v>
      </c>
      <c r="AM556" s="114">
        <f>IF(AL556=0,0,-1*AL556^2/$Z$7)</f>
        <v>-0.2042735763381453</v>
      </c>
      <c r="AN556" s="61">
        <f>IF($AA$7,$Z$7*($Q556-1)/(1+AM567*($Q556-1)),0)</f>
        <v>0.1429243073581766</v>
      </c>
      <c r="AO556" s="114">
        <f>IF(AN556=0,0,-1*AN556^2/$Z$7)</f>
        <v>-0.2042735763381453</v>
      </c>
      <c r="AP556" s="61">
        <f>IF($AA$7,$Z$7*($Q556-1)/(1+AO567*($Q556-1)),0)</f>
        <v>0.1429243073581766</v>
      </c>
      <c r="AQ556" s="114">
        <f>IF(AP556=0,0,-1*AP556^2/$Z$7)</f>
        <v>-0.2042735763381453</v>
      </c>
      <c r="AR556" s="61">
        <f>IF($AA$7,$Z$7*($Q556-1)/(1+AQ567*($Q556-1)),0)</f>
        <v>0.1429243073581766</v>
      </c>
      <c r="AS556" s="114">
        <f>IF(AR556=0,0,-1*AR556^2/$Z$7)</f>
        <v>-0.2042735763381453</v>
      </c>
      <c r="AT556" s="61">
        <f>IF($AA$7,$Z$7*($Q556-1)/(1+AS567*($Q556-1)),0)</f>
        <v>0.1429243073581766</v>
      </c>
      <c r="AU556" s="114">
        <f>IF(AT556=0,0,-1*AT556^2/$Z$7)</f>
        <v>-0.2042735763381453</v>
      </c>
      <c r="AV556" s="61">
        <f>IF($AA$7,$Z$7*($Q556-1)/(1+AU567*($Q556-1)),0)</f>
        <v>0.1429243073581766</v>
      </c>
      <c r="AW556" s="114">
        <f>IF(AV556=0,0,-1*AV556^2/$Z$7)</f>
        <v>-0.2042735763381453</v>
      </c>
      <c r="AX556" s="61">
        <f>IF($AA$7,$Z$7*($Q556-1)/(1+AW567*($Q556-1)),0)</f>
        <v>0.1429243073581766</v>
      </c>
      <c r="AY556" s="114">
        <f>IF(AX556=0,0,-1*AX556^2/$Z$7)</f>
        <v>-0.2042735763381453</v>
      </c>
      <c r="AZ556" s="61">
        <f>IF($AA$7,$Z$7*($Q556-1)/(1+AY567*($Q556-1)),0)</f>
        <v>0.1429243073581766</v>
      </c>
      <c r="BA556" s="114">
        <f>IF(AZ556=0,0,-1*AZ556^2/$Z$7)</f>
        <v>-0.2042735763381453</v>
      </c>
      <c r="BB556" s="61">
        <f>IF($AA$7,$Z$7*($Q556-1)/(1+BA567*($Q556-1)),0)</f>
        <v>0.1429243073581766</v>
      </c>
      <c r="BC556" s="114">
        <f>IF(BB556=0,0,-1*BB556^2/$Z$7)</f>
        <v>-0.2042735763381453</v>
      </c>
      <c r="BD556" s="61">
        <f>IF($AA$7,$Z$7*($Q556-1)/(1+BC567*($Q556-1)),0)</f>
        <v>0.1429243073581766</v>
      </c>
      <c r="BE556" s="114">
        <f>IF(BD556=0,0,-1*BD556^2/$Z$7)</f>
        <v>-0.2042735763381453</v>
      </c>
      <c r="BF556" s="61">
        <f>IF($AA$7,$Z$7*($Q556-1)/(1+BE567*($Q556-1)),0)</f>
        <v>0.1429243073581766</v>
      </c>
      <c r="BG556" s="114">
        <f>IF(BF556=0,0,-1*BF556^2/$Z$7)</f>
        <v>-0.2042735763381453</v>
      </c>
      <c r="BH556" s="61">
        <f>IF($AA$7,$Z$7*($Q556-1)/(1+BG567*($Q556-1)),0)</f>
        <v>0.1429243073581766</v>
      </c>
      <c r="BI556" s="114">
        <f>IF(BH556=0,0,-1*BH556^2/$Z$7)</f>
        <v>-0.2042735763381453</v>
      </c>
      <c r="BJ556" s="61">
        <f>IF($AA$7,$Z$7*($Q556-1)/(1+BI567*($Q556-1)),0)</f>
        <v>0.1429243073581766</v>
      </c>
      <c r="BK556" s="114">
        <f>IF(BJ556=0,0,-1*BJ556^2/$Z$7)</f>
        <v>-0.2042735763381453</v>
      </c>
      <c r="BL556" s="61">
        <f>IF($AA$7,$Z$7*($Q556-1)/(1+BK567*($Q556-1)),0)</f>
        <v>0.1429243073581766</v>
      </c>
      <c r="BM556" s="114">
        <f>IF(BL556=0,0,-1*BL556^2/$Z$7)</f>
        <v>-0.2042735763381453</v>
      </c>
      <c r="BN556" s="61">
        <f>IF($AA$7,$Z$7*($Q556-1)/(1+BM567*($Q556-1)),0)</f>
        <v>0.1429243073581766</v>
      </c>
      <c r="BO556" s="114">
        <f>IF(BN556=0,0,-1*BN556^2/$Z$7)</f>
        <v>-0.2042735763381453</v>
      </c>
      <c r="BP556" s="61">
        <f>IF($AA$7,$Z$7*($Q556-1)/(1+BO567*($Q556-1)),0)</f>
        <v>0.1429243073581766</v>
      </c>
      <c r="BQ556" s="114">
        <f>IF(BP556=0,0,-1*BP556^2/$Z$7)</f>
        <v>-0.2042735763381453</v>
      </c>
      <c r="BR556" s="61">
        <f>IF($AA$7,$Z$7*($Q556-1)/(1+BQ567*($Q556-1)),0)</f>
        <v>0.1429243073581766</v>
      </c>
      <c r="BS556" s="114">
        <f>IF(BR556=0,0,-1*BR556^2/$Z$7)</f>
        <v>-0.2042735763381453</v>
      </c>
      <c r="BT556" s="61">
        <f>IF($AA$7,$Z$7*($Q556-1)/(1+BS567*($Q556-1)),0)</f>
        <v>0.1429243073581766</v>
      </c>
      <c r="BU556" s="114">
        <f>IF(BT556=0,0,-1*BT556^2/$Z$7)</f>
        <v>-0.2042735763381453</v>
      </c>
      <c r="BV556" s="61">
        <f>IF($AA$7,$Z$7*($Q556-1)/(1+BU567*($Q556-1)),0)</f>
        <v>0.1429243073581766</v>
      </c>
      <c r="BW556" s="114">
        <f>IF(BV556=0,0,-1*BV556^2/$Z$7)</f>
        <v>-0.2042735763381453</v>
      </c>
      <c r="BX556" s="61">
        <f>IF($AA$7,$Z$7*($Q556-1)/(1+BW567*($Q556-1)),0)</f>
        <v>0.1429243073581766</v>
      </c>
      <c r="BY556" s="114">
        <f>IF(BX556=0,0,-1*BX556^2/$Z$7)</f>
        <v>-0.2042735763381453</v>
      </c>
      <c r="BZ556" s="61">
        <f>IF($AA$7,$Z$7*($Q556-1)/(1+BY567*($Q556-1)),0)</f>
        <v>0.1429243073581766</v>
      </c>
      <c r="CA556" s="114">
        <f>IF(BZ556=0,0,-1*BZ556^2/$Z$7)</f>
        <v>-0.2042735763381453</v>
      </c>
      <c r="CB556" s="61">
        <f>IF($AA$7,$Z$7*($Q556-1)/(1+CA567*($Q556-1)),0)</f>
        <v>0.1429243073581766</v>
      </c>
      <c r="CC556" s="114">
        <f>IF(CB556=0,0,-1*CB556^2/$Z$7)</f>
        <v>-0.2042735763381453</v>
      </c>
      <c r="CD556" s="61">
        <f>IF($AA$7,$Z$7*($Q556-1)/(1+CC567*($Q556-1)),0)</f>
        <v>0.1429243073581766</v>
      </c>
      <c r="CE556" s="114">
        <f>IF(CD556=0,0,-1*CD556^2/$Z$7)</f>
        <v>-0.2042735763381453</v>
      </c>
      <c r="CF556" s="61">
        <f>IF($AA$7,$Z$7*($Q556-1)/(1+CE567*($Q556-1)),0)</f>
        <v>0.1429243073581766</v>
      </c>
      <c r="CG556" s="114">
        <f>IF(CF556=0,0,-1*CF556^2/$Z$7)</f>
        <v>-0.2042735763381453</v>
      </c>
      <c r="CH556" s="61">
        <f>IF($AA$7,$Z$7*($Q556-1)/(1+CG567*($Q556-1)),0)</f>
        <v>0.1429243073581766</v>
      </c>
      <c r="CI556" s="114">
        <f>IF(CH556=0,0,-1*CH556^2/$Z$7)</f>
        <v>-0.2042735763381453</v>
      </c>
      <c r="CJ556" s="61">
        <f>IF($AA$7,$Z$7*($Q556-1)/(1+CI567*($Q556-1)),0)</f>
        <v>0.1429243073581766</v>
      </c>
      <c r="CK556" s="114">
        <f>IF(CJ556=0,0,-1*CJ556^2/$Z$7)</f>
        <v>-0.2042735763381453</v>
      </c>
      <c r="CL556" s="61">
        <f>IF($AA$7,$Z$7*($Q556-1)/(1+CK567*($Q556-1)),0)</f>
        <v>0.1429243073581766</v>
      </c>
      <c r="CM556" s="114">
        <f>IF(CL556=0,0,-1*CL556^2/$Z$7)</f>
        <v>-0.2042735763381453</v>
      </c>
      <c r="CN556" s="61">
        <f>IF($AA$7,$Z$7*($Q556-1)/(1+CM567*($Q556-1)),0)</f>
        <v>0.1429243073581766</v>
      </c>
      <c r="CO556" s="114">
        <f>IF(CN556=0,0,-1*CN556^2/$Z$7)</f>
        <v>-0.2042735763381453</v>
      </c>
      <c r="CP556" s="61">
        <f>IF($AA$7,$Z$7*($Q556-1)/(1+CO567*($Q556-1)),0)</f>
        <v>0.1429243073581766</v>
      </c>
      <c r="CQ556" s="114">
        <f>IF(CP556=0,0,-1*CP556^2/$Z$7)</f>
        <v>-0.2042735763381453</v>
      </c>
      <c r="CR556" s="61">
        <f>IF($AA$7,$Z$7*($Q556-1)/(1+CQ567*($Q556-1)),0)</f>
        <v>0.1429243073581766</v>
      </c>
      <c r="CS556" s="114">
        <f>IF(CR556=0,0,-1*CR556^2/$Z$7)</f>
        <v>-0.2042735763381453</v>
      </c>
      <c r="CT556" s="61">
        <f>IF($AA$7,$Z$7*($Q556-1)/(1+CS567*($Q556-1)),0)</f>
        <v>0.1429243073581766</v>
      </c>
      <c r="CU556" s="114">
        <f>IF(CT556=0,0,-1*CT556^2/$Z$7)</f>
        <v>-0.2042735763381453</v>
      </c>
      <c r="CV556" s="61">
        <f>IF($AA$7,$Z$7*($Q556-1)/(1+CU567*($Q556-1)),0)</f>
        <v>0.1429243073581766</v>
      </c>
      <c r="CW556" s="114">
        <f>IF(CV556=0,0,-1*CV556^2/$Z$7)</f>
        <v>-0.2042735763381453</v>
      </c>
      <c r="CX556" s="61">
        <f>IF($AA$7,$Z$7*($Q556-1)/(1+CW567*($Q556-1)),0)</f>
        <v>0.1429243073581766</v>
      </c>
      <c r="CY556" s="114">
        <f>IF(CX556=0,0,-1*CX556^2/$Z$7)</f>
        <v>-0.2042735763381453</v>
      </c>
      <c r="CZ556" s="61">
        <f>IF($AA$7,$Z$7*($Q556-1)/(1+CY567*($Q556-1)),0)</f>
        <v>0.1429243073581766</v>
      </c>
      <c r="DA556" s="114">
        <f>IF(CZ556=0,0,-1*CZ556^2/$Z$7)</f>
        <v>-0.2042735763381453</v>
      </c>
      <c r="DB556" s="61">
        <f>IF($AA$7,$Z$7*($Q556-1)/(1+DA567*($Q556-1)),0)</f>
        <v>0.1429243073581766</v>
      </c>
      <c r="DC556" s="114">
        <f>IF(DB556=0,0,-1*DB556^2/$Z$7)</f>
        <v>-0.2042735763381453</v>
      </c>
      <c r="DD556" s="61">
        <f>IF($AA$7,$Z$7*($Q556-1)/(1+DC567*($Q556-1)),0)</f>
        <v>0.1429243073581766</v>
      </c>
      <c r="DE556" s="114">
        <f>IF(DD556=0,0,-1*DD556^2/$Z$7)</f>
        <v>-0.2042735763381453</v>
      </c>
      <c r="DF556" s="61">
        <f>IF($AA$7,$Z$7*($Q556-1)/(1+DE567*($Q556-1)),0)</f>
        <v>0.1429243073581766</v>
      </c>
      <c r="DG556" s="114">
        <f>IF(DF556=0,0,-1*DF556^2/$Z$7)</f>
        <v>-0.2042735763381453</v>
      </c>
      <c r="DH556" s="61">
        <f>IF($AA$7,$Z$7*($Q556-1)/(1+DG567*($Q556-1)),0)</f>
        <v>0.1429243073581766</v>
      </c>
      <c r="DI556" s="114">
        <f>IF(DH556=0,0,-1*DH556^2/$Z$7)</f>
        <v>-0.2042735763381453</v>
      </c>
      <c r="DJ556" s="61">
        <f>IF($AA$7,$Z$7*($Q556-1)/(1+DI567*($Q556-1)),0)</f>
        <v>0.1429243073581766</v>
      </c>
      <c r="DK556" s="114">
        <f>IF(DJ556=0,0,-1*DJ556^2/$Z$7)</f>
        <v>-0.2042735763381453</v>
      </c>
      <c r="DL556" s="61">
        <f>IF($AA$7,$Z$7*($Q556-1)/(1+DK567*($Q556-1)),0)</f>
        <v>0.1429243073581766</v>
      </c>
      <c r="DM556" s="154">
        <f>IF(DL556=0,0,-1*DL556^2/$Z$7)</f>
        <v>-0.2042735763381453</v>
      </c>
    </row>
    <row r="557" spans="14:117" x14ac:dyDescent="0.25">
      <c r="N557" s="153">
        <f>$Z$8/(O554*(Q557-1)+1)</f>
        <v>0.10201986774238875</v>
      </c>
      <c r="O557" s="169">
        <f t="shared" ref="O557:O565" si="116">N557*Q557</f>
        <v>9.3710882510107077E-2</v>
      </c>
      <c r="P557" s="78">
        <v>2</v>
      </c>
      <c r="Q557" s="61">
        <f>IF($AA$8,AV532/AV544,0)</f>
        <v>0.91855522442684634</v>
      </c>
      <c r="R557" s="61">
        <f>IF($AA$8,$Z$8*($Q557-1)/(1+O514*($Q557-1)),0)</f>
        <v>-8.3089852319942897E-3</v>
      </c>
      <c r="S557" s="114">
        <f>IF(R557=0,0,-1*R557^2/$Z$8)</f>
        <v>-6.9039235585499203E-4</v>
      </c>
      <c r="T557" s="61">
        <f>IF($AA$8,$Z$8*($Q557-1)/(1+S567*($Q557-1)),0)</f>
        <v>-8.3115385684935667E-3</v>
      </c>
      <c r="U557" s="114">
        <f>IF(T557=0,0,-1*T557^2/$Z$8)</f>
        <v>-6.9081673375556089E-4</v>
      </c>
      <c r="V557" s="61">
        <f>IF($AA$8,$Z$8*($Q557-1)/(1+U567*($Q557-1)),0)</f>
        <v>-8.3089753190140996E-3</v>
      </c>
      <c r="W557" s="114">
        <f>IF(V557=0,0,-1*V557^2/$Z$8)</f>
        <v>-6.9039070851985448E-4</v>
      </c>
      <c r="X557" s="61">
        <f>IF($AA$8,$Z$8*($Q557-1)/(1+W567*($Q557-1)),0)</f>
        <v>-8.3089852321294195E-3</v>
      </c>
      <c r="Y557" s="114">
        <f>IF(X557=0,0,-1*X557^2/$Z$8)</f>
        <v>-6.903923558774478E-4</v>
      </c>
      <c r="Z557" s="61">
        <f>IF($AA$8,$Z$8*($Q557-1)/(1+Y567*($Q557-1)),0)</f>
        <v>-8.308985232281671E-3</v>
      </c>
      <c r="AA557" s="114">
        <f>IF(Z557=0,0,-1*Z557^2/$Z$8)</f>
        <v>-6.9039235590274896E-4</v>
      </c>
      <c r="AB557" s="61">
        <f>IF($AA$8,$Z$8*($Q557-1)/(1+AA567*($Q557-1)),0)</f>
        <v>-8.308985232281671E-3</v>
      </c>
      <c r="AC557" s="114">
        <f>IF(AB557=0,0,-1*AB557^2/$Z$8)</f>
        <v>-6.9039235590274896E-4</v>
      </c>
      <c r="AD557" s="61">
        <f>IF($AA$8,$Z$8*($Q557-1)/(1+AC567*($Q557-1)),0)</f>
        <v>-8.308985232281671E-3</v>
      </c>
      <c r="AE557" s="114">
        <f>IF(AD557=0,0,-1*AD557^2/$Z$8)</f>
        <v>-6.9039235590274896E-4</v>
      </c>
      <c r="AF557" s="61">
        <f>IF($AA$8,$Z$8*($Q557-1)/(1+AE567*($Q557-1)),0)</f>
        <v>-8.308985232281671E-3</v>
      </c>
      <c r="AG557" s="114">
        <f>IF(AF557=0,0,-1*AF557^2/$Z$8)</f>
        <v>-6.9039235590274896E-4</v>
      </c>
      <c r="AH557" s="61">
        <f>IF($AA$8,$Z$8*($Q557-1)/(1+AG567*($Q557-1)),0)</f>
        <v>-8.308985232281671E-3</v>
      </c>
      <c r="AI557" s="114">
        <f>IF(AH557=0,0,-1*AH557^2/$Z$8)</f>
        <v>-6.9039235590274896E-4</v>
      </c>
      <c r="AJ557" s="61">
        <f>IF($AA$8,$Z$8*($Q557-1)/(1+AI567*($Q557-1)),0)</f>
        <v>-8.308985232281671E-3</v>
      </c>
      <c r="AK557" s="114">
        <f>IF(AJ557=0,0,-1*AJ557^2/$Z$8)</f>
        <v>-6.9039235590274896E-4</v>
      </c>
      <c r="AL557" s="61">
        <f>IF($AA$8,$Z$8*($Q557-1)/(1+AK567*($Q557-1)),0)</f>
        <v>-8.308985232281671E-3</v>
      </c>
      <c r="AM557" s="114">
        <f>IF(AL557=0,0,-1*AL557^2/$Z$8)</f>
        <v>-6.9039235590274896E-4</v>
      </c>
      <c r="AN557" s="61">
        <f>IF($AA$8,$Z$8*($Q557-1)/(1+AM567*($Q557-1)),0)</f>
        <v>-8.308985232281671E-3</v>
      </c>
      <c r="AO557" s="114">
        <f>IF(AN557=0,0,-1*AN557^2/$Z$8)</f>
        <v>-6.9039235590274896E-4</v>
      </c>
      <c r="AP557" s="61">
        <f>IF($AA$8,$Z$8*($Q557-1)/(1+AO567*($Q557-1)),0)</f>
        <v>-8.308985232281671E-3</v>
      </c>
      <c r="AQ557" s="114">
        <f>IF(AP557=0,0,-1*AP557^2/$Z$8)</f>
        <v>-6.9039235590274896E-4</v>
      </c>
      <c r="AR557" s="61">
        <f>IF($AA$8,$Z$8*($Q557-1)/(1+AQ567*($Q557-1)),0)</f>
        <v>-8.308985232281671E-3</v>
      </c>
      <c r="AS557" s="114">
        <f>IF(AR557=0,0,-1*AR557^2/$Z$8)</f>
        <v>-6.9039235590274896E-4</v>
      </c>
      <c r="AT557" s="61">
        <f>IF($AA$8,$Z$8*($Q557-1)/(1+AS567*($Q557-1)),0)</f>
        <v>-8.308985232281671E-3</v>
      </c>
      <c r="AU557" s="114">
        <f>IF(AT557=0,0,-1*AT557^2/$Z$8)</f>
        <v>-6.9039235590274896E-4</v>
      </c>
      <c r="AV557" s="61">
        <f>IF($AA$8,$Z$8*($Q557-1)/(1+AU567*($Q557-1)),0)</f>
        <v>-8.308985232281671E-3</v>
      </c>
      <c r="AW557" s="114">
        <f>IF(AV557=0,0,-1*AV557^2/$Z$8)</f>
        <v>-6.9039235590274896E-4</v>
      </c>
      <c r="AX557" s="61">
        <f>IF($AA$8,$Z$8*($Q557-1)/(1+AW567*($Q557-1)),0)</f>
        <v>-8.308985232281671E-3</v>
      </c>
      <c r="AY557" s="114">
        <f>IF(AX557=0,0,-1*AX557^2/$Z$8)</f>
        <v>-6.9039235590274896E-4</v>
      </c>
      <c r="AZ557" s="61">
        <f>IF($AA$8,$Z$8*($Q557-1)/(1+AY567*($Q557-1)),0)</f>
        <v>-8.308985232281671E-3</v>
      </c>
      <c r="BA557" s="114">
        <f>IF(AZ557=0,0,-1*AZ557^2/$Z$8)</f>
        <v>-6.9039235590274896E-4</v>
      </c>
      <c r="BB557" s="61">
        <f>IF($AA$8,$Z$8*($Q557-1)/(1+BA567*($Q557-1)),0)</f>
        <v>-8.308985232281671E-3</v>
      </c>
      <c r="BC557" s="114">
        <f>IF(BB557=0,0,-1*BB557^2/$Z$8)</f>
        <v>-6.9039235590274896E-4</v>
      </c>
      <c r="BD557" s="61">
        <f>IF($AA$8,$Z$8*($Q557-1)/(1+BC567*($Q557-1)),0)</f>
        <v>-8.308985232281671E-3</v>
      </c>
      <c r="BE557" s="114">
        <f>IF(BD557=0,0,-1*BD557^2/$Z$8)</f>
        <v>-6.9039235590274896E-4</v>
      </c>
      <c r="BF557" s="61">
        <f>IF($AA$8,$Z$8*($Q557-1)/(1+BE567*($Q557-1)),0)</f>
        <v>-8.308985232281671E-3</v>
      </c>
      <c r="BG557" s="114">
        <f>IF(BF557=0,0,-1*BF557^2/$Z$8)</f>
        <v>-6.9039235590274896E-4</v>
      </c>
      <c r="BH557" s="61">
        <f>IF($AA$8,$Z$8*($Q557-1)/(1+BG567*($Q557-1)),0)</f>
        <v>-8.308985232281671E-3</v>
      </c>
      <c r="BI557" s="114">
        <f>IF(BH557=0,0,-1*BH557^2/$Z$8)</f>
        <v>-6.9039235590274896E-4</v>
      </c>
      <c r="BJ557" s="61">
        <f>IF($AA$8,$Z$8*($Q557-1)/(1+BI567*($Q557-1)),0)</f>
        <v>-8.308985232281671E-3</v>
      </c>
      <c r="BK557" s="114">
        <f>IF(BJ557=0,0,-1*BJ557^2/$Z$8)</f>
        <v>-6.9039235590274896E-4</v>
      </c>
      <c r="BL557" s="61">
        <f>IF($AA$8,$Z$8*($Q557-1)/(1+BK567*($Q557-1)),0)</f>
        <v>-8.308985232281671E-3</v>
      </c>
      <c r="BM557" s="114">
        <f>IF(BL557=0,0,-1*BL557^2/$Z$8)</f>
        <v>-6.9039235590274896E-4</v>
      </c>
      <c r="BN557" s="61">
        <f>IF($AA$8,$Z$8*($Q557-1)/(1+BM567*($Q557-1)),0)</f>
        <v>-8.308985232281671E-3</v>
      </c>
      <c r="BO557" s="114">
        <f>IF(BN557=0,0,-1*BN557^2/$Z$8)</f>
        <v>-6.9039235590274896E-4</v>
      </c>
      <c r="BP557" s="61">
        <f>IF($AA$8,$Z$8*($Q557-1)/(1+BO567*($Q557-1)),0)</f>
        <v>-8.308985232281671E-3</v>
      </c>
      <c r="BQ557" s="114">
        <f>IF(BP557=0,0,-1*BP557^2/$Z$8)</f>
        <v>-6.9039235590274896E-4</v>
      </c>
      <c r="BR557" s="61">
        <f>IF($AA$8,$Z$8*($Q557-1)/(1+BQ567*($Q557-1)),0)</f>
        <v>-8.308985232281671E-3</v>
      </c>
      <c r="BS557" s="114">
        <f>IF(BR557=0,0,-1*BR557^2/$Z$8)</f>
        <v>-6.9039235590274896E-4</v>
      </c>
      <c r="BT557" s="61">
        <f>IF($AA$8,$Z$8*($Q557-1)/(1+BS567*($Q557-1)),0)</f>
        <v>-8.308985232281671E-3</v>
      </c>
      <c r="BU557" s="114">
        <f>IF(BT557=0,0,-1*BT557^2/$Z$8)</f>
        <v>-6.9039235590274896E-4</v>
      </c>
      <c r="BV557" s="61">
        <f>IF($AA$8,$Z$8*($Q557-1)/(1+BU567*($Q557-1)),0)</f>
        <v>-8.308985232281671E-3</v>
      </c>
      <c r="BW557" s="114">
        <f>IF(BV557=0,0,-1*BV557^2/$Z$8)</f>
        <v>-6.9039235590274896E-4</v>
      </c>
      <c r="BX557" s="61">
        <f>IF($AA$8,$Z$8*($Q557-1)/(1+BW567*($Q557-1)),0)</f>
        <v>-8.308985232281671E-3</v>
      </c>
      <c r="BY557" s="114">
        <f>IF(BX557=0,0,-1*BX557^2/$Z$8)</f>
        <v>-6.9039235590274896E-4</v>
      </c>
      <c r="BZ557" s="61">
        <f>IF($AA$8,$Z$8*($Q557-1)/(1+BY567*($Q557-1)),0)</f>
        <v>-8.308985232281671E-3</v>
      </c>
      <c r="CA557" s="114">
        <f>IF(BZ557=0,0,-1*BZ557^2/$Z$8)</f>
        <v>-6.9039235590274896E-4</v>
      </c>
      <c r="CB557" s="61">
        <f>IF($AA$8,$Z$8*($Q557-1)/(1+CA567*($Q557-1)),0)</f>
        <v>-8.308985232281671E-3</v>
      </c>
      <c r="CC557" s="114">
        <f>IF(CB557=0,0,-1*CB557^2/$Z$8)</f>
        <v>-6.9039235590274896E-4</v>
      </c>
      <c r="CD557" s="61">
        <f>IF($AA$8,$Z$8*($Q557-1)/(1+CC567*($Q557-1)),0)</f>
        <v>-8.308985232281671E-3</v>
      </c>
      <c r="CE557" s="114">
        <f>IF(CD557=0,0,-1*CD557^2/$Z$8)</f>
        <v>-6.9039235590274896E-4</v>
      </c>
      <c r="CF557" s="61">
        <f>IF($AA$8,$Z$8*($Q557-1)/(1+CE567*($Q557-1)),0)</f>
        <v>-8.308985232281671E-3</v>
      </c>
      <c r="CG557" s="114">
        <f>IF(CF557=0,0,-1*CF557^2/$Z$8)</f>
        <v>-6.9039235590274896E-4</v>
      </c>
      <c r="CH557" s="61">
        <f>IF($AA$8,$Z$8*($Q557-1)/(1+CG567*($Q557-1)),0)</f>
        <v>-8.308985232281671E-3</v>
      </c>
      <c r="CI557" s="114">
        <f>IF(CH557=0,0,-1*CH557^2/$Z$8)</f>
        <v>-6.9039235590274896E-4</v>
      </c>
      <c r="CJ557" s="61">
        <f>IF($AA$8,$Z$8*($Q557-1)/(1+CI567*($Q557-1)),0)</f>
        <v>-8.308985232281671E-3</v>
      </c>
      <c r="CK557" s="114">
        <f>IF(CJ557=0,0,-1*CJ557^2/$Z$8)</f>
        <v>-6.9039235590274896E-4</v>
      </c>
      <c r="CL557" s="61">
        <f>IF($AA$8,$Z$8*($Q557-1)/(1+CK567*($Q557-1)),0)</f>
        <v>-8.308985232281671E-3</v>
      </c>
      <c r="CM557" s="114">
        <f>IF(CL557=0,0,-1*CL557^2/$Z$8)</f>
        <v>-6.9039235590274896E-4</v>
      </c>
      <c r="CN557" s="61">
        <f>IF($AA$8,$Z$8*($Q557-1)/(1+CM567*($Q557-1)),0)</f>
        <v>-8.308985232281671E-3</v>
      </c>
      <c r="CO557" s="114">
        <f>IF(CN557=0,0,-1*CN557^2/$Z$8)</f>
        <v>-6.9039235590274896E-4</v>
      </c>
      <c r="CP557" s="61">
        <f>IF($AA$8,$Z$8*($Q557-1)/(1+CO567*($Q557-1)),0)</f>
        <v>-8.308985232281671E-3</v>
      </c>
      <c r="CQ557" s="114">
        <f>IF(CP557=0,0,-1*CP557^2/$Z$8)</f>
        <v>-6.9039235590274896E-4</v>
      </c>
      <c r="CR557" s="61">
        <f>IF($AA$8,$Z$8*($Q557-1)/(1+CQ567*($Q557-1)),0)</f>
        <v>-8.308985232281671E-3</v>
      </c>
      <c r="CS557" s="114">
        <f>IF(CR557=0,0,-1*CR557^2/$Z$8)</f>
        <v>-6.9039235590274896E-4</v>
      </c>
      <c r="CT557" s="61">
        <f>IF($AA$8,$Z$8*($Q557-1)/(1+CS567*($Q557-1)),0)</f>
        <v>-8.308985232281671E-3</v>
      </c>
      <c r="CU557" s="114">
        <f>IF(CT557=0,0,-1*CT557^2/$Z$8)</f>
        <v>-6.9039235590274896E-4</v>
      </c>
      <c r="CV557" s="61">
        <f>IF($AA$8,$Z$8*($Q557-1)/(1+CU567*($Q557-1)),0)</f>
        <v>-8.308985232281671E-3</v>
      </c>
      <c r="CW557" s="114">
        <f>IF(CV557=0,0,-1*CV557^2/$Z$8)</f>
        <v>-6.9039235590274896E-4</v>
      </c>
      <c r="CX557" s="61">
        <f>IF($AA$8,$Z$8*($Q557-1)/(1+CW567*($Q557-1)),0)</f>
        <v>-8.308985232281671E-3</v>
      </c>
      <c r="CY557" s="114">
        <f>IF(CX557=0,0,-1*CX557^2/$Z$8)</f>
        <v>-6.9039235590274896E-4</v>
      </c>
      <c r="CZ557" s="61">
        <f>IF($AA$8,$Z$8*($Q557-1)/(1+CY567*($Q557-1)),0)</f>
        <v>-8.308985232281671E-3</v>
      </c>
      <c r="DA557" s="114">
        <f>IF(CZ557=0,0,-1*CZ557^2/$Z$8)</f>
        <v>-6.9039235590274896E-4</v>
      </c>
      <c r="DB557" s="61">
        <f>IF($AA$8,$Z$8*($Q557-1)/(1+DA567*($Q557-1)),0)</f>
        <v>-8.308985232281671E-3</v>
      </c>
      <c r="DC557" s="114">
        <f>IF(DB557=0,0,-1*DB557^2/$Z$8)</f>
        <v>-6.9039235590274896E-4</v>
      </c>
      <c r="DD557" s="61">
        <f>IF($AA$8,$Z$8*($Q557-1)/(1+DC567*($Q557-1)),0)</f>
        <v>-8.308985232281671E-3</v>
      </c>
      <c r="DE557" s="114">
        <f>IF(DD557=0,0,-1*DD557^2/$Z$8)</f>
        <v>-6.9039235590274896E-4</v>
      </c>
      <c r="DF557" s="61">
        <f>IF($AA$8,$Z$8*($Q557-1)/(1+DE567*($Q557-1)),0)</f>
        <v>-8.308985232281671E-3</v>
      </c>
      <c r="DG557" s="114">
        <f>IF(DF557=0,0,-1*DF557^2/$Z$8)</f>
        <v>-6.9039235590274896E-4</v>
      </c>
      <c r="DH557" s="61">
        <f>IF($AA$8,$Z$8*($Q557-1)/(1+DG567*($Q557-1)),0)</f>
        <v>-8.308985232281671E-3</v>
      </c>
      <c r="DI557" s="114">
        <f>IF(DH557=0,0,-1*DH557^2/$Z$8)</f>
        <v>-6.9039235590274896E-4</v>
      </c>
      <c r="DJ557" s="61">
        <f>IF($AA$8,$Z$8*($Q557-1)/(1+DI567*($Q557-1)),0)</f>
        <v>-8.308985232281671E-3</v>
      </c>
      <c r="DK557" s="114">
        <f>IF(DJ557=0,0,-1*DJ557^2/$Z$8)</f>
        <v>-6.9039235590274896E-4</v>
      </c>
      <c r="DL557" s="61">
        <f>IF($AA$8,$Z$8*($Q557-1)/(1+DK567*($Q557-1)),0)</f>
        <v>-8.308985232281671E-3</v>
      </c>
      <c r="DM557" s="154">
        <f>IF(DL557=0,0,-1*DL557^2/$Z$8)</f>
        <v>-6.9039235590274896E-4</v>
      </c>
    </row>
    <row r="558" spans="14:117" x14ac:dyDescent="0.25">
      <c r="N558" s="153">
        <f>$Z$9/(O554*(Q558-1)+1)</f>
        <v>0.11931858871074719</v>
      </c>
      <c r="O558" s="169">
        <f t="shared" si="116"/>
        <v>3.984909427925068E-2</v>
      </c>
      <c r="P558" s="78">
        <v>3</v>
      </c>
      <c r="Q558" s="61">
        <f>IF($AA$9,AV533/AV545,0)</f>
        <v>0.33397222268403698</v>
      </c>
      <c r="R558" s="61">
        <f>IF($AA$9,$Z$9*($Q558-1)/(1+O514*($Q558-1)),0)</f>
        <v>-7.9469494405208244E-2</v>
      </c>
      <c r="S558" s="114">
        <f>IF(R558=0,0,-1*R558^2/$Z$9)</f>
        <v>-6.3154005410194239E-2</v>
      </c>
      <c r="T558" s="61">
        <f>IF($AA$9,$Z$9*($Q558-1)/(1+S567*($Q558-1)),0)</f>
        <v>-7.9703678533422598E-2</v>
      </c>
      <c r="U558" s="114">
        <f>IF(T558=0,0,-1*T558^2/$Z$9)</f>
        <v>-6.3526763717591694E-2</v>
      </c>
      <c r="V558" s="61">
        <f>IF($AA$9,$Z$9*($Q558-1)/(1+U567*($Q558-1)),0)</f>
        <v>-7.9468587619374531E-2</v>
      </c>
      <c r="W558" s="114">
        <f>IF(V558=0,0,-1*V558^2/$Z$9)</f>
        <v>-6.3152564182182055E-2</v>
      </c>
      <c r="X558" s="61">
        <f>IF($AA$9,$Z$9*($Q558-1)/(1+W567*($Q558-1)),0)</f>
        <v>-7.9469494417569342E-2</v>
      </c>
      <c r="Y558" s="114">
        <f>IF(X558=0,0,-1*X558^2/$Z$9)</f>
        <v>-6.3154005429840843E-2</v>
      </c>
      <c r="Z558" s="61">
        <f>IF($AA$9,$Z$9*($Q558-1)/(1+Y567*($Q558-1)),0)</f>
        <v>-7.9469494431496521E-2</v>
      </c>
      <c r="AA558" s="114">
        <f>IF(Z558=0,0,-1*Z558^2/$Z$9)</f>
        <v>-6.3154005451976566E-2</v>
      </c>
      <c r="AB558" s="61">
        <f>IF($AA$9,$Z$9*($Q558-1)/(1+AA567*($Q558-1)),0)</f>
        <v>-7.9469494431496521E-2</v>
      </c>
      <c r="AC558" s="114">
        <f>IF(AB558=0,0,-1*AB558^2/$Z$9)</f>
        <v>-6.3154005451976566E-2</v>
      </c>
      <c r="AD558" s="61">
        <f>IF($AA$9,$Z$9*($Q558-1)/(1+AC567*($Q558-1)),0)</f>
        <v>-7.9469494431496521E-2</v>
      </c>
      <c r="AE558" s="114">
        <f>IF(AD558=0,0,-1*AD558^2/$Z$9)</f>
        <v>-6.3154005451976566E-2</v>
      </c>
      <c r="AF558" s="61">
        <f>IF($AA$9,$Z$9*($Q558-1)/(1+AE567*($Q558-1)),0)</f>
        <v>-7.9469494431496521E-2</v>
      </c>
      <c r="AG558" s="114">
        <f>IF(AF558=0,0,-1*AF558^2/$Z$9)</f>
        <v>-6.3154005451976566E-2</v>
      </c>
      <c r="AH558" s="61">
        <f>IF($AA$9,$Z$9*($Q558-1)/(1+AG567*($Q558-1)),0)</f>
        <v>-7.9469494431496521E-2</v>
      </c>
      <c r="AI558" s="114">
        <f>IF(AH558=0,0,-1*AH558^2/$Z$9)</f>
        <v>-6.3154005451976566E-2</v>
      </c>
      <c r="AJ558" s="61">
        <f>IF($AA$9,$Z$9*($Q558-1)/(1+AI567*($Q558-1)),0)</f>
        <v>-7.9469494431496521E-2</v>
      </c>
      <c r="AK558" s="114">
        <f>IF(AJ558=0,0,-1*AJ558^2/$Z$9)</f>
        <v>-6.3154005451976566E-2</v>
      </c>
      <c r="AL558" s="61">
        <f>IF($AA$9,$Z$9*($Q558-1)/(1+AK567*($Q558-1)),0)</f>
        <v>-7.9469494431496521E-2</v>
      </c>
      <c r="AM558" s="114">
        <f>IF(AL558=0,0,-1*AL558^2/$Z$9)</f>
        <v>-6.3154005451976566E-2</v>
      </c>
      <c r="AN558" s="61">
        <f>IF($AA$9,$Z$9*($Q558-1)/(1+AM567*($Q558-1)),0)</f>
        <v>-7.9469494431496521E-2</v>
      </c>
      <c r="AO558" s="114">
        <f>IF(AN558=0,0,-1*AN558^2/$Z$9)</f>
        <v>-6.3154005451976566E-2</v>
      </c>
      <c r="AP558" s="61">
        <f>IF($AA$9,$Z$9*($Q558-1)/(1+AO567*($Q558-1)),0)</f>
        <v>-7.9469494431496521E-2</v>
      </c>
      <c r="AQ558" s="114">
        <f>IF(AP558=0,0,-1*AP558^2/$Z$9)</f>
        <v>-6.3154005451976566E-2</v>
      </c>
      <c r="AR558" s="61">
        <f>IF($AA$9,$Z$9*($Q558-1)/(1+AQ567*($Q558-1)),0)</f>
        <v>-7.9469494431496521E-2</v>
      </c>
      <c r="AS558" s="114">
        <f>IF(AR558=0,0,-1*AR558^2/$Z$9)</f>
        <v>-6.3154005451976566E-2</v>
      </c>
      <c r="AT558" s="61">
        <f>IF($AA$9,$Z$9*($Q558-1)/(1+AS567*($Q558-1)),0)</f>
        <v>-7.9469494431496521E-2</v>
      </c>
      <c r="AU558" s="114">
        <f>IF(AT558=0,0,-1*AT558^2/$Z$9)</f>
        <v>-6.3154005451976566E-2</v>
      </c>
      <c r="AV558" s="61">
        <f>IF($AA$9,$Z$9*($Q558-1)/(1+AU567*($Q558-1)),0)</f>
        <v>-7.9469494431496521E-2</v>
      </c>
      <c r="AW558" s="114">
        <f>IF(AV558=0,0,-1*AV558^2/$Z$9)</f>
        <v>-6.3154005451976566E-2</v>
      </c>
      <c r="AX558" s="61">
        <f>IF($AA$9,$Z$9*($Q558-1)/(1+AW567*($Q558-1)),0)</f>
        <v>-7.9469494431496521E-2</v>
      </c>
      <c r="AY558" s="114">
        <f>IF(AX558=0,0,-1*AX558^2/$Z$9)</f>
        <v>-6.3154005451976566E-2</v>
      </c>
      <c r="AZ558" s="61">
        <f>IF($AA$9,$Z$9*($Q558-1)/(1+AY567*($Q558-1)),0)</f>
        <v>-7.9469494431496521E-2</v>
      </c>
      <c r="BA558" s="114">
        <f>IF(AZ558=0,0,-1*AZ558^2/$Z$9)</f>
        <v>-6.3154005451976566E-2</v>
      </c>
      <c r="BB558" s="61">
        <f>IF($AA$9,$Z$9*($Q558-1)/(1+BA567*($Q558-1)),0)</f>
        <v>-7.9469494431496521E-2</v>
      </c>
      <c r="BC558" s="114">
        <f>IF(BB558=0,0,-1*BB558^2/$Z$9)</f>
        <v>-6.3154005451976566E-2</v>
      </c>
      <c r="BD558" s="61">
        <f>IF($AA$9,$Z$9*($Q558-1)/(1+BC567*($Q558-1)),0)</f>
        <v>-7.9469494431496521E-2</v>
      </c>
      <c r="BE558" s="114">
        <f>IF(BD558=0,0,-1*BD558^2/$Z$9)</f>
        <v>-6.3154005451976566E-2</v>
      </c>
      <c r="BF558" s="61">
        <f>IF($AA$9,$Z$9*($Q558-1)/(1+BE567*($Q558-1)),0)</f>
        <v>-7.9469494431496521E-2</v>
      </c>
      <c r="BG558" s="114">
        <f>IF(BF558=0,0,-1*BF558^2/$Z$9)</f>
        <v>-6.3154005451976566E-2</v>
      </c>
      <c r="BH558" s="61">
        <f>IF($AA$9,$Z$9*($Q558-1)/(1+BG567*($Q558-1)),0)</f>
        <v>-7.9469494431496521E-2</v>
      </c>
      <c r="BI558" s="114">
        <f>IF(BH558=0,0,-1*BH558^2/$Z$9)</f>
        <v>-6.3154005451976566E-2</v>
      </c>
      <c r="BJ558" s="61">
        <f>IF($AA$9,$Z$9*($Q558-1)/(1+BI567*($Q558-1)),0)</f>
        <v>-7.9469494431496521E-2</v>
      </c>
      <c r="BK558" s="114">
        <f>IF(BJ558=0,0,-1*BJ558^2/$Z$9)</f>
        <v>-6.3154005451976566E-2</v>
      </c>
      <c r="BL558" s="61">
        <f>IF($AA$9,$Z$9*($Q558-1)/(1+BK567*($Q558-1)),0)</f>
        <v>-7.9469494431496521E-2</v>
      </c>
      <c r="BM558" s="114">
        <f>IF(BL558=0,0,-1*BL558^2/$Z$9)</f>
        <v>-6.3154005451976566E-2</v>
      </c>
      <c r="BN558" s="61">
        <f>IF($AA$9,$Z$9*($Q558-1)/(1+BM567*($Q558-1)),0)</f>
        <v>-7.9469494431496521E-2</v>
      </c>
      <c r="BO558" s="114">
        <f>IF(BN558=0,0,-1*BN558^2/$Z$9)</f>
        <v>-6.3154005451976566E-2</v>
      </c>
      <c r="BP558" s="61">
        <f>IF($AA$9,$Z$9*($Q558-1)/(1+BO567*($Q558-1)),0)</f>
        <v>-7.9469494431496521E-2</v>
      </c>
      <c r="BQ558" s="114">
        <f>IF(BP558=0,0,-1*BP558^2/$Z$9)</f>
        <v>-6.3154005451976566E-2</v>
      </c>
      <c r="BR558" s="61">
        <f>IF($AA$9,$Z$9*($Q558-1)/(1+BQ567*($Q558-1)),0)</f>
        <v>-7.9469494431496521E-2</v>
      </c>
      <c r="BS558" s="114">
        <f>IF(BR558=0,0,-1*BR558^2/$Z$9)</f>
        <v>-6.3154005451976566E-2</v>
      </c>
      <c r="BT558" s="61">
        <f>IF($AA$9,$Z$9*($Q558-1)/(1+BS567*($Q558-1)),0)</f>
        <v>-7.9469494431496521E-2</v>
      </c>
      <c r="BU558" s="114">
        <f>IF(BT558=0,0,-1*BT558^2/$Z$9)</f>
        <v>-6.3154005451976566E-2</v>
      </c>
      <c r="BV558" s="61">
        <f>IF($AA$9,$Z$9*($Q558-1)/(1+BU567*($Q558-1)),0)</f>
        <v>-7.9469494431496521E-2</v>
      </c>
      <c r="BW558" s="114">
        <f>IF(BV558=0,0,-1*BV558^2/$Z$9)</f>
        <v>-6.3154005451976566E-2</v>
      </c>
      <c r="BX558" s="61">
        <f>IF($AA$9,$Z$9*($Q558-1)/(1+BW567*($Q558-1)),0)</f>
        <v>-7.9469494431496521E-2</v>
      </c>
      <c r="BY558" s="114">
        <f>IF(BX558=0,0,-1*BX558^2/$Z$9)</f>
        <v>-6.3154005451976566E-2</v>
      </c>
      <c r="BZ558" s="61">
        <f>IF($AA$9,$Z$9*($Q558-1)/(1+BY567*($Q558-1)),0)</f>
        <v>-7.9469494431496521E-2</v>
      </c>
      <c r="CA558" s="114">
        <f>IF(BZ558=0,0,-1*BZ558^2/$Z$9)</f>
        <v>-6.3154005451976566E-2</v>
      </c>
      <c r="CB558" s="61">
        <f>IF($AA$9,$Z$9*($Q558-1)/(1+CA567*($Q558-1)),0)</f>
        <v>-7.9469494431496521E-2</v>
      </c>
      <c r="CC558" s="114">
        <f>IF(CB558=0,0,-1*CB558^2/$Z$9)</f>
        <v>-6.3154005451976566E-2</v>
      </c>
      <c r="CD558" s="61">
        <f>IF($AA$9,$Z$9*($Q558-1)/(1+CC567*($Q558-1)),0)</f>
        <v>-7.9469494431496521E-2</v>
      </c>
      <c r="CE558" s="114">
        <f>IF(CD558=0,0,-1*CD558^2/$Z$9)</f>
        <v>-6.3154005451976566E-2</v>
      </c>
      <c r="CF558" s="61">
        <f>IF($AA$9,$Z$9*($Q558-1)/(1+CE567*($Q558-1)),0)</f>
        <v>-7.9469494431496521E-2</v>
      </c>
      <c r="CG558" s="114">
        <f>IF(CF558=0,0,-1*CF558^2/$Z$9)</f>
        <v>-6.3154005451976566E-2</v>
      </c>
      <c r="CH558" s="61">
        <f>IF($AA$9,$Z$9*($Q558-1)/(1+CG567*($Q558-1)),0)</f>
        <v>-7.9469494431496521E-2</v>
      </c>
      <c r="CI558" s="114">
        <f>IF(CH558=0,0,-1*CH558^2/$Z$9)</f>
        <v>-6.3154005451976566E-2</v>
      </c>
      <c r="CJ558" s="61">
        <f>IF($AA$9,$Z$9*($Q558-1)/(1+CI567*($Q558-1)),0)</f>
        <v>-7.9469494431496521E-2</v>
      </c>
      <c r="CK558" s="114">
        <f>IF(CJ558=0,0,-1*CJ558^2/$Z$9)</f>
        <v>-6.3154005451976566E-2</v>
      </c>
      <c r="CL558" s="61">
        <f>IF($AA$9,$Z$9*($Q558-1)/(1+CK567*($Q558-1)),0)</f>
        <v>-7.9469494431496521E-2</v>
      </c>
      <c r="CM558" s="114">
        <f>IF(CL558=0,0,-1*CL558^2/$Z$9)</f>
        <v>-6.3154005451976566E-2</v>
      </c>
      <c r="CN558" s="61">
        <f>IF($AA$9,$Z$9*($Q558-1)/(1+CM567*($Q558-1)),0)</f>
        <v>-7.9469494431496521E-2</v>
      </c>
      <c r="CO558" s="114">
        <f>IF(CN558=0,0,-1*CN558^2/$Z$9)</f>
        <v>-6.3154005451976566E-2</v>
      </c>
      <c r="CP558" s="61">
        <f>IF($AA$9,$Z$9*($Q558-1)/(1+CO567*($Q558-1)),0)</f>
        <v>-7.9469494431496521E-2</v>
      </c>
      <c r="CQ558" s="114">
        <f>IF(CP558=0,0,-1*CP558^2/$Z$9)</f>
        <v>-6.3154005451976566E-2</v>
      </c>
      <c r="CR558" s="61">
        <f>IF($AA$9,$Z$9*($Q558-1)/(1+CQ567*($Q558-1)),0)</f>
        <v>-7.9469494431496521E-2</v>
      </c>
      <c r="CS558" s="114">
        <f>IF(CR558=0,0,-1*CR558^2/$Z$9)</f>
        <v>-6.3154005451976566E-2</v>
      </c>
      <c r="CT558" s="61">
        <f>IF($AA$9,$Z$9*($Q558-1)/(1+CS567*($Q558-1)),0)</f>
        <v>-7.9469494431496521E-2</v>
      </c>
      <c r="CU558" s="114">
        <f>IF(CT558=0,0,-1*CT558^2/$Z$9)</f>
        <v>-6.3154005451976566E-2</v>
      </c>
      <c r="CV558" s="61">
        <f>IF($AA$9,$Z$9*($Q558-1)/(1+CU567*($Q558-1)),0)</f>
        <v>-7.9469494431496521E-2</v>
      </c>
      <c r="CW558" s="114">
        <f>IF(CV558=0,0,-1*CV558^2/$Z$9)</f>
        <v>-6.3154005451976566E-2</v>
      </c>
      <c r="CX558" s="61">
        <f>IF($AA$9,$Z$9*($Q558-1)/(1+CW567*($Q558-1)),0)</f>
        <v>-7.9469494431496521E-2</v>
      </c>
      <c r="CY558" s="114">
        <f>IF(CX558=0,0,-1*CX558^2/$Z$9)</f>
        <v>-6.3154005451976566E-2</v>
      </c>
      <c r="CZ558" s="61">
        <f>IF($AA$9,$Z$9*($Q558-1)/(1+CY567*($Q558-1)),0)</f>
        <v>-7.9469494431496521E-2</v>
      </c>
      <c r="DA558" s="114">
        <f>IF(CZ558=0,0,-1*CZ558^2/$Z$9)</f>
        <v>-6.3154005451976566E-2</v>
      </c>
      <c r="DB558" s="61">
        <f>IF($AA$9,$Z$9*($Q558-1)/(1+DA567*($Q558-1)),0)</f>
        <v>-7.9469494431496521E-2</v>
      </c>
      <c r="DC558" s="114">
        <f>IF(DB558=0,0,-1*DB558^2/$Z$9)</f>
        <v>-6.3154005451976566E-2</v>
      </c>
      <c r="DD558" s="61">
        <f>IF($AA$9,$Z$9*($Q558-1)/(1+DC567*($Q558-1)),0)</f>
        <v>-7.9469494431496521E-2</v>
      </c>
      <c r="DE558" s="114">
        <f>IF(DD558=0,0,-1*DD558^2/$Z$9)</f>
        <v>-6.3154005451976566E-2</v>
      </c>
      <c r="DF558" s="61">
        <f>IF($AA$9,$Z$9*($Q558-1)/(1+DE567*($Q558-1)),0)</f>
        <v>-7.9469494431496521E-2</v>
      </c>
      <c r="DG558" s="114">
        <f>IF(DF558=0,0,-1*DF558^2/$Z$9)</f>
        <v>-6.3154005451976566E-2</v>
      </c>
      <c r="DH558" s="61">
        <f>IF($AA$9,$Z$9*($Q558-1)/(1+DG567*($Q558-1)),0)</f>
        <v>-7.9469494431496521E-2</v>
      </c>
      <c r="DI558" s="114">
        <f>IF(DH558=0,0,-1*DH558^2/$Z$9)</f>
        <v>-6.3154005451976566E-2</v>
      </c>
      <c r="DJ558" s="61">
        <f>IF($AA$9,$Z$9*($Q558-1)/(1+DI567*($Q558-1)),0)</f>
        <v>-7.9469494431496521E-2</v>
      </c>
      <c r="DK558" s="114">
        <f>IF(DJ558=0,0,-1*DJ558^2/$Z$9)</f>
        <v>-6.3154005451976566E-2</v>
      </c>
      <c r="DL558" s="61">
        <f>IF($AA$9,$Z$9*($Q558-1)/(1+DK567*($Q558-1)),0)</f>
        <v>-7.9469494431496521E-2</v>
      </c>
      <c r="DM558" s="154">
        <f>IF(DL558=0,0,-1*DL558^2/$Z$9)</f>
        <v>-6.3154005451976566E-2</v>
      </c>
    </row>
    <row r="559" spans="14:117" x14ac:dyDescent="0.25">
      <c r="N559" s="153">
        <f>$Z$10/(O554*(Q559-1)+1)</f>
        <v>0.12592706196298883</v>
      </c>
      <c r="O559" s="169">
        <f t="shared" si="116"/>
        <v>1.9272764532526281E-2</v>
      </c>
      <c r="P559" s="78">
        <v>4</v>
      </c>
      <c r="Q559" s="61">
        <f>IF($AA$10,AV534/AV546,0)</f>
        <v>0.153047043519452</v>
      </c>
      <c r="R559" s="61">
        <f>IF($AA$10,$Z$10*($Q559-1)/(1+O514*($Q559-1)),0)</f>
        <v>-0.10665429738311279</v>
      </c>
      <c r="S559" s="114">
        <f>IF(R559=0,0,-1*R559^2/$Z$10)</f>
        <v>-0.11375139150285458</v>
      </c>
      <c r="T559" s="61">
        <f>IF($AA$10,$Z$10*($Q559-1)/(1+S567*($Q559-1)),0)</f>
        <v>-0.10707652952231027</v>
      </c>
      <c r="U559" s="114">
        <f>IF(T559=0,0,-1*T559^2/$Z$10)</f>
        <v>-0.11465383174542182</v>
      </c>
      <c r="V559" s="61">
        <f>IF($AA$10,$Z$10*($Q559-1)/(1+U567*($Q559-1)),0)</f>
        <v>-0.10665266410986123</v>
      </c>
      <c r="W559" s="114">
        <f>IF(V559=0,0,-1*V559^2/$Z$10)</f>
        <v>-0.1137479076173088</v>
      </c>
      <c r="X559" s="61">
        <f>IF($AA$10,$Z$10*($Q559-1)/(1+W567*($Q559-1)),0)</f>
        <v>-0.10665429740537728</v>
      </c>
      <c r="Y559" s="114">
        <f>IF(X559=0,0,-1*X559^2/$Z$10)</f>
        <v>-0.11375139155034666</v>
      </c>
      <c r="Z559" s="61">
        <f>IF($AA$10,$Z$10*($Q559-1)/(1+Y567*($Q559-1)),0)</f>
        <v>-0.10665429743046258</v>
      </c>
      <c r="AA559" s="114">
        <f>IF(Z559=0,0,-1*Z559^2/$Z$10)</f>
        <v>-0.11375139160385575</v>
      </c>
      <c r="AB559" s="61">
        <f>IF($AA$10,$Z$10*($Q559-1)/(1+AA567*($Q559-1)),0)</f>
        <v>-0.10665429743046258</v>
      </c>
      <c r="AC559" s="114">
        <f>IF(AB559=0,0,-1*AB559^2/$Z$10)</f>
        <v>-0.11375139160385575</v>
      </c>
      <c r="AD559" s="61">
        <f>IF($AA$10,$Z$10*($Q559-1)/(1+AC567*($Q559-1)),0)</f>
        <v>-0.10665429743046256</v>
      </c>
      <c r="AE559" s="114">
        <f>IF(AD559=0,0,-1*AD559^2/$Z$10)</f>
        <v>-0.11375139160385574</v>
      </c>
      <c r="AF559" s="61">
        <f>IF($AA$10,$Z$10*($Q559-1)/(1+AE567*($Q559-1)),0)</f>
        <v>-0.10665429743046256</v>
      </c>
      <c r="AG559" s="114">
        <f>IF(AF559=0,0,-1*AF559^2/$Z$10)</f>
        <v>-0.11375139160385574</v>
      </c>
      <c r="AH559" s="61">
        <f>IF($AA$10,$Z$10*($Q559-1)/(1+AG567*($Q559-1)),0)</f>
        <v>-0.10665429743046256</v>
      </c>
      <c r="AI559" s="114">
        <f>IF(AH559=0,0,-1*AH559^2/$Z$10)</f>
        <v>-0.11375139160385574</v>
      </c>
      <c r="AJ559" s="61">
        <f>IF($AA$10,$Z$10*($Q559-1)/(1+AI567*($Q559-1)),0)</f>
        <v>-0.10665429743046256</v>
      </c>
      <c r="AK559" s="114">
        <f>IF(AJ559=0,0,-1*AJ559^2/$Z$10)</f>
        <v>-0.11375139160385574</v>
      </c>
      <c r="AL559" s="61">
        <f>IF($AA$10,$Z$10*($Q559-1)/(1+AK567*($Q559-1)),0)</f>
        <v>-0.10665429743046256</v>
      </c>
      <c r="AM559" s="114">
        <f>IF(AL559=0,0,-1*AL559^2/$Z$10)</f>
        <v>-0.11375139160385574</v>
      </c>
      <c r="AN559" s="61">
        <f>IF($AA$10,$Z$10*($Q559-1)/(1+AM567*($Q559-1)),0)</f>
        <v>-0.10665429743046256</v>
      </c>
      <c r="AO559" s="114">
        <f>IF(AN559=0,0,-1*AN559^2/$Z$10)</f>
        <v>-0.11375139160385574</v>
      </c>
      <c r="AP559" s="61">
        <f>IF($AA$10,$Z$10*($Q559-1)/(1+AO567*($Q559-1)),0)</f>
        <v>-0.10665429743046256</v>
      </c>
      <c r="AQ559" s="114">
        <f>IF(AP559=0,0,-1*AP559^2/$Z$10)</f>
        <v>-0.11375139160385574</v>
      </c>
      <c r="AR559" s="61">
        <f>IF($AA$10,$Z$10*($Q559-1)/(1+AQ567*($Q559-1)),0)</f>
        <v>-0.10665429743046256</v>
      </c>
      <c r="AS559" s="114">
        <f>IF(AR559=0,0,-1*AR559^2/$Z$10)</f>
        <v>-0.11375139160385574</v>
      </c>
      <c r="AT559" s="61">
        <f>IF($AA$10,$Z$10*($Q559-1)/(1+AS567*($Q559-1)),0)</f>
        <v>-0.10665429743046256</v>
      </c>
      <c r="AU559" s="114">
        <f>IF(AT559=0,0,-1*AT559^2/$Z$10)</f>
        <v>-0.11375139160385574</v>
      </c>
      <c r="AV559" s="61">
        <f>IF($AA$10,$Z$10*($Q559-1)/(1+AU567*($Q559-1)),0)</f>
        <v>-0.10665429743046256</v>
      </c>
      <c r="AW559" s="114">
        <f>IF(AV559=0,0,-1*AV559^2/$Z$10)</f>
        <v>-0.11375139160385574</v>
      </c>
      <c r="AX559" s="61">
        <f>IF($AA$10,$Z$10*($Q559-1)/(1+AW567*($Q559-1)),0)</f>
        <v>-0.10665429743046256</v>
      </c>
      <c r="AY559" s="114">
        <f>IF(AX559=0,0,-1*AX559^2/$Z$10)</f>
        <v>-0.11375139160385574</v>
      </c>
      <c r="AZ559" s="61">
        <f>IF($AA$10,$Z$10*($Q559-1)/(1+AY567*($Q559-1)),0)</f>
        <v>-0.10665429743046256</v>
      </c>
      <c r="BA559" s="114">
        <f>IF(AZ559=0,0,-1*AZ559^2/$Z$10)</f>
        <v>-0.11375139160385574</v>
      </c>
      <c r="BB559" s="61">
        <f>IF($AA$10,$Z$10*($Q559-1)/(1+BA567*($Q559-1)),0)</f>
        <v>-0.10665429743046256</v>
      </c>
      <c r="BC559" s="114">
        <f>IF(BB559=0,0,-1*BB559^2/$Z$10)</f>
        <v>-0.11375139160385574</v>
      </c>
      <c r="BD559" s="61">
        <f>IF($AA$10,$Z$10*($Q559-1)/(1+BC567*($Q559-1)),0)</f>
        <v>-0.10665429743046256</v>
      </c>
      <c r="BE559" s="114">
        <f>IF(BD559=0,0,-1*BD559^2/$Z$10)</f>
        <v>-0.11375139160385574</v>
      </c>
      <c r="BF559" s="61">
        <f>IF($AA$10,$Z$10*($Q559-1)/(1+BE567*($Q559-1)),0)</f>
        <v>-0.10665429743046256</v>
      </c>
      <c r="BG559" s="114">
        <f>IF(BF559=0,0,-1*BF559^2/$Z$10)</f>
        <v>-0.11375139160385574</v>
      </c>
      <c r="BH559" s="61">
        <f>IF($AA$10,$Z$10*($Q559-1)/(1+BG567*($Q559-1)),0)</f>
        <v>-0.10665429743046256</v>
      </c>
      <c r="BI559" s="114">
        <f>IF(BH559=0,0,-1*BH559^2/$Z$10)</f>
        <v>-0.11375139160385574</v>
      </c>
      <c r="BJ559" s="61">
        <f>IF($AA$10,$Z$10*($Q559-1)/(1+BI567*($Q559-1)),0)</f>
        <v>-0.10665429743046256</v>
      </c>
      <c r="BK559" s="114">
        <f>IF(BJ559=0,0,-1*BJ559^2/$Z$10)</f>
        <v>-0.11375139160385574</v>
      </c>
      <c r="BL559" s="61">
        <f>IF($AA$10,$Z$10*($Q559-1)/(1+BK567*($Q559-1)),0)</f>
        <v>-0.10665429743046256</v>
      </c>
      <c r="BM559" s="114">
        <f>IF(BL559=0,0,-1*BL559^2/$Z$10)</f>
        <v>-0.11375139160385574</v>
      </c>
      <c r="BN559" s="61">
        <f>IF($AA$10,$Z$10*($Q559-1)/(1+BM567*($Q559-1)),0)</f>
        <v>-0.10665429743046256</v>
      </c>
      <c r="BO559" s="114">
        <f>IF(BN559=0,0,-1*BN559^2/$Z$10)</f>
        <v>-0.11375139160385574</v>
      </c>
      <c r="BP559" s="61">
        <f>IF($AA$10,$Z$10*($Q559-1)/(1+BO567*($Q559-1)),0)</f>
        <v>-0.10665429743046256</v>
      </c>
      <c r="BQ559" s="114">
        <f>IF(BP559=0,0,-1*BP559^2/$Z$10)</f>
        <v>-0.11375139160385574</v>
      </c>
      <c r="BR559" s="61">
        <f>IF($AA$10,$Z$10*($Q559-1)/(1+BQ567*($Q559-1)),0)</f>
        <v>-0.10665429743046256</v>
      </c>
      <c r="BS559" s="114">
        <f>IF(BR559=0,0,-1*BR559^2/$Z$10)</f>
        <v>-0.11375139160385574</v>
      </c>
      <c r="BT559" s="61">
        <f>IF($AA$10,$Z$10*($Q559-1)/(1+BS567*($Q559-1)),0)</f>
        <v>-0.10665429743046256</v>
      </c>
      <c r="BU559" s="114">
        <f>IF(BT559=0,0,-1*BT559^2/$Z$10)</f>
        <v>-0.11375139160385574</v>
      </c>
      <c r="BV559" s="61">
        <f>IF($AA$10,$Z$10*($Q559-1)/(1+BU567*($Q559-1)),0)</f>
        <v>-0.10665429743046256</v>
      </c>
      <c r="BW559" s="114">
        <f>IF(BV559=0,0,-1*BV559^2/$Z$10)</f>
        <v>-0.11375139160385574</v>
      </c>
      <c r="BX559" s="61">
        <f>IF($AA$10,$Z$10*($Q559-1)/(1+BW567*($Q559-1)),0)</f>
        <v>-0.10665429743046256</v>
      </c>
      <c r="BY559" s="114">
        <f>IF(BX559=0,0,-1*BX559^2/$Z$10)</f>
        <v>-0.11375139160385574</v>
      </c>
      <c r="BZ559" s="61">
        <f>IF($AA$10,$Z$10*($Q559-1)/(1+BY567*($Q559-1)),0)</f>
        <v>-0.10665429743046256</v>
      </c>
      <c r="CA559" s="114">
        <f>IF(BZ559=0,0,-1*BZ559^2/$Z$10)</f>
        <v>-0.11375139160385574</v>
      </c>
      <c r="CB559" s="61">
        <f>IF($AA$10,$Z$10*($Q559-1)/(1+CA567*($Q559-1)),0)</f>
        <v>-0.10665429743046256</v>
      </c>
      <c r="CC559" s="114">
        <f>IF(CB559=0,0,-1*CB559^2/$Z$10)</f>
        <v>-0.11375139160385574</v>
      </c>
      <c r="CD559" s="61">
        <f>IF($AA$10,$Z$10*($Q559-1)/(1+CC567*($Q559-1)),0)</f>
        <v>-0.10665429743046256</v>
      </c>
      <c r="CE559" s="114">
        <f>IF(CD559=0,0,-1*CD559^2/$Z$10)</f>
        <v>-0.11375139160385574</v>
      </c>
      <c r="CF559" s="61">
        <f>IF($AA$10,$Z$10*($Q559-1)/(1+CE567*($Q559-1)),0)</f>
        <v>-0.10665429743046256</v>
      </c>
      <c r="CG559" s="114">
        <f>IF(CF559=0,0,-1*CF559^2/$Z$10)</f>
        <v>-0.11375139160385574</v>
      </c>
      <c r="CH559" s="61">
        <f>IF($AA$10,$Z$10*($Q559-1)/(1+CG567*($Q559-1)),0)</f>
        <v>-0.10665429743046256</v>
      </c>
      <c r="CI559" s="114">
        <f>IF(CH559=0,0,-1*CH559^2/$Z$10)</f>
        <v>-0.11375139160385574</v>
      </c>
      <c r="CJ559" s="61">
        <f>IF($AA$10,$Z$10*($Q559-1)/(1+CI567*($Q559-1)),0)</f>
        <v>-0.10665429743046256</v>
      </c>
      <c r="CK559" s="114">
        <f>IF(CJ559=0,0,-1*CJ559^2/$Z$10)</f>
        <v>-0.11375139160385574</v>
      </c>
      <c r="CL559" s="61">
        <f>IF($AA$10,$Z$10*($Q559-1)/(1+CK567*($Q559-1)),0)</f>
        <v>-0.10665429743046256</v>
      </c>
      <c r="CM559" s="114">
        <f>IF(CL559=0,0,-1*CL559^2/$Z$10)</f>
        <v>-0.11375139160385574</v>
      </c>
      <c r="CN559" s="61">
        <f>IF($AA$10,$Z$10*($Q559-1)/(1+CM567*($Q559-1)),0)</f>
        <v>-0.10665429743046256</v>
      </c>
      <c r="CO559" s="114">
        <f>IF(CN559=0,0,-1*CN559^2/$Z$10)</f>
        <v>-0.11375139160385574</v>
      </c>
      <c r="CP559" s="61">
        <f>IF($AA$10,$Z$10*($Q559-1)/(1+CO567*($Q559-1)),0)</f>
        <v>-0.10665429743046256</v>
      </c>
      <c r="CQ559" s="114">
        <f>IF(CP559=0,0,-1*CP559^2/$Z$10)</f>
        <v>-0.11375139160385574</v>
      </c>
      <c r="CR559" s="61">
        <f>IF($AA$10,$Z$10*($Q559-1)/(1+CQ567*($Q559-1)),0)</f>
        <v>-0.10665429743046256</v>
      </c>
      <c r="CS559" s="114">
        <f>IF(CR559=0,0,-1*CR559^2/$Z$10)</f>
        <v>-0.11375139160385574</v>
      </c>
      <c r="CT559" s="61">
        <f>IF($AA$10,$Z$10*($Q559-1)/(1+CS567*($Q559-1)),0)</f>
        <v>-0.10665429743046256</v>
      </c>
      <c r="CU559" s="114">
        <f>IF(CT559=0,0,-1*CT559^2/$Z$10)</f>
        <v>-0.11375139160385574</v>
      </c>
      <c r="CV559" s="61">
        <f>IF($AA$10,$Z$10*($Q559-1)/(1+CU567*($Q559-1)),0)</f>
        <v>-0.10665429743046256</v>
      </c>
      <c r="CW559" s="114">
        <f>IF(CV559=0,0,-1*CV559^2/$Z$10)</f>
        <v>-0.11375139160385574</v>
      </c>
      <c r="CX559" s="61">
        <f>IF($AA$10,$Z$10*($Q559-1)/(1+CW567*($Q559-1)),0)</f>
        <v>-0.10665429743046256</v>
      </c>
      <c r="CY559" s="114">
        <f>IF(CX559=0,0,-1*CX559^2/$Z$10)</f>
        <v>-0.11375139160385574</v>
      </c>
      <c r="CZ559" s="61">
        <f>IF($AA$10,$Z$10*($Q559-1)/(1+CY567*($Q559-1)),0)</f>
        <v>-0.10665429743046256</v>
      </c>
      <c r="DA559" s="114">
        <f>IF(CZ559=0,0,-1*CZ559^2/$Z$10)</f>
        <v>-0.11375139160385574</v>
      </c>
      <c r="DB559" s="61">
        <f>IF($AA$10,$Z$10*($Q559-1)/(1+DA567*($Q559-1)),0)</f>
        <v>-0.10665429743046256</v>
      </c>
      <c r="DC559" s="114">
        <f>IF(DB559=0,0,-1*DB559^2/$Z$10)</f>
        <v>-0.11375139160385574</v>
      </c>
      <c r="DD559" s="61">
        <f>IF($AA$10,$Z$10*($Q559-1)/(1+DC567*($Q559-1)),0)</f>
        <v>-0.10665429743046256</v>
      </c>
      <c r="DE559" s="114">
        <f>IF(DD559=0,0,-1*DD559^2/$Z$10)</f>
        <v>-0.11375139160385574</v>
      </c>
      <c r="DF559" s="61">
        <f>IF($AA$10,$Z$10*($Q559-1)/(1+DE567*($Q559-1)),0)</f>
        <v>-0.10665429743046256</v>
      </c>
      <c r="DG559" s="114">
        <f>IF(DF559=0,0,-1*DF559^2/$Z$10)</f>
        <v>-0.11375139160385574</v>
      </c>
      <c r="DH559" s="61">
        <f>IF($AA$10,$Z$10*($Q559-1)/(1+DG567*($Q559-1)),0)</f>
        <v>-0.10665429743046256</v>
      </c>
      <c r="DI559" s="114">
        <f>IF(DH559=0,0,-1*DH559^2/$Z$10)</f>
        <v>-0.11375139160385574</v>
      </c>
      <c r="DJ559" s="61">
        <f>IF($AA$10,$Z$10*($Q559-1)/(1+DI567*($Q559-1)),0)</f>
        <v>-0.10665429743046256</v>
      </c>
      <c r="DK559" s="114">
        <f>IF(DJ559=0,0,-1*DJ559^2/$Z$10)</f>
        <v>-0.11375139160385574</v>
      </c>
      <c r="DL559" s="61">
        <f>IF($AA$10,$Z$10*($Q559-1)/(1+DK567*($Q559-1)),0)</f>
        <v>-0.10665429743046256</v>
      </c>
      <c r="DM559" s="154">
        <f>IF(DL559=0,0,-1*DL559^2/$Z$10)</f>
        <v>-0.11375139160385574</v>
      </c>
    </row>
    <row r="560" spans="14:117" x14ac:dyDescent="0.25">
      <c r="N560" s="153">
        <f>$Z$11/(O554*(Q560-1)+1)</f>
        <v>0.12573146515418279</v>
      </c>
      <c r="O560" s="169">
        <f t="shared" si="116"/>
        <v>1.9881780303912671E-2</v>
      </c>
      <c r="P560" s="78">
        <v>5</v>
      </c>
      <c r="Q560" s="61">
        <f>IF($AA$11,AV535/AV547,0)</f>
        <v>0.15812891609536175</v>
      </c>
      <c r="R560" s="61">
        <f>IF($AA$11,$Z$11*($Q560-1)/(1+O514*($Q560-1)),0)</f>
        <v>-0.10584968480363208</v>
      </c>
      <c r="S560" s="114">
        <f>IF(R560=0,0,-1*R560^2/$Z$11)</f>
        <v>-0.1120415577302826</v>
      </c>
      <c r="T560" s="61">
        <f>IF($AA$11,$Z$11*($Q560-1)/(1+S567*($Q560-1)),0)</f>
        <v>-0.10626555781507759</v>
      </c>
      <c r="U560" s="114">
        <f>IF(T560=0,0,-1*T560^2/$Z$11)</f>
        <v>-0.11292368777749595</v>
      </c>
      <c r="V560" s="61">
        <f>IF($AA$11,$Z$11*($Q560-1)/(1+U567*($Q560-1)),0)</f>
        <v>-0.10584807608045053</v>
      </c>
      <c r="W560" s="114">
        <f>IF(V560=0,0,-1*V560^2/$Z$11)</f>
        <v>-0.11203815209932844</v>
      </c>
      <c r="X560" s="61">
        <f>IF($AA$11,$Z$11*($Q560-1)/(1+W567*($Q560-1)),0)</f>
        <v>-0.10584968482556192</v>
      </c>
      <c r="Y560" s="114">
        <f>IF(X560=0,0,-1*X560^2/$Z$11)</f>
        <v>-0.11204155777670793</v>
      </c>
      <c r="Z560" s="61">
        <f>IF($AA$11,$Z$11*($Q560-1)/(1+Y567*($Q560-1)),0)</f>
        <v>-0.10584968485027015</v>
      </c>
      <c r="AA560" s="114">
        <f>IF(Z560=0,0,-1*Z560^2/$Z$11)</f>
        <v>-0.11204155782901509</v>
      </c>
      <c r="AB560" s="61">
        <f>IF($AA$11,$Z$11*($Q560-1)/(1+AA567*($Q560-1)),0)</f>
        <v>-0.10584968485027015</v>
      </c>
      <c r="AC560" s="114">
        <f>IF(AB560=0,0,-1*AB560^2/$Z$11)</f>
        <v>-0.11204155782901509</v>
      </c>
      <c r="AD560" s="61">
        <f>IF($AA$11,$Z$11*($Q560-1)/(1+AC567*($Q560-1)),0)</f>
        <v>-0.10584968485027013</v>
      </c>
      <c r="AE560" s="114">
        <f>IF(AD560=0,0,-1*AD560^2/$Z$11)</f>
        <v>-0.11204155782901505</v>
      </c>
      <c r="AF560" s="61">
        <f>IF($AA$11,$Z$11*($Q560-1)/(1+AE567*($Q560-1)),0)</f>
        <v>-0.10584968485027013</v>
      </c>
      <c r="AG560" s="114">
        <f>IF(AF560=0,0,-1*AF560^2/$Z$11)</f>
        <v>-0.11204155782901505</v>
      </c>
      <c r="AH560" s="61">
        <f>IF($AA$11,$Z$11*($Q560-1)/(1+AG567*($Q560-1)),0)</f>
        <v>-0.10584968485027013</v>
      </c>
      <c r="AI560" s="114">
        <f>IF(AH560=0,0,-1*AH560^2/$Z$11)</f>
        <v>-0.11204155782901505</v>
      </c>
      <c r="AJ560" s="61">
        <f>IF($AA$11,$Z$11*($Q560-1)/(1+AI567*($Q560-1)),0)</f>
        <v>-0.10584968485027013</v>
      </c>
      <c r="AK560" s="114">
        <f>IF(AJ560=0,0,-1*AJ560^2/$Z$11)</f>
        <v>-0.11204155782901505</v>
      </c>
      <c r="AL560" s="61">
        <f>IF($AA$11,$Z$11*($Q560-1)/(1+AK567*($Q560-1)),0)</f>
        <v>-0.10584968485027013</v>
      </c>
      <c r="AM560" s="114">
        <f>IF(AL560=0,0,-1*AL560^2/$Z$11)</f>
        <v>-0.11204155782901505</v>
      </c>
      <c r="AN560" s="61">
        <f>IF($AA$11,$Z$11*($Q560-1)/(1+AM567*($Q560-1)),0)</f>
        <v>-0.10584968485027013</v>
      </c>
      <c r="AO560" s="114">
        <f>IF(AN560=0,0,-1*AN560^2/$Z$11)</f>
        <v>-0.11204155782901505</v>
      </c>
      <c r="AP560" s="61">
        <f>IF($AA$11,$Z$11*($Q560-1)/(1+AO567*($Q560-1)),0)</f>
        <v>-0.10584968485027013</v>
      </c>
      <c r="AQ560" s="114">
        <f>IF(AP560=0,0,-1*AP560^2/$Z$11)</f>
        <v>-0.11204155782901505</v>
      </c>
      <c r="AR560" s="61">
        <f>IF($AA$11,$Z$11*($Q560-1)/(1+AQ567*($Q560-1)),0)</f>
        <v>-0.10584968485027013</v>
      </c>
      <c r="AS560" s="114">
        <f>IF(AR560=0,0,-1*AR560^2/$Z$11)</f>
        <v>-0.11204155782901505</v>
      </c>
      <c r="AT560" s="61">
        <f>IF($AA$11,$Z$11*($Q560-1)/(1+AS567*($Q560-1)),0)</f>
        <v>-0.10584968485027013</v>
      </c>
      <c r="AU560" s="114">
        <f>IF(AT560=0,0,-1*AT560^2/$Z$11)</f>
        <v>-0.11204155782901505</v>
      </c>
      <c r="AV560" s="61">
        <f>IF($AA$11,$Z$11*($Q560-1)/(1+AU567*($Q560-1)),0)</f>
        <v>-0.10584968485027013</v>
      </c>
      <c r="AW560" s="114">
        <f>IF(AV560=0,0,-1*AV560^2/$Z$11)</f>
        <v>-0.11204155782901505</v>
      </c>
      <c r="AX560" s="61">
        <f>IF($AA$11,$Z$11*($Q560-1)/(1+AW567*($Q560-1)),0)</f>
        <v>-0.10584968485027013</v>
      </c>
      <c r="AY560" s="114">
        <f>IF(AX560=0,0,-1*AX560^2/$Z$11)</f>
        <v>-0.11204155782901505</v>
      </c>
      <c r="AZ560" s="61">
        <f>IF($AA$11,$Z$11*($Q560-1)/(1+AY567*($Q560-1)),0)</f>
        <v>-0.10584968485027013</v>
      </c>
      <c r="BA560" s="114">
        <f>IF(AZ560=0,0,-1*AZ560^2/$Z$11)</f>
        <v>-0.11204155782901505</v>
      </c>
      <c r="BB560" s="61">
        <f>IF($AA$11,$Z$11*($Q560-1)/(1+BA567*($Q560-1)),0)</f>
        <v>-0.10584968485027013</v>
      </c>
      <c r="BC560" s="114">
        <f>IF(BB560=0,0,-1*BB560^2/$Z$11)</f>
        <v>-0.11204155782901505</v>
      </c>
      <c r="BD560" s="61">
        <f>IF($AA$11,$Z$11*($Q560-1)/(1+BC567*($Q560-1)),0)</f>
        <v>-0.10584968485027013</v>
      </c>
      <c r="BE560" s="114">
        <f>IF(BD560=0,0,-1*BD560^2/$Z$11)</f>
        <v>-0.11204155782901505</v>
      </c>
      <c r="BF560" s="61">
        <f>IF($AA$11,$Z$11*($Q560-1)/(1+BE567*($Q560-1)),0)</f>
        <v>-0.10584968485027013</v>
      </c>
      <c r="BG560" s="114">
        <f>IF(BF560=0,0,-1*BF560^2/$Z$11)</f>
        <v>-0.11204155782901505</v>
      </c>
      <c r="BH560" s="61">
        <f>IF($AA$11,$Z$11*($Q560-1)/(1+BG567*($Q560-1)),0)</f>
        <v>-0.10584968485027013</v>
      </c>
      <c r="BI560" s="114">
        <f>IF(BH560=0,0,-1*BH560^2/$Z$11)</f>
        <v>-0.11204155782901505</v>
      </c>
      <c r="BJ560" s="61">
        <f>IF($AA$11,$Z$11*($Q560-1)/(1+BI567*($Q560-1)),0)</f>
        <v>-0.10584968485027013</v>
      </c>
      <c r="BK560" s="114">
        <f>IF(BJ560=0,0,-1*BJ560^2/$Z$11)</f>
        <v>-0.11204155782901505</v>
      </c>
      <c r="BL560" s="61">
        <f>IF($AA$11,$Z$11*($Q560-1)/(1+BK567*($Q560-1)),0)</f>
        <v>-0.10584968485027013</v>
      </c>
      <c r="BM560" s="114">
        <f>IF(BL560=0,0,-1*BL560^2/$Z$11)</f>
        <v>-0.11204155782901505</v>
      </c>
      <c r="BN560" s="61">
        <f>IF($AA$11,$Z$11*($Q560-1)/(1+BM567*($Q560-1)),0)</f>
        <v>-0.10584968485027013</v>
      </c>
      <c r="BO560" s="114">
        <f>IF(BN560=0,0,-1*BN560^2/$Z$11)</f>
        <v>-0.11204155782901505</v>
      </c>
      <c r="BP560" s="61">
        <f>IF($AA$11,$Z$11*($Q560-1)/(1+BO567*($Q560-1)),0)</f>
        <v>-0.10584968485027013</v>
      </c>
      <c r="BQ560" s="114">
        <f>IF(BP560=0,0,-1*BP560^2/$Z$11)</f>
        <v>-0.11204155782901505</v>
      </c>
      <c r="BR560" s="61">
        <f>IF($AA$11,$Z$11*($Q560-1)/(1+BQ567*($Q560-1)),0)</f>
        <v>-0.10584968485027013</v>
      </c>
      <c r="BS560" s="114">
        <f>IF(BR560=0,0,-1*BR560^2/$Z$11)</f>
        <v>-0.11204155782901505</v>
      </c>
      <c r="BT560" s="61">
        <f>IF($AA$11,$Z$11*($Q560-1)/(1+BS567*($Q560-1)),0)</f>
        <v>-0.10584968485027013</v>
      </c>
      <c r="BU560" s="114">
        <f>IF(BT560=0,0,-1*BT560^2/$Z$11)</f>
        <v>-0.11204155782901505</v>
      </c>
      <c r="BV560" s="61">
        <f>IF($AA$11,$Z$11*($Q560-1)/(1+BU567*($Q560-1)),0)</f>
        <v>-0.10584968485027013</v>
      </c>
      <c r="BW560" s="114">
        <f>IF(BV560=0,0,-1*BV560^2/$Z$11)</f>
        <v>-0.11204155782901505</v>
      </c>
      <c r="BX560" s="61">
        <f>IF($AA$11,$Z$11*($Q560-1)/(1+BW567*($Q560-1)),0)</f>
        <v>-0.10584968485027013</v>
      </c>
      <c r="BY560" s="114">
        <f>IF(BX560=0,0,-1*BX560^2/$Z$11)</f>
        <v>-0.11204155782901505</v>
      </c>
      <c r="BZ560" s="61">
        <f>IF($AA$11,$Z$11*($Q560-1)/(1+BY567*($Q560-1)),0)</f>
        <v>-0.10584968485027013</v>
      </c>
      <c r="CA560" s="114">
        <f>IF(BZ560=0,0,-1*BZ560^2/$Z$11)</f>
        <v>-0.11204155782901505</v>
      </c>
      <c r="CB560" s="61">
        <f>IF($AA$11,$Z$11*($Q560-1)/(1+CA567*($Q560-1)),0)</f>
        <v>-0.10584968485027013</v>
      </c>
      <c r="CC560" s="114">
        <f>IF(CB560=0,0,-1*CB560^2/$Z$11)</f>
        <v>-0.11204155782901505</v>
      </c>
      <c r="CD560" s="61">
        <f>IF($AA$11,$Z$11*($Q560-1)/(1+CC567*($Q560-1)),0)</f>
        <v>-0.10584968485027013</v>
      </c>
      <c r="CE560" s="114">
        <f>IF(CD560=0,0,-1*CD560^2/$Z$11)</f>
        <v>-0.11204155782901505</v>
      </c>
      <c r="CF560" s="61">
        <f>IF($AA$11,$Z$11*($Q560-1)/(1+CE567*($Q560-1)),0)</f>
        <v>-0.10584968485027013</v>
      </c>
      <c r="CG560" s="114">
        <f>IF(CF560=0,0,-1*CF560^2/$Z$11)</f>
        <v>-0.11204155782901505</v>
      </c>
      <c r="CH560" s="61">
        <f>IF($AA$11,$Z$11*($Q560-1)/(1+CG567*($Q560-1)),0)</f>
        <v>-0.10584968485027013</v>
      </c>
      <c r="CI560" s="114">
        <f>IF(CH560=0,0,-1*CH560^2/$Z$11)</f>
        <v>-0.11204155782901505</v>
      </c>
      <c r="CJ560" s="61">
        <f>IF($AA$11,$Z$11*($Q560-1)/(1+CI567*($Q560-1)),0)</f>
        <v>-0.10584968485027013</v>
      </c>
      <c r="CK560" s="114">
        <f>IF(CJ560=0,0,-1*CJ560^2/$Z$11)</f>
        <v>-0.11204155782901505</v>
      </c>
      <c r="CL560" s="61">
        <f>IF($AA$11,$Z$11*($Q560-1)/(1+CK567*($Q560-1)),0)</f>
        <v>-0.10584968485027013</v>
      </c>
      <c r="CM560" s="114">
        <f>IF(CL560=0,0,-1*CL560^2/$Z$11)</f>
        <v>-0.11204155782901505</v>
      </c>
      <c r="CN560" s="61">
        <f>IF($AA$11,$Z$11*($Q560-1)/(1+CM567*($Q560-1)),0)</f>
        <v>-0.10584968485027013</v>
      </c>
      <c r="CO560" s="114">
        <f>IF(CN560=0,0,-1*CN560^2/$Z$11)</f>
        <v>-0.11204155782901505</v>
      </c>
      <c r="CP560" s="61">
        <f>IF($AA$11,$Z$11*($Q560-1)/(1+CO567*($Q560-1)),0)</f>
        <v>-0.10584968485027013</v>
      </c>
      <c r="CQ560" s="114">
        <f>IF(CP560=0,0,-1*CP560^2/$Z$11)</f>
        <v>-0.11204155782901505</v>
      </c>
      <c r="CR560" s="61">
        <f>IF($AA$11,$Z$11*($Q560-1)/(1+CQ567*($Q560-1)),0)</f>
        <v>-0.10584968485027013</v>
      </c>
      <c r="CS560" s="114">
        <f>IF(CR560=0,0,-1*CR560^2/$Z$11)</f>
        <v>-0.11204155782901505</v>
      </c>
      <c r="CT560" s="61">
        <f>IF($AA$11,$Z$11*($Q560-1)/(1+CS567*($Q560-1)),0)</f>
        <v>-0.10584968485027013</v>
      </c>
      <c r="CU560" s="114">
        <f>IF(CT560=0,0,-1*CT560^2/$Z$11)</f>
        <v>-0.11204155782901505</v>
      </c>
      <c r="CV560" s="61">
        <f>IF($AA$11,$Z$11*($Q560-1)/(1+CU567*($Q560-1)),0)</f>
        <v>-0.10584968485027013</v>
      </c>
      <c r="CW560" s="114">
        <f>IF(CV560=0,0,-1*CV560^2/$Z$11)</f>
        <v>-0.11204155782901505</v>
      </c>
      <c r="CX560" s="61">
        <f>IF($AA$11,$Z$11*($Q560-1)/(1+CW567*($Q560-1)),0)</f>
        <v>-0.10584968485027013</v>
      </c>
      <c r="CY560" s="114">
        <f>IF(CX560=0,0,-1*CX560^2/$Z$11)</f>
        <v>-0.11204155782901505</v>
      </c>
      <c r="CZ560" s="61">
        <f>IF($AA$11,$Z$11*($Q560-1)/(1+CY567*($Q560-1)),0)</f>
        <v>-0.10584968485027013</v>
      </c>
      <c r="DA560" s="114">
        <f>IF(CZ560=0,0,-1*CZ560^2/$Z$11)</f>
        <v>-0.11204155782901505</v>
      </c>
      <c r="DB560" s="61">
        <f>IF($AA$11,$Z$11*($Q560-1)/(1+DA567*($Q560-1)),0)</f>
        <v>-0.10584968485027013</v>
      </c>
      <c r="DC560" s="114">
        <f>IF(DB560=0,0,-1*DB560^2/$Z$11)</f>
        <v>-0.11204155782901505</v>
      </c>
      <c r="DD560" s="61">
        <f>IF($AA$11,$Z$11*($Q560-1)/(1+DC567*($Q560-1)),0)</f>
        <v>-0.10584968485027013</v>
      </c>
      <c r="DE560" s="114">
        <f>IF(DD560=0,0,-1*DD560^2/$Z$11)</f>
        <v>-0.11204155782901505</v>
      </c>
      <c r="DF560" s="61">
        <f>IF($AA$11,$Z$11*($Q560-1)/(1+DE567*($Q560-1)),0)</f>
        <v>-0.10584968485027013</v>
      </c>
      <c r="DG560" s="114">
        <f>IF(DF560=0,0,-1*DF560^2/$Z$11)</f>
        <v>-0.11204155782901505</v>
      </c>
      <c r="DH560" s="61">
        <f>IF($AA$11,$Z$11*($Q560-1)/(1+DG567*($Q560-1)),0)</f>
        <v>-0.10584968485027013</v>
      </c>
      <c r="DI560" s="114">
        <f>IF(DH560=0,0,-1*DH560^2/$Z$11)</f>
        <v>-0.11204155782901505</v>
      </c>
      <c r="DJ560" s="61">
        <f>IF($AA$11,$Z$11*($Q560-1)/(1+DI567*($Q560-1)),0)</f>
        <v>-0.10584968485027013</v>
      </c>
      <c r="DK560" s="114">
        <f>IF(DJ560=0,0,-1*DJ560^2/$Z$11)</f>
        <v>-0.11204155782901505</v>
      </c>
      <c r="DL560" s="61">
        <f>IF($AA$11,$Z$11*($Q560-1)/(1+DK567*($Q560-1)),0)</f>
        <v>-0.10584968485027013</v>
      </c>
      <c r="DM560" s="154">
        <f>IF(DL560=0,0,-1*DL560^2/$Z$11)</f>
        <v>-0.11204155782901505</v>
      </c>
    </row>
    <row r="561" spans="14:117" x14ac:dyDescent="0.25">
      <c r="N561" s="153">
        <f>$Z$12/(O554*(Q561-1)+1)</f>
        <v>0.12962149434184181</v>
      </c>
      <c r="O561" s="169">
        <f t="shared" si="116"/>
        <v>7.7696750967828328E-3</v>
      </c>
      <c r="P561" s="78">
        <v>6</v>
      </c>
      <c r="Q561" s="61">
        <f>IF($AA$12,AV536/AV548,0)</f>
        <v>5.9941255393124893E-2</v>
      </c>
      <c r="R561" s="61">
        <f>IF($AA$12,$Z$12*($Q561-1)/(1+O514*($Q561-1)),0)</f>
        <v>-0.12185181918325375</v>
      </c>
      <c r="S561" s="114">
        <f>IF(R561=0,0,-1*R561^2/$Z$12)</f>
        <v>-0.14847865838268365</v>
      </c>
      <c r="T561" s="61">
        <f>IF($AA$12,$Z$12*($Q561-1)/(1+S567*($Q561-1)),0)</f>
        <v>-0.1224032660395971</v>
      </c>
      <c r="U561" s="114">
        <f>IF(T561=0,0,-1*T561^2/$Z$12)</f>
        <v>-0.14982559537160384</v>
      </c>
      <c r="V561" s="61">
        <f>IF($AA$12,$Z$12*($Q561-1)/(1+U567*($Q561-1)),0)</f>
        <v>-0.1218496872911618</v>
      </c>
      <c r="W561" s="114">
        <f>IF(V561=0,0,-1*V561^2/$Z$12)</f>
        <v>-0.14847346292953917</v>
      </c>
      <c r="X561" s="61">
        <f>IF($AA$12,$Z$12*($Q561-1)/(1+W567*($Q561-1)),0)</f>
        <v>-0.12185181921231539</v>
      </c>
      <c r="Y561" s="114">
        <f>IF(X561=0,0,-1*X561^2/$Z$12)</f>
        <v>-0.14847865845350791</v>
      </c>
      <c r="Z561" s="61">
        <f>IF($AA$12,$Z$12*($Q561-1)/(1+Y567*($Q561-1)),0)</f>
        <v>-0.12185181924505899</v>
      </c>
      <c r="AA561" s="114">
        <f>IF(Z561=0,0,-1*Z561^2/$Z$12)</f>
        <v>-0.14847865853330527</v>
      </c>
      <c r="AB561" s="61">
        <f>IF($AA$12,$Z$12*($Q561-1)/(1+AA567*($Q561-1)),0)</f>
        <v>-0.12185181924505899</v>
      </c>
      <c r="AC561" s="114">
        <f>IF(AB561=0,0,-1*AB561^2/$Z$12)</f>
        <v>-0.14847865853330527</v>
      </c>
      <c r="AD561" s="61">
        <f>IF($AA$12,$Z$12*($Q561-1)/(1+AC567*($Q561-1)),0)</f>
        <v>-0.12185181924505899</v>
      </c>
      <c r="AE561" s="114">
        <f>IF(AD561=0,0,-1*AD561^2/$Z$12)</f>
        <v>-0.14847865853330527</v>
      </c>
      <c r="AF561" s="61">
        <f>IF($AA$12,$Z$12*($Q561-1)/(1+AE567*($Q561-1)),0)</f>
        <v>-0.12185181924505899</v>
      </c>
      <c r="AG561" s="114">
        <f>IF(AF561=0,0,-1*AF561^2/$Z$12)</f>
        <v>-0.14847865853330527</v>
      </c>
      <c r="AH561" s="61">
        <f>IF($AA$12,$Z$12*($Q561-1)/(1+AG567*($Q561-1)),0)</f>
        <v>-0.12185181924505899</v>
      </c>
      <c r="AI561" s="114">
        <f>IF(AH561=0,0,-1*AH561^2/$Z$12)</f>
        <v>-0.14847865853330527</v>
      </c>
      <c r="AJ561" s="61">
        <f>IF($AA$12,$Z$12*($Q561-1)/(1+AI567*($Q561-1)),0)</f>
        <v>-0.12185181924505899</v>
      </c>
      <c r="AK561" s="114">
        <f>IF(AJ561=0,0,-1*AJ561^2/$Z$12)</f>
        <v>-0.14847865853330527</v>
      </c>
      <c r="AL561" s="61">
        <f>IF($AA$12,$Z$12*($Q561-1)/(1+AK567*($Q561-1)),0)</f>
        <v>-0.12185181924505899</v>
      </c>
      <c r="AM561" s="114">
        <f>IF(AL561=0,0,-1*AL561^2/$Z$12)</f>
        <v>-0.14847865853330527</v>
      </c>
      <c r="AN561" s="61">
        <f>IF($AA$12,$Z$12*($Q561-1)/(1+AM567*($Q561-1)),0)</f>
        <v>-0.12185181924505899</v>
      </c>
      <c r="AO561" s="114">
        <f>IF(AN561=0,0,-1*AN561^2/$Z$12)</f>
        <v>-0.14847865853330527</v>
      </c>
      <c r="AP561" s="61">
        <f>IF($AA$12,$Z$12*($Q561-1)/(1+AO567*($Q561-1)),0)</f>
        <v>-0.12185181924505899</v>
      </c>
      <c r="AQ561" s="114">
        <f>IF(AP561=0,0,-1*AP561^2/$Z$12)</f>
        <v>-0.14847865853330527</v>
      </c>
      <c r="AR561" s="61">
        <f>IF($AA$12,$Z$12*($Q561-1)/(1+AQ567*($Q561-1)),0)</f>
        <v>-0.12185181924505899</v>
      </c>
      <c r="AS561" s="114">
        <f>IF(AR561=0,0,-1*AR561^2/$Z$12)</f>
        <v>-0.14847865853330527</v>
      </c>
      <c r="AT561" s="61">
        <f>IF($AA$12,$Z$12*($Q561-1)/(1+AS567*($Q561-1)),0)</f>
        <v>-0.12185181924505899</v>
      </c>
      <c r="AU561" s="114">
        <f>IF(AT561=0,0,-1*AT561^2/$Z$12)</f>
        <v>-0.14847865853330527</v>
      </c>
      <c r="AV561" s="61">
        <f>IF($AA$12,$Z$12*($Q561-1)/(1+AU567*($Q561-1)),0)</f>
        <v>-0.12185181924505899</v>
      </c>
      <c r="AW561" s="114">
        <f>IF(AV561=0,0,-1*AV561^2/$Z$12)</f>
        <v>-0.14847865853330527</v>
      </c>
      <c r="AX561" s="61">
        <f>IF($AA$12,$Z$12*($Q561-1)/(1+AW567*($Q561-1)),0)</f>
        <v>-0.12185181924505899</v>
      </c>
      <c r="AY561" s="114">
        <f>IF(AX561=0,0,-1*AX561^2/$Z$12)</f>
        <v>-0.14847865853330527</v>
      </c>
      <c r="AZ561" s="61">
        <f>IF($AA$12,$Z$12*($Q561-1)/(1+AY567*($Q561-1)),0)</f>
        <v>-0.12185181924505899</v>
      </c>
      <c r="BA561" s="114">
        <f>IF(AZ561=0,0,-1*AZ561^2/$Z$12)</f>
        <v>-0.14847865853330527</v>
      </c>
      <c r="BB561" s="61">
        <f>IF($AA$12,$Z$12*($Q561-1)/(1+BA567*($Q561-1)),0)</f>
        <v>-0.12185181924505899</v>
      </c>
      <c r="BC561" s="114">
        <f>IF(BB561=0,0,-1*BB561^2/$Z$12)</f>
        <v>-0.14847865853330527</v>
      </c>
      <c r="BD561" s="61">
        <f>IF($AA$12,$Z$12*($Q561-1)/(1+BC567*($Q561-1)),0)</f>
        <v>-0.12185181924505899</v>
      </c>
      <c r="BE561" s="114">
        <f>IF(BD561=0,0,-1*BD561^2/$Z$12)</f>
        <v>-0.14847865853330527</v>
      </c>
      <c r="BF561" s="61">
        <f>IF($AA$12,$Z$12*($Q561-1)/(1+BE567*($Q561-1)),0)</f>
        <v>-0.12185181924505899</v>
      </c>
      <c r="BG561" s="114">
        <f>IF(BF561=0,0,-1*BF561^2/$Z$12)</f>
        <v>-0.14847865853330527</v>
      </c>
      <c r="BH561" s="61">
        <f>IF($AA$12,$Z$12*($Q561-1)/(1+BG567*($Q561-1)),0)</f>
        <v>-0.12185181924505899</v>
      </c>
      <c r="BI561" s="114">
        <f>IF(BH561=0,0,-1*BH561^2/$Z$12)</f>
        <v>-0.14847865853330527</v>
      </c>
      <c r="BJ561" s="61">
        <f>IF($AA$12,$Z$12*($Q561-1)/(1+BI567*($Q561-1)),0)</f>
        <v>-0.12185181924505899</v>
      </c>
      <c r="BK561" s="114">
        <f>IF(BJ561=0,0,-1*BJ561^2/$Z$12)</f>
        <v>-0.14847865853330527</v>
      </c>
      <c r="BL561" s="61">
        <f>IF($AA$12,$Z$12*($Q561-1)/(1+BK567*($Q561-1)),0)</f>
        <v>-0.12185181924505899</v>
      </c>
      <c r="BM561" s="114">
        <f>IF(BL561=0,0,-1*BL561^2/$Z$12)</f>
        <v>-0.14847865853330527</v>
      </c>
      <c r="BN561" s="61">
        <f>IF($AA$12,$Z$12*($Q561-1)/(1+BM567*($Q561-1)),0)</f>
        <v>-0.12185181924505899</v>
      </c>
      <c r="BO561" s="114">
        <f>IF(BN561=0,0,-1*BN561^2/$Z$12)</f>
        <v>-0.14847865853330527</v>
      </c>
      <c r="BP561" s="61">
        <f>IF($AA$12,$Z$12*($Q561-1)/(1+BO567*($Q561-1)),0)</f>
        <v>-0.12185181924505899</v>
      </c>
      <c r="BQ561" s="114">
        <f>IF(BP561=0,0,-1*BP561^2/$Z$12)</f>
        <v>-0.14847865853330527</v>
      </c>
      <c r="BR561" s="61">
        <f>IF($AA$12,$Z$12*($Q561-1)/(1+BQ567*($Q561-1)),0)</f>
        <v>-0.12185181924505899</v>
      </c>
      <c r="BS561" s="114">
        <f>IF(BR561=0,0,-1*BR561^2/$Z$12)</f>
        <v>-0.14847865853330527</v>
      </c>
      <c r="BT561" s="61">
        <f>IF($AA$12,$Z$12*($Q561-1)/(1+BS567*($Q561-1)),0)</f>
        <v>-0.12185181924505899</v>
      </c>
      <c r="BU561" s="114">
        <f>IF(BT561=0,0,-1*BT561^2/$Z$12)</f>
        <v>-0.14847865853330527</v>
      </c>
      <c r="BV561" s="61">
        <f>IF($AA$12,$Z$12*($Q561-1)/(1+BU567*($Q561-1)),0)</f>
        <v>-0.12185181924505899</v>
      </c>
      <c r="BW561" s="114">
        <f>IF(BV561=0,0,-1*BV561^2/$Z$12)</f>
        <v>-0.14847865853330527</v>
      </c>
      <c r="BX561" s="61">
        <f>IF($AA$12,$Z$12*($Q561-1)/(1+BW567*($Q561-1)),0)</f>
        <v>-0.12185181924505899</v>
      </c>
      <c r="BY561" s="114">
        <f>IF(BX561=0,0,-1*BX561^2/$Z$12)</f>
        <v>-0.14847865853330527</v>
      </c>
      <c r="BZ561" s="61">
        <f>IF($AA$12,$Z$12*($Q561-1)/(1+BY567*($Q561-1)),0)</f>
        <v>-0.12185181924505899</v>
      </c>
      <c r="CA561" s="114">
        <f>IF(BZ561=0,0,-1*BZ561^2/$Z$12)</f>
        <v>-0.14847865853330527</v>
      </c>
      <c r="CB561" s="61">
        <f>IF($AA$12,$Z$12*($Q561-1)/(1+CA567*($Q561-1)),0)</f>
        <v>-0.12185181924505899</v>
      </c>
      <c r="CC561" s="114">
        <f>IF(CB561=0,0,-1*CB561^2/$Z$12)</f>
        <v>-0.14847865853330527</v>
      </c>
      <c r="CD561" s="61">
        <f>IF($AA$12,$Z$12*($Q561-1)/(1+CC567*($Q561-1)),0)</f>
        <v>-0.12185181924505899</v>
      </c>
      <c r="CE561" s="114">
        <f>IF(CD561=0,0,-1*CD561^2/$Z$12)</f>
        <v>-0.14847865853330527</v>
      </c>
      <c r="CF561" s="61">
        <f>IF($AA$12,$Z$12*($Q561-1)/(1+CE567*($Q561-1)),0)</f>
        <v>-0.12185181924505899</v>
      </c>
      <c r="CG561" s="114">
        <f>IF(CF561=0,0,-1*CF561^2/$Z$12)</f>
        <v>-0.14847865853330527</v>
      </c>
      <c r="CH561" s="61">
        <f>IF($AA$12,$Z$12*($Q561-1)/(1+CG567*($Q561-1)),0)</f>
        <v>-0.12185181924505899</v>
      </c>
      <c r="CI561" s="114">
        <f>IF(CH561=0,0,-1*CH561^2/$Z$12)</f>
        <v>-0.14847865853330527</v>
      </c>
      <c r="CJ561" s="61">
        <f>IF($AA$12,$Z$12*($Q561-1)/(1+CI567*($Q561-1)),0)</f>
        <v>-0.12185181924505899</v>
      </c>
      <c r="CK561" s="114">
        <f>IF(CJ561=0,0,-1*CJ561^2/$Z$12)</f>
        <v>-0.14847865853330527</v>
      </c>
      <c r="CL561" s="61">
        <f>IF($AA$12,$Z$12*($Q561-1)/(1+CK567*($Q561-1)),0)</f>
        <v>-0.12185181924505899</v>
      </c>
      <c r="CM561" s="114">
        <f>IF(CL561=0,0,-1*CL561^2/$Z$12)</f>
        <v>-0.14847865853330527</v>
      </c>
      <c r="CN561" s="61">
        <f>IF($AA$12,$Z$12*($Q561-1)/(1+CM567*($Q561-1)),0)</f>
        <v>-0.12185181924505899</v>
      </c>
      <c r="CO561" s="114">
        <f>IF(CN561=0,0,-1*CN561^2/$Z$12)</f>
        <v>-0.14847865853330527</v>
      </c>
      <c r="CP561" s="61">
        <f>IF($AA$12,$Z$12*($Q561-1)/(1+CO567*($Q561-1)),0)</f>
        <v>-0.12185181924505899</v>
      </c>
      <c r="CQ561" s="114">
        <f>IF(CP561=0,0,-1*CP561^2/$Z$12)</f>
        <v>-0.14847865853330527</v>
      </c>
      <c r="CR561" s="61">
        <f>IF($AA$12,$Z$12*($Q561-1)/(1+CQ567*($Q561-1)),0)</f>
        <v>-0.12185181924505899</v>
      </c>
      <c r="CS561" s="114">
        <f>IF(CR561=0,0,-1*CR561^2/$Z$12)</f>
        <v>-0.14847865853330527</v>
      </c>
      <c r="CT561" s="61">
        <f>IF($AA$12,$Z$12*($Q561-1)/(1+CS567*($Q561-1)),0)</f>
        <v>-0.12185181924505899</v>
      </c>
      <c r="CU561" s="114">
        <f>IF(CT561=0,0,-1*CT561^2/$Z$12)</f>
        <v>-0.14847865853330527</v>
      </c>
      <c r="CV561" s="61">
        <f>IF($AA$12,$Z$12*($Q561-1)/(1+CU567*($Q561-1)),0)</f>
        <v>-0.12185181924505899</v>
      </c>
      <c r="CW561" s="114">
        <f>IF(CV561=0,0,-1*CV561^2/$Z$12)</f>
        <v>-0.14847865853330527</v>
      </c>
      <c r="CX561" s="61">
        <f>IF($AA$12,$Z$12*($Q561-1)/(1+CW567*($Q561-1)),0)</f>
        <v>-0.12185181924505899</v>
      </c>
      <c r="CY561" s="114">
        <f>IF(CX561=0,0,-1*CX561^2/$Z$12)</f>
        <v>-0.14847865853330527</v>
      </c>
      <c r="CZ561" s="61">
        <f>IF($AA$12,$Z$12*($Q561-1)/(1+CY567*($Q561-1)),0)</f>
        <v>-0.12185181924505899</v>
      </c>
      <c r="DA561" s="114">
        <f>IF(CZ561=0,0,-1*CZ561^2/$Z$12)</f>
        <v>-0.14847865853330527</v>
      </c>
      <c r="DB561" s="61">
        <f>IF($AA$12,$Z$12*($Q561-1)/(1+DA567*($Q561-1)),0)</f>
        <v>-0.12185181924505899</v>
      </c>
      <c r="DC561" s="114">
        <f>IF(DB561=0,0,-1*DB561^2/$Z$12)</f>
        <v>-0.14847865853330527</v>
      </c>
      <c r="DD561" s="61">
        <f>IF($AA$12,$Z$12*($Q561-1)/(1+DC567*($Q561-1)),0)</f>
        <v>-0.12185181924505899</v>
      </c>
      <c r="DE561" s="114">
        <f>IF(DD561=0,0,-1*DD561^2/$Z$12)</f>
        <v>-0.14847865853330527</v>
      </c>
      <c r="DF561" s="61">
        <f>IF($AA$12,$Z$12*($Q561-1)/(1+DE567*($Q561-1)),0)</f>
        <v>-0.12185181924505899</v>
      </c>
      <c r="DG561" s="114">
        <f>IF(DF561=0,0,-1*DF561^2/$Z$12)</f>
        <v>-0.14847865853330527</v>
      </c>
      <c r="DH561" s="61">
        <f>IF($AA$12,$Z$12*($Q561-1)/(1+DG567*($Q561-1)),0)</f>
        <v>-0.12185181924505899</v>
      </c>
      <c r="DI561" s="114">
        <f>IF(DH561=0,0,-1*DH561^2/$Z$12)</f>
        <v>-0.14847865853330527</v>
      </c>
      <c r="DJ561" s="61">
        <f>IF($AA$12,$Z$12*($Q561-1)/(1+DI567*($Q561-1)),0)</f>
        <v>-0.12185181924505899</v>
      </c>
      <c r="DK561" s="114">
        <f>IF(DJ561=0,0,-1*DJ561^2/$Z$12)</f>
        <v>-0.14847865853330527</v>
      </c>
      <c r="DL561" s="61">
        <f>IF($AA$12,$Z$12*($Q561-1)/(1+DK567*($Q561-1)),0)</f>
        <v>-0.12185181924505899</v>
      </c>
      <c r="DM561" s="154">
        <f>IF(DL561=0,0,-1*DL561^2/$Z$12)</f>
        <v>-0.14847865853330527</v>
      </c>
    </row>
    <row r="562" spans="14:117" x14ac:dyDescent="0.25">
      <c r="N562" s="153">
        <f>$Z$13/(O554*(Q562-1)+1)</f>
        <v>3.9090198557454908E-2</v>
      </c>
      <c r="O562" s="169">
        <f t="shared" si="116"/>
        <v>0.28965048528632337</v>
      </c>
      <c r="P562" s="78">
        <v>7</v>
      </c>
      <c r="Q562" s="61">
        <f>IF($AA$13,AV537/AV549,0)</f>
        <v>7.4097982608247461</v>
      </c>
      <c r="R562" s="61">
        <f>IF($AA$13,$Z$13*($Q562-1)/(1+O514*($Q562-1)),0)</f>
        <v>0.25056028699019628</v>
      </c>
      <c r="S562" s="114">
        <f>IF(R562=0,0,-1*R562^2/$Z$13)</f>
        <v>-0.62780457416609514</v>
      </c>
      <c r="T562" s="61">
        <f>IF($AA$13,$Z$13*($Q562-1)/(1+S567*($Q562-1)),0)</f>
        <v>0.24826044284788373</v>
      </c>
      <c r="U562" s="114">
        <f>IF(T562=0,0,-1*T562^2/$Z$13)</f>
        <v>-0.61633247483027342</v>
      </c>
      <c r="V562" s="61">
        <f>IF($AA$13,$Z$13*($Q562-1)/(1+U567*($Q562-1)),0)</f>
        <v>0.2505693016404677</v>
      </c>
      <c r="W562" s="114">
        <f>IF(V562=0,0,-1*V562^2/$Z$13)</f>
        <v>-0.62784974924591685</v>
      </c>
      <c r="X562" s="61">
        <f>IF($AA$13,$Z$13*($Q562-1)/(1+W567*($Q562-1)),0)</f>
        <v>0.25056028686731646</v>
      </c>
      <c r="Y562" s="114">
        <f>IF(X562=0,0,-1*X562^2/$Z$13)</f>
        <v>-0.62780457355031916</v>
      </c>
      <c r="Z562" s="61">
        <f>IF($AA$13,$Z$13*($Q562-1)/(1+Y567*($Q562-1)),0)</f>
        <v>0.25056028672886849</v>
      </c>
      <c r="AA562" s="114">
        <f>IF(Z562=0,0,-1*Z562^2/$Z$13)</f>
        <v>-0.62780457285652791</v>
      </c>
      <c r="AB562" s="61">
        <f>IF($AA$13,$Z$13*($Q562-1)/(1+AA567*($Q562-1)),0)</f>
        <v>0.25056028672886849</v>
      </c>
      <c r="AC562" s="114">
        <f>IF(AB562=0,0,-1*AB562^2/$Z$13)</f>
        <v>-0.62780457285652791</v>
      </c>
      <c r="AD562" s="61">
        <f>IF($AA$13,$Z$13*($Q562-1)/(1+AC567*($Q562-1)),0)</f>
        <v>0.25056028672886849</v>
      </c>
      <c r="AE562" s="114">
        <f>IF(AD562=0,0,-1*AD562^2/$Z$13)</f>
        <v>-0.62780457285652791</v>
      </c>
      <c r="AF562" s="61">
        <f>IF($AA$13,$Z$13*($Q562-1)/(1+AE567*($Q562-1)),0)</f>
        <v>0.25056028672886849</v>
      </c>
      <c r="AG562" s="114">
        <f>IF(AF562=0,0,-1*AF562^2/$Z$13)</f>
        <v>-0.62780457285652791</v>
      </c>
      <c r="AH562" s="61">
        <f>IF($AA$13,$Z$13*($Q562-1)/(1+AG567*($Q562-1)),0)</f>
        <v>0.25056028672886849</v>
      </c>
      <c r="AI562" s="114">
        <f>IF(AH562=0,0,-1*AH562^2/$Z$13)</f>
        <v>-0.62780457285652791</v>
      </c>
      <c r="AJ562" s="61">
        <f>IF($AA$13,$Z$13*($Q562-1)/(1+AI567*($Q562-1)),0)</f>
        <v>0.25056028672886849</v>
      </c>
      <c r="AK562" s="114">
        <f>IF(AJ562=0,0,-1*AJ562^2/$Z$13)</f>
        <v>-0.62780457285652791</v>
      </c>
      <c r="AL562" s="61">
        <f>IF($AA$13,$Z$13*($Q562-1)/(1+AK567*($Q562-1)),0)</f>
        <v>0.25056028672886849</v>
      </c>
      <c r="AM562" s="114">
        <f>IF(AL562=0,0,-1*AL562^2/$Z$13)</f>
        <v>-0.62780457285652791</v>
      </c>
      <c r="AN562" s="61">
        <f>IF($AA$13,$Z$13*($Q562-1)/(1+AM567*($Q562-1)),0)</f>
        <v>0.25056028672886849</v>
      </c>
      <c r="AO562" s="114">
        <f>IF(AN562=0,0,-1*AN562^2/$Z$13)</f>
        <v>-0.62780457285652791</v>
      </c>
      <c r="AP562" s="61">
        <f>IF($AA$13,$Z$13*($Q562-1)/(1+AO567*($Q562-1)),0)</f>
        <v>0.25056028672886849</v>
      </c>
      <c r="AQ562" s="114">
        <f>IF(AP562=0,0,-1*AP562^2/$Z$13)</f>
        <v>-0.62780457285652791</v>
      </c>
      <c r="AR562" s="61">
        <f>IF($AA$13,$Z$13*($Q562-1)/(1+AQ567*($Q562-1)),0)</f>
        <v>0.25056028672886849</v>
      </c>
      <c r="AS562" s="114">
        <f>IF(AR562=0,0,-1*AR562^2/$Z$13)</f>
        <v>-0.62780457285652791</v>
      </c>
      <c r="AT562" s="61">
        <f>IF($AA$13,$Z$13*($Q562-1)/(1+AS567*($Q562-1)),0)</f>
        <v>0.25056028672886849</v>
      </c>
      <c r="AU562" s="114">
        <f>IF(AT562=0,0,-1*AT562^2/$Z$13)</f>
        <v>-0.62780457285652791</v>
      </c>
      <c r="AV562" s="61">
        <f>IF($AA$13,$Z$13*($Q562-1)/(1+AU567*($Q562-1)),0)</f>
        <v>0.25056028672886849</v>
      </c>
      <c r="AW562" s="114">
        <f>IF(AV562=0,0,-1*AV562^2/$Z$13)</f>
        <v>-0.62780457285652791</v>
      </c>
      <c r="AX562" s="61">
        <f>IF($AA$13,$Z$13*($Q562-1)/(1+AW567*($Q562-1)),0)</f>
        <v>0.25056028672886849</v>
      </c>
      <c r="AY562" s="114">
        <f>IF(AX562=0,0,-1*AX562^2/$Z$13)</f>
        <v>-0.62780457285652791</v>
      </c>
      <c r="AZ562" s="61">
        <f>IF($AA$13,$Z$13*($Q562-1)/(1+AY567*($Q562-1)),0)</f>
        <v>0.25056028672886849</v>
      </c>
      <c r="BA562" s="114">
        <f>IF(AZ562=0,0,-1*AZ562^2/$Z$13)</f>
        <v>-0.62780457285652791</v>
      </c>
      <c r="BB562" s="61">
        <f>IF($AA$13,$Z$13*($Q562-1)/(1+BA567*($Q562-1)),0)</f>
        <v>0.25056028672886849</v>
      </c>
      <c r="BC562" s="114">
        <f>IF(BB562=0,0,-1*BB562^2/$Z$13)</f>
        <v>-0.62780457285652791</v>
      </c>
      <c r="BD562" s="61">
        <f>IF($AA$13,$Z$13*($Q562-1)/(1+BC567*($Q562-1)),0)</f>
        <v>0.25056028672886849</v>
      </c>
      <c r="BE562" s="114">
        <f>IF(BD562=0,0,-1*BD562^2/$Z$13)</f>
        <v>-0.62780457285652791</v>
      </c>
      <c r="BF562" s="61">
        <f>IF($AA$13,$Z$13*($Q562-1)/(1+BE567*($Q562-1)),0)</f>
        <v>0.25056028672886849</v>
      </c>
      <c r="BG562" s="114">
        <f>IF(BF562=0,0,-1*BF562^2/$Z$13)</f>
        <v>-0.62780457285652791</v>
      </c>
      <c r="BH562" s="61">
        <f>IF($AA$13,$Z$13*($Q562-1)/(1+BG567*($Q562-1)),0)</f>
        <v>0.25056028672886849</v>
      </c>
      <c r="BI562" s="114">
        <f>IF(BH562=0,0,-1*BH562^2/$Z$13)</f>
        <v>-0.62780457285652791</v>
      </c>
      <c r="BJ562" s="61">
        <f>IF($AA$13,$Z$13*($Q562-1)/(1+BI567*($Q562-1)),0)</f>
        <v>0.25056028672886849</v>
      </c>
      <c r="BK562" s="114">
        <f>IF(BJ562=0,0,-1*BJ562^2/$Z$13)</f>
        <v>-0.62780457285652791</v>
      </c>
      <c r="BL562" s="61">
        <f>IF($AA$13,$Z$13*($Q562-1)/(1+BK567*($Q562-1)),0)</f>
        <v>0.25056028672886849</v>
      </c>
      <c r="BM562" s="114">
        <f>IF(BL562=0,0,-1*BL562^2/$Z$13)</f>
        <v>-0.62780457285652791</v>
      </c>
      <c r="BN562" s="61">
        <f>IF($AA$13,$Z$13*($Q562-1)/(1+BM567*($Q562-1)),0)</f>
        <v>0.25056028672886849</v>
      </c>
      <c r="BO562" s="114">
        <f>IF(BN562=0,0,-1*BN562^2/$Z$13)</f>
        <v>-0.62780457285652791</v>
      </c>
      <c r="BP562" s="61">
        <f>IF($AA$13,$Z$13*($Q562-1)/(1+BO567*($Q562-1)),0)</f>
        <v>0.25056028672886849</v>
      </c>
      <c r="BQ562" s="114">
        <f>IF(BP562=0,0,-1*BP562^2/$Z$13)</f>
        <v>-0.62780457285652791</v>
      </c>
      <c r="BR562" s="61">
        <f>IF($AA$13,$Z$13*($Q562-1)/(1+BQ567*($Q562-1)),0)</f>
        <v>0.25056028672886849</v>
      </c>
      <c r="BS562" s="114">
        <f>IF(BR562=0,0,-1*BR562^2/$Z$13)</f>
        <v>-0.62780457285652791</v>
      </c>
      <c r="BT562" s="61">
        <f>IF($AA$13,$Z$13*($Q562-1)/(1+BS567*($Q562-1)),0)</f>
        <v>0.25056028672886849</v>
      </c>
      <c r="BU562" s="114">
        <f>IF(BT562=0,0,-1*BT562^2/$Z$13)</f>
        <v>-0.62780457285652791</v>
      </c>
      <c r="BV562" s="61">
        <f>IF($AA$13,$Z$13*($Q562-1)/(1+BU567*($Q562-1)),0)</f>
        <v>0.25056028672886849</v>
      </c>
      <c r="BW562" s="114">
        <f>IF(BV562=0,0,-1*BV562^2/$Z$13)</f>
        <v>-0.62780457285652791</v>
      </c>
      <c r="BX562" s="61">
        <f>IF($AA$13,$Z$13*($Q562-1)/(1+BW567*($Q562-1)),0)</f>
        <v>0.25056028672886849</v>
      </c>
      <c r="BY562" s="114">
        <f>IF(BX562=0,0,-1*BX562^2/$Z$13)</f>
        <v>-0.62780457285652791</v>
      </c>
      <c r="BZ562" s="61">
        <f>IF($AA$13,$Z$13*($Q562-1)/(1+BY567*($Q562-1)),0)</f>
        <v>0.25056028672886849</v>
      </c>
      <c r="CA562" s="114">
        <f>IF(BZ562=0,0,-1*BZ562^2/$Z$13)</f>
        <v>-0.62780457285652791</v>
      </c>
      <c r="CB562" s="61">
        <f>IF($AA$13,$Z$13*($Q562-1)/(1+CA567*($Q562-1)),0)</f>
        <v>0.25056028672886849</v>
      </c>
      <c r="CC562" s="114">
        <f>IF(CB562=0,0,-1*CB562^2/$Z$13)</f>
        <v>-0.62780457285652791</v>
      </c>
      <c r="CD562" s="61">
        <f>IF($AA$13,$Z$13*($Q562-1)/(1+CC567*($Q562-1)),0)</f>
        <v>0.25056028672886849</v>
      </c>
      <c r="CE562" s="114">
        <f>IF(CD562=0,0,-1*CD562^2/$Z$13)</f>
        <v>-0.62780457285652791</v>
      </c>
      <c r="CF562" s="61">
        <f>IF($AA$13,$Z$13*($Q562-1)/(1+CE567*($Q562-1)),0)</f>
        <v>0.25056028672886849</v>
      </c>
      <c r="CG562" s="114">
        <f>IF(CF562=0,0,-1*CF562^2/$Z$13)</f>
        <v>-0.62780457285652791</v>
      </c>
      <c r="CH562" s="61">
        <f>IF($AA$13,$Z$13*($Q562-1)/(1+CG567*($Q562-1)),0)</f>
        <v>0.25056028672886849</v>
      </c>
      <c r="CI562" s="114">
        <f>IF(CH562=0,0,-1*CH562^2/$Z$13)</f>
        <v>-0.62780457285652791</v>
      </c>
      <c r="CJ562" s="61">
        <f>IF($AA$13,$Z$13*($Q562-1)/(1+CI567*($Q562-1)),0)</f>
        <v>0.25056028672886849</v>
      </c>
      <c r="CK562" s="114">
        <f>IF(CJ562=0,0,-1*CJ562^2/$Z$13)</f>
        <v>-0.62780457285652791</v>
      </c>
      <c r="CL562" s="61">
        <f>IF($AA$13,$Z$13*($Q562-1)/(1+CK567*($Q562-1)),0)</f>
        <v>0.25056028672886849</v>
      </c>
      <c r="CM562" s="114">
        <f>IF(CL562=0,0,-1*CL562^2/$Z$13)</f>
        <v>-0.62780457285652791</v>
      </c>
      <c r="CN562" s="61">
        <f>IF($AA$13,$Z$13*($Q562-1)/(1+CM567*($Q562-1)),0)</f>
        <v>0.25056028672886849</v>
      </c>
      <c r="CO562" s="114">
        <f>IF(CN562=0,0,-1*CN562^2/$Z$13)</f>
        <v>-0.62780457285652791</v>
      </c>
      <c r="CP562" s="61">
        <f>IF($AA$13,$Z$13*($Q562-1)/(1+CO567*($Q562-1)),0)</f>
        <v>0.25056028672886849</v>
      </c>
      <c r="CQ562" s="114">
        <f>IF(CP562=0,0,-1*CP562^2/$Z$13)</f>
        <v>-0.62780457285652791</v>
      </c>
      <c r="CR562" s="61">
        <f>IF($AA$13,$Z$13*($Q562-1)/(1+CQ567*($Q562-1)),0)</f>
        <v>0.25056028672886849</v>
      </c>
      <c r="CS562" s="114">
        <f>IF(CR562=0,0,-1*CR562^2/$Z$13)</f>
        <v>-0.62780457285652791</v>
      </c>
      <c r="CT562" s="61">
        <f>IF($AA$13,$Z$13*($Q562-1)/(1+CS567*($Q562-1)),0)</f>
        <v>0.25056028672886849</v>
      </c>
      <c r="CU562" s="114">
        <f>IF(CT562=0,0,-1*CT562^2/$Z$13)</f>
        <v>-0.62780457285652791</v>
      </c>
      <c r="CV562" s="61">
        <f>IF($AA$13,$Z$13*($Q562-1)/(1+CU567*($Q562-1)),0)</f>
        <v>0.25056028672886849</v>
      </c>
      <c r="CW562" s="114">
        <f>IF(CV562=0,0,-1*CV562^2/$Z$13)</f>
        <v>-0.62780457285652791</v>
      </c>
      <c r="CX562" s="61">
        <f>IF($AA$13,$Z$13*($Q562-1)/(1+CW567*($Q562-1)),0)</f>
        <v>0.25056028672886849</v>
      </c>
      <c r="CY562" s="114">
        <f>IF(CX562=0,0,-1*CX562^2/$Z$13)</f>
        <v>-0.62780457285652791</v>
      </c>
      <c r="CZ562" s="61">
        <f>IF($AA$13,$Z$13*($Q562-1)/(1+CY567*($Q562-1)),0)</f>
        <v>0.25056028672886849</v>
      </c>
      <c r="DA562" s="114">
        <f>IF(CZ562=0,0,-1*CZ562^2/$Z$13)</f>
        <v>-0.62780457285652791</v>
      </c>
      <c r="DB562" s="61">
        <f>IF($AA$13,$Z$13*($Q562-1)/(1+DA567*($Q562-1)),0)</f>
        <v>0.25056028672886849</v>
      </c>
      <c r="DC562" s="114">
        <f>IF(DB562=0,0,-1*DB562^2/$Z$13)</f>
        <v>-0.62780457285652791</v>
      </c>
      <c r="DD562" s="61">
        <f>IF($AA$13,$Z$13*($Q562-1)/(1+DC567*($Q562-1)),0)</f>
        <v>0.25056028672886849</v>
      </c>
      <c r="DE562" s="114">
        <f>IF(DD562=0,0,-1*DD562^2/$Z$13)</f>
        <v>-0.62780457285652791</v>
      </c>
      <c r="DF562" s="61">
        <f>IF($AA$13,$Z$13*($Q562-1)/(1+DE567*($Q562-1)),0)</f>
        <v>0.25056028672886849</v>
      </c>
      <c r="DG562" s="114">
        <f>IF(DF562=0,0,-1*DF562^2/$Z$13)</f>
        <v>-0.62780457285652791</v>
      </c>
      <c r="DH562" s="61">
        <f>IF($AA$13,$Z$13*($Q562-1)/(1+DG567*($Q562-1)),0)</f>
        <v>0.25056028672886849</v>
      </c>
      <c r="DI562" s="114">
        <f>IF(DH562=0,0,-1*DH562^2/$Z$13)</f>
        <v>-0.62780457285652791</v>
      </c>
      <c r="DJ562" s="61">
        <f>IF($AA$13,$Z$13*($Q562-1)/(1+DI567*($Q562-1)),0)</f>
        <v>0.25056028672886849</v>
      </c>
      <c r="DK562" s="114">
        <f>IF(DJ562=0,0,-1*DJ562^2/$Z$13)</f>
        <v>-0.62780457285652791</v>
      </c>
      <c r="DL562" s="61">
        <f>IF($AA$13,$Z$13*($Q562-1)/(1+DK567*($Q562-1)),0)</f>
        <v>0.25056028672886849</v>
      </c>
      <c r="DM562" s="154">
        <f>IF(DL562=0,0,-1*DL562^2/$Z$13)</f>
        <v>-0.62780457285652791</v>
      </c>
    </row>
    <row r="563" spans="14:117" x14ac:dyDescent="0.25">
      <c r="N563" s="153">
        <f>$Z$14/(O554*(Q563-1)+1)</f>
        <v>8.8114409288347906E-2</v>
      </c>
      <c r="O563" s="169">
        <f t="shared" si="116"/>
        <v>0.1370073123371727</v>
      </c>
      <c r="P563" s="78">
        <v>8</v>
      </c>
      <c r="Q563" s="61">
        <f>IF($AA$14,AV538/AV550,0)</f>
        <v>1.554879768742776</v>
      </c>
      <c r="R563" s="61">
        <f>IF($AA$14,$Z$14*($Q563-1)/(1+O514*($Q563-1)),0)</f>
        <v>4.8892903058775486E-2</v>
      </c>
      <c r="S563" s="114">
        <f>IF(R563=0,0,-1*R563^2/$Z$14)</f>
        <v>-2.390515969514817E-2</v>
      </c>
      <c r="T563" s="61">
        <f>IF($AA$14,$Z$14*($Q563-1)/(1+S567*($Q563-1)),0)</f>
        <v>4.8804679224397185E-2</v>
      </c>
      <c r="U563" s="114">
        <f>IF(T563=0,0,-1*T563^2/$Z$14)</f>
        <v>-2.3818967141963063E-2</v>
      </c>
      <c r="V563" s="61">
        <f>IF($AA$14,$Z$14*($Q563-1)/(1+U567*($Q563-1)),0)</f>
        <v>4.8893246303191265E-2</v>
      </c>
      <c r="W563" s="114">
        <f>IF(V563=0,0,-1*V563^2/$Z$14)</f>
        <v>-2.3905495340645261E-2</v>
      </c>
      <c r="X563" s="61">
        <f>IF($AA$14,$Z$14*($Q563-1)/(1+W567*($Q563-1)),0)</f>
        <v>4.8892903054096534E-2</v>
      </c>
      <c r="Y563" s="114">
        <f>IF(X563=0,0,-1*X563^2/$Z$14)</f>
        <v>-2.390515969057282E-2</v>
      </c>
      <c r="Z563" s="61">
        <f>IF($AA$14,$Z$14*($Q563-1)/(1+Y567*($Q563-1)),0)</f>
        <v>4.8892903048824793E-2</v>
      </c>
      <c r="AA563" s="114">
        <f>IF(Z563=0,0,-1*Z563^2/$Z$14)</f>
        <v>-2.3905159685417808E-2</v>
      </c>
      <c r="AB563" s="61">
        <f>IF($AA$14,$Z$14*($Q563-1)/(1+AA567*($Q563-1)),0)</f>
        <v>4.88929030488248E-2</v>
      </c>
      <c r="AC563" s="114">
        <f>IF(AB563=0,0,-1*AB563^2/$Z$14)</f>
        <v>-2.3905159685417812E-2</v>
      </c>
      <c r="AD563" s="61">
        <f>IF($AA$14,$Z$14*($Q563-1)/(1+AC567*($Q563-1)),0)</f>
        <v>4.88929030488248E-2</v>
      </c>
      <c r="AE563" s="114">
        <f>IF(AD563=0,0,-1*AD563^2/$Z$14)</f>
        <v>-2.3905159685417812E-2</v>
      </c>
      <c r="AF563" s="61">
        <f>IF($AA$14,$Z$14*($Q563-1)/(1+AE567*($Q563-1)),0)</f>
        <v>4.88929030488248E-2</v>
      </c>
      <c r="AG563" s="114">
        <f>IF(AF563=0,0,-1*AF563^2/$Z$14)</f>
        <v>-2.3905159685417812E-2</v>
      </c>
      <c r="AH563" s="61">
        <f>IF($AA$14,$Z$14*($Q563-1)/(1+AG567*($Q563-1)),0)</f>
        <v>4.88929030488248E-2</v>
      </c>
      <c r="AI563" s="114">
        <f>IF(AH563=0,0,-1*AH563^2/$Z$14)</f>
        <v>-2.3905159685417812E-2</v>
      </c>
      <c r="AJ563" s="61">
        <f>IF($AA$14,$Z$14*($Q563-1)/(1+AI567*($Q563-1)),0)</f>
        <v>4.88929030488248E-2</v>
      </c>
      <c r="AK563" s="114">
        <f>IF(AJ563=0,0,-1*AJ563^2/$Z$14)</f>
        <v>-2.3905159685417812E-2</v>
      </c>
      <c r="AL563" s="61">
        <f>IF($AA$14,$Z$14*($Q563-1)/(1+AK567*($Q563-1)),0)</f>
        <v>4.88929030488248E-2</v>
      </c>
      <c r="AM563" s="114">
        <f>IF(AL563=0,0,-1*AL563^2/$Z$14)</f>
        <v>-2.3905159685417812E-2</v>
      </c>
      <c r="AN563" s="61">
        <f>IF($AA$14,$Z$14*($Q563-1)/(1+AM567*($Q563-1)),0)</f>
        <v>4.88929030488248E-2</v>
      </c>
      <c r="AO563" s="114">
        <f>IF(AN563=0,0,-1*AN563^2/$Z$14)</f>
        <v>-2.3905159685417812E-2</v>
      </c>
      <c r="AP563" s="61">
        <f>IF($AA$14,$Z$14*($Q563-1)/(1+AO567*($Q563-1)),0)</f>
        <v>4.88929030488248E-2</v>
      </c>
      <c r="AQ563" s="114">
        <f>IF(AP563=0,0,-1*AP563^2/$Z$14)</f>
        <v>-2.3905159685417812E-2</v>
      </c>
      <c r="AR563" s="61">
        <f>IF($AA$14,$Z$14*($Q563-1)/(1+AQ567*($Q563-1)),0)</f>
        <v>4.88929030488248E-2</v>
      </c>
      <c r="AS563" s="114">
        <f>IF(AR563=0,0,-1*AR563^2/$Z$14)</f>
        <v>-2.3905159685417812E-2</v>
      </c>
      <c r="AT563" s="61">
        <f>IF($AA$14,$Z$14*($Q563-1)/(1+AS567*($Q563-1)),0)</f>
        <v>4.88929030488248E-2</v>
      </c>
      <c r="AU563" s="114">
        <f>IF(AT563=0,0,-1*AT563^2/$Z$14)</f>
        <v>-2.3905159685417812E-2</v>
      </c>
      <c r="AV563" s="61">
        <f>IF($AA$14,$Z$14*($Q563-1)/(1+AU567*($Q563-1)),0)</f>
        <v>4.88929030488248E-2</v>
      </c>
      <c r="AW563" s="114">
        <f>IF(AV563=0,0,-1*AV563^2/$Z$14)</f>
        <v>-2.3905159685417812E-2</v>
      </c>
      <c r="AX563" s="61">
        <f>IF($AA$14,$Z$14*($Q563-1)/(1+AW567*($Q563-1)),0)</f>
        <v>4.88929030488248E-2</v>
      </c>
      <c r="AY563" s="114">
        <f>IF(AX563=0,0,-1*AX563^2/$Z$14)</f>
        <v>-2.3905159685417812E-2</v>
      </c>
      <c r="AZ563" s="61">
        <f>IF($AA$14,$Z$14*($Q563-1)/(1+AY567*($Q563-1)),0)</f>
        <v>4.88929030488248E-2</v>
      </c>
      <c r="BA563" s="114">
        <f>IF(AZ563=0,0,-1*AZ563^2/$Z$14)</f>
        <v>-2.3905159685417812E-2</v>
      </c>
      <c r="BB563" s="61">
        <f>IF($AA$14,$Z$14*($Q563-1)/(1+BA567*($Q563-1)),0)</f>
        <v>4.88929030488248E-2</v>
      </c>
      <c r="BC563" s="114">
        <f>IF(BB563=0,0,-1*BB563^2/$Z$14)</f>
        <v>-2.3905159685417812E-2</v>
      </c>
      <c r="BD563" s="61">
        <f>IF($AA$14,$Z$14*($Q563-1)/(1+BC567*($Q563-1)),0)</f>
        <v>4.88929030488248E-2</v>
      </c>
      <c r="BE563" s="114">
        <f>IF(BD563=0,0,-1*BD563^2/$Z$14)</f>
        <v>-2.3905159685417812E-2</v>
      </c>
      <c r="BF563" s="61">
        <f>IF($AA$14,$Z$14*($Q563-1)/(1+BE567*($Q563-1)),0)</f>
        <v>4.88929030488248E-2</v>
      </c>
      <c r="BG563" s="114">
        <f>IF(BF563=0,0,-1*BF563^2/$Z$14)</f>
        <v>-2.3905159685417812E-2</v>
      </c>
      <c r="BH563" s="61">
        <f>IF($AA$14,$Z$14*($Q563-1)/(1+BG567*($Q563-1)),0)</f>
        <v>4.88929030488248E-2</v>
      </c>
      <c r="BI563" s="114">
        <f>IF(BH563=0,0,-1*BH563^2/$Z$14)</f>
        <v>-2.3905159685417812E-2</v>
      </c>
      <c r="BJ563" s="61">
        <f>IF($AA$14,$Z$14*($Q563-1)/(1+BI567*($Q563-1)),0)</f>
        <v>4.88929030488248E-2</v>
      </c>
      <c r="BK563" s="114">
        <f>IF(BJ563=0,0,-1*BJ563^2/$Z$14)</f>
        <v>-2.3905159685417812E-2</v>
      </c>
      <c r="BL563" s="61">
        <f>IF($AA$14,$Z$14*($Q563-1)/(1+BK567*($Q563-1)),0)</f>
        <v>4.88929030488248E-2</v>
      </c>
      <c r="BM563" s="114">
        <f>IF(BL563=0,0,-1*BL563^2/$Z$14)</f>
        <v>-2.3905159685417812E-2</v>
      </c>
      <c r="BN563" s="61">
        <f>IF($AA$14,$Z$14*($Q563-1)/(1+BM567*($Q563-1)),0)</f>
        <v>4.88929030488248E-2</v>
      </c>
      <c r="BO563" s="114">
        <f>IF(BN563=0,0,-1*BN563^2/$Z$14)</f>
        <v>-2.3905159685417812E-2</v>
      </c>
      <c r="BP563" s="61">
        <f>IF($AA$14,$Z$14*($Q563-1)/(1+BO567*($Q563-1)),0)</f>
        <v>4.88929030488248E-2</v>
      </c>
      <c r="BQ563" s="114">
        <f>IF(BP563=0,0,-1*BP563^2/$Z$14)</f>
        <v>-2.3905159685417812E-2</v>
      </c>
      <c r="BR563" s="61">
        <f>IF($AA$14,$Z$14*($Q563-1)/(1+BQ567*($Q563-1)),0)</f>
        <v>4.88929030488248E-2</v>
      </c>
      <c r="BS563" s="114">
        <f>IF(BR563=0,0,-1*BR563^2/$Z$14)</f>
        <v>-2.3905159685417812E-2</v>
      </c>
      <c r="BT563" s="61">
        <f>IF($AA$14,$Z$14*($Q563-1)/(1+BS567*($Q563-1)),0)</f>
        <v>4.88929030488248E-2</v>
      </c>
      <c r="BU563" s="114">
        <f>IF(BT563=0,0,-1*BT563^2/$Z$14)</f>
        <v>-2.3905159685417812E-2</v>
      </c>
      <c r="BV563" s="61">
        <f>IF($AA$14,$Z$14*($Q563-1)/(1+BU567*($Q563-1)),0)</f>
        <v>4.88929030488248E-2</v>
      </c>
      <c r="BW563" s="114">
        <f>IF(BV563=0,0,-1*BV563^2/$Z$14)</f>
        <v>-2.3905159685417812E-2</v>
      </c>
      <c r="BX563" s="61">
        <f>IF($AA$14,$Z$14*($Q563-1)/(1+BW567*($Q563-1)),0)</f>
        <v>4.88929030488248E-2</v>
      </c>
      <c r="BY563" s="114">
        <f>IF(BX563=0,0,-1*BX563^2/$Z$14)</f>
        <v>-2.3905159685417812E-2</v>
      </c>
      <c r="BZ563" s="61">
        <f>IF($AA$14,$Z$14*($Q563-1)/(1+BY567*($Q563-1)),0)</f>
        <v>4.88929030488248E-2</v>
      </c>
      <c r="CA563" s="114">
        <f>IF(BZ563=0,0,-1*BZ563^2/$Z$14)</f>
        <v>-2.3905159685417812E-2</v>
      </c>
      <c r="CB563" s="61">
        <f>IF($AA$14,$Z$14*($Q563-1)/(1+CA567*($Q563-1)),0)</f>
        <v>4.88929030488248E-2</v>
      </c>
      <c r="CC563" s="114">
        <f>IF(CB563=0,0,-1*CB563^2/$Z$14)</f>
        <v>-2.3905159685417812E-2</v>
      </c>
      <c r="CD563" s="61">
        <f>IF($AA$14,$Z$14*($Q563-1)/(1+CC567*($Q563-1)),0)</f>
        <v>4.88929030488248E-2</v>
      </c>
      <c r="CE563" s="114">
        <f>IF(CD563=0,0,-1*CD563^2/$Z$14)</f>
        <v>-2.3905159685417812E-2</v>
      </c>
      <c r="CF563" s="61">
        <f>IF($AA$14,$Z$14*($Q563-1)/(1+CE567*($Q563-1)),0)</f>
        <v>4.88929030488248E-2</v>
      </c>
      <c r="CG563" s="114">
        <f>IF(CF563=0,0,-1*CF563^2/$Z$14)</f>
        <v>-2.3905159685417812E-2</v>
      </c>
      <c r="CH563" s="61">
        <f>IF($AA$14,$Z$14*($Q563-1)/(1+CG567*($Q563-1)),0)</f>
        <v>4.88929030488248E-2</v>
      </c>
      <c r="CI563" s="114">
        <f>IF(CH563=0,0,-1*CH563^2/$Z$14)</f>
        <v>-2.3905159685417812E-2</v>
      </c>
      <c r="CJ563" s="61">
        <f>IF($AA$14,$Z$14*($Q563-1)/(1+CI567*($Q563-1)),0)</f>
        <v>4.88929030488248E-2</v>
      </c>
      <c r="CK563" s="114">
        <f>IF(CJ563=0,0,-1*CJ563^2/$Z$14)</f>
        <v>-2.3905159685417812E-2</v>
      </c>
      <c r="CL563" s="61">
        <f>IF($AA$14,$Z$14*($Q563-1)/(1+CK567*($Q563-1)),0)</f>
        <v>4.88929030488248E-2</v>
      </c>
      <c r="CM563" s="114">
        <f>IF(CL563=0,0,-1*CL563^2/$Z$14)</f>
        <v>-2.3905159685417812E-2</v>
      </c>
      <c r="CN563" s="61">
        <f>IF($AA$14,$Z$14*($Q563-1)/(1+CM567*($Q563-1)),0)</f>
        <v>4.88929030488248E-2</v>
      </c>
      <c r="CO563" s="114">
        <f>IF(CN563=0,0,-1*CN563^2/$Z$14)</f>
        <v>-2.3905159685417812E-2</v>
      </c>
      <c r="CP563" s="61">
        <f>IF($AA$14,$Z$14*($Q563-1)/(1+CO567*($Q563-1)),0)</f>
        <v>4.88929030488248E-2</v>
      </c>
      <c r="CQ563" s="114">
        <f>IF(CP563=0,0,-1*CP563^2/$Z$14)</f>
        <v>-2.3905159685417812E-2</v>
      </c>
      <c r="CR563" s="61">
        <f>IF($AA$14,$Z$14*($Q563-1)/(1+CQ567*($Q563-1)),0)</f>
        <v>4.88929030488248E-2</v>
      </c>
      <c r="CS563" s="114">
        <f>IF(CR563=0,0,-1*CR563^2/$Z$14)</f>
        <v>-2.3905159685417812E-2</v>
      </c>
      <c r="CT563" s="61">
        <f>IF($AA$14,$Z$14*($Q563-1)/(1+CS567*($Q563-1)),0)</f>
        <v>4.88929030488248E-2</v>
      </c>
      <c r="CU563" s="114">
        <f>IF(CT563=0,0,-1*CT563^2/$Z$14)</f>
        <v>-2.3905159685417812E-2</v>
      </c>
      <c r="CV563" s="61">
        <f>IF($AA$14,$Z$14*($Q563-1)/(1+CU567*($Q563-1)),0)</f>
        <v>4.88929030488248E-2</v>
      </c>
      <c r="CW563" s="114">
        <f>IF(CV563=0,0,-1*CV563^2/$Z$14)</f>
        <v>-2.3905159685417812E-2</v>
      </c>
      <c r="CX563" s="61">
        <f>IF($AA$14,$Z$14*($Q563-1)/(1+CW567*($Q563-1)),0)</f>
        <v>4.88929030488248E-2</v>
      </c>
      <c r="CY563" s="114">
        <f>IF(CX563=0,0,-1*CX563^2/$Z$14)</f>
        <v>-2.3905159685417812E-2</v>
      </c>
      <c r="CZ563" s="61">
        <f>IF($AA$14,$Z$14*($Q563-1)/(1+CY567*($Q563-1)),0)</f>
        <v>4.88929030488248E-2</v>
      </c>
      <c r="DA563" s="114">
        <f>IF(CZ563=0,0,-1*CZ563^2/$Z$14)</f>
        <v>-2.3905159685417812E-2</v>
      </c>
      <c r="DB563" s="61">
        <f>IF($AA$14,$Z$14*($Q563-1)/(1+DA567*($Q563-1)),0)</f>
        <v>4.88929030488248E-2</v>
      </c>
      <c r="DC563" s="114">
        <f>IF(DB563=0,0,-1*DB563^2/$Z$14)</f>
        <v>-2.3905159685417812E-2</v>
      </c>
      <c r="DD563" s="61">
        <f>IF($AA$14,$Z$14*($Q563-1)/(1+DC567*($Q563-1)),0)</f>
        <v>4.88929030488248E-2</v>
      </c>
      <c r="DE563" s="114">
        <f>IF(DD563=0,0,-1*DD563^2/$Z$14)</f>
        <v>-2.3905159685417812E-2</v>
      </c>
      <c r="DF563" s="61">
        <f>IF($AA$14,$Z$14*($Q563-1)/(1+DE567*($Q563-1)),0)</f>
        <v>4.88929030488248E-2</v>
      </c>
      <c r="DG563" s="114">
        <f>IF(DF563=0,0,-1*DF563^2/$Z$14)</f>
        <v>-2.3905159685417812E-2</v>
      </c>
      <c r="DH563" s="61">
        <f>IF($AA$14,$Z$14*($Q563-1)/(1+DG567*($Q563-1)),0)</f>
        <v>4.88929030488248E-2</v>
      </c>
      <c r="DI563" s="114">
        <f>IF(DH563=0,0,-1*DH563^2/$Z$14)</f>
        <v>-2.3905159685417812E-2</v>
      </c>
      <c r="DJ563" s="61">
        <f>IF($AA$14,$Z$14*($Q563-1)/(1+DI567*($Q563-1)),0)</f>
        <v>4.88929030488248E-2</v>
      </c>
      <c r="DK563" s="114">
        <f>IF(DJ563=0,0,-1*DJ563^2/$Z$14)</f>
        <v>-2.3905159685417812E-2</v>
      </c>
      <c r="DL563" s="61">
        <f>IF($AA$14,$Z$14*($Q563-1)/(1+DK567*($Q563-1)),0)</f>
        <v>4.88929030488248E-2</v>
      </c>
      <c r="DM563" s="154">
        <f>IF(DL563=0,0,-1*DL563^2/$Z$14)</f>
        <v>-2.3905159685417812E-2</v>
      </c>
    </row>
    <row r="564" spans="14:117" x14ac:dyDescent="0.25">
      <c r="N564" s="153">
        <f>$Z$15/(O554*(Q564-1)+1)</f>
        <v>0.10887503245768763</v>
      </c>
      <c r="O564" s="169">
        <f t="shared" si="116"/>
        <v>7.2366447227380781E-2</v>
      </c>
      <c r="P564" s="78">
        <v>9</v>
      </c>
      <c r="Q564" s="61">
        <f>IF($AA$15,AV539/AV551,0)</f>
        <v>0.66467440324763827</v>
      </c>
      <c r="R564" s="61">
        <f>IF($AA$15,$Z$15*($Q564-1)/(1+O514*($Q564-1)),0)</f>
        <v>-3.6508585224758666E-2</v>
      </c>
      <c r="S564" s="114">
        <f>IF(R564=0,0,-1*R564^2/$Z$15)</f>
        <v>-1.3328767951134668E-2</v>
      </c>
      <c r="T564" s="61">
        <f>IF($AA$15,$Z$15*($Q564-1)/(1+S567*($Q564-1)),0)</f>
        <v>-3.6557931600505099E-2</v>
      </c>
      <c r="U564" s="114">
        <f>IF(T564=0,0,-1*T564^2/$Z$15)</f>
        <v>-1.3364823629072091E-2</v>
      </c>
      <c r="V564" s="61">
        <f>IF($AA$15,$Z$15*($Q564-1)/(1+U567*($Q564-1)),0)</f>
        <v>-3.6508393844775167E-2</v>
      </c>
      <c r="W564" s="114">
        <f>IF(V564=0,0,-1*V564^2/$Z$15)</f>
        <v>-1.3328628211252172E-2</v>
      </c>
      <c r="X564" s="61">
        <f>IF($AA$15,$Z$15*($Q564-1)/(1+W567*($Q564-1)),0)</f>
        <v>-3.6508585227367503E-2</v>
      </c>
      <c r="Y564" s="114">
        <f>IF(X564=0,0,-1*X564^2/$Z$15)</f>
        <v>-1.3328767953039566E-2</v>
      </c>
      <c r="Z564" s="61">
        <f>IF($AA$15,$Z$15*($Q564-1)/(1+Y567*($Q564-1)),0)</f>
        <v>-3.650858523030686E-2</v>
      </c>
      <c r="AA564" s="114">
        <f>IF(Z564=0,0,-1*Z564^2/$Z$15)</f>
        <v>-1.3328767955185802E-2</v>
      </c>
      <c r="AB564" s="61">
        <f>IF($AA$15,$Z$15*($Q564-1)/(1+AA567*($Q564-1)),0)</f>
        <v>-3.650858523030686E-2</v>
      </c>
      <c r="AC564" s="114">
        <f>IF(AB564=0,0,-1*AB564^2/$Z$15)</f>
        <v>-1.3328767955185802E-2</v>
      </c>
      <c r="AD564" s="61">
        <f>IF($AA$15,$Z$15*($Q564-1)/(1+AC567*($Q564-1)),0)</f>
        <v>-3.650858523030686E-2</v>
      </c>
      <c r="AE564" s="114">
        <f>IF(AD564=0,0,-1*AD564^2/$Z$15)</f>
        <v>-1.3328767955185802E-2</v>
      </c>
      <c r="AF564" s="61">
        <f>IF($AA$15,$Z$15*($Q564-1)/(1+AE567*($Q564-1)),0)</f>
        <v>-3.650858523030686E-2</v>
      </c>
      <c r="AG564" s="114">
        <f>IF(AF564=0,0,-1*AF564^2/$Z$15)</f>
        <v>-1.3328767955185802E-2</v>
      </c>
      <c r="AH564" s="61">
        <f>IF($AA$15,$Z$15*($Q564-1)/(1+AG567*($Q564-1)),0)</f>
        <v>-3.650858523030686E-2</v>
      </c>
      <c r="AI564" s="114">
        <f>IF(AH564=0,0,-1*AH564^2/$Z$15)</f>
        <v>-1.3328767955185802E-2</v>
      </c>
      <c r="AJ564" s="61">
        <f>IF($AA$15,$Z$15*($Q564-1)/(1+AI567*($Q564-1)),0)</f>
        <v>-3.650858523030686E-2</v>
      </c>
      <c r="AK564" s="114">
        <f>IF(AJ564=0,0,-1*AJ564^2/$Z$15)</f>
        <v>-1.3328767955185802E-2</v>
      </c>
      <c r="AL564" s="61">
        <f>IF($AA$15,$Z$15*($Q564-1)/(1+AK567*($Q564-1)),0)</f>
        <v>-3.650858523030686E-2</v>
      </c>
      <c r="AM564" s="114">
        <f>IF(AL564=0,0,-1*AL564^2/$Z$15)</f>
        <v>-1.3328767955185802E-2</v>
      </c>
      <c r="AN564" s="61">
        <f>IF($AA$15,$Z$15*($Q564-1)/(1+AM567*($Q564-1)),0)</f>
        <v>-3.650858523030686E-2</v>
      </c>
      <c r="AO564" s="114">
        <f>IF(AN564=0,0,-1*AN564^2/$Z$15)</f>
        <v>-1.3328767955185802E-2</v>
      </c>
      <c r="AP564" s="61">
        <f>IF($AA$15,$Z$15*($Q564-1)/(1+AO567*($Q564-1)),0)</f>
        <v>-3.650858523030686E-2</v>
      </c>
      <c r="AQ564" s="114">
        <f>IF(AP564=0,0,-1*AP564^2/$Z$15)</f>
        <v>-1.3328767955185802E-2</v>
      </c>
      <c r="AR564" s="61">
        <f>IF($AA$15,$Z$15*($Q564-1)/(1+AQ567*($Q564-1)),0)</f>
        <v>-3.650858523030686E-2</v>
      </c>
      <c r="AS564" s="114">
        <f>IF(AR564=0,0,-1*AR564^2/$Z$15)</f>
        <v>-1.3328767955185802E-2</v>
      </c>
      <c r="AT564" s="61">
        <f>IF($AA$15,$Z$15*($Q564-1)/(1+AS567*($Q564-1)),0)</f>
        <v>-3.650858523030686E-2</v>
      </c>
      <c r="AU564" s="114">
        <f>IF(AT564=0,0,-1*AT564^2/$Z$15)</f>
        <v>-1.3328767955185802E-2</v>
      </c>
      <c r="AV564" s="61">
        <f>IF($AA$15,$Z$15*($Q564-1)/(1+AU567*($Q564-1)),0)</f>
        <v>-3.650858523030686E-2</v>
      </c>
      <c r="AW564" s="114">
        <f>IF(AV564=0,0,-1*AV564^2/$Z$15)</f>
        <v>-1.3328767955185802E-2</v>
      </c>
      <c r="AX564" s="61">
        <f>IF($AA$15,$Z$15*($Q564-1)/(1+AW567*($Q564-1)),0)</f>
        <v>-3.650858523030686E-2</v>
      </c>
      <c r="AY564" s="114">
        <f>IF(AX564=0,0,-1*AX564^2/$Z$15)</f>
        <v>-1.3328767955185802E-2</v>
      </c>
      <c r="AZ564" s="61">
        <f>IF($AA$15,$Z$15*($Q564-1)/(1+AY567*($Q564-1)),0)</f>
        <v>-3.650858523030686E-2</v>
      </c>
      <c r="BA564" s="114">
        <f>IF(AZ564=0,0,-1*AZ564^2/$Z$15)</f>
        <v>-1.3328767955185802E-2</v>
      </c>
      <c r="BB564" s="61">
        <f>IF($AA$15,$Z$15*($Q564-1)/(1+BA567*($Q564-1)),0)</f>
        <v>-3.650858523030686E-2</v>
      </c>
      <c r="BC564" s="114">
        <f>IF(BB564=0,0,-1*BB564^2/$Z$15)</f>
        <v>-1.3328767955185802E-2</v>
      </c>
      <c r="BD564" s="61">
        <f>IF($AA$15,$Z$15*($Q564-1)/(1+BC567*($Q564-1)),0)</f>
        <v>-3.650858523030686E-2</v>
      </c>
      <c r="BE564" s="114">
        <f>IF(BD564=0,0,-1*BD564^2/$Z$15)</f>
        <v>-1.3328767955185802E-2</v>
      </c>
      <c r="BF564" s="61">
        <f>IF($AA$15,$Z$15*($Q564-1)/(1+BE567*($Q564-1)),0)</f>
        <v>-3.650858523030686E-2</v>
      </c>
      <c r="BG564" s="114">
        <f>IF(BF564=0,0,-1*BF564^2/$Z$15)</f>
        <v>-1.3328767955185802E-2</v>
      </c>
      <c r="BH564" s="61">
        <f>IF($AA$15,$Z$15*($Q564-1)/(1+BG567*($Q564-1)),0)</f>
        <v>-3.650858523030686E-2</v>
      </c>
      <c r="BI564" s="114">
        <f>IF(BH564=0,0,-1*BH564^2/$Z$15)</f>
        <v>-1.3328767955185802E-2</v>
      </c>
      <c r="BJ564" s="61">
        <f>IF($AA$15,$Z$15*($Q564-1)/(1+BI567*($Q564-1)),0)</f>
        <v>-3.650858523030686E-2</v>
      </c>
      <c r="BK564" s="114">
        <f>IF(BJ564=0,0,-1*BJ564^2/$Z$15)</f>
        <v>-1.3328767955185802E-2</v>
      </c>
      <c r="BL564" s="61">
        <f>IF($AA$15,$Z$15*($Q564-1)/(1+BK567*($Q564-1)),0)</f>
        <v>-3.650858523030686E-2</v>
      </c>
      <c r="BM564" s="114">
        <f>IF(BL564=0,0,-1*BL564^2/$Z$15)</f>
        <v>-1.3328767955185802E-2</v>
      </c>
      <c r="BN564" s="61">
        <f>IF($AA$15,$Z$15*($Q564-1)/(1+BM567*($Q564-1)),0)</f>
        <v>-3.650858523030686E-2</v>
      </c>
      <c r="BO564" s="114">
        <f>IF(BN564=0,0,-1*BN564^2/$Z$15)</f>
        <v>-1.3328767955185802E-2</v>
      </c>
      <c r="BP564" s="61">
        <f>IF($AA$15,$Z$15*($Q564-1)/(1+BO567*($Q564-1)),0)</f>
        <v>-3.650858523030686E-2</v>
      </c>
      <c r="BQ564" s="114">
        <f>IF(BP564=0,0,-1*BP564^2/$Z$15)</f>
        <v>-1.3328767955185802E-2</v>
      </c>
      <c r="BR564" s="61">
        <f>IF($AA$15,$Z$15*($Q564-1)/(1+BQ567*($Q564-1)),0)</f>
        <v>-3.650858523030686E-2</v>
      </c>
      <c r="BS564" s="114">
        <f>IF(BR564=0,0,-1*BR564^2/$Z$15)</f>
        <v>-1.3328767955185802E-2</v>
      </c>
      <c r="BT564" s="61">
        <f>IF($AA$15,$Z$15*($Q564-1)/(1+BS567*($Q564-1)),0)</f>
        <v>-3.650858523030686E-2</v>
      </c>
      <c r="BU564" s="114">
        <f>IF(BT564=0,0,-1*BT564^2/$Z$15)</f>
        <v>-1.3328767955185802E-2</v>
      </c>
      <c r="BV564" s="61">
        <f>IF($AA$15,$Z$15*($Q564-1)/(1+BU567*($Q564-1)),0)</f>
        <v>-3.650858523030686E-2</v>
      </c>
      <c r="BW564" s="114">
        <f>IF(BV564=0,0,-1*BV564^2/$Z$15)</f>
        <v>-1.3328767955185802E-2</v>
      </c>
      <c r="BX564" s="61">
        <f>IF($AA$15,$Z$15*($Q564-1)/(1+BW567*($Q564-1)),0)</f>
        <v>-3.650858523030686E-2</v>
      </c>
      <c r="BY564" s="114">
        <f>IF(BX564=0,0,-1*BX564^2/$Z$15)</f>
        <v>-1.3328767955185802E-2</v>
      </c>
      <c r="BZ564" s="61">
        <f>IF($AA$15,$Z$15*($Q564-1)/(1+BY567*($Q564-1)),0)</f>
        <v>-3.650858523030686E-2</v>
      </c>
      <c r="CA564" s="114">
        <f>IF(BZ564=0,0,-1*BZ564^2/$Z$15)</f>
        <v>-1.3328767955185802E-2</v>
      </c>
      <c r="CB564" s="61">
        <f>IF($AA$15,$Z$15*($Q564-1)/(1+CA567*($Q564-1)),0)</f>
        <v>-3.650858523030686E-2</v>
      </c>
      <c r="CC564" s="114">
        <f>IF(CB564=0,0,-1*CB564^2/$Z$15)</f>
        <v>-1.3328767955185802E-2</v>
      </c>
      <c r="CD564" s="61">
        <f>IF($AA$15,$Z$15*($Q564-1)/(1+CC567*($Q564-1)),0)</f>
        <v>-3.650858523030686E-2</v>
      </c>
      <c r="CE564" s="114">
        <f>IF(CD564=0,0,-1*CD564^2/$Z$15)</f>
        <v>-1.3328767955185802E-2</v>
      </c>
      <c r="CF564" s="61">
        <f>IF($AA$15,$Z$15*($Q564-1)/(1+CE567*($Q564-1)),0)</f>
        <v>-3.650858523030686E-2</v>
      </c>
      <c r="CG564" s="114">
        <f>IF(CF564=0,0,-1*CF564^2/$Z$15)</f>
        <v>-1.3328767955185802E-2</v>
      </c>
      <c r="CH564" s="61">
        <f>IF($AA$15,$Z$15*($Q564-1)/(1+CG567*($Q564-1)),0)</f>
        <v>-3.650858523030686E-2</v>
      </c>
      <c r="CI564" s="114">
        <f>IF(CH564=0,0,-1*CH564^2/$Z$15)</f>
        <v>-1.3328767955185802E-2</v>
      </c>
      <c r="CJ564" s="61">
        <f>IF($AA$15,$Z$15*($Q564-1)/(1+CI567*($Q564-1)),0)</f>
        <v>-3.650858523030686E-2</v>
      </c>
      <c r="CK564" s="114">
        <f>IF(CJ564=0,0,-1*CJ564^2/$Z$15)</f>
        <v>-1.3328767955185802E-2</v>
      </c>
      <c r="CL564" s="61">
        <f>IF($AA$15,$Z$15*($Q564-1)/(1+CK567*($Q564-1)),0)</f>
        <v>-3.650858523030686E-2</v>
      </c>
      <c r="CM564" s="114">
        <f>IF(CL564=0,0,-1*CL564^2/$Z$15)</f>
        <v>-1.3328767955185802E-2</v>
      </c>
      <c r="CN564" s="61">
        <f>IF($AA$15,$Z$15*($Q564-1)/(1+CM567*($Q564-1)),0)</f>
        <v>-3.650858523030686E-2</v>
      </c>
      <c r="CO564" s="114">
        <f>IF(CN564=0,0,-1*CN564^2/$Z$15)</f>
        <v>-1.3328767955185802E-2</v>
      </c>
      <c r="CP564" s="61">
        <f>IF($AA$15,$Z$15*($Q564-1)/(1+CO567*($Q564-1)),0)</f>
        <v>-3.650858523030686E-2</v>
      </c>
      <c r="CQ564" s="114">
        <f>IF(CP564=0,0,-1*CP564^2/$Z$15)</f>
        <v>-1.3328767955185802E-2</v>
      </c>
      <c r="CR564" s="61">
        <f>IF($AA$15,$Z$15*($Q564-1)/(1+CQ567*($Q564-1)),0)</f>
        <v>-3.650858523030686E-2</v>
      </c>
      <c r="CS564" s="114">
        <f>IF(CR564=0,0,-1*CR564^2/$Z$15)</f>
        <v>-1.3328767955185802E-2</v>
      </c>
      <c r="CT564" s="61">
        <f>IF($AA$15,$Z$15*($Q564-1)/(1+CS567*($Q564-1)),0)</f>
        <v>-3.650858523030686E-2</v>
      </c>
      <c r="CU564" s="114">
        <f>IF(CT564=0,0,-1*CT564^2/$Z$15)</f>
        <v>-1.3328767955185802E-2</v>
      </c>
      <c r="CV564" s="61">
        <f>IF($AA$15,$Z$15*($Q564-1)/(1+CU567*($Q564-1)),0)</f>
        <v>-3.650858523030686E-2</v>
      </c>
      <c r="CW564" s="114">
        <f>IF(CV564=0,0,-1*CV564^2/$Z$15)</f>
        <v>-1.3328767955185802E-2</v>
      </c>
      <c r="CX564" s="61">
        <f>IF($AA$15,$Z$15*($Q564-1)/(1+CW567*($Q564-1)),0)</f>
        <v>-3.650858523030686E-2</v>
      </c>
      <c r="CY564" s="114">
        <f>IF(CX564=0,0,-1*CX564^2/$Z$15)</f>
        <v>-1.3328767955185802E-2</v>
      </c>
      <c r="CZ564" s="61">
        <f>IF($AA$15,$Z$15*($Q564-1)/(1+CY567*($Q564-1)),0)</f>
        <v>-3.650858523030686E-2</v>
      </c>
      <c r="DA564" s="114">
        <f>IF(CZ564=0,0,-1*CZ564^2/$Z$15)</f>
        <v>-1.3328767955185802E-2</v>
      </c>
      <c r="DB564" s="61">
        <f>IF($AA$15,$Z$15*($Q564-1)/(1+DA567*($Q564-1)),0)</f>
        <v>-3.650858523030686E-2</v>
      </c>
      <c r="DC564" s="114">
        <f>IF(DB564=0,0,-1*DB564^2/$Z$15)</f>
        <v>-1.3328767955185802E-2</v>
      </c>
      <c r="DD564" s="61">
        <f>IF($AA$15,$Z$15*($Q564-1)/(1+DC567*($Q564-1)),0)</f>
        <v>-3.650858523030686E-2</v>
      </c>
      <c r="DE564" s="114">
        <f>IF(DD564=0,0,-1*DD564^2/$Z$15)</f>
        <v>-1.3328767955185802E-2</v>
      </c>
      <c r="DF564" s="61">
        <f>IF($AA$15,$Z$15*($Q564-1)/(1+DE567*($Q564-1)),0)</f>
        <v>-3.650858523030686E-2</v>
      </c>
      <c r="DG564" s="114">
        <f>IF(DF564=0,0,-1*DF564^2/$Z$15)</f>
        <v>-1.3328767955185802E-2</v>
      </c>
      <c r="DH564" s="61">
        <f>IF($AA$15,$Z$15*($Q564-1)/(1+DG567*($Q564-1)),0)</f>
        <v>-3.650858523030686E-2</v>
      </c>
      <c r="DI564" s="114">
        <f>IF(DH564=0,0,-1*DH564^2/$Z$15)</f>
        <v>-1.3328767955185802E-2</v>
      </c>
      <c r="DJ564" s="61">
        <f>IF($AA$15,$Z$15*($Q564-1)/(1+DI567*($Q564-1)),0)</f>
        <v>-3.650858523030686E-2</v>
      </c>
      <c r="DK564" s="114">
        <f>IF(DJ564=0,0,-1*DJ564^2/$Z$15)</f>
        <v>-1.3328767955185802E-2</v>
      </c>
      <c r="DL564" s="61">
        <f>IF($AA$15,$Z$15*($Q564-1)/(1+DK567*($Q564-1)),0)</f>
        <v>-3.650858523030686E-2</v>
      </c>
      <c r="DM564" s="154">
        <f>IF(DL564=0,0,-1*DL564^2/$Z$15)</f>
        <v>-1.3328767955185802E-2</v>
      </c>
    </row>
    <row r="565" spans="14:117" x14ac:dyDescent="0.25">
      <c r="N565" s="153">
        <f>$Z$16/(O554*(Q565-1)+1)</f>
        <v>9.6045979886067945E-2</v>
      </c>
      <c r="O565" s="170">
        <f t="shared" si="116"/>
        <v>0.11231134917007482</v>
      </c>
      <c r="P565" s="78">
        <v>10</v>
      </c>
      <c r="Q565" s="61">
        <f>IF($AA$16,AV540/AV552,0)</f>
        <v>1.1693498187357894</v>
      </c>
      <c r="R565" s="61">
        <f>IF($AA$16,$Z$16*($Q565-1)/(1+O514*($Q565-1)),0)</f>
        <v>1.6265369285108137E-2</v>
      </c>
      <c r="S565" s="114">
        <f>IF(R565=0,0,-1*R565^2/$Z$16)</f>
        <v>-2.6456223798093917E-3</v>
      </c>
      <c r="T565" s="61">
        <f>IF($AA$16,$Z$16*($Q565-1)/(1+S567*($Q565-1)),0)</f>
        <v>1.6255593640513891E-2</v>
      </c>
      <c r="U565" s="114">
        <f>IF(T565=0,0,-1*T565^2/$Z$16)</f>
        <v>-2.6424432460551562E-3</v>
      </c>
      <c r="V565" s="61">
        <f>IF($AA$16,$Z$16*($Q565-1)/(1+U567*($Q565-1)),0)</f>
        <v>1.626540727234041E-2</v>
      </c>
      <c r="W565" s="114">
        <f>IF(V565=0,0,-1*V565^2/$Z$16)</f>
        <v>-2.6456347373510431E-3</v>
      </c>
      <c r="X565" s="61">
        <f>IF($AA$16,$Z$16*($Q565-1)/(1+W567*($Q565-1)),0)</f>
        <v>1.6265369284590308E-2</v>
      </c>
      <c r="Y565" s="114">
        <f>IF(X565=0,0,-1*X565^2/$Z$16)</f>
        <v>-2.6456223796409383E-3</v>
      </c>
      <c r="Z565" s="61">
        <f>IF($AA$16,$Z$16*($Q565-1)/(1+Y567*($Q565-1)),0)</f>
        <v>1.6265369284006879E-2</v>
      </c>
      <c r="AA565" s="114">
        <f>IF(Z565=0,0,-1*Z565^2/$Z$16)</f>
        <v>-2.6456223794511444E-3</v>
      </c>
      <c r="AB565" s="61">
        <f>IF($AA$16,$Z$16*($Q565-1)/(1+AA567*($Q565-1)),0)</f>
        <v>1.6265369284006879E-2</v>
      </c>
      <c r="AC565" s="114">
        <f>IF(AB565=0,0,-1*AB565^2/$Z$16)</f>
        <v>-2.6456223794511444E-3</v>
      </c>
      <c r="AD565" s="61">
        <f>IF($AA$16,$Z$16*($Q565-1)/(1+AC567*($Q565-1)),0)</f>
        <v>1.6265369284006879E-2</v>
      </c>
      <c r="AE565" s="114">
        <f>IF(AD565=0,0,-1*AD565^2/$Z$16)</f>
        <v>-2.6456223794511444E-3</v>
      </c>
      <c r="AF565" s="61">
        <f>IF($AA$16,$Z$16*($Q565-1)/(1+AE567*($Q565-1)),0)</f>
        <v>1.6265369284006879E-2</v>
      </c>
      <c r="AG565" s="114">
        <f>IF(AF565=0,0,-1*AF565^2/$Z$16)</f>
        <v>-2.6456223794511444E-3</v>
      </c>
      <c r="AH565" s="61">
        <f>IF($AA$16,$Z$16*($Q565-1)/(1+AG567*($Q565-1)),0)</f>
        <v>1.6265369284006879E-2</v>
      </c>
      <c r="AI565" s="114">
        <f>IF(AH565=0,0,-1*AH565^2/$Z$16)</f>
        <v>-2.6456223794511444E-3</v>
      </c>
      <c r="AJ565" s="61">
        <f>IF($AA$16,$Z$16*($Q565-1)/(1+AI567*($Q565-1)),0)</f>
        <v>1.6265369284006879E-2</v>
      </c>
      <c r="AK565" s="114">
        <f>IF(AJ565=0,0,-1*AJ565^2/$Z$16)</f>
        <v>-2.6456223794511444E-3</v>
      </c>
      <c r="AL565" s="61">
        <f>IF($AA$16,$Z$16*($Q565-1)/(1+AK567*($Q565-1)),0)</f>
        <v>1.6265369284006879E-2</v>
      </c>
      <c r="AM565" s="114">
        <f>IF(AL565=0,0,-1*AL565^2/$Z$16)</f>
        <v>-2.6456223794511444E-3</v>
      </c>
      <c r="AN565" s="61">
        <f>IF($AA$16,$Z$16*($Q565-1)/(1+AM567*($Q565-1)),0)</f>
        <v>1.6265369284006879E-2</v>
      </c>
      <c r="AO565" s="114">
        <f>IF(AN565=0,0,-1*AN565^2/$Z$16)</f>
        <v>-2.6456223794511444E-3</v>
      </c>
      <c r="AP565" s="61">
        <f>IF($AA$16,$Z$16*($Q565-1)/(1+AO567*($Q565-1)),0)</f>
        <v>1.6265369284006879E-2</v>
      </c>
      <c r="AQ565" s="114">
        <f>IF(AP565=0,0,-1*AP565^2/$Z$16)</f>
        <v>-2.6456223794511444E-3</v>
      </c>
      <c r="AR565" s="61">
        <f>IF($AA$16,$Z$16*($Q565-1)/(1+AQ567*($Q565-1)),0)</f>
        <v>1.6265369284006879E-2</v>
      </c>
      <c r="AS565" s="114">
        <f>IF(AR565=0,0,-1*AR565^2/$Z$16)</f>
        <v>-2.6456223794511444E-3</v>
      </c>
      <c r="AT565" s="61">
        <f>IF($AA$16,$Z$16*($Q565-1)/(1+AS567*($Q565-1)),0)</f>
        <v>1.6265369284006879E-2</v>
      </c>
      <c r="AU565" s="114">
        <f>IF(AT565=0,0,-1*AT565^2/$Z$16)</f>
        <v>-2.6456223794511444E-3</v>
      </c>
      <c r="AV565" s="61">
        <f>IF($AA$16,$Z$16*($Q565-1)/(1+AU567*($Q565-1)),0)</f>
        <v>1.6265369284006879E-2</v>
      </c>
      <c r="AW565" s="114">
        <f>IF(AV565=0,0,-1*AV565^2/$Z$16)</f>
        <v>-2.6456223794511444E-3</v>
      </c>
      <c r="AX565" s="61">
        <f>IF($AA$16,$Z$16*($Q565-1)/(1+AW567*($Q565-1)),0)</f>
        <v>1.6265369284006879E-2</v>
      </c>
      <c r="AY565" s="114">
        <f>IF(AX565=0,0,-1*AX565^2/$Z$16)</f>
        <v>-2.6456223794511444E-3</v>
      </c>
      <c r="AZ565" s="61">
        <f>IF($AA$16,$Z$16*($Q565-1)/(1+AY567*($Q565-1)),0)</f>
        <v>1.6265369284006879E-2</v>
      </c>
      <c r="BA565" s="114">
        <f>IF(AZ565=0,0,-1*AZ565^2/$Z$16)</f>
        <v>-2.6456223794511444E-3</v>
      </c>
      <c r="BB565" s="61">
        <f>IF($AA$16,$Z$16*($Q565-1)/(1+BA567*($Q565-1)),0)</f>
        <v>1.6265369284006879E-2</v>
      </c>
      <c r="BC565" s="114">
        <f>IF(BB565=0,0,-1*BB565^2/$Z$16)</f>
        <v>-2.6456223794511444E-3</v>
      </c>
      <c r="BD565" s="61">
        <f>IF($AA$16,$Z$16*($Q565-1)/(1+BC567*($Q565-1)),0)</f>
        <v>1.6265369284006879E-2</v>
      </c>
      <c r="BE565" s="114">
        <f>IF(BD565=0,0,-1*BD565^2/$Z$16)</f>
        <v>-2.6456223794511444E-3</v>
      </c>
      <c r="BF565" s="61">
        <f>IF($AA$16,$Z$16*($Q565-1)/(1+BE567*($Q565-1)),0)</f>
        <v>1.6265369284006879E-2</v>
      </c>
      <c r="BG565" s="114">
        <f>IF(BF565=0,0,-1*BF565^2/$Z$16)</f>
        <v>-2.6456223794511444E-3</v>
      </c>
      <c r="BH565" s="61">
        <f>IF($AA$16,$Z$16*($Q565-1)/(1+BG567*($Q565-1)),0)</f>
        <v>1.6265369284006879E-2</v>
      </c>
      <c r="BI565" s="114">
        <f>IF(BH565=0,0,-1*BH565^2/$Z$16)</f>
        <v>-2.6456223794511444E-3</v>
      </c>
      <c r="BJ565" s="61">
        <f>IF($AA$16,$Z$16*($Q565-1)/(1+BI567*($Q565-1)),0)</f>
        <v>1.6265369284006879E-2</v>
      </c>
      <c r="BK565" s="114">
        <f>IF(BJ565=0,0,-1*BJ565^2/$Z$16)</f>
        <v>-2.6456223794511444E-3</v>
      </c>
      <c r="BL565" s="61">
        <f>IF($AA$16,$Z$16*($Q565-1)/(1+BK567*($Q565-1)),0)</f>
        <v>1.6265369284006879E-2</v>
      </c>
      <c r="BM565" s="114">
        <f>IF(BL565=0,0,-1*BL565^2/$Z$16)</f>
        <v>-2.6456223794511444E-3</v>
      </c>
      <c r="BN565" s="61">
        <f>IF($AA$16,$Z$16*($Q565-1)/(1+BM567*($Q565-1)),0)</f>
        <v>1.6265369284006879E-2</v>
      </c>
      <c r="BO565" s="114">
        <f>IF(BN565=0,0,-1*BN565^2/$Z$16)</f>
        <v>-2.6456223794511444E-3</v>
      </c>
      <c r="BP565" s="61">
        <f>IF($AA$16,$Z$16*($Q565-1)/(1+BO567*($Q565-1)),0)</f>
        <v>1.6265369284006879E-2</v>
      </c>
      <c r="BQ565" s="114">
        <f>IF(BP565=0,0,-1*BP565^2/$Z$16)</f>
        <v>-2.6456223794511444E-3</v>
      </c>
      <c r="BR565" s="61">
        <f>IF($AA$16,$Z$16*($Q565-1)/(1+BQ567*($Q565-1)),0)</f>
        <v>1.6265369284006879E-2</v>
      </c>
      <c r="BS565" s="114">
        <f>IF(BR565=0,0,-1*BR565^2/$Z$16)</f>
        <v>-2.6456223794511444E-3</v>
      </c>
      <c r="BT565" s="61">
        <f>IF($AA$16,$Z$16*($Q565-1)/(1+BS567*($Q565-1)),0)</f>
        <v>1.6265369284006879E-2</v>
      </c>
      <c r="BU565" s="114">
        <f>IF(BT565=0,0,-1*BT565^2/$Z$16)</f>
        <v>-2.6456223794511444E-3</v>
      </c>
      <c r="BV565" s="61">
        <f>IF($AA$16,$Z$16*($Q565-1)/(1+BU567*($Q565-1)),0)</f>
        <v>1.6265369284006879E-2</v>
      </c>
      <c r="BW565" s="114">
        <f>IF(BV565=0,0,-1*BV565^2/$Z$16)</f>
        <v>-2.6456223794511444E-3</v>
      </c>
      <c r="BX565" s="61">
        <f>IF($AA$16,$Z$16*($Q565-1)/(1+BW567*($Q565-1)),0)</f>
        <v>1.6265369284006879E-2</v>
      </c>
      <c r="BY565" s="114">
        <f>IF(BX565=0,0,-1*BX565^2/$Z$16)</f>
        <v>-2.6456223794511444E-3</v>
      </c>
      <c r="BZ565" s="61">
        <f>IF($AA$16,$Z$16*($Q565-1)/(1+BY567*($Q565-1)),0)</f>
        <v>1.6265369284006879E-2</v>
      </c>
      <c r="CA565" s="114">
        <f>IF(BZ565=0,0,-1*BZ565^2/$Z$16)</f>
        <v>-2.6456223794511444E-3</v>
      </c>
      <c r="CB565" s="61">
        <f>IF($AA$16,$Z$16*($Q565-1)/(1+CA567*($Q565-1)),0)</f>
        <v>1.6265369284006879E-2</v>
      </c>
      <c r="CC565" s="114">
        <f>IF(CB565=0,0,-1*CB565^2/$Z$16)</f>
        <v>-2.6456223794511444E-3</v>
      </c>
      <c r="CD565" s="61">
        <f>IF($AA$16,$Z$16*($Q565-1)/(1+CC567*($Q565-1)),0)</f>
        <v>1.6265369284006879E-2</v>
      </c>
      <c r="CE565" s="114">
        <f>IF(CD565=0,0,-1*CD565^2/$Z$16)</f>
        <v>-2.6456223794511444E-3</v>
      </c>
      <c r="CF565" s="61">
        <f>IF($AA$16,$Z$16*($Q565-1)/(1+CE567*($Q565-1)),0)</f>
        <v>1.6265369284006879E-2</v>
      </c>
      <c r="CG565" s="114">
        <f>IF(CF565=0,0,-1*CF565^2/$Z$16)</f>
        <v>-2.6456223794511444E-3</v>
      </c>
      <c r="CH565" s="61">
        <f>IF($AA$16,$Z$16*($Q565-1)/(1+CG567*($Q565-1)),0)</f>
        <v>1.6265369284006879E-2</v>
      </c>
      <c r="CI565" s="114">
        <f>IF(CH565=0,0,-1*CH565^2/$Z$16)</f>
        <v>-2.6456223794511444E-3</v>
      </c>
      <c r="CJ565" s="61">
        <f>IF($AA$16,$Z$16*($Q565-1)/(1+CI567*($Q565-1)),0)</f>
        <v>1.6265369284006879E-2</v>
      </c>
      <c r="CK565" s="114">
        <f>IF(CJ565=0,0,-1*CJ565^2/$Z$16)</f>
        <v>-2.6456223794511444E-3</v>
      </c>
      <c r="CL565" s="61">
        <f>IF($AA$16,$Z$16*($Q565-1)/(1+CK567*($Q565-1)),0)</f>
        <v>1.6265369284006879E-2</v>
      </c>
      <c r="CM565" s="114">
        <f>IF(CL565=0,0,-1*CL565^2/$Z$16)</f>
        <v>-2.6456223794511444E-3</v>
      </c>
      <c r="CN565" s="61">
        <f>IF($AA$16,$Z$16*($Q565-1)/(1+CM567*($Q565-1)),0)</f>
        <v>1.6265369284006879E-2</v>
      </c>
      <c r="CO565" s="114">
        <f>IF(CN565=0,0,-1*CN565^2/$Z$16)</f>
        <v>-2.6456223794511444E-3</v>
      </c>
      <c r="CP565" s="61">
        <f>IF($AA$16,$Z$16*($Q565-1)/(1+CO567*($Q565-1)),0)</f>
        <v>1.6265369284006879E-2</v>
      </c>
      <c r="CQ565" s="114">
        <f>IF(CP565=0,0,-1*CP565^2/$Z$16)</f>
        <v>-2.6456223794511444E-3</v>
      </c>
      <c r="CR565" s="61">
        <f>IF($AA$16,$Z$16*($Q565-1)/(1+CQ567*($Q565-1)),0)</f>
        <v>1.6265369284006879E-2</v>
      </c>
      <c r="CS565" s="114">
        <f>IF(CR565=0,0,-1*CR565^2/$Z$16)</f>
        <v>-2.6456223794511444E-3</v>
      </c>
      <c r="CT565" s="61">
        <f>IF($AA$16,$Z$16*($Q565-1)/(1+CS567*($Q565-1)),0)</f>
        <v>1.6265369284006879E-2</v>
      </c>
      <c r="CU565" s="114">
        <f>IF(CT565=0,0,-1*CT565^2/$Z$16)</f>
        <v>-2.6456223794511444E-3</v>
      </c>
      <c r="CV565" s="61">
        <f>IF($AA$16,$Z$16*($Q565-1)/(1+CU567*($Q565-1)),0)</f>
        <v>1.6265369284006879E-2</v>
      </c>
      <c r="CW565" s="114">
        <f>IF(CV565=0,0,-1*CV565^2/$Z$16)</f>
        <v>-2.6456223794511444E-3</v>
      </c>
      <c r="CX565" s="61">
        <f>IF($AA$16,$Z$16*($Q565-1)/(1+CW567*($Q565-1)),0)</f>
        <v>1.6265369284006879E-2</v>
      </c>
      <c r="CY565" s="114">
        <f>IF(CX565=0,0,-1*CX565^2/$Z$16)</f>
        <v>-2.6456223794511444E-3</v>
      </c>
      <c r="CZ565" s="61">
        <f>IF($AA$16,$Z$16*($Q565-1)/(1+CY567*($Q565-1)),0)</f>
        <v>1.6265369284006879E-2</v>
      </c>
      <c r="DA565" s="114">
        <f>IF(CZ565=0,0,-1*CZ565^2/$Z$16)</f>
        <v>-2.6456223794511444E-3</v>
      </c>
      <c r="DB565" s="61">
        <f>IF($AA$16,$Z$16*($Q565-1)/(1+DA567*($Q565-1)),0)</f>
        <v>1.6265369284006879E-2</v>
      </c>
      <c r="DC565" s="114">
        <f>IF(DB565=0,0,-1*DB565^2/$Z$16)</f>
        <v>-2.6456223794511444E-3</v>
      </c>
      <c r="DD565" s="61">
        <f>IF($AA$16,$Z$16*($Q565-1)/(1+DC567*($Q565-1)),0)</f>
        <v>1.6265369284006879E-2</v>
      </c>
      <c r="DE565" s="114">
        <f>IF(DD565=0,0,-1*DD565^2/$Z$16)</f>
        <v>-2.6456223794511444E-3</v>
      </c>
      <c r="DF565" s="61">
        <f>IF($AA$16,$Z$16*($Q565-1)/(1+DE567*($Q565-1)),0)</f>
        <v>1.6265369284006879E-2</v>
      </c>
      <c r="DG565" s="114">
        <f>IF(DF565=0,0,-1*DF565^2/$Z$16)</f>
        <v>-2.6456223794511444E-3</v>
      </c>
      <c r="DH565" s="61">
        <f>IF($AA$16,$Z$16*($Q565-1)/(1+DG567*($Q565-1)),0)</f>
        <v>1.6265369284006879E-2</v>
      </c>
      <c r="DI565" s="114">
        <f>IF(DH565=0,0,-1*DH565^2/$Z$16)</f>
        <v>-2.6456223794511444E-3</v>
      </c>
      <c r="DJ565" s="61">
        <f>IF($AA$16,$Z$16*($Q565-1)/(1+DI567*($Q565-1)),0)</f>
        <v>1.6265369284006879E-2</v>
      </c>
      <c r="DK565" s="114">
        <f>IF(DJ565=0,0,-1*DJ565^2/$Z$16)</f>
        <v>-2.6456223794511444E-3</v>
      </c>
      <c r="DL565" s="61">
        <f>IF($AA$16,$Z$16*($Q565-1)/(1+DK567*($Q565-1)),0)</f>
        <v>1.6265369284006879E-2</v>
      </c>
      <c r="DM565" s="154">
        <f>IF(DL565=0,0,-1*DL565^2/$Z$16)</f>
        <v>-2.6456223794511444E-3</v>
      </c>
    </row>
    <row r="566" spans="14:117" x14ac:dyDescent="0.25">
      <c r="N566" s="157">
        <f>SUM(N556:N565)</f>
        <v>1</v>
      </c>
      <c r="O566" s="167">
        <f>SUM(O556:O565)</f>
        <v>1.0000000000000002</v>
      </c>
      <c r="P566" s="162"/>
      <c r="Q566" s="61"/>
      <c r="R566" s="61">
        <f t="shared" ref="R566:CC566" si="117">SUM(R556:R565)</f>
        <v>5.4532688434361098E-10</v>
      </c>
      <c r="S566" s="61">
        <f t="shared" si="117"/>
        <v>-1.3100737061552608</v>
      </c>
      <c r="T566" s="61">
        <f t="shared" si="117"/>
        <v>-4.8247591336402842E-3</v>
      </c>
      <c r="U566" s="61">
        <f t="shared" si="117"/>
        <v>-1.299911100919104</v>
      </c>
      <c r="V566" s="61">
        <f t="shared" si="117"/>
        <v>1.8811514951019848E-5</v>
      </c>
      <c r="W566" s="61">
        <f t="shared" si="117"/>
        <v>-1.3101139460232638</v>
      </c>
      <c r="X566" s="61">
        <f t="shared" si="117"/>
        <v>2.8890691575189642E-10</v>
      </c>
      <c r="Y566" s="61">
        <f t="shared" si="117"/>
        <v>-1.3100737056067675</v>
      </c>
      <c r="Z566" s="61">
        <f t="shared" si="117"/>
        <v>-4.5102810375396984E-17</v>
      </c>
      <c r="AA566" s="61">
        <f t="shared" si="117"/>
        <v>-1.3100737049887834</v>
      </c>
      <c r="AB566" s="61">
        <f t="shared" si="117"/>
        <v>-3.8163916471489756E-17</v>
      </c>
      <c r="AC566" s="61">
        <f t="shared" si="117"/>
        <v>-1.3100737049887834</v>
      </c>
      <c r="AD566" s="61">
        <f t="shared" si="117"/>
        <v>0</v>
      </c>
      <c r="AE566" s="61">
        <f t="shared" si="117"/>
        <v>-1.3100737049887834</v>
      </c>
      <c r="AF566" s="61">
        <f t="shared" si="117"/>
        <v>0</v>
      </c>
      <c r="AG566" s="61">
        <f t="shared" si="117"/>
        <v>-1.3100737049887834</v>
      </c>
      <c r="AH566" s="61">
        <f t="shared" si="117"/>
        <v>0</v>
      </c>
      <c r="AI566" s="61">
        <f t="shared" si="117"/>
        <v>-1.3100737049887834</v>
      </c>
      <c r="AJ566" s="61">
        <f t="shared" si="117"/>
        <v>0</v>
      </c>
      <c r="AK566" s="61">
        <f t="shared" si="117"/>
        <v>-1.3100737049887834</v>
      </c>
      <c r="AL566" s="61">
        <f t="shared" si="117"/>
        <v>0</v>
      </c>
      <c r="AM566" s="61">
        <f t="shared" si="117"/>
        <v>-1.3100737049887834</v>
      </c>
      <c r="AN566" s="61">
        <f t="shared" si="117"/>
        <v>0</v>
      </c>
      <c r="AO566" s="61">
        <f t="shared" si="117"/>
        <v>-1.3100737049887834</v>
      </c>
      <c r="AP566" s="61">
        <f t="shared" si="117"/>
        <v>0</v>
      </c>
      <c r="AQ566" s="61">
        <f t="shared" si="117"/>
        <v>-1.3100737049887834</v>
      </c>
      <c r="AR566" s="61">
        <f t="shared" si="117"/>
        <v>0</v>
      </c>
      <c r="AS566" s="61">
        <f t="shared" si="117"/>
        <v>-1.3100737049887834</v>
      </c>
      <c r="AT566" s="61">
        <f t="shared" si="117"/>
        <v>0</v>
      </c>
      <c r="AU566" s="61">
        <f t="shared" si="117"/>
        <v>-1.3100737049887834</v>
      </c>
      <c r="AV566" s="61">
        <f t="shared" si="117"/>
        <v>0</v>
      </c>
      <c r="AW566" s="61">
        <f t="shared" si="117"/>
        <v>-1.3100737049887834</v>
      </c>
      <c r="AX566" s="61">
        <f t="shared" si="117"/>
        <v>0</v>
      </c>
      <c r="AY566" s="61">
        <f t="shared" si="117"/>
        <v>-1.3100737049887834</v>
      </c>
      <c r="AZ566" s="61">
        <f t="shared" si="117"/>
        <v>0</v>
      </c>
      <c r="BA566" s="61">
        <f t="shared" si="117"/>
        <v>-1.3100737049887834</v>
      </c>
      <c r="BB566" s="61">
        <f t="shared" si="117"/>
        <v>0</v>
      </c>
      <c r="BC566" s="61">
        <f t="shared" si="117"/>
        <v>-1.3100737049887834</v>
      </c>
      <c r="BD566" s="61">
        <f t="shared" si="117"/>
        <v>0</v>
      </c>
      <c r="BE566" s="61">
        <f t="shared" si="117"/>
        <v>-1.3100737049887834</v>
      </c>
      <c r="BF566" s="61">
        <f t="shared" si="117"/>
        <v>0</v>
      </c>
      <c r="BG566" s="61">
        <f t="shared" si="117"/>
        <v>-1.3100737049887834</v>
      </c>
      <c r="BH566" s="61">
        <f t="shared" si="117"/>
        <v>0</v>
      </c>
      <c r="BI566" s="61">
        <f t="shared" si="117"/>
        <v>-1.3100737049887834</v>
      </c>
      <c r="BJ566" s="61">
        <f t="shared" si="117"/>
        <v>0</v>
      </c>
      <c r="BK566" s="61">
        <f t="shared" si="117"/>
        <v>-1.3100737049887834</v>
      </c>
      <c r="BL566" s="61">
        <f t="shared" si="117"/>
        <v>0</v>
      </c>
      <c r="BM566" s="61">
        <f t="shared" si="117"/>
        <v>-1.3100737049887834</v>
      </c>
      <c r="BN566" s="61">
        <f t="shared" si="117"/>
        <v>0</v>
      </c>
      <c r="BO566" s="61">
        <f t="shared" si="117"/>
        <v>-1.3100737049887834</v>
      </c>
      <c r="BP566" s="61">
        <f t="shared" si="117"/>
        <v>0</v>
      </c>
      <c r="BQ566" s="61">
        <f t="shared" si="117"/>
        <v>-1.3100737049887834</v>
      </c>
      <c r="BR566" s="61">
        <f t="shared" si="117"/>
        <v>0</v>
      </c>
      <c r="BS566" s="61">
        <f t="shared" si="117"/>
        <v>-1.3100737049887834</v>
      </c>
      <c r="BT566" s="61">
        <f t="shared" si="117"/>
        <v>0</v>
      </c>
      <c r="BU566" s="61">
        <f t="shared" si="117"/>
        <v>-1.3100737049887834</v>
      </c>
      <c r="BV566" s="61">
        <f t="shared" si="117"/>
        <v>0</v>
      </c>
      <c r="BW566" s="61">
        <f t="shared" si="117"/>
        <v>-1.3100737049887834</v>
      </c>
      <c r="BX566" s="61">
        <f t="shared" si="117"/>
        <v>0</v>
      </c>
      <c r="BY566" s="61">
        <f t="shared" si="117"/>
        <v>-1.3100737049887834</v>
      </c>
      <c r="BZ566" s="61">
        <f t="shared" si="117"/>
        <v>0</v>
      </c>
      <c r="CA566" s="61">
        <f t="shared" si="117"/>
        <v>-1.3100737049887834</v>
      </c>
      <c r="CB566" s="61">
        <f t="shared" si="117"/>
        <v>0</v>
      </c>
      <c r="CC566" s="61">
        <f t="shared" si="117"/>
        <v>-1.3100737049887834</v>
      </c>
      <c r="CD566" s="61">
        <f t="shared" ref="CD566:DM566" si="118">SUM(CD556:CD565)</f>
        <v>0</v>
      </c>
      <c r="CE566" s="61">
        <f t="shared" si="118"/>
        <v>-1.3100737049887834</v>
      </c>
      <c r="CF566" s="61">
        <f t="shared" si="118"/>
        <v>0</v>
      </c>
      <c r="CG566" s="61">
        <f t="shared" si="118"/>
        <v>-1.3100737049887834</v>
      </c>
      <c r="CH566" s="61">
        <f t="shared" si="118"/>
        <v>0</v>
      </c>
      <c r="CI566" s="61">
        <f t="shared" si="118"/>
        <v>-1.3100737049887834</v>
      </c>
      <c r="CJ566" s="61">
        <f t="shared" si="118"/>
        <v>0</v>
      </c>
      <c r="CK566" s="61">
        <f t="shared" si="118"/>
        <v>-1.3100737049887834</v>
      </c>
      <c r="CL566" s="61">
        <f t="shared" si="118"/>
        <v>0</v>
      </c>
      <c r="CM566" s="61">
        <f t="shared" si="118"/>
        <v>-1.3100737049887834</v>
      </c>
      <c r="CN566" s="61">
        <f t="shared" si="118"/>
        <v>0</v>
      </c>
      <c r="CO566" s="61">
        <f t="shared" si="118"/>
        <v>-1.3100737049887834</v>
      </c>
      <c r="CP566" s="61">
        <f t="shared" si="118"/>
        <v>0</v>
      </c>
      <c r="CQ566" s="61">
        <f t="shared" si="118"/>
        <v>-1.3100737049887834</v>
      </c>
      <c r="CR566" s="61">
        <f t="shared" si="118"/>
        <v>0</v>
      </c>
      <c r="CS566" s="61">
        <f t="shared" si="118"/>
        <v>-1.3100737049887834</v>
      </c>
      <c r="CT566" s="61">
        <f t="shared" si="118"/>
        <v>0</v>
      </c>
      <c r="CU566" s="61">
        <f t="shared" si="118"/>
        <v>-1.3100737049887834</v>
      </c>
      <c r="CV566" s="61">
        <f t="shared" si="118"/>
        <v>0</v>
      </c>
      <c r="CW566" s="61">
        <f t="shared" si="118"/>
        <v>-1.3100737049887834</v>
      </c>
      <c r="CX566" s="61">
        <f t="shared" si="118"/>
        <v>0</v>
      </c>
      <c r="CY566" s="61">
        <f t="shared" si="118"/>
        <v>-1.3100737049887834</v>
      </c>
      <c r="CZ566" s="61">
        <f t="shared" si="118"/>
        <v>0</v>
      </c>
      <c r="DA566" s="61">
        <f t="shared" si="118"/>
        <v>-1.3100737049887834</v>
      </c>
      <c r="DB566" s="61">
        <f t="shared" si="118"/>
        <v>0</v>
      </c>
      <c r="DC566" s="61">
        <f t="shared" si="118"/>
        <v>-1.3100737049887834</v>
      </c>
      <c r="DD566" s="61">
        <f t="shared" si="118"/>
        <v>0</v>
      </c>
      <c r="DE566" s="61">
        <f t="shared" si="118"/>
        <v>-1.3100737049887834</v>
      </c>
      <c r="DF566" s="61">
        <f t="shared" si="118"/>
        <v>0</v>
      </c>
      <c r="DG566" s="61">
        <f t="shared" si="118"/>
        <v>-1.3100737049887834</v>
      </c>
      <c r="DH566" s="61">
        <f t="shared" si="118"/>
        <v>0</v>
      </c>
      <c r="DI566" s="61">
        <f t="shared" si="118"/>
        <v>-1.3100737049887834</v>
      </c>
      <c r="DJ566" s="61">
        <f t="shared" si="118"/>
        <v>0</v>
      </c>
      <c r="DK566" s="61">
        <f t="shared" si="118"/>
        <v>-1.3100737049887834</v>
      </c>
      <c r="DL566" s="61">
        <f t="shared" si="118"/>
        <v>0</v>
      </c>
      <c r="DM566" s="77">
        <f t="shared" si="118"/>
        <v>-1.3100737049887834</v>
      </c>
    </row>
    <row r="567" spans="14:117" x14ac:dyDescent="0.25">
      <c r="N567" s="54" t="s">
        <v>624</v>
      </c>
      <c r="O567" s="55"/>
      <c r="P567" s="174" t="b">
        <f>IF(P568,IF(AND((ABS(DM567-DK567)&lt;0.001),(O554&gt;=0),(O554&lt;=1)),TRUE,FALSE),FALSE)</f>
        <v>1</v>
      </c>
      <c r="Q567" s="54"/>
      <c r="R567" s="55" t="s">
        <v>623</v>
      </c>
      <c r="S567" s="166">
        <f>$O$34-R566/S566</f>
        <v>0.24679164360275632</v>
      </c>
      <c r="T567" s="165">
        <f>ABS(U567-S567)</f>
        <v>3.711606993915928E-3</v>
      </c>
      <c r="U567" s="164">
        <f>S567-T566/U566</f>
        <v>0.24308003660884039</v>
      </c>
      <c r="V567" s="165">
        <f>ABS(W567-U567)</f>
        <v>1.4358686134224863E-5</v>
      </c>
      <c r="W567" s="164">
        <f>U567-V566/W566</f>
        <v>0.24309439529497462</v>
      </c>
      <c r="X567" s="165">
        <f>ABS(Y567-W567)</f>
        <v>2.2052723536170049E-10</v>
      </c>
      <c r="Y567" s="164">
        <f>W567-X566/Y566</f>
        <v>0.24309439551550185</v>
      </c>
      <c r="Z567" s="165">
        <f>ABS(AA567-Y567)</f>
        <v>2.7755575615628914E-17</v>
      </c>
      <c r="AA567" s="164">
        <f>Y567-Z566/AA566</f>
        <v>0.24309439551550183</v>
      </c>
      <c r="AB567" s="165">
        <f>ABS(AC567-AA567)</f>
        <v>2.7755575615628914E-17</v>
      </c>
      <c r="AC567" s="164">
        <f>AA567-AB566/AC566</f>
        <v>0.2430943955155018</v>
      </c>
      <c r="AD567" s="165">
        <f>ABS(AE567-AC567)</f>
        <v>0</v>
      </c>
      <c r="AE567" s="164">
        <f>AC567-AD566/AE566</f>
        <v>0.2430943955155018</v>
      </c>
      <c r="AF567" s="165">
        <f>ABS(AG567-AE567)</f>
        <v>0</v>
      </c>
      <c r="AG567" s="164">
        <f>AE567-AF566/AG566</f>
        <v>0.2430943955155018</v>
      </c>
      <c r="AH567" s="165">
        <f>ABS(AI567-AG567)</f>
        <v>0</v>
      </c>
      <c r="AI567" s="164">
        <f>AG567-AH566/AI566</f>
        <v>0.2430943955155018</v>
      </c>
      <c r="AJ567" s="165">
        <f>ABS(AK567-AI567)</f>
        <v>0</v>
      </c>
      <c r="AK567" s="164">
        <f>AI567-AJ566/AK566</f>
        <v>0.2430943955155018</v>
      </c>
      <c r="AL567" s="165">
        <f>ABS(AM567-AK567)</f>
        <v>0</v>
      </c>
      <c r="AM567" s="164">
        <f>AK567-AL566/AM566</f>
        <v>0.2430943955155018</v>
      </c>
      <c r="AN567" s="165">
        <f>ABS(AO567-AM567)</f>
        <v>0</v>
      </c>
      <c r="AO567" s="164">
        <f>AM567-AN566/AO566</f>
        <v>0.2430943955155018</v>
      </c>
      <c r="AP567" s="165">
        <f>ABS(AQ567-AO567)</f>
        <v>0</v>
      </c>
      <c r="AQ567" s="164">
        <f>AO567-AP566/AQ566</f>
        <v>0.2430943955155018</v>
      </c>
      <c r="AR567" s="165">
        <f>ABS(AS567-AQ567)</f>
        <v>0</v>
      </c>
      <c r="AS567" s="164">
        <f>AQ567-AR566/AS566</f>
        <v>0.2430943955155018</v>
      </c>
      <c r="AT567" s="165">
        <f>ABS(AU567-AS567)</f>
        <v>0</v>
      </c>
      <c r="AU567" s="164">
        <f>AS567-AT566/AU566</f>
        <v>0.2430943955155018</v>
      </c>
      <c r="AV567" s="165">
        <f>ABS(AW567-AU567)</f>
        <v>0</v>
      </c>
      <c r="AW567" s="164">
        <f>AU567-AV566/AW566</f>
        <v>0.2430943955155018</v>
      </c>
      <c r="AX567" s="165">
        <f>ABS(AY567-AW567)</f>
        <v>0</v>
      </c>
      <c r="AY567" s="164">
        <f>AW567-AX566/AY566</f>
        <v>0.2430943955155018</v>
      </c>
      <c r="AZ567" s="165">
        <f>ABS(BA567-AY567)</f>
        <v>0</v>
      </c>
      <c r="BA567" s="164">
        <f>AY567-AZ566/BA566</f>
        <v>0.2430943955155018</v>
      </c>
      <c r="BB567" s="165">
        <f>ABS(BC567-BA567)</f>
        <v>0</v>
      </c>
      <c r="BC567" s="164">
        <f>BA567-BB566/BC566</f>
        <v>0.2430943955155018</v>
      </c>
      <c r="BD567" s="165">
        <f>ABS(BE567-BC567)</f>
        <v>0</v>
      </c>
      <c r="BE567" s="164">
        <f>BC567-BD566/BE566</f>
        <v>0.2430943955155018</v>
      </c>
      <c r="BF567" s="165">
        <f>ABS(BG567-BE567)</f>
        <v>0</v>
      </c>
      <c r="BG567" s="164">
        <f>BE567-BF566/BG566</f>
        <v>0.2430943955155018</v>
      </c>
      <c r="BH567" s="165">
        <f>ABS(BI567-BG567)</f>
        <v>0</v>
      </c>
      <c r="BI567" s="164">
        <f>BG567-BH566/BI566</f>
        <v>0.2430943955155018</v>
      </c>
      <c r="BJ567" s="165">
        <f>ABS(BK567-BI567)</f>
        <v>0</v>
      </c>
      <c r="BK567" s="164">
        <f>BI567-BJ566/BK566</f>
        <v>0.2430943955155018</v>
      </c>
      <c r="BL567" s="165">
        <f>ABS(BM567-BK567)</f>
        <v>0</v>
      </c>
      <c r="BM567" s="164">
        <f>BK567-BL566/BM566</f>
        <v>0.2430943955155018</v>
      </c>
      <c r="BN567" s="165">
        <f>ABS(BO567-BM567)</f>
        <v>0</v>
      </c>
      <c r="BO567" s="164">
        <f>BM567-BN566/BO566</f>
        <v>0.2430943955155018</v>
      </c>
      <c r="BP567" s="165">
        <f>ABS(BQ567-BO567)</f>
        <v>0</v>
      </c>
      <c r="BQ567" s="164">
        <f>BO567-BP566/BQ566</f>
        <v>0.2430943955155018</v>
      </c>
      <c r="BR567" s="165">
        <f>ABS(BS567-BQ567)</f>
        <v>0</v>
      </c>
      <c r="BS567" s="164">
        <f>BQ567-BR566/BS566</f>
        <v>0.2430943955155018</v>
      </c>
      <c r="BT567" s="165">
        <f>ABS(BU567-BS567)</f>
        <v>0</v>
      </c>
      <c r="BU567" s="164">
        <f>BS567-BT566/BU566</f>
        <v>0.2430943955155018</v>
      </c>
      <c r="BV567" s="165">
        <f>ABS(BW567-BU567)</f>
        <v>0</v>
      </c>
      <c r="BW567" s="164">
        <f>BU567-BV566/BW566</f>
        <v>0.2430943955155018</v>
      </c>
      <c r="BX567" s="165">
        <f>ABS(BY567-BW567)</f>
        <v>0</v>
      </c>
      <c r="BY567" s="164">
        <f>BW567-BX566/BY566</f>
        <v>0.2430943955155018</v>
      </c>
      <c r="BZ567" s="165">
        <f>ABS(CA567-BY567)</f>
        <v>0</v>
      </c>
      <c r="CA567" s="164">
        <f>BY567-BZ566/CA566</f>
        <v>0.2430943955155018</v>
      </c>
      <c r="CB567" s="165">
        <f>ABS(CC567-CA567)</f>
        <v>0</v>
      </c>
      <c r="CC567" s="164">
        <f>CA567-CB566/CC566</f>
        <v>0.2430943955155018</v>
      </c>
      <c r="CD567" s="165">
        <f>ABS(CE567-CC567)</f>
        <v>0</v>
      </c>
      <c r="CE567" s="164">
        <f>CC567-CD566/CE566</f>
        <v>0.2430943955155018</v>
      </c>
      <c r="CF567" s="165">
        <f>ABS(CG567-CE567)</f>
        <v>0</v>
      </c>
      <c r="CG567" s="164">
        <f>CE567-CF566/CG566</f>
        <v>0.2430943955155018</v>
      </c>
      <c r="CH567" s="165">
        <f>ABS(CI567-CG567)</f>
        <v>0</v>
      </c>
      <c r="CI567" s="164">
        <f>CG567-CH566/CI566</f>
        <v>0.2430943955155018</v>
      </c>
      <c r="CJ567" s="165">
        <f>ABS(CK567-CI567)</f>
        <v>0</v>
      </c>
      <c r="CK567" s="164">
        <f>CI567-CJ566/CK566</f>
        <v>0.2430943955155018</v>
      </c>
      <c r="CL567" s="165">
        <f>ABS(CM567-CK567)</f>
        <v>0</v>
      </c>
      <c r="CM567" s="164">
        <f>CK567-CL566/CM566</f>
        <v>0.2430943955155018</v>
      </c>
      <c r="CN567" s="165">
        <f>ABS(CO567-CM567)</f>
        <v>0</v>
      </c>
      <c r="CO567" s="164">
        <f>CM567-CN566/CO566</f>
        <v>0.2430943955155018</v>
      </c>
      <c r="CP567" s="165">
        <f>ABS(CQ567-CO567)</f>
        <v>0</v>
      </c>
      <c r="CQ567" s="164">
        <f>CO567-CP566/CQ566</f>
        <v>0.2430943955155018</v>
      </c>
      <c r="CR567" s="165">
        <f>ABS(CS567-CQ567)</f>
        <v>0</v>
      </c>
      <c r="CS567" s="164">
        <f>CQ567-CR566/CS566</f>
        <v>0.2430943955155018</v>
      </c>
      <c r="CT567" s="165">
        <f>ABS(CU567-CS567)</f>
        <v>0</v>
      </c>
      <c r="CU567" s="164">
        <f>CS567-CT566/CU566</f>
        <v>0.2430943955155018</v>
      </c>
      <c r="CV567" s="165">
        <f>ABS(CW567-CU567)</f>
        <v>0</v>
      </c>
      <c r="CW567" s="164">
        <f>CU567-CV566/CW566</f>
        <v>0.2430943955155018</v>
      </c>
      <c r="CX567" s="165">
        <f>ABS(CY567-CW567)</f>
        <v>0</v>
      </c>
      <c r="CY567" s="164">
        <f>CW567-CX566/CY566</f>
        <v>0.2430943955155018</v>
      </c>
      <c r="CZ567" s="165">
        <f>ABS(DA567-CY567)</f>
        <v>0</v>
      </c>
      <c r="DA567" s="164">
        <f>CY567-CZ566/DA566</f>
        <v>0.2430943955155018</v>
      </c>
      <c r="DB567" s="165">
        <f>ABS(DC567-DA567)</f>
        <v>0</v>
      </c>
      <c r="DC567" s="164">
        <f>DA567-DB566/DC566</f>
        <v>0.2430943955155018</v>
      </c>
      <c r="DD567" s="165">
        <f>ABS(DE567-DC567)</f>
        <v>0</v>
      </c>
      <c r="DE567" s="164">
        <f>DC567-DD566/DE566</f>
        <v>0.2430943955155018</v>
      </c>
      <c r="DF567" s="165">
        <f>ABS(DG567-DE567)</f>
        <v>0</v>
      </c>
      <c r="DG567" s="164">
        <f>DE567-DF566/DG566</f>
        <v>0.2430943955155018</v>
      </c>
      <c r="DH567" s="165">
        <f>ABS(DI567-DG567)</f>
        <v>0</v>
      </c>
      <c r="DI567" s="164">
        <f>DG567-DH566/DI566</f>
        <v>0.2430943955155018</v>
      </c>
      <c r="DJ567" s="165">
        <f>ABS(DK567-DI567)</f>
        <v>0</v>
      </c>
      <c r="DK567" s="164">
        <f>DI567-DJ566/DK566</f>
        <v>0.2430943955155018</v>
      </c>
      <c r="DL567" s="165">
        <f>ABS(DM567-DK567)</f>
        <v>0</v>
      </c>
      <c r="DM567" s="166">
        <f>DK567-DL566/DM566</f>
        <v>0.2430943955155018</v>
      </c>
    </row>
    <row r="568" spans="14:117" x14ac:dyDescent="0.25">
      <c r="N568" s="70" t="s">
        <v>625</v>
      </c>
      <c r="O568" s="73"/>
      <c r="P568" s="175" t="b">
        <f>IF(ISNUMBER(O554),TRUE,FALSE)</f>
        <v>1</v>
      </c>
      <c r="Q568" s="70"/>
      <c r="R568" s="73"/>
      <c r="S568" s="80"/>
      <c r="T568" s="73"/>
      <c r="U568" s="73"/>
      <c r="V568" s="73"/>
      <c r="W568" s="73"/>
      <c r="X568" s="73"/>
      <c r="Y568" s="73"/>
      <c r="Z568" s="73"/>
      <c r="AA568" s="73"/>
      <c r="AB568" s="73"/>
      <c r="AC568" s="73"/>
      <c r="AD568" s="73"/>
      <c r="AE568" s="73"/>
      <c r="AF568" s="73"/>
      <c r="AG568" s="73"/>
      <c r="AH568" s="73"/>
      <c r="AI568" s="73"/>
      <c r="AJ568" s="73"/>
      <c r="AK568" s="73"/>
      <c r="AL568" s="73"/>
      <c r="AM568" s="73"/>
      <c r="AN568" s="73"/>
      <c r="AO568" s="73"/>
      <c r="AP568" s="73"/>
      <c r="AQ568" s="73"/>
      <c r="AR568" s="73"/>
      <c r="AS568" s="73"/>
      <c r="AT568" s="73"/>
      <c r="AU568" s="73"/>
      <c r="AV568" s="73"/>
      <c r="AW568" s="73"/>
      <c r="AX568" s="73"/>
      <c r="AY568" s="73"/>
      <c r="AZ568" s="73"/>
      <c r="BA568" s="73"/>
      <c r="BB568" s="73"/>
      <c r="BC568" s="73"/>
      <c r="BD568" s="73"/>
      <c r="BE568" s="73"/>
      <c r="BF568" s="73"/>
      <c r="BG568" s="73"/>
      <c r="BH568" s="73"/>
      <c r="BI568" s="73"/>
      <c r="BJ568" s="73"/>
      <c r="BK568" s="73"/>
      <c r="BL568" s="73"/>
      <c r="BM568" s="73"/>
      <c r="BN568" s="73"/>
      <c r="BO568" s="73"/>
      <c r="BP568" s="73"/>
      <c r="BQ568" s="73"/>
      <c r="BR568" s="73"/>
      <c r="BS568" s="73"/>
      <c r="BT568" s="73"/>
      <c r="BU568" s="73"/>
      <c r="BV568" s="73"/>
      <c r="BW568" s="73"/>
      <c r="BX568" s="73"/>
      <c r="BY568" s="73"/>
      <c r="BZ568" s="73"/>
      <c r="CA568" s="73"/>
      <c r="CB568" s="73"/>
      <c r="CC568" s="73"/>
      <c r="CD568" s="73"/>
      <c r="CE568" s="73"/>
      <c r="CF568" s="73"/>
      <c r="CG568" s="73"/>
      <c r="CH568" s="73"/>
      <c r="CI568" s="73"/>
      <c r="CJ568" s="73"/>
      <c r="CK568" s="73"/>
      <c r="CL568" s="73"/>
      <c r="CM568" s="73"/>
      <c r="CN568" s="73"/>
      <c r="CO568" s="73"/>
      <c r="CP568" s="73"/>
      <c r="CQ568" s="73"/>
      <c r="CR568" s="73"/>
      <c r="CS568" s="73"/>
      <c r="CT568" s="73"/>
      <c r="CU568" s="73"/>
      <c r="CV568" s="73"/>
      <c r="CW568" s="73"/>
      <c r="CX568" s="73"/>
      <c r="CY568" s="73"/>
      <c r="CZ568" s="73"/>
      <c r="DA568" s="73"/>
      <c r="DB568" s="73"/>
      <c r="DC568" s="73"/>
      <c r="DD568" s="73"/>
      <c r="DE568" s="73"/>
      <c r="DF568" s="73"/>
      <c r="DG568" s="73"/>
      <c r="DH568" s="73"/>
      <c r="DI568" s="73"/>
      <c r="DJ568" s="73"/>
      <c r="DK568" s="73"/>
      <c r="DL568" s="73"/>
      <c r="DM568" s="80"/>
    </row>
    <row r="569" spans="14:117" x14ac:dyDescent="0.25">
      <c r="N569" s="176" t="s">
        <v>628</v>
      </c>
      <c r="O569" s="177"/>
      <c r="P569" s="178">
        <f>ABS(SUM(Q556:Q565)-SUM(Q516:Q525))</f>
        <v>2.3938824256219959E-9</v>
      </c>
      <c r="T569" s="51"/>
      <c r="V569" s="47"/>
      <c r="W569" s="47"/>
      <c r="AW569" t="s">
        <v>576</v>
      </c>
    </row>
    <row r="570" spans="14:117" x14ac:dyDescent="0.25">
      <c r="N570" s="54" t="s">
        <v>626</v>
      </c>
      <c r="O570" s="58"/>
      <c r="P570" s="171"/>
      <c r="Q570" s="57" t="s">
        <v>545</v>
      </c>
      <c r="R570" s="56"/>
      <c r="S570" s="56"/>
      <c r="T570" s="57"/>
      <c r="U570" s="57"/>
      <c r="V570" s="54">
        <v>1</v>
      </c>
      <c r="W570" s="55">
        <v>2</v>
      </c>
      <c r="X570" s="55">
        <v>3</v>
      </c>
      <c r="Y570" s="55">
        <v>4</v>
      </c>
      <c r="Z570" s="55">
        <v>5</v>
      </c>
      <c r="AA570" s="55">
        <v>6</v>
      </c>
      <c r="AB570" s="55">
        <v>7</v>
      </c>
      <c r="AC570" s="55">
        <v>8</v>
      </c>
      <c r="AD570" s="55">
        <v>9</v>
      </c>
      <c r="AE570" s="58">
        <v>10</v>
      </c>
      <c r="AF570" s="83" t="s">
        <v>569</v>
      </c>
      <c r="AG570" s="54"/>
      <c r="AH570" s="55"/>
      <c r="AI570" s="55"/>
      <c r="AJ570" s="55"/>
      <c r="AK570" s="55"/>
      <c r="AL570" s="55"/>
      <c r="AM570" s="55"/>
      <c r="AN570" s="55"/>
      <c r="AO570" s="55"/>
      <c r="AP570" s="55"/>
      <c r="AQ570" s="55"/>
      <c r="AR570" s="58"/>
      <c r="AS570" s="54"/>
      <c r="AT570" s="55" t="s">
        <v>565</v>
      </c>
      <c r="AU570" s="55" t="s">
        <v>577</v>
      </c>
      <c r="AV570" s="58" t="s">
        <v>578</v>
      </c>
    </row>
    <row r="571" spans="14:117" x14ac:dyDescent="0.25">
      <c r="N571" s="82"/>
      <c r="O571" s="172"/>
      <c r="P571" s="78">
        <v>1</v>
      </c>
      <c r="Q571" s="61">
        <f>N556/N566</f>
        <v>6.5255901898292279E-2</v>
      </c>
      <c r="R571" s="62"/>
      <c r="S571" s="62"/>
      <c r="T571" s="60"/>
      <c r="U571" s="63"/>
      <c r="V571" s="153">
        <f>SQRT($T$51*VLOOKUP(V570,$P$51:$T$60,5))*(1-$Q$20)*Q571*VLOOKUP(V570,P571:Q580,2)</f>
        <v>8.7457964697512246E-4</v>
      </c>
      <c r="W571" s="61">
        <f>SQRT($T$51*VLOOKUP(W570,$P$51:$T$60,5))*(1-$R$20)*Q571*VLOOKUP(W570,P571:Q580,2)</f>
        <v>2.3751193903698434E-3</v>
      </c>
      <c r="X571" s="61">
        <f>SQRT($T$51*VLOOKUP(X570,$P$51:$T$60,5))*(1-$S$20)*Q571*VLOOKUP(X570,P571:Q580,2)</f>
        <v>3.7427477091721943E-3</v>
      </c>
      <c r="Y571" s="61">
        <f>SQRT($T$51*VLOOKUP(Y570,$P$51:$T$60,5))*(1-$T$20)*Q571*VLOOKUP(Y570,P571:Q580,2)</f>
        <v>5.0127661051528908E-3</v>
      </c>
      <c r="Z571" s="61">
        <f>SQRT($T$51*VLOOKUP(Z570,$P$51:$T$60,5))*(1-$U$20)*Q571*VLOOKUP(Z570,P571:Q580,2)</f>
        <v>4.7757341591683385E-3</v>
      </c>
      <c r="AA571" s="61">
        <f>SQRT($T$51*VLOOKUP(AA570,$P$51:$T$60,5))*(1-$V$20)*Q571*VLOOKUP(AA570,P571:Q580,2)</f>
        <v>6.2245039739888021E-3</v>
      </c>
      <c r="AB571" s="61">
        <f>SQRT($T$51*VLOOKUP(AB570,$P$51:$T$60,5))*(1-$W$20)*Q571*VLOOKUP(AB570,P571:Q580,2)</f>
        <v>3.3280655404931239E-4</v>
      </c>
      <c r="AC571" s="61">
        <f>SQRT($T$51*VLOOKUP(AC570,$P$51:$T$60,5))*(1-$X$20)*Q571*VLOOKUP(AC570,P571:Q580,2)</f>
        <v>1.5094614881182445E-3</v>
      </c>
      <c r="AD571" s="61">
        <f>SQRT($T$51*VLOOKUP(AD570,$P$51:$T$60,5))*(1-$Y$20)*Q571*VLOOKUP(AD570,P571:Q580,2)</f>
        <v>2.1938973753708115E-3</v>
      </c>
      <c r="AE571" s="155">
        <f>SQRT($T$51*VLOOKUP(AE570,$P$51:$T$60,5))*(1-$Z$20)*Q571*VLOOKUP(AE570,P571:Q580,2)</f>
        <v>1.9477331804246226E-3</v>
      </c>
      <c r="AF571" s="84">
        <f>$U$51*Q571</f>
        <v>1.7489781951255596E-6</v>
      </c>
      <c r="AG571" s="59" t="s">
        <v>69</v>
      </c>
      <c r="AH571" s="61">
        <f>$AE$10*AE581*100000/($T$3*$AE$9)^2</f>
        <v>0.82559276780058266</v>
      </c>
      <c r="AI571" s="65" t="s">
        <v>583</v>
      </c>
      <c r="AJ571" s="66" t="s">
        <v>573</v>
      </c>
      <c r="AK571" s="61">
        <f>(AH578+SQRT(AH580))^(1/3)+(AH578-SQRT(AH580))^(1/3)-AH574/3</f>
        <v>0.16587119894297708</v>
      </c>
      <c r="AL571" s="63">
        <f>AK571^3+AH574*AK571^2+AH575*AK571+AH576</f>
        <v>0</v>
      </c>
      <c r="AM571" s="65" t="s">
        <v>573</v>
      </c>
      <c r="AN571" s="61">
        <f>IF(AH580&gt;=0,AK571,AK578)</f>
        <v>0.16587119894297708</v>
      </c>
      <c r="AO571" s="61">
        <f>IF(AN571&lt;AN572,AN572,AN571)</f>
        <v>0.16587119894297708</v>
      </c>
      <c r="AP571" s="61">
        <f>AO571</f>
        <v>0.16587119894297708</v>
      </c>
      <c r="AQ571" s="67">
        <f>IF(AP571&lt;AP572,AP572,AP571)</f>
        <v>0.16587119894297708</v>
      </c>
      <c r="AR571" s="81"/>
      <c r="AS571" s="59">
        <v>1</v>
      </c>
      <c r="AT571" s="61">
        <f>AT543</f>
        <v>5.4980683411787988E-2</v>
      </c>
      <c r="AU571" s="61">
        <f>SUMPRODUCT(Q571:Q580,$AT$51:$AT$60)</f>
        <v>0.37388646278875282</v>
      </c>
      <c r="AV571" s="68">
        <f>IF($AA$7,EXP((AT571/AH572)*(AQ576-1)-LN(AQ576-AH572)-AH571*(2*AU571/AH571-AT571/AH572)*LN((AQ576+2.41421536*AH572)/(AQ576-0.41421536*AH572))/(AH572*2.82842713)      ),1)</f>
        <v>2.9100436403040231</v>
      </c>
    </row>
    <row r="572" spans="14:117" x14ac:dyDescent="0.25">
      <c r="N572" s="82"/>
      <c r="O572" s="172"/>
      <c r="P572" s="78">
        <v>2</v>
      </c>
      <c r="Q572" s="61">
        <f>N557/N566</f>
        <v>0.10201986774238875</v>
      </c>
      <c r="R572" s="62"/>
      <c r="S572" s="62"/>
      <c r="T572" s="60"/>
      <c r="U572" s="63"/>
      <c r="V572" s="153">
        <f>SQRT($T$52*VLOOKUP(V570,$P$51:$T$60,5))*(1-$Q$21)*Q572*VLOOKUP(V570,P571:Q580,2)</f>
        <v>2.3751193903698434E-3</v>
      </c>
      <c r="W572" s="61">
        <f>SQRT($T$52*VLOOKUP(W570,$P$51:$T$60,5))*(1-$R$21)*Q572*VLOOKUP(W570,P571:Q580,2)</f>
        <v>6.4167648389340153E-3</v>
      </c>
      <c r="X572" s="61">
        <f>SQRT($T$52*VLOOKUP(X570,$P$51:$T$60,5))*(1-$S$21)*Q572*VLOOKUP(X570,P571:Q580,2)</f>
        <v>1.0270557776683153E-2</v>
      </c>
      <c r="Y572" s="61">
        <f>SQRT($T$52*VLOOKUP(Y570,$P$51:$T$60,5))*(1-$T$21)*Q572*VLOOKUP(Y570,P571:Q580,2)</f>
        <v>1.2439963952277176E-2</v>
      </c>
      <c r="Z572" s="61">
        <f>SQRT($T$52*VLOOKUP(Z570,$P$51:$T$60,5))*(1-$U$21)*Q572*VLOOKUP(Z570,P571:Q580,2)</f>
        <v>1.3364764663558256E-2</v>
      </c>
      <c r="AA572" s="61">
        <f>SQRT($T$52*VLOOKUP(AA570,$P$51:$T$60,5))*(1-$V$21)*Q572*VLOOKUP(AA570,P571:Q580,2)</f>
        <v>1.7122524100523114E-2</v>
      </c>
      <c r="AB572" s="61">
        <f>SQRT($T$52*VLOOKUP(AB570,$P$51:$T$60,5))*(1-$W$21)*Q572*VLOOKUP(AB570,P571:Q580,2)</f>
        <v>8.8248763370688758E-4</v>
      </c>
      <c r="AC572" s="61">
        <f>SQRT($T$52*VLOOKUP(AC570,$P$51:$T$60,5))*(1-$X$21)*Q572*VLOOKUP(AC570,P571:Q580,2)</f>
        <v>3.9072066894663944E-3</v>
      </c>
      <c r="AD572" s="61">
        <f>SQRT($T$52*VLOOKUP(AD570,$P$51:$T$60,5))*(1-$Y$21)*Q572*VLOOKUP(AD570,P571:Q580,2)</f>
        <v>5.9471164833553693E-3</v>
      </c>
      <c r="AE572" s="155">
        <f>SQRT($T$52*VLOOKUP(AE570,$P$51:$T$60,5))*(1-$Z$21)*Q572*VLOOKUP(AE570,P571:Q580,2)</f>
        <v>5.3437297643016213E-3</v>
      </c>
      <c r="AF572" s="84">
        <f>$U$52*Q572</f>
        <v>4.1267133779802369E-6</v>
      </c>
      <c r="AG572" s="59" t="s">
        <v>65</v>
      </c>
      <c r="AH572" s="61">
        <f>AF581*$AE$10*100000/($T$3*$AE$9)</f>
        <v>0.10707934473643783</v>
      </c>
      <c r="AI572" s="61"/>
      <c r="AJ572" s="66" t="s">
        <v>574</v>
      </c>
      <c r="AK572" s="66" t="e">
        <f>1/0</f>
        <v>#DIV/0!</v>
      </c>
      <c r="AL572" s="61"/>
      <c r="AM572" s="65" t="s">
        <v>574</v>
      </c>
      <c r="AN572" s="66">
        <f>IF(AH580&gt;=0,0,AK579)</f>
        <v>0</v>
      </c>
      <c r="AO572" s="61">
        <f>IF(AN571&lt;AN572,AN571,AN572)</f>
        <v>0</v>
      </c>
      <c r="AP572" s="61">
        <f>IF(AO572&lt;AO573,AO573,AO572)</f>
        <v>0</v>
      </c>
      <c r="AQ572" s="67">
        <f>IF(AP571&lt;AP572,AP571,AP572)</f>
        <v>0</v>
      </c>
      <c r="AR572" s="81"/>
      <c r="AS572" s="59">
        <v>2</v>
      </c>
      <c r="AT572" s="61">
        <f t="shared" ref="AT572:AT580" si="119">AT544</f>
        <v>8.2978405430088234E-2</v>
      </c>
      <c r="AU572" s="61">
        <f>SUMPRODUCT(Q571:Q580,$AU$51:$AU$60)</f>
        <v>0.64405328263162542</v>
      </c>
      <c r="AV572" s="68">
        <f>IF($AA$8,EXP((AT572/AH572)*(AQ576-1)-LN(AQ576-AH572)-AH571*(2*AU572/AH571-AT572/AH572)*LN((AQ576+2.41421536*AH572)/(AQ576-0.41421536*AH572))/(AH572*2.82842713)      ),1)</f>
        <v>0.6128042859548396</v>
      </c>
    </row>
    <row r="573" spans="14:117" x14ac:dyDescent="0.25">
      <c r="N573" s="82"/>
      <c r="O573" s="172"/>
      <c r="P573" s="78">
        <v>3</v>
      </c>
      <c r="Q573" s="61">
        <f>N558/N566</f>
        <v>0.11931858871074719</v>
      </c>
      <c r="R573" s="62"/>
      <c r="S573" s="62"/>
      <c r="T573" s="60"/>
      <c r="U573" s="63"/>
      <c r="V573" s="153">
        <f>SQRT($T$53*VLOOKUP(V570,$P$51:$T$60,5))*(1-$Q$22)*Q573*VLOOKUP(V570,P571:Q580,2)</f>
        <v>3.7427477091721939E-3</v>
      </c>
      <c r="W573" s="61">
        <f>SQRT($T$53*VLOOKUP(W570,$P$51:$T$60,5))*(1-$R$22)*Q573*VLOOKUP(W570,P571:Q580,2)</f>
        <v>1.0270557776683155E-2</v>
      </c>
      <c r="X573" s="61">
        <f>SQRT($T$53*VLOOKUP(X570,$P$51:$T$60,5))*(1-$S$22)*Q573*VLOOKUP(X570,P571:Q580,2)</f>
        <v>1.6475094343309959E-2</v>
      </c>
      <c r="Y573" s="61">
        <f>SQRT($T$53*VLOOKUP(Y570,$P$51:$T$60,5))*(1-$T$22)*Q573*VLOOKUP(Y570,P571:Q580,2)</f>
        <v>2.1977133331966461E-2</v>
      </c>
      <c r="Z573" s="61">
        <f>SQRT($T$53*VLOOKUP(Z570,$P$51:$T$60,5))*(1-$U$22)*Q573*VLOOKUP(Z570,P571:Q580,2)</f>
        <v>2.1438356793793582E-2</v>
      </c>
      <c r="AA573" s="61">
        <f>SQRT($T$53*VLOOKUP(AA570,$P$51:$T$60,5))*(1-$V$22)*Q573*VLOOKUP(AA570,P571:Q580,2)</f>
        <v>2.6913561992249282E-2</v>
      </c>
      <c r="AB573" s="61">
        <f>SQRT($T$53*VLOOKUP(AB570,$P$51:$T$60,5))*(1-$W$22)*Q573*VLOOKUP(AB570,P571:Q580,2)</f>
        <v>1.363808341368144E-3</v>
      </c>
      <c r="AC573" s="61">
        <f>SQRT($T$53*VLOOKUP(AC570,$P$51:$T$60,5))*(1-$X$22)*Q573*VLOOKUP(AC570,P571:Q580,2)</f>
        <v>6.3191281043910759E-3</v>
      </c>
      <c r="AD573" s="61">
        <f>SQRT($T$53*VLOOKUP(AD570,$P$51:$T$60,5))*(1-$Y$22)*Q573*VLOOKUP(AD570,P571:Q580,2)</f>
        <v>9.4825507298318991E-3</v>
      </c>
      <c r="AE573" s="155">
        <f>SQRT($T$53*VLOOKUP(AE570,$P$51:$T$60,5))*(1-$Z$22)*Q573*VLOOKUP(AE570,P571:Q580,2)</f>
        <v>8.6393865239187753E-3</v>
      </c>
      <c r="AF573" s="84">
        <f>$U$53*Q573</f>
        <v>6.7229293444620584E-6</v>
      </c>
      <c r="AG573" s="82"/>
      <c r="AH573" s="65"/>
      <c r="AI573" s="61"/>
      <c r="AJ573" s="66" t="s">
        <v>575</v>
      </c>
      <c r="AK573" s="66" t="e">
        <f>1/0</f>
        <v>#DIV/0!</v>
      </c>
      <c r="AL573" s="61"/>
      <c r="AM573" s="65" t="s">
        <v>575</v>
      </c>
      <c r="AN573" s="66">
        <f>IF(AH580&gt;=0,0,AK580)</f>
        <v>0</v>
      </c>
      <c r="AO573" s="61">
        <f>AN573</f>
        <v>0</v>
      </c>
      <c r="AP573" s="61">
        <f>IF(AO572&lt;AO573,AO572,AO573)</f>
        <v>0</v>
      </c>
      <c r="AQ573" s="67">
        <f>AP573</f>
        <v>0</v>
      </c>
      <c r="AR573" s="81"/>
      <c r="AS573" s="59">
        <v>3</v>
      </c>
      <c r="AT573" s="61">
        <f t="shared" si="119"/>
        <v>0.11558353539329831</v>
      </c>
      <c r="AU573" s="61">
        <f>SUMPRODUCT(Q571:Q580,$AV$51:$AV$60)</f>
        <v>0.89314761723017333</v>
      </c>
      <c r="AV573" s="68">
        <f>IF($AA$9,EXP((AT573/AH572)*(AQ576-1)-LN(AQ576-AH572)-AH571*(2*AU573/AH571-AT573/AH572)*LN((AQ576+2.41421536*AH572)/(AQ576-0.41421536*AH572))/(AH572*2.82842713)      ),1)</f>
        <v>0.17156850668973872</v>
      </c>
    </row>
    <row r="574" spans="14:117" x14ac:dyDescent="0.25">
      <c r="N574" s="82"/>
      <c r="O574" s="172"/>
      <c r="P574" s="78">
        <v>4</v>
      </c>
      <c r="Q574" s="61">
        <f>N559/N566</f>
        <v>0.12592706196298883</v>
      </c>
      <c r="R574" s="62"/>
      <c r="S574" s="62"/>
      <c r="T574" s="60"/>
      <c r="U574" s="63"/>
      <c r="V574" s="153">
        <f>SQRT($T$54*VLOOKUP(V570,$P$51:$T$60,5))*(1-$Q$23)*Q574*VLOOKUP(V570,P571:Q580,2)</f>
        <v>5.01276610515289E-3</v>
      </c>
      <c r="W574" s="61">
        <f>SQRT($T$54*VLOOKUP(W570,$P$51:$T$60,5))*(1-$R$23)*Q574*VLOOKUP(W570,P571:Q580,2)</f>
        <v>1.2439963952277176E-2</v>
      </c>
      <c r="X574" s="61">
        <f>SQRT($T$54*VLOOKUP(X570,$P$51:$T$60,5))*(1-$S$23)*Q574*VLOOKUP(X570,P571:Q580,2)</f>
        <v>2.1977133331966461E-2</v>
      </c>
      <c r="Y574" s="61">
        <f>SQRT($T$54*VLOOKUP(Y570,$P$51:$T$60,5))*(1-$T$23)*Q574*VLOOKUP(Y570,P571:Q580,2)</f>
        <v>2.9511090587643247E-2</v>
      </c>
      <c r="Z574" s="61">
        <f>SQRT($T$54*VLOOKUP(Z570,$P$51:$T$60,5))*(1-$U$23)*Q574*VLOOKUP(Z570,P571:Q580,2)</f>
        <v>2.848193546386725E-2</v>
      </c>
      <c r="AA574" s="61">
        <f>SQRT($T$54*VLOOKUP(AA570,$P$51:$T$60,5))*(1-$V$23)*Q574*VLOOKUP(AA570,P571:Q580,2)</f>
        <v>3.4270001067991815E-2</v>
      </c>
      <c r="AB574" s="61">
        <f>SQRT($T$54*VLOOKUP(AB570,$P$51:$T$60,5))*(1-$W$23)*Q574*VLOOKUP(AB570,P571:Q580,2)</f>
        <v>1.8356661024439306E-3</v>
      </c>
      <c r="AC574" s="61">
        <f>SQRT($T$54*VLOOKUP(AC570,$P$51:$T$60,5))*(1-$X$23)*Q574*VLOOKUP(AC570,P571:Q580,2)</f>
        <v>8.3685478635332471E-3</v>
      </c>
      <c r="AD574" s="61">
        <f>SQRT($T$54*VLOOKUP(AD570,$P$51:$T$60,5))*(1-$Y$23)*Q574*VLOOKUP(AD570,P571:Q580,2)</f>
        <v>1.3912775630262325E-2</v>
      </c>
      <c r="AE574" s="155">
        <f>SQRT($T$54*VLOOKUP(AE570,$P$51:$T$60,5))*(1-$Z$23)*Q574*VLOOKUP(AE570,P571:Q580,2)</f>
        <v>1.0496675165930131E-2</v>
      </c>
      <c r="AF574" s="84">
        <f>$U$54*Q574</f>
        <v>9.1154605147731521E-6</v>
      </c>
      <c r="AG574" s="59" t="s">
        <v>570</v>
      </c>
      <c r="AH574" s="60">
        <f>AH572-1</f>
        <v>-0.89292065526356212</v>
      </c>
      <c r="AI574" s="61"/>
      <c r="AJ574" s="66"/>
      <c r="AK574" s="61"/>
      <c r="AL574" s="61"/>
      <c r="AM574" s="50"/>
      <c r="AN574" s="65"/>
      <c r="AO574" s="65"/>
      <c r="AP574" s="65"/>
      <c r="AQ574" s="65"/>
      <c r="AR574" s="81"/>
      <c r="AS574" s="59">
        <v>4</v>
      </c>
      <c r="AT574" s="61">
        <f t="shared" si="119"/>
        <v>0.14849269129567372</v>
      </c>
      <c r="AU574" s="61">
        <f>SUMPRODUCT(Q571:Q580,$AW$51:$AW$60)</f>
        <v>1.1115048529582805</v>
      </c>
      <c r="AV574" s="68">
        <f>IF($AA$10,EXP((AT574/AH572)*(AQ576-1)-LN(AQ576-AH572)-AH571*(2*AU574/AH571-AT574/AH572)*LN((AQ576+2.41421536*AH572)/(AQ576-0.41421536*AH572))/(AH572*2.82842713)      ),1)</f>
        <v>6.2368915176951811E-2</v>
      </c>
    </row>
    <row r="575" spans="14:117" x14ac:dyDescent="0.25">
      <c r="N575" s="82"/>
      <c r="O575" s="172"/>
      <c r="P575" s="78">
        <v>5</v>
      </c>
      <c r="Q575" s="61">
        <f>N560/N566</f>
        <v>0.12573146515418279</v>
      </c>
      <c r="R575" s="62"/>
      <c r="S575" s="62"/>
      <c r="T575" s="60"/>
      <c r="U575" s="63"/>
      <c r="V575" s="153">
        <f>SQRT($T$55*VLOOKUP(V570,$P$51:$T$60,5))*(1-$Q$24)*Q575*VLOOKUP(V570,P571:Q580,2)</f>
        <v>4.7757341591683385E-3</v>
      </c>
      <c r="W575" s="61">
        <f>SQRT($T$55*VLOOKUP(W570,$P$51:$T$60,5))*(1-$R$24)*Q575*VLOOKUP(W570,P571:Q580,2)</f>
        <v>1.3364764663558256E-2</v>
      </c>
      <c r="X575" s="61">
        <f>SQRT($T$55*VLOOKUP(X570,$P$51:$T$60,5))*(1-$S$24)*Q575*VLOOKUP(X570,P571:Q580,2)</f>
        <v>2.1438356793793585E-2</v>
      </c>
      <c r="Y575" s="61">
        <f>SQRT($T$55*VLOOKUP(Y570,$P$51:$T$60,5))*(1-$T$24)*Q575*VLOOKUP(Y570,P571:Q580,2)</f>
        <v>2.848193546386725E-2</v>
      </c>
      <c r="Z575" s="61">
        <f>SQRT($T$55*VLOOKUP(Z570,$P$51:$T$60,5))*(1-$U$24)*Q575*VLOOKUP(Z570,P571:Q580,2)</f>
        <v>2.7466692836062994E-2</v>
      </c>
      <c r="AA575" s="61">
        <f>SQRT($T$55*VLOOKUP(AA570,$P$51:$T$60,5))*(1-$V$24)*Q575*VLOOKUP(AA570,P571:Q580,2)</f>
        <v>3.5703738010690891E-2</v>
      </c>
      <c r="AB575" s="61">
        <f>SQRT($T$55*VLOOKUP(AB570,$P$51:$T$60,5))*(1-$W$24)*Q575*VLOOKUP(AB570,P571:Q580,2)</f>
        <v>1.7260905959730686E-3</v>
      </c>
      <c r="AC575" s="61">
        <f>SQRT($T$55*VLOOKUP(AC570,$P$51:$T$60,5))*(1-$X$24)*Q575*VLOOKUP(AC570,P571:Q580,2)</f>
        <v>8.1973699570212707E-3</v>
      </c>
      <c r="AD575" s="61">
        <f>SQRT($T$55*VLOOKUP(AD570,$P$51:$T$60,5))*(1-$Y$24)*Q575*VLOOKUP(AD570,P571:Q580,2)</f>
        <v>1.2786006306620405E-2</v>
      </c>
      <c r="AE575" s="155">
        <f>SQRT($T$55*VLOOKUP(AE570,$P$51:$T$60,5))*(1-$Z$24)*Q575*VLOOKUP(AE570,P571:Q580,2)</f>
        <v>1.1155065762600757E-2</v>
      </c>
      <c r="AF575" s="84">
        <f>$U$55*Q575</f>
        <v>9.0992505932765682E-6</v>
      </c>
      <c r="AG575" s="59" t="s">
        <v>571</v>
      </c>
      <c r="AH575" s="60">
        <f>AH571-3*AH572*AH572-2*AH572</f>
        <v>0.57703612012015237</v>
      </c>
      <c r="AI575" s="61" t="s">
        <v>584</v>
      </c>
      <c r="AJ575" s="66" t="s">
        <v>585</v>
      </c>
      <c r="AK575" s="61">
        <f>AH578^2/AH579^3</f>
        <v>-0.41970654256545026</v>
      </c>
      <c r="AL575" s="61"/>
      <c r="AM575" s="50"/>
      <c r="AN575" s="65"/>
      <c r="AO575" s="65"/>
      <c r="AP575" s="65"/>
      <c r="AQ575" s="65"/>
      <c r="AR575" s="81"/>
      <c r="AS575" s="59">
        <v>5</v>
      </c>
      <c r="AT575" s="61">
        <f t="shared" si="119"/>
        <v>0.14845922339919562</v>
      </c>
      <c r="AU575" s="61">
        <f>SUMPRODUCT(Q571:Q580,$AX$51:$AX$60)</f>
        <v>1.1051290497648127</v>
      </c>
      <c r="AV575" s="68">
        <f>IF($AA$11,EXP((AT575/AH572)*(AQ576-1)-LN(AQ576-AH572)-AH571*(2*AU575/AH571-AT575/AH572)*LN((AQ576+2.41421536*AH572)/(AQ576-0.41421536*AH572))/(AH572*2.82842713)      ),1)</f>
        <v>6.5687956296676966E-2</v>
      </c>
    </row>
    <row r="576" spans="14:117" x14ac:dyDescent="0.25">
      <c r="N576" s="82"/>
      <c r="O576" s="172"/>
      <c r="P576" s="78">
        <v>6</v>
      </c>
      <c r="Q576" s="61">
        <f>N561/N566</f>
        <v>0.12962149434184181</v>
      </c>
      <c r="R576" s="62"/>
      <c r="S576" s="62"/>
      <c r="T576" s="60"/>
      <c r="U576" s="63"/>
      <c r="V576" s="153">
        <f>SQRT($T$56*VLOOKUP(V570,$P$51:$T$60,5))*(1-$Q$25)*Q576*VLOOKUP(V570,P571:Q580,2)</f>
        <v>6.2245039739888021E-3</v>
      </c>
      <c r="W576" s="61">
        <f>SQRT($T$56*VLOOKUP(W570,$P$51:$T$60,5))*(1-$R$25)*Q576*VLOOKUP(W570,P571:Q580,2)</f>
        <v>1.7122524100523114E-2</v>
      </c>
      <c r="X576" s="61">
        <f>SQRT($T$56*VLOOKUP(X570,$P$51:$T$60,5))*(1-$S$25)*Q576*VLOOKUP(X570,P571:Q580,2)</f>
        <v>2.6913561992249282E-2</v>
      </c>
      <c r="Y576" s="61">
        <f>SQRT($T$56*VLOOKUP(Y570,$P$51:$T$60,5))*(1-$T$25)*Q576*VLOOKUP(Y570,P571:Q580,2)</f>
        <v>3.4270001067991808E-2</v>
      </c>
      <c r="Z576" s="61">
        <f>SQRT($T$56*VLOOKUP(Z570,$P$51:$T$60,5))*(1-$U$25)*Q576*VLOOKUP(Z570,P571:Q580,2)</f>
        <v>3.5703738010690891E-2</v>
      </c>
      <c r="AA576" s="61">
        <f>SQRT($T$56*VLOOKUP(AA570,$P$51:$T$60,5))*(1-$V$25)*Q576*VLOOKUP(AA570,P571:Q580,2)</f>
        <v>4.6411008254416915E-2</v>
      </c>
      <c r="AB576" s="61">
        <f>SQRT($T$56*VLOOKUP(AB570,$P$51:$T$60,5))*(1-$W$25)*Q576*VLOOKUP(AB570,P571:Q580,2)</f>
        <v>2.4771877721222186E-3</v>
      </c>
      <c r="AC576" s="61">
        <f>SQRT($T$56*VLOOKUP(AC570,$P$51:$T$60,5))*(1-$X$25)*Q576*VLOOKUP(AC570,P571:Q580,2)</f>
        <v>1.0629057498526899E-2</v>
      </c>
      <c r="AD576" s="61">
        <f>SQRT($T$56*VLOOKUP(AD570,$P$51:$T$60,5))*(1-$Y$25)*Q576*VLOOKUP(AD570,P571:Q580,2)</f>
        <v>1.634824901836324E-2</v>
      </c>
      <c r="AE576" s="155">
        <f>SQRT($T$56*VLOOKUP(AE570,$P$51:$T$60,5))*(1-$Z$25)*Q576*VLOOKUP(AE570,P571:Q580,2)</f>
        <v>1.4500382257779429E-2</v>
      </c>
      <c r="AF576" s="84">
        <f>$U$56*Q576</f>
        <v>1.1669666206260762E-5</v>
      </c>
      <c r="AG576" s="59" t="s">
        <v>572</v>
      </c>
      <c r="AH576" s="60">
        <f>-1*AH571*AH572+AH572^2+AH572^3</f>
        <v>-7.5710176250998129E-2</v>
      </c>
      <c r="AI576" s="61"/>
      <c r="AJ576" s="66" t="s">
        <v>586</v>
      </c>
      <c r="AK576" s="61" t="e">
        <f>SQRT(1-AK575)/SQRT(AK575)*AH578/ABS(AH578)</f>
        <v>#NUM!</v>
      </c>
      <c r="AL576" s="61"/>
      <c r="AM576" s="50"/>
      <c r="AN576" s="65"/>
      <c r="AO576" s="65"/>
      <c r="AP576" s="65" t="s">
        <v>579</v>
      </c>
      <c r="AQ576" s="61">
        <f>IF(AH580&gt;=0,AQ571,AQ573)</f>
        <v>0.16587119894297708</v>
      </c>
      <c r="AR576" s="81"/>
      <c r="AS576" s="59">
        <v>6</v>
      </c>
      <c r="AT576" s="61">
        <f t="shared" si="119"/>
        <v>0.18468301041282212</v>
      </c>
      <c r="AU576" s="61">
        <f>SUMPRODUCT(Q571:Q580,$AY$51:$AY$60)</f>
        <v>1.3674229045951616</v>
      </c>
      <c r="AV576" s="68">
        <f>IF($AA$12,EXP((AT576/AH572)*(AQ576-1)-LN(AQ576-AH572)-AH571*(2*AU576/AH571-AT576/AH572)*LN((AQ576+2.41421536*AH572)/(AQ576-0.41421536*AH572))/(AH572*2.82842713)      ),1)</f>
        <v>1.7990836363581363E-2</v>
      </c>
    </row>
    <row r="577" spans="14:58" x14ac:dyDescent="0.25">
      <c r="N577" s="82"/>
      <c r="O577" s="172"/>
      <c r="P577" s="78">
        <v>7</v>
      </c>
      <c r="Q577" s="61">
        <f>N562/N566</f>
        <v>3.9090198557454908E-2</v>
      </c>
      <c r="R577" s="62"/>
      <c r="S577" s="62"/>
      <c r="T577" s="60"/>
      <c r="U577" s="63"/>
      <c r="V577" s="153">
        <f>SQRT($T$57*VLOOKUP(V570,$P$51:$T$60,5))*(1-$Q$26)*Q577*VLOOKUP(V570,P571:Q580,2)</f>
        <v>3.3280655404931234E-4</v>
      </c>
      <c r="W577" s="61">
        <f>SQRT($T$57*VLOOKUP(W570,$P$51:$T$60,5))*(1-$R$26)*Q577*VLOOKUP(W570,P571:Q580,2)</f>
        <v>8.8248763370688758E-4</v>
      </c>
      <c r="X577" s="61">
        <f>SQRT($T$57*VLOOKUP(X570,$P$51:$T$60,5))*(1-$S$26)*Q577*VLOOKUP(X570,P571:Q580,2)</f>
        <v>1.363808341368144E-3</v>
      </c>
      <c r="Y577" s="61">
        <f>SQRT($T$57*VLOOKUP(Y570,$P$51:$T$60,5))*(1-$T$26)*Q577*VLOOKUP(Y570,P571:Q580,2)</f>
        <v>1.8356661024439306E-3</v>
      </c>
      <c r="Z577" s="61">
        <f>SQRT($T$57*VLOOKUP(Z570,$P$51:$T$60,5))*(1-$U$26)*Q577*VLOOKUP(Z570,P571:Q580,2)</f>
        <v>1.7260905959730686E-3</v>
      </c>
      <c r="AA577" s="61">
        <f>SQRT($T$57*VLOOKUP(AA570,$P$51:$T$60,5))*(1-$V$26)*Q577*VLOOKUP(AA570,P571:Q580,2)</f>
        <v>2.4771877721222186E-3</v>
      </c>
      <c r="AB577" s="61">
        <f>SQRT($T$57*VLOOKUP(AB570,$P$51:$T$60,5))*(1-$W$26)*Q577*VLOOKUP(AB570,P571:Q580,2)</f>
        <v>1.3490450807187207E-4</v>
      </c>
      <c r="AC577" s="61">
        <f>SQRT($T$57*VLOOKUP(AC570,$P$51:$T$60,5))*(1-$X$26)*Q577*VLOOKUP(AC570,P571:Q580,2)</f>
        <v>6.639308707238606E-4</v>
      </c>
      <c r="AD577" s="61">
        <f>SQRT($T$57*VLOOKUP(AD570,$P$51:$T$60,5))*(1-$Y$26)*Q577*VLOOKUP(AD570,P571:Q580,2)</f>
        <v>7.7444842072971068E-4</v>
      </c>
      <c r="AE577" s="155">
        <f>SQRT($T$57*VLOOKUP(AE570,$P$51:$T$60,5))*(1-$Z$26)*Q577*VLOOKUP(AE570,P571:Q580,2)</f>
        <v>7.1485572274600641E-4</v>
      </c>
      <c r="AF577" s="84">
        <f>$U$57*Q577</f>
        <v>9.4011282966354693E-7</v>
      </c>
      <c r="AG577" s="82"/>
      <c r="AH577" s="65"/>
      <c r="AI577" s="61"/>
      <c r="AJ577" s="66" t="s">
        <v>587</v>
      </c>
      <c r="AK577" s="61" t="e">
        <f>IF(ATAN(AK576)&lt;0,ATAN(AK576)+PI(),ATAN(AK576))</f>
        <v>#NUM!</v>
      </c>
      <c r="AL577" s="61"/>
      <c r="AM577" s="50"/>
      <c r="AN577" s="65"/>
      <c r="AO577" s="65"/>
      <c r="AP577" s="65"/>
      <c r="AQ577" s="65"/>
      <c r="AR577" s="81"/>
      <c r="AS577" s="59">
        <v>7</v>
      </c>
      <c r="AT577" s="61">
        <f t="shared" si="119"/>
        <v>4.9335284646156045E-2</v>
      </c>
      <c r="AU577" s="61">
        <f>SUMPRODUCT(Q571:Q580,$AZ$51:$AZ$60)</f>
        <v>0.2348151482811858</v>
      </c>
      <c r="AV577" s="68">
        <f>IF($AA$13,EXP((AT577/AH572)*(AQ576-1)-LN(AQ576-AH572)-AH571*(2*AU577/AH571-AT577/AH572)*LN((AQ576+2.41421536*AH572)/(AQ576-0.41421536*AH572))/(AH572*2.82842713)      ),1)</f>
        <v>8.0117645934842763</v>
      </c>
    </row>
    <row r="578" spans="14:58" x14ac:dyDescent="0.25">
      <c r="N578" s="82"/>
      <c r="O578" s="172"/>
      <c r="P578" s="78">
        <v>8</v>
      </c>
      <c r="Q578" s="61">
        <f>N563/N566</f>
        <v>8.8114409288347906E-2</v>
      </c>
      <c r="R578" s="62"/>
      <c r="S578" s="62"/>
      <c r="T578" s="60"/>
      <c r="U578" s="63"/>
      <c r="V578" s="153">
        <f>SQRT($T$58*VLOOKUP(V570,$P$51:$T$60,5))*(1-$Q$27)*Q578*VLOOKUP(V570,P571:Q580,2)</f>
        <v>1.5094614881182445E-3</v>
      </c>
      <c r="W578" s="61">
        <f>SQRT($T$58*VLOOKUP(W570,$P$51:$T$60,5))*(1-$R$27)*Q578*VLOOKUP(W570,P571:Q580,2)</f>
        <v>3.9072066894663944E-3</v>
      </c>
      <c r="X578" s="61">
        <f>SQRT($T$58*VLOOKUP(X570,$P$51:$T$60,5))*(1-$S$27)*Q578*VLOOKUP(X570,P571:Q580,2)</f>
        <v>6.319128104391075E-3</v>
      </c>
      <c r="Y578" s="61">
        <f>SQRT($T$58*VLOOKUP(Y570,$P$51:$T$60,5))*(1-$T$27)*Q578*VLOOKUP(Y570,P571:Q580,2)</f>
        <v>8.3685478635332471E-3</v>
      </c>
      <c r="Z578" s="61">
        <f>SQRT($T$58*VLOOKUP(Z570,$P$51:$T$60,5))*(1-$U$27)*Q578*VLOOKUP(Z570,P571:Q580,2)</f>
        <v>8.1973699570212707E-3</v>
      </c>
      <c r="AA578" s="61">
        <f>SQRT($T$58*VLOOKUP(AA570,$P$51:$T$60,5))*(1-$V$27)*Q578*VLOOKUP(AA570,P571:Q580,2)</f>
        <v>1.0629057498526898E-2</v>
      </c>
      <c r="AB578" s="61">
        <f>SQRT($T$58*VLOOKUP(AB570,$P$51:$T$60,5))*(1-$W$27)*Q578*VLOOKUP(AB570,P571:Q580,2)</f>
        <v>6.639308707238606E-4</v>
      </c>
      <c r="AC578" s="61">
        <f>SQRT($T$58*VLOOKUP(AC570,$P$51:$T$60,5))*(1-$X$27)*Q578*VLOOKUP(AC570,P571:Q580,2)</f>
        <v>3.1592017146951008E-3</v>
      </c>
      <c r="AD578" s="61">
        <f>SQRT($T$58*VLOOKUP(AD570,$P$51:$T$60,5))*(1-$Y$27)*Q578*VLOOKUP(AD570,P571:Q580,2)</f>
        <v>4.1087068788403487E-3</v>
      </c>
      <c r="AE578" s="155">
        <f>SQRT($T$58*VLOOKUP(AE570,$P$51:$T$60,5))*(1-$Z$27)*Q578*VLOOKUP(AE570,P571:Q580,2)</f>
        <v>3.5743535888299949E-3</v>
      </c>
      <c r="AF578" s="84">
        <f>$U$58*Q578</f>
        <v>2.3505652950595777E-6</v>
      </c>
      <c r="AG578" s="59" t="s">
        <v>582</v>
      </c>
      <c r="AH578" s="61">
        <f>AH574*AH575/6-AH576/2-AH574^3/27</f>
        <v>-2.1651632743935726E-2</v>
      </c>
      <c r="AI578" s="61"/>
      <c r="AJ578" s="66" t="s">
        <v>573</v>
      </c>
      <c r="AK578" s="61" t="e">
        <f>2*SQRT(AH579)*COS(AK577/3)-AH574/3</f>
        <v>#NUM!</v>
      </c>
      <c r="AL578" s="69" t="e">
        <f>AK578^3+AH574*AK578^2+AH575*AK578+AH576</f>
        <v>#NUM!</v>
      </c>
      <c r="AM578" s="50"/>
      <c r="AN578" s="65"/>
      <c r="AO578" s="65"/>
      <c r="AP578" s="65"/>
      <c r="AQ578" s="65"/>
      <c r="AR578" s="81"/>
      <c r="AS578" s="59">
        <v>8</v>
      </c>
      <c r="AT578" s="61">
        <f t="shared" si="119"/>
        <v>5.4723128868748194E-2</v>
      </c>
      <c r="AU578" s="61">
        <f>SUMPRODUCT(Q571:Q580,$BA$51:$BA$60)</f>
        <v>0.48175149863180217</v>
      </c>
      <c r="AV578" s="68">
        <f>IF($AA$14,EXP((AT578/AH572)*(AQ576-1)-LN(AQ576-AH572)-AH571*(2*AU578/AH571-AT578/AH572)*LN((AQ576+2.41421536*AH572)/(AQ576-0.41421536*AH572))/(AH572*2.82842713)      ),1)</f>
        <v>1.1867180463605844</v>
      </c>
    </row>
    <row r="579" spans="14:58" x14ac:dyDescent="0.25">
      <c r="N579" s="82"/>
      <c r="O579" s="172"/>
      <c r="P579" s="78">
        <v>9</v>
      </c>
      <c r="Q579" s="61">
        <f>N564/N566</f>
        <v>0.10887503245768763</v>
      </c>
      <c r="R579" s="62"/>
      <c r="S579" s="62"/>
      <c r="T579" s="60"/>
      <c r="U579" s="63"/>
      <c r="V579" s="153">
        <f>SQRT($T$59*VLOOKUP(V570,$P$51:$T$60,5))*(1-$Q$28)*Q579*VLOOKUP(V570,P571:Q580,2)</f>
        <v>2.1938973753708115E-3</v>
      </c>
      <c r="W579" s="61">
        <f>SQRT($T$59*VLOOKUP(W570,$P$51:$T$60,5))*(1-$R$28)*Q579*VLOOKUP(W570,P571:Q580,2)</f>
        <v>5.9471164833553693E-3</v>
      </c>
      <c r="X579" s="61">
        <f>SQRT($T$59*VLOOKUP(X570,$P$51:$T$60,5))*(1-$S$28)*Q579*VLOOKUP(X570,P571:Q580,2)</f>
        <v>9.4825507298318991E-3</v>
      </c>
      <c r="Y579" s="61">
        <f>SQRT($T$59*VLOOKUP(Y570,$P$51:$T$60,5))*(1-$T$28)*Q579*VLOOKUP(Y570,P571:Q580,2)</f>
        <v>1.3912775630262325E-2</v>
      </c>
      <c r="Z579" s="61">
        <f>SQRT($T$59*VLOOKUP(Z570,$P$51:$T$60,5))*(1-$U$28)*Q579*VLOOKUP(Z570,P571:Q580,2)</f>
        <v>1.2786006306620405E-2</v>
      </c>
      <c r="AA579" s="61">
        <f>SQRT($T$59*VLOOKUP(AA570,$P$51:$T$60,5))*(1-$V$28)*Q579*VLOOKUP(AA570,P571:Q580,2)</f>
        <v>1.634824901836324E-2</v>
      </c>
      <c r="AB579" s="61">
        <f>SQRT($T$59*VLOOKUP(AB570,$P$51:$T$60,5))*(1-$W$28)*Q579*VLOOKUP(AB570,P571:Q580,2)</f>
        <v>7.7444842072971057E-4</v>
      </c>
      <c r="AC579" s="61">
        <f>SQRT($T$59*VLOOKUP(AC570,$P$51:$T$60,5))*(1-$X$28)*Q579*VLOOKUP(AC570,P571:Q580,2)</f>
        <v>4.1087068788403487E-3</v>
      </c>
      <c r="AD579" s="61">
        <f>SQRT($T$59*VLOOKUP(AD570,$P$51:$T$60,5))*(1-$Y$28)*Q579*VLOOKUP(AD570,P571:Q580,2)</f>
        <v>6.5590705691869642E-3</v>
      </c>
      <c r="AE579" s="155">
        <f>SQRT($T$59*VLOOKUP(AE570,$P$51:$T$60,5))*(1-$Z$28)*Q579*VLOOKUP(AE570,P571:Q580,2)</f>
        <v>5.4511747090955145E-3</v>
      </c>
      <c r="AF579" s="84">
        <f>$U$59*Q579</f>
        <v>2.941026262520149E-6</v>
      </c>
      <c r="AG579" s="59" t="s">
        <v>558</v>
      </c>
      <c r="AH579" s="61">
        <f>AH574^2/9-AH575/3</f>
        <v>-0.10375567375157199</v>
      </c>
      <c r="AI579" s="61"/>
      <c r="AJ579" s="66" t="s">
        <v>574</v>
      </c>
      <c r="AK579" s="61" t="e">
        <f>2*SQRT(AH579)*COS((AK577+2*PI())/3)-AH574/3</f>
        <v>#NUM!</v>
      </c>
      <c r="AL579" s="69" t="e">
        <f>AK579^3+AK579^2*AH574+AK579*AH575+AH576</f>
        <v>#NUM!</v>
      </c>
      <c r="AM579" s="50"/>
      <c r="AN579" s="65"/>
      <c r="AO579" s="50"/>
      <c r="AP579" s="65"/>
      <c r="AQ579" s="65"/>
      <c r="AR579" s="81"/>
      <c r="AS579" s="59">
        <v>9</v>
      </c>
      <c r="AT579" s="61">
        <f t="shared" si="119"/>
        <v>5.5413571276127595E-2</v>
      </c>
      <c r="AU579" s="61">
        <f>SUMPRODUCT(Q571:Q580,$BB$51:$BB$60)</f>
        <v>0.59958801668737383</v>
      </c>
      <c r="AV579" s="68">
        <f>IF($AA$15,EXP((AT579/AH572)*(AQ576-1)-LN(AQ576-AH572)-AH571*(2*AU579/AH571-AT579/AH572)*LN((AQ576+2.41421536*AH572)/(AQ576-0.41421536*AH572))/(AH572*2.82842713)      ),1)</f>
        <v>0.45596616122946815</v>
      </c>
    </row>
    <row r="580" spans="14:58" x14ac:dyDescent="0.25">
      <c r="N580" s="82"/>
      <c r="O580" s="172"/>
      <c r="P580" s="78">
        <v>10</v>
      </c>
      <c r="Q580" s="61">
        <f>N565/N566</f>
        <v>9.6045979886067945E-2</v>
      </c>
      <c r="R580" s="62"/>
      <c r="S580" s="62"/>
      <c r="T580" s="60"/>
      <c r="U580" s="63"/>
      <c r="V580" s="153">
        <f>SQRT($T$60*VLOOKUP(V570,$P$51:$T$60,5))*(1-$Q$29)*Q580*VLOOKUP(V570,P571:Q580,2)</f>
        <v>1.9477331804246226E-3</v>
      </c>
      <c r="W580" s="61">
        <f>SQRT($T$60*VLOOKUP(W570,$P$51:$T$60,5))*(1-$R$29)*Q580*VLOOKUP(W570,P571:Q580,2)</f>
        <v>5.3437297643016213E-3</v>
      </c>
      <c r="X580" s="61">
        <f>SQRT($T$60*VLOOKUP(X570,$P$51:$T$60,5))*(1-$S$29)*Q580*VLOOKUP(X570,P571:Q580,2)</f>
        <v>8.6393865239187753E-3</v>
      </c>
      <c r="Y580" s="61">
        <f>SQRT($T$60*VLOOKUP(Y570,$P$51:$T$60,5))*(1-$T$29)*Q580*VLOOKUP(Y570,P571:Q580,2)</f>
        <v>1.0496675165930131E-2</v>
      </c>
      <c r="Z580" s="61">
        <f>SQRT($T$60*VLOOKUP(Z570,$P$51:$T$60,5))*(1-$U$29)*Q580*VLOOKUP(Z570,P571:Q580,2)</f>
        <v>1.1155065762600756E-2</v>
      </c>
      <c r="AA580" s="61">
        <f>SQRT($T$60*VLOOKUP(AA570,$P$51:$T$60,5))*(1-$V$29)*Q580*VLOOKUP(AA570,P571:Q580,2)</f>
        <v>1.4500382257779431E-2</v>
      </c>
      <c r="AB580" s="61">
        <f>SQRT($T$60*VLOOKUP(AB570,$P$51:$T$60,5))*(1-$W$29)*Q580*VLOOKUP(AB570,P571:Q580,2)</f>
        <v>7.1485572274600641E-4</v>
      </c>
      <c r="AC580" s="61">
        <f>SQRT($T$60*VLOOKUP(AC570,$P$51:$T$60,5))*(1-$X$29)*Q580*VLOOKUP(AC570,P571:Q580,2)</f>
        <v>3.5743535888299949E-3</v>
      </c>
      <c r="AD580" s="61">
        <f>SQRT($T$60*VLOOKUP(AD570,$P$51:$T$60,5))*(1-$Y$29)*Q580*VLOOKUP(AD570,P571:Q580,2)</f>
        <v>5.4511747090955145E-3</v>
      </c>
      <c r="AE580" s="155">
        <f>SQRT($T$60*VLOOKUP(AE570,$P$51:$T$60,5))*(1-$Z$29)*Q580*VLOOKUP(AE570,P571:Q580,2)</f>
        <v>4.5304140877334637E-3</v>
      </c>
      <c r="AF580" s="84">
        <f>$U$60*Q580</f>
        <v>3.4840553875044347E-6</v>
      </c>
      <c r="AG580" s="59" t="s">
        <v>72</v>
      </c>
      <c r="AH580" s="63">
        <f>AH578^2-AH579^3</f>
        <v>1.5857479127226344E-3</v>
      </c>
      <c r="AI580" s="61"/>
      <c r="AJ580" s="66" t="s">
        <v>575</v>
      </c>
      <c r="AK580" s="61" t="e">
        <f>2*SQRT(AH579)*COS((AK577+4*PI())/3)-AH574/3</f>
        <v>#NUM!</v>
      </c>
      <c r="AL580" s="69" t="e">
        <f>AK580^3+AK580^2*AH574+AH575*AK580+AH576</f>
        <v>#NUM!</v>
      </c>
      <c r="AM580" s="50"/>
      <c r="AN580" s="65"/>
      <c r="AO580" s="50"/>
      <c r="AP580" s="65"/>
      <c r="AQ580" s="65"/>
      <c r="AR580" s="81"/>
      <c r="AS580" s="59">
        <v>10</v>
      </c>
      <c r="AT580" s="61">
        <f t="shared" si="119"/>
        <v>7.4413442121268769E-2</v>
      </c>
      <c r="AU580" s="61">
        <f>SUMPRODUCT(Q571:Q580,$BC$51:$BC$60)</f>
        <v>0.58144344980677576</v>
      </c>
      <c r="AV580" s="68">
        <f>IF($AA$16,EXP((AT580/AH572)*(AQ576-1)-LN(AQ576-AH572)-AH571*(2*AU580/AH571-AT580/AH572)*LN((AQ576+2.41421536*AH572)/(AQ576-0.41421536*AH572))/(AH572*2.82842713)      ),1)</f>
        <v>0.83642818939749519</v>
      </c>
      <c r="AW580" s="65"/>
      <c r="AX580" s="65"/>
      <c r="AY580" s="65"/>
      <c r="AZ580" s="65"/>
      <c r="BA580" s="65"/>
      <c r="BB580" s="65"/>
      <c r="BC580" s="65"/>
      <c r="BD580" s="65"/>
    </row>
    <row r="581" spans="14:58" x14ac:dyDescent="0.25">
      <c r="N581" s="173"/>
      <c r="O581" s="80"/>
      <c r="P581" s="93"/>
      <c r="Q581" s="72">
        <f>SUM(Q571:Q580)</f>
        <v>1</v>
      </c>
      <c r="R581" s="73"/>
      <c r="S581" s="73"/>
      <c r="T581" s="73"/>
      <c r="U581" s="73"/>
      <c r="V581" s="70"/>
      <c r="W581" s="73"/>
      <c r="X581" s="73"/>
      <c r="Y581" s="73"/>
      <c r="Z581" s="73"/>
      <c r="AA581" s="73"/>
      <c r="AB581" s="73"/>
      <c r="AC581" s="73"/>
      <c r="AD581" s="73"/>
      <c r="AE581" s="88">
        <f>SUM(V571:AE580)</f>
        <v>0.98094535235082658</v>
      </c>
      <c r="AF581" s="85">
        <f>SUM(AF571:AF580)</f>
        <v>5.2198758006626052E-5</v>
      </c>
      <c r="AG581" s="70"/>
      <c r="AH581" s="73"/>
      <c r="AI581" s="74"/>
      <c r="AJ581" s="75"/>
      <c r="AK581" s="74"/>
      <c r="AL581" s="74"/>
      <c r="AM581" s="76"/>
      <c r="AN581" s="73"/>
      <c r="AO581" s="76"/>
      <c r="AP581" s="73"/>
      <c r="AQ581" s="73"/>
      <c r="AR581" s="80"/>
      <c r="AS581" s="70"/>
      <c r="AT581" s="73"/>
      <c r="AU581" s="73"/>
      <c r="AV581" s="77"/>
      <c r="AW581" s="65"/>
      <c r="AX581" s="65"/>
      <c r="AY581" s="65"/>
      <c r="AZ581" s="65"/>
      <c r="BA581" s="65"/>
      <c r="BB581" s="65"/>
      <c r="BC581" s="65"/>
      <c r="BD581" s="65"/>
    </row>
    <row r="582" spans="14:58" x14ac:dyDescent="0.25">
      <c r="N582" s="82" t="s">
        <v>590</v>
      </c>
      <c r="O582" s="81"/>
      <c r="P582" s="171"/>
      <c r="Q582" s="57" t="s">
        <v>560</v>
      </c>
      <c r="R582" s="55"/>
      <c r="S582" s="55"/>
      <c r="T582" s="55"/>
      <c r="U582" s="56"/>
      <c r="V582" s="54">
        <v>1</v>
      </c>
      <c r="W582" s="55">
        <v>2</v>
      </c>
      <c r="X582" s="55">
        <v>3</v>
      </c>
      <c r="Y582" s="55">
        <v>4</v>
      </c>
      <c r="Z582" s="55">
        <v>5</v>
      </c>
      <c r="AA582" s="55">
        <v>6</v>
      </c>
      <c r="AB582" s="55">
        <v>7</v>
      </c>
      <c r="AC582" s="55">
        <v>8</v>
      </c>
      <c r="AD582" s="55">
        <v>9</v>
      </c>
      <c r="AE582" s="58">
        <v>10</v>
      </c>
      <c r="AF582" s="83"/>
      <c r="AG582" s="54"/>
      <c r="AH582" s="55"/>
      <c r="AI582" s="55"/>
      <c r="AJ582" s="55"/>
      <c r="AK582" s="55"/>
      <c r="AL582" s="55"/>
      <c r="AM582" s="55"/>
      <c r="AN582" s="55"/>
      <c r="AO582" s="55"/>
      <c r="AP582" s="55"/>
      <c r="AQ582" s="55"/>
      <c r="AR582" s="58"/>
      <c r="AS582" s="54"/>
      <c r="AT582" s="55" t="s">
        <v>565</v>
      </c>
      <c r="AU582" s="55" t="s">
        <v>577</v>
      </c>
      <c r="AV582" s="58" t="s">
        <v>590</v>
      </c>
      <c r="AW582" s="65"/>
      <c r="AX582" s="65"/>
      <c r="AY582" s="65"/>
      <c r="AZ582" s="65"/>
      <c r="BA582" s="65"/>
      <c r="BB582" s="65"/>
      <c r="BC582" s="65"/>
      <c r="BD582" s="65"/>
    </row>
    <row r="583" spans="14:58" x14ac:dyDescent="0.25">
      <c r="N583" s="82"/>
      <c r="O583" s="81"/>
      <c r="P583" s="78">
        <v>1</v>
      </c>
      <c r="Q583" s="61">
        <f>O556/O566</f>
        <v>0.20818020925646882</v>
      </c>
      <c r="R583" s="60"/>
      <c r="S583" s="60"/>
      <c r="T583" s="61"/>
      <c r="U583" s="62"/>
      <c r="V583" s="153">
        <f>SQRT($T$51*VLOOKUP(V582,$P$51:$T$60,5))*(1-$Q$20)*Q583*VLOOKUP(V582,P583:Q592,2)</f>
        <v>8.9009970066336961E-3</v>
      </c>
      <c r="W583" s="61">
        <f>SQRT($T$51*VLOOKUP(W582,$P$51:$T$60,5))*(1-$R$20)*Q583*VLOOKUP(W582,P583:Q592,2)</f>
        <v>6.9600179745621773E-3</v>
      </c>
      <c r="X583" s="61">
        <f>SQRT($T$51*VLOOKUP(X582,$P$51:$T$60,5))*(1-$S$20)*Q583*VLOOKUP(X582,P583:Q592,2)</f>
        <v>3.9876822436093395E-3</v>
      </c>
      <c r="Y583" s="61">
        <f>SQRT($T$51*VLOOKUP(Y582,$P$51:$T$60,5))*(1-$T$20)*Q583*VLOOKUP(Y582,P583:Q592,2)</f>
        <v>2.4474962206732002E-3</v>
      </c>
      <c r="Z583" s="61">
        <f>SQRT($T$51*VLOOKUP(Z582,$P$51:$T$60,5))*(1-$U$20)*Q583*VLOOKUP(Z582,P583:Q592,2)</f>
        <v>2.4091901684319145E-3</v>
      </c>
      <c r="AA583" s="61">
        <f>SQRT($T$51*VLOOKUP(AA582,$P$51:$T$60,5))*(1-$V$20)*Q583*VLOOKUP(AA582,P583:Q592,2)</f>
        <v>1.1902829901840944E-3</v>
      </c>
      <c r="AB583" s="61">
        <f>SQRT($T$51*VLOOKUP(AB582,$P$51:$T$60,5))*(1-$W$20)*Q583*VLOOKUP(AB582,P583:Q592,2)</f>
        <v>7.8671584772446995E-3</v>
      </c>
      <c r="AC583" s="61">
        <f>SQRT($T$51*VLOOKUP(AC582,$P$51:$T$60,5))*(1-$X$20)*Q583*VLOOKUP(AC582,P583:Q592,2)</f>
        <v>7.4875285985191728E-3</v>
      </c>
      <c r="AD583" s="61">
        <f>SQRT($T$51*VLOOKUP(AD582,$P$51:$T$60,5))*(1-$Y$20)*Q583*VLOOKUP(AD582,P583:Q592,2)</f>
        <v>4.6520557134612818E-3</v>
      </c>
      <c r="AE583" s="155">
        <f>SQRT($T$51*VLOOKUP(AE582,$P$51:$T$60,5))*(1-$Z$20)*Q583*VLOOKUP(AE582,P583:Q592,2)</f>
        <v>7.2659693191271055E-3</v>
      </c>
      <c r="AF583" s="84">
        <f>$U$51*Q583</f>
        <v>5.5796125109684303E-6</v>
      </c>
      <c r="AG583" s="59" t="s">
        <v>69</v>
      </c>
      <c r="AH583" s="61">
        <f>$AE$10*AE593*100000/($T$3*$AE$9)^2</f>
        <v>0.2716905679700119</v>
      </c>
      <c r="AI583" s="65" t="s">
        <v>583</v>
      </c>
      <c r="AJ583" s="66" t="s">
        <v>573</v>
      </c>
      <c r="AK583" s="61">
        <f>(AH590+SQRT(AH592))^(1/3)+(AH590-SQRT(AH592))^(1/3)-AH586/3</f>
        <v>0.7938809093686735</v>
      </c>
      <c r="AL583" s="63">
        <f>AK583^3+AH586*AK583^2+AH587*AK583+AH588</f>
        <v>3.6429192995512949E-17</v>
      </c>
      <c r="AM583" s="65" t="s">
        <v>573</v>
      </c>
      <c r="AN583" s="61">
        <f>IF(AH592&gt;=0,AK583,AK590)</f>
        <v>0.7938809093686735</v>
      </c>
      <c r="AO583" s="61">
        <f>IF(AN583&lt;AN584,AN584,AN583)</f>
        <v>0.7938809093686735</v>
      </c>
      <c r="AP583" s="61">
        <f>AO583</f>
        <v>0.7938809093686735</v>
      </c>
      <c r="AQ583" s="67">
        <f>IF(AP583&lt;AP584,AP584,AP583)</f>
        <v>0.7938809093686735</v>
      </c>
      <c r="AR583" s="81"/>
      <c r="AS583" s="59">
        <v>1</v>
      </c>
      <c r="AT583" s="61">
        <f>AT571</f>
        <v>5.4980683411787988E-2</v>
      </c>
      <c r="AU583" s="61">
        <f>SUMPRODUCT(Q583:Q592,$AT$51:$AT$60)</f>
        <v>0.21494880877547923</v>
      </c>
      <c r="AV583" s="68">
        <f>IF($AA$7,EXP((AT583/AH584)*(AQ588-1)-LN(AQ588-AH584)-AH583*(2*AU583/AH583-AT583/AH584)*LN((AQ588+2.41421536*AH584)/(AQ588-0.41421536*AH584))/(AH584*2.82842713)      ),1)</f>
        <v>0.91217855426676175</v>
      </c>
      <c r="AW583" s="61"/>
      <c r="AX583" s="61"/>
      <c r="AY583" s="61"/>
      <c r="AZ583" s="61"/>
      <c r="BA583" s="61"/>
      <c r="BB583" s="61"/>
      <c r="BC583" s="61"/>
      <c r="BD583" s="65"/>
    </row>
    <row r="584" spans="14:58" x14ac:dyDescent="0.25">
      <c r="N584" s="82"/>
      <c r="O584" s="81"/>
      <c r="P584" s="78">
        <v>2</v>
      </c>
      <c r="Q584" s="61">
        <f>O557/O566</f>
        <v>9.3710882510107063E-2</v>
      </c>
      <c r="R584" s="60"/>
      <c r="S584" s="60"/>
      <c r="T584" s="61"/>
      <c r="U584" s="62"/>
      <c r="V584" s="153">
        <f>SQRT($T$52*VLOOKUP(V582,$P$51:$T$60,5))*(1-$Q$21)*Q584*VLOOKUP(V582,P583:Q592,2)</f>
        <v>6.9600179745621773E-3</v>
      </c>
      <c r="W584" s="61">
        <f>SQRT($T$52*VLOOKUP(W582,$P$51:$T$60,5))*(1-$R$21)*Q584*VLOOKUP(W582,P583:Q592,2)</f>
        <v>5.4141049092973504E-3</v>
      </c>
      <c r="X584" s="61">
        <f>SQRT($T$52*VLOOKUP(X582,$P$51:$T$60,5))*(1-$S$21)*Q584*VLOOKUP(X582,P583:Q592,2)</f>
        <v>3.1507188309174245E-3</v>
      </c>
      <c r="Y584" s="61">
        <f>SQRT($T$52*VLOOKUP(Y582,$P$51:$T$60,5))*(1-$T$21)*Q584*VLOOKUP(Y582,P583:Q592,2)</f>
        <v>1.7488370202471829E-3</v>
      </c>
      <c r="Z584" s="61">
        <f>SQRT($T$52*VLOOKUP(Z582,$P$51:$T$60,5))*(1-$U$21)*Q584*VLOOKUP(Z582,P583:Q592,2)</f>
        <v>1.9412339653434591E-3</v>
      </c>
      <c r="AA584" s="61">
        <f>SQRT($T$52*VLOOKUP(AA582,$P$51:$T$60,5))*(1-$V$21)*Q584*VLOOKUP(AA582,P583:Q592,2)</f>
        <v>9.4275510383947248E-4</v>
      </c>
      <c r="AB584" s="61">
        <f>SQRT($T$52*VLOOKUP(AB582,$P$51:$T$60,5))*(1-$W$21)*Q584*VLOOKUP(AB582,P583:Q592,2)</f>
        <v>6.0064834393481316E-3</v>
      </c>
      <c r="AC584" s="61">
        <f>SQRT($T$52*VLOOKUP(AC582,$P$51:$T$60,5))*(1-$X$21)*Q584*VLOOKUP(AC582,P583:Q592,2)</f>
        <v>5.5804403495583466E-3</v>
      </c>
      <c r="AD584" s="61">
        <f>SQRT($T$52*VLOOKUP(AD582,$P$51:$T$60,5))*(1-$Y$21)*Q584*VLOOKUP(AD582,P583:Q592,2)</f>
        <v>3.630953363921005E-3</v>
      </c>
      <c r="AE584" s="155">
        <f>SQRT($T$52*VLOOKUP(AE582,$P$51:$T$60,5))*(1-$Z$21)*Q584*VLOOKUP(AE582,P583:Q592,2)</f>
        <v>5.7397663229039027E-3</v>
      </c>
      <c r="AF584" s="84">
        <f>$U$52*Q584</f>
        <v>3.7906141330559051E-6</v>
      </c>
      <c r="AG584" s="59" t="s">
        <v>65</v>
      </c>
      <c r="AH584" s="61">
        <f>AF593*$AE$10*100000/($T$3*$AE$9)</f>
        <v>6.523120961448918E-2</v>
      </c>
      <c r="AI584" s="61"/>
      <c r="AJ584" s="66" t="s">
        <v>574</v>
      </c>
      <c r="AK584" s="66" t="e">
        <f>1/0</f>
        <v>#DIV/0!</v>
      </c>
      <c r="AL584" s="61"/>
      <c r="AM584" s="65" t="s">
        <v>574</v>
      </c>
      <c r="AN584" s="66">
        <f>IF(AH592&gt;=0,0,AK591)</f>
        <v>0</v>
      </c>
      <c r="AO584" s="61">
        <f>IF(AN583&lt;AN584,AN583,AN584)</f>
        <v>0</v>
      </c>
      <c r="AP584" s="61">
        <f>IF(AO584&lt;AO585,AO585,AO584)</f>
        <v>0</v>
      </c>
      <c r="AQ584" s="67">
        <f>IF(AP583&lt;AP584,AP583,AP584)</f>
        <v>0</v>
      </c>
      <c r="AR584" s="81"/>
      <c r="AS584" s="59">
        <v>2</v>
      </c>
      <c r="AT584" s="61">
        <f t="shared" ref="AT584:AT592" si="120">AT572</f>
        <v>8.2978405430088234E-2</v>
      </c>
      <c r="AU584" s="61">
        <f>SUMPRODUCT(Q583:Q592,$AU$51:$AU$60)</f>
        <v>0.36926200273291765</v>
      </c>
      <c r="AV584" s="68">
        <f>IF($AA$8,EXP((AT584/AH584)*(AQ588-1)-LN(AQ588-AH584)-AH583*(2*AU584/AH583-AT584/AH584)*LN((AQ588+2.41421536*AH584)/(AQ588-0.41421536*AH584))/(AH584*2.82842713)      ),1)</f>
        <v>0.66713929605395106</v>
      </c>
      <c r="AW584" s="61"/>
      <c r="AX584" s="61"/>
      <c r="AY584" s="61"/>
      <c r="AZ584" s="61"/>
      <c r="BA584" s="61"/>
      <c r="BB584" s="61"/>
      <c r="BC584" s="61"/>
      <c r="BD584" s="65"/>
    </row>
    <row r="585" spans="14:58" x14ac:dyDescent="0.25">
      <c r="N585" s="82"/>
      <c r="O585" s="81"/>
      <c r="P585" s="78">
        <v>3</v>
      </c>
      <c r="Q585" s="61">
        <f>O558/O566</f>
        <v>3.9849094279250673E-2</v>
      </c>
      <c r="R585" s="60"/>
      <c r="S585" s="60"/>
      <c r="T585" s="61"/>
      <c r="U585" s="62"/>
      <c r="V585" s="153">
        <f>SQRT($T$53*VLOOKUP(V582,$P$51:$T$60,5))*(1-$Q$22)*Q585*VLOOKUP(V582,P583:Q592,2)</f>
        <v>3.9876822436093404E-3</v>
      </c>
      <c r="W585" s="61">
        <f>SQRT($T$53*VLOOKUP(W582,$P$51:$T$60,5))*(1-$R$22)*Q585*VLOOKUP(W582,P583:Q592,2)</f>
        <v>3.1507188309174245E-3</v>
      </c>
      <c r="X585" s="61">
        <f>SQRT($T$53*VLOOKUP(X582,$P$51:$T$60,5))*(1-$S$22)*Q585*VLOOKUP(X582,P583:Q592,2)</f>
        <v>1.8375899378281952E-3</v>
      </c>
      <c r="Y585" s="61">
        <f>SQRT($T$53*VLOOKUP(Y582,$P$51:$T$60,5))*(1-$T$22)*Q585*VLOOKUP(Y582,P583:Q592,2)</f>
        <v>1.1233273540354829E-3</v>
      </c>
      <c r="Z585" s="61">
        <f>SQRT($T$53*VLOOKUP(Z582,$P$51:$T$60,5))*(1-$U$22)*Q585*VLOOKUP(Z582,P583:Q592,2)</f>
        <v>1.1321738912000055E-3</v>
      </c>
      <c r="AA585" s="61">
        <f>SQRT($T$53*VLOOKUP(AA582,$P$51:$T$60,5))*(1-$V$22)*Q585*VLOOKUP(AA582,P583:Q592,2)</f>
        <v>5.3877490815974858E-4</v>
      </c>
      <c r="AB585" s="61">
        <f>SQRT($T$53*VLOOKUP(AB582,$P$51:$T$60,5))*(1-$W$22)*Q585*VLOOKUP(AB582,P583:Q592,2)</f>
        <v>3.374971216865853E-3</v>
      </c>
      <c r="AC585" s="61">
        <f>SQRT($T$53*VLOOKUP(AC582,$P$51:$T$60,5))*(1-$X$22)*Q585*VLOOKUP(AC582,P583:Q592,2)</f>
        <v>3.281438879248328E-3</v>
      </c>
      <c r="AD585" s="61">
        <f>SQRT($T$53*VLOOKUP(AD582,$P$51:$T$60,5))*(1-$Y$22)*Q585*VLOOKUP(AD582,P583:Q592,2)</f>
        <v>2.1049630465938647E-3</v>
      </c>
      <c r="AE585" s="155">
        <f>SQRT($T$53*VLOOKUP(AE582,$P$51:$T$60,5))*(1-$Z$22)*Q585*VLOOKUP(AE582,P583:Q592,2)</f>
        <v>3.3739427125906315E-3</v>
      </c>
      <c r="AF585" s="84">
        <f>$U$53*Q585</f>
        <v>2.2452716561177287E-6</v>
      </c>
      <c r="AG585" s="82"/>
      <c r="AH585" s="65"/>
      <c r="AI585" s="61"/>
      <c r="AJ585" s="66" t="s">
        <v>575</v>
      </c>
      <c r="AK585" s="66" t="e">
        <f>1/0</f>
        <v>#DIV/0!</v>
      </c>
      <c r="AL585" s="61"/>
      <c r="AM585" s="65" t="s">
        <v>575</v>
      </c>
      <c r="AN585" s="66">
        <f>IF(AH592&gt;=0,0,AK592)</f>
        <v>0</v>
      </c>
      <c r="AO585" s="61">
        <f>AN585</f>
        <v>0</v>
      </c>
      <c r="AP585" s="61">
        <f>IF(AO584&lt;AO585,AO584,AO585)</f>
        <v>0</v>
      </c>
      <c r="AQ585" s="67">
        <f>AP585</f>
        <v>0</v>
      </c>
      <c r="AR585" s="81"/>
      <c r="AS585" s="59">
        <v>3</v>
      </c>
      <c r="AT585" s="61">
        <f t="shared" si="120"/>
        <v>0.11558353539329831</v>
      </c>
      <c r="AU585" s="61">
        <f>SUMPRODUCT(Q583:Q592,$AV$51:$AV$60)</f>
        <v>0.50489602446416693</v>
      </c>
      <c r="AV585" s="68">
        <f>IF($AA$9,EXP((AT585/AH584)*(AQ588-1)-LN(AQ588-AH584)-AH583*(2*AU585/AH583-AT585/AH584)*LN((AQ588+2.41421536*AH584)/(AQ588-0.41421536*AH584))/(AH584*2.82842713)      ),1)</f>
        <v>0.51372088742998512</v>
      </c>
      <c r="AW585" s="61"/>
      <c r="AX585" s="61"/>
      <c r="AY585" s="61"/>
      <c r="AZ585" s="61"/>
      <c r="BA585" s="61"/>
      <c r="BB585" s="61"/>
      <c r="BC585" s="61"/>
    </row>
    <row r="586" spans="14:58" x14ac:dyDescent="0.25">
      <c r="N586" s="82"/>
      <c r="O586" s="81"/>
      <c r="P586" s="78">
        <v>4</v>
      </c>
      <c r="Q586" s="61">
        <f>O559/O566</f>
        <v>1.9272764532526278E-2</v>
      </c>
      <c r="R586" s="60"/>
      <c r="S586" s="60"/>
      <c r="T586" s="61"/>
      <c r="U586" s="62"/>
      <c r="V586" s="153">
        <f>SQRT($T$54*VLOOKUP(V582,$P$51:$T$60,5))*(1-$Q$23)*Q586*VLOOKUP(V582,P583:Q592,2)</f>
        <v>2.4474962206732002E-3</v>
      </c>
      <c r="W586" s="61">
        <f>SQRT($T$54*VLOOKUP(W582,$P$51:$T$60,5))*(1-$R$23)*Q586*VLOOKUP(W582,P583:Q592,2)</f>
        <v>1.7488370202471829E-3</v>
      </c>
      <c r="X586" s="61">
        <f>SQRT($T$54*VLOOKUP(X582,$P$51:$T$60,5))*(1-$S$23)*Q586*VLOOKUP(X582,P583:Q592,2)</f>
        <v>1.1233273540354831E-3</v>
      </c>
      <c r="Y586" s="61">
        <f>SQRT($T$54*VLOOKUP(Y582,$P$51:$T$60,5))*(1-$T$23)*Q586*VLOOKUP(Y582,P583:Q592,2)</f>
        <v>6.9125000637953798E-4</v>
      </c>
      <c r="Z586" s="61">
        <f>SQRT($T$54*VLOOKUP(Z582,$P$51:$T$60,5))*(1-$U$23)*Q586*VLOOKUP(Z582,P583:Q592,2)</f>
        <v>6.8929596565958737E-4</v>
      </c>
      <c r="AA586" s="61">
        <f>SQRT($T$54*VLOOKUP(AA582,$P$51:$T$60,5))*(1-$V$23)*Q586*VLOOKUP(AA582,P583:Q592,2)</f>
        <v>3.1438722979063683E-4</v>
      </c>
      <c r="AB586" s="61">
        <f>SQRT($T$54*VLOOKUP(AB582,$P$51:$T$60,5))*(1-$W$23)*Q586*VLOOKUP(AB582,P583:Q592,2)</f>
        <v>2.0817329524577236E-3</v>
      </c>
      <c r="AC586" s="61">
        <f>SQRT($T$54*VLOOKUP(AC582,$P$51:$T$60,5))*(1-$X$23)*Q586*VLOOKUP(AC582,P583:Q592,2)</f>
        <v>1.9914612566246837E-3</v>
      </c>
      <c r="AD586" s="61">
        <f>SQRT($T$54*VLOOKUP(AD582,$P$51:$T$60,5))*(1-$Y$23)*Q586*VLOOKUP(AD582,P583:Q592,2)</f>
        <v>1.4152973067922279E-3</v>
      </c>
      <c r="AE586" s="155">
        <f>SQRT($T$54*VLOOKUP(AE582,$P$51:$T$60,5))*(1-$Z$23)*Q586*VLOOKUP(AE582,P583:Q592,2)</f>
        <v>1.8785430615738433E-3</v>
      </c>
      <c r="AF586" s="84">
        <f>$U$54*Q586</f>
        <v>1.3950942821043327E-6</v>
      </c>
      <c r="AG586" s="59" t="s">
        <v>570</v>
      </c>
      <c r="AH586" s="60">
        <f>AH584-1</f>
        <v>-0.93476879038551086</v>
      </c>
      <c r="AI586" s="61"/>
      <c r="AJ586" s="66"/>
      <c r="AK586" s="61"/>
      <c r="AL586" s="61"/>
      <c r="AM586" s="50"/>
      <c r="AN586" s="65"/>
      <c r="AO586" s="65"/>
      <c r="AP586" s="65"/>
      <c r="AQ586" s="65"/>
      <c r="AR586" s="81"/>
      <c r="AS586" s="59">
        <v>4</v>
      </c>
      <c r="AT586" s="61">
        <f t="shared" si="120"/>
        <v>0.14849269129567372</v>
      </c>
      <c r="AU586" s="61">
        <f>SUMPRODUCT(Q583:Q592,$AW$51:$AW$60)</f>
        <v>0.62803683005257538</v>
      </c>
      <c r="AV586" s="68">
        <f>IF($AA$10,EXP((AT586/AH584)*(AQ588-1)-LN(AQ588-AH584)-AH583*(2*AU586/AH583-AT586/AH584)*LN((AQ588+2.41421536*AH584)/(AQ588-0.41421536*AH584))/(AH584*2.82842713)      ),1)</f>
        <v>0.40751466807116532</v>
      </c>
      <c r="AW586" s="61"/>
      <c r="AX586" s="61"/>
      <c r="AY586" s="61"/>
      <c r="AZ586" s="61"/>
      <c r="BA586" s="61"/>
      <c r="BB586" s="61"/>
      <c r="BC586" s="61"/>
    </row>
    <row r="587" spans="14:58" x14ac:dyDescent="0.25">
      <c r="N587" s="82"/>
      <c r="O587" s="81"/>
      <c r="P587" s="78">
        <v>5</v>
      </c>
      <c r="Q587" s="61">
        <f>O560/O566</f>
        <v>1.9881780303912668E-2</v>
      </c>
      <c r="R587" s="60"/>
      <c r="S587" s="60"/>
      <c r="T587" s="61"/>
      <c r="U587" s="62"/>
      <c r="V587" s="153">
        <f>SQRT($T$55*VLOOKUP(V582,$P$51:$T$60,5))*(1-$Q$24)*Q587*VLOOKUP(V582,P583:Q592,2)</f>
        <v>2.409190168431915E-3</v>
      </c>
      <c r="W587" s="61">
        <f>SQRT($T$55*VLOOKUP(W582,$P$51:$T$60,5))*(1-$R$24)*Q587*VLOOKUP(W582,P583:Q592,2)</f>
        <v>1.9412339653434594E-3</v>
      </c>
      <c r="X587" s="61">
        <f>SQRT($T$55*VLOOKUP(X582,$P$51:$T$60,5))*(1-$S$24)*Q587*VLOOKUP(X582,P583:Q592,2)</f>
        <v>1.1321738912000055E-3</v>
      </c>
      <c r="Y587" s="61">
        <f>SQRT($T$55*VLOOKUP(Y582,$P$51:$T$60,5))*(1-$T$24)*Q587*VLOOKUP(Y582,P583:Q592,2)</f>
        <v>6.8929596565958727E-4</v>
      </c>
      <c r="Z587" s="61">
        <f>SQRT($T$55*VLOOKUP(Z582,$P$51:$T$60,5))*(1-$U$24)*Q587*VLOOKUP(Z582,P583:Q592,2)</f>
        <v>6.867979004568875E-4</v>
      </c>
      <c r="AA587" s="61">
        <f>SQRT($T$55*VLOOKUP(AA582,$P$51:$T$60,5))*(1-$V$24)*Q587*VLOOKUP(AA582,P583:Q592,2)</f>
        <v>3.3841594361767706E-4</v>
      </c>
      <c r="AB587" s="61">
        <f>SQRT($T$55*VLOOKUP(AB582,$P$51:$T$60,5))*(1-$W$24)*Q587*VLOOKUP(AB582,P583:Q592,2)</f>
        <v>2.0224661638591035E-3</v>
      </c>
      <c r="AC587" s="61">
        <f>SQRT($T$55*VLOOKUP(AC582,$P$51:$T$60,5))*(1-$X$24)*Q587*VLOOKUP(AC582,P583:Q592,2)</f>
        <v>2.015499257929904E-3</v>
      </c>
      <c r="AD587" s="61">
        <f>SQRT($T$55*VLOOKUP(AD582,$P$51:$T$60,5))*(1-$Y$24)*Q587*VLOOKUP(AD582,P583:Q592,2)</f>
        <v>1.3438635131074461E-3</v>
      </c>
      <c r="AE587" s="155">
        <f>SQRT($T$55*VLOOKUP(AE582,$P$51:$T$60,5))*(1-$Z$24)*Q587*VLOOKUP(AE582,P583:Q592,2)</f>
        <v>2.0626611161380479E-3</v>
      </c>
      <c r="AF587" s="84">
        <f>$U$55*Q587</f>
        <v>1.4388546335949011E-6</v>
      </c>
      <c r="AG587" s="59" t="s">
        <v>571</v>
      </c>
      <c r="AH587" s="60">
        <f>AH583-3*AH584*AH584-2*AH584</f>
        <v>0.12846281661772527</v>
      </c>
      <c r="AI587" s="61" t="s">
        <v>584</v>
      </c>
      <c r="AJ587" s="66" t="s">
        <v>585</v>
      </c>
      <c r="AK587" s="61">
        <f>AH590^2/AH591^3</f>
        <v>1.772974487836205</v>
      </c>
      <c r="AL587" s="61"/>
      <c r="AM587" s="50"/>
      <c r="AN587" s="65"/>
      <c r="AO587" s="65"/>
      <c r="AP587" s="65"/>
      <c r="AQ587" s="65"/>
      <c r="AR587" s="81"/>
      <c r="AS587" s="59">
        <v>5</v>
      </c>
      <c r="AT587" s="61">
        <f t="shared" si="120"/>
        <v>0.14845922339919562</v>
      </c>
      <c r="AU587" s="61">
        <f>SUMPRODUCT(Q583:Q592,$AX$51:$AX$60)</f>
        <v>0.61980385175004804</v>
      </c>
      <c r="AV587" s="68">
        <f>IF($AA$11,EXP((AT587/AH584)*(AQ588-1)-LN(AQ588-AH584)-AH583*(2*AU587/AH583-AT587/AH584)*LN((AQ588+2.41421536*AH584)/(AQ588-0.41421536*AH584))/(AH584*2.82842713)      ),1)</f>
        <v>0.41540761726435316</v>
      </c>
      <c r="AW587" s="61"/>
      <c r="AX587" s="61"/>
      <c r="AY587" s="61"/>
      <c r="AZ587" s="61"/>
      <c r="BA587" s="61"/>
      <c r="BB587" s="61"/>
      <c r="BC587" s="61"/>
    </row>
    <row r="588" spans="14:58" x14ac:dyDescent="0.25">
      <c r="N588" s="82"/>
      <c r="O588" s="81"/>
      <c r="P588" s="78">
        <v>6</v>
      </c>
      <c r="Q588" s="61">
        <f>O561/O566</f>
        <v>7.7696750967828311E-3</v>
      </c>
      <c r="R588" s="60"/>
      <c r="S588" s="60"/>
      <c r="T588" s="61"/>
      <c r="U588" s="62"/>
      <c r="V588" s="153">
        <f>SQRT($T$56*VLOOKUP(V582,$P$51:$T$60,5))*(1-$Q$25)*Q588*VLOOKUP(V582,P583:Q592,2)</f>
        <v>1.1902829901840944E-3</v>
      </c>
      <c r="W588" s="61">
        <f>SQRT($T$56*VLOOKUP(W582,$P$51:$T$60,5))*(1-$R$25)*Q588*VLOOKUP(W582,P583:Q592,2)</f>
        <v>9.4275510383947238E-4</v>
      </c>
      <c r="X588" s="61">
        <f>SQRT($T$56*VLOOKUP(X582,$P$51:$T$60,5))*(1-$S$25)*Q588*VLOOKUP(X582,P583:Q592,2)</f>
        <v>5.3877490815974858E-4</v>
      </c>
      <c r="Y588" s="61">
        <f>SQRT($T$56*VLOOKUP(Y582,$P$51:$T$60,5))*(1-$T$25)*Q588*VLOOKUP(Y582,P583:Q592,2)</f>
        <v>3.1438722979063683E-4</v>
      </c>
      <c r="Z588" s="61">
        <f>SQRT($T$56*VLOOKUP(Z582,$P$51:$T$60,5))*(1-$U$25)*Q588*VLOOKUP(Z582,P583:Q592,2)</f>
        <v>3.38415943617677E-4</v>
      </c>
      <c r="AA588" s="61">
        <f>SQRT($T$56*VLOOKUP(AA582,$P$51:$T$60,5))*(1-$V$25)*Q588*VLOOKUP(AA582,P583:Q592,2)</f>
        <v>1.6675262230483759E-4</v>
      </c>
      <c r="AB588" s="61">
        <f>SQRT($T$56*VLOOKUP(AB582,$P$51:$T$60,5))*(1-$W$25)*Q588*VLOOKUP(AB582,P583:Q592,2)</f>
        <v>1.1002494143580697E-3</v>
      </c>
      <c r="AC588" s="61">
        <f>SQRT($T$56*VLOOKUP(AC582,$P$51:$T$60,5))*(1-$X$25)*Q588*VLOOKUP(AC582,P583:Q592,2)</f>
        <v>9.9064352129262629E-4</v>
      </c>
      <c r="AD588" s="61">
        <f>SQRT($T$56*VLOOKUP(AD582,$P$51:$T$60,5))*(1-$Y$25)*Q588*VLOOKUP(AD582,P583:Q592,2)</f>
        <v>6.5133742529727395E-4</v>
      </c>
      <c r="AE588" s="155">
        <f>SQRT($T$56*VLOOKUP(AE582,$P$51:$T$60,5))*(1-$Z$25)*Q588*VLOOKUP(AE582,P583:Q592,2)</f>
        <v>1.0163650871922933E-3</v>
      </c>
      <c r="AF588" s="84">
        <f>$U$56*Q588</f>
        <v>6.9949444242199498E-7</v>
      </c>
      <c r="AG588" s="59" t="s">
        <v>572</v>
      </c>
      <c r="AH588" s="60">
        <f>-1*AH583*AH584+AH584^2+AH584^3</f>
        <v>-1.3190027663250675E-2</v>
      </c>
      <c r="AI588" s="61"/>
      <c r="AJ588" s="66" t="s">
        <v>586</v>
      </c>
      <c r="AK588" s="61" t="e">
        <f>SQRT(1-AK587)/SQRT(AK587)*AH590/ABS(AH590)</f>
        <v>#NUM!</v>
      </c>
      <c r="AL588" s="61"/>
      <c r="AM588" s="50"/>
      <c r="AN588" s="65"/>
      <c r="AO588" s="65"/>
      <c r="AP588" s="65" t="s">
        <v>589</v>
      </c>
      <c r="AQ588" s="61">
        <f>AQ583</f>
        <v>0.7938809093686735</v>
      </c>
      <c r="AR588" s="81"/>
      <c r="AS588" s="59">
        <v>6</v>
      </c>
      <c r="AT588" s="61">
        <f t="shared" si="120"/>
        <v>0.18468301041282212</v>
      </c>
      <c r="AU588" s="61">
        <f>SUMPRODUCT(Q583:Q592,$AY$51:$AY$60)</f>
        <v>0.78533340757935888</v>
      </c>
      <c r="AV588" s="68">
        <f>IF($AA$12,EXP((AT588/AH584)*(AQ588-1)-LN(AQ588-AH584)-AH583*(2*AU588/AH583-AT588/AH584)*LN((AQ588+2.41421536*AH584)/(AQ588-0.41421536*AH584))/(AH584*2.82842713)      ),1)</f>
        <v>0.30014113368768408</v>
      </c>
      <c r="AW588" s="61"/>
      <c r="AX588" s="61"/>
      <c r="AY588" s="61"/>
      <c r="AZ588" s="61"/>
      <c r="BA588" s="61"/>
      <c r="BB588" s="61"/>
      <c r="BC588" s="61"/>
    </row>
    <row r="589" spans="14:58" x14ac:dyDescent="0.25">
      <c r="N589" s="82"/>
      <c r="O589" s="81"/>
      <c r="P589" s="78">
        <v>7</v>
      </c>
      <c r="Q589" s="61">
        <f>O562/O566</f>
        <v>0.28965048528632331</v>
      </c>
      <c r="R589" s="60"/>
      <c r="S589" s="60"/>
      <c r="T589" s="61"/>
      <c r="U589" s="62"/>
      <c r="V589" s="153">
        <f>SQRT($T$57*VLOOKUP(V582,$P$51:$T$60,5))*(1-$Q$26)*Q589*VLOOKUP(V582,P583:Q592,2)</f>
        <v>7.8671584772446995E-3</v>
      </c>
      <c r="W589" s="61">
        <f>SQRT($T$57*VLOOKUP(W582,$P$51:$T$60,5))*(1-$R$26)*Q589*VLOOKUP(W582,P583:Q592,2)</f>
        <v>6.0064834393481316E-3</v>
      </c>
      <c r="X589" s="61">
        <f>SQRT($T$57*VLOOKUP(X582,$P$51:$T$60,5))*(1-$S$26)*Q589*VLOOKUP(X582,P583:Q592,2)</f>
        <v>3.374971216865853E-3</v>
      </c>
      <c r="Y589" s="61">
        <f>SQRT($T$57*VLOOKUP(Y582,$P$51:$T$60,5))*(1-$T$26)*Q589*VLOOKUP(Y582,P583:Q592,2)</f>
        <v>2.0817329524577236E-3</v>
      </c>
      <c r="Z589" s="61">
        <f>SQRT($T$57*VLOOKUP(Z582,$P$51:$T$60,5))*(1-$U$26)*Q589*VLOOKUP(Z582,P583:Q592,2)</f>
        <v>2.0224661638591035E-3</v>
      </c>
      <c r="AA589" s="61">
        <f>SQRT($T$57*VLOOKUP(AA582,$P$51:$T$60,5))*(1-$V$26)*Q589*VLOOKUP(AA582,P583:Q592,2)</f>
        <v>1.1002494143580697E-3</v>
      </c>
      <c r="AB589" s="61">
        <f>SQRT($T$57*VLOOKUP(AB582,$P$51:$T$60,5))*(1-$W$26)*Q589*VLOOKUP(AB582,P583:Q592,2)</f>
        <v>7.406946891083001E-3</v>
      </c>
      <c r="AC589" s="61">
        <f>SQRT($T$57*VLOOKUP(AC582,$P$51:$T$60,5))*(1-$X$26)*Q589*VLOOKUP(AC582,P583:Q592,2)</f>
        <v>7.6493768874631917E-3</v>
      </c>
      <c r="AD589" s="61">
        <f>SQRT($T$57*VLOOKUP(AD582,$P$51:$T$60,5))*(1-$Y$26)*Q589*VLOOKUP(AD582,P583:Q592,2)</f>
        <v>3.8142384239796081E-3</v>
      </c>
      <c r="AE589" s="155">
        <f>SQRT($T$57*VLOOKUP(AE582,$P$51:$T$60,5))*(1-$Z$26)*Q589*VLOOKUP(AE582,P583:Q592,2)</f>
        <v>6.193971959644157E-3</v>
      </c>
      <c r="AF589" s="84">
        <f>$U$57*Q589</f>
        <v>6.966046410219979E-6</v>
      </c>
      <c r="AG589" s="82"/>
      <c r="AH589" s="65"/>
      <c r="AI589" s="61"/>
      <c r="AJ589" s="66" t="s">
        <v>587</v>
      </c>
      <c r="AK589" s="61" t="e">
        <f>IF(ATAN(AK588)&lt;0,ATAN(AK588)+PI(),ATAN(AK588))</f>
        <v>#NUM!</v>
      </c>
      <c r="AL589" s="61"/>
      <c r="AM589" s="50"/>
      <c r="AN589" s="65"/>
      <c r="AO589" s="65"/>
      <c r="AP589" s="65"/>
      <c r="AQ589" s="65"/>
      <c r="AR589" s="81"/>
      <c r="AS589" s="59">
        <v>7</v>
      </c>
      <c r="AT589" s="61">
        <f t="shared" si="120"/>
        <v>4.9335284646156045E-2</v>
      </c>
      <c r="AU589" s="61">
        <f>SUMPRODUCT(Q583:Q592,$AZ$51:$AZ$60)</f>
        <v>0.13807061673128218</v>
      </c>
      <c r="AV589" s="68">
        <f>IF($AA$13,EXP((AT589/AH584)*(AQ588-1)-LN(AQ588-AH584)-AH583*(2*AU589/AH583-AT589/AH584)*LN((AQ588+2.41421536*AH584)/(AQ588-0.41421536*AH584))/(AH584*2.82842713)      ),1)</f>
        <v>1.0812392337768832</v>
      </c>
      <c r="AW589" s="61"/>
      <c r="AX589" s="61"/>
      <c r="AY589" s="61"/>
      <c r="AZ589" s="61"/>
      <c r="BA589" s="61"/>
      <c r="BB589" s="61"/>
      <c r="BC589" s="61"/>
    </row>
    <row r="590" spans="14:58" x14ac:dyDescent="0.25">
      <c r="N590" s="82"/>
      <c r="O590" s="81"/>
      <c r="P590" s="78">
        <v>8</v>
      </c>
      <c r="Q590" s="61">
        <f>O563/O566</f>
        <v>0.13700731233717267</v>
      </c>
      <c r="R590" s="60"/>
      <c r="S590" s="60"/>
      <c r="T590" s="61"/>
      <c r="U590" s="62"/>
      <c r="V590" s="153">
        <f>SQRT($T$58*VLOOKUP(V582,$P$51:$T$60,5))*(1-$Q$27)*Q590*VLOOKUP(V582,P583:Q592,2)</f>
        <v>7.4875285985191728E-3</v>
      </c>
      <c r="W590" s="61">
        <f>SQRT($T$58*VLOOKUP(W582,$P$51:$T$60,5))*(1-$R$27)*Q590*VLOOKUP(W582,P583:Q592,2)</f>
        <v>5.5804403495583474E-3</v>
      </c>
      <c r="X590" s="61">
        <f>SQRT($T$58*VLOOKUP(X582,$P$51:$T$60,5))*(1-$S$27)*Q590*VLOOKUP(X582,P583:Q592,2)</f>
        <v>3.281438879248328E-3</v>
      </c>
      <c r="Y590" s="61">
        <f>SQRT($T$58*VLOOKUP(Y582,$P$51:$T$60,5))*(1-$T$27)*Q590*VLOOKUP(Y582,P583:Q592,2)</f>
        <v>1.9914612566246832E-3</v>
      </c>
      <c r="Z590" s="61">
        <f>SQRT($T$58*VLOOKUP(Z582,$P$51:$T$60,5))*(1-$U$27)*Q590*VLOOKUP(Z582,P583:Q592,2)</f>
        <v>2.015499257929904E-3</v>
      </c>
      <c r="AA590" s="61">
        <f>SQRT($T$58*VLOOKUP(AA582,$P$51:$T$60,5))*(1-$V$27)*Q590*VLOOKUP(AA582,P583:Q592,2)</f>
        <v>9.9064352129262651E-4</v>
      </c>
      <c r="AB590" s="61">
        <f>SQRT($T$58*VLOOKUP(AB582,$P$51:$T$60,5))*(1-$W$27)*Q590*VLOOKUP(AB582,P583:Q592,2)</f>
        <v>7.6493768874631909E-3</v>
      </c>
      <c r="AC590" s="61">
        <f>SQRT($T$58*VLOOKUP(AC582,$P$51:$T$60,5))*(1-$X$27)*Q590*VLOOKUP(AC582,P583:Q592,2)</f>
        <v>7.6378474856343484E-3</v>
      </c>
      <c r="AD590" s="61">
        <f>SQRT($T$58*VLOOKUP(AD582,$P$51:$T$60,5))*(1-$Y$27)*Q590*VLOOKUP(AD582,P583:Q592,2)</f>
        <v>4.2463024694961247E-3</v>
      </c>
      <c r="AE590" s="155">
        <f>SQRT($T$58*VLOOKUP(AE582,$P$51:$T$60,5))*(1-$Z$27)*Q590*VLOOKUP(AE582,P583:Q592,2)</f>
        <v>6.4988838895143741E-3</v>
      </c>
      <c r="AF590" s="84">
        <f>$U$58*Q590</f>
        <v>3.6548464223970304E-6</v>
      </c>
      <c r="AG590" s="59" t="s">
        <v>582</v>
      </c>
      <c r="AH590" s="61">
        <f>AH586*AH587/6-AH588/2-AH586^3/27</f>
        <v>1.6832809928463453E-2</v>
      </c>
      <c r="AI590" s="61"/>
      <c r="AJ590" s="66" t="s">
        <v>573</v>
      </c>
      <c r="AK590" s="61" t="e">
        <f>2*SQRT(AH591)*COS(AK589/3)-AH586/3</f>
        <v>#NUM!</v>
      </c>
      <c r="AL590" s="69" t="e">
        <f>AK590^3+AH586*AK590^2+AH587*AK590+AH588</f>
        <v>#NUM!</v>
      </c>
      <c r="AM590" s="50"/>
      <c r="AN590" s="65"/>
      <c r="AO590" s="65"/>
      <c r="AP590" s="65"/>
      <c r="AQ590" s="65"/>
      <c r="AR590" s="81"/>
      <c r="AS590" s="59">
        <v>8</v>
      </c>
      <c r="AT590" s="61">
        <f t="shared" si="120"/>
        <v>5.4723128868748194E-2</v>
      </c>
      <c r="AU590" s="61">
        <f>SUMPRODUCT(Q583:Q592,$BA$51:$BA$60)</f>
        <v>0.29104965100945041</v>
      </c>
      <c r="AV590" s="68">
        <f>IF($AA$14,EXP((AT590/AH584)*(AQ588-1)-LN(AQ588-AH584)-AH583*(2*AU590/AH583-AT590/AH584)*LN((AQ588+2.41421536*AH584)/(AQ588-0.41421536*AH584))/(AH584*2.82842713)      ),1)</f>
        <v>0.76322174233994799</v>
      </c>
      <c r="AW590" s="61"/>
      <c r="AX590" s="61"/>
      <c r="AY590" s="61"/>
      <c r="AZ590" s="61"/>
      <c r="BA590" s="61"/>
      <c r="BB590" s="61"/>
      <c r="BC590" s="61"/>
      <c r="BD590" s="65"/>
      <c r="BE590" s="65"/>
      <c r="BF590" s="65"/>
    </row>
    <row r="591" spans="14:58" x14ac:dyDescent="0.25">
      <c r="N591" s="82"/>
      <c r="O591" s="81"/>
      <c r="P591" s="78">
        <v>9</v>
      </c>
      <c r="Q591" s="61">
        <f>O564/O566</f>
        <v>7.2366447227380767E-2</v>
      </c>
      <c r="R591" s="60"/>
      <c r="S591" s="60"/>
      <c r="T591" s="61"/>
      <c r="U591" s="62"/>
      <c r="V591" s="153">
        <f>SQRT($T$59*VLOOKUP(V582,$P$51:$T$60,5))*(1-$Q$28)*Q591*VLOOKUP(V582,P583:Q592,2)</f>
        <v>4.6520557134612818E-3</v>
      </c>
      <c r="W591" s="61">
        <f>SQRT($T$59*VLOOKUP(W582,$P$51:$T$60,5))*(1-$R$28)*Q591*VLOOKUP(W582,P583:Q592,2)</f>
        <v>3.630953363921005E-3</v>
      </c>
      <c r="X591" s="61">
        <f>SQRT($T$59*VLOOKUP(X582,$P$51:$T$60,5))*(1-$S$28)*Q591*VLOOKUP(X582,P583:Q592,2)</f>
        <v>2.1049630465938647E-3</v>
      </c>
      <c r="Y591" s="61">
        <f>SQRT($T$59*VLOOKUP(Y582,$P$51:$T$60,5))*(1-$T$28)*Q591*VLOOKUP(Y582,P583:Q592,2)</f>
        <v>1.4152973067922277E-3</v>
      </c>
      <c r="Z591" s="61">
        <f>SQRT($T$59*VLOOKUP(Z582,$P$51:$T$60,5))*(1-$U$28)*Q591*VLOOKUP(Z582,P583:Q592,2)</f>
        <v>1.3438635131074461E-3</v>
      </c>
      <c r="AA591" s="61">
        <f>SQRT($T$59*VLOOKUP(AA582,$P$51:$T$60,5))*(1-$V$28)*Q591*VLOOKUP(AA582,P583:Q592,2)</f>
        <v>6.5133742529727395E-4</v>
      </c>
      <c r="AB591" s="61">
        <f>SQRT($T$59*VLOOKUP(AB582,$P$51:$T$60,5))*(1-$W$28)*Q591*VLOOKUP(AB582,P583:Q592,2)</f>
        <v>3.8142384239796081E-3</v>
      </c>
      <c r="AC591" s="61">
        <f>SQRT($T$59*VLOOKUP(AC582,$P$51:$T$60,5))*(1-$X$28)*Q591*VLOOKUP(AC582,P583:Q592,2)</f>
        <v>4.2463024694961247E-3</v>
      </c>
      <c r="AD591" s="61">
        <f>SQRT($T$59*VLOOKUP(AD582,$P$51:$T$60,5))*(1-$Y$28)*Q591*VLOOKUP(AD582,P583:Q592,2)</f>
        <v>2.8977453137461954E-3</v>
      </c>
      <c r="AE591" s="155">
        <f>SQRT($T$59*VLOOKUP(AE582,$P$51:$T$60,5))*(1-$Z$28)*Q591*VLOOKUP(AE582,P583:Q592,2)</f>
        <v>4.2368540938574218E-3</v>
      </c>
      <c r="AF591" s="84">
        <f>$U$59*Q591</f>
        <v>1.9548248759762119E-6</v>
      </c>
      <c r="AG591" s="59" t="s">
        <v>558</v>
      </c>
      <c r="AH591" s="61">
        <f>AH586^2/9-AH587/3</f>
        <v>5.4267137958401705E-2</v>
      </c>
      <c r="AI591" s="61"/>
      <c r="AJ591" s="66" t="s">
        <v>574</v>
      </c>
      <c r="AK591" s="61" t="e">
        <f>2*SQRT(AH591)*COS((AK589+2*PI())/3)-AH586/3</f>
        <v>#NUM!</v>
      </c>
      <c r="AL591" s="69" t="e">
        <f>AK591^3+AK591^2*AH586+AK591*AH587+AH588</f>
        <v>#NUM!</v>
      </c>
      <c r="AM591" s="50"/>
      <c r="AN591" s="65"/>
      <c r="AO591" s="50"/>
      <c r="AP591" s="65"/>
      <c r="AQ591" s="65"/>
      <c r="AR591" s="81"/>
      <c r="AS591" s="59">
        <v>9</v>
      </c>
      <c r="AT591" s="61">
        <f t="shared" si="120"/>
        <v>5.5413571276127595E-2</v>
      </c>
      <c r="AU591" s="61">
        <f>SUMPRODUCT(Q583:Q592,$BB$51:$BB$60)</f>
        <v>0.33719887502618118</v>
      </c>
      <c r="AV591" s="68">
        <f>IF($AA$15,EXP((AT591/AH584)*(AQ588-1)-LN(AQ588-AH584)-AH583*(2*AU591/AH583-AT591/AH584)*LN((AQ588+2.41421536*AH584)/(AQ588-0.41421536*AH584))/(AH584*2.82842713)      ),1)</f>
        <v>0.68599927864556631</v>
      </c>
      <c r="AW591" s="61"/>
      <c r="AX591" s="61"/>
      <c r="AY591" s="61"/>
      <c r="AZ591" s="61"/>
      <c r="BA591" s="61"/>
      <c r="BB591" s="61"/>
      <c r="BC591" s="61"/>
      <c r="BD591" s="65"/>
      <c r="BE591" s="65"/>
      <c r="BF591" s="65"/>
    </row>
    <row r="592" spans="14:58" x14ac:dyDescent="0.25">
      <c r="N592" s="82"/>
      <c r="O592" s="81"/>
      <c r="P592" s="78">
        <v>10</v>
      </c>
      <c r="Q592" s="61">
        <f>O565/O566</f>
        <v>0.11231134917007479</v>
      </c>
      <c r="R592" s="60"/>
      <c r="S592" s="60"/>
      <c r="T592" s="61"/>
      <c r="U592" s="62"/>
      <c r="V592" s="153">
        <f>SQRT($T$60*VLOOKUP(V582,$P$51:$T$60,5))*(1-$Q$29)*Q592*VLOOKUP(V582,P583:Q592,2)</f>
        <v>7.2659693191271064E-3</v>
      </c>
      <c r="W592" s="61">
        <f>SQRT($T$60*VLOOKUP(W582,$P$51:$T$60,5))*(1-$R$29)*Q592*VLOOKUP(W582,P583:Q592,2)</f>
        <v>5.7397663229039027E-3</v>
      </c>
      <c r="X592" s="61">
        <f>SQRT($T$60*VLOOKUP(X582,$P$51:$T$60,5))*(1-$S$29)*Q592*VLOOKUP(X582,P583:Q592,2)</f>
        <v>3.3739427125906315E-3</v>
      </c>
      <c r="Y592" s="61">
        <f>SQRT($T$60*VLOOKUP(Y582,$P$51:$T$60,5))*(1-$T$29)*Q592*VLOOKUP(Y582,P583:Q592,2)</f>
        <v>1.8785430615738431E-3</v>
      </c>
      <c r="Z592" s="61">
        <f>SQRT($T$60*VLOOKUP(Z582,$P$51:$T$60,5))*(1-$U$29)*Q592*VLOOKUP(Z582,P583:Q592,2)</f>
        <v>2.0626611161380479E-3</v>
      </c>
      <c r="AA592" s="61">
        <f>SQRT($T$60*VLOOKUP(AA582,$P$51:$T$60,5))*(1-$V$29)*Q592*VLOOKUP(AA582,P583:Q592,2)</f>
        <v>1.0163650871922933E-3</v>
      </c>
      <c r="AB592" s="61">
        <f>SQRT($T$60*VLOOKUP(AB582,$P$51:$T$60,5))*(1-$W$29)*Q592*VLOOKUP(AB582,P583:Q592,2)</f>
        <v>6.193971959644157E-3</v>
      </c>
      <c r="AC592" s="61">
        <f>SQRT($T$60*VLOOKUP(AC582,$P$51:$T$60,5))*(1-$X$29)*Q592*VLOOKUP(AC582,P583:Q592,2)</f>
        <v>6.4988838895143741E-3</v>
      </c>
      <c r="AD592" s="61">
        <f>SQRT($T$60*VLOOKUP(AD582,$P$51:$T$60,5))*(1-$Y$29)*Q592*VLOOKUP(AD582,P583:Q592,2)</f>
        <v>4.2368540938574227E-3</v>
      </c>
      <c r="AE592" s="155">
        <f>SQRT($T$60*VLOOKUP(AE582,$P$51:$T$60,5))*(1-$Z$29)*Q592*VLOOKUP(AE582,P583:Q592,2)</f>
        <v>6.1947930784260318E-3</v>
      </c>
      <c r="AF592" s="84">
        <f>$U$60*Q592</f>
        <v>4.0740795358437597E-6</v>
      </c>
      <c r="AG592" s="59" t="s">
        <v>72</v>
      </c>
      <c r="AH592" s="63">
        <f>AH590^2-AH591^3</f>
        <v>1.23530987408408E-4</v>
      </c>
      <c r="AI592" s="61"/>
      <c r="AJ592" s="66" t="s">
        <v>575</v>
      </c>
      <c r="AK592" s="61" t="e">
        <f>2*SQRT(AH591)*COS((AK589+4*PI())/3)-AH586/3</f>
        <v>#NUM!</v>
      </c>
      <c r="AL592" s="69" t="e">
        <f>AK592^3+AK592^2*AH586+AH587*AK592+AH588</f>
        <v>#NUM!</v>
      </c>
      <c r="AM592" s="50"/>
      <c r="AN592" s="65"/>
      <c r="AO592" s="50"/>
      <c r="AP592" s="65"/>
      <c r="AQ592" s="65"/>
      <c r="AR592" s="81"/>
      <c r="AS592" s="59">
        <v>10</v>
      </c>
      <c r="AT592" s="61">
        <f t="shared" si="120"/>
        <v>7.4413442121268769E-2</v>
      </c>
      <c r="AU592" s="61">
        <f>SUMPRODUCT(Q583:Q592,$BC$51:$BC$60)</f>
        <v>0.33318387920257442</v>
      </c>
      <c r="AV592" s="68">
        <f>IF($AA$16,EXP((AT592/AH584)*(AQ588-1)-LN(AQ588-AH584)-AH583*(2*AU592/AH583-AT592/AH584)*LN((AQ588+2.41421536*AH584)/(AQ588-0.41421536*AH584))/(AH584*2.82842713)      ),1)</f>
        <v>0.7152933842655842</v>
      </c>
      <c r="AW592" s="61"/>
      <c r="AX592" s="61"/>
      <c r="AY592" s="61"/>
      <c r="AZ592" s="61"/>
      <c r="BA592" s="61"/>
      <c r="BB592" s="61"/>
      <c r="BC592" s="61"/>
      <c r="BD592" s="65"/>
      <c r="BE592" s="65"/>
      <c r="BF592" s="65"/>
    </row>
    <row r="593" spans="14:117" x14ac:dyDescent="0.25">
      <c r="N593" s="70"/>
      <c r="O593" s="80"/>
      <c r="P593" s="79"/>
      <c r="Q593" s="71"/>
      <c r="R593" s="71"/>
      <c r="S593" s="71"/>
      <c r="T593" s="72"/>
      <c r="U593" s="73"/>
      <c r="V593" s="70"/>
      <c r="W593" s="73"/>
      <c r="X593" s="73"/>
      <c r="Y593" s="73"/>
      <c r="Z593" s="73"/>
      <c r="AA593" s="73"/>
      <c r="AB593" s="73"/>
      <c r="AC593" s="73"/>
      <c r="AD593" s="73"/>
      <c r="AE593" s="88">
        <f>SUM(V583:AE592)</f>
        <v>0.32281484325225385</v>
      </c>
      <c r="AF593" s="85">
        <f>SUM(AF583:AF592)</f>
        <v>3.1798738902700273E-5</v>
      </c>
      <c r="AG593" s="70"/>
      <c r="AH593" s="73"/>
      <c r="AI593" s="74"/>
      <c r="AJ593" s="75"/>
      <c r="AK593" s="74"/>
      <c r="AL593" s="74"/>
      <c r="AM593" s="76"/>
      <c r="AN593" s="73"/>
      <c r="AO593" s="76"/>
      <c r="AP593" s="73"/>
      <c r="AQ593" s="73"/>
      <c r="AR593" s="80"/>
      <c r="AS593" s="70"/>
      <c r="AT593" s="73"/>
      <c r="AU593" s="73"/>
      <c r="AV593" s="80"/>
      <c r="AW593" s="65"/>
      <c r="AX593" s="65"/>
      <c r="AY593" s="65"/>
      <c r="AZ593" s="65"/>
      <c r="BA593" s="65"/>
      <c r="BB593" s="65"/>
      <c r="BC593" s="65"/>
      <c r="BD593" s="65"/>
      <c r="BE593" s="65"/>
      <c r="BF593" s="61"/>
    </row>
    <row r="594" spans="14:117" x14ac:dyDescent="0.25">
      <c r="N594" s="92">
        <f>N554+1</f>
        <v>14</v>
      </c>
      <c r="O594" s="157">
        <f>DM607</f>
        <v>0.2430943956108641</v>
      </c>
      <c r="P594" s="158"/>
      <c r="Q594" s="55"/>
      <c r="R594" s="55"/>
      <c r="S594" s="57">
        <v>1</v>
      </c>
      <c r="T594" s="55"/>
      <c r="U594" s="57">
        <f>S594+1</f>
        <v>2</v>
      </c>
      <c r="V594" s="55"/>
      <c r="W594" s="57">
        <f>U594+1</f>
        <v>3</v>
      </c>
      <c r="X594" s="55"/>
      <c r="Y594" s="57">
        <f>W594+1</f>
        <v>4</v>
      </c>
      <c r="Z594" s="55"/>
      <c r="AA594" s="57">
        <f>Y594+1</f>
        <v>5</v>
      </c>
      <c r="AB594" s="55"/>
      <c r="AC594" s="57">
        <f>AA594+1</f>
        <v>6</v>
      </c>
      <c r="AD594" s="55"/>
      <c r="AE594" s="57">
        <f>AC594+1</f>
        <v>7</v>
      </c>
      <c r="AF594" s="55"/>
      <c r="AG594" s="57">
        <f>AE594+1</f>
        <v>8</v>
      </c>
      <c r="AH594" s="55"/>
      <c r="AI594" s="57">
        <f>AG594+1</f>
        <v>9</v>
      </c>
      <c r="AJ594" s="55"/>
      <c r="AK594" s="57">
        <f>AI594+1</f>
        <v>10</v>
      </c>
      <c r="AL594" s="55"/>
      <c r="AM594" s="57">
        <f>AK594+1</f>
        <v>11</v>
      </c>
      <c r="AN594" s="55"/>
      <c r="AO594" s="57">
        <f>AM594+1</f>
        <v>12</v>
      </c>
      <c r="AP594" s="55"/>
      <c r="AQ594" s="57">
        <f>AO594+1</f>
        <v>13</v>
      </c>
      <c r="AR594" s="55"/>
      <c r="AS594" s="57">
        <f>AQ594+1</f>
        <v>14</v>
      </c>
      <c r="AT594" s="55"/>
      <c r="AU594" s="57">
        <f>AS594+1</f>
        <v>15</v>
      </c>
      <c r="AV594" s="55"/>
      <c r="AW594" s="57">
        <f>AU594+1</f>
        <v>16</v>
      </c>
      <c r="AX594" s="55"/>
      <c r="AY594" s="57">
        <f>AW594+1</f>
        <v>17</v>
      </c>
      <c r="AZ594" s="55"/>
      <c r="BA594" s="57">
        <f>AY594+1</f>
        <v>18</v>
      </c>
      <c r="BB594" s="55"/>
      <c r="BC594" s="57">
        <f>BA594+1</f>
        <v>19</v>
      </c>
      <c r="BD594" s="55"/>
      <c r="BE594" s="57">
        <f>BC594+1</f>
        <v>20</v>
      </c>
      <c r="BF594" s="55"/>
      <c r="BG594" s="57">
        <f>BE594+1</f>
        <v>21</v>
      </c>
      <c r="BH594" s="55"/>
      <c r="BI594" s="57">
        <f>BG594+1</f>
        <v>22</v>
      </c>
      <c r="BJ594" s="55"/>
      <c r="BK594" s="57">
        <f>BI594+1</f>
        <v>23</v>
      </c>
      <c r="BL594" s="55"/>
      <c r="BM594" s="57">
        <f>BK594+1</f>
        <v>24</v>
      </c>
      <c r="BN594" s="55"/>
      <c r="BO594" s="57">
        <f>BM594+1</f>
        <v>25</v>
      </c>
      <c r="BP594" s="55"/>
      <c r="BQ594" s="57">
        <f>BO594+1</f>
        <v>26</v>
      </c>
      <c r="BR594" s="55"/>
      <c r="BS594" s="57">
        <f>BQ594+1</f>
        <v>27</v>
      </c>
      <c r="BT594" s="55"/>
      <c r="BU594" s="57">
        <f>BS594+1</f>
        <v>28</v>
      </c>
      <c r="BV594" s="55"/>
      <c r="BW594" s="57">
        <f>BU594+1</f>
        <v>29</v>
      </c>
      <c r="BX594" s="55"/>
      <c r="BY594" s="57">
        <f>BW594+1</f>
        <v>30</v>
      </c>
      <c r="BZ594" s="55"/>
      <c r="CA594" s="57">
        <f>BY594+1</f>
        <v>31</v>
      </c>
      <c r="CB594" s="55"/>
      <c r="CC594" s="57">
        <f>CA594+1</f>
        <v>32</v>
      </c>
      <c r="CD594" s="55"/>
      <c r="CE594" s="57">
        <f>CC594+1</f>
        <v>33</v>
      </c>
      <c r="CF594" s="55"/>
      <c r="CG594" s="57">
        <f>CE594+1</f>
        <v>34</v>
      </c>
      <c r="CH594" s="55"/>
      <c r="CI594" s="57">
        <f>CG594+1</f>
        <v>35</v>
      </c>
      <c r="CJ594" s="55"/>
      <c r="CK594" s="57">
        <f>CI594+1</f>
        <v>36</v>
      </c>
      <c r="CL594" s="55"/>
      <c r="CM594" s="57">
        <f>CK594+1</f>
        <v>37</v>
      </c>
      <c r="CN594" s="55"/>
      <c r="CO594" s="57">
        <f>CM594+1</f>
        <v>38</v>
      </c>
      <c r="CP594" s="55"/>
      <c r="CQ594" s="57">
        <f>CO594+1</f>
        <v>39</v>
      </c>
      <c r="CR594" s="55"/>
      <c r="CS594" s="57">
        <f>CQ594+1</f>
        <v>40</v>
      </c>
      <c r="CT594" s="55"/>
      <c r="CU594" s="57">
        <f>CS594+1</f>
        <v>41</v>
      </c>
      <c r="CV594" s="55"/>
      <c r="CW594" s="57">
        <f>CU594+1</f>
        <v>42</v>
      </c>
      <c r="CX594" s="55"/>
      <c r="CY594" s="57">
        <f>CW594+1</f>
        <v>43</v>
      </c>
      <c r="CZ594" s="55"/>
      <c r="DA594" s="57">
        <f>CY594+1</f>
        <v>44</v>
      </c>
      <c r="DB594" s="55"/>
      <c r="DC594" s="57">
        <f>DA594+1</f>
        <v>45</v>
      </c>
      <c r="DD594" s="55"/>
      <c r="DE594" s="57">
        <f>DC594+1</f>
        <v>46</v>
      </c>
      <c r="DF594" s="55"/>
      <c r="DG594" s="57">
        <f>DE594+1</f>
        <v>47</v>
      </c>
      <c r="DH594" s="55"/>
      <c r="DI594" s="57">
        <f>DG594+1</f>
        <v>48</v>
      </c>
      <c r="DJ594" s="55"/>
      <c r="DK594" s="57">
        <f>DI594+1</f>
        <v>49</v>
      </c>
      <c r="DL594" s="55"/>
      <c r="DM594" s="90">
        <f>DK594+1</f>
        <v>50</v>
      </c>
    </row>
    <row r="595" spans="14:117" x14ac:dyDescent="0.25">
      <c r="N595" s="159" t="s">
        <v>545</v>
      </c>
      <c r="O595" s="168" t="s">
        <v>560</v>
      </c>
      <c r="P595" s="79"/>
      <c r="Q595" s="73" t="s">
        <v>580</v>
      </c>
      <c r="R595" s="160" t="s">
        <v>621</v>
      </c>
      <c r="S595" s="160" t="s">
        <v>622</v>
      </c>
      <c r="T595" s="160" t="s">
        <v>621</v>
      </c>
      <c r="U595" s="160" t="s">
        <v>622</v>
      </c>
      <c r="V595" s="160" t="s">
        <v>621</v>
      </c>
      <c r="W595" s="160" t="s">
        <v>622</v>
      </c>
      <c r="X595" s="160" t="s">
        <v>621</v>
      </c>
      <c r="Y595" s="160" t="s">
        <v>622</v>
      </c>
      <c r="Z595" s="160" t="s">
        <v>621</v>
      </c>
      <c r="AA595" s="160" t="s">
        <v>622</v>
      </c>
      <c r="AB595" s="160" t="s">
        <v>621</v>
      </c>
      <c r="AC595" s="160" t="s">
        <v>622</v>
      </c>
      <c r="AD595" s="160" t="s">
        <v>621</v>
      </c>
      <c r="AE595" s="160" t="s">
        <v>622</v>
      </c>
      <c r="AF595" s="160" t="s">
        <v>621</v>
      </c>
      <c r="AG595" s="160" t="s">
        <v>622</v>
      </c>
      <c r="AH595" s="160" t="s">
        <v>621</v>
      </c>
      <c r="AI595" s="160" t="s">
        <v>622</v>
      </c>
      <c r="AJ595" s="160" t="s">
        <v>621</v>
      </c>
      <c r="AK595" s="160" t="s">
        <v>622</v>
      </c>
      <c r="AL595" s="160" t="s">
        <v>621</v>
      </c>
      <c r="AM595" s="160" t="s">
        <v>622</v>
      </c>
      <c r="AN595" s="160" t="s">
        <v>621</v>
      </c>
      <c r="AO595" s="160" t="s">
        <v>622</v>
      </c>
      <c r="AP595" s="160" t="s">
        <v>621</v>
      </c>
      <c r="AQ595" s="160" t="s">
        <v>622</v>
      </c>
      <c r="AR595" s="160" t="s">
        <v>621</v>
      </c>
      <c r="AS595" s="160" t="s">
        <v>622</v>
      </c>
      <c r="AT595" s="160" t="s">
        <v>621</v>
      </c>
      <c r="AU595" s="160" t="s">
        <v>622</v>
      </c>
      <c r="AV595" s="160" t="s">
        <v>621</v>
      </c>
      <c r="AW595" s="160" t="s">
        <v>622</v>
      </c>
      <c r="AX595" s="160" t="s">
        <v>621</v>
      </c>
      <c r="AY595" s="160" t="s">
        <v>622</v>
      </c>
      <c r="AZ595" s="160" t="s">
        <v>621</v>
      </c>
      <c r="BA595" s="160" t="s">
        <v>622</v>
      </c>
      <c r="BB595" s="160" t="s">
        <v>621</v>
      </c>
      <c r="BC595" s="160" t="s">
        <v>622</v>
      </c>
      <c r="BD595" s="160" t="s">
        <v>621</v>
      </c>
      <c r="BE595" s="160" t="s">
        <v>622</v>
      </c>
      <c r="BF595" s="160" t="s">
        <v>621</v>
      </c>
      <c r="BG595" s="160" t="s">
        <v>622</v>
      </c>
      <c r="BH595" s="160" t="s">
        <v>621</v>
      </c>
      <c r="BI595" s="160" t="s">
        <v>622</v>
      </c>
      <c r="BJ595" s="160" t="s">
        <v>621</v>
      </c>
      <c r="BK595" s="160" t="s">
        <v>622</v>
      </c>
      <c r="BL595" s="160" t="s">
        <v>621</v>
      </c>
      <c r="BM595" s="160" t="s">
        <v>622</v>
      </c>
      <c r="BN595" s="160" t="s">
        <v>621</v>
      </c>
      <c r="BO595" s="160" t="s">
        <v>622</v>
      </c>
      <c r="BP595" s="160" t="s">
        <v>621</v>
      </c>
      <c r="BQ595" s="160" t="s">
        <v>622</v>
      </c>
      <c r="BR595" s="160" t="s">
        <v>621</v>
      </c>
      <c r="BS595" s="160" t="s">
        <v>622</v>
      </c>
      <c r="BT595" s="160" t="s">
        <v>621</v>
      </c>
      <c r="BU595" s="160" t="s">
        <v>622</v>
      </c>
      <c r="BV595" s="160" t="s">
        <v>621</v>
      </c>
      <c r="BW595" s="160" t="s">
        <v>622</v>
      </c>
      <c r="BX595" s="160" t="s">
        <v>621</v>
      </c>
      <c r="BY595" s="160" t="s">
        <v>622</v>
      </c>
      <c r="BZ595" s="160" t="s">
        <v>621</v>
      </c>
      <c r="CA595" s="160" t="s">
        <v>622</v>
      </c>
      <c r="CB595" s="160" t="s">
        <v>621</v>
      </c>
      <c r="CC595" s="160" t="s">
        <v>622</v>
      </c>
      <c r="CD595" s="160" t="s">
        <v>621</v>
      </c>
      <c r="CE595" s="160" t="s">
        <v>622</v>
      </c>
      <c r="CF595" s="160" t="s">
        <v>621</v>
      </c>
      <c r="CG595" s="160" t="s">
        <v>622</v>
      </c>
      <c r="CH595" s="160" t="s">
        <v>621</v>
      </c>
      <c r="CI595" s="160" t="s">
        <v>622</v>
      </c>
      <c r="CJ595" s="160" t="s">
        <v>621</v>
      </c>
      <c r="CK595" s="160" t="s">
        <v>622</v>
      </c>
      <c r="CL595" s="160" t="s">
        <v>621</v>
      </c>
      <c r="CM595" s="160" t="s">
        <v>622</v>
      </c>
      <c r="CN595" s="160" t="s">
        <v>621</v>
      </c>
      <c r="CO595" s="160" t="s">
        <v>622</v>
      </c>
      <c r="CP595" s="160" t="s">
        <v>621</v>
      </c>
      <c r="CQ595" s="160" t="s">
        <v>622</v>
      </c>
      <c r="CR595" s="160" t="s">
        <v>621</v>
      </c>
      <c r="CS595" s="160" t="s">
        <v>622</v>
      </c>
      <c r="CT595" s="160" t="s">
        <v>621</v>
      </c>
      <c r="CU595" s="160" t="s">
        <v>622</v>
      </c>
      <c r="CV595" s="160" t="s">
        <v>621</v>
      </c>
      <c r="CW595" s="160" t="s">
        <v>622</v>
      </c>
      <c r="CX595" s="160" t="s">
        <v>621</v>
      </c>
      <c r="CY595" s="160" t="s">
        <v>622</v>
      </c>
      <c r="CZ595" s="160" t="s">
        <v>621</v>
      </c>
      <c r="DA595" s="160" t="s">
        <v>622</v>
      </c>
      <c r="DB595" s="160" t="s">
        <v>621</v>
      </c>
      <c r="DC595" s="160" t="s">
        <v>622</v>
      </c>
      <c r="DD595" s="160" t="s">
        <v>621</v>
      </c>
      <c r="DE595" s="160" t="s">
        <v>622</v>
      </c>
      <c r="DF595" s="160" t="s">
        <v>621</v>
      </c>
      <c r="DG595" s="160" t="s">
        <v>622</v>
      </c>
      <c r="DH595" s="160" t="s">
        <v>621</v>
      </c>
      <c r="DI595" s="160" t="s">
        <v>622</v>
      </c>
      <c r="DJ595" s="160" t="s">
        <v>621</v>
      </c>
      <c r="DK595" s="160" t="s">
        <v>622</v>
      </c>
      <c r="DL595" s="160" t="s">
        <v>621</v>
      </c>
      <c r="DM595" s="161" t="s">
        <v>622</v>
      </c>
    </row>
    <row r="596" spans="14:117" x14ac:dyDescent="0.25">
      <c r="N596" s="153">
        <f>$Z$7/(O594*(Q596-1)+1)</f>
        <v>6.5255901888544118E-2</v>
      </c>
      <c r="O596" s="169">
        <f>N596*Q596</f>
        <v>0.20818020923075395</v>
      </c>
      <c r="P596" s="78">
        <v>1</v>
      </c>
      <c r="Q596" s="61">
        <f>IF($AA$7,AV571/AV583,0)</f>
        <v>3.1902127348775582</v>
      </c>
      <c r="R596" s="61">
        <f>IF($AA$7,$Z$7*($Q596-1)/(1+O554*($Q596-1)),0)</f>
        <v>0.14292430736168985</v>
      </c>
      <c r="S596" s="114">
        <f>IF(R596=0,0,-1*R596^2/$Z$7)</f>
        <v>-0.20427357634818791</v>
      </c>
      <c r="T596" s="61">
        <f>IF($AA$7,$Z$7*($Q596-1)/(1+S607*($Q596-1)),0)</f>
        <v>0.14217302730131046</v>
      </c>
      <c r="U596" s="114">
        <f>IF(T596=0,0,-1*T596^2/$Z$7)</f>
        <v>-0.20213169692019167</v>
      </c>
      <c r="V596" s="61">
        <f>IF($AA$7,$Z$7*($Q596-1)/(1+U607*($Q596-1)),0)</f>
        <v>0.14292724054696518</v>
      </c>
      <c r="W596" s="114">
        <f>IF(V596=0,0,-1*V596^2/$Z$7)</f>
        <v>-0.20428196090370046</v>
      </c>
      <c r="X596" s="61">
        <f>IF($AA$7,$Z$7*($Q596-1)/(1+W607*($Q596-1)),0)</f>
        <v>0.1429243073872577</v>
      </c>
      <c r="Y596" s="114">
        <f>IF(X596=0,0,-1*X596^2/$Z$7)</f>
        <v>-0.20427357642127325</v>
      </c>
      <c r="Z596" s="61">
        <f>IF($AA$7,$Z$7*($Q596-1)/(1+Y607*($Q596-1)),0)</f>
        <v>0.14292430734220982</v>
      </c>
      <c r="AA596" s="114">
        <f>IF(Z596=0,0,-1*Z596^2/$Z$7)</f>
        <v>-0.20427357629250451</v>
      </c>
      <c r="AB596" s="61">
        <f>IF($AA$7,$Z$7*($Q596-1)/(1+AA607*($Q596-1)),0)</f>
        <v>0.14292430734220982</v>
      </c>
      <c r="AC596" s="114">
        <f>IF(AB596=0,0,-1*AB596^2/$Z$7)</f>
        <v>-0.20427357629250451</v>
      </c>
      <c r="AD596" s="61">
        <f>IF($AA$7,$Z$7*($Q596-1)/(1+AC607*($Q596-1)),0)</f>
        <v>0.14292430734220982</v>
      </c>
      <c r="AE596" s="114">
        <f>IF(AD596=0,0,-1*AD596^2/$Z$7)</f>
        <v>-0.20427357629250451</v>
      </c>
      <c r="AF596" s="61">
        <f>IF($AA$7,$Z$7*($Q596-1)/(1+AE607*($Q596-1)),0)</f>
        <v>0.14292430734220982</v>
      </c>
      <c r="AG596" s="114">
        <f>IF(AF596=0,0,-1*AF596^2/$Z$7)</f>
        <v>-0.20427357629250451</v>
      </c>
      <c r="AH596" s="61">
        <f>IF($AA$7,$Z$7*($Q596-1)/(1+AG607*($Q596-1)),0)</f>
        <v>0.14292430734220982</v>
      </c>
      <c r="AI596" s="114">
        <f>IF(AH596=0,0,-1*AH596^2/$Z$7)</f>
        <v>-0.20427357629250451</v>
      </c>
      <c r="AJ596" s="61">
        <f>IF($AA$7,$Z$7*($Q596-1)/(1+AI607*($Q596-1)),0)</f>
        <v>0.14292430734220982</v>
      </c>
      <c r="AK596" s="114">
        <f>IF(AJ596=0,0,-1*AJ596^2/$Z$7)</f>
        <v>-0.20427357629250451</v>
      </c>
      <c r="AL596" s="61">
        <f>IF($AA$7,$Z$7*($Q596-1)/(1+AK607*($Q596-1)),0)</f>
        <v>0.14292430734220982</v>
      </c>
      <c r="AM596" s="114">
        <f>IF(AL596=0,0,-1*AL596^2/$Z$7)</f>
        <v>-0.20427357629250451</v>
      </c>
      <c r="AN596" s="61">
        <f>IF($AA$7,$Z$7*($Q596-1)/(1+AM607*($Q596-1)),0)</f>
        <v>0.14292430734220982</v>
      </c>
      <c r="AO596" s="114">
        <f>IF(AN596=0,0,-1*AN596^2/$Z$7)</f>
        <v>-0.20427357629250451</v>
      </c>
      <c r="AP596" s="61">
        <f>IF($AA$7,$Z$7*($Q596-1)/(1+AO607*($Q596-1)),0)</f>
        <v>0.14292430734220982</v>
      </c>
      <c r="AQ596" s="114">
        <f>IF(AP596=0,0,-1*AP596^2/$Z$7)</f>
        <v>-0.20427357629250451</v>
      </c>
      <c r="AR596" s="61">
        <f>IF($AA$7,$Z$7*($Q596-1)/(1+AQ607*($Q596-1)),0)</f>
        <v>0.14292430734220982</v>
      </c>
      <c r="AS596" s="114">
        <f>IF(AR596=0,0,-1*AR596^2/$Z$7)</f>
        <v>-0.20427357629250451</v>
      </c>
      <c r="AT596" s="61">
        <f>IF($AA$7,$Z$7*($Q596-1)/(1+AS607*($Q596-1)),0)</f>
        <v>0.14292430734220982</v>
      </c>
      <c r="AU596" s="114">
        <f>IF(AT596=0,0,-1*AT596^2/$Z$7)</f>
        <v>-0.20427357629250451</v>
      </c>
      <c r="AV596" s="61">
        <f>IF($AA$7,$Z$7*($Q596-1)/(1+AU607*($Q596-1)),0)</f>
        <v>0.14292430734220982</v>
      </c>
      <c r="AW596" s="114">
        <f>IF(AV596=0,0,-1*AV596^2/$Z$7)</f>
        <v>-0.20427357629250451</v>
      </c>
      <c r="AX596" s="61">
        <f>IF($AA$7,$Z$7*($Q596-1)/(1+AW607*($Q596-1)),0)</f>
        <v>0.14292430734220982</v>
      </c>
      <c r="AY596" s="114">
        <f>IF(AX596=0,0,-1*AX596^2/$Z$7)</f>
        <v>-0.20427357629250451</v>
      </c>
      <c r="AZ596" s="61">
        <f>IF($AA$7,$Z$7*($Q596-1)/(1+AY607*($Q596-1)),0)</f>
        <v>0.14292430734220982</v>
      </c>
      <c r="BA596" s="114">
        <f>IF(AZ596=0,0,-1*AZ596^2/$Z$7)</f>
        <v>-0.20427357629250451</v>
      </c>
      <c r="BB596" s="61">
        <f>IF($AA$7,$Z$7*($Q596-1)/(1+BA607*($Q596-1)),0)</f>
        <v>0.14292430734220982</v>
      </c>
      <c r="BC596" s="114">
        <f>IF(BB596=0,0,-1*BB596^2/$Z$7)</f>
        <v>-0.20427357629250451</v>
      </c>
      <c r="BD596" s="61">
        <f>IF($AA$7,$Z$7*($Q596-1)/(1+BC607*($Q596-1)),0)</f>
        <v>0.14292430734220982</v>
      </c>
      <c r="BE596" s="114">
        <f>IF(BD596=0,0,-1*BD596^2/$Z$7)</f>
        <v>-0.20427357629250451</v>
      </c>
      <c r="BF596" s="61">
        <f>IF($AA$7,$Z$7*($Q596-1)/(1+BE607*($Q596-1)),0)</f>
        <v>0.14292430734220982</v>
      </c>
      <c r="BG596" s="114">
        <f>IF(BF596=0,0,-1*BF596^2/$Z$7)</f>
        <v>-0.20427357629250451</v>
      </c>
      <c r="BH596" s="61">
        <f>IF($AA$7,$Z$7*($Q596-1)/(1+BG607*($Q596-1)),0)</f>
        <v>0.14292430734220982</v>
      </c>
      <c r="BI596" s="114">
        <f>IF(BH596=0,0,-1*BH596^2/$Z$7)</f>
        <v>-0.20427357629250451</v>
      </c>
      <c r="BJ596" s="61">
        <f>IF($AA$7,$Z$7*($Q596-1)/(1+BI607*($Q596-1)),0)</f>
        <v>0.14292430734220982</v>
      </c>
      <c r="BK596" s="114">
        <f>IF(BJ596=0,0,-1*BJ596^2/$Z$7)</f>
        <v>-0.20427357629250451</v>
      </c>
      <c r="BL596" s="61">
        <f>IF($AA$7,$Z$7*($Q596-1)/(1+BK607*($Q596-1)),0)</f>
        <v>0.14292430734220982</v>
      </c>
      <c r="BM596" s="114">
        <f>IF(BL596=0,0,-1*BL596^2/$Z$7)</f>
        <v>-0.20427357629250451</v>
      </c>
      <c r="BN596" s="61">
        <f>IF($AA$7,$Z$7*($Q596-1)/(1+BM607*($Q596-1)),0)</f>
        <v>0.14292430734220982</v>
      </c>
      <c r="BO596" s="114">
        <f>IF(BN596=0,0,-1*BN596^2/$Z$7)</f>
        <v>-0.20427357629250451</v>
      </c>
      <c r="BP596" s="61">
        <f>IF($AA$7,$Z$7*($Q596-1)/(1+BO607*($Q596-1)),0)</f>
        <v>0.14292430734220982</v>
      </c>
      <c r="BQ596" s="114">
        <f>IF(BP596=0,0,-1*BP596^2/$Z$7)</f>
        <v>-0.20427357629250451</v>
      </c>
      <c r="BR596" s="61">
        <f>IF($AA$7,$Z$7*($Q596-1)/(1+BQ607*($Q596-1)),0)</f>
        <v>0.14292430734220982</v>
      </c>
      <c r="BS596" s="114">
        <f>IF(BR596=0,0,-1*BR596^2/$Z$7)</f>
        <v>-0.20427357629250451</v>
      </c>
      <c r="BT596" s="61">
        <f>IF($AA$7,$Z$7*($Q596-1)/(1+BS607*($Q596-1)),0)</f>
        <v>0.14292430734220982</v>
      </c>
      <c r="BU596" s="114">
        <f>IF(BT596=0,0,-1*BT596^2/$Z$7)</f>
        <v>-0.20427357629250451</v>
      </c>
      <c r="BV596" s="61">
        <f>IF($AA$7,$Z$7*($Q596-1)/(1+BU607*($Q596-1)),0)</f>
        <v>0.14292430734220982</v>
      </c>
      <c r="BW596" s="114">
        <f>IF(BV596=0,0,-1*BV596^2/$Z$7)</f>
        <v>-0.20427357629250451</v>
      </c>
      <c r="BX596" s="61">
        <f>IF($AA$7,$Z$7*($Q596-1)/(1+BW607*($Q596-1)),0)</f>
        <v>0.14292430734220982</v>
      </c>
      <c r="BY596" s="114">
        <f>IF(BX596=0,0,-1*BX596^2/$Z$7)</f>
        <v>-0.20427357629250451</v>
      </c>
      <c r="BZ596" s="61">
        <f>IF($AA$7,$Z$7*($Q596-1)/(1+BY607*($Q596-1)),0)</f>
        <v>0.14292430734220982</v>
      </c>
      <c r="CA596" s="114">
        <f>IF(BZ596=0,0,-1*BZ596^2/$Z$7)</f>
        <v>-0.20427357629250451</v>
      </c>
      <c r="CB596" s="61">
        <f>IF($AA$7,$Z$7*($Q596-1)/(1+CA607*($Q596-1)),0)</f>
        <v>0.14292430734220982</v>
      </c>
      <c r="CC596" s="114">
        <f>IF(CB596=0,0,-1*CB596^2/$Z$7)</f>
        <v>-0.20427357629250451</v>
      </c>
      <c r="CD596" s="61">
        <f>IF($AA$7,$Z$7*($Q596-1)/(1+CC607*($Q596-1)),0)</f>
        <v>0.14292430734220982</v>
      </c>
      <c r="CE596" s="114">
        <f>IF(CD596=0,0,-1*CD596^2/$Z$7)</f>
        <v>-0.20427357629250451</v>
      </c>
      <c r="CF596" s="61">
        <f>IF($AA$7,$Z$7*($Q596-1)/(1+CE607*($Q596-1)),0)</f>
        <v>0.14292430734220982</v>
      </c>
      <c r="CG596" s="114">
        <f>IF(CF596=0,0,-1*CF596^2/$Z$7)</f>
        <v>-0.20427357629250451</v>
      </c>
      <c r="CH596" s="61">
        <f>IF($AA$7,$Z$7*($Q596-1)/(1+CG607*($Q596-1)),0)</f>
        <v>0.14292430734220982</v>
      </c>
      <c r="CI596" s="114">
        <f>IF(CH596=0,0,-1*CH596^2/$Z$7)</f>
        <v>-0.20427357629250451</v>
      </c>
      <c r="CJ596" s="61">
        <f>IF($AA$7,$Z$7*($Q596-1)/(1+CI607*($Q596-1)),0)</f>
        <v>0.14292430734220982</v>
      </c>
      <c r="CK596" s="114">
        <f>IF(CJ596=0,0,-1*CJ596^2/$Z$7)</f>
        <v>-0.20427357629250451</v>
      </c>
      <c r="CL596" s="61">
        <f>IF($AA$7,$Z$7*($Q596-1)/(1+CK607*($Q596-1)),0)</f>
        <v>0.14292430734220982</v>
      </c>
      <c r="CM596" s="114">
        <f>IF(CL596=0,0,-1*CL596^2/$Z$7)</f>
        <v>-0.20427357629250451</v>
      </c>
      <c r="CN596" s="61">
        <f>IF($AA$7,$Z$7*($Q596-1)/(1+CM607*($Q596-1)),0)</f>
        <v>0.14292430734220982</v>
      </c>
      <c r="CO596" s="114">
        <f>IF(CN596=0,0,-1*CN596^2/$Z$7)</f>
        <v>-0.20427357629250451</v>
      </c>
      <c r="CP596" s="61">
        <f>IF($AA$7,$Z$7*($Q596-1)/(1+CO607*($Q596-1)),0)</f>
        <v>0.14292430734220982</v>
      </c>
      <c r="CQ596" s="114">
        <f>IF(CP596=0,0,-1*CP596^2/$Z$7)</f>
        <v>-0.20427357629250451</v>
      </c>
      <c r="CR596" s="61">
        <f>IF($AA$7,$Z$7*($Q596-1)/(1+CQ607*($Q596-1)),0)</f>
        <v>0.14292430734220982</v>
      </c>
      <c r="CS596" s="114">
        <f>IF(CR596=0,0,-1*CR596^2/$Z$7)</f>
        <v>-0.20427357629250451</v>
      </c>
      <c r="CT596" s="61">
        <f>IF($AA$7,$Z$7*($Q596-1)/(1+CS607*($Q596-1)),0)</f>
        <v>0.14292430734220982</v>
      </c>
      <c r="CU596" s="114">
        <f>IF(CT596=0,0,-1*CT596^2/$Z$7)</f>
        <v>-0.20427357629250451</v>
      </c>
      <c r="CV596" s="61">
        <f>IF($AA$7,$Z$7*($Q596-1)/(1+CU607*($Q596-1)),0)</f>
        <v>0.14292430734220982</v>
      </c>
      <c r="CW596" s="114">
        <f>IF(CV596=0,0,-1*CV596^2/$Z$7)</f>
        <v>-0.20427357629250451</v>
      </c>
      <c r="CX596" s="61">
        <f>IF($AA$7,$Z$7*($Q596-1)/(1+CW607*($Q596-1)),0)</f>
        <v>0.14292430734220982</v>
      </c>
      <c r="CY596" s="114">
        <f>IF(CX596=0,0,-1*CX596^2/$Z$7)</f>
        <v>-0.20427357629250451</v>
      </c>
      <c r="CZ596" s="61">
        <f>IF($AA$7,$Z$7*($Q596-1)/(1+CY607*($Q596-1)),0)</f>
        <v>0.14292430734220982</v>
      </c>
      <c r="DA596" s="114">
        <f>IF(CZ596=0,0,-1*CZ596^2/$Z$7)</f>
        <v>-0.20427357629250451</v>
      </c>
      <c r="DB596" s="61">
        <f>IF($AA$7,$Z$7*($Q596-1)/(1+DA607*($Q596-1)),0)</f>
        <v>0.14292430734220982</v>
      </c>
      <c r="DC596" s="114">
        <f>IF(DB596=0,0,-1*DB596^2/$Z$7)</f>
        <v>-0.20427357629250451</v>
      </c>
      <c r="DD596" s="61">
        <f>IF($AA$7,$Z$7*($Q596-1)/(1+DC607*($Q596-1)),0)</f>
        <v>0.14292430734220982</v>
      </c>
      <c r="DE596" s="114">
        <f>IF(DD596=0,0,-1*DD596^2/$Z$7)</f>
        <v>-0.20427357629250451</v>
      </c>
      <c r="DF596" s="61">
        <f>IF($AA$7,$Z$7*($Q596-1)/(1+DE607*($Q596-1)),0)</f>
        <v>0.14292430734220982</v>
      </c>
      <c r="DG596" s="114">
        <f>IF(DF596=0,0,-1*DF596^2/$Z$7)</f>
        <v>-0.20427357629250451</v>
      </c>
      <c r="DH596" s="61">
        <f>IF($AA$7,$Z$7*($Q596-1)/(1+DG607*($Q596-1)),0)</f>
        <v>0.14292430734220982</v>
      </c>
      <c r="DI596" s="114">
        <f>IF(DH596=0,0,-1*DH596^2/$Z$7)</f>
        <v>-0.20427357629250451</v>
      </c>
      <c r="DJ596" s="61">
        <f>IF($AA$7,$Z$7*($Q596-1)/(1+DI607*($Q596-1)),0)</f>
        <v>0.14292430734220982</v>
      </c>
      <c r="DK596" s="114">
        <f>IF(DJ596=0,0,-1*DJ596^2/$Z$7)</f>
        <v>-0.20427357629250451</v>
      </c>
      <c r="DL596" s="61">
        <f>IF($AA$7,$Z$7*($Q596-1)/(1+DK607*($Q596-1)),0)</f>
        <v>0.14292430734220982</v>
      </c>
      <c r="DM596" s="154">
        <f>IF(DL596=0,0,-1*DL596^2/$Z$7)</f>
        <v>-0.20427357629250451</v>
      </c>
    </row>
    <row r="597" spans="14:117" x14ac:dyDescent="0.25">
      <c r="N597" s="153">
        <f>$Z$8/(O594*(Q597-1)+1)</f>
        <v>0.1020198677377346</v>
      </c>
      <c r="O597" s="169">
        <f t="shared" ref="O597:O605" si="121">N597*Q597</f>
        <v>9.3710882527857906E-2</v>
      </c>
      <c r="P597" s="78">
        <v>2</v>
      </c>
      <c r="Q597" s="61">
        <f>IF($AA$8,AV572/AV584,0)</f>
        <v>0.91855522464274475</v>
      </c>
      <c r="R597" s="61">
        <f>IF($AA$8,$Z$8*($Q597-1)/(1+O554*($Q597-1)),0)</f>
        <v>-8.3089852098108489E-3</v>
      </c>
      <c r="S597" s="114">
        <f>IF(R597=0,0,-1*R597^2/$Z$8)</f>
        <v>-6.9039235216855426E-4</v>
      </c>
      <c r="T597" s="61">
        <f>IF($AA$8,$Z$8*($Q597-1)/(1+S607*($Q597-1)),0)</f>
        <v>-8.3115385457872542E-3</v>
      </c>
      <c r="U597" s="114">
        <f>IF(T597=0,0,-1*T597^2/$Z$8)</f>
        <v>-6.9081672998107301E-4</v>
      </c>
      <c r="V597" s="61">
        <f>IF($AA$8,$Z$8*($Q597-1)/(1+U607*($Q597-1)),0)</f>
        <v>-8.3089752966113862E-3</v>
      </c>
      <c r="W597" s="114">
        <f>IF(V597=0,0,-1*V597^2/$Z$8)</f>
        <v>-6.9039070479698275E-4</v>
      </c>
      <c r="X597" s="61">
        <f>IF($AA$8,$Z$8*($Q597-1)/(1+W607*($Q597-1)),0)</f>
        <v>-8.3089852097244354E-3</v>
      </c>
      <c r="Y597" s="114">
        <f>IF(X597=0,0,-1*X597^2/$Z$8)</f>
        <v>-6.9039235215419422E-4</v>
      </c>
      <c r="Z597" s="61">
        <f>IF($AA$8,$Z$8*($Q597-1)/(1+Y607*($Q597-1)),0)</f>
        <v>-8.3089852098766868E-3</v>
      </c>
      <c r="AA597" s="114">
        <f>IF(Z597=0,0,-1*Z597^2/$Z$8)</f>
        <v>-6.9039235217949527E-4</v>
      </c>
      <c r="AB597" s="61">
        <f>IF($AA$8,$Z$8*($Q597-1)/(1+AA607*($Q597-1)),0)</f>
        <v>-8.3089852098766868E-3</v>
      </c>
      <c r="AC597" s="114">
        <f>IF(AB597=0,0,-1*AB597^2/$Z$8)</f>
        <v>-6.9039235217949527E-4</v>
      </c>
      <c r="AD597" s="61">
        <f>IF($AA$8,$Z$8*($Q597-1)/(1+AC607*($Q597-1)),0)</f>
        <v>-8.3089852098766868E-3</v>
      </c>
      <c r="AE597" s="114">
        <f>IF(AD597=0,0,-1*AD597^2/$Z$8)</f>
        <v>-6.9039235217949527E-4</v>
      </c>
      <c r="AF597" s="61">
        <f>IF($AA$8,$Z$8*($Q597-1)/(1+AE607*($Q597-1)),0)</f>
        <v>-8.3089852098766868E-3</v>
      </c>
      <c r="AG597" s="114">
        <f>IF(AF597=0,0,-1*AF597^2/$Z$8)</f>
        <v>-6.9039235217949527E-4</v>
      </c>
      <c r="AH597" s="61">
        <f>IF($AA$8,$Z$8*($Q597-1)/(1+AG607*($Q597-1)),0)</f>
        <v>-8.3089852098766868E-3</v>
      </c>
      <c r="AI597" s="114">
        <f>IF(AH597=0,0,-1*AH597^2/$Z$8)</f>
        <v>-6.9039235217949527E-4</v>
      </c>
      <c r="AJ597" s="61">
        <f>IF($AA$8,$Z$8*($Q597-1)/(1+AI607*($Q597-1)),0)</f>
        <v>-8.3089852098766868E-3</v>
      </c>
      <c r="AK597" s="114">
        <f>IF(AJ597=0,0,-1*AJ597^2/$Z$8)</f>
        <v>-6.9039235217949527E-4</v>
      </c>
      <c r="AL597" s="61">
        <f>IF($AA$8,$Z$8*($Q597-1)/(1+AK607*($Q597-1)),0)</f>
        <v>-8.3089852098766868E-3</v>
      </c>
      <c r="AM597" s="114">
        <f>IF(AL597=0,0,-1*AL597^2/$Z$8)</f>
        <v>-6.9039235217949527E-4</v>
      </c>
      <c r="AN597" s="61">
        <f>IF($AA$8,$Z$8*($Q597-1)/(1+AM607*($Q597-1)),0)</f>
        <v>-8.3089852098766868E-3</v>
      </c>
      <c r="AO597" s="114">
        <f>IF(AN597=0,0,-1*AN597^2/$Z$8)</f>
        <v>-6.9039235217949527E-4</v>
      </c>
      <c r="AP597" s="61">
        <f>IF($AA$8,$Z$8*($Q597-1)/(1+AO607*($Q597-1)),0)</f>
        <v>-8.3089852098766868E-3</v>
      </c>
      <c r="AQ597" s="114">
        <f>IF(AP597=0,0,-1*AP597^2/$Z$8)</f>
        <v>-6.9039235217949527E-4</v>
      </c>
      <c r="AR597" s="61">
        <f>IF($AA$8,$Z$8*($Q597-1)/(1+AQ607*($Q597-1)),0)</f>
        <v>-8.3089852098766868E-3</v>
      </c>
      <c r="AS597" s="114">
        <f>IF(AR597=0,0,-1*AR597^2/$Z$8)</f>
        <v>-6.9039235217949527E-4</v>
      </c>
      <c r="AT597" s="61">
        <f>IF($AA$8,$Z$8*($Q597-1)/(1+AS607*($Q597-1)),0)</f>
        <v>-8.3089852098766868E-3</v>
      </c>
      <c r="AU597" s="114">
        <f>IF(AT597=0,0,-1*AT597^2/$Z$8)</f>
        <v>-6.9039235217949527E-4</v>
      </c>
      <c r="AV597" s="61">
        <f>IF($AA$8,$Z$8*($Q597-1)/(1+AU607*($Q597-1)),0)</f>
        <v>-8.3089852098766868E-3</v>
      </c>
      <c r="AW597" s="114">
        <f>IF(AV597=0,0,-1*AV597^2/$Z$8)</f>
        <v>-6.9039235217949527E-4</v>
      </c>
      <c r="AX597" s="61">
        <f>IF($AA$8,$Z$8*($Q597-1)/(1+AW607*($Q597-1)),0)</f>
        <v>-8.3089852098766868E-3</v>
      </c>
      <c r="AY597" s="114">
        <f>IF(AX597=0,0,-1*AX597^2/$Z$8)</f>
        <v>-6.9039235217949527E-4</v>
      </c>
      <c r="AZ597" s="61">
        <f>IF($AA$8,$Z$8*($Q597-1)/(1+AY607*($Q597-1)),0)</f>
        <v>-8.3089852098766868E-3</v>
      </c>
      <c r="BA597" s="114">
        <f>IF(AZ597=0,0,-1*AZ597^2/$Z$8)</f>
        <v>-6.9039235217949527E-4</v>
      </c>
      <c r="BB597" s="61">
        <f>IF($AA$8,$Z$8*($Q597-1)/(1+BA607*($Q597-1)),0)</f>
        <v>-8.3089852098766868E-3</v>
      </c>
      <c r="BC597" s="114">
        <f>IF(BB597=0,0,-1*BB597^2/$Z$8)</f>
        <v>-6.9039235217949527E-4</v>
      </c>
      <c r="BD597" s="61">
        <f>IF($AA$8,$Z$8*($Q597-1)/(1+BC607*($Q597-1)),0)</f>
        <v>-8.3089852098766868E-3</v>
      </c>
      <c r="BE597" s="114">
        <f>IF(BD597=0,0,-1*BD597^2/$Z$8)</f>
        <v>-6.9039235217949527E-4</v>
      </c>
      <c r="BF597" s="61">
        <f>IF($AA$8,$Z$8*($Q597-1)/(1+BE607*($Q597-1)),0)</f>
        <v>-8.3089852098766868E-3</v>
      </c>
      <c r="BG597" s="114">
        <f>IF(BF597=0,0,-1*BF597^2/$Z$8)</f>
        <v>-6.9039235217949527E-4</v>
      </c>
      <c r="BH597" s="61">
        <f>IF($AA$8,$Z$8*($Q597-1)/(1+BG607*($Q597-1)),0)</f>
        <v>-8.3089852098766868E-3</v>
      </c>
      <c r="BI597" s="114">
        <f>IF(BH597=0,0,-1*BH597^2/$Z$8)</f>
        <v>-6.9039235217949527E-4</v>
      </c>
      <c r="BJ597" s="61">
        <f>IF($AA$8,$Z$8*($Q597-1)/(1+BI607*($Q597-1)),0)</f>
        <v>-8.3089852098766868E-3</v>
      </c>
      <c r="BK597" s="114">
        <f>IF(BJ597=0,0,-1*BJ597^2/$Z$8)</f>
        <v>-6.9039235217949527E-4</v>
      </c>
      <c r="BL597" s="61">
        <f>IF($AA$8,$Z$8*($Q597-1)/(1+BK607*($Q597-1)),0)</f>
        <v>-8.3089852098766868E-3</v>
      </c>
      <c r="BM597" s="114">
        <f>IF(BL597=0,0,-1*BL597^2/$Z$8)</f>
        <v>-6.9039235217949527E-4</v>
      </c>
      <c r="BN597" s="61">
        <f>IF($AA$8,$Z$8*($Q597-1)/(1+BM607*($Q597-1)),0)</f>
        <v>-8.3089852098766868E-3</v>
      </c>
      <c r="BO597" s="114">
        <f>IF(BN597=0,0,-1*BN597^2/$Z$8)</f>
        <v>-6.9039235217949527E-4</v>
      </c>
      <c r="BP597" s="61">
        <f>IF($AA$8,$Z$8*($Q597-1)/(1+BO607*($Q597-1)),0)</f>
        <v>-8.3089852098766868E-3</v>
      </c>
      <c r="BQ597" s="114">
        <f>IF(BP597=0,0,-1*BP597^2/$Z$8)</f>
        <v>-6.9039235217949527E-4</v>
      </c>
      <c r="BR597" s="61">
        <f>IF($AA$8,$Z$8*($Q597-1)/(1+BQ607*($Q597-1)),0)</f>
        <v>-8.3089852098766868E-3</v>
      </c>
      <c r="BS597" s="114">
        <f>IF(BR597=0,0,-1*BR597^2/$Z$8)</f>
        <v>-6.9039235217949527E-4</v>
      </c>
      <c r="BT597" s="61">
        <f>IF($AA$8,$Z$8*($Q597-1)/(1+BS607*($Q597-1)),0)</f>
        <v>-8.3089852098766868E-3</v>
      </c>
      <c r="BU597" s="114">
        <f>IF(BT597=0,0,-1*BT597^2/$Z$8)</f>
        <v>-6.9039235217949527E-4</v>
      </c>
      <c r="BV597" s="61">
        <f>IF($AA$8,$Z$8*($Q597-1)/(1+BU607*($Q597-1)),0)</f>
        <v>-8.3089852098766868E-3</v>
      </c>
      <c r="BW597" s="114">
        <f>IF(BV597=0,0,-1*BV597^2/$Z$8)</f>
        <v>-6.9039235217949527E-4</v>
      </c>
      <c r="BX597" s="61">
        <f>IF($AA$8,$Z$8*($Q597-1)/(1+BW607*($Q597-1)),0)</f>
        <v>-8.3089852098766868E-3</v>
      </c>
      <c r="BY597" s="114">
        <f>IF(BX597=0,0,-1*BX597^2/$Z$8)</f>
        <v>-6.9039235217949527E-4</v>
      </c>
      <c r="BZ597" s="61">
        <f>IF($AA$8,$Z$8*($Q597-1)/(1+BY607*($Q597-1)),0)</f>
        <v>-8.3089852098766868E-3</v>
      </c>
      <c r="CA597" s="114">
        <f>IF(BZ597=0,0,-1*BZ597^2/$Z$8)</f>
        <v>-6.9039235217949527E-4</v>
      </c>
      <c r="CB597" s="61">
        <f>IF($AA$8,$Z$8*($Q597-1)/(1+CA607*($Q597-1)),0)</f>
        <v>-8.3089852098766868E-3</v>
      </c>
      <c r="CC597" s="114">
        <f>IF(CB597=0,0,-1*CB597^2/$Z$8)</f>
        <v>-6.9039235217949527E-4</v>
      </c>
      <c r="CD597" s="61">
        <f>IF($AA$8,$Z$8*($Q597-1)/(1+CC607*($Q597-1)),0)</f>
        <v>-8.3089852098766868E-3</v>
      </c>
      <c r="CE597" s="114">
        <f>IF(CD597=0,0,-1*CD597^2/$Z$8)</f>
        <v>-6.9039235217949527E-4</v>
      </c>
      <c r="CF597" s="61">
        <f>IF($AA$8,$Z$8*($Q597-1)/(1+CE607*($Q597-1)),0)</f>
        <v>-8.3089852098766868E-3</v>
      </c>
      <c r="CG597" s="114">
        <f>IF(CF597=0,0,-1*CF597^2/$Z$8)</f>
        <v>-6.9039235217949527E-4</v>
      </c>
      <c r="CH597" s="61">
        <f>IF($AA$8,$Z$8*($Q597-1)/(1+CG607*($Q597-1)),0)</f>
        <v>-8.3089852098766868E-3</v>
      </c>
      <c r="CI597" s="114">
        <f>IF(CH597=0,0,-1*CH597^2/$Z$8)</f>
        <v>-6.9039235217949527E-4</v>
      </c>
      <c r="CJ597" s="61">
        <f>IF($AA$8,$Z$8*($Q597-1)/(1+CI607*($Q597-1)),0)</f>
        <v>-8.3089852098766868E-3</v>
      </c>
      <c r="CK597" s="114">
        <f>IF(CJ597=0,0,-1*CJ597^2/$Z$8)</f>
        <v>-6.9039235217949527E-4</v>
      </c>
      <c r="CL597" s="61">
        <f>IF($AA$8,$Z$8*($Q597-1)/(1+CK607*($Q597-1)),0)</f>
        <v>-8.3089852098766868E-3</v>
      </c>
      <c r="CM597" s="114">
        <f>IF(CL597=0,0,-1*CL597^2/$Z$8)</f>
        <v>-6.9039235217949527E-4</v>
      </c>
      <c r="CN597" s="61">
        <f>IF($AA$8,$Z$8*($Q597-1)/(1+CM607*($Q597-1)),0)</f>
        <v>-8.3089852098766868E-3</v>
      </c>
      <c r="CO597" s="114">
        <f>IF(CN597=0,0,-1*CN597^2/$Z$8)</f>
        <v>-6.9039235217949527E-4</v>
      </c>
      <c r="CP597" s="61">
        <f>IF($AA$8,$Z$8*($Q597-1)/(1+CO607*($Q597-1)),0)</f>
        <v>-8.3089852098766868E-3</v>
      </c>
      <c r="CQ597" s="114">
        <f>IF(CP597=0,0,-1*CP597^2/$Z$8)</f>
        <v>-6.9039235217949527E-4</v>
      </c>
      <c r="CR597" s="61">
        <f>IF($AA$8,$Z$8*($Q597-1)/(1+CQ607*($Q597-1)),0)</f>
        <v>-8.3089852098766868E-3</v>
      </c>
      <c r="CS597" s="114">
        <f>IF(CR597=0,0,-1*CR597^2/$Z$8)</f>
        <v>-6.9039235217949527E-4</v>
      </c>
      <c r="CT597" s="61">
        <f>IF($AA$8,$Z$8*($Q597-1)/(1+CS607*($Q597-1)),0)</f>
        <v>-8.3089852098766868E-3</v>
      </c>
      <c r="CU597" s="114">
        <f>IF(CT597=0,0,-1*CT597^2/$Z$8)</f>
        <v>-6.9039235217949527E-4</v>
      </c>
      <c r="CV597" s="61">
        <f>IF($AA$8,$Z$8*($Q597-1)/(1+CU607*($Q597-1)),0)</f>
        <v>-8.3089852098766868E-3</v>
      </c>
      <c r="CW597" s="114">
        <f>IF(CV597=0,0,-1*CV597^2/$Z$8)</f>
        <v>-6.9039235217949527E-4</v>
      </c>
      <c r="CX597" s="61">
        <f>IF($AA$8,$Z$8*($Q597-1)/(1+CW607*($Q597-1)),0)</f>
        <v>-8.3089852098766868E-3</v>
      </c>
      <c r="CY597" s="114">
        <f>IF(CX597=0,0,-1*CX597^2/$Z$8)</f>
        <v>-6.9039235217949527E-4</v>
      </c>
      <c r="CZ597" s="61">
        <f>IF($AA$8,$Z$8*($Q597-1)/(1+CY607*($Q597-1)),0)</f>
        <v>-8.3089852098766868E-3</v>
      </c>
      <c r="DA597" s="114">
        <f>IF(CZ597=0,0,-1*CZ597^2/$Z$8)</f>
        <v>-6.9039235217949527E-4</v>
      </c>
      <c r="DB597" s="61">
        <f>IF($AA$8,$Z$8*($Q597-1)/(1+DA607*($Q597-1)),0)</f>
        <v>-8.3089852098766868E-3</v>
      </c>
      <c r="DC597" s="114">
        <f>IF(DB597=0,0,-1*DB597^2/$Z$8)</f>
        <v>-6.9039235217949527E-4</v>
      </c>
      <c r="DD597" s="61">
        <f>IF($AA$8,$Z$8*($Q597-1)/(1+DC607*($Q597-1)),0)</f>
        <v>-8.3089852098766868E-3</v>
      </c>
      <c r="DE597" s="114">
        <f>IF(DD597=0,0,-1*DD597^2/$Z$8)</f>
        <v>-6.9039235217949527E-4</v>
      </c>
      <c r="DF597" s="61">
        <f>IF($AA$8,$Z$8*($Q597-1)/(1+DE607*($Q597-1)),0)</f>
        <v>-8.3089852098766868E-3</v>
      </c>
      <c r="DG597" s="114">
        <f>IF(DF597=0,0,-1*DF597^2/$Z$8)</f>
        <v>-6.9039235217949527E-4</v>
      </c>
      <c r="DH597" s="61">
        <f>IF($AA$8,$Z$8*($Q597-1)/(1+DG607*($Q597-1)),0)</f>
        <v>-8.3089852098766868E-3</v>
      </c>
      <c r="DI597" s="114">
        <f>IF(DH597=0,0,-1*DH597^2/$Z$8)</f>
        <v>-6.9039235217949527E-4</v>
      </c>
      <c r="DJ597" s="61">
        <f>IF($AA$8,$Z$8*($Q597-1)/(1+DI607*($Q597-1)),0)</f>
        <v>-8.3089852098766868E-3</v>
      </c>
      <c r="DK597" s="114">
        <f>IF(DJ597=0,0,-1*DJ597^2/$Z$8)</f>
        <v>-6.9039235217949527E-4</v>
      </c>
      <c r="DL597" s="61">
        <f>IF($AA$8,$Z$8*($Q597-1)/(1+DK607*($Q597-1)),0)</f>
        <v>-8.3089852098766868E-3</v>
      </c>
      <c r="DM597" s="154">
        <f>IF(DL597=0,0,-1*DL597^2/$Z$8)</f>
        <v>-6.9039235217949527E-4</v>
      </c>
    </row>
    <row r="598" spans="14:117" x14ac:dyDescent="0.25">
      <c r="N598" s="153">
        <f>$Z$9/(O594*(Q598-1)+1)</f>
        <v>0.11931858871470116</v>
      </c>
      <c r="O598" s="169">
        <f t="shared" si="121"/>
        <v>3.9849094298114209E-2</v>
      </c>
      <c r="P598" s="78">
        <v>3</v>
      </c>
      <c r="Q598" s="61">
        <f>IF($AA$9,AV573/AV585,0)</f>
        <v>0.33397222283106359</v>
      </c>
      <c r="R598" s="61">
        <f>IF($AA$9,$Z$9*($Q598-1)/(1+O554*($Q598-1)),0)</f>
        <v>-7.9469494410564445E-2</v>
      </c>
      <c r="S598" s="114">
        <f>IF(R598=0,0,-1*R598^2/$Z$9)</f>
        <v>-6.3154005418707332E-2</v>
      </c>
      <c r="T598" s="61">
        <f>IF($AA$9,$Z$9*($Q598-1)/(1+S607*($Q598-1)),0)</f>
        <v>-7.9703678491981594E-2</v>
      </c>
      <c r="U598" s="114">
        <f>IF(T598=0,0,-1*T598^2/$Z$9)</f>
        <v>-6.352676365153169E-2</v>
      </c>
      <c r="V598" s="61">
        <f>IF($AA$9,$Z$9*($Q598-1)/(1+U607*($Q598-1)),0)</f>
        <v>-7.9468587604668198E-2</v>
      </c>
      <c r="W598" s="114">
        <f>IF(V598=0,0,-1*V598^2/$Z$9)</f>
        <v>-6.3152564158808239E-2</v>
      </c>
      <c r="X598" s="61">
        <f>IF($AA$9,$Z$9*($Q598-1)/(1+W607*($Q598-1)),0)</f>
        <v>-7.9469494402659768E-2</v>
      </c>
      <c r="Y598" s="114">
        <f>IF(X598=0,0,-1*X598^2/$Z$9)</f>
        <v>-6.3154005406143715E-2</v>
      </c>
      <c r="Z598" s="61">
        <f>IF($AA$9,$Z$9*($Q598-1)/(1+Y607*($Q598-1)),0)</f>
        <v>-7.9469494416586947E-2</v>
      </c>
      <c r="AA598" s="114">
        <f>IF(Z598=0,0,-1*Z598^2/$Z$9)</f>
        <v>-6.3154005428279439E-2</v>
      </c>
      <c r="AB598" s="61">
        <f>IF($AA$9,$Z$9*($Q598-1)/(1+AA607*($Q598-1)),0)</f>
        <v>-7.9469494416586947E-2</v>
      </c>
      <c r="AC598" s="114">
        <f>IF(AB598=0,0,-1*AB598^2/$Z$9)</f>
        <v>-6.3154005428279439E-2</v>
      </c>
      <c r="AD598" s="61">
        <f>IF($AA$9,$Z$9*($Q598-1)/(1+AC607*($Q598-1)),0)</f>
        <v>-7.9469494416586947E-2</v>
      </c>
      <c r="AE598" s="114">
        <f>IF(AD598=0,0,-1*AD598^2/$Z$9)</f>
        <v>-6.3154005428279439E-2</v>
      </c>
      <c r="AF598" s="61">
        <f>IF($AA$9,$Z$9*($Q598-1)/(1+AE607*($Q598-1)),0)</f>
        <v>-7.9469494416586947E-2</v>
      </c>
      <c r="AG598" s="114">
        <f>IF(AF598=0,0,-1*AF598^2/$Z$9)</f>
        <v>-6.3154005428279439E-2</v>
      </c>
      <c r="AH598" s="61">
        <f>IF($AA$9,$Z$9*($Q598-1)/(1+AG607*($Q598-1)),0)</f>
        <v>-7.9469494416586947E-2</v>
      </c>
      <c r="AI598" s="114">
        <f>IF(AH598=0,0,-1*AH598^2/$Z$9)</f>
        <v>-6.3154005428279439E-2</v>
      </c>
      <c r="AJ598" s="61">
        <f>IF($AA$9,$Z$9*($Q598-1)/(1+AI607*($Q598-1)),0)</f>
        <v>-7.9469494416586947E-2</v>
      </c>
      <c r="AK598" s="114">
        <f>IF(AJ598=0,0,-1*AJ598^2/$Z$9)</f>
        <v>-6.3154005428279439E-2</v>
      </c>
      <c r="AL598" s="61">
        <f>IF($AA$9,$Z$9*($Q598-1)/(1+AK607*($Q598-1)),0)</f>
        <v>-7.9469494416586947E-2</v>
      </c>
      <c r="AM598" s="114">
        <f>IF(AL598=0,0,-1*AL598^2/$Z$9)</f>
        <v>-6.3154005428279439E-2</v>
      </c>
      <c r="AN598" s="61">
        <f>IF($AA$9,$Z$9*($Q598-1)/(1+AM607*($Q598-1)),0)</f>
        <v>-7.9469494416586947E-2</v>
      </c>
      <c r="AO598" s="114">
        <f>IF(AN598=0,0,-1*AN598^2/$Z$9)</f>
        <v>-6.3154005428279439E-2</v>
      </c>
      <c r="AP598" s="61">
        <f>IF($AA$9,$Z$9*($Q598-1)/(1+AO607*($Q598-1)),0)</f>
        <v>-7.9469494416586947E-2</v>
      </c>
      <c r="AQ598" s="114">
        <f>IF(AP598=0,0,-1*AP598^2/$Z$9)</f>
        <v>-6.3154005428279439E-2</v>
      </c>
      <c r="AR598" s="61">
        <f>IF($AA$9,$Z$9*($Q598-1)/(1+AQ607*($Q598-1)),0)</f>
        <v>-7.9469494416586947E-2</v>
      </c>
      <c r="AS598" s="114">
        <f>IF(AR598=0,0,-1*AR598^2/$Z$9)</f>
        <v>-6.3154005428279439E-2</v>
      </c>
      <c r="AT598" s="61">
        <f>IF($AA$9,$Z$9*($Q598-1)/(1+AS607*($Q598-1)),0)</f>
        <v>-7.9469494416586947E-2</v>
      </c>
      <c r="AU598" s="114">
        <f>IF(AT598=0,0,-1*AT598^2/$Z$9)</f>
        <v>-6.3154005428279439E-2</v>
      </c>
      <c r="AV598" s="61">
        <f>IF($AA$9,$Z$9*($Q598-1)/(1+AU607*($Q598-1)),0)</f>
        <v>-7.9469494416586947E-2</v>
      </c>
      <c r="AW598" s="114">
        <f>IF(AV598=0,0,-1*AV598^2/$Z$9)</f>
        <v>-6.3154005428279439E-2</v>
      </c>
      <c r="AX598" s="61">
        <f>IF($AA$9,$Z$9*($Q598-1)/(1+AW607*($Q598-1)),0)</f>
        <v>-7.9469494416586947E-2</v>
      </c>
      <c r="AY598" s="114">
        <f>IF(AX598=0,0,-1*AX598^2/$Z$9)</f>
        <v>-6.3154005428279439E-2</v>
      </c>
      <c r="AZ598" s="61">
        <f>IF($AA$9,$Z$9*($Q598-1)/(1+AY607*($Q598-1)),0)</f>
        <v>-7.9469494416586947E-2</v>
      </c>
      <c r="BA598" s="114">
        <f>IF(AZ598=0,0,-1*AZ598^2/$Z$9)</f>
        <v>-6.3154005428279439E-2</v>
      </c>
      <c r="BB598" s="61">
        <f>IF($AA$9,$Z$9*($Q598-1)/(1+BA607*($Q598-1)),0)</f>
        <v>-7.9469494416586947E-2</v>
      </c>
      <c r="BC598" s="114">
        <f>IF(BB598=0,0,-1*BB598^2/$Z$9)</f>
        <v>-6.3154005428279439E-2</v>
      </c>
      <c r="BD598" s="61">
        <f>IF($AA$9,$Z$9*($Q598-1)/(1+BC607*($Q598-1)),0)</f>
        <v>-7.9469494416586947E-2</v>
      </c>
      <c r="BE598" s="114">
        <f>IF(BD598=0,0,-1*BD598^2/$Z$9)</f>
        <v>-6.3154005428279439E-2</v>
      </c>
      <c r="BF598" s="61">
        <f>IF($AA$9,$Z$9*($Q598-1)/(1+BE607*($Q598-1)),0)</f>
        <v>-7.9469494416586947E-2</v>
      </c>
      <c r="BG598" s="114">
        <f>IF(BF598=0,0,-1*BF598^2/$Z$9)</f>
        <v>-6.3154005428279439E-2</v>
      </c>
      <c r="BH598" s="61">
        <f>IF($AA$9,$Z$9*($Q598-1)/(1+BG607*($Q598-1)),0)</f>
        <v>-7.9469494416586947E-2</v>
      </c>
      <c r="BI598" s="114">
        <f>IF(BH598=0,0,-1*BH598^2/$Z$9)</f>
        <v>-6.3154005428279439E-2</v>
      </c>
      <c r="BJ598" s="61">
        <f>IF($AA$9,$Z$9*($Q598-1)/(1+BI607*($Q598-1)),0)</f>
        <v>-7.9469494416586947E-2</v>
      </c>
      <c r="BK598" s="114">
        <f>IF(BJ598=0,0,-1*BJ598^2/$Z$9)</f>
        <v>-6.3154005428279439E-2</v>
      </c>
      <c r="BL598" s="61">
        <f>IF($AA$9,$Z$9*($Q598-1)/(1+BK607*($Q598-1)),0)</f>
        <v>-7.9469494416586947E-2</v>
      </c>
      <c r="BM598" s="114">
        <f>IF(BL598=0,0,-1*BL598^2/$Z$9)</f>
        <v>-6.3154005428279439E-2</v>
      </c>
      <c r="BN598" s="61">
        <f>IF($AA$9,$Z$9*($Q598-1)/(1+BM607*($Q598-1)),0)</f>
        <v>-7.9469494416586947E-2</v>
      </c>
      <c r="BO598" s="114">
        <f>IF(BN598=0,0,-1*BN598^2/$Z$9)</f>
        <v>-6.3154005428279439E-2</v>
      </c>
      <c r="BP598" s="61">
        <f>IF($AA$9,$Z$9*($Q598-1)/(1+BO607*($Q598-1)),0)</f>
        <v>-7.9469494416586947E-2</v>
      </c>
      <c r="BQ598" s="114">
        <f>IF(BP598=0,0,-1*BP598^2/$Z$9)</f>
        <v>-6.3154005428279439E-2</v>
      </c>
      <c r="BR598" s="61">
        <f>IF($AA$9,$Z$9*($Q598-1)/(1+BQ607*($Q598-1)),0)</f>
        <v>-7.9469494416586947E-2</v>
      </c>
      <c r="BS598" s="114">
        <f>IF(BR598=0,0,-1*BR598^2/$Z$9)</f>
        <v>-6.3154005428279439E-2</v>
      </c>
      <c r="BT598" s="61">
        <f>IF($AA$9,$Z$9*($Q598-1)/(1+BS607*($Q598-1)),0)</f>
        <v>-7.9469494416586947E-2</v>
      </c>
      <c r="BU598" s="114">
        <f>IF(BT598=0,0,-1*BT598^2/$Z$9)</f>
        <v>-6.3154005428279439E-2</v>
      </c>
      <c r="BV598" s="61">
        <f>IF($AA$9,$Z$9*($Q598-1)/(1+BU607*($Q598-1)),0)</f>
        <v>-7.9469494416586947E-2</v>
      </c>
      <c r="BW598" s="114">
        <f>IF(BV598=0,0,-1*BV598^2/$Z$9)</f>
        <v>-6.3154005428279439E-2</v>
      </c>
      <c r="BX598" s="61">
        <f>IF($AA$9,$Z$9*($Q598-1)/(1+BW607*($Q598-1)),0)</f>
        <v>-7.9469494416586947E-2</v>
      </c>
      <c r="BY598" s="114">
        <f>IF(BX598=0,0,-1*BX598^2/$Z$9)</f>
        <v>-6.3154005428279439E-2</v>
      </c>
      <c r="BZ598" s="61">
        <f>IF($AA$9,$Z$9*($Q598-1)/(1+BY607*($Q598-1)),0)</f>
        <v>-7.9469494416586947E-2</v>
      </c>
      <c r="CA598" s="114">
        <f>IF(BZ598=0,0,-1*BZ598^2/$Z$9)</f>
        <v>-6.3154005428279439E-2</v>
      </c>
      <c r="CB598" s="61">
        <f>IF($AA$9,$Z$9*($Q598-1)/(1+CA607*($Q598-1)),0)</f>
        <v>-7.9469494416586947E-2</v>
      </c>
      <c r="CC598" s="114">
        <f>IF(CB598=0,0,-1*CB598^2/$Z$9)</f>
        <v>-6.3154005428279439E-2</v>
      </c>
      <c r="CD598" s="61">
        <f>IF($AA$9,$Z$9*($Q598-1)/(1+CC607*($Q598-1)),0)</f>
        <v>-7.9469494416586947E-2</v>
      </c>
      <c r="CE598" s="114">
        <f>IF(CD598=0,0,-1*CD598^2/$Z$9)</f>
        <v>-6.3154005428279439E-2</v>
      </c>
      <c r="CF598" s="61">
        <f>IF($AA$9,$Z$9*($Q598-1)/(1+CE607*($Q598-1)),0)</f>
        <v>-7.9469494416586947E-2</v>
      </c>
      <c r="CG598" s="114">
        <f>IF(CF598=0,0,-1*CF598^2/$Z$9)</f>
        <v>-6.3154005428279439E-2</v>
      </c>
      <c r="CH598" s="61">
        <f>IF($AA$9,$Z$9*($Q598-1)/(1+CG607*($Q598-1)),0)</f>
        <v>-7.9469494416586947E-2</v>
      </c>
      <c r="CI598" s="114">
        <f>IF(CH598=0,0,-1*CH598^2/$Z$9)</f>
        <v>-6.3154005428279439E-2</v>
      </c>
      <c r="CJ598" s="61">
        <f>IF($AA$9,$Z$9*($Q598-1)/(1+CI607*($Q598-1)),0)</f>
        <v>-7.9469494416586947E-2</v>
      </c>
      <c r="CK598" s="114">
        <f>IF(CJ598=0,0,-1*CJ598^2/$Z$9)</f>
        <v>-6.3154005428279439E-2</v>
      </c>
      <c r="CL598" s="61">
        <f>IF($AA$9,$Z$9*($Q598-1)/(1+CK607*($Q598-1)),0)</f>
        <v>-7.9469494416586947E-2</v>
      </c>
      <c r="CM598" s="114">
        <f>IF(CL598=0,0,-1*CL598^2/$Z$9)</f>
        <v>-6.3154005428279439E-2</v>
      </c>
      <c r="CN598" s="61">
        <f>IF($AA$9,$Z$9*($Q598-1)/(1+CM607*($Q598-1)),0)</f>
        <v>-7.9469494416586947E-2</v>
      </c>
      <c r="CO598" s="114">
        <f>IF(CN598=0,0,-1*CN598^2/$Z$9)</f>
        <v>-6.3154005428279439E-2</v>
      </c>
      <c r="CP598" s="61">
        <f>IF($AA$9,$Z$9*($Q598-1)/(1+CO607*($Q598-1)),0)</f>
        <v>-7.9469494416586947E-2</v>
      </c>
      <c r="CQ598" s="114">
        <f>IF(CP598=0,0,-1*CP598^2/$Z$9)</f>
        <v>-6.3154005428279439E-2</v>
      </c>
      <c r="CR598" s="61">
        <f>IF($AA$9,$Z$9*($Q598-1)/(1+CQ607*($Q598-1)),0)</f>
        <v>-7.9469494416586947E-2</v>
      </c>
      <c r="CS598" s="114">
        <f>IF(CR598=0,0,-1*CR598^2/$Z$9)</f>
        <v>-6.3154005428279439E-2</v>
      </c>
      <c r="CT598" s="61">
        <f>IF($AA$9,$Z$9*($Q598-1)/(1+CS607*($Q598-1)),0)</f>
        <v>-7.9469494416586947E-2</v>
      </c>
      <c r="CU598" s="114">
        <f>IF(CT598=0,0,-1*CT598^2/$Z$9)</f>
        <v>-6.3154005428279439E-2</v>
      </c>
      <c r="CV598" s="61">
        <f>IF($AA$9,$Z$9*($Q598-1)/(1+CU607*($Q598-1)),0)</f>
        <v>-7.9469494416586947E-2</v>
      </c>
      <c r="CW598" s="114">
        <f>IF(CV598=0,0,-1*CV598^2/$Z$9)</f>
        <v>-6.3154005428279439E-2</v>
      </c>
      <c r="CX598" s="61">
        <f>IF($AA$9,$Z$9*($Q598-1)/(1+CW607*($Q598-1)),0)</f>
        <v>-7.9469494416586947E-2</v>
      </c>
      <c r="CY598" s="114">
        <f>IF(CX598=0,0,-1*CX598^2/$Z$9)</f>
        <v>-6.3154005428279439E-2</v>
      </c>
      <c r="CZ598" s="61">
        <f>IF($AA$9,$Z$9*($Q598-1)/(1+CY607*($Q598-1)),0)</f>
        <v>-7.9469494416586947E-2</v>
      </c>
      <c r="DA598" s="114">
        <f>IF(CZ598=0,0,-1*CZ598^2/$Z$9)</f>
        <v>-6.3154005428279439E-2</v>
      </c>
      <c r="DB598" s="61">
        <f>IF($AA$9,$Z$9*($Q598-1)/(1+DA607*($Q598-1)),0)</f>
        <v>-7.9469494416586947E-2</v>
      </c>
      <c r="DC598" s="114">
        <f>IF(DB598=0,0,-1*DB598^2/$Z$9)</f>
        <v>-6.3154005428279439E-2</v>
      </c>
      <c r="DD598" s="61">
        <f>IF($AA$9,$Z$9*($Q598-1)/(1+DC607*($Q598-1)),0)</f>
        <v>-7.9469494416586947E-2</v>
      </c>
      <c r="DE598" s="114">
        <f>IF(DD598=0,0,-1*DD598^2/$Z$9)</f>
        <v>-6.3154005428279439E-2</v>
      </c>
      <c r="DF598" s="61">
        <f>IF($AA$9,$Z$9*($Q598-1)/(1+DE607*($Q598-1)),0)</f>
        <v>-7.9469494416586947E-2</v>
      </c>
      <c r="DG598" s="114">
        <f>IF(DF598=0,0,-1*DF598^2/$Z$9)</f>
        <v>-6.3154005428279439E-2</v>
      </c>
      <c r="DH598" s="61">
        <f>IF($AA$9,$Z$9*($Q598-1)/(1+DG607*($Q598-1)),0)</f>
        <v>-7.9469494416586947E-2</v>
      </c>
      <c r="DI598" s="114">
        <f>IF(DH598=0,0,-1*DH598^2/$Z$9)</f>
        <v>-6.3154005428279439E-2</v>
      </c>
      <c r="DJ598" s="61">
        <f>IF($AA$9,$Z$9*($Q598-1)/(1+DI607*($Q598-1)),0)</f>
        <v>-7.9469494416586947E-2</v>
      </c>
      <c r="DK598" s="114">
        <f>IF(DJ598=0,0,-1*DJ598^2/$Z$9)</f>
        <v>-6.3154005428279439E-2</v>
      </c>
      <c r="DL598" s="61">
        <f>IF($AA$9,$Z$9*($Q598-1)/(1+DK607*($Q598-1)),0)</f>
        <v>-7.9469494416586947E-2</v>
      </c>
      <c r="DM598" s="154">
        <f>IF(DL598=0,0,-1*DL598^2/$Z$9)</f>
        <v>-6.3154005428279439E-2</v>
      </c>
    </row>
    <row r="599" spans="14:117" x14ac:dyDescent="0.25">
      <c r="N599" s="153">
        <f>$Z$10/(O594*(Q599-1)+1)</f>
        <v>0.12592706197221629</v>
      </c>
      <c r="O599" s="169">
        <f t="shared" si="121"/>
        <v>1.9272764545634365E-2</v>
      </c>
      <c r="P599" s="78">
        <v>4</v>
      </c>
      <c r="Q599" s="61">
        <f>IF($AA$10,AV574/AV586,0)</f>
        <v>0.15304704361232999</v>
      </c>
      <c r="R599" s="61">
        <f>IF($AA$10,$Z$10*($Q599-1)/(1+O554*($Q599-1)),0)</f>
        <v>-0.10665429741573432</v>
      </c>
      <c r="S599" s="114">
        <f>IF(R599=0,0,-1*R599^2/$Z$10)</f>
        <v>-0.11375139157243912</v>
      </c>
      <c r="T599" s="61">
        <f>IF($AA$10,$Z$10*($Q599-1)/(1+S607*($Q599-1)),0)</f>
        <v>-0.10707652947067339</v>
      </c>
      <c r="U599" s="114">
        <f>IF(T599=0,0,-1*T599^2/$Z$10)</f>
        <v>-0.11465383163483987</v>
      </c>
      <c r="V599" s="61">
        <f>IF($AA$10,$Z$10*($Q599-1)/(1+U607*($Q599-1)),0)</f>
        <v>-0.10665266410634615</v>
      </c>
      <c r="W599" s="114">
        <f>IF(V599=0,0,-1*V599^2/$Z$10)</f>
        <v>-0.11374790760981096</v>
      </c>
      <c r="X599" s="61">
        <f>IF($AA$10,$Z$10*($Q599-1)/(1+W607*($Q599-1)),0)</f>
        <v>-0.10665429740149664</v>
      </c>
      <c r="Y599" s="114">
        <f>IF(X599=0,0,-1*X599^2/$Z$10)</f>
        <v>-0.11375139154206891</v>
      </c>
      <c r="Z599" s="61">
        <f>IF($AA$10,$Z$10*($Q599-1)/(1+Y607*($Q599-1)),0)</f>
        <v>-0.1066542974265819</v>
      </c>
      <c r="AA599" s="114">
        <f>IF(Z599=0,0,-1*Z599^2/$Z$10)</f>
        <v>-0.11375139159557794</v>
      </c>
      <c r="AB599" s="61">
        <f>IF($AA$10,$Z$10*($Q599-1)/(1+AA607*($Q599-1)),0)</f>
        <v>-0.1066542974265819</v>
      </c>
      <c r="AC599" s="114">
        <f>IF(AB599=0,0,-1*AB599^2/$Z$10)</f>
        <v>-0.11375139159557794</v>
      </c>
      <c r="AD599" s="61">
        <f>IF($AA$10,$Z$10*($Q599-1)/(1+AC607*($Q599-1)),0)</f>
        <v>-0.1066542974265819</v>
      </c>
      <c r="AE599" s="114">
        <f>IF(AD599=0,0,-1*AD599^2/$Z$10)</f>
        <v>-0.11375139159557794</v>
      </c>
      <c r="AF599" s="61">
        <f>IF($AA$10,$Z$10*($Q599-1)/(1+AE607*($Q599-1)),0)</f>
        <v>-0.1066542974265819</v>
      </c>
      <c r="AG599" s="114">
        <f>IF(AF599=0,0,-1*AF599^2/$Z$10)</f>
        <v>-0.11375139159557794</v>
      </c>
      <c r="AH599" s="61">
        <f>IF($AA$10,$Z$10*($Q599-1)/(1+AG607*($Q599-1)),0)</f>
        <v>-0.1066542974265819</v>
      </c>
      <c r="AI599" s="114">
        <f>IF(AH599=0,0,-1*AH599^2/$Z$10)</f>
        <v>-0.11375139159557794</v>
      </c>
      <c r="AJ599" s="61">
        <f>IF($AA$10,$Z$10*($Q599-1)/(1+AI607*($Q599-1)),0)</f>
        <v>-0.1066542974265819</v>
      </c>
      <c r="AK599" s="114">
        <f>IF(AJ599=0,0,-1*AJ599^2/$Z$10)</f>
        <v>-0.11375139159557794</v>
      </c>
      <c r="AL599" s="61">
        <f>IF($AA$10,$Z$10*($Q599-1)/(1+AK607*($Q599-1)),0)</f>
        <v>-0.1066542974265819</v>
      </c>
      <c r="AM599" s="114">
        <f>IF(AL599=0,0,-1*AL599^2/$Z$10)</f>
        <v>-0.11375139159557794</v>
      </c>
      <c r="AN599" s="61">
        <f>IF($AA$10,$Z$10*($Q599-1)/(1+AM607*($Q599-1)),0)</f>
        <v>-0.1066542974265819</v>
      </c>
      <c r="AO599" s="114">
        <f>IF(AN599=0,0,-1*AN599^2/$Z$10)</f>
        <v>-0.11375139159557794</v>
      </c>
      <c r="AP599" s="61">
        <f>IF($AA$10,$Z$10*($Q599-1)/(1+AO607*($Q599-1)),0)</f>
        <v>-0.1066542974265819</v>
      </c>
      <c r="AQ599" s="114">
        <f>IF(AP599=0,0,-1*AP599^2/$Z$10)</f>
        <v>-0.11375139159557794</v>
      </c>
      <c r="AR599" s="61">
        <f>IF($AA$10,$Z$10*($Q599-1)/(1+AQ607*($Q599-1)),0)</f>
        <v>-0.1066542974265819</v>
      </c>
      <c r="AS599" s="114">
        <f>IF(AR599=0,0,-1*AR599^2/$Z$10)</f>
        <v>-0.11375139159557794</v>
      </c>
      <c r="AT599" s="61">
        <f>IF($AA$10,$Z$10*($Q599-1)/(1+AS607*($Q599-1)),0)</f>
        <v>-0.1066542974265819</v>
      </c>
      <c r="AU599" s="114">
        <f>IF(AT599=0,0,-1*AT599^2/$Z$10)</f>
        <v>-0.11375139159557794</v>
      </c>
      <c r="AV599" s="61">
        <f>IF($AA$10,$Z$10*($Q599-1)/(1+AU607*($Q599-1)),0)</f>
        <v>-0.1066542974265819</v>
      </c>
      <c r="AW599" s="114">
        <f>IF(AV599=0,0,-1*AV599^2/$Z$10)</f>
        <v>-0.11375139159557794</v>
      </c>
      <c r="AX599" s="61">
        <f>IF($AA$10,$Z$10*($Q599-1)/(1+AW607*($Q599-1)),0)</f>
        <v>-0.1066542974265819</v>
      </c>
      <c r="AY599" s="114">
        <f>IF(AX599=0,0,-1*AX599^2/$Z$10)</f>
        <v>-0.11375139159557794</v>
      </c>
      <c r="AZ599" s="61">
        <f>IF($AA$10,$Z$10*($Q599-1)/(1+AY607*($Q599-1)),0)</f>
        <v>-0.1066542974265819</v>
      </c>
      <c r="BA599" s="114">
        <f>IF(AZ599=0,0,-1*AZ599^2/$Z$10)</f>
        <v>-0.11375139159557794</v>
      </c>
      <c r="BB599" s="61">
        <f>IF($AA$10,$Z$10*($Q599-1)/(1+BA607*($Q599-1)),0)</f>
        <v>-0.1066542974265819</v>
      </c>
      <c r="BC599" s="114">
        <f>IF(BB599=0,0,-1*BB599^2/$Z$10)</f>
        <v>-0.11375139159557794</v>
      </c>
      <c r="BD599" s="61">
        <f>IF($AA$10,$Z$10*($Q599-1)/(1+BC607*($Q599-1)),0)</f>
        <v>-0.1066542974265819</v>
      </c>
      <c r="BE599" s="114">
        <f>IF(BD599=0,0,-1*BD599^2/$Z$10)</f>
        <v>-0.11375139159557794</v>
      </c>
      <c r="BF599" s="61">
        <f>IF($AA$10,$Z$10*($Q599-1)/(1+BE607*($Q599-1)),0)</f>
        <v>-0.1066542974265819</v>
      </c>
      <c r="BG599" s="114">
        <f>IF(BF599=0,0,-1*BF599^2/$Z$10)</f>
        <v>-0.11375139159557794</v>
      </c>
      <c r="BH599" s="61">
        <f>IF($AA$10,$Z$10*($Q599-1)/(1+BG607*($Q599-1)),0)</f>
        <v>-0.1066542974265819</v>
      </c>
      <c r="BI599" s="114">
        <f>IF(BH599=0,0,-1*BH599^2/$Z$10)</f>
        <v>-0.11375139159557794</v>
      </c>
      <c r="BJ599" s="61">
        <f>IF($AA$10,$Z$10*($Q599-1)/(1+BI607*($Q599-1)),0)</f>
        <v>-0.1066542974265819</v>
      </c>
      <c r="BK599" s="114">
        <f>IF(BJ599=0,0,-1*BJ599^2/$Z$10)</f>
        <v>-0.11375139159557794</v>
      </c>
      <c r="BL599" s="61">
        <f>IF($AA$10,$Z$10*($Q599-1)/(1+BK607*($Q599-1)),0)</f>
        <v>-0.1066542974265819</v>
      </c>
      <c r="BM599" s="114">
        <f>IF(BL599=0,0,-1*BL599^2/$Z$10)</f>
        <v>-0.11375139159557794</v>
      </c>
      <c r="BN599" s="61">
        <f>IF($AA$10,$Z$10*($Q599-1)/(1+BM607*($Q599-1)),0)</f>
        <v>-0.1066542974265819</v>
      </c>
      <c r="BO599" s="114">
        <f>IF(BN599=0,0,-1*BN599^2/$Z$10)</f>
        <v>-0.11375139159557794</v>
      </c>
      <c r="BP599" s="61">
        <f>IF($AA$10,$Z$10*($Q599-1)/(1+BO607*($Q599-1)),0)</f>
        <v>-0.1066542974265819</v>
      </c>
      <c r="BQ599" s="114">
        <f>IF(BP599=0,0,-1*BP599^2/$Z$10)</f>
        <v>-0.11375139159557794</v>
      </c>
      <c r="BR599" s="61">
        <f>IF($AA$10,$Z$10*($Q599-1)/(1+BQ607*($Q599-1)),0)</f>
        <v>-0.1066542974265819</v>
      </c>
      <c r="BS599" s="114">
        <f>IF(BR599=0,0,-1*BR599^2/$Z$10)</f>
        <v>-0.11375139159557794</v>
      </c>
      <c r="BT599" s="61">
        <f>IF($AA$10,$Z$10*($Q599-1)/(1+BS607*($Q599-1)),0)</f>
        <v>-0.1066542974265819</v>
      </c>
      <c r="BU599" s="114">
        <f>IF(BT599=0,0,-1*BT599^2/$Z$10)</f>
        <v>-0.11375139159557794</v>
      </c>
      <c r="BV599" s="61">
        <f>IF($AA$10,$Z$10*($Q599-1)/(1+BU607*($Q599-1)),0)</f>
        <v>-0.1066542974265819</v>
      </c>
      <c r="BW599" s="114">
        <f>IF(BV599=0,0,-1*BV599^2/$Z$10)</f>
        <v>-0.11375139159557794</v>
      </c>
      <c r="BX599" s="61">
        <f>IF($AA$10,$Z$10*($Q599-1)/(1+BW607*($Q599-1)),0)</f>
        <v>-0.1066542974265819</v>
      </c>
      <c r="BY599" s="114">
        <f>IF(BX599=0,0,-1*BX599^2/$Z$10)</f>
        <v>-0.11375139159557794</v>
      </c>
      <c r="BZ599" s="61">
        <f>IF($AA$10,$Z$10*($Q599-1)/(1+BY607*($Q599-1)),0)</f>
        <v>-0.1066542974265819</v>
      </c>
      <c r="CA599" s="114">
        <f>IF(BZ599=0,0,-1*BZ599^2/$Z$10)</f>
        <v>-0.11375139159557794</v>
      </c>
      <c r="CB599" s="61">
        <f>IF($AA$10,$Z$10*($Q599-1)/(1+CA607*($Q599-1)),0)</f>
        <v>-0.1066542974265819</v>
      </c>
      <c r="CC599" s="114">
        <f>IF(CB599=0,0,-1*CB599^2/$Z$10)</f>
        <v>-0.11375139159557794</v>
      </c>
      <c r="CD599" s="61">
        <f>IF($AA$10,$Z$10*($Q599-1)/(1+CC607*($Q599-1)),0)</f>
        <v>-0.1066542974265819</v>
      </c>
      <c r="CE599" s="114">
        <f>IF(CD599=0,0,-1*CD599^2/$Z$10)</f>
        <v>-0.11375139159557794</v>
      </c>
      <c r="CF599" s="61">
        <f>IF($AA$10,$Z$10*($Q599-1)/(1+CE607*($Q599-1)),0)</f>
        <v>-0.1066542974265819</v>
      </c>
      <c r="CG599" s="114">
        <f>IF(CF599=0,0,-1*CF599^2/$Z$10)</f>
        <v>-0.11375139159557794</v>
      </c>
      <c r="CH599" s="61">
        <f>IF($AA$10,$Z$10*($Q599-1)/(1+CG607*($Q599-1)),0)</f>
        <v>-0.1066542974265819</v>
      </c>
      <c r="CI599" s="114">
        <f>IF(CH599=0,0,-1*CH599^2/$Z$10)</f>
        <v>-0.11375139159557794</v>
      </c>
      <c r="CJ599" s="61">
        <f>IF($AA$10,$Z$10*($Q599-1)/(1+CI607*($Q599-1)),0)</f>
        <v>-0.1066542974265819</v>
      </c>
      <c r="CK599" s="114">
        <f>IF(CJ599=0,0,-1*CJ599^2/$Z$10)</f>
        <v>-0.11375139159557794</v>
      </c>
      <c r="CL599" s="61">
        <f>IF($AA$10,$Z$10*($Q599-1)/(1+CK607*($Q599-1)),0)</f>
        <v>-0.1066542974265819</v>
      </c>
      <c r="CM599" s="114">
        <f>IF(CL599=0,0,-1*CL599^2/$Z$10)</f>
        <v>-0.11375139159557794</v>
      </c>
      <c r="CN599" s="61">
        <f>IF($AA$10,$Z$10*($Q599-1)/(1+CM607*($Q599-1)),0)</f>
        <v>-0.1066542974265819</v>
      </c>
      <c r="CO599" s="114">
        <f>IF(CN599=0,0,-1*CN599^2/$Z$10)</f>
        <v>-0.11375139159557794</v>
      </c>
      <c r="CP599" s="61">
        <f>IF($AA$10,$Z$10*($Q599-1)/(1+CO607*($Q599-1)),0)</f>
        <v>-0.1066542974265819</v>
      </c>
      <c r="CQ599" s="114">
        <f>IF(CP599=0,0,-1*CP599^2/$Z$10)</f>
        <v>-0.11375139159557794</v>
      </c>
      <c r="CR599" s="61">
        <f>IF($AA$10,$Z$10*($Q599-1)/(1+CQ607*($Q599-1)),0)</f>
        <v>-0.1066542974265819</v>
      </c>
      <c r="CS599" s="114">
        <f>IF(CR599=0,0,-1*CR599^2/$Z$10)</f>
        <v>-0.11375139159557794</v>
      </c>
      <c r="CT599" s="61">
        <f>IF($AA$10,$Z$10*($Q599-1)/(1+CS607*($Q599-1)),0)</f>
        <v>-0.1066542974265819</v>
      </c>
      <c r="CU599" s="114">
        <f>IF(CT599=0,0,-1*CT599^2/$Z$10)</f>
        <v>-0.11375139159557794</v>
      </c>
      <c r="CV599" s="61">
        <f>IF($AA$10,$Z$10*($Q599-1)/(1+CU607*($Q599-1)),0)</f>
        <v>-0.1066542974265819</v>
      </c>
      <c r="CW599" s="114">
        <f>IF(CV599=0,0,-1*CV599^2/$Z$10)</f>
        <v>-0.11375139159557794</v>
      </c>
      <c r="CX599" s="61">
        <f>IF($AA$10,$Z$10*($Q599-1)/(1+CW607*($Q599-1)),0)</f>
        <v>-0.1066542974265819</v>
      </c>
      <c r="CY599" s="114">
        <f>IF(CX599=0,0,-1*CX599^2/$Z$10)</f>
        <v>-0.11375139159557794</v>
      </c>
      <c r="CZ599" s="61">
        <f>IF($AA$10,$Z$10*($Q599-1)/(1+CY607*($Q599-1)),0)</f>
        <v>-0.1066542974265819</v>
      </c>
      <c r="DA599" s="114">
        <f>IF(CZ599=0,0,-1*CZ599^2/$Z$10)</f>
        <v>-0.11375139159557794</v>
      </c>
      <c r="DB599" s="61">
        <f>IF($AA$10,$Z$10*($Q599-1)/(1+DA607*($Q599-1)),0)</f>
        <v>-0.1066542974265819</v>
      </c>
      <c r="DC599" s="114">
        <f>IF(DB599=0,0,-1*DB599^2/$Z$10)</f>
        <v>-0.11375139159557794</v>
      </c>
      <c r="DD599" s="61">
        <f>IF($AA$10,$Z$10*($Q599-1)/(1+DC607*($Q599-1)),0)</f>
        <v>-0.1066542974265819</v>
      </c>
      <c r="DE599" s="114">
        <f>IF(DD599=0,0,-1*DD599^2/$Z$10)</f>
        <v>-0.11375139159557794</v>
      </c>
      <c r="DF599" s="61">
        <f>IF($AA$10,$Z$10*($Q599-1)/(1+DE607*($Q599-1)),0)</f>
        <v>-0.1066542974265819</v>
      </c>
      <c r="DG599" s="114">
        <f>IF(DF599=0,0,-1*DF599^2/$Z$10)</f>
        <v>-0.11375139159557794</v>
      </c>
      <c r="DH599" s="61">
        <f>IF($AA$10,$Z$10*($Q599-1)/(1+DG607*($Q599-1)),0)</f>
        <v>-0.1066542974265819</v>
      </c>
      <c r="DI599" s="114">
        <f>IF(DH599=0,0,-1*DH599^2/$Z$10)</f>
        <v>-0.11375139159557794</v>
      </c>
      <c r="DJ599" s="61">
        <f>IF($AA$10,$Z$10*($Q599-1)/(1+DI607*($Q599-1)),0)</f>
        <v>-0.1066542974265819</v>
      </c>
      <c r="DK599" s="114">
        <f>IF(DJ599=0,0,-1*DJ599^2/$Z$10)</f>
        <v>-0.11375139159557794</v>
      </c>
      <c r="DL599" s="61">
        <f>IF($AA$10,$Z$10*($Q599-1)/(1+DK607*($Q599-1)),0)</f>
        <v>-0.1066542974265819</v>
      </c>
      <c r="DM599" s="154">
        <f>IF(DL599=0,0,-1*DL599^2/$Z$10)</f>
        <v>-0.11375139159557794</v>
      </c>
    </row>
    <row r="600" spans="14:117" x14ac:dyDescent="0.25">
      <c r="N600" s="153">
        <f>$Z$11/(O594*(Q600-1)+1)</f>
        <v>0.12573146516308983</v>
      </c>
      <c r="O600" s="169">
        <f t="shared" si="121"/>
        <v>1.9881780317702734E-2</v>
      </c>
      <c r="P600" s="78">
        <v>5</v>
      </c>
      <c r="Q600" s="61">
        <f>IF($AA$11,AV575/AV587,0)</f>
        <v>0.15812891619383831</v>
      </c>
      <c r="R600" s="61">
        <f>IF($AA$11,$Z$11*($Q600-1)/(1+O554*($Q600-1)),0)</f>
        <v>-0.10584968483470256</v>
      </c>
      <c r="S600" s="114">
        <f>IF(R600=0,0,-1*R600^2/$Z$11)</f>
        <v>-0.11204155779605861</v>
      </c>
      <c r="T600" s="61">
        <f>IF($AA$11,$Z$11*($Q600-1)/(1+S607*($Q600-1)),0)</f>
        <v>-0.10626555776315087</v>
      </c>
      <c r="U600" s="114">
        <f>IF(T600=0,0,-1*T600^2/$Z$11)</f>
        <v>-0.11292368766713554</v>
      </c>
      <c r="V600" s="61">
        <f>IF($AA$11,$Z$11*($Q600-1)/(1+U607*($Q600-1)),0)</f>
        <v>-0.10584807607592761</v>
      </c>
      <c r="W600" s="114">
        <f>IF(V600=0,0,-1*V600^2/$Z$11)</f>
        <v>-0.11203815208975358</v>
      </c>
      <c r="X600" s="61">
        <f>IF($AA$11,$Z$11*($Q600-1)/(1+W607*($Q600-1)),0)</f>
        <v>-0.10584968482067889</v>
      </c>
      <c r="Y600" s="114">
        <f>IF(X600=0,0,-1*X600^2/$Z$11)</f>
        <v>-0.11204155776637058</v>
      </c>
      <c r="Z600" s="61">
        <f>IF($AA$11,$Z$11*($Q600-1)/(1+Y607*($Q600-1)),0)</f>
        <v>-0.10584968484538709</v>
      </c>
      <c r="AA600" s="114">
        <f>IF(Z600=0,0,-1*Z600^2/$Z$11)</f>
        <v>-0.1120415578186777</v>
      </c>
      <c r="AB600" s="61">
        <f>IF($AA$11,$Z$11*($Q600-1)/(1+AA607*($Q600-1)),0)</f>
        <v>-0.10584968484538709</v>
      </c>
      <c r="AC600" s="114">
        <f>IF(AB600=0,0,-1*AB600^2/$Z$11)</f>
        <v>-0.1120415578186777</v>
      </c>
      <c r="AD600" s="61">
        <f>IF($AA$11,$Z$11*($Q600-1)/(1+AC607*($Q600-1)),0)</f>
        <v>-0.10584968484538709</v>
      </c>
      <c r="AE600" s="114">
        <f>IF(AD600=0,0,-1*AD600^2/$Z$11)</f>
        <v>-0.1120415578186777</v>
      </c>
      <c r="AF600" s="61">
        <f>IF($AA$11,$Z$11*($Q600-1)/(1+AE607*($Q600-1)),0)</f>
        <v>-0.10584968484538709</v>
      </c>
      <c r="AG600" s="114">
        <f>IF(AF600=0,0,-1*AF600^2/$Z$11)</f>
        <v>-0.1120415578186777</v>
      </c>
      <c r="AH600" s="61">
        <f>IF($AA$11,$Z$11*($Q600-1)/(1+AG607*($Q600-1)),0)</f>
        <v>-0.10584968484538709</v>
      </c>
      <c r="AI600" s="114">
        <f>IF(AH600=0,0,-1*AH600^2/$Z$11)</f>
        <v>-0.1120415578186777</v>
      </c>
      <c r="AJ600" s="61">
        <f>IF($AA$11,$Z$11*($Q600-1)/(1+AI607*($Q600-1)),0)</f>
        <v>-0.10584968484538709</v>
      </c>
      <c r="AK600" s="114">
        <f>IF(AJ600=0,0,-1*AJ600^2/$Z$11)</f>
        <v>-0.1120415578186777</v>
      </c>
      <c r="AL600" s="61">
        <f>IF($AA$11,$Z$11*($Q600-1)/(1+AK607*($Q600-1)),0)</f>
        <v>-0.10584968484538709</v>
      </c>
      <c r="AM600" s="114">
        <f>IF(AL600=0,0,-1*AL600^2/$Z$11)</f>
        <v>-0.1120415578186777</v>
      </c>
      <c r="AN600" s="61">
        <f>IF($AA$11,$Z$11*($Q600-1)/(1+AM607*($Q600-1)),0)</f>
        <v>-0.10584968484538709</v>
      </c>
      <c r="AO600" s="114">
        <f>IF(AN600=0,0,-1*AN600^2/$Z$11)</f>
        <v>-0.1120415578186777</v>
      </c>
      <c r="AP600" s="61">
        <f>IF($AA$11,$Z$11*($Q600-1)/(1+AO607*($Q600-1)),0)</f>
        <v>-0.10584968484538709</v>
      </c>
      <c r="AQ600" s="114">
        <f>IF(AP600=0,0,-1*AP600^2/$Z$11)</f>
        <v>-0.1120415578186777</v>
      </c>
      <c r="AR600" s="61">
        <f>IF($AA$11,$Z$11*($Q600-1)/(1+AQ607*($Q600-1)),0)</f>
        <v>-0.10584968484538709</v>
      </c>
      <c r="AS600" s="114">
        <f>IF(AR600=0,0,-1*AR600^2/$Z$11)</f>
        <v>-0.1120415578186777</v>
      </c>
      <c r="AT600" s="61">
        <f>IF($AA$11,$Z$11*($Q600-1)/(1+AS607*($Q600-1)),0)</f>
        <v>-0.10584968484538709</v>
      </c>
      <c r="AU600" s="114">
        <f>IF(AT600=0,0,-1*AT600^2/$Z$11)</f>
        <v>-0.1120415578186777</v>
      </c>
      <c r="AV600" s="61">
        <f>IF($AA$11,$Z$11*($Q600-1)/(1+AU607*($Q600-1)),0)</f>
        <v>-0.10584968484538709</v>
      </c>
      <c r="AW600" s="114">
        <f>IF(AV600=0,0,-1*AV600^2/$Z$11)</f>
        <v>-0.1120415578186777</v>
      </c>
      <c r="AX600" s="61">
        <f>IF($AA$11,$Z$11*($Q600-1)/(1+AW607*($Q600-1)),0)</f>
        <v>-0.10584968484538709</v>
      </c>
      <c r="AY600" s="114">
        <f>IF(AX600=0,0,-1*AX600^2/$Z$11)</f>
        <v>-0.1120415578186777</v>
      </c>
      <c r="AZ600" s="61">
        <f>IF($AA$11,$Z$11*($Q600-1)/(1+AY607*($Q600-1)),0)</f>
        <v>-0.10584968484538709</v>
      </c>
      <c r="BA600" s="114">
        <f>IF(AZ600=0,0,-1*AZ600^2/$Z$11)</f>
        <v>-0.1120415578186777</v>
      </c>
      <c r="BB600" s="61">
        <f>IF($AA$11,$Z$11*($Q600-1)/(1+BA607*($Q600-1)),0)</f>
        <v>-0.10584968484538709</v>
      </c>
      <c r="BC600" s="114">
        <f>IF(BB600=0,0,-1*BB600^2/$Z$11)</f>
        <v>-0.1120415578186777</v>
      </c>
      <c r="BD600" s="61">
        <f>IF($AA$11,$Z$11*($Q600-1)/(1+BC607*($Q600-1)),0)</f>
        <v>-0.10584968484538709</v>
      </c>
      <c r="BE600" s="114">
        <f>IF(BD600=0,0,-1*BD600^2/$Z$11)</f>
        <v>-0.1120415578186777</v>
      </c>
      <c r="BF600" s="61">
        <f>IF($AA$11,$Z$11*($Q600-1)/(1+BE607*($Q600-1)),0)</f>
        <v>-0.10584968484538709</v>
      </c>
      <c r="BG600" s="114">
        <f>IF(BF600=0,0,-1*BF600^2/$Z$11)</f>
        <v>-0.1120415578186777</v>
      </c>
      <c r="BH600" s="61">
        <f>IF($AA$11,$Z$11*($Q600-1)/(1+BG607*($Q600-1)),0)</f>
        <v>-0.10584968484538709</v>
      </c>
      <c r="BI600" s="114">
        <f>IF(BH600=0,0,-1*BH600^2/$Z$11)</f>
        <v>-0.1120415578186777</v>
      </c>
      <c r="BJ600" s="61">
        <f>IF($AA$11,$Z$11*($Q600-1)/(1+BI607*($Q600-1)),0)</f>
        <v>-0.10584968484538709</v>
      </c>
      <c r="BK600" s="114">
        <f>IF(BJ600=0,0,-1*BJ600^2/$Z$11)</f>
        <v>-0.1120415578186777</v>
      </c>
      <c r="BL600" s="61">
        <f>IF($AA$11,$Z$11*($Q600-1)/(1+BK607*($Q600-1)),0)</f>
        <v>-0.10584968484538709</v>
      </c>
      <c r="BM600" s="114">
        <f>IF(BL600=0,0,-1*BL600^2/$Z$11)</f>
        <v>-0.1120415578186777</v>
      </c>
      <c r="BN600" s="61">
        <f>IF($AA$11,$Z$11*($Q600-1)/(1+BM607*($Q600-1)),0)</f>
        <v>-0.10584968484538709</v>
      </c>
      <c r="BO600" s="114">
        <f>IF(BN600=0,0,-1*BN600^2/$Z$11)</f>
        <v>-0.1120415578186777</v>
      </c>
      <c r="BP600" s="61">
        <f>IF($AA$11,$Z$11*($Q600-1)/(1+BO607*($Q600-1)),0)</f>
        <v>-0.10584968484538709</v>
      </c>
      <c r="BQ600" s="114">
        <f>IF(BP600=0,0,-1*BP600^2/$Z$11)</f>
        <v>-0.1120415578186777</v>
      </c>
      <c r="BR600" s="61">
        <f>IF($AA$11,$Z$11*($Q600-1)/(1+BQ607*($Q600-1)),0)</f>
        <v>-0.10584968484538709</v>
      </c>
      <c r="BS600" s="114">
        <f>IF(BR600=0,0,-1*BR600^2/$Z$11)</f>
        <v>-0.1120415578186777</v>
      </c>
      <c r="BT600" s="61">
        <f>IF($AA$11,$Z$11*($Q600-1)/(1+BS607*($Q600-1)),0)</f>
        <v>-0.10584968484538709</v>
      </c>
      <c r="BU600" s="114">
        <f>IF(BT600=0,0,-1*BT600^2/$Z$11)</f>
        <v>-0.1120415578186777</v>
      </c>
      <c r="BV600" s="61">
        <f>IF($AA$11,$Z$11*($Q600-1)/(1+BU607*($Q600-1)),0)</f>
        <v>-0.10584968484538709</v>
      </c>
      <c r="BW600" s="114">
        <f>IF(BV600=0,0,-1*BV600^2/$Z$11)</f>
        <v>-0.1120415578186777</v>
      </c>
      <c r="BX600" s="61">
        <f>IF($AA$11,$Z$11*($Q600-1)/(1+BW607*($Q600-1)),0)</f>
        <v>-0.10584968484538709</v>
      </c>
      <c r="BY600" s="114">
        <f>IF(BX600=0,0,-1*BX600^2/$Z$11)</f>
        <v>-0.1120415578186777</v>
      </c>
      <c r="BZ600" s="61">
        <f>IF($AA$11,$Z$11*($Q600-1)/(1+BY607*($Q600-1)),0)</f>
        <v>-0.10584968484538709</v>
      </c>
      <c r="CA600" s="114">
        <f>IF(BZ600=0,0,-1*BZ600^2/$Z$11)</f>
        <v>-0.1120415578186777</v>
      </c>
      <c r="CB600" s="61">
        <f>IF($AA$11,$Z$11*($Q600-1)/(1+CA607*($Q600-1)),0)</f>
        <v>-0.10584968484538709</v>
      </c>
      <c r="CC600" s="114">
        <f>IF(CB600=0,0,-1*CB600^2/$Z$11)</f>
        <v>-0.1120415578186777</v>
      </c>
      <c r="CD600" s="61">
        <f>IF($AA$11,$Z$11*($Q600-1)/(1+CC607*($Q600-1)),0)</f>
        <v>-0.10584968484538709</v>
      </c>
      <c r="CE600" s="114">
        <f>IF(CD600=0,0,-1*CD600^2/$Z$11)</f>
        <v>-0.1120415578186777</v>
      </c>
      <c r="CF600" s="61">
        <f>IF($AA$11,$Z$11*($Q600-1)/(1+CE607*($Q600-1)),0)</f>
        <v>-0.10584968484538709</v>
      </c>
      <c r="CG600" s="114">
        <f>IF(CF600=0,0,-1*CF600^2/$Z$11)</f>
        <v>-0.1120415578186777</v>
      </c>
      <c r="CH600" s="61">
        <f>IF($AA$11,$Z$11*($Q600-1)/(1+CG607*($Q600-1)),0)</f>
        <v>-0.10584968484538709</v>
      </c>
      <c r="CI600" s="114">
        <f>IF(CH600=0,0,-1*CH600^2/$Z$11)</f>
        <v>-0.1120415578186777</v>
      </c>
      <c r="CJ600" s="61">
        <f>IF($AA$11,$Z$11*($Q600-1)/(1+CI607*($Q600-1)),0)</f>
        <v>-0.10584968484538709</v>
      </c>
      <c r="CK600" s="114">
        <f>IF(CJ600=0,0,-1*CJ600^2/$Z$11)</f>
        <v>-0.1120415578186777</v>
      </c>
      <c r="CL600" s="61">
        <f>IF($AA$11,$Z$11*($Q600-1)/(1+CK607*($Q600-1)),0)</f>
        <v>-0.10584968484538709</v>
      </c>
      <c r="CM600" s="114">
        <f>IF(CL600=0,0,-1*CL600^2/$Z$11)</f>
        <v>-0.1120415578186777</v>
      </c>
      <c r="CN600" s="61">
        <f>IF($AA$11,$Z$11*($Q600-1)/(1+CM607*($Q600-1)),0)</f>
        <v>-0.10584968484538709</v>
      </c>
      <c r="CO600" s="114">
        <f>IF(CN600=0,0,-1*CN600^2/$Z$11)</f>
        <v>-0.1120415578186777</v>
      </c>
      <c r="CP600" s="61">
        <f>IF($AA$11,$Z$11*($Q600-1)/(1+CO607*($Q600-1)),0)</f>
        <v>-0.10584968484538709</v>
      </c>
      <c r="CQ600" s="114">
        <f>IF(CP600=0,0,-1*CP600^2/$Z$11)</f>
        <v>-0.1120415578186777</v>
      </c>
      <c r="CR600" s="61">
        <f>IF($AA$11,$Z$11*($Q600-1)/(1+CQ607*($Q600-1)),0)</f>
        <v>-0.10584968484538709</v>
      </c>
      <c r="CS600" s="114">
        <f>IF(CR600=0,0,-1*CR600^2/$Z$11)</f>
        <v>-0.1120415578186777</v>
      </c>
      <c r="CT600" s="61">
        <f>IF($AA$11,$Z$11*($Q600-1)/(1+CS607*($Q600-1)),0)</f>
        <v>-0.10584968484538709</v>
      </c>
      <c r="CU600" s="114">
        <f>IF(CT600=0,0,-1*CT600^2/$Z$11)</f>
        <v>-0.1120415578186777</v>
      </c>
      <c r="CV600" s="61">
        <f>IF($AA$11,$Z$11*($Q600-1)/(1+CU607*($Q600-1)),0)</f>
        <v>-0.10584968484538709</v>
      </c>
      <c r="CW600" s="114">
        <f>IF(CV600=0,0,-1*CV600^2/$Z$11)</f>
        <v>-0.1120415578186777</v>
      </c>
      <c r="CX600" s="61">
        <f>IF($AA$11,$Z$11*($Q600-1)/(1+CW607*($Q600-1)),0)</f>
        <v>-0.10584968484538709</v>
      </c>
      <c r="CY600" s="114">
        <f>IF(CX600=0,0,-1*CX600^2/$Z$11)</f>
        <v>-0.1120415578186777</v>
      </c>
      <c r="CZ600" s="61">
        <f>IF($AA$11,$Z$11*($Q600-1)/(1+CY607*($Q600-1)),0)</f>
        <v>-0.10584968484538709</v>
      </c>
      <c r="DA600" s="114">
        <f>IF(CZ600=0,0,-1*CZ600^2/$Z$11)</f>
        <v>-0.1120415578186777</v>
      </c>
      <c r="DB600" s="61">
        <f>IF($AA$11,$Z$11*($Q600-1)/(1+DA607*($Q600-1)),0)</f>
        <v>-0.10584968484538709</v>
      </c>
      <c r="DC600" s="114">
        <f>IF(DB600=0,0,-1*DB600^2/$Z$11)</f>
        <v>-0.1120415578186777</v>
      </c>
      <c r="DD600" s="61">
        <f>IF($AA$11,$Z$11*($Q600-1)/(1+DC607*($Q600-1)),0)</f>
        <v>-0.10584968484538709</v>
      </c>
      <c r="DE600" s="114">
        <f>IF(DD600=0,0,-1*DD600^2/$Z$11)</f>
        <v>-0.1120415578186777</v>
      </c>
      <c r="DF600" s="61">
        <f>IF($AA$11,$Z$11*($Q600-1)/(1+DE607*($Q600-1)),0)</f>
        <v>-0.10584968484538709</v>
      </c>
      <c r="DG600" s="114">
        <f>IF(DF600=0,0,-1*DF600^2/$Z$11)</f>
        <v>-0.1120415578186777</v>
      </c>
      <c r="DH600" s="61">
        <f>IF($AA$11,$Z$11*($Q600-1)/(1+DG607*($Q600-1)),0)</f>
        <v>-0.10584968484538709</v>
      </c>
      <c r="DI600" s="114">
        <f>IF(DH600=0,0,-1*DH600^2/$Z$11)</f>
        <v>-0.1120415578186777</v>
      </c>
      <c r="DJ600" s="61">
        <f>IF($AA$11,$Z$11*($Q600-1)/(1+DI607*($Q600-1)),0)</f>
        <v>-0.10584968484538709</v>
      </c>
      <c r="DK600" s="114">
        <f>IF(DJ600=0,0,-1*DJ600^2/$Z$11)</f>
        <v>-0.1120415578186777</v>
      </c>
      <c r="DL600" s="61">
        <f>IF($AA$11,$Z$11*($Q600-1)/(1+DK607*($Q600-1)),0)</f>
        <v>-0.10584968484538709</v>
      </c>
      <c r="DM600" s="154">
        <f>IF(DL600=0,0,-1*DL600^2/$Z$11)</f>
        <v>-0.1120415578186777</v>
      </c>
    </row>
    <row r="601" spans="14:117" x14ac:dyDescent="0.25">
      <c r="N601" s="153">
        <f>$Z$12/(O594*(Q601-1)+1)</f>
        <v>0.12962149435483195</v>
      </c>
      <c r="O601" s="169">
        <f t="shared" si="121"/>
        <v>7.7696751041370429E-3</v>
      </c>
      <c r="P601" s="78">
        <v>6</v>
      </c>
      <c r="Q601" s="61">
        <f>IF($AA$12,AV576/AV588,0)</f>
        <v>5.9941255443853862E-2</v>
      </c>
      <c r="R601" s="61">
        <f>IF($AA$12,$Z$12*($Q601-1)/(1+O554*($Q601-1)),0)</f>
        <v>-0.12185181923653562</v>
      </c>
      <c r="S601" s="114">
        <f>IF(R601=0,0,-1*R601^2/$Z$12)</f>
        <v>-0.14847865851253353</v>
      </c>
      <c r="T601" s="61">
        <f>IF($AA$12,$Z$12*($Q601-1)/(1+S607*($Q601-1)),0)</f>
        <v>-0.12240326598291824</v>
      </c>
      <c r="U601" s="114">
        <f>IF(T601=0,0,-1*T601^2/$Z$12)</f>
        <v>-0.1498255952328503</v>
      </c>
      <c r="V601" s="61">
        <f>IF($AA$12,$Z$12*($Q601-1)/(1+U607*($Q601-1)),0)</f>
        <v>-0.12184968729727458</v>
      </c>
      <c r="W601" s="114">
        <f>IF(V601=0,0,-1*V601^2/$Z$12)</f>
        <v>-0.14847346294443597</v>
      </c>
      <c r="X601" s="61">
        <f>IF($AA$12,$Z$12*($Q601-1)/(1+W607*($Q601-1)),0)</f>
        <v>-0.12185181921795131</v>
      </c>
      <c r="Y601" s="114">
        <f>IF(X601=0,0,-1*X601^2/$Z$12)</f>
        <v>-0.14847865846724287</v>
      </c>
      <c r="Z601" s="61">
        <f>IF($AA$12,$Z$12*($Q601-1)/(1+Y607*($Q601-1)),0)</f>
        <v>-0.12185181925069491</v>
      </c>
      <c r="AA601" s="114">
        <f>IF(Z601=0,0,-1*Z601^2/$Z$12)</f>
        <v>-0.14847865854704023</v>
      </c>
      <c r="AB601" s="61">
        <f>IF($AA$12,$Z$12*($Q601-1)/(1+AA607*($Q601-1)),0)</f>
        <v>-0.1218518192506949</v>
      </c>
      <c r="AC601" s="114">
        <f>IF(AB601=0,0,-1*AB601^2/$Z$12)</f>
        <v>-0.14847865854704018</v>
      </c>
      <c r="AD601" s="61">
        <f>IF($AA$12,$Z$12*($Q601-1)/(1+AC607*($Q601-1)),0)</f>
        <v>-0.1218518192506949</v>
      </c>
      <c r="AE601" s="114">
        <f>IF(AD601=0,0,-1*AD601^2/$Z$12)</f>
        <v>-0.14847865854704018</v>
      </c>
      <c r="AF601" s="61">
        <f>IF($AA$12,$Z$12*($Q601-1)/(1+AE607*($Q601-1)),0)</f>
        <v>-0.1218518192506949</v>
      </c>
      <c r="AG601" s="114">
        <f>IF(AF601=0,0,-1*AF601^2/$Z$12)</f>
        <v>-0.14847865854704018</v>
      </c>
      <c r="AH601" s="61">
        <f>IF($AA$12,$Z$12*($Q601-1)/(1+AG607*($Q601-1)),0)</f>
        <v>-0.1218518192506949</v>
      </c>
      <c r="AI601" s="114">
        <f>IF(AH601=0,0,-1*AH601^2/$Z$12)</f>
        <v>-0.14847865854704018</v>
      </c>
      <c r="AJ601" s="61">
        <f>IF($AA$12,$Z$12*($Q601-1)/(1+AI607*($Q601-1)),0)</f>
        <v>-0.1218518192506949</v>
      </c>
      <c r="AK601" s="114">
        <f>IF(AJ601=0,0,-1*AJ601^2/$Z$12)</f>
        <v>-0.14847865854704018</v>
      </c>
      <c r="AL601" s="61">
        <f>IF($AA$12,$Z$12*($Q601-1)/(1+AK607*($Q601-1)),0)</f>
        <v>-0.1218518192506949</v>
      </c>
      <c r="AM601" s="114">
        <f>IF(AL601=0,0,-1*AL601^2/$Z$12)</f>
        <v>-0.14847865854704018</v>
      </c>
      <c r="AN601" s="61">
        <f>IF($AA$12,$Z$12*($Q601-1)/(1+AM607*($Q601-1)),0)</f>
        <v>-0.1218518192506949</v>
      </c>
      <c r="AO601" s="114">
        <f>IF(AN601=0,0,-1*AN601^2/$Z$12)</f>
        <v>-0.14847865854704018</v>
      </c>
      <c r="AP601" s="61">
        <f>IF($AA$12,$Z$12*($Q601-1)/(1+AO607*($Q601-1)),0)</f>
        <v>-0.1218518192506949</v>
      </c>
      <c r="AQ601" s="114">
        <f>IF(AP601=0,0,-1*AP601^2/$Z$12)</f>
        <v>-0.14847865854704018</v>
      </c>
      <c r="AR601" s="61">
        <f>IF($AA$12,$Z$12*($Q601-1)/(1+AQ607*($Q601-1)),0)</f>
        <v>-0.1218518192506949</v>
      </c>
      <c r="AS601" s="114">
        <f>IF(AR601=0,0,-1*AR601^2/$Z$12)</f>
        <v>-0.14847865854704018</v>
      </c>
      <c r="AT601" s="61">
        <f>IF($AA$12,$Z$12*($Q601-1)/(1+AS607*($Q601-1)),0)</f>
        <v>-0.1218518192506949</v>
      </c>
      <c r="AU601" s="114">
        <f>IF(AT601=0,0,-1*AT601^2/$Z$12)</f>
        <v>-0.14847865854704018</v>
      </c>
      <c r="AV601" s="61">
        <f>IF($AA$12,$Z$12*($Q601-1)/(1+AU607*($Q601-1)),0)</f>
        <v>-0.1218518192506949</v>
      </c>
      <c r="AW601" s="114">
        <f>IF(AV601=0,0,-1*AV601^2/$Z$12)</f>
        <v>-0.14847865854704018</v>
      </c>
      <c r="AX601" s="61">
        <f>IF($AA$12,$Z$12*($Q601-1)/(1+AW607*($Q601-1)),0)</f>
        <v>-0.1218518192506949</v>
      </c>
      <c r="AY601" s="114">
        <f>IF(AX601=0,0,-1*AX601^2/$Z$12)</f>
        <v>-0.14847865854704018</v>
      </c>
      <c r="AZ601" s="61">
        <f>IF($AA$12,$Z$12*($Q601-1)/(1+AY607*($Q601-1)),0)</f>
        <v>-0.1218518192506949</v>
      </c>
      <c r="BA601" s="114">
        <f>IF(AZ601=0,0,-1*AZ601^2/$Z$12)</f>
        <v>-0.14847865854704018</v>
      </c>
      <c r="BB601" s="61">
        <f>IF($AA$12,$Z$12*($Q601-1)/(1+BA607*($Q601-1)),0)</f>
        <v>-0.1218518192506949</v>
      </c>
      <c r="BC601" s="114">
        <f>IF(BB601=0,0,-1*BB601^2/$Z$12)</f>
        <v>-0.14847865854704018</v>
      </c>
      <c r="BD601" s="61">
        <f>IF($AA$12,$Z$12*($Q601-1)/(1+BC607*($Q601-1)),0)</f>
        <v>-0.1218518192506949</v>
      </c>
      <c r="BE601" s="114">
        <f>IF(BD601=0,0,-1*BD601^2/$Z$12)</f>
        <v>-0.14847865854704018</v>
      </c>
      <c r="BF601" s="61">
        <f>IF($AA$12,$Z$12*($Q601-1)/(1+BE607*($Q601-1)),0)</f>
        <v>-0.1218518192506949</v>
      </c>
      <c r="BG601" s="114">
        <f>IF(BF601=0,0,-1*BF601^2/$Z$12)</f>
        <v>-0.14847865854704018</v>
      </c>
      <c r="BH601" s="61">
        <f>IF($AA$12,$Z$12*($Q601-1)/(1+BG607*($Q601-1)),0)</f>
        <v>-0.1218518192506949</v>
      </c>
      <c r="BI601" s="114">
        <f>IF(BH601=0,0,-1*BH601^2/$Z$12)</f>
        <v>-0.14847865854704018</v>
      </c>
      <c r="BJ601" s="61">
        <f>IF($AA$12,$Z$12*($Q601-1)/(1+BI607*($Q601-1)),0)</f>
        <v>-0.1218518192506949</v>
      </c>
      <c r="BK601" s="114">
        <f>IF(BJ601=0,0,-1*BJ601^2/$Z$12)</f>
        <v>-0.14847865854704018</v>
      </c>
      <c r="BL601" s="61">
        <f>IF($AA$12,$Z$12*($Q601-1)/(1+BK607*($Q601-1)),0)</f>
        <v>-0.1218518192506949</v>
      </c>
      <c r="BM601" s="114">
        <f>IF(BL601=0,0,-1*BL601^2/$Z$12)</f>
        <v>-0.14847865854704018</v>
      </c>
      <c r="BN601" s="61">
        <f>IF($AA$12,$Z$12*($Q601-1)/(1+BM607*($Q601-1)),0)</f>
        <v>-0.1218518192506949</v>
      </c>
      <c r="BO601" s="114">
        <f>IF(BN601=0,0,-1*BN601^2/$Z$12)</f>
        <v>-0.14847865854704018</v>
      </c>
      <c r="BP601" s="61">
        <f>IF($AA$12,$Z$12*($Q601-1)/(1+BO607*($Q601-1)),0)</f>
        <v>-0.1218518192506949</v>
      </c>
      <c r="BQ601" s="114">
        <f>IF(BP601=0,0,-1*BP601^2/$Z$12)</f>
        <v>-0.14847865854704018</v>
      </c>
      <c r="BR601" s="61">
        <f>IF($AA$12,$Z$12*($Q601-1)/(1+BQ607*($Q601-1)),0)</f>
        <v>-0.1218518192506949</v>
      </c>
      <c r="BS601" s="114">
        <f>IF(BR601=0,0,-1*BR601^2/$Z$12)</f>
        <v>-0.14847865854704018</v>
      </c>
      <c r="BT601" s="61">
        <f>IF($AA$12,$Z$12*($Q601-1)/(1+BS607*($Q601-1)),0)</f>
        <v>-0.1218518192506949</v>
      </c>
      <c r="BU601" s="114">
        <f>IF(BT601=0,0,-1*BT601^2/$Z$12)</f>
        <v>-0.14847865854704018</v>
      </c>
      <c r="BV601" s="61">
        <f>IF($AA$12,$Z$12*($Q601-1)/(1+BU607*($Q601-1)),0)</f>
        <v>-0.1218518192506949</v>
      </c>
      <c r="BW601" s="114">
        <f>IF(BV601=0,0,-1*BV601^2/$Z$12)</f>
        <v>-0.14847865854704018</v>
      </c>
      <c r="BX601" s="61">
        <f>IF($AA$12,$Z$12*($Q601-1)/(1+BW607*($Q601-1)),0)</f>
        <v>-0.1218518192506949</v>
      </c>
      <c r="BY601" s="114">
        <f>IF(BX601=0,0,-1*BX601^2/$Z$12)</f>
        <v>-0.14847865854704018</v>
      </c>
      <c r="BZ601" s="61">
        <f>IF($AA$12,$Z$12*($Q601-1)/(1+BY607*($Q601-1)),0)</f>
        <v>-0.1218518192506949</v>
      </c>
      <c r="CA601" s="114">
        <f>IF(BZ601=0,0,-1*BZ601^2/$Z$12)</f>
        <v>-0.14847865854704018</v>
      </c>
      <c r="CB601" s="61">
        <f>IF($AA$12,$Z$12*($Q601-1)/(1+CA607*($Q601-1)),0)</f>
        <v>-0.1218518192506949</v>
      </c>
      <c r="CC601" s="114">
        <f>IF(CB601=0,0,-1*CB601^2/$Z$12)</f>
        <v>-0.14847865854704018</v>
      </c>
      <c r="CD601" s="61">
        <f>IF($AA$12,$Z$12*($Q601-1)/(1+CC607*($Q601-1)),0)</f>
        <v>-0.1218518192506949</v>
      </c>
      <c r="CE601" s="114">
        <f>IF(CD601=0,0,-1*CD601^2/$Z$12)</f>
        <v>-0.14847865854704018</v>
      </c>
      <c r="CF601" s="61">
        <f>IF($AA$12,$Z$12*($Q601-1)/(1+CE607*($Q601-1)),0)</f>
        <v>-0.1218518192506949</v>
      </c>
      <c r="CG601" s="114">
        <f>IF(CF601=0,0,-1*CF601^2/$Z$12)</f>
        <v>-0.14847865854704018</v>
      </c>
      <c r="CH601" s="61">
        <f>IF($AA$12,$Z$12*($Q601-1)/(1+CG607*($Q601-1)),0)</f>
        <v>-0.1218518192506949</v>
      </c>
      <c r="CI601" s="114">
        <f>IF(CH601=0,0,-1*CH601^2/$Z$12)</f>
        <v>-0.14847865854704018</v>
      </c>
      <c r="CJ601" s="61">
        <f>IF($AA$12,$Z$12*($Q601-1)/(1+CI607*($Q601-1)),0)</f>
        <v>-0.1218518192506949</v>
      </c>
      <c r="CK601" s="114">
        <f>IF(CJ601=0,0,-1*CJ601^2/$Z$12)</f>
        <v>-0.14847865854704018</v>
      </c>
      <c r="CL601" s="61">
        <f>IF($AA$12,$Z$12*($Q601-1)/(1+CK607*($Q601-1)),0)</f>
        <v>-0.1218518192506949</v>
      </c>
      <c r="CM601" s="114">
        <f>IF(CL601=0,0,-1*CL601^2/$Z$12)</f>
        <v>-0.14847865854704018</v>
      </c>
      <c r="CN601" s="61">
        <f>IF($AA$12,$Z$12*($Q601-1)/(1+CM607*($Q601-1)),0)</f>
        <v>-0.1218518192506949</v>
      </c>
      <c r="CO601" s="114">
        <f>IF(CN601=0,0,-1*CN601^2/$Z$12)</f>
        <v>-0.14847865854704018</v>
      </c>
      <c r="CP601" s="61">
        <f>IF($AA$12,$Z$12*($Q601-1)/(1+CO607*($Q601-1)),0)</f>
        <v>-0.1218518192506949</v>
      </c>
      <c r="CQ601" s="114">
        <f>IF(CP601=0,0,-1*CP601^2/$Z$12)</f>
        <v>-0.14847865854704018</v>
      </c>
      <c r="CR601" s="61">
        <f>IF($AA$12,$Z$12*($Q601-1)/(1+CQ607*($Q601-1)),0)</f>
        <v>-0.1218518192506949</v>
      </c>
      <c r="CS601" s="114">
        <f>IF(CR601=0,0,-1*CR601^2/$Z$12)</f>
        <v>-0.14847865854704018</v>
      </c>
      <c r="CT601" s="61">
        <f>IF($AA$12,$Z$12*($Q601-1)/(1+CS607*($Q601-1)),0)</f>
        <v>-0.1218518192506949</v>
      </c>
      <c r="CU601" s="114">
        <f>IF(CT601=0,0,-1*CT601^2/$Z$12)</f>
        <v>-0.14847865854704018</v>
      </c>
      <c r="CV601" s="61">
        <f>IF($AA$12,$Z$12*($Q601-1)/(1+CU607*($Q601-1)),0)</f>
        <v>-0.1218518192506949</v>
      </c>
      <c r="CW601" s="114">
        <f>IF(CV601=0,0,-1*CV601^2/$Z$12)</f>
        <v>-0.14847865854704018</v>
      </c>
      <c r="CX601" s="61">
        <f>IF($AA$12,$Z$12*($Q601-1)/(1+CW607*($Q601-1)),0)</f>
        <v>-0.1218518192506949</v>
      </c>
      <c r="CY601" s="114">
        <f>IF(CX601=0,0,-1*CX601^2/$Z$12)</f>
        <v>-0.14847865854704018</v>
      </c>
      <c r="CZ601" s="61">
        <f>IF($AA$12,$Z$12*($Q601-1)/(1+CY607*($Q601-1)),0)</f>
        <v>-0.1218518192506949</v>
      </c>
      <c r="DA601" s="114">
        <f>IF(CZ601=0,0,-1*CZ601^2/$Z$12)</f>
        <v>-0.14847865854704018</v>
      </c>
      <c r="DB601" s="61">
        <f>IF($AA$12,$Z$12*($Q601-1)/(1+DA607*($Q601-1)),0)</f>
        <v>-0.1218518192506949</v>
      </c>
      <c r="DC601" s="114">
        <f>IF(DB601=0,0,-1*DB601^2/$Z$12)</f>
        <v>-0.14847865854704018</v>
      </c>
      <c r="DD601" s="61">
        <f>IF($AA$12,$Z$12*($Q601-1)/(1+DC607*($Q601-1)),0)</f>
        <v>-0.1218518192506949</v>
      </c>
      <c r="DE601" s="114">
        <f>IF(DD601=0,0,-1*DD601^2/$Z$12)</f>
        <v>-0.14847865854704018</v>
      </c>
      <c r="DF601" s="61">
        <f>IF($AA$12,$Z$12*($Q601-1)/(1+DE607*($Q601-1)),0)</f>
        <v>-0.1218518192506949</v>
      </c>
      <c r="DG601" s="114">
        <f>IF(DF601=0,0,-1*DF601^2/$Z$12)</f>
        <v>-0.14847865854704018</v>
      </c>
      <c r="DH601" s="61">
        <f>IF($AA$12,$Z$12*($Q601-1)/(1+DG607*($Q601-1)),0)</f>
        <v>-0.1218518192506949</v>
      </c>
      <c r="DI601" s="114">
        <f>IF(DH601=0,0,-1*DH601^2/$Z$12)</f>
        <v>-0.14847865854704018</v>
      </c>
      <c r="DJ601" s="61">
        <f>IF($AA$12,$Z$12*($Q601-1)/(1+DI607*($Q601-1)),0)</f>
        <v>-0.1218518192506949</v>
      </c>
      <c r="DK601" s="114">
        <f>IF(DJ601=0,0,-1*DJ601^2/$Z$12)</f>
        <v>-0.14847865854704018</v>
      </c>
      <c r="DL601" s="61">
        <f>IF($AA$12,$Z$12*($Q601-1)/(1+DK607*($Q601-1)),0)</f>
        <v>-0.1218518192506949</v>
      </c>
      <c r="DM601" s="154">
        <f>IF(DL601=0,0,-1*DL601^2/$Z$12)</f>
        <v>-0.14847865854704018</v>
      </c>
    </row>
    <row r="602" spans="14:117" x14ac:dyDescent="0.25">
      <c r="N602" s="153">
        <f>$Z$13/(O594*(Q602-1)+1)</f>
        <v>3.9090198549802058E-2</v>
      </c>
      <c r="O602" s="169">
        <f t="shared" si="121"/>
        <v>0.28965048521186054</v>
      </c>
      <c r="P602" s="78">
        <v>7</v>
      </c>
      <c r="Q602" s="61">
        <f>IF($AA$13,AV577/AV589,0)</f>
        <v>7.4097982603704953</v>
      </c>
      <c r="R602" s="61">
        <f>IF($AA$13,$Z$13*($Q602-1)/(1+O554*($Q602-1)),0)</f>
        <v>0.25056028672192737</v>
      </c>
      <c r="S602" s="114">
        <f>IF(R602=0,0,-1*R602^2/$Z$13)</f>
        <v>-0.6278045728217444</v>
      </c>
      <c r="T602" s="61">
        <f>IF($AA$13,$Z$13*($Q602-1)/(1+S607*($Q602-1)),0)</f>
        <v>0.24826044303884703</v>
      </c>
      <c r="U602" s="114">
        <f>IF(T602=0,0,-1*T602^2/$Z$13)</f>
        <v>-0.61633247577844608</v>
      </c>
      <c r="V602" s="61">
        <f>IF($AA$13,$Z$13*($Q602-1)/(1+U607*($Q602-1)),0)</f>
        <v>0.25056930157163559</v>
      </c>
      <c r="W602" s="114">
        <f>IF(V602=0,0,-1*V602^2/$Z$13)</f>
        <v>-0.62784974890097267</v>
      </c>
      <c r="X602" s="61">
        <f>IF($AA$13,$Z$13*($Q602-1)/(1+W607*($Q602-1)),0)</f>
        <v>0.25056028680050646</v>
      </c>
      <c r="Y602" s="114">
        <f>IF(X602=0,0,-1*X602^2/$Z$13)</f>
        <v>-0.62780457321552041</v>
      </c>
      <c r="Z602" s="61">
        <f>IF($AA$13,$Z$13*($Q602-1)/(1+Y607*($Q602-1)),0)</f>
        <v>0.25056028666205843</v>
      </c>
      <c r="AA602" s="114">
        <f>IF(Z602=0,0,-1*Z602^2/$Z$13)</f>
        <v>-0.62780457252172883</v>
      </c>
      <c r="AB602" s="61">
        <f>IF($AA$13,$Z$13*($Q602-1)/(1+AA607*($Q602-1)),0)</f>
        <v>0.25056028666205843</v>
      </c>
      <c r="AC602" s="114">
        <f>IF(AB602=0,0,-1*AB602^2/$Z$13)</f>
        <v>-0.62780457252172883</v>
      </c>
      <c r="AD602" s="61">
        <f>IF($AA$13,$Z$13*($Q602-1)/(1+AC607*($Q602-1)),0)</f>
        <v>0.25056028666205848</v>
      </c>
      <c r="AE602" s="114">
        <f>IF(AD602=0,0,-1*AD602^2/$Z$13)</f>
        <v>-0.62780457252172917</v>
      </c>
      <c r="AF602" s="61">
        <f>IF($AA$13,$Z$13*($Q602-1)/(1+AE607*($Q602-1)),0)</f>
        <v>0.25056028666205848</v>
      </c>
      <c r="AG602" s="114">
        <f>IF(AF602=0,0,-1*AF602^2/$Z$13)</f>
        <v>-0.62780457252172917</v>
      </c>
      <c r="AH602" s="61">
        <f>IF($AA$13,$Z$13*($Q602-1)/(1+AG607*($Q602-1)),0)</f>
        <v>0.25056028666205848</v>
      </c>
      <c r="AI602" s="114">
        <f>IF(AH602=0,0,-1*AH602^2/$Z$13)</f>
        <v>-0.62780457252172917</v>
      </c>
      <c r="AJ602" s="61">
        <f>IF($AA$13,$Z$13*($Q602-1)/(1+AI607*($Q602-1)),0)</f>
        <v>0.25056028666205848</v>
      </c>
      <c r="AK602" s="114">
        <f>IF(AJ602=0,0,-1*AJ602^2/$Z$13)</f>
        <v>-0.62780457252172917</v>
      </c>
      <c r="AL602" s="61">
        <f>IF($AA$13,$Z$13*($Q602-1)/(1+AK607*($Q602-1)),0)</f>
        <v>0.25056028666205848</v>
      </c>
      <c r="AM602" s="114">
        <f>IF(AL602=0,0,-1*AL602^2/$Z$13)</f>
        <v>-0.62780457252172917</v>
      </c>
      <c r="AN602" s="61">
        <f>IF($AA$13,$Z$13*($Q602-1)/(1+AM607*($Q602-1)),0)</f>
        <v>0.25056028666205848</v>
      </c>
      <c r="AO602" s="114">
        <f>IF(AN602=0,0,-1*AN602^2/$Z$13)</f>
        <v>-0.62780457252172917</v>
      </c>
      <c r="AP602" s="61">
        <f>IF($AA$13,$Z$13*($Q602-1)/(1+AO607*($Q602-1)),0)</f>
        <v>0.25056028666205848</v>
      </c>
      <c r="AQ602" s="114">
        <f>IF(AP602=0,0,-1*AP602^2/$Z$13)</f>
        <v>-0.62780457252172917</v>
      </c>
      <c r="AR602" s="61">
        <f>IF($AA$13,$Z$13*($Q602-1)/(1+AQ607*($Q602-1)),0)</f>
        <v>0.25056028666205848</v>
      </c>
      <c r="AS602" s="114">
        <f>IF(AR602=0,0,-1*AR602^2/$Z$13)</f>
        <v>-0.62780457252172917</v>
      </c>
      <c r="AT602" s="61">
        <f>IF($AA$13,$Z$13*($Q602-1)/(1+AS607*($Q602-1)),0)</f>
        <v>0.25056028666205848</v>
      </c>
      <c r="AU602" s="114">
        <f>IF(AT602=0,0,-1*AT602^2/$Z$13)</f>
        <v>-0.62780457252172917</v>
      </c>
      <c r="AV602" s="61">
        <f>IF($AA$13,$Z$13*($Q602-1)/(1+AU607*($Q602-1)),0)</f>
        <v>0.25056028666205848</v>
      </c>
      <c r="AW602" s="114">
        <f>IF(AV602=0,0,-1*AV602^2/$Z$13)</f>
        <v>-0.62780457252172917</v>
      </c>
      <c r="AX602" s="61">
        <f>IF($AA$13,$Z$13*($Q602-1)/(1+AW607*($Q602-1)),0)</f>
        <v>0.25056028666205848</v>
      </c>
      <c r="AY602" s="114">
        <f>IF(AX602=0,0,-1*AX602^2/$Z$13)</f>
        <v>-0.62780457252172917</v>
      </c>
      <c r="AZ602" s="61">
        <f>IF($AA$13,$Z$13*($Q602-1)/(1+AY607*($Q602-1)),0)</f>
        <v>0.25056028666205848</v>
      </c>
      <c r="BA602" s="114">
        <f>IF(AZ602=0,0,-1*AZ602^2/$Z$13)</f>
        <v>-0.62780457252172917</v>
      </c>
      <c r="BB602" s="61">
        <f>IF($AA$13,$Z$13*($Q602-1)/(1+BA607*($Q602-1)),0)</f>
        <v>0.25056028666205848</v>
      </c>
      <c r="BC602" s="114">
        <f>IF(BB602=0,0,-1*BB602^2/$Z$13)</f>
        <v>-0.62780457252172917</v>
      </c>
      <c r="BD602" s="61">
        <f>IF($AA$13,$Z$13*($Q602-1)/(1+BC607*($Q602-1)),0)</f>
        <v>0.25056028666205848</v>
      </c>
      <c r="BE602" s="114">
        <f>IF(BD602=0,0,-1*BD602^2/$Z$13)</f>
        <v>-0.62780457252172917</v>
      </c>
      <c r="BF602" s="61">
        <f>IF($AA$13,$Z$13*($Q602-1)/(1+BE607*($Q602-1)),0)</f>
        <v>0.25056028666205848</v>
      </c>
      <c r="BG602" s="114">
        <f>IF(BF602=0,0,-1*BF602^2/$Z$13)</f>
        <v>-0.62780457252172917</v>
      </c>
      <c r="BH602" s="61">
        <f>IF($AA$13,$Z$13*($Q602-1)/(1+BG607*($Q602-1)),0)</f>
        <v>0.25056028666205848</v>
      </c>
      <c r="BI602" s="114">
        <f>IF(BH602=0,0,-1*BH602^2/$Z$13)</f>
        <v>-0.62780457252172917</v>
      </c>
      <c r="BJ602" s="61">
        <f>IF($AA$13,$Z$13*($Q602-1)/(1+BI607*($Q602-1)),0)</f>
        <v>0.25056028666205848</v>
      </c>
      <c r="BK602" s="114">
        <f>IF(BJ602=0,0,-1*BJ602^2/$Z$13)</f>
        <v>-0.62780457252172917</v>
      </c>
      <c r="BL602" s="61">
        <f>IF($AA$13,$Z$13*($Q602-1)/(1+BK607*($Q602-1)),0)</f>
        <v>0.25056028666205848</v>
      </c>
      <c r="BM602" s="114">
        <f>IF(BL602=0,0,-1*BL602^2/$Z$13)</f>
        <v>-0.62780457252172917</v>
      </c>
      <c r="BN602" s="61">
        <f>IF($AA$13,$Z$13*($Q602-1)/(1+BM607*($Q602-1)),0)</f>
        <v>0.25056028666205848</v>
      </c>
      <c r="BO602" s="114">
        <f>IF(BN602=0,0,-1*BN602^2/$Z$13)</f>
        <v>-0.62780457252172917</v>
      </c>
      <c r="BP602" s="61">
        <f>IF($AA$13,$Z$13*($Q602-1)/(1+BO607*($Q602-1)),0)</f>
        <v>0.25056028666205848</v>
      </c>
      <c r="BQ602" s="114">
        <f>IF(BP602=0,0,-1*BP602^2/$Z$13)</f>
        <v>-0.62780457252172917</v>
      </c>
      <c r="BR602" s="61">
        <f>IF($AA$13,$Z$13*($Q602-1)/(1+BQ607*($Q602-1)),0)</f>
        <v>0.25056028666205848</v>
      </c>
      <c r="BS602" s="114">
        <f>IF(BR602=0,0,-1*BR602^2/$Z$13)</f>
        <v>-0.62780457252172917</v>
      </c>
      <c r="BT602" s="61">
        <f>IF($AA$13,$Z$13*($Q602-1)/(1+BS607*($Q602-1)),0)</f>
        <v>0.25056028666205848</v>
      </c>
      <c r="BU602" s="114">
        <f>IF(BT602=0,0,-1*BT602^2/$Z$13)</f>
        <v>-0.62780457252172917</v>
      </c>
      <c r="BV602" s="61">
        <f>IF($AA$13,$Z$13*($Q602-1)/(1+BU607*($Q602-1)),0)</f>
        <v>0.25056028666205848</v>
      </c>
      <c r="BW602" s="114">
        <f>IF(BV602=0,0,-1*BV602^2/$Z$13)</f>
        <v>-0.62780457252172917</v>
      </c>
      <c r="BX602" s="61">
        <f>IF($AA$13,$Z$13*($Q602-1)/(1+BW607*($Q602-1)),0)</f>
        <v>0.25056028666205848</v>
      </c>
      <c r="BY602" s="114">
        <f>IF(BX602=0,0,-1*BX602^2/$Z$13)</f>
        <v>-0.62780457252172917</v>
      </c>
      <c r="BZ602" s="61">
        <f>IF($AA$13,$Z$13*($Q602-1)/(1+BY607*($Q602-1)),0)</f>
        <v>0.25056028666205848</v>
      </c>
      <c r="CA602" s="114">
        <f>IF(BZ602=0,0,-1*BZ602^2/$Z$13)</f>
        <v>-0.62780457252172917</v>
      </c>
      <c r="CB602" s="61">
        <f>IF($AA$13,$Z$13*($Q602-1)/(1+CA607*($Q602-1)),0)</f>
        <v>0.25056028666205848</v>
      </c>
      <c r="CC602" s="114">
        <f>IF(CB602=0,0,-1*CB602^2/$Z$13)</f>
        <v>-0.62780457252172917</v>
      </c>
      <c r="CD602" s="61">
        <f>IF($AA$13,$Z$13*($Q602-1)/(1+CC607*($Q602-1)),0)</f>
        <v>0.25056028666205848</v>
      </c>
      <c r="CE602" s="114">
        <f>IF(CD602=0,0,-1*CD602^2/$Z$13)</f>
        <v>-0.62780457252172917</v>
      </c>
      <c r="CF602" s="61">
        <f>IF($AA$13,$Z$13*($Q602-1)/(1+CE607*($Q602-1)),0)</f>
        <v>0.25056028666205848</v>
      </c>
      <c r="CG602" s="114">
        <f>IF(CF602=0,0,-1*CF602^2/$Z$13)</f>
        <v>-0.62780457252172917</v>
      </c>
      <c r="CH602" s="61">
        <f>IF($AA$13,$Z$13*($Q602-1)/(1+CG607*($Q602-1)),0)</f>
        <v>0.25056028666205848</v>
      </c>
      <c r="CI602" s="114">
        <f>IF(CH602=0,0,-1*CH602^2/$Z$13)</f>
        <v>-0.62780457252172917</v>
      </c>
      <c r="CJ602" s="61">
        <f>IF($AA$13,$Z$13*($Q602-1)/(1+CI607*($Q602-1)),0)</f>
        <v>0.25056028666205848</v>
      </c>
      <c r="CK602" s="114">
        <f>IF(CJ602=0,0,-1*CJ602^2/$Z$13)</f>
        <v>-0.62780457252172917</v>
      </c>
      <c r="CL602" s="61">
        <f>IF($AA$13,$Z$13*($Q602-1)/(1+CK607*($Q602-1)),0)</f>
        <v>0.25056028666205848</v>
      </c>
      <c r="CM602" s="114">
        <f>IF(CL602=0,0,-1*CL602^2/$Z$13)</f>
        <v>-0.62780457252172917</v>
      </c>
      <c r="CN602" s="61">
        <f>IF($AA$13,$Z$13*($Q602-1)/(1+CM607*($Q602-1)),0)</f>
        <v>0.25056028666205848</v>
      </c>
      <c r="CO602" s="114">
        <f>IF(CN602=0,0,-1*CN602^2/$Z$13)</f>
        <v>-0.62780457252172917</v>
      </c>
      <c r="CP602" s="61">
        <f>IF($AA$13,$Z$13*($Q602-1)/(1+CO607*($Q602-1)),0)</f>
        <v>0.25056028666205848</v>
      </c>
      <c r="CQ602" s="114">
        <f>IF(CP602=0,0,-1*CP602^2/$Z$13)</f>
        <v>-0.62780457252172917</v>
      </c>
      <c r="CR602" s="61">
        <f>IF($AA$13,$Z$13*($Q602-1)/(1+CQ607*($Q602-1)),0)</f>
        <v>0.25056028666205848</v>
      </c>
      <c r="CS602" s="114">
        <f>IF(CR602=0,0,-1*CR602^2/$Z$13)</f>
        <v>-0.62780457252172917</v>
      </c>
      <c r="CT602" s="61">
        <f>IF($AA$13,$Z$13*($Q602-1)/(1+CS607*($Q602-1)),0)</f>
        <v>0.25056028666205848</v>
      </c>
      <c r="CU602" s="114">
        <f>IF(CT602=0,0,-1*CT602^2/$Z$13)</f>
        <v>-0.62780457252172917</v>
      </c>
      <c r="CV602" s="61">
        <f>IF($AA$13,$Z$13*($Q602-1)/(1+CU607*($Q602-1)),0)</f>
        <v>0.25056028666205848</v>
      </c>
      <c r="CW602" s="114">
        <f>IF(CV602=0,0,-1*CV602^2/$Z$13)</f>
        <v>-0.62780457252172917</v>
      </c>
      <c r="CX602" s="61">
        <f>IF($AA$13,$Z$13*($Q602-1)/(1+CW607*($Q602-1)),0)</f>
        <v>0.25056028666205848</v>
      </c>
      <c r="CY602" s="114">
        <f>IF(CX602=0,0,-1*CX602^2/$Z$13)</f>
        <v>-0.62780457252172917</v>
      </c>
      <c r="CZ602" s="61">
        <f>IF($AA$13,$Z$13*($Q602-1)/(1+CY607*($Q602-1)),0)</f>
        <v>0.25056028666205848</v>
      </c>
      <c r="DA602" s="114">
        <f>IF(CZ602=0,0,-1*CZ602^2/$Z$13)</f>
        <v>-0.62780457252172917</v>
      </c>
      <c r="DB602" s="61">
        <f>IF($AA$13,$Z$13*($Q602-1)/(1+DA607*($Q602-1)),0)</f>
        <v>0.25056028666205848</v>
      </c>
      <c r="DC602" s="114">
        <f>IF(DB602=0,0,-1*DB602^2/$Z$13)</f>
        <v>-0.62780457252172917</v>
      </c>
      <c r="DD602" s="61">
        <f>IF($AA$13,$Z$13*($Q602-1)/(1+DC607*($Q602-1)),0)</f>
        <v>0.25056028666205848</v>
      </c>
      <c r="DE602" s="114">
        <f>IF(DD602=0,0,-1*DD602^2/$Z$13)</f>
        <v>-0.62780457252172917</v>
      </c>
      <c r="DF602" s="61">
        <f>IF($AA$13,$Z$13*($Q602-1)/(1+DE607*($Q602-1)),0)</f>
        <v>0.25056028666205848</v>
      </c>
      <c r="DG602" s="114">
        <f>IF(DF602=0,0,-1*DF602^2/$Z$13)</f>
        <v>-0.62780457252172917</v>
      </c>
      <c r="DH602" s="61">
        <f>IF($AA$13,$Z$13*($Q602-1)/(1+DG607*($Q602-1)),0)</f>
        <v>0.25056028666205848</v>
      </c>
      <c r="DI602" s="114">
        <f>IF(DH602=0,0,-1*DH602^2/$Z$13)</f>
        <v>-0.62780457252172917</v>
      </c>
      <c r="DJ602" s="61">
        <f>IF($AA$13,$Z$13*($Q602-1)/(1+DI607*($Q602-1)),0)</f>
        <v>0.25056028666205848</v>
      </c>
      <c r="DK602" s="114">
        <f>IF(DJ602=0,0,-1*DJ602^2/$Z$13)</f>
        <v>-0.62780457252172917</v>
      </c>
      <c r="DL602" s="61">
        <f>IF($AA$13,$Z$13*($Q602-1)/(1+DK607*($Q602-1)),0)</f>
        <v>0.25056028666205848</v>
      </c>
      <c r="DM602" s="154">
        <f>IF(DL602=0,0,-1*DL602^2/$Z$13)</f>
        <v>-0.62780457252172917</v>
      </c>
    </row>
    <row r="603" spans="14:117" x14ac:dyDescent="0.25">
      <c r="N603" s="153">
        <f>$Z$14/(O594*(Q603-1)+1)</f>
        <v>8.811440928098542E-2</v>
      </c>
      <c r="O603" s="169">
        <f t="shared" si="121"/>
        <v>0.13700731234091679</v>
      </c>
      <c r="P603" s="78">
        <v>8</v>
      </c>
      <c r="Q603" s="61">
        <f>IF($AA$14,AV578/AV590,0)</f>
        <v>1.5548797689151865</v>
      </c>
      <c r="R603" s="61">
        <f>IF($AA$14,$Z$14*($Q603-1)/(1+O554*($Q603-1)),0)</f>
        <v>4.8892903062211016E-2</v>
      </c>
      <c r="S603" s="114">
        <f>IF(R603=0,0,-1*R603^2/$Z$14)</f>
        <v>-2.3905159698507632E-2</v>
      </c>
      <c r="T603" s="61">
        <f>IF($AA$14,$Z$14*($Q603-1)/(1+S607*($Q603-1)),0)</f>
        <v>4.8804679245378506E-2</v>
      </c>
      <c r="U603" s="114">
        <f>IF(T603=0,0,-1*T603^2/$Z$14)</f>
        <v>-2.3818967162442792E-2</v>
      </c>
      <c r="V603" s="61">
        <f>IF($AA$14,$Z$14*($Q603-1)/(1+U607*($Q603-1)),0)</f>
        <v>4.8893246314221178E-2</v>
      </c>
      <c r="W603" s="114">
        <f>IF(V603=0,0,-1*V603^2/$Z$14)</f>
        <v>-2.3905495351431025E-2</v>
      </c>
      <c r="X603" s="61">
        <f>IF($AA$14,$Z$14*($Q603-1)/(1+W607*($Q603-1)),0)</f>
        <v>4.8892903065203094E-2</v>
      </c>
      <c r="Y603" s="114">
        <f>IF(X603=0,0,-1*X603^2/$Z$14)</f>
        <v>-2.3905159701433459E-2</v>
      </c>
      <c r="Z603" s="61">
        <f>IF($AA$14,$Z$14*($Q603-1)/(1+Y607*($Q603-1)),0)</f>
        <v>4.889290305993136E-2</v>
      </c>
      <c r="AA603" s="114">
        <f>IF(Z603=0,0,-1*Z603^2/$Z$14)</f>
        <v>-2.390515969627845E-2</v>
      </c>
      <c r="AB603" s="61">
        <f>IF($AA$14,$Z$14*($Q603-1)/(1+AA607*($Q603-1)),0)</f>
        <v>4.889290305993136E-2</v>
      </c>
      <c r="AC603" s="114">
        <f>IF(AB603=0,0,-1*AB603^2/$Z$14)</f>
        <v>-2.390515969627845E-2</v>
      </c>
      <c r="AD603" s="61">
        <f>IF($AA$14,$Z$14*($Q603-1)/(1+AC607*($Q603-1)),0)</f>
        <v>4.889290305993136E-2</v>
      </c>
      <c r="AE603" s="114">
        <f>IF(AD603=0,0,-1*AD603^2/$Z$14)</f>
        <v>-2.390515969627845E-2</v>
      </c>
      <c r="AF603" s="61">
        <f>IF($AA$14,$Z$14*($Q603-1)/(1+AE607*($Q603-1)),0)</f>
        <v>4.889290305993136E-2</v>
      </c>
      <c r="AG603" s="114">
        <f>IF(AF603=0,0,-1*AF603^2/$Z$14)</f>
        <v>-2.390515969627845E-2</v>
      </c>
      <c r="AH603" s="61">
        <f>IF($AA$14,$Z$14*($Q603-1)/(1+AG607*($Q603-1)),0)</f>
        <v>4.889290305993136E-2</v>
      </c>
      <c r="AI603" s="114">
        <f>IF(AH603=0,0,-1*AH603^2/$Z$14)</f>
        <v>-2.390515969627845E-2</v>
      </c>
      <c r="AJ603" s="61">
        <f>IF($AA$14,$Z$14*($Q603-1)/(1+AI607*($Q603-1)),0)</f>
        <v>4.889290305993136E-2</v>
      </c>
      <c r="AK603" s="114">
        <f>IF(AJ603=0,0,-1*AJ603^2/$Z$14)</f>
        <v>-2.390515969627845E-2</v>
      </c>
      <c r="AL603" s="61">
        <f>IF($AA$14,$Z$14*($Q603-1)/(1+AK607*($Q603-1)),0)</f>
        <v>4.889290305993136E-2</v>
      </c>
      <c r="AM603" s="114">
        <f>IF(AL603=0,0,-1*AL603^2/$Z$14)</f>
        <v>-2.390515969627845E-2</v>
      </c>
      <c r="AN603" s="61">
        <f>IF($AA$14,$Z$14*($Q603-1)/(1+AM607*($Q603-1)),0)</f>
        <v>4.889290305993136E-2</v>
      </c>
      <c r="AO603" s="114">
        <f>IF(AN603=0,0,-1*AN603^2/$Z$14)</f>
        <v>-2.390515969627845E-2</v>
      </c>
      <c r="AP603" s="61">
        <f>IF($AA$14,$Z$14*($Q603-1)/(1+AO607*($Q603-1)),0)</f>
        <v>4.889290305993136E-2</v>
      </c>
      <c r="AQ603" s="114">
        <f>IF(AP603=0,0,-1*AP603^2/$Z$14)</f>
        <v>-2.390515969627845E-2</v>
      </c>
      <c r="AR603" s="61">
        <f>IF($AA$14,$Z$14*($Q603-1)/(1+AQ607*($Q603-1)),0)</f>
        <v>4.889290305993136E-2</v>
      </c>
      <c r="AS603" s="114">
        <f>IF(AR603=0,0,-1*AR603^2/$Z$14)</f>
        <v>-2.390515969627845E-2</v>
      </c>
      <c r="AT603" s="61">
        <f>IF($AA$14,$Z$14*($Q603-1)/(1+AS607*($Q603-1)),0)</f>
        <v>4.889290305993136E-2</v>
      </c>
      <c r="AU603" s="114">
        <f>IF(AT603=0,0,-1*AT603^2/$Z$14)</f>
        <v>-2.390515969627845E-2</v>
      </c>
      <c r="AV603" s="61">
        <f>IF($AA$14,$Z$14*($Q603-1)/(1+AU607*($Q603-1)),0)</f>
        <v>4.889290305993136E-2</v>
      </c>
      <c r="AW603" s="114">
        <f>IF(AV603=0,0,-1*AV603^2/$Z$14)</f>
        <v>-2.390515969627845E-2</v>
      </c>
      <c r="AX603" s="61">
        <f>IF($AA$14,$Z$14*($Q603-1)/(1+AW607*($Q603-1)),0)</f>
        <v>4.889290305993136E-2</v>
      </c>
      <c r="AY603" s="114">
        <f>IF(AX603=0,0,-1*AX603^2/$Z$14)</f>
        <v>-2.390515969627845E-2</v>
      </c>
      <c r="AZ603" s="61">
        <f>IF($AA$14,$Z$14*($Q603-1)/(1+AY607*($Q603-1)),0)</f>
        <v>4.889290305993136E-2</v>
      </c>
      <c r="BA603" s="114">
        <f>IF(AZ603=0,0,-1*AZ603^2/$Z$14)</f>
        <v>-2.390515969627845E-2</v>
      </c>
      <c r="BB603" s="61">
        <f>IF($AA$14,$Z$14*($Q603-1)/(1+BA607*($Q603-1)),0)</f>
        <v>4.889290305993136E-2</v>
      </c>
      <c r="BC603" s="114">
        <f>IF(BB603=0,0,-1*BB603^2/$Z$14)</f>
        <v>-2.390515969627845E-2</v>
      </c>
      <c r="BD603" s="61">
        <f>IF($AA$14,$Z$14*($Q603-1)/(1+BC607*($Q603-1)),0)</f>
        <v>4.889290305993136E-2</v>
      </c>
      <c r="BE603" s="114">
        <f>IF(BD603=0,0,-1*BD603^2/$Z$14)</f>
        <v>-2.390515969627845E-2</v>
      </c>
      <c r="BF603" s="61">
        <f>IF($AA$14,$Z$14*($Q603-1)/(1+BE607*($Q603-1)),0)</f>
        <v>4.889290305993136E-2</v>
      </c>
      <c r="BG603" s="114">
        <f>IF(BF603=0,0,-1*BF603^2/$Z$14)</f>
        <v>-2.390515969627845E-2</v>
      </c>
      <c r="BH603" s="61">
        <f>IF($AA$14,$Z$14*($Q603-1)/(1+BG607*($Q603-1)),0)</f>
        <v>4.889290305993136E-2</v>
      </c>
      <c r="BI603" s="114">
        <f>IF(BH603=0,0,-1*BH603^2/$Z$14)</f>
        <v>-2.390515969627845E-2</v>
      </c>
      <c r="BJ603" s="61">
        <f>IF($AA$14,$Z$14*($Q603-1)/(1+BI607*($Q603-1)),0)</f>
        <v>4.889290305993136E-2</v>
      </c>
      <c r="BK603" s="114">
        <f>IF(BJ603=0,0,-1*BJ603^2/$Z$14)</f>
        <v>-2.390515969627845E-2</v>
      </c>
      <c r="BL603" s="61">
        <f>IF($AA$14,$Z$14*($Q603-1)/(1+BK607*($Q603-1)),0)</f>
        <v>4.889290305993136E-2</v>
      </c>
      <c r="BM603" s="114">
        <f>IF(BL603=0,0,-1*BL603^2/$Z$14)</f>
        <v>-2.390515969627845E-2</v>
      </c>
      <c r="BN603" s="61">
        <f>IF($AA$14,$Z$14*($Q603-1)/(1+BM607*($Q603-1)),0)</f>
        <v>4.889290305993136E-2</v>
      </c>
      <c r="BO603" s="114">
        <f>IF(BN603=0,0,-1*BN603^2/$Z$14)</f>
        <v>-2.390515969627845E-2</v>
      </c>
      <c r="BP603" s="61">
        <f>IF($AA$14,$Z$14*($Q603-1)/(1+BO607*($Q603-1)),0)</f>
        <v>4.889290305993136E-2</v>
      </c>
      <c r="BQ603" s="114">
        <f>IF(BP603=0,0,-1*BP603^2/$Z$14)</f>
        <v>-2.390515969627845E-2</v>
      </c>
      <c r="BR603" s="61">
        <f>IF($AA$14,$Z$14*($Q603-1)/(1+BQ607*($Q603-1)),0)</f>
        <v>4.889290305993136E-2</v>
      </c>
      <c r="BS603" s="114">
        <f>IF(BR603=0,0,-1*BR603^2/$Z$14)</f>
        <v>-2.390515969627845E-2</v>
      </c>
      <c r="BT603" s="61">
        <f>IF($AA$14,$Z$14*($Q603-1)/(1+BS607*($Q603-1)),0)</f>
        <v>4.889290305993136E-2</v>
      </c>
      <c r="BU603" s="114">
        <f>IF(BT603=0,0,-1*BT603^2/$Z$14)</f>
        <v>-2.390515969627845E-2</v>
      </c>
      <c r="BV603" s="61">
        <f>IF($AA$14,$Z$14*($Q603-1)/(1+BU607*($Q603-1)),0)</f>
        <v>4.889290305993136E-2</v>
      </c>
      <c r="BW603" s="114">
        <f>IF(BV603=0,0,-1*BV603^2/$Z$14)</f>
        <v>-2.390515969627845E-2</v>
      </c>
      <c r="BX603" s="61">
        <f>IF($AA$14,$Z$14*($Q603-1)/(1+BW607*($Q603-1)),0)</f>
        <v>4.889290305993136E-2</v>
      </c>
      <c r="BY603" s="114">
        <f>IF(BX603=0,0,-1*BX603^2/$Z$14)</f>
        <v>-2.390515969627845E-2</v>
      </c>
      <c r="BZ603" s="61">
        <f>IF($AA$14,$Z$14*($Q603-1)/(1+BY607*($Q603-1)),0)</f>
        <v>4.889290305993136E-2</v>
      </c>
      <c r="CA603" s="114">
        <f>IF(BZ603=0,0,-1*BZ603^2/$Z$14)</f>
        <v>-2.390515969627845E-2</v>
      </c>
      <c r="CB603" s="61">
        <f>IF($AA$14,$Z$14*($Q603-1)/(1+CA607*($Q603-1)),0)</f>
        <v>4.889290305993136E-2</v>
      </c>
      <c r="CC603" s="114">
        <f>IF(CB603=0,0,-1*CB603^2/$Z$14)</f>
        <v>-2.390515969627845E-2</v>
      </c>
      <c r="CD603" s="61">
        <f>IF($AA$14,$Z$14*($Q603-1)/(1+CC607*($Q603-1)),0)</f>
        <v>4.889290305993136E-2</v>
      </c>
      <c r="CE603" s="114">
        <f>IF(CD603=0,0,-1*CD603^2/$Z$14)</f>
        <v>-2.390515969627845E-2</v>
      </c>
      <c r="CF603" s="61">
        <f>IF($AA$14,$Z$14*($Q603-1)/(1+CE607*($Q603-1)),0)</f>
        <v>4.889290305993136E-2</v>
      </c>
      <c r="CG603" s="114">
        <f>IF(CF603=0,0,-1*CF603^2/$Z$14)</f>
        <v>-2.390515969627845E-2</v>
      </c>
      <c r="CH603" s="61">
        <f>IF($AA$14,$Z$14*($Q603-1)/(1+CG607*($Q603-1)),0)</f>
        <v>4.889290305993136E-2</v>
      </c>
      <c r="CI603" s="114">
        <f>IF(CH603=0,0,-1*CH603^2/$Z$14)</f>
        <v>-2.390515969627845E-2</v>
      </c>
      <c r="CJ603" s="61">
        <f>IF($AA$14,$Z$14*($Q603-1)/(1+CI607*($Q603-1)),0)</f>
        <v>4.889290305993136E-2</v>
      </c>
      <c r="CK603" s="114">
        <f>IF(CJ603=0,0,-1*CJ603^2/$Z$14)</f>
        <v>-2.390515969627845E-2</v>
      </c>
      <c r="CL603" s="61">
        <f>IF($AA$14,$Z$14*($Q603-1)/(1+CK607*($Q603-1)),0)</f>
        <v>4.889290305993136E-2</v>
      </c>
      <c r="CM603" s="114">
        <f>IF(CL603=0,0,-1*CL603^2/$Z$14)</f>
        <v>-2.390515969627845E-2</v>
      </c>
      <c r="CN603" s="61">
        <f>IF($AA$14,$Z$14*($Q603-1)/(1+CM607*($Q603-1)),0)</f>
        <v>4.889290305993136E-2</v>
      </c>
      <c r="CO603" s="114">
        <f>IF(CN603=0,0,-1*CN603^2/$Z$14)</f>
        <v>-2.390515969627845E-2</v>
      </c>
      <c r="CP603" s="61">
        <f>IF($AA$14,$Z$14*($Q603-1)/(1+CO607*($Q603-1)),0)</f>
        <v>4.889290305993136E-2</v>
      </c>
      <c r="CQ603" s="114">
        <f>IF(CP603=0,0,-1*CP603^2/$Z$14)</f>
        <v>-2.390515969627845E-2</v>
      </c>
      <c r="CR603" s="61">
        <f>IF($AA$14,$Z$14*($Q603-1)/(1+CQ607*($Q603-1)),0)</f>
        <v>4.889290305993136E-2</v>
      </c>
      <c r="CS603" s="114">
        <f>IF(CR603=0,0,-1*CR603^2/$Z$14)</f>
        <v>-2.390515969627845E-2</v>
      </c>
      <c r="CT603" s="61">
        <f>IF($AA$14,$Z$14*($Q603-1)/(1+CS607*($Q603-1)),0)</f>
        <v>4.889290305993136E-2</v>
      </c>
      <c r="CU603" s="114">
        <f>IF(CT603=0,0,-1*CT603^2/$Z$14)</f>
        <v>-2.390515969627845E-2</v>
      </c>
      <c r="CV603" s="61">
        <f>IF($AA$14,$Z$14*($Q603-1)/(1+CU607*($Q603-1)),0)</f>
        <v>4.889290305993136E-2</v>
      </c>
      <c r="CW603" s="114">
        <f>IF(CV603=0,0,-1*CV603^2/$Z$14)</f>
        <v>-2.390515969627845E-2</v>
      </c>
      <c r="CX603" s="61">
        <f>IF($AA$14,$Z$14*($Q603-1)/(1+CW607*($Q603-1)),0)</f>
        <v>4.889290305993136E-2</v>
      </c>
      <c r="CY603" s="114">
        <f>IF(CX603=0,0,-1*CX603^2/$Z$14)</f>
        <v>-2.390515969627845E-2</v>
      </c>
      <c r="CZ603" s="61">
        <f>IF($AA$14,$Z$14*($Q603-1)/(1+CY607*($Q603-1)),0)</f>
        <v>4.889290305993136E-2</v>
      </c>
      <c r="DA603" s="114">
        <f>IF(CZ603=0,0,-1*CZ603^2/$Z$14)</f>
        <v>-2.390515969627845E-2</v>
      </c>
      <c r="DB603" s="61">
        <f>IF($AA$14,$Z$14*($Q603-1)/(1+DA607*($Q603-1)),0)</f>
        <v>4.889290305993136E-2</v>
      </c>
      <c r="DC603" s="114">
        <f>IF(DB603=0,0,-1*DB603^2/$Z$14)</f>
        <v>-2.390515969627845E-2</v>
      </c>
      <c r="DD603" s="61">
        <f>IF($AA$14,$Z$14*($Q603-1)/(1+DC607*($Q603-1)),0)</f>
        <v>4.889290305993136E-2</v>
      </c>
      <c r="DE603" s="114">
        <f>IF(DD603=0,0,-1*DD603^2/$Z$14)</f>
        <v>-2.390515969627845E-2</v>
      </c>
      <c r="DF603" s="61">
        <f>IF($AA$14,$Z$14*($Q603-1)/(1+DE607*($Q603-1)),0)</f>
        <v>4.889290305993136E-2</v>
      </c>
      <c r="DG603" s="114">
        <f>IF(DF603=0,0,-1*DF603^2/$Z$14)</f>
        <v>-2.390515969627845E-2</v>
      </c>
      <c r="DH603" s="61">
        <f>IF($AA$14,$Z$14*($Q603-1)/(1+DG607*($Q603-1)),0)</f>
        <v>4.889290305993136E-2</v>
      </c>
      <c r="DI603" s="114">
        <f>IF(DH603=0,0,-1*DH603^2/$Z$14)</f>
        <v>-2.390515969627845E-2</v>
      </c>
      <c r="DJ603" s="61">
        <f>IF($AA$14,$Z$14*($Q603-1)/(1+DI607*($Q603-1)),0)</f>
        <v>4.889290305993136E-2</v>
      </c>
      <c r="DK603" s="114">
        <f>IF(DJ603=0,0,-1*DJ603^2/$Z$14)</f>
        <v>-2.390515969627845E-2</v>
      </c>
      <c r="DL603" s="61">
        <f>IF($AA$14,$Z$14*($Q603-1)/(1+DK607*($Q603-1)),0)</f>
        <v>4.889290305993136E-2</v>
      </c>
      <c r="DM603" s="154">
        <f>IF(DL603=0,0,-1*DL603^2/$Z$14)</f>
        <v>-2.390515969627845E-2</v>
      </c>
    </row>
    <row r="604" spans="14:117" x14ac:dyDescent="0.25">
      <c r="N604" s="153">
        <f>$Z$15/(O594*(Q604-1)+1)</f>
        <v>0.10887503245864631</v>
      </c>
      <c r="O604" s="169">
        <f t="shared" si="121"/>
        <v>7.2366447238717588E-2</v>
      </c>
      <c r="P604" s="78">
        <v>9</v>
      </c>
      <c r="Q604" s="61">
        <f>IF($AA$15,AV579/AV591,0)</f>
        <v>0.66467440334591243</v>
      </c>
      <c r="R604" s="61">
        <f>IF($AA$15,$Z$15*($Q604-1)/(1+O554*($Q604-1)),0)</f>
        <v>-3.6508585218657665E-2</v>
      </c>
      <c r="S604" s="114">
        <f>IF(R604=0,0,-1*R604^2/$Z$15)</f>
        <v>-1.3328767946679889E-2</v>
      </c>
      <c r="T604" s="61">
        <f>IF($AA$15,$Z$15*($Q604-1)/(1+S607*($Q604-1)),0)</f>
        <v>-3.6557931584535693E-2</v>
      </c>
      <c r="U604" s="114">
        <f>IF(T604=0,0,-1*T604^2/$Z$15)</f>
        <v>-1.3364823617395924E-2</v>
      </c>
      <c r="V604" s="61">
        <f>IF($AA$15,$Z$15*($Q604-1)/(1+U607*($Q604-1)),0)</f>
        <v>-3.6508393834439962E-2</v>
      </c>
      <c r="W604" s="114">
        <f>IF(V604=0,0,-1*V604^2/$Z$15)</f>
        <v>-1.3328628203705737E-2</v>
      </c>
      <c r="X604" s="61">
        <f>IF($AA$15,$Z$15*($Q604-1)/(1+W607*($Q604-1)),0)</f>
        <v>-3.6508585216989367E-2</v>
      </c>
      <c r="Y604" s="114">
        <f>IF(X604=0,0,-1*X604^2/$Z$15)</f>
        <v>-1.3328767945461744E-2</v>
      </c>
      <c r="Z604" s="61">
        <f>IF($AA$15,$Z$15*($Q604-1)/(1+Y607*($Q604-1)),0)</f>
        <v>-3.6508585219928724E-2</v>
      </c>
      <c r="AA604" s="114">
        <f>IF(Z604=0,0,-1*Z604^2/$Z$15)</f>
        <v>-1.3328767947607982E-2</v>
      </c>
      <c r="AB604" s="61">
        <f>IF($AA$15,$Z$15*($Q604-1)/(1+AA607*($Q604-1)),0)</f>
        <v>-3.6508585219928724E-2</v>
      </c>
      <c r="AC604" s="114">
        <f>IF(AB604=0,0,-1*AB604^2/$Z$15)</f>
        <v>-1.3328767947607982E-2</v>
      </c>
      <c r="AD604" s="61">
        <f>IF($AA$15,$Z$15*($Q604-1)/(1+AC607*($Q604-1)),0)</f>
        <v>-3.6508585219928724E-2</v>
      </c>
      <c r="AE604" s="114">
        <f>IF(AD604=0,0,-1*AD604^2/$Z$15)</f>
        <v>-1.3328767947607982E-2</v>
      </c>
      <c r="AF604" s="61">
        <f>IF($AA$15,$Z$15*($Q604-1)/(1+AE607*($Q604-1)),0)</f>
        <v>-3.6508585219928724E-2</v>
      </c>
      <c r="AG604" s="114">
        <f>IF(AF604=0,0,-1*AF604^2/$Z$15)</f>
        <v>-1.3328767947607982E-2</v>
      </c>
      <c r="AH604" s="61">
        <f>IF($AA$15,$Z$15*($Q604-1)/(1+AG607*($Q604-1)),0)</f>
        <v>-3.6508585219928724E-2</v>
      </c>
      <c r="AI604" s="114">
        <f>IF(AH604=0,0,-1*AH604^2/$Z$15)</f>
        <v>-1.3328767947607982E-2</v>
      </c>
      <c r="AJ604" s="61">
        <f>IF($AA$15,$Z$15*($Q604-1)/(1+AI607*($Q604-1)),0)</f>
        <v>-3.6508585219928724E-2</v>
      </c>
      <c r="AK604" s="114">
        <f>IF(AJ604=0,0,-1*AJ604^2/$Z$15)</f>
        <v>-1.3328767947607982E-2</v>
      </c>
      <c r="AL604" s="61">
        <f>IF($AA$15,$Z$15*($Q604-1)/(1+AK607*($Q604-1)),0)</f>
        <v>-3.6508585219928724E-2</v>
      </c>
      <c r="AM604" s="114">
        <f>IF(AL604=0,0,-1*AL604^2/$Z$15)</f>
        <v>-1.3328767947607982E-2</v>
      </c>
      <c r="AN604" s="61">
        <f>IF($AA$15,$Z$15*($Q604-1)/(1+AM607*($Q604-1)),0)</f>
        <v>-3.6508585219928724E-2</v>
      </c>
      <c r="AO604" s="114">
        <f>IF(AN604=0,0,-1*AN604^2/$Z$15)</f>
        <v>-1.3328767947607982E-2</v>
      </c>
      <c r="AP604" s="61">
        <f>IF($AA$15,$Z$15*($Q604-1)/(1+AO607*($Q604-1)),0)</f>
        <v>-3.6508585219928724E-2</v>
      </c>
      <c r="AQ604" s="114">
        <f>IF(AP604=0,0,-1*AP604^2/$Z$15)</f>
        <v>-1.3328767947607982E-2</v>
      </c>
      <c r="AR604" s="61">
        <f>IF($AA$15,$Z$15*($Q604-1)/(1+AQ607*($Q604-1)),0)</f>
        <v>-3.6508585219928724E-2</v>
      </c>
      <c r="AS604" s="114">
        <f>IF(AR604=0,0,-1*AR604^2/$Z$15)</f>
        <v>-1.3328767947607982E-2</v>
      </c>
      <c r="AT604" s="61">
        <f>IF($AA$15,$Z$15*($Q604-1)/(1+AS607*($Q604-1)),0)</f>
        <v>-3.6508585219928724E-2</v>
      </c>
      <c r="AU604" s="114">
        <f>IF(AT604=0,0,-1*AT604^2/$Z$15)</f>
        <v>-1.3328767947607982E-2</v>
      </c>
      <c r="AV604" s="61">
        <f>IF($AA$15,$Z$15*($Q604-1)/(1+AU607*($Q604-1)),0)</f>
        <v>-3.6508585219928724E-2</v>
      </c>
      <c r="AW604" s="114">
        <f>IF(AV604=0,0,-1*AV604^2/$Z$15)</f>
        <v>-1.3328767947607982E-2</v>
      </c>
      <c r="AX604" s="61">
        <f>IF($AA$15,$Z$15*($Q604-1)/(1+AW607*($Q604-1)),0)</f>
        <v>-3.6508585219928724E-2</v>
      </c>
      <c r="AY604" s="114">
        <f>IF(AX604=0,0,-1*AX604^2/$Z$15)</f>
        <v>-1.3328767947607982E-2</v>
      </c>
      <c r="AZ604" s="61">
        <f>IF($AA$15,$Z$15*($Q604-1)/(1+AY607*($Q604-1)),0)</f>
        <v>-3.6508585219928724E-2</v>
      </c>
      <c r="BA604" s="114">
        <f>IF(AZ604=0,0,-1*AZ604^2/$Z$15)</f>
        <v>-1.3328767947607982E-2</v>
      </c>
      <c r="BB604" s="61">
        <f>IF($AA$15,$Z$15*($Q604-1)/(1+BA607*($Q604-1)),0)</f>
        <v>-3.6508585219928724E-2</v>
      </c>
      <c r="BC604" s="114">
        <f>IF(BB604=0,0,-1*BB604^2/$Z$15)</f>
        <v>-1.3328767947607982E-2</v>
      </c>
      <c r="BD604" s="61">
        <f>IF($AA$15,$Z$15*($Q604-1)/(1+BC607*($Q604-1)),0)</f>
        <v>-3.6508585219928724E-2</v>
      </c>
      <c r="BE604" s="114">
        <f>IF(BD604=0,0,-1*BD604^2/$Z$15)</f>
        <v>-1.3328767947607982E-2</v>
      </c>
      <c r="BF604" s="61">
        <f>IF($AA$15,$Z$15*($Q604-1)/(1+BE607*($Q604-1)),0)</f>
        <v>-3.6508585219928724E-2</v>
      </c>
      <c r="BG604" s="114">
        <f>IF(BF604=0,0,-1*BF604^2/$Z$15)</f>
        <v>-1.3328767947607982E-2</v>
      </c>
      <c r="BH604" s="61">
        <f>IF($AA$15,$Z$15*($Q604-1)/(1+BG607*($Q604-1)),0)</f>
        <v>-3.6508585219928724E-2</v>
      </c>
      <c r="BI604" s="114">
        <f>IF(BH604=0,0,-1*BH604^2/$Z$15)</f>
        <v>-1.3328767947607982E-2</v>
      </c>
      <c r="BJ604" s="61">
        <f>IF($AA$15,$Z$15*($Q604-1)/(1+BI607*($Q604-1)),0)</f>
        <v>-3.6508585219928724E-2</v>
      </c>
      <c r="BK604" s="114">
        <f>IF(BJ604=0,0,-1*BJ604^2/$Z$15)</f>
        <v>-1.3328767947607982E-2</v>
      </c>
      <c r="BL604" s="61">
        <f>IF($AA$15,$Z$15*($Q604-1)/(1+BK607*($Q604-1)),0)</f>
        <v>-3.6508585219928724E-2</v>
      </c>
      <c r="BM604" s="114">
        <f>IF(BL604=0,0,-1*BL604^2/$Z$15)</f>
        <v>-1.3328767947607982E-2</v>
      </c>
      <c r="BN604" s="61">
        <f>IF($AA$15,$Z$15*($Q604-1)/(1+BM607*($Q604-1)),0)</f>
        <v>-3.6508585219928724E-2</v>
      </c>
      <c r="BO604" s="114">
        <f>IF(BN604=0,0,-1*BN604^2/$Z$15)</f>
        <v>-1.3328767947607982E-2</v>
      </c>
      <c r="BP604" s="61">
        <f>IF($AA$15,$Z$15*($Q604-1)/(1+BO607*($Q604-1)),0)</f>
        <v>-3.6508585219928724E-2</v>
      </c>
      <c r="BQ604" s="114">
        <f>IF(BP604=0,0,-1*BP604^2/$Z$15)</f>
        <v>-1.3328767947607982E-2</v>
      </c>
      <c r="BR604" s="61">
        <f>IF($AA$15,$Z$15*($Q604-1)/(1+BQ607*($Q604-1)),0)</f>
        <v>-3.6508585219928724E-2</v>
      </c>
      <c r="BS604" s="114">
        <f>IF(BR604=0,0,-1*BR604^2/$Z$15)</f>
        <v>-1.3328767947607982E-2</v>
      </c>
      <c r="BT604" s="61">
        <f>IF($AA$15,$Z$15*($Q604-1)/(1+BS607*($Q604-1)),0)</f>
        <v>-3.6508585219928724E-2</v>
      </c>
      <c r="BU604" s="114">
        <f>IF(BT604=0,0,-1*BT604^2/$Z$15)</f>
        <v>-1.3328767947607982E-2</v>
      </c>
      <c r="BV604" s="61">
        <f>IF($AA$15,$Z$15*($Q604-1)/(1+BU607*($Q604-1)),0)</f>
        <v>-3.6508585219928724E-2</v>
      </c>
      <c r="BW604" s="114">
        <f>IF(BV604=0,0,-1*BV604^2/$Z$15)</f>
        <v>-1.3328767947607982E-2</v>
      </c>
      <c r="BX604" s="61">
        <f>IF($AA$15,$Z$15*($Q604-1)/(1+BW607*($Q604-1)),0)</f>
        <v>-3.6508585219928724E-2</v>
      </c>
      <c r="BY604" s="114">
        <f>IF(BX604=0,0,-1*BX604^2/$Z$15)</f>
        <v>-1.3328767947607982E-2</v>
      </c>
      <c r="BZ604" s="61">
        <f>IF($AA$15,$Z$15*($Q604-1)/(1+BY607*($Q604-1)),0)</f>
        <v>-3.6508585219928724E-2</v>
      </c>
      <c r="CA604" s="114">
        <f>IF(BZ604=0,0,-1*BZ604^2/$Z$15)</f>
        <v>-1.3328767947607982E-2</v>
      </c>
      <c r="CB604" s="61">
        <f>IF($AA$15,$Z$15*($Q604-1)/(1+CA607*($Q604-1)),0)</f>
        <v>-3.6508585219928724E-2</v>
      </c>
      <c r="CC604" s="114">
        <f>IF(CB604=0,0,-1*CB604^2/$Z$15)</f>
        <v>-1.3328767947607982E-2</v>
      </c>
      <c r="CD604" s="61">
        <f>IF($AA$15,$Z$15*($Q604-1)/(1+CC607*($Q604-1)),0)</f>
        <v>-3.6508585219928724E-2</v>
      </c>
      <c r="CE604" s="114">
        <f>IF(CD604=0,0,-1*CD604^2/$Z$15)</f>
        <v>-1.3328767947607982E-2</v>
      </c>
      <c r="CF604" s="61">
        <f>IF($AA$15,$Z$15*($Q604-1)/(1+CE607*($Q604-1)),0)</f>
        <v>-3.6508585219928724E-2</v>
      </c>
      <c r="CG604" s="114">
        <f>IF(CF604=0,0,-1*CF604^2/$Z$15)</f>
        <v>-1.3328767947607982E-2</v>
      </c>
      <c r="CH604" s="61">
        <f>IF($AA$15,$Z$15*($Q604-1)/(1+CG607*($Q604-1)),0)</f>
        <v>-3.6508585219928724E-2</v>
      </c>
      <c r="CI604" s="114">
        <f>IF(CH604=0,0,-1*CH604^2/$Z$15)</f>
        <v>-1.3328767947607982E-2</v>
      </c>
      <c r="CJ604" s="61">
        <f>IF($AA$15,$Z$15*($Q604-1)/(1+CI607*($Q604-1)),0)</f>
        <v>-3.6508585219928724E-2</v>
      </c>
      <c r="CK604" s="114">
        <f>IF(CJ604=0,0,-1*CJ604^2/$Z$15)</f>
        <v>-1.3328767947607982E-2</v>
      </c>
      <c r="CL604" s="61">
        <f>IF($AA$15,$Z$15*($Q604-1)/(1+CK607*($Q604-1)),0)</f>
        <v>-3.6508585219928724E-2</v>
      </c>
      <c r="CM604" s="114">
        <f>IF(CL604=0,0,-1*CL604^2/$Z$15)</f>
        <v>-1.3328767947607982E-2</v>
      </c>
      <c r="CN604" s="61">
        <f>IF($AA$15,$Z$15*($Q604-1)/(1+CM607*($Q604-1)),0)</f>
        <v>-3.6508585219928724E-2</v>
      </c>
      <c r="CO604" s="114">
        <f>IF(CN604=0,0,-1*CN604^2/$Z$15)</f>
        <v>-1.3328767947607982E-2</v>
      </c>
      <c r="CP604" s="61">
        <f>IF($AA$15,$Z$15*($Q604-1)/(1+CO607*($Q604-1)),0)</f>
        <v>-3.6508585219928724E-2</v>
      </c>
      <c r="CQ604" s="114">
        <f>IF(CP604=0,0,-1*CP604^2/$Z$15)</f>
        <v>-1.3328767947607982E-2</v>
      </c>
      <c r="CR604" s="61">
        <f>IF($AA$15,$Z$15*($Q604-1)/(1+CQ607*($Q604-1)),0)</f>
        <v>-3.6508585219928724E-2</v>
      </c>
      <c r="CS604" s="114">
        <f>IF(CR604=0,0,-1*CR604^2/$Z$15)</f>
        <v>-1.3328767947607982E-2</v>
      </c>
      <c r="CT604" s="61">
        <f>IF($AA$15,$Z$15*($Q604-1)/(1+CS607*($Q604-1)),0)</f>
        <v>-3.6508585219928724E-2</v>
      </c>
      <c r="CU604" s="114">
        <f>IF(CT604=0,0,-1*CT604^2/$Z$15)</f>
        <v>-1.3328767947607982E-2</v>
      </c>
      <c r="CV604" s="61">
        <f>IF($AA$15,$Z$15*($Q604-1)/(1+CU607*($Q604-1)),0)</f>
        <v>-3.6508585219928724E-2</v>
      </c>
      <c r="CW604" s="114">
        <f>IF(CV604=0,0,-1*CV604^2/$Z$15)</f>
        <v>-1.3328767947607982E-2</v>
      </c>
      <c r="CX604" s="61">
        <f>IF($AA$15,$Z$15*($Q604-1)/(1+CW607*($Q604-1)),0)</f>
        <v>-3.6508585219928724E-2</v>
      </c>
      <c r="CY604" s="114">
        <f>IF(CX604=0,0,-1*CX604^2/$Z$15)</f>
        <v>-1.3328767947607982E-2</v>
      </c>
      <c r="CZ604" s="61">
        <f>IF($AA$15,$Z$15*($Q604-1)/(1+CY607*($Q604-1)),0)</f>
        <v>-3.6508585219928724E-2</v>
      </c>
      <c r="DA604" s="114">
        <f>IF(CZ604=0,0,-1*CZ604^2/$Z$15)</f>
        <v>-1.3328767947607982E-2</v>
      </c>
      <c r="DB604" s="61">
        <f>IF($AA$15,$Z$15*($Q604-1)/(1+DA607*($Q604-1)),0)</f>
        <v>-3.6508585219928724E-2</v>
      </c>
      <c r="DC604" s="114">
        <f>IF(DB604=0,0,-1*DB604^2/$Z$15)</f>
        <v>-1.3328767947607982E-2</v>
      </c>
      <c r="DD604" s="61">
        <f>IF($AA$15,$Z$15*($Q604-1)/(1+DC607*($Q604-1)),0)</f>
        <v>-3.6508585219928724E-2</v>
      </c>
      <c r="DE604" s="114">
        <f>IF(DD604=0,0,-1*DD604^2/$Z$15)</f>
        <v>-1.3328767947607982E-2</v>
      </c>
      <c r="DF604" s="61">
        <f>IF($AA$15,$Z$15*($Q604-1)/(1+DE607*($Q604-1)),0)</f>
        <v>-3.6508585219928724E-2</v>
      </c>
      <c r="DG604" s="114">
        <f>IF(DF604=0,0,-1*DF604^2/$Z$15)</f>
        <v>-1.3328767947607982E-2</v>
      </c>
      <c r="DH604" s="61">
        <f>IF($AA$15,$Z$15*($Q604-1)/(1+DG607*($Q604-1)),0)</f>
        <v>-3.6508585219928724E-2</v>
      </c>
      <c r="DI604" s="114">
        <f>IF(DH604=0,0,-1*DH604^2/$Z$15)</f>
        <v>-1.3328767947607982E-2</v>
      </c>
      <c r="DJ604" s="61">
        <f>IF($AA$15,$Z$15*($Q604-1)/(1+DI607*($Q604-1)),0)</f>
        <v>-3.6508585219928724E-2</v>
      </c>
      <c r="DK604" s="114">
        <f>IF(DJ604=0,0,-1*DJ604^2/$Z$15)</f>
        <v>-1.3328767947607982E-2</v>
      </c>
      <c r="DL604" s="61">
        <f>IF($AA$15,$Z$15*($Q604-1)/(1+DK607*($Q604-1)),0)</f>
        <v>-3.6508585219928724E-2</v>
      </c>
      <c r="DM604" s="154">
        <f>IF(DL604=0,0,-1*DL604^2/$Z$15)</f>
        <v>-1.3328767947607982E-2</v>
      </c>
    </row>
    <row r="605" spans="14:117" x14ac:dyDescent="0.25">
      <c r="N605" s="153">
        <f>$Z$16/(O594*(Q605-1)+1)</f>
        <v>9.6045979879448379E-2</v>
      </c>
      <c r="O605" s="170">
        <f t="shared" si="121"/>
        <v>0.11231134918430498</v>
      </c>
      <c r="P605" s="78">
        <v>10</v>
      </c>
      <c r="Q605" s="61">
        <f>IF($AA$16,AV580/AV592,0)</f>
        <v>1.1693498189645417</v>
      </c>
      <c r="R605" s="61">
        <f>IF($AA$16,$Z$16*($Q605-1)/(1+O554*($Q605-1)),0)</f>
        <v>1.6265369305108895E-2</v>
      </c>
      <c r="S605" s="114">
        <f>IF(R605=0,0,-1*R605^2/$Z$16)</f>
        <v>-2.645622386315786E-3</v>
      </c>
      <c r="T605" s="61">
        <f>IF($AA$16,$Z$16*($Q605-1)/(1+S607*($Q605-1)),0)</f>
        <v>1.6255593662438495E-2</v>
      </c>
      <c r="U605" s="114">
        <f>IF(T605=0,0,-1*T605^2/$Z$16)</f>
        <v>-2.6424432531831055E-3</v>
      </c>
      <c r="V605" s="61">
        <f>IF($AA$16,$Z$16*($Q605-1)/(1+U607*($Q605-1)),0)</f>
        <v>1.6265407293181731E-2</v>
      </c>
      <c r="W605" s="114">
        <f>IF(V605=0,0,-1*V605^2/$Z$16)</f>
        <v>-2.6456347441308945E-3</v>
      </c>
      <c r="X605" s="61">
        <f>IF($AA$16,$Z$16*($Q605-1)/(1+W607*($Q605-1)),0)</f>
        <v>1.6265369305440033E-2</v>
      </c>
      <c r="Y605" s="114">
        <f>IF(X605=0,0,-1*X605^2/$Z$16)</f>
        <v>-2.6456223864235076E-3</v>
      </c>
      <c r="Z605" s="61">
        <f>IF($AA$16,$Z$16*($Q605-1)/(1+Y607*($Q605-1)),0)</f>
        <v>1.62653693048566E-2</v>
      </c>
      <c r="AA605" s="114">
        <f>IF(Z605=0,0,-1*Z605^2/$Z$16)</f>
        <v>-2.6456223862337124E-3</v>
      </c>
      <c r="AB605" s="61">
        <f>IF($AA$16,$Z$16*($Q605-1)/(1+AA607*($Q605-1)),0)</f>
        <v>1.62653693048566E-2</v>
      </c>
      <c r="AC605" s="114">
        <f>IF(AB605=0,0,-1*AB605^2/$Z$16)</f>
        <v>-2.6456223862337124E-3</v>
      </c>
      <c r="AD605" s="61">
        <f>IF($AA$16,$Z$16*($Q605-1)/(1+AC607*($Q605-1)),0)</f>
        <v>1.62653693048566E-2</v>
      </c>
      <c r="AE605" s="114">
        <f>IF(AD605=0,0,-1*AD605^2/$Z$16)</f>
        <v>-2.6456223862337124E-3</v>
      </c>
      <c r="AF605" s="61">
        <f>IF($AA$16,$Z$16*($Q605-1)/(1+AE607*($Q605-1)),0)</f>
        <v>1.62653693048566E-2</v>
      </c>
      <c r="AG605" s="114">
        <f>IF(AF605=0,0,-1*AF605^2/$Z$16)</f>
        <v>-2.6456223862337124E-3</v>
      </c>
      <c r="AH605" s="61">
        <f>IF($AA$16,$Z$16*($Q605-1)/(1+AG607*($Q605-1)),0)</f>
        <v>1.62653693048566E-2</v>
      </c>
      <c r="AI605" s="114">
        <f>IF(AH605=0,0,-1*AH605^2/$Z$16)</f>
        <v>-2.6456223862337124E-3</v>
      </c>
      <c r="AJ605" s="61">
        <f>IF($AA$16,$Z$16*($Q605-1)/(1+AI607*($Q605-1)),0)</f>
        <v>1.62653693048566E-2</v>
      </c>
      <c r="AK605" s="114">
        <f>IF(AJ605=0,0,-1*AJ605^2/$Z$16)</f>
        <v>-2.6456223862337124E-3</v>
      </c>
      <c r="AL605" s="61">
        <f>IF($AA$16,$Z$16*($Q605-1)/(1+AK607*($Q605-1)),0)</f>
        <v>1.62653693048566E-2</v>
      </c>
      <c r="AM605" s="114">
        <f>IF(AL605=0,0,-1*AL605^2/$Z$16)</f>
        <v>-2.6456223862337124E-3</v>
      </c>
      <c r="AN605" s="61">
        <f>IF($AA$16,$Z$16*($Q605-1)/(1+AM607*($Q605-1)),0)</f>
        <v>1.62653693048566E-2</v>
      </c>
      <c r="AO605" s="114">
        <f>IF(AN605=0,0,-1*AN605^2/$Z$16)</f>
        <v>-2.6456223862337124E-3</v>
      </c>
      <c r="AP605" s="61">
        <f>IF($AA$16,$Z$16*($Q605-1)/(1+AO607*($Q605-1)),0)</f>
        <v>1.62653693048566E-2</v>
      </c>
      <c r="AQ605" s="114">
        <f>IF(AP605=0,0,-1*AP605^2/$Z$16)</f>
        <v>-2.6456223862337124E-3</v>
      </c>
      <c r="AR605" s="61">
        <f>IF($AA$16,$Z$16*($Q605-1)/(1+AQ607*($Q605-1)),0)</f>
        <v>1.62653693048566E-2</v>
      </c>
      <c r="AS605" s="114">
        <f>IF(AR605=0,0,-1*AR605^2/$Z$16)</f>
        <v>-2.6456223862337124E-3</v>
      </c>
      <c r="AT605" s="61">
        <f>IF($AA$16,$Z$16*($Q605-1)/(1+AS607*($Q605-1)),0)</f>
        <v>1.62653693048566E-2</v>
      </c>
      <c r="AU605" s="114">
        <f>IF(AT605=0,0,-1*AT605^2/$Z$16)</f>
        <v>-2.6456223862337124E-3</v>
      </c>
      <c r="AV605" s="61">
        <f>IF($AA$16,$Z$16*($Q605-1)/(1+AU607*($Q605-1)),0)</f>
        <v>1.62653693048566E-2</v>
      </c>
      <c r="AW605" s="114">
        <f>IF(AV605=0,0,-1*AV605^2/$Z$16)</f>
        <v>-2.6456223862337124E-3</v>
      </c>
      <c r="AX605" s="61">
        <f>IF($AA$16,$Z$16*($Q605-1)/(1+AW607*($Q605-1)),0)</f>
        <v>1.62653693048566E-2</v>
      </c>
      <c r="AY605" s="114">
        <f>IF(AX605=0,0,-1*AX605^2/$Z$16)</f>
        <v>-2.6456223862337124E-3</v>
      </c>
      <c r="AZ605" s="61">
        <f>IF($AA$16,$Z$16*($Q605-1)/(1+AY607*($Q605-1)),0)</f>
        <v>1.62653693048566E-2</v>
      </c>
      <c r="BA605" s="114">
        <f>IF(AZ605=0,0,-1*AZ605^2/$Z$16)</f>
        <v>-2.6456223862337124E-3</v>
      </c>
      <c r="BB605" s="61">
        <f>IF($AA$16,$Z$16*($Q605-1)/(1+BA607*($Q605-1)),0)</f>
        <v>1.62653693048566E-2</v>
      </c>
      <c r="BC605" s="114">
        <f>IF(BB605=0,0,-1*BB605^2/$Z$16)</f>
        <v>-2.6456223862337124E-3</v>
      </c>
      <c r="BD605" s="61">
        <f>IF($AA$16,$Z$16*($Q605-1)/(1+BC607*($Q605-1)),0)</f>
        <v>1.62653693048566E-2</v>
      </c>
      <c r="BE605" s="114">
        <f>IF(BD605=0,0,-1*BD605^2/$Z$16)</f>
        <v>-2.6456223862337124E-3</v>
      </c>
      <c r="BF605" s="61">
        <f>IF($AA$16,$Z$16*($Q605-1)/(1+BE607*($Q605-1)),0)</f>
        <v>1.62653693048566E-2</v>
      </c>
      <c r="BG605" s="114">
        <f>IF(BF605=0,0,-1*BF605^2/$Z$16)</f>
        <v>-2.6456223862337124E-3</v>
      </c>
      <c r="BH605" s="61">
        <f>IF($AA$16,$Z$16*($Q605-1)/(1+BG607*($Q605-1)),0)</f>
        <v>1.62653693048566E-2</v>
      </c>
      <c r="BI605" s="114">
        <f>IF(BH605=0,0,-1*BH605^2/$Z$16)</f>
        <v>-2.6456223862337124E-3</v>
      </c>
      <c r="BJ605" s="61">
        <f>IF($AA$16,$Z$16*($Q605-1)/(1+BI607*($Q605-1)),0)</f>
        <v>1.62653693048566E-2</v>
      </c>
      <c r="BK605" s="114">
        <f>IF(BJ605=0,0,-1*BJ605^2/$Z$16)</f>
        <v>-2.6456223862337124E-3</v>
      </c>
      <c r="BL605" s="61">
        <f>IF($AA$16,$Z$16*($Q605-1)/(1+BK607*($Q605-1)),0)</f>
        <v>1.62653693048566E-2</v>
      </c>
      <c r="BM605" s="114">
        <f>IF(BL605=0,0,-1*BL605^2/$Z$16)</f>
        <v>-2.6456223862337124E-3</v>
      </c>
      <c r="BN605" s="61">
        <f>IF($AA$16,$Z$16*($Q605-1)/(1+BM607*($Q605-1)),0)</f>
        <v>1.62653693048566E-2</v>
      </c>
      <c r="BO605" s="114">
        <f>IF(BN605=0,0,-1*BN605^2/$Z$16)</f>
        <v>-2.6456223862337124E-3</v>
      </c>
      <c r="BP605" s="61">
        <f>IF($AA$16,$Z$16*($Q605-1)/(1+BO607*($Q605-1)),0)</f>
        <v>1.62653693048566E-2</v>
      </c>
      <c r="BQ605" s="114">
        <f>IF(BP605=0,0,-1*BP605^2/$Z$16)</f>
        <v>-2.6456223862337124E-3</v>
      </c>
      <c r="BR605" s="61">
        <f>IF($AA$16,$Z$16*($Q605-1)/(1+BQ607*($Q605-1)),0)</f>
        <v>1.62653693048566E-2</v>
      </c>
      <c r="BS605" s="114">
        <f>IF(BR605=0,0,-1*BR605^2/$Z$16)</f>
        <v>-2.6456223862337124E-3</v>
      </c>
      <c r="BT605" s="61">
        <f>IF($AA$16,$Z$16*($Q605-1)/(1+BS607*($Q605-1)),0)</f>
        <v>1.62653693048566E-2</v>
      </c>
      <c r="BU605" s="114">
        <f>IF(BT605=0,0,-1*BT605^2/$Z$16)</f>
        <v>-2.6456223862337124E-3</v>
      </c>
      <c r="BV605" s="61">
        <f>IF($AA$16,$Z$16*($Q605-1)/(1+BU607*($Q605-1)),0)</f>
        <v>1.62653693048566E-2</v>
      </c>
      <c r="BW605" s="114">
        <f>IF(BV605=0,0,-1*BV605^2/$Z$16)</f>
        <v>-2.6456223862337124E-3</v>
      </c>
      <c r="BX605" s="61">
        <f>IF($AA$16,$Z$16*($Q605-1)/(1+BW607*($Q605-1)),0)</f>
        <v>1.62653693048566E-2</v>
      </c>
      <c r="BY605" s="114">
        <f>IF(BX605=0,0,-1*BX605^2/$Z$16)</f>
        <v>-2.6456223862337124E-3</v>
      </c>
      <c r="BZ605" s="61">
        <f>IF($AA$16,$Z$16*($Q605-1)/(1+BY607*($Q605-1)),0)</f>
        <v>1.62653693048566E-2</v>
      </c>
      <c r="CA605" s="114">
        <f>IF(BZ605=0,0,-1*BZ605^2/$Z$16)</f>
        <v>-2.6456223862337124E-3</v>
      </c>
      <c r="CB605" s="61">
        <f>IF($AA$16,$Z$16*($Q605-1)/(1+CA607*($Q605-1)),0)</f>
        <v>1.62653693048566E-2</v>
      </c>
      <c r="CC605" s="114">
        <f>IF(CB605=0,0,-1*CB605^2/$Z$16)</f>
        <v>-2.6456223862337124E-3</v>
      </c>
      <c r="CD605" s="61">
        <f>IF($AA$16,$Z$16*($Q605-1)/(1+CC607*($Q605-1)),0)</f>
        <v>1.62653693048566E-2</v>
      </c>
      <c r="CE605" s="114">
        <f>IF(CD605=0,0,-1*CD605^2/$Z$16)</f>
        <v>-2.6456223862337124E-3</v>
      </c>
      <c r="CF605" s="61">
        <f>IF($AA$16,$Z$16*($Q605-1)/(1+CE607*($Q605-1)),0)</f>
        <v>1.62653693048566E-2</v>
      </c>
      <c r="CG605" s="114">
        <f>IF(CF605=0,0,-1*CF605^2/$Z$16)</f>
        <v>-2.6456223862337124E-3</v>
      </c>
      <c r="CH605" s="61">
        <f>IF($AA$16,$Z$16*($Q605-1)/(1+CG607*($Q605-1)),0)</f>
        <v>1.62653693048566E-2</v>
      </c>
      <c r="CI605" s="114">
        <f>IF(CH605=0,0,-1*CH605^2/$Z$16)</f>
        <v>-2.6456223862337124E-3</v>
      </c>
      <c r="CJ605" s="61">
        <f>IF($AA$16,$Z$16*($Q605-1)/(1+CI607*($Q605-1)),0)</f>
        <v>1.62653693048566E-2</v>
      </c>
      <c r="CK605" s="114">
        <f>IF(CJ605=0,0,-1*CJ605^2/$Z$16)</f>
        <v>-2.6456223862337124E-3</v>
      </c>
      <c r="CL605" s="61">
        <f>IF($AA$16,$Z$16*($Q605-1)/(1+CK607*($Q605-1)),0)</f>
        <v>1.62653693048566E-2</v>
      </c>
      <c r="CM605" s="114">
        <f>IF(CL605=0,0,-1*CL605^2/$Z$16)</f>
        <v>-2.6456223862337124E-3</v>
      </c>
      <c r="CN605" s="61">
        <f>IF($AA$16,$Z$16*($Q605-1)/(1+CM607*($Q605-1)),0)</f>
        <v>1.62653693048566E-2</v>
      </c>
      <c r="CO605" s="114">
        <f>IF(CN605=0,0,-1*CN605^2/$Z$16)</f>
        <v>-2.6456223862337124E-3</v>
      </c>
      <c r="CP605" s="61">
        <f>IF($AA$16,$Z$16*($Q605-1)/(1+CO607*($Q605-1)),0)</f>
        <v>1.62653693048566E-2</v>
      </c>
      <c r="CQ605" s="114">
        <f>IF(CP605=0,0,-1*CP605^2/$Z$16)</f>
        <v>-2.6456223862337124E-3</v>
      </c>
      <c r="CR605" s="61">
        <f>IF($AA$16,$Z$16*($Q605-1)/(1+CQ607*($Q605-1)),0)</f>
        <v>1.62653693048566E-2</v>
      </c>
      <c r="CS605" s="114">
        <f>IF(CR605=0,0,-1*CR605^2/$Z$16)</f>
        <v>-2.6456223862337124E-3</v>
      </c>
      <c r="CT605" s="61">
        <f>IF($AA$16,$Z$16*($Q605-1)/(1+CS607*($Q605-1)),0)</f>
        <v>1.62653693048566E-2</v>
      </c>
      <c r="CU605" s="114">
        <f>IF(CT605=0,0,-1*CT605^2/$Z$16)</f>
        <v>-2.6456223862337124E-3</v>
      </c>
      <c r="CV605" s="61">
        <f>IF($AA$16,$Z$16*($Q605-1)/(1+CU607*($Q605-1)),0)</f>
        <v>1.62653693048566E-2</v>
      </c>
      <c r="CW605" s="114">
        <f>IF(CV605=0,0,-1*CV605^2/$Z$16)</f>
        <v>-2.6456223862337124E-3</v>
      </c>
      <c r="CX605" s="61">
        <f>IF($AA$16,$Z$16*($Q605-1)/(1+CW607*($Q605-1)),0)</f>
        <v>1.62653693048566E-2</v>
      </c>
      <c r="CY605" s="114">
        <f>IF(CX605=0,0,-1*CX605^2/$Z$16)</f>
        <v>-2.6456223862337124E-3</v>
      </c>
      <c r="CZ605" s="61">
        <f>IF($AA$16,$Z$16*($Q605-1)/(1+CY607*($Q605-1)),0)</f>
        <v>1.62653693048566E-2</v>
      </c>
      <c r="DA605" s="114">
        <f>IF(CZ605=0,0,-1*CZ605^2/$Z$16)</f>
        <v>-2.6456223862337124E-3</v>
      </c>
      <c r="DB605" s="61">
        <f>IF($AA$16,$Z$16*($Q605-1)/(1+DA607*($Q605-1)),0)</f>
        <v>1.62653693048566E-2</v>
      </c>
      <c r="DC605" s="114">
        <f>IF(DB605=0,0,-1*DB605^2/$Z$16)</f>
        <v>-2.6456223862337124E-3</v>
      </c>
      <c r="DD605" s="61">
        <f>IF($AA$16,$Z$16*($Q605-1)/(1+DC607*($Q605-1)),0)</f>
        <v>1.62653693048566E-2</v>
      </c>
      <c r="DE605" s="114">
        <f>IF(DD605=0,0,-1*DD605^2/$Z$16)</f>
        <v>-2.6456223862337124E-3</v>
      </c>
      <c r="DF605" s="61">
        <f>IF($AA$16,$Z$16*($Q605-1)/(1+DE607*($Q605-1)),0)</f>
        <v>1.62653693048566E-2</v>
      </c>
      <c r="DG605" s="114">
        <f>IF(DF605=0,0,-1*DF605^2/$Z$16)</f>
        <v>-2.6456223862337124E-3</v>
      </c>
      <c r="DH605" s="61">
        <f>IF($AA$16,$Z$16*($Q605-1)/(1+DG607*($Q605-1)),0)</f>
        <v>1.62653693048566E-2</v>
      </c>
      <c r="DI605" s="114">
        <f>IF(DH605=0,0,-1*DH605^2/$Z$16)</f>
        <v>-2.6456223862337124E-3</v>
      </c>
      <c r="DJ605" s="61">
        <f>IF($AA$16,$Z$16*($Q605-1)/(1+DI607*($Q605-1)),0)</f>
        <v>1.62653693048566E-2</v>
      </c>
      <c r="DK605" s="114">
        <f>IF(DJ605=0,0,-1*DJ605^2/$Z$16)</f>
        <v>-2.6456223862337124E-3</v>
      </c>
      <c r="DL605" s="61">
        <f>IF($AA$16,$Z$16*($Q605-1)/(1+DK607*($Q605-1)),0)</f>
        <v>1.62653693048566E-2</v>
      </c>
      <c r="DM605" s="154">
        <f>IF(DL605=0,0,-1*DL605^2/$Z$16)</f>
        <v>-2.6456223862337124E-3</v>
      </c>
    </row>
    <row r="606" spans="14:117" x14ac:dyDescent="0.25">
      <c r="N606" s="157">
        <f>SUM(N596:N605)</f>
        <v>1</v>
      </c>
      <c r="O606" s="167">
        <f>SUM(O596:O605)</f>
        <v>1.0000000000000002</v>
      </c>
      <c r="P606" s="162"/>
      <c r="Q606" s="61"/>
      <c r="R606" s="61">
        <f t="shared" ref="R606:CC606" si="122">SUM(R596:R605)</f>
        <v>1.2493169346261546E-10</v>
      </c>
      <c r="S606" s="61">
        <f t="shared" si="122"/>
        <v>-1.3100737048533426</v>
      </c>
      <c r="T606" s="61">
        <f t="shared" si="122"/>
        <v>-4.8247585910725331E-3</v>
      </c>
      <c r="U606" s="61">
        <f t="shared" si="122"/>
        <v>-1.2999111016479981</v>
      </c>
      <c r="V606" s="61">
        <f t="shared" si="122"/>
        <v>1.8811510735759762E-5</v>
      </c>
      <c r="W606" s="61">
        <f t="shared" si="122"/>
        <v>-1.3101139456115465</v>
      </c>
      <c r="X606" s="61">
        <f t="shared" si="122"/>
        <v>2.8890692269079032E-10</v>
      </c>
      <c r="Y606" s="61">
        <f t="shared" si="122"/>
        <v>-1.3100737052040927</v>
      </c>
      <c r="Z606" s="61">
        <f t="shared" si="122"/>
        <v>-3.4694469519536142E-17</v>
      </c>
      <c r="AA606" s="61">
        <f t="shared" si="122"/>
        <v>-1.3100737045861082</v>
      </c>
      <c r="AB606" s="61">
        <f t="shared" si="122"/>
        <v>-3.4694469519536142E-17</v>
      </c>
      <c r="AC606" s="61">
        <f t="shared" si="122"/>
        <v>-1.3100737045861082</v>
      </c>
      <c r="AD606" s="61">
        <f t="shared" si="122"/>
        <v>0</v>
      </c>
      <c r="AE606" s="61">
        <f t="shared" si="122"/>
        <v>-1.3100737045861086</v>
      </c>
      <c r="AF606" s="61">
        <f t="shared" si="122"/>
        <v>0</v>
      </c>
      <c r="AG606" s="61">
        <f t="shared" si="122"/>
        <v>-1.3100737045861086</v>
      </c>
      <c r="AH606" s="61">
        <f t="shared" si="122"/>
        <v>0</v>
      </c>
      <c r="AI606" s="61">
        <f t="shared" si="122"/>
        <v>-1.3100737045861086</v>
      </c>
      <c r="AJ606" s="61">
        <f t="shared" si="122"/>
        <v>0</v>
      </c>
      <c r="AK606" s="61">
        <f t="shared" si="122"/>
        <v>-1.3100737045861086</v>
      </c>
      <c r="AL606" s="61">
        <f t="shared" si="122"/>
        <v>0</v>
      </c>
      <c r="AM606" s="61">
        <f t="shared" si="122"/>
        <v>-1.3100737045861086</v>
      </c>
      <c r="AN606" s="61">
        <f t="shared" si="122"/>
        <v>0</v>
      </c>
      <c r="AO606" s="61">
        <f t="shared" si="122"/>
        <v>-1.3100737045861086</v>
      </c>
      <c r="AP606" s="61">
        <f t="shared" si="122"/>
        <v>0</v>
      </c>
      <c r="AQ606" s="61">
        <f t="shared" si="122"/>
        <v>-1.3100737045861086</v>
      </c>
      <c r="AR606" s="61">
        <f t="shared" si="122"/>
        <v>0</v>
      </c>
      <c r="AS606" s="61">
        <f t="shared" si="122"/>
        <v>-1.3100737045861086</v>
      </c>
      <c r="AT606" s="61">
        <f t="shared" si="122"/>
        <v>0</v>
      </c>
      <c r="AU606" s="61">
        <f t="shared" si="122"/>
        <v>-1.3100737045861086</v>
      </c>
      <c r="AV606" s="61">
        <f t="shared" si="122"/>
        <v>0</v>
      </c>
      <c r="AW606" s="61">
        <f t="shared" si="122"/>
        <v>-1.3100737045861086</v>
      </c>
      <c r="AX606" s="61">
        <f t="shared" si="122"/>
        <v>0</v>
      </c>
      <c r="AY606" s="61">
        <f t="shared" si="122"/>
        <v>-1.3100737045861086</v>
      </c>
      <c r="AZ606" s="61">
        <f t="shared" si="122"/>
        <v>0</v>
      </c>
      <c r="BA606" s="61">
        <f t="shared" si="122"/>
        <v>-1.3100737045861086</v>
      </c>
      <c r="BB606" s="61">
        <f t="shared" si="122"/>
        <v>0</v>
      </c>
      <c r="BC606" s="61">
        <f t="shared" si="122"/>
        <v>-1.3100737045861086</v>
      </c>
      <c r="BD606" s="61">
        <f t="shared" si="122"/>
        <v>0</v>
      </c>
      <c r="BE606" s="61">
        <f t="shared" si="122"/>
        <v>-1.3100737045861086</v>
      </c>
      <c r="BF606" s="61">
        <f t="shared" si="122"/>
        <v>0</v>
      </c>
      <c r="BG606" s="61">
        <f t="shared" si="122"/>
        <v>-1.3100737045861086</v>
      </c>
      <c r="BH606" s="61">
        <f t="shared" si="122"/>
        <v>0</v>
      </c>
      <c r="BI606" s="61">
        <f t="shared" si="122"/>
        <v>-1.3100737045861086</v>
      </c>
      <c r="BJ606" s="61">
        <f t="shared" si="122"/>
        <v>0</v>
      </c>
      <c r="BK606" s="61">
        <f t="shared" si="122"/>
        <v>-1.3100737045861086</v>
      </c>
      <c r="BL606" s="61">
        <f t="shared" si="122"/>
        <v>0</v>
      </c>
      <c r="BM606" s="61">
        <f t="shared" si="122"/>
        <v>-1.3100737045861086</v>
      </c>
      <c r="BN606" s="61">
        <f t="shared" si="122"/>
        <v>0</v>
      </c>
      <c r="BO606" s="61">
        <f t="shared" si="122"/>
        <v>-1.3100737045861086</v>
      </c>
      <c r="BP606" s="61">
        <f t="shared" si="122"/>
        <v>0</v>
      </c>
      <c r="BQ606" s="61">
        <f t="shared" si="122"/>
        <v>-1.3100737045861086</v>
      </c>
      <c r="BR606" s="61">
        <f t="shared" si="122"/>
        <v>0</v>
      </c>
      <c r="BS606" s="61">
        <f t="shared" si="122"/>
        <v>-1.3100737045861086</v>
      </c>
      <c r="BT606" s="61">
        <f t="shared" si="122"/>
        <v>0</v>
      </c>
      <c r="BU606" s="61">
        <f t="shared" si="122"/>
        <v>-1.3100737045861086</v>
      </c>
      <c r="BV606" s="61">
        <f t="shared" si="122"/>
        <v>0</v>
      </c>
      <c r="BW606" s="61">
        <f t="shared" si="122"/>
        <v>-1.3100737045861086</v>
      </c>
      <c r="BX606" s="61">
        <f t="shared" si="122"/>
        <v>0</v>
      </c>
      <c r="BY606" s="61">
        <f t="shared" si="122"/>
        <v>-1.3100737045861086</v>
      </c>
      <c r="BZ606" s="61">
        <f t="shared" si="122"/>
        <v>0</v>
      </c>
      <c r="CA606" s="61">
        <f t="shared" si="122"/>
        <v>-1.3100737045861086</v>
      </c>
      <c r="CB606" s="61">
        <f t="shared" si="122"/>
        <v>0</v>
      </c>
      <c r="CC606" s="61">
        <f t="shared" si="122"/>
        <v>-1.3100737045861086</v>
      </c>
      <c r="CD606" s="61">
        <f t="shared" ref="CD606:DM606" si="123">SUM(CD596:CD605)</f>
        <v>0</v>
      </c>
      <c r="CE606" s="61">
        <f t="shared" si="123"/>
        <v>-1.3100737045861086</v>
      </c>
      <c r="CF606" s="61">
        <f t="shared" si="123"/>
        <v>0</v>
      </c>
      <c r="CG606" s="61">
        <f t="shared" si="123"/>
        <v>-1.3100737045861086</v>
      </c>
      <c r="CH606" s="61">
        <f t="shared" si="123"/>
        <v>0</v>
      </c>
      <c r="CI606" s="61">
        <f t="shared" si="123"/>
        <v>-1.3100737045861086</v>
      </c>
      <c r="CJ606" s="61">
        <f t="shared" si="123"/>
        <v>0</v>
      </c>
      <c r="CK606" s="61">
        <f t="shared" si="123"/>
        <v>-1.3100737045861086</v>
      </c>
      <c r="CL606" s="61">
        <f t="shared" si="123"/>
        <v>0</v>
      </c>
      <c r="CM606" s="61">
        <f t="shared" si="123"/>
        <v>-1.3100737045861086</v>
      </c>
      <c r="CN606" s="61">
        <f t="shared" si="123"/>
        <v>0</v>
      </c>
      <c r="CO606" s="61">
        <f t="shared" si="123"/>
        <v>-1.3100737045861086</v>
      </c>
      <c r="CP606" s="61">
        <f t="shared" si="123"/>
        <v>0</v>
      </c>
      <c r="CQ606" s="61">
        <f t="shared" si="123"/>
        <v>-1.3100737045861086</v>
      </c>
      <c r="CR606" s="61">
        <f t="shared" si="123"/>
        <v>0</v>
      </c>
      <c r="CS606" s="61">
        <f t="shared" si="123"/>
        <v>-1.3100737045861086</v>
      </c>
      <c r="CT606" s="61">
        <f t="shared" si="123"/>
        <v>0</v>
      </c>
      <c r="CU606" s="61">
        <f t="shared" si="123"/>
        <v>-1.3100737045861086</v>
      </c>
      <c r="CV606" s="61">
        <f t="shared" si="123"/>
        <v>0</v>
      </c>
      <c r="CW606" s="61">
        <f t="shared" si="123"/>
        <v>-1.3100737045861086</v>
      </c>
      <c r="CX606" s="61">
        <f t="shared" si="123"/>
        <v>0</v>
      </c>
      <c r="CY606" s="61">
        <f t="shared" si="123"/>
        <v>-1.3100737045861086</v>
      </c>
      <c r="CZ606" s="61">
        <f t="shared" si="123"/>
        <v>0</v>
      </c>
      <c r="DA606" s="61">
        <f t="shared" si="123"/>
        <v>-1.3100737045861086</v>
      </c>
      <c r="DB606" s="61">
        <f t="shared" si="123"/>
        <v>0</v>
      </c>
      <c r="DC606" s="61">
        <f t="shared" si="123"/>
        <v>-1.3100737045861086</v>
      </c>
      <c r="DD606" s="61">
        <f t="shared" si="123"/>
        <v>0</v>
      </c>
      <c r="DE606" s="61">
        <f t="shared" si="123"/>
        <v>-1.3100737045861086</v>
      </c>
      <c r="DF606" s="61">
        <f t="shared" si="123"/>
        <v>0</v>
      </c>
      <c r="DG606" s="61">
        <f t="shared" si="123"/>
        <v>-1.3100737045861086</v>
      </c>
      <c r="DH606" s="61">
        <f t="shared" si="123"/>
        <v>0</v>
      </c>
      <c r="DI606" s="61">
        <f t="shared" si="123"/>
        <v>-1.3100737045861086</v>
      </c>
      <c r="DJ606" s="61">
        <f t="shared" si="123"/>
        <v>0</v>
      </c>
      <c r="DK606" s="61">
        <f t="shared" si="123"/>
        <v>-1.3100737045861086</v>
      </c>
      <c r="DL606" s="61">
        <f t="shared" si="123"/>
        <v>0</v>
      </c>
      <c r="DM606" s="77">
        <f t="shared" si="123"/>
        <v>-1.3100737045861086</v>
      </c>
    </row>
    <row r="607" spans="14:117" x14ac:dyDescent="0.25">
      <c r="N607" s="54" t="s">
        <v>624</v>
      </c>
      <c r="O607" s="55"/>
      <c r="P607" s="174" t="b">
        <f>IF(P608,IF(AND((ABS(DM607-DK607)&lt;0.001),(O594&gt;=0),(O594&lt;=1)),TRUE,FALSE),FALSE)</f>
        <v>1</v>
      </c>
      <c r="Q607" s="54"/>
      <c r="R607" s="55" t="s">
        <v>623</v>
      </c>
      <c r="S607" s="166">
        <f>$O$34-R606/S606</f>
        <v>0.24679164328186201</v>
      </c>
      <c r="T607" s="165">
        <f>ABS(U607-S607)</f>
        <v>3.7116065744463578E-3</v>
      </c>
      <c r="U607" s="164">
        <f>S607-T606/U606</f>
        <v>0.24308003670741565</v>
      </c>
      <c r="V607" s="165">
        <f>ABS(W607-U607)</f>
        <v>1.4358682921267185E-5</v>
      </c>
      <c r="W607" s="164">
        <f>U607-V606/W606</f>
        <v>0.24309439539033692</v>
      </c>
      <c r="X607" s="165">
        <f>ABS(Y607-W607)</f>
        <v>2.2052723536170049E-10</v>
      </c>
      <c r="Y607" s="164">
        <f>W607-X606/Y606</f>
        <v>0.24309439561086416</v>
      </c>
      <c r="Z607" s="165">
        <f>ABS(AA607-Y607)</f>
        <v>2.7755575615628914E-17</v>
      </c>
      <c r="AA607" s="164">
        <f>Y607-Z606/AA606</f>
        <v>0.24309439561086413</v>
      </c>
      <c r="AB607" s="165">
        <f>ABS(AC607-AA607)</f>
        <v>2.7755575615628914E-17</v>
      </c>
      <c r="AC607" s="164">
        <f>AA607-AB606/AC606</f>
        <v>0.2430943956108641</v>
      </c>
      <c r="AD607" s="165">
        <f>ABS(AE607-AC607)</f>
        <v>0</v>
      </c>
      <c r="AE607" s="164">
        <f>AC607-AD606/AE606</f>
        <v>0.2430943956108641</v>
      </c>
      <c r="AF607" s="165">
        <f>ABS(AG607-AE607)</f>
        <v>0</v>
      </c>
      <c r="AG607" s="164">
        <f>AE607-AF606/AG606</f>
        <v>0.2430943956108641</v>
      </c>
      <c r="AH607" s="165">
        <f>ABS(AI607-AG607)</f>
        <v>0</v>
      </c>
      <c r="AI607" s="164">
        <f>AG607-AH606/AI606</f>
        <v>0.2430943956108641</v>
      </c>
      <c r="AJ607" s="165">
        <f>ABS(AK607-AI607)</f>
        <v>0</v>
      </c>
      <c r="AK607" s="164">
        <f>AI607-AJ606/AK606</f>
        <v>0.2430943956108641</v>
      </c>
      <c r="AL607" s="165">
        <f>ABS(AM607-AK607)</f>
        <v>0</v>
      </c>
      <c r="AM607" s="164">
        <f>AK607-AL606/AM606</f>
        <v>0.2430943956108641</v>
      </c>
      <c r="AN607" s="165">
        <f>ABS(AO607-AM607)</f>
        <v>0</v>
      </c>
      <c r="AO607" s="164">
        <f>AM607-AN606/AO606</f>
        <v>0.2430943956108641</v>
      </c>
      <c r="AP607" s="165">
        <f>ABS(AQ607-AO607)</f>
        <v>0</v>
      </c>
      <c r="AQ607" s="164">
        <f>AO607-AP606/AQ606</f>
        <v>0.2430943956108641</v>
      </c>
      <c r="AR607" s="165">
        <f>ABS(AS607-AQ607)</f>
        <v>0</v>
      </c>
      <c r="AS607" s="164">
        <f>AQ607-AR606/AS606</f>
        <v>0.2430943956108641</v>
      </c>
      <c r="AT607" s="165">
        <f>ABS(AU607-AS607)</f>
        <v>0</v>
      </c>
      <c r="AU607" s="164">
        <f>AS607-AT606/AU606</f>
        <v>0.2430943956108641</v>
      </c>
      <c r="AV607" s="165">
        <f>ABS(AW607-AU607)</f>
        <v>0</v>
      </c>
      <c r="AW607" s="164">
        <f>AU607-AV606/AW606</f>
        <v>0.2430943956108641</v>
      </c>
      <c r="AX607" s="165">
        <f>ABS(AY607-AW607)</f>
        <v>0</v>
      </c>
      <c r="AY607" s="164">
        <f>AW607-AX606/AY606</f>
        <v>0.2430943956108641</v>
      </c>
      <c r="AZ607" s="165">
        <f>ABS(BA607-AY607)</f>
        <v>0</v>
      </c>
      <c r="BA607" s="164">
        <f>AY607-AZ606/BA606</f>
        <v>0.2430943956108641</v>
      </c>
      <c r="BB607" s="165">
        <f>ABS(BC607-BA607)</f>
        <v>0</v>
      </c>
      <c r="BC607" s="164">
        <f>BA607-BB606/BC606</f>
        <v>0.2430943956108641</v>
      </c>
      <c r="BD607" s="165">
        <f>ABS(BE607-BC607)</f>
        <v>0</v>
      </c>
      <c r="BE607" s="164">
        <f>BC607-BD606/BE606</f>
        <v>0.2430943956108641</v>
      </c>
      <c r="BF607" s="165">
        <f>ABS(BG607-BE607)</f>
        <v>0</v>
      </c>
      <c r="BG607" s="164">
        <f>BE607-BF606/BG606</f>
        <v>0.2430943956108641</v>
      </c>
      <c r="BH607" s="165">
        <f>ABS(BI607-BG607)</f>
        <v>0</v>
      </c>
      <c r="BI607" s="164">
        <f>BG607-BH606/BI606</f>
        <v>0.2430943956108641</v>
      </c>
      <c r="BJ607" s="165">
        <f>ABS(BK607-BI607)</f>
        <v>0</v>
      </c>
      <c r="BK607" s="164">
        <f>BI607-BJ606/BK606</f>
        <v>0.2430943956108641</v>
      </c>
      <c r="BL607" s="165">
        <f>ABS(BM607-BK607)</f>
        <v>0</v>
      </c>
      <c r="BM607" s="164">
        <f>BK607-BL606/BM606</f>
        <v>0.2430943956108641</v>
      </c>
      <c r="BN607" s="165">
        <f>ABS(BO607-BM607)</f>
        <v>0</v>
      </c>
      <c r="BO607" s="164">
        <f>BM607-BN606/BO606</f>
        <v>0.2430943956108641</v>
      </c>
      <c r="BP607" s="165">
        <f>ABS(BQ607-BO607)</f>
        <v>0</v>
      </c>
      <c r="BQ607" s="164">
        <f>BO607-BP606/BQ606</f>
        <v>0.2430943956108641</v>
      </c>
      <c r="BR607" s="165">
        <f>ABS(BS607-BQ607)</f>
        <v>0</v>
      </c>
      <c r="BS607" s="164">
        <f>BQ607-BR606/BS606</f>
        <v>0.2430943956108641</v>
      </c>
      <c r="BT607" s="165">
        <f>ABS(BU607-BS607)</f>
        <v>0</v>
      </c>
      <c r="BU607" s="164">
        <f>BS607-BT606/BU606</f>
        <v>0.2430943956108641</v>
      </c>
      <c r="BV607" s="165">
        <f>ABS(BW607-BU607)</f>
        <v>0</v>
      </c>
      <c r="BW607" s="164">
        <f>BU607-BV606/BW606</f>
        <v>0.2430943956108641</v>
      </c>
      <c r="BX607" s="165">
        <f>ABS(BY607-BW607)</f>
        <v>0</v>
      </c>
      <c r="BY607" s="164">
        <f>BW607-BX606/BY606</f>
        <v>0.2430943956108641</v>
      </c>
      <c r="BZ607" s="165">
        <f>ABS(CA607-BY607)</f>
        <v>0</v>
      </c>
      <c r="CA607" s="164">
        <f>BY607-BZ606/CA606</f>
        <v>0.2430943956108641</v>
      </c>
      <c r="CB607" s="165">
        <f>ABS(CC607-CA607)</f>
        <v>0</v>
      </c>
      <c r="CC607" s="164">
        <f>CA607-CB606/CC606</f>
        <v>0.2430943956108641</v>
      </c>
      <c r="CD607" s="165">
        <f>ABS(CE607-CC607)</f>
        <v>0</v>
      </c>
      <c r="CE607" s="164">
        <f>CC607-CD606/CE606</f>
        <v>0.2430943956108641</v>
      </c>
      <c r="CF607" s="165">
        <f>ABS(CG607-CE607)</f>
        <v>0</v>
      </c>
      <c r="CG607" s="164">
        <f>CE607-CF606/CG606</f>
        <v>0.2430943956108641</v>
      </c>
      <c r="CH607" s="165">
        <f>ABS(CI607-CG607)</f>
        <v>0</v>
      </c>
      <c r="CI607" s="164">
        <f>CG607-CH606/CI606</f>
        <v>0.2430943956108641</v>
      </c>
      <c r="CJ607" s="165">
        <f>ABS(CK607-CI607)</f>
        <v>0</v>
      </c>
      <c r="CK607" s="164">
        <f>CI607-CJ606/CK606</f>
        <v>0.2430943956108641</v>
      </c>
      <c r="CL607" s="165">
        <f>ABS(CM607-CK607)</f>
        <v>0</v>
      </c>
      <c r="CM607" s="164">
        <f>CK607-CL606/CM606</f>
        <v>0.2430943956108641</v>
      </c>
      <c r="CN607" s="165">
        <f>ABS(CO607-CM607)</f>
        <v>0</v>
      </c>
      <c r="CO607" s="164">
        <f>CM607-CN606/CO606</f>
        <v>0.2430943956108641</v>
      </c>
      <c r="CP607" s="165">
        <f>ABS(CQ607-CO607)</f>
        <v>0</v>
      </c>
      <c r="CQ607" s="164">
        <f>CO607-CP606/CQ606</f>
        <v>0.2430943956108641</v>
      </c>
      <c r="CR607" s="165">
        <f>ABS(CS607-CQ607)</f>
        <v>0</v>
      </c>
      <c r="CS607" s="164">
        <f>CQ607-CR606/CS606</f>
        <v>0.2430943956108641</v>
      </c>
      <c r="CT607" s="165">
        <f>ABS(CU607-CS607)</f>
        <v>0</v>
      </c>
      <c r="CU607" s="164">
        <f>CS607-CT606/CU606</f>
        <v>0.2430943956108641</v>
      </c>
      <c r="CV607" s="165">
        <f>ABS(CW607-CU607)</f>
        <v>0</v>
      </c>
      <c r="CW607" s="164">
        <f>CU607-CV606/CW606</f>
        <v>0.2430943956108641</v>
      </c>
      <c r="CX607" s="165">
        <f>ABS(CY607-CW607)</f>
        <v>0</v>
      </c>
      <c r="CY607" s="164">
        <f>CW607-CX606/CY606</f>
        <v>0.2430943956108641</v>
      </c>
      <c r="CZ607" s="165">
        <f>ABS(DA607-CY607)</f>
        <v>0</v>
      </c>
      <c r="DA607" s="164">
        <f>CY607-CZ606/DA606</f>
        <v>0.2430943956108641</v>
      </c>
      <c r="DB607" s="165">
        <f>ABS(DC607-DA607)</f>
        <v>0</v>
      </c>
      <c r="DC607" s="164">
        <f>DA607-DB606/DC606</f>
        <v>0.2430943956108641</v>
      </c>
      <c r="DD607" s="165">
        <f>ABS(DE607-DC607)</f>
        <v>0</v>
      </c>
      <c r="DE607" s="164">
        <f>DC607-DD606/DE606</f>
        <v>0.2430943956108641</v>
      </c>
      <c r="DF607" s="165">
        <f>ABS(DG607-DE607)</f>
        <v>0</v>
      </c>
      <c r="DG607" s="164">
        <f>DE607-DF606/DG606</f>
        <v>0.2430943956108641</v>
      </c>
      <c r="DH607" s="165">
        <f>ABS(DI607-DG607)</f>
        <v>0</v>
      </c>
      <c r="DI607" s="164">
        <f>DG607-DH606/DI606</f>
        <v>0.2430943956108641</v>
      </c>
      <c r="DJ607" s="165">
        <f>ABS(DK607-DI607)</f>
        <v>0</v>
      </c>
      <c r="DK607" s="164">
        <f>DI607-DJ606/DK606</f>
        <v>0.2430943956108641</v>
      </c>
      <c r="DL607" s="165">
        <f>ABS(DM607-DK607)</f>
        <v>0</v>
      </c>
      <c r="DM607" s="166">
        <f>DK607-DL606/DM606</f>
        <v>0.2430943956108641</v>
      </c>
    </row>
    <row r="608" spans="14:117" x14ac:dyDescent="0.25">
      <c r="N608" s="70" t="s">
        <v>625</v>
      </c>
      <c r="O608" s="73"/>
      <c r="P608" s="175" t="b">
        <f>IF(ISNUMBER(O594),TRUE,FALSE)</f>
        <v>1</v>
      </c>
      <c r="Q608" s="70"/>
      <c r="R608" s="73"/>
      <c r="S608" s="80"/>
      <c r="T608" s="73"/>
      <c r="U608" s="73"/>
      <c r="V608" s="73"/>
      <c r="W608" s="73"/>
      <c r="X608" s="73"/>
      <c r="Y608" s="73"/>
      <c r="Z608" s="73"/>
      <c r="AA608" s="73"/>
      <c r="AB608" s="73"/>
      <c r="AC608" s="73"/>
      <c r="AD608" s="73"/>
      <c r="AE608" s="73"/>
      <c r="AF608" s="73"/>
      <c r="AG608" s="73"/>
      <c r="AH608" s="73"/>
      <c r="AI608" s="73"/>
      <c r="AJ608" s="73"/>
      <c r="AK608" s="73"/>
      <c r="AL608" s="73"/>
      <c r="AM608" s="73"/>
      <c r="AN608" s="73"/>
      <c r="AO608" s="73"/>
      <c r="AP608" s="73"/>
      <c r="AQ608" s="73"/>
      <c r="AR608" s="73"/>
      <c r="AS608" s="73"/>
      <c r="AT608" s="73"/>
      <c r="AU608" s="73"/>
      <c r="AV608" s="73"/>
      <c r="AW608" s="73"/>
      <c r="AX608" s="73"/>
      <c r="AY608" s="73"/>
      <c r="AZ608" s="73"/>
      <c r="BA608" s="73"/>
      <c r="BB608" s="73"/>
      <c r="BC608" s="73"/>
      <c r="BD608" s="73"/>
      <c r="BE608" s="73"/>
      <c r="BF608" s="73"/>
      <c r="BG608" s="73"/>
      <c r="BH608" s="73"/>
      <c r="BI608" s="73"/>
      <c r="BJ608" s="73"/>
      <c r="BK608" s="73"/>
      <c r="BL608" s="73"/>
      <c r="BM608" s="73"/>
      <c r="BN608" s="73"/>
      <c r="BO608" s="73"/>
      <c r="BP608" s="73"/>
      <c r="BQ608" s="73"/>
      <c r="BR608" s="73"/>
      <c r="BS608" s="73"/>
      <c r="BT608" s="73"/>
      <c r="BU608" s="73"/>
      <c r="BV608" s="73"/>
      <c r="BW608" s="73"/>
      <c r="BX608" s="73"/>
      <c r="BY608" s="73"/>
      <c r="BZ608" s="73"/>
      <c r="CA608" s="73"/>
      <c r="CB608" s="73"/>
      <c r="CC608" s="73"/>
      <c r="CD608" s="73"/>
      <c r="CE608" s="73"/>
      <c r="CF608" s="73"/>
      <c r="CG608" s="73"/>
      <c r="CH608" s="73"/>
      <c r="CI608" s="73"/>
      <c r="CJ608" s="73"/>
      <c r="CK608" s="73"/>
      <c r="CL608" s="73"/>
      <c r="CM608" s="73"/>
      <c r="CN608" s="73"/>
      <c r="CO608" s="73"/>
      <c r="CP608" s="73"/>
      <c r="CQ608" s="73"/>
      <c r="CR608" s="73"/>
      <c r="CS608" s="73"/>
      <c r="CT608" s="73"/>
      <c r="CU608" s="73"/>
      <c r="CV608" s="73"/>
      <c r="CW608" s="73"/>
      <c r="CX608" s="73"/>
      <c r="CY608" s="73"/>
      <c r="CZ608" s="73"/>
      <c r="DA608" s="73"/>
      <c r="DB608" s="73"/>
      <c r="DC608" s="73"/>
      <c r="DD608" s="73"/>
      <c r="DE608" s="73"/>
      <c r="DF608" s="73"/>
      <c r="DG608" s="73"/>
      <c r="DH608" s="73"/>
      <c r="DI608" s="73"/>
      <c r="DJ608" s="73"/>
      <c r="DK608" s="73"/>
      <c r="DL608" s="73"/>
      <c r="DM608" s="80"/>
    </row>
    <row r="609" spans="14:56" x14ac:dyDescent="0.25">
      <c r="N609" s="176" t="s">
        <v>628</v>
      </c>
      <c r="O609" s="177"/>
      <c r="P609" s="178">
        <f>ABS(SUM(Q596:Q605)-SUM(Q556:Q565))</f>
        <v>7.3269923461793951E-10</v>
      </c>
      <c r="T609" s="51"/>
      <c r="V609" s="47"/>
      <c r="W609" s="47"/>
      <c r="AW609" t="s">
        <v>576</v>
      </c>
    </row>
    <row r="610" spans="14:56" x14ac:dyDescent="0.25">
      <c r="N610" s="54" t="s">
        <v>626</v>
      </c>
      <c r="O610" s="58"/>
      <c r="P610" s="171"/>
      <c r="Q610" s="57" t="s">
        <v>545</v>
      </c>
      <c r="R610" s="56"/>
      <c r="S610" s="56"/>
      <c r="T610" s="57"/>
      <c r="U610" s="57"/>
      <c r="V610" s="54">
        <v>1</v>
      </c>
      <c r="W610" s="55">
        <v>2</v>
      </c>
      <c r="X610" s="55">
        <v>3</v>
      </c>
      <c r="Y610" s="55">
        <v>4</v>
      </c>
      <c r="Z610" s="55">
        <v>5</v>
      </c>
      <c r="AA610" s="55">
        <v>6</v>
      </c>
      <c r="AB610" s="55">
        <v>7</v>
      </c>
      <c r="AC610" s="55">
        <v>8</v>
      </c>
      <c r="AD610" s="55">
        <v>9</v>
      </c>
      <c r="AE610" s="58">
        <v>10</v>
      </c>
      <c r="AF610" s="83" t="s">
        <v>569</v>
      </c>
      <c r="AG610" s="54"/>
      <c r="AH610" s="55"/>
      <c r="AI610" s="55"/>
      <c r="AJ610" s="55"/>
      <c r="AK610" s="55"/>
      <c r="AL610" s="55"/>
      <c r="AM610" s="55"/>
      <c r="AN610" s="55"/>
      <c r="AO610" s="55"/>
      <c r="AP610" s="55"/>
      <c r="AQ610" s="55"/>
      <c r="AR610" s="58"/>
      <c r="AS610" s="54"/>
      <c r="AT610" s="55" t="s">
        <v>565</v>
      </c>
      <c r="AU610" s="55" t="s">
        <v>577</v>
      </c>
      <c r="AV610" s="58" t="s">
        <v>578</v>
      </c>
    </row>
    <row r="611" spans="14:56" x14ac:dyDescent="0.25">
      <c r="N611" s="82"/>
      <c r="O611" s="172"/>
      <c r="P611" s="78">
        <v>1</v>
      </c>
      <c r="Q611" s="61">
        <f>N596/N606</f>
        <v>6.5255901888544118E-2</v>
      </c>
      <c r="R611" s="62"/>
      <c r="S611" s="62"/>
      <c r="T611" s="60"/>
      <c r="U611" s="63"/>
      <c r="V611" s="153">
        <f>SQRT($T$51*VLOOKUP(V610,$P$51:$T$60,5))*(1-$Q$20)*Q611*VLOOKUP(V610,P611:Q620,2)</f>
        <v>8.7457964671382681E-4</v>
      </c>
      <c r="W611" s="61">
        <f>SQRT($T$51*VLOOKUP(W610,$P$51:$T$60,5))*(1-$R$20)*Q611*VLOOKUP(W610,P611:Q620,2)</f>
        <v>2.3751193899066866E-3</v>
      </c>
      <c r="X611" s="61">
        <f>SQRT($T$51*VLOOKUP(X610,$P$51:$T$60,5))*(1-$S$20)*Q611*VLOOKUP(X610,P611:Q620,2)</f>
        <v>3.7427477087371157E-3</v>
      </c>
      <c r="Y611" s="61">
        <f>SQRT($T$51*VLOOKUP(Y610,$P$51:$T$60,5))*(1-$T$20)*Q611*VLOOKUP(Y610,P611:Q620,2)</f>
        <v>5.0127661047713818E-3</v>
      </c>
      <c r="Z611" s="61">
        <f>SQRT($T$51*VLOOKUP(Z610,$P$51:$T$60,5))*(1-$U$20)*Q611*VLOOKUP(Z610,P611:Q620,2)</f>
        <v>4.7757341587932444E-3</v>
      </c>
      <c r="AA611" s="61">
        <f>SQRT($T$51*VLOOKUP(AA610,$P$51:$T$60,5))*(1-$V$20)*Q611*VLOOKUP(AA610,P611:Q620,2)</f>
        <v>6.2245039736827578E-3</v>
      </c>
      <c r="AB611" s="61">
        <f>SQRT($T$51*VLOOKUP(AB610,$P$51:$T$60,5))*(1-$W$20)*Q611*VLOOKUP(AB610,P611:Q620,2)</f>
        <v>3.3280655393444155E-4</v>
      </c>
      <c r="AC611" s="61">
        <f>SQRT($T$51*VLOOKUP(AC610,$P$51:$T$60,5))*(1-$X$20)*Q611*VLOOKUP(AC610,P611:Q620,2)</f>
        <v>1.5094614877666313E-3</v>
      </c>
      <c r="AD611" s="61">
        <f>SQRT($T$51*VLOOKUP(AD610,$P$51:$T$60,5))*(1-$Y$20)*Q611*VLOOKUP(AD610,P611:Q620,2)</f>
        <v>2.1938973750623976E-3</v>
      </c>
      <c r="AE611" s="155">
        <f>SQRT($T$51*VLOOKUP(AE610,$P$51:$T$60,5))*(1-$Z$20)*Q611*VLOOKUP(AE610,P611:Q620,2)</f>
        <v>1.9477331799994239E-3</v>
      </c>
      <c r="AF611" s="84">
        <f>$U$51*Q611</f>
        <v>1.7489781948642908E-6</v>
      </c>
      <c r="AG611" s="59" t="s">
        <v>69</v>
      </c>
      <c r="AH611" s="61">
        <f>$AE$10*AE621*100000/($T$3*$AE$9)^2</f>
        <v>0.82559276785285118</v>
      </c>
      <c r="AI611" s="65" t="s">
        <v>583</v>
      </c>
      <c r="AJ611" s="66" t="s">
        <v>573</v>
      </c>
      <c r="AK611" s="61">
        <f>(AH618+SQRT(AH620))^(1/3)+(AH618-SQRT(AH620))^(1/3)-AH614/3</f>
        <v>0.16587119894378116</v>
      </c>
      <c r="AL611" s="63">
        <f>AK611^3+AH614*AK611^2+AH615*AK611+AH616</f>
        <v>0</v>
      </c>
      <c r="AM611" s="65" t="s">
        <v>573</v>
      </c>
      <c r="AN611" s="61">
        <f>IF(AH620&gt;=0,AK611,AK618)</f>
        <v>0.16587119894378116</v>
      </c>
      <c r="AO611" s="61">
        <f>IF(AN611&lt;AN612,AN612,AN611)</f>
        <v>0.16587119894378116</v>
      </c>
      <c r="AP611" s="61">
        <f>AO611</f>
        <v>0.16587119894378116</v>
      </c>
      <c r="AQ611" s="67">
        <f>IF(AP611&lt;AP612,AP612,AP611)</f>
        <v>0.16587119894378116</v>
      </c>
      <c r="AR611" s="81"/>
      <c r="AS611" s="59">
        <v>1</v>
      </c>
      <c r="AT611" s="61">
        <f>AT583</f>
        <v>5.4980683411787988E-2</v>
      </c>
      <c r="AU611" s="61">
        <f>SUMPRODUCT(Q611:Q620,$AT$51:$AT$60)</f>
        <v>0.37388646280046695</v>
      </c>
      <c r="AV611" s="68">
        <f>IF($AA$7,EXP((AT611/AH612)*(AQ616-1)-LN(AQ616-AH612)-AH611*(2*AU611/AH611-AT611/AH612)*LN((AQ616+2.41421536*AH612)/(AQ616-0.41421536*AH612))/(AH612*2.82842713)      ),1)</f>
        <v>2.9100436403946723</v>
      </c>
    </row>
    <row r="612" spans="14:56" x14ac:dyDescent="0.25">
      <c r="N612" s="82"/>
      <c r="O612" s="172"/>
      <c r="P612" s="78">
        <v>2</v>
      </c>
      <c r="Q612" s="61">
        <f>N597/N606</f>
        <v>0.1020198677377346</v>
      </c>
      <c r="R612" s="62"/>
      <c r="S612" s="62"/>
      <c r="T612" s="60"/>
      <c r="U612" s="63"/>
      <c r="V612" s="153">
        <f>SQRT($T$52*VLOOKUP(V610,$P$51:$T$60,5))*(1-$Q$21)*Q612*VLOOKUP(V610,P611:Q620,2)</f>
        <v>2.3751193899066866E-3</v>
      </c>
      <c r="W612" s="61">
        <f>SQRT($T$52*VLOOKUP(W610,$P$51:$T$60,5))*(1-$R$21)*Q612*VLOOKUP(W610,P611:Q620,2)</f>
        <v>6.4167648383485487E-3</v>
      </c>
      <c r="X612" s="61">
        <f>SQRT($T$52*VLOOKUP(X610,$P$51:$T$60,5))*(1-$S$21)*Q612*VLOOKUP(X610,P611:Q620,2)</f>
        <v>1.0270557776554957E-2</v>
      </c>
      <c r="Y612" s="61">
        <f>SQRT($T$52*VLOOKUP(Y610,$P$51:$T$60,5))*(1-$T$21)*Q612*VLOOKUP(Y610,P611:Q620,2)</f>
        <v>1.2439963952621216E-2</v>
      </c>
      <c r="Z612" s="61">
        <f>SQRT($T$52*VLOOKUP(Z610,$P$51:$T$60,5))*(1-$U$21)*Q612*VLOOKUP(Z610,P611:Q620,2)</f>
        <v>1.3364764663895339E-2</v>
      </c>
      <c r="AA612" s="61">
        <f>SQRT($T$52*VLOOKUP(AA610,$P$51:$T$60,5))*(1-$V$21)*Q612*VLOOKUP(AA610,P611:Q620,2)</f>
        <v>1.7122524101457932E-2</v>
      </c>
      <c r="AB612" s="61">
        <f>SQRT($T$52*VLOOKUP(AB610,$P$51:$T$60,5))*(1-$W$21)*Q612*VLOOKUP(AB610,P611:Q620,2)</f>
        <v>8.8248763349386007E-4</v>
      </c>
      <c r="AC612" s="61">
        <f>SQRT($T$52*VLOOKUP(AC610,$P$51:$T$60,5))*(1-$X$21)*Q612*VLOOKUP(AC610,P611:Q620,2)</f>
        <v>3.9072066889616775E-3</v>
      </c>
      <c r="AD612" s="61">
        <f>SQRT($T$52*VLOOKUP(AD610,$P$51:$T$60,5))*(1-$Y$21)*Q612*VLOOKUP(AD610,P611:Q620,2)</f>
        <v>5.9471164831364281E-3</v>
      </c>
      <c r="AE612" s="155">
        <f>SQRT($T$52*VLOOKUP(AE610,$P$51:$T$60,5))*(1-$Z$21)*Q612*VLOOKUP(AE610,P611:Q620,2)</f>
        <v>5.3437297636895458E-3</v>
      </c>
      <c r="AF612" s="84">
        <f>$U$52*Q612</f>
        <v>4.1267133777919762E-6</v>
      </c>
      <c r="AG612" s="59" t="s">
        <v>65</v>
      </c>
      <c r="AH612" s="61">
        <f>AF621*$AE$10*100000/($T$3*$AE$9)</f>
        <v>0.10707934473984437</v>
      </c>
      <c r="AI612" s="61"/>
      <c r="AJ612" s="66" t="s">
        <v>574</v>
      </c>
      <c r="AK612" s="66" t="e">
        <f>1/0</f>
        <v>#DIV/0!</v>
      </c>
      <c r="AL612" s="61"/>
      <c r="AM612" s="65" t="s">
        <v>574</v>
      </c>
      <c r="AN612" s="66">
        <f>IF(AH620&gt;=0,0,AK619)</f>
        <v>0</v>
      </c>
      <c r="AO612" s="61">
        <f>IF(AN611&lt;AN612,AN611,AN612)</f>
        <v>0</v>
      </c>
      <c r="AP612" s="61">
        <f>IF(AO612&lt;AO613,AO613,AO612)</f>
        <v>0</v>
      </c>
      <c r="AQ612" s="67">
        <f>IF(AP611&lt;AP612,AP611,AP612)</f>
        <v>0</v>
      </c>
      <c r="AR612" s="81"/>
      <c r="AS612" s="59">
        <v>2</v>
      </c>
      <c r="AT612" s="61">
        <f t="shared" ref="AT612:AT620" si="124">AT584</f>
        <v>8.2978405430088234E-2</v>
      </c>
      <c r="AU612" s="61">
        <f>SUMPRODUCT(Q611:Q620,$AU$51:$AU$60)</f>
        <v>0.64405328265185291</v>
      </c>
      <c r="AV612" s="68">
        <f>IF($AA$8,EXP((AT612/AH612)*(AQ616-1)-LN(AQ616-AH612)-AH611*(2*AU612/AH611-AT612/AH612)*LN((AQ616+2.41421536*AH612)/(AQ616-0.41421536*AH612))/(AH612*2.82842713)      ),1)</f>
        <v>0.6128042859613041</v>
      </c>
    </row>
    <row r="613" spans="14:56" x14ac:dyDescent="0.25">
      <c r="N613" s="82"/>
      <c r="O613" s="172"/>
      <c r="P613" s="78">
        <v>3</v>
      </c>
      <c r="Q613" s="61">
        <f>N598/N606</f>
        <v>0.11931858871470116</v>
      </c>
      <c r="R613" s="62"/>
      <c r="S613" s="62"/>
      <c r="T613" s="60"/>
      <c r="U613" s="63"/>
      <c r="V613" s="153">
        <f>SQRT($T$53*VLOOKUP(V610,$P$51:$T$60,5))*(1-$Q$22)*Q613*VLOOKUP(V610,P611:Q620,2)</f>
        <v>3.7427477087371161E-3</v>
      </c>
      <c r="W613" s="61">
        <f>SQRT($T$53*VLOOKUP(W610,$P$51:$T$60,5))*(1-$R$22)*Q613*VLOOKUP(W610,P611:Q620,2)</f>
        <v>1.0270557776554955E-2</v>
      </c>
      <c r="X613" s="61">
        <f>SQRT($T$53*VLOOKUP(X610,$P$51:$T$60,5))*(1-$S$22)*Q613*VLOOKUP(X610,P611:Q620,2)</f>
        <v>1.647509434440186E-2</v>
      </c>
      <c r="Y613" s="61">
        <f>SQRT($T$53*VLOOKUP(Y610,$P$51:$T$60,5))*(1-$T$22)*Q613*VLOOKUP(Y610,P611:Q620,2)</f>
        <v>2.1977133334305135E-2</v>
      </c>
      <c r="Z613" s="61">
        <f>SQRT($T$53*VLOOKUP(Z610,$P$51:$T$60,5))*(1-$U$22)*Q613*VLOOKUP(Z610,P611:Q620,2)</f>
        <v>2.1438356796022739E-2</v>
      </c>
      <c r="AA613" s="61">
        <f>SQRT($T$53*VLOOKUP(AA610,$P$51:$T$60,5))*(1-$V$22)*Q613*VLOOKUP(AA610,P611:Q620,2)</f>
        <v>2.691356199583831E-2</v>
      </c>
      <c r="AB613" s="61">
        <f>SQRT($T$53*VLOOKUP(AB610,$P$51:$T$60,5))*(1-$W$22)*Q613*VLOOKUP(AB610,P611:Q620,2)</f>
        <v>1.3638083411463395E-3</v>
      </c>
      <c r="AC613" s="61">
        <f>SQRT($T$53*VLOOKUP(AC610,$P$51:$T$60,5))*(1-$X$22)*Q613*VLOOKUP(AC610,P611:Q620,2)</f>
        <v>6.3191281040724774E-3</v>
      </c>
      <c r="AD613" s="61">
        <f>SQRT($T$53*VLOOKUP(AD610,$P$51:$T$60,5))*(1-$Y$22)*Q613*VLOOKUP(AD610,P611:Q620,2)</f>
        <v>9.4825507302296278E-3</v>
      </c>
      <c r="AE613" s="155">
        <f>SQRT($T$53*VLOOKUP(AE610,$P$51:$T$60,5))*(1-$Z$22)*Q613*VLOOKUP(AE610,P611:Q620,2)</f>
        <v>8.6393865236096337E-3</v>
      </c>
      <c r="AF613" s="84">
        <f>$U$53*Q613</f>
        <v>6.7229293446848424E-6</v>
      </c>
      <c r="AG613" s="82"/>
      <c r="AH613" s="65"/>
      <c r="AI613" s="61"/>
      <c r="AJ613" s="66" t="s">
        <v>575</v>
      </c>
      <c r="AK613" s="66" t="e">
        <f>1/0</f>
        <v>#DIV/0!</v>
      </c>
      <c r="AL613" s="61"/>
      <c r="AM613" s="65" t="s">
        <v>575</v>
      </c>
      <c r="AN613" s="66">
        <f>IF(AH620&gt;=0,0,AK620)</f>
        <v>0</v>
      </c>
      <c r="AO613" s="61">
        <f>AN613</f>
        <v>0</v>
      </c>
      <c r="AP613" s="61">
        <f>IF(AO612&lt;AO613,AO612,AO613)</f>
        <v>0</v>
      </c>
      <c r="AQ613" s="67">
        <f>AP613</f>
        <v>0</v>
      </c>
      <c r="AR613" s="81"/>
      <c r="AS613" s="59">
        <v>3</v>
      </c>
      <c r="AT613" s="61">
        <f t="shared" si="124"/>
        <v>0.11558353539329831</v>
      </c>
      <c r="AU613" s="61">
        <f>SUMPRODUCT(Q611:Q620,$AV$51:$AV$60)</f>
        <v>0.89314761725865355</v>
      </c>
      <c r="AV613" s="68">
        <f>IF($AA$9,EXP((AT613/AH612)*(AQ616-1)-LN(AQ616-AH612)-AH611*(2*AU613/AH611-AT613/AH612)*LN((AQ616+2.41421536*AH612)/(AQ616-0.41421536*AH612))/(AH612*2.82842713)      ),1)</f>
        <v>0.17156850668878315</v>
      </c>
    </row>
    <row r="614" spans="14:56" x14ac:dyDescent="0.25">
      <c r="N614" s="82"/>
      <c r="O614" s="172"/>
      <c r="P614" s="78">
        <v>4</v>
      </c>
      <c r="Q614" s="61">
        <f>N599/N606</f>
        <v>0.12592706197221629</v>
      </c>
      <c r="R614" s="62"/>
      <c r="S614" s="62"/>
      <c r="T614" s="60"/>
      <c r="U614" s="63"/>
      <c r="V614" s="153">
        <f>SQRT($T$54*VLOOKUP(V610,$P$51:$T$60,5))*(1-$Q$23)*Q614*VLOOKUP(V610,P611:Q620,2)</f>
        <v>5.0127661047713809E-3</v>
      </c>
      <c r="W614" s="61">
        <f>SQRT($T$54*VLOOKUP(W610,$P$51:$T$60,5))*(1-$R$23)*Q614*VLOOKUP(W610,P611:Q620,2)</f>
        <v>1.2439963952621216E-2</v>
      </c>
      <c r="X614" s="61">
        <f>SQRT($T$54*VLOOKUP(X610,$P$51:$T$60,5))*(1-$S$23)*Q614*VLOOKUP(X610,P611:Q620,2)</f>
        <v>2.1977133334305135E-2</v>
      </c>
      <c r="Y614" s="61">
        <f>SQRT($T$54*VLOOKUP(Y610,$P$51:$T$60,5))*(1-$T$23)*Q614*VLOOKUP(Y610,P611:Q620,2)</f>
        <v>2.9511090591968166E-2</v>
      </c>
      <c r="Z614" s="61">
        <f>SQRT($T$54*VLOOKUP(Z610,$P$51:$T$60,5))*(1-$U$23)*Q614*VLOOKUP(Z610,P611:Q620,2)</f>
        <v>2.8481935467972008E-2</v>
      </c>
      <c r="AA614" s="61">
        <f>SQRT($T$54*VLOOKUP(AA610,$P$51:$T$60,5))*(1-$V$23)*Q614*VLOOKUP(AA610,P611:Q620,2)</f>
        <v>3.4270001073937385E-2</v>
      </c>
      <c r="AB614" s="61">
        <f>SQRT($T$54*VLOOKUP(AB610,$P$51:$T$60,5))*(1-$W$23)*Q614*VLOOKUP(AB610,P611:Q620,2)</f>
        <v>1.8356661022190654E-3</v>
      </c>
      <c r="AC614" s="61">
        <f>SQRT($T$54*VLOOKUP(AC610,$P$51:$T$60,5))*(1-$X$23)*Q614*VLOOKUP(AC610,P611:Q620,2)</f>
        <v>8.3685478634472205E-3</v>
      </c>
      <c r="AD614" s="61">
        <f>SQRT($T$54*VLOOKUP(AD610,$P$51:$T$60,5))*(1-$Y$23)*Q614*VLOOKUP(AD610,P611:Q620,2)</f>
        <v>1.3912775631404308E-2</v>
      </c>
      <c r="AE614" s="155">
        <f>SQRT($T$54*VLOOKUP(AE610,$P$51:$T$60,5))*(1-$Z$23)*Q614*VLOOKUP(AE610,P611:Q620,2)</f>
        <v>1.0496675165975848E-2</v>
      </c>
      <c r="AF614" s="84">
        <f>$U$54*Q614</f>
        <v>9.1154605154410986E-6</v>
      </c>
      <c r="AG614" s="59" t="s">
        <v>570</v>
      </c>
      <c r="AH614" s="60">
        <f>AH612-1</f>
        <v>-0.89292065526015563</v>
      </c>
      <c r="AI614" s="61"/>
      <c r="AJ614" s="66"/>
      <c r="AK614" s="61"/>
      <c r="AL614" s="61"/>
      <c r="AM614" s="50"/>
      <c r="AN614" s="65"/>
      <c r="AO614" s="65"/>
      <c r="AP614" s="65"/>
      <c r="AQ614" s="65"/>
      <c r="AR614" s="81"/>
      <c r="AS614" s="59">
        <v>4</v>
      </c>
      <c r="AT614" s="61">
        <f t="shared" si="124"/>
        <v>0.14849269129567372</v>
      </c>
      <c r="AU614" s="61">
        <f>SUMPRODUCT(Q611:Q620,$AW$51:$AW$60)</f>
        <v>1.1115048529941507</v>
      </c>
      <c r="AV614" s="68">
        <f>IF($AA$10,EXP((AT614/AH612)*(AQ616-1)-LN(AQ616-AH612)-AH611*(2*AU614/AH611-AT614/AH612)*LN((AQ616+2.41421536*AH612)/(AQ616-0.41421536*AH612))/(AH612*2.82842713)      ),1)</f>
        <v>6.2368915175889592E-2</v>
      </c>
    </row>
    <row r="615" spans="14:56" x14ac:dyDescent="0.25">
      <c r="N615" s="82"/>
      <c r="O615" s="172"/>
      <c r="P615" s="78">
        <v>5</v>
      </c>
      <c r="Q615" s="61">
        <f>N600/N606</f>
        <v>0.12573146516308983</v>
      </c>
      <c r="R615" s="62"/>
      <c r="S615" s="62"/>
      <c r="T615" s="60"/>
      <c r="U615" s="63"/>
      <c r="V615" s="153">
        <f>SQRT($T$55*VLOOKUP(V610,$P$51:$T$60,5))*(1-$Q$24)*Q615*VLOOKUP(V610,P611:Q620,2)</f>
        <v>4.7757341587932444E-3</v>
      </c>
      <c r="W615" s="61">
        <f>SQRT($T$55*VLOOKUP(W610,$P$51:$T$60,5))*(1-$R$24)*Q615*VLOOKUP(W610,P611:Q620,2)</f>
        <v>1.3364764663895339E-2</v>
      </c>
      <c r="X615" s="61">
        <f>SQRT($T$55*VLOOKUP(X610,$P$51:$T$60,5))*(1-$S$24)*Q615*VLOOKUP(X610,P611:Q620,2)</f>
        <v>2.1438356796022739E-2</v>
      </c>
      <c r="Y615" s="61">
        <f>SQRT($T$55*VLOOKUP(Y610,$P$51:$T$60,5))*(1-$T$24)*Q615*VLOOKUP(Y610,P611:Q620,2)</f>
        <v>2.8481935467972008E-2</v>
      </c>
      <c r="Z615" s="61">
        <f>SQRT($T$55*VLOOKUP(Z610,$P$51:$T$60,5))*(1-$U$24)*Q615*VLOOKUP(Z610,P611:Q620,2)</f>
        <v>2.7466692839954576E-2</v>
      </c>
      <c r="AA615" s="61">
        <f>SQRT($T$55*VLOOKUP(AA610,$P$51:$T$60,5))*(1-$V$24)*Q615*VLOOKUP(AA610,P611:Q620,2)</f>
        <v>3.5703738016798291E-2</v>
      </c>
      <c r="AB615" s="61">
        <f>SQRT($T$55*VLOOKUP(AB610,$P$51:$T$60,5))*(1-$W$24)*Q615*VLOOKUP(AB610,P611:Q620,2)</f>
        <v>1.7260905957574239E-3</v>
      </c>
      <c r="AC615" s="61">
        <f>SQRT($T$55*VLOOKUP(AC610,$P$51:$T$60,5))*(1-$X$24)*Q615*VLOOKUP(AC610,P611:Q620,2)</f>
        <v>8.1973699569170486E-3</v>
      </c>
      <c r="AD615" s="61">
        <f>SQRT($T$55*VLOOKUP(AD610,$P$51:$T$60,5))*(1-$Y$24)*Q615*VLOOKUP(AD610,P611:Q620,2)</f>
        <v>1.2786006307638775E-2</v>
      </c>
      <c r="AE615" s="155">
        <f>SQRT($T$55*VLOOKUP(AE610,$P$51:$T$60,5))*(1-$Z$24)*Q615*VLOOKUP(AE610,P611:Q620,2)</f>
        <v>1.1155065762622185E-2</v>
      </c>
      <c r="AF615" s="84">
        <f>$U$55*Q615</f>
        <v>9.0992505939211755E-6</v>
      </c>
      <c r="AG615" s="59" t="s">
        <v>571</v>
      </c>
      <c r="AH615" s="60">
        <f>AH611-3*AH612*AH612-2*AH612</f>
        <v>0.5770361201634191</v>
      </c>
      <c r="AI615" s="61" t="s">
        <v>584</v>
      </c>
      <c r="AJ615" s="66" t="s">
        <v>585</v>
      </c>
      <c r="AK615" s="61">
        <f>AH618^2/AH619^3</f>
        <v>-0.41970654248426131</v>
      </c>
      <c r="AL615" s="61"/>
      <c r="AM615" s="50"/>
      <c r="AN615" s="65"/>
      <c r="AO615" s="65"/>
      <c r="AP615" s="65"/>
      <c r="AQ615" s="65"/>
      <c r="AR615" s="81"/>
      <c r="AS615" s="59">
        <v>5</v>
      </c>
      <c r="AT615" s="61">
        <f t="shared" si="124"/>
        <v>0.14845922339919562</v>
      </c>
      <c r="AU615" s="61">
        <f>SUMPRODUCT(Q611:Q620,$AX$51:$AX$60)</f>
        <v>1.1051290498004183</v>
      </c>
      <c r="AV615" s="68">
        <f>IF($AA$11,EXP((AT615/AH612)*(AQ616-1)-LN(AQ616-AH612)-AH611*(2*AU615/AH611-AT615/AH612)*LN((AQ616+2.41421536*AH612)/(AQ616-0.41421536*AH612))/(AH612*2.82842713)      ),1)</f>
        <v>6.5687956295662514E-2</v>
      </c>
    </row>
    <row r="616" spans="14:56" x14ac:dyDescent="0.25">
      <c r="N616" s="82"/>
      <c r="O616" s="172"/>
      <c r="P616" s="78">
        <v>6</v>
      </c>
      <c r="Q616" s="61">
        <f>N601/N606</f>
        <v>0.12962149435483195</v>
      </c>
      <c r="R616" s="62"/>
      <c r="S616" s="62"/>
      <c r="T616" s="60"/>
      <c r="U616" s="63"/>
      <c r="V616" s="153">
        <f>SQRT($T$56*VLOOKUP(V610,$P$51:$T$60,5))*(1-$Q$25)*Q616*VLOOKUP(V610,P611:Q620,2)</f>
        <v>6.2245039736827578E-3</v>
      </c>
      <c r="W616" s="61">
        <f>SQRT($T$56*VLOOKUP(W610,$P$51:$T$60,5))*(1-$R$25)*Q616*VLOOKUP(W610,P611:Q620,2)</f>
        <v>1.7122524101457932E-2</v>
      </c>
      <c r="X616" s="61">
        <f>SQRT($T$56*VLOOKUP(X610,$P$51:$T$60,5))*(1-$S$25)*Q616*VLOOKUP(X610,P611:Q620,2)</f>
        <v>2.691356199583831E-2</v>
      </c>
      <c r="Y616" s="61">
        <f>SQRT($T$56*VLOOKUP(Y610,$P$51:$T$60,5))*(1-$T$25)*Q616*VLOOKUP(Y610,P611:Q620,2)</f>
        <v>3.4270001073937385E-2</v>
      </c>
      <c r="Z616" s="61">
        <f>SQRT($T$56*VLOOKUP(Z610,$P$51:$T$60,5))*(1-$U$25)*Q616*VLOOKUP(Z610,P611:Q620,2)</f>
        <v>3.5703738016798291E-2</v>
      </c>
      <c r="AA616" s="61">
        <f>SQRT($T$56*VLOOKUP(AA610,$P$51:$T$60,5))*(1-$V$25)*Q616*VLOOKUP(AA610,P611:Q620,2)</f>
        <v>4.6411008263719161E-2</v>
      </c>
      <c r="AB616" s="61">
        <f>SQRT($T$56*VLOOKUP(AB610,$P$51:$T$60,5))*(1-$W$25)*Q616*VLOOKUP(AB610,P611:Q620,2)</f>
        <v>2.4771877718855026E-3</v>
      </c>
      <c r="AC616" s="61">
        <f>SQRT($T$56*VLOOKUP(AC610,$P$51:$T$60,5))*(1-$X$25)*Q616*VLOOKUP(AC610,P611:Q620,2)</f>
        <v>1.0629057498703978E-2</v>
      </c>
      <c r="AD616" s="61">
        <f>SQRT($T$56*VLOOKUP(AD610,$P$51:$T$60,5))*(1-$Y$25)*Q616*VLOOKUP(AD610,P611:Q620,2)</f>
        <v>1.6348249020145547E-2</v>
      </c>
      <c r="AE616" s="155">
        <f>SQRT($T$56*VLOOKUP(AE610,$P$51:$T$60,5))*(1-$Z$25)*Q616*VLOOKUP(AE610,P611:Q620,2)</f>
        <v>1.4500382258233222E-2</v>
      </c>
      <c r="AF616" s="84">
        <f>$U$56*Q616</f>
        <v>1.1669666207430249E-5</v>
      </c>
      <c r="AG616" s="59" t="s">
        <v>572</v>
      </c>
      <c r="AH616" s="60">
        <f>-1*AH611*AH612+AH612^2+AH612^3</f>
        <v>-7.5710176258560705E-2</v>
      </c>
      <c r="AI616" s="61"/>
      <c r="AJ616" s="66" t="s">
        <v>586</v>
      </c>
      <c r="AK616" s="61" t="e">
        <f>SQRT(1-AK615)/SQRT(AK615)*AH618/ABS(AH618)</f>
        <v>#NUM!</v>
      </c>
      <c r="AL616" s="61"/>
      <c r="AM616" s="50"/>
      <c r="AN616" s="65"/>
      <c r="AO616" s="65"/>
      <c r="AP616" s="65" t="s">
        <v>579</v>
      </c>
      <c r="AQ616" s="61">
        <f>IF(AH620&gt;=0,AQ611,AQ613)</f>
        <v>0.16587119894378116</v>
      </c>
      <c r="AR616" s="81"/>
      <c r="AS616" s="59">
        <v>6</v>
      </c>
      <c r="AT616" s="61">
        <f t="shared" si="124"/>
        <v>0.18468301041282212</v>
      </c>
      <c r="AU616" s="61">
        <f>SUMPRODUCT(Q611:Q620,$AY$51:$AY$60)</f>
        <v>1.3674229046383009</v>
      </c>
      <c r="AV616" s="68">
        <f>IF($AA$12,EXP((AT616/AH612)*(AQ616-1)-LN(AQ616-AH612)-AH611*(2*AU616/AH611-AT616/AH612)*LN((AQ616+2.41421536*AH612)/(AQ616-0.41421536*AH612))/(AH612*2.82842713)      ),1)</f>
        <v>1.7990836363201014E-2</v>
      </c>
    </row>
    <row r="617" spans="14:56" x14ac:dyDescent="0.25">
      <c r="N617" s="82"/>
      <c r="O617" s="172"/>
      <c r="P617" s="78">
        <v>7</v>
      </c>
      <c r="Q617" s="61">
        <f>N602/N606</f>
        <v>3.9090198549802058E-2</v>
      </c>
      <c r="R617" s="62"/>
      <c r="S617" s="62"/>
      <c r="T617" s="60"/>
      <c r="U617" s="63"/>
      <c r="V617" s="153">
        <f>SQRT($T$57*VLOOKUP(V610,$P$51:$T$60,5))*(1-$Q$26)*Q617*VLOOKUP(V610,P611:Q620,2)</f>
        <v>3.3280655393444161E-4</v>
      </c>
      <c r="W617" s="61">
        <f>SQRT($T$57*VLOOKUP(W610,$P$51:$T$60,5))*(1-$R$26)*Q617*VLOOKUP(W610,P611:Q620,2)</f>
        <v>8.8248763349386018E-4</v>
      </c>
      <c r="X617" s="61">
        <f>SQRT($T$57*VLOOKUP(X610,$P$51:$T$60,5))*(1-$S$26)*Q617*VLOOKUP(X610,P611:Q620,2)</f>
        <v>1.3638083411463395E-3</v>
      </c>
      <c r="Y617" s="61">
        <f>SQRT($T$57*VLOOKUP(Y610,$P$51:$T$60,5))*(1-$T$26)*Q617*VLOOKUP(Y610,P611:Q620,2)</f>
        <v>1.8356661022190651E-3</v>
      </c>
      <c r="Z617" s="61">
        <f>SQRT($T$57*VLOOKUP(Z610,$P$51:$T$60,5))*(1-$U$26)*Q617*VLOOKUP(Z610,P611:Q620,2)</f>
        <v>1.7260905957574241E-3</v>
      </c>
      <c r="AA617" s="61">
        <f>SQRT($T$57*VLOOKUP(AA610,$P$51:$T$60,5))*(1-$V$26)*Q617*VLOOKUP(AA610,P611:Q620,2)</f>
        <v>2.4771877718855026E-3</v>
      </c>
      <c r="AB617" s="61">
        <f>SQRT($T$57*VLOOKUP(AB610,$P$51:$T$60,5))*(1-$W$26)*Q617*VLOOKUP(AB610,P611:Q620,2)</f>
        <v>1.3490450801905045E-4</v>
      </c>
      <c r="AC617" s="61">
        <f>SQRT($T$57*VLOOKUP(AC610,$P$51:$T$60,5))*(1-$X$26)*Q617*VLOOKUP(AC610,P611:Q620,2)</f>
        <v>6.6393087053840468E-4</v>
      </c>
      <c r="AD617" s="61">
        <f>SQRT($T$57*VLOOKUP(AD610,$P$51:$T$60,5))*(1-$Y$26)*Q617*VLOOKUP(AD610,P611:Q620,2)</f>
        <v>7.7444842058491277E-4</v>
      </c>
      <c r="AE617" s="155">
        <f>SQRT($T$57*VLOOKUP(AE610,$P$51:$T$60,5))*(1-$Z$26)*Q617*VLOOKUP(AE610,P611:Q620,2)</f>
        <v>7.1485572255678776E-4</v>
      </c>
      <c r="AF617" s="84">
        <f>$U$57*Q617</f>
        <v>9.4011282947949716E-7</v>
      </c>
      <c r="AG617" s="82"/>
      <c r="AH617" s="65"/>
      <c r="AI617" s="61"/>
      <c r="AJ617" s="66" t="s">
        <v>587</v>
      </c>
      <c r="AK617" s="61" t="e">
        <f>IF(ATAN(AK616)&lt;0,ATAN(AK616)+PI(),ATAN(AK616))</f>
        <v>#NUM!</v>
      </c>
      <c r="AL617" s="61"/>
      <c r="AM617" s="50"/>
      <c r="AN617" s="65"/>
      <c r="AO617" s="65"/>
      <c r="AP617" s="65"/>
      <c r="AQ617" s="65"/>
      <c r="AR617" s="81"/>
      <c r="AS617" s="59">
        <v>7</v>
      </c>
      <c r="AT617" s="61">
        <f t="shared" si="124"/>
        <v>4.9335284646156045E-2</v>
      </c>
      <c r="AU617" s="61">
        <f>SUMPRODUCT(Q611:Q620,$AZ$51:$AZ$60)</f>
        <v>0.2348151482884184</v>
      </c>
      <c r="AV617" s="68">
        <f>IF($AA$13,EXP((AT617/AH612)*(AQ616-1)-LN(AQ616-AH612)-AH611*(2*AU617/AH611-AT617/AH612)*LN((AQ616+2.41421536*AH612)/(AQ616-0.41421536*AH612))/(AH612*2.82842713)      ),1)</f>
        <v>8.0117645938895752</v>
      </c>
    </row>
    <row r="618" spans="14:56" x14ac:dyDescent="0.25">
      <c r="N618" s="82"/>
      <c r="O618" s="172"/>
      <c r="P618" s="78">
        <v>8</v>
      </c>
      <c r="Q618" s="61">
        <f>N603/N606</f>
        <v>8.811440928098542E-2</v>
      </c>
      <c r="R618" s="62"/>
      <c r="S618" s="62"/>
      <c r="T618" s="60"/>
      <c r="U618" s="63"/>
      <c r="V618" s="153">
        <f>SQRT($T$58*VLOOKUP(V610,$P$51:$T$60,5))*(1-$Q$27)*Q618*VLOOKUP(V610,P611:Q620,2)</f>
        <v>1.509461487766631E-3</v>
      </c>
      <c r="W618" s="61">
        <f>SQRT($T$58*VLOOKUP(W610,$P$51:$T$60,5))*(1-$R$27)*Q618*VLOOKUP(W610,P611:Q620,2)</f>
        <v>3.9072066889616775E-3</v>
      </c>
      <c r="X618" s="61">
        <f>SQRT($T$58*VLOOKUP(X610,$P$51:$T$60,5))*(1-$S$27)*Q618*VLOOKUP(X610,P611:Q620,2)</f>
        <v>6.3191281040724774E-3</v>
      </c>
      <c r="Y618" s="61">
        <f>SQRT($T$58*VLOOKUP(Y610,$P$51:$T$60,5))*(1-$T$27)*Q618*VLOOKUP(Y610,P611:Q620,2)</f>
        <v>8.3685478634472205E-3</v>
      </c>
      <c r="Z618" s="61">
        <f>SQRT($T$58*VLOOKUP(Z610,$P$51:$T$60,5))*(1-$U$27)*Q618*VLOOKUP(Z610,P611:Q620,2)</f>
        <v>8.1973699569170486E-3</v>
      </c>
      <c r="AA618" s="61">
        <f>SQRT($T$58*VLOOKUP(AA610,$P$51:$T$60,5))*(1-$V$27)*Q618*VLOOKUP(AA610,P611:Q620,2)</f>
        <v>1.0629057498703978E-2</v>
      </c>
      <c r="AB618" s="61">
        <f>SQRT($T$58*VLOOKUP(AB610,$P$51:$T$60,5))*(1-$W$27)*Q618*VLOOKUP(AB610,P611:Q620,2)</f>
        <v>6.6393087053840468E-4</v>
      </c>
      <c r="AC618" s="61">
        <f>SQRT($T$58*VLOOKUP(AC610,$P$51:$T$60,5))*(1-$X$27)*Q618*VLOOKUP(AC610,P611:Q620,2)</f>
        <v>3.1592017141671607E-3</v>
      </c>
      <c r="AD618" s="61">
        <f>SQRT($T$58*VLOOKUP(AD610,$P$51:$T$60,5))*(1-$Y$27)*Q618*VLOOKUP(AD610,P611:Q620,2)</f>
        <v>4.1087068785332203E-3</v>
      </c>
      <c r="AE618" s="155">
        <f>SQRT($T$58*VLOOKUP(AE610,$P$51:$T$60,5))*(1-$Z$27)*Q618*VLOOKUP(AE610,P611:Q620,2)</f>
        <v>3.574353588284989E-3</v>
      </c>
      <c r="AF618" s="84">
        <f>$U$58*Q618</f>
        <v>2.3505652948631737E-6</v>
      </c>
      <c r="AG618" s="59" t="s">
        <v>582</v>
      </c>
      <c r="AH618" s="61">
        <f>AH614*AH615/6-AH616/2-AH614^3/27</f>
        <v>-2.1651632746567565E-2</v>
      </c>
      <c r="AI618" s="61"/>
      <c r="AJ618" s="66" t="s">
        <v>573</v>
      </c>
      <c r="AK618" s="61" t="e">
        <f>2*SQRT(AH619)*COS(AK617/3)-AH614/3</f>
        <v>#NUM!</v>
      </c>
      <c r="AL618" s="69" t="e">
        <f>AK618^3+AH614*AK618^2+AH615*AK618+AH616</f>
        <v>#NUM!</v>
      </c>
      <c r="AM618" s="50"/>
      <c r="AN618" s="65"/>
      <c r="AO618" s="65"/>
      <c r="AP618" s="65"/>
      <c r="AQ618" s="65"/>
      <c r="AR618" s="81"/>
      <c r="AS618" s="59">
        <v>8</v>
      </c>
      <c r="AT618" s="61">
        <f t="shared" si="124"/>
        <v>5.4723128868748194E-2</v>
      </c>
      <c r="AU618" s="61">
        <f>SUMPRODUCT(Q611:Q620,$BA$51:$BA$60)</f>
        <v>0.48175149864575384</v>
      </c>
      <c r="AV618" s="68">
        <f>IF($AA$14,EXP((AT618/AH612)*(AQ616-1)-LN(AQ616-AH612)-AH611*(2*AU618/AH611-AT618/AH612)*LN((AQ616+2.41421536*AH612)/(AQ616-0.41421536*AH612))/(AH612*2.82842713)      ),1)</f>
        <v>1.1867180463867695</v>
      </c>
    </row>
    <row r="619" spans="14:56" x14ac:dyDescent="0.25">
      <c r="N619" s="82"/>
      <c r="O619" s="172"/>
      <c r="P619" s="78">
        <v>9</v>
      </c>
      <c r="Q619" s="61">
        <f>N604/N606</f>
        <v>0.10887503245864631</v>
      </c>
      <c r="R619" s="62"/>
      <c r="S619" s="62"/>
      <c r="T619" s="60"/>
      <c r="U619" s="63"/>
      <c r="V619" s="153">
        <f>SQRT($T$59*VLOOKUP(V610,$P$51:$T$60,5))*(1-$Q$28)*Q619*VLOOKUP(V610,P611:Q620,2)</f>
        <v>2.1938973750623971E-3</v>
      </c>
      <c r="W619" s="61">
        <f>SQRT($T$59*VLOOKUP(W610,$P$51:$T$60,5))*(1-$R$28)*Q619*VLOOKUP(W610,P611:Q620,2)</f>
        <v>5.9471164831364273E-3</v>
      </c>
      <c r="X619" s="61">
        <f>SQRT($T$59*VLOOKUP(X610,$P$51:$T$60,5))*(1-$S$28)*Q619*VLOOKUP(X610,P611:Q620,2)</f>
        <v>9.4825507302296295E-3</v>
      </c>
      <c r="Y619" s="61">
        <f>SQRT($T$59*VLOOKUP(Y610,$P$51:$T$60,5))*(1-$T$28)*Q619*VLOOKUP(Y610,P611:Q620,2)</f>
        <v>1.3912775631404308E-2</v>
      </c>
      <c r="Z619" s="61">
        <f>SQRT($T$59*VLOOKUP(Z610,$P$51:$T$60,5))*(1-$U$28)*Q619*VLOOKUP(Z610,P611:Q620,2)</f>
        <v>1.2786006307638773E-2</v>
      </c>
      <c r="AA619" s="61">
        <f>SQRT($T$59*VLOOKUP(AA610,$P$51:$T$60,5))*(1-$V$28)*Q619*VLOOKUP(AA610,P611:Q620,2)</f>
        <v>1.6348249020145547E-2</v>
      </c>
      <c r="AB619" s="61">
        <f>SQRT($T$59*VLOOKUP(AB610,$P$51:$T$60,5))*(1-$W$28)*Q619*VLOOKUP(AB610,P611:Q620,2)</f>
        <v>7.7444842058491288E-4</v>
      </c>
      <c r="AC619" s="61">
        <f>SQRT($T$59*VLOOKUP(AC610,$P$51:$T$60,5))*(1-$X$28)*Q619*VLOOKUP(AC610,P611:Q620,2)</f>
        <v>4.1087068785332203E-3</v>
      </c>
      <c r="AD619" s="61">
        <f>SQRT($T$59*VLOOKUP(AD610,$P$51:$T$60,5))*(1-$Y$28)*Q619*VLOOKUP(AD610,P611:Q620,2)</f>
        <v>6.5590705693024734E-3</v>
      </c>
      <c r="AE619" s="155">
        <f>SQRT($T$59*VLOOKUP(AE610,$P$51:$T$60,5))*(1-$Z$28)*Q619*VLOOKUP(AE610,P611:Q620,2)</f>
        <v>5.4511747087678149E-3</v>
      </c>
      <c r="AF619" s="84">
        <f>$U$59*Q619</f>
        <v>2.9410262625460458E-6</v>
      </c>
      <c r="AG619" s="59" t="s">
        <v>558</v>
      </c>
      <c r="AH619" s="61">
        <f>AH614^2/9-AH615/3</f>
        <v>-0.10375567376667016</v>
      </c>
      <c r="AI619" s="61"/>
      <c r="AJ619" s="66" t="s">
        <v>574</v>
      </c>
      <c r="AK619" s="61" t="e">
        <f>2*SQRT(AH619)*COS((AK617+2*PI())/3)-AH614/3</f>
        <v>#NUM!</v>
      </c>
      <c r="AL619" s="69" t="e">
        <f>AK619^3+AK619^2*AH614+AK619*AH615+AH616</f>
        <v>#NUM!</v>
      </c>
      <c r="AM619" s="50"/>
      <c r="AN619" s="65"/>
      <c r="AO619" s="50"/>
      <c r="AP619" s="65"/>
      <c r="AQ619" s="65"/>
      <c r="AR619" s="81"/>
      <c r="AS619" s="59">
        <v>9</v>
      </c>
      <c r="AT619" s="61">
        <f t="shared" si="124"/>
        <v>5.5413571276127595E-2</v>
      </c>
      <c r="AU619" s="61">
        <f>SUMPRODUCT(Q611:Q620,$BB$51:$BB$60)</f>
        <v>0.59958801670643624</v>
      </c>
      <c r="AV619" s="68">
        <f>IF($AA$15,EXP((AT619/AH612)*(AQ616-1)-LN(AQ616-AH612)-AH611*(2*AU619/AH611-AT619/AH612)*LN((AQ616+2.41421536*AH612)/(AQ616-0.41421536*AH612))/(AH612*2.82842713)      ),1)</f>
        <v>0.45596616122536815</v>
      </c>
    </row>
    <row r="620" spans="14:56" x14ac:dyDescent="0.25">
      <c r="N620" s="82"/>
      <c r="O620" s="172"/>
      <c r="P620" s="78">
        <v>10</v>
      </c>
      <c r="Q620" s="61">
        <f>N605/N606</f>
        <v>9.6045979879448379E-2</v>
      </c>
      <c r="R620" s="62"/>
      <c r="S620" s="62"/>
      <c r="T620" s="60"/>
      <c r="U620" s="63"/>
      <c r="V620" s="153">
        <f>SQRT($T$60*VLOOKUP(V610,$P$51:$T$60,5))*(1-$Q$29)*Q620*VLOOKUP(V610,P611:Q620,2)</f>
        <v>1.9477331799994239E-3</v>
      </c>
      <c r="W620" s="61">
        <f>SQRT($T$60*VLOOKUP(W610,$P$51:$T$60,5))*(1-$R$29)*Q620*VLOOKUP(W610,P611:Q620,2)</f>
        <v>5.3437297636895458E-3</v>
      </c>
      <c r="X620" s="61">
        <f>SQRT($T$60*VLOOKUP(X610,$P$51:$T$60,5))*(1-$S$29)*Q620*VLOOKUP(X610,P611:Q620,2)</f>
        <v>8.6393865236096337E-3</v>
      </c>
      <c r="Y620" s="61">
        <f>SQRT($T$60*VLOOKUP(Y610,$P$51:$T$60,5))*(1-$T$29)*Q620*VLOOKUP(Y610,P611:Q620,2)</f>
        <v>1.0496675165975848E-2</v>
      </c>
      <c r="Z620" s="61">
        <f>SQRT($T$60*VLOOKUP(Z610,$P$51:$T$60,5))*(1-$U$29)*Q620*VLOOKUP(Z610,P611:Q620,2)</f>
        <v>1.1155065762622185E-2</v>
      </c>
      <c r="AA620" s="61">
        <f>SQRT($T$60*VLOOKUP(AA610,$P$51:$T$60,5))*(1-$V$29)*Q620*VLOOKUP(AA610,P611:Q620,2)</f>
        <v>1.4500382258233222E-2</v>
      </c>
      <c r="AB620" s="61">
        <f>SQRT($T$60*VLOOKUP(AB610,$P$51:$T$60,5))*(1-$W$29)*Q620*VLOOKUP(AB610,P611:Q620,2)</f>
        <v>7.1485572255678776E-4</v>
      </c>
      <c r="AC620" s="61">
        <f>SQRT($T$60*VLOOKUP(AC610,$P$51:$T$60,5))*(1-$X$29)*Q620*VLOOKUP(AC610,P611:Q620,2)</f>
        <v>3.574353588284989E-3</v>
      </c>
      <c r="AD620" s="61">
        <f>SQRT($T$60*VLOOKUP(AD610,$P$51:$T$60,5))*(1-$Y$29)*Q620*VLOOKUP(AD610,P611:Q620,2)</f>
        <v>5.4511747087678149E-3</v>
      </c>
      <c r="AE620" s="155">
        <f>SQRT($T$60*VLOOKUP(AE610,$P$51:$T$60,5))*(1-$Z$29)*Q620*VLOOKUP(AE610,P611:Q620,2)</f>
        <v>4.5304140871089841E-3</v>
      </c>
      <c r="AF620" s="84">
        <f>$U$60*Q620</f>
        <v>3.4840553872643106E-6</v>
      </c>
      <c r="AG620" s="59" t="s">
        <v>72</v>
      </c>
      <c r="AH620" s="63">
        <f>AH618^2-AH619^3</f>
        <v>1.5857479133242081E-3</v>
      </c>
      <c r="AI620" s="61"/>
      <c r="AJ620" s="66" t="s">
        <v>575</v>
      </c>
      <c r="AK620" s="61" t="e">
        <f>2*SQRT(AH619)*COS((AK617+4*PI())/3)-AH614/3</f>
        <v>#NUM!</v>
      </c>
      <c r="AL620" s="69" t="e">
        <f>AK620^3+AK620^2*AH614+AH615*AK620+AH616</f>
        <v>#NUM!</v>
      </c>
      <c r="AM620" s="50"/>
      <c r="AN620" s="65"/>
      <c r="AO620" s="50"/>
      <c r="AP620" s="65"/>
      <c r="AQ620" s="65"/>
      <c r="AR620" s="81"/>
      <c r="AS620" s="59">
        <v>10</v>
      </c>
      <c r="AT620" s="61">
        <f t="shared" si="124"/>
        <v>7.4413442121268769E-2</v>
      </c>
      <c r="AU620" s="61">
        <f>SUMPRODUCT(Q611:Q620,$BC$51:$BC$60)</f>
        <v>0.5814434498248382</v>
      </c>
      <c r="AV620" s="68">
        <f>IF($AA$16,EXP((AT620/AH612)*(AQ616-1)-LN(AQ616-AH612)-AH611*(2*AU620/AH611-AT620/AH612)*LN((AQ616+2.41421536*AH612)/(AQ616-0.41421536*AH612))/(AH612*2.82842713)      ),1)</f>
        <v>0.83642818941005093</v>
      </c>
      <c r="AW620" s="65"/>
      <c r="AX620" s="65"/>
      <c r="AY620" s="65"/>
      <c r="AZ620" s="65"/>
      <c r="BA620" s="65"/>
      <c r="BB620" s="65"/>
      <c r="BC620" s="65"/>
      <c r="BD620" s="65"/>
    </row>
    <row r="621" spans="14:56" x14ac:dyDescent="0.25">
      <c r="N621" s="173"/>
      <c r="O621" s="80"/>
      <c r="P621" s="93"/>
      <c r="Q621" s="72">
        <f>SUM(Q611:Q620)</f>
        <v>1</v>
      </c>
      <c r="R621" s="73"/>
      <c r="S621" s="73"/>
      <c r="T621" s="73"/>
      <c r="U621" s="73"/>
      <c r="V621" s="70"/>
      <c r="W621" s="73"/>
      <c r="X621" s="73"/>
      <c r="Y621" s="73"/>
      <c r="Z621" s="73"/>
      <c r="AA621" s="73"/>
      <c r="AB621" s="73"/>
      <c r="AC621" s="73"/>
      <c r="AD621" s="73"/>
      <c r="AE621" s="88">
        <f>SUM(V611:AE620)</f>
        <v>0.98094535241293046</v>
      </c>
      <c r="AF621" s="85">
        <f>SUM(AF611:AF620)</f>
        <v>5.2198758008286663E-5</v>
      </c>
      <c r="AG621" s="70"/>
      <c r="AH621" s="73"/>
      <c r="AI621" s="74"/>
      <c r="AJ621" s="75"/>
      <c r="AK621" s="74"/>
      <c r="AL621" s="74"/>
      <c r="AM621" s="76"/>
      <c r="AN621" s="73"/>
      <c r="AO621" s="76"/>
      <c r="AP621" s="73"/>
      <c r="AQ621" s="73"/>
      <c r="AR621" s="80"/>
      <c r="AS621" s="70"/>
      <c r="AT621" s="73"/>
      <c r="AU621" s="73"/>
      <c r="AV621" s="77"/>
      <c r="AW621" s="65"/>
      <c r="AX621" s="65"/>
      <c r="AY621" s="65"/>
      <c r="AZ621" s="65"/>
      <c r="BA621" s="65"/>
      <c r="BB621" s="65"/>
      <c r="BC621" s="65"/>
      <c r="BD621" s="65"/>
    </row>
    <row r="622" spans="14:56" x14ac:dyDescent="0.25">
      <c r="N622" s="82" t="s">
        <v>590</v>
      </c>
      <c r="O622" s="81"/>
      <c r="P622" s="171"/>
      <c r="Q622" s="57" t="s">
        <v>560</v>
      </c>
      <c r="R622" s="55"/>
      <c r="S622" s="55"/>
      <c r="T622" s="55"/>
      <c r="U622" s="56"/>
      <c r="V622" s="54">
        <v>1</v>
      </c>
      <c r="W622" s="55">
        <v>2</v>
      </c>
      <c r="X622" s="55">
        <v>3</v>
      </c>
      <c r="Y622" s="55">
        <v>4</v>
      </c>
      <c r="Z622" s="55">
        <v>5</v>
      </c>
      <c r="AA622" s="55">
        <v>6</v>
      </c>
      <c r="AB622" s="55">
        <v>7</v>
      </c>
      <c r="AC622" s="55">
        <v>8</v>
      </c>
      <c r="AD622" s="55">
        <v>9</v>
      </c>
      <c r="AE622" s="58">
        <v>10</v>
      </c>
      <c r="AF622" s="83"/>
      <c r="AG622" s="54"/>
      <c r="AH622" s="55"/>
      <c r="AI622" s="55"/>
      <c r="AJ622" s="55"/>
      <c r="AK622" s="55"/>
      <c r="AL622" s="55"/>
      <c r="AM622" s="55"/>
      <c r="AN622" s="55"/>
      <c r="AO622" s="55"/>
      <c r="AP622" s="55"/>
      <c r="AQ622" s="55"/>
      <c r="AR622" s="58"/>
      <c r="AS622" s="54"/>
      <c r="AT622" s="55" t="s">
        <v>565</v>
      </c>
      <c r="AU622" s="55" t="s">
        <v>577</v>
      </c>
      <c r="AV622" s="58" t="s">
        <v>590</v>
      </c>
      <c r="AW622" s="65"/>
      <c r="AX622" s="65"/>
      <c r="AY622" s="65"/>
      <c r="AZ622" s="65"/>
      <c r="BA622" s="65"/>
      <c r="BB622" s="65"/>
      <c r="BC622" s="65"/>
      <c r="BD622" s="65"/>
    </row>
    <row r="623" spans="14:56" x14ac:dyDescent="0.25">
      <c r="N623" s="82"/>
      <c r="O623" s="81"/>
      <c r="P623" s="78">
        <v>1</v>
      </c>
      <c r="Q623" s="61">
        <f>O596/O606</f>
        <v>0.20818020923075389</v>
      </c>
      <c r="R623" s="60"/>
      <c r="S623" s="60"/>
      <c r="T623" s="61"/>
      <c r="U623" s="62"/>
      <c r="V623" s="153">
        <f>SQRT($T$51*VLOOKUP(V622,$P$51:$T$60,5))*(1-$Q$20)*Q623*VLOOKUP(V622,P623:Q632,2)</f>
        <v>8.9009970044347502E-3</v>
      </c>
      <c r="W623" s="61">
        <f>SQRT($T$51*VLOOKUP(W622,$P$51:$T$60,5))*(1-$R$20)*Q623*VLOOKUP(W622,P623:Q632,2)</f>
        <v>6.9600179750208347E-3</v>
      </c>
      <c r="X623" s="61">
        <f>SQRT($T$51*VLOOKUP(X622,$P$51:$T$60,5))*(1-$S$20)*Q623*VLOOKUP(X622,P623:Q632,2)</f>
        <v>3.9876822450044371E-3</v>
      </c>
      <c r="Y623" s="61">
        <f>SQRT($T$51*VLOOKUP(Y622,$P$51:$T$60,5))*(1-$T$20)*Q623*VLOOKUP(Y622,P623:Q632,2)</f>
        <v>2.4474962220355076E-3</v>
      </c>
      <c r="Z623" s="61">
        <f>SQRT($T$51*VLOOKUP(Z622,$P$51:$T$60,5))*(1-$U$20)*Q623*VLOOKUP(Z622,P623:Q632,2)</f>
        <v>2.4091901698053472E-3</v>
      </c>
      <c r="AA623" s="61">
        <f>SQRT($T$51*VLOOKUP(AA622,$P$51:$T$60,5))*(1-$V$20)*Q623*VLOOKUP(AA622,P623:Q632,2)</f>
        <v>1.1902829911637032E-3</v>
      </c>
      <c r="AB623" s="61">
        <f>SQRT($T$51*VLOOKUP(AB622,$P$51:$T$60,5))*(1-$W$20)*Q623*VLOOKUP(AB622,P623:Q632,2)</f>
        <v>7.8671584742504522E-3</v>
      </c>
      <c r="AC623" s="61">
        <f>SQRT($T$51*VLOOKUP(AC622,$P$51:$T$60,5))*(1-$X$20)*Q623*VLOOKUP(AC622,P623:Q632,2)</f>
        <v>7.4875285977989122E-3</v>
      </c>
      <c r="AD623" s="61">
        <f>SQRT($T$51*VLOOKUP(AD622,$P$51:$T$60,5))*(1-$Y$20)*Q623*VLOOKUP(AD622,P623:Q632,2)</f>
        <v>4.6520557136154319E-3</v>
      </c>
      <c r="AE623" s="155">
        <f>SQRT($T$51*VLOOKUP(AE622,$P$51:$T$60,5))*(1-$Z$20)*Q623*VLOOKUP(AE622,P623:Q632,2)</f>
        <v>7.2659693191502147E-3</v>
      </c>
      <c r="AF623" s="84">
        <f>$U$51*Q623</f>
        <v>5.5796125102792225E-6</v>
      </c>
      <c r="AG623" s="59" t="s">
        <v>69</v>
      </c>
      <c r="AH623" s="61">
        <f>$AE$10*AE633*100000/($T$3*$AE$9)^2</f>
        <v>0.27169056803496983</v>
      </c>
      <c r="AI623" s="65" t="s">
        <v>583</v>
      </c>
      <c r="AJ623" s="66" t="s">
        <v>573</v>
      </c>
      <c r="AK623" s="61">
        <f>(AH630+SQRT(AH632))^(1/3)+(AH630-SQRT(AH632))^(1/3)-AH626/3</f>
        <v>0.79388090929537203</v>
      </c>
      <c r="AL623" s="63">
        <f>AK623^3+AH626*AK623^2+AH627*AK623+AH628</f>
        <v>-3.9898639947466563E-17</v>
      </c>
      <c r="AM623" s="65" t="s">
        <v>573</v>
      </c>
      <c r="AN623" s="61">
        <f>IF(AH632&gt;=0,AK623,AK630)</f>
        <v>0.79388090929537203</v>
      </c>
      <c r="AO623" s="61">
        <f>IF(AN623&lt;AN624,AN624,AN623)</f>
        <v>0.79388090929537203</v>
      </c>
      <c r="AP623" s="61">
        <f>AO623</f>
        <v>0.79388090929537203</v>
      </c>
      <c r="AQ623" s="67">
        <f>IF(AP623&lt;AP624,AP624,AP623)</f>
        <v>0.79388090929537203</v>
      </c>
      <c r="AR623" s="81"/>
      <c r="AS623" s="59">
        <v>1</v>
      </c>
      <c r="AT623" s="61">
        <f>AT611</f>
        <v>5.4980683411787988E-2</v>
      </c>
      <c r="AU623" s="61">
        <f>SUMPRODUCT(Q623:Q632,$AT$51:$AT$60)</f>
        <v>0.21494880880135467</v>
      </c>
      <c r="AV623" s="68">
        <f>IF($AA$7,EXP((AT623/AH624)*(AQ628-1)-LN(AQ628-AH624)-AH623*(2*AU623/AH623-AT623/AH624)*LN((AQ628+2.41421536*AH624)/(AQ628-0.41421536*AH624))/(AH624*2.82842713)      ),1)</f>
        <v>0.91217855428791317</v>
      </c>
      <c r="AW623" s="61"/>
      <c r="AX623" s="61"/>
      <c r="AY623" s="61"/>
      <c r="AZ623" s="61"/>
      <c r="BA623" s="61"/>
      <c r="BB623" s="61"/>
      <c r="BC623" s="61"/>
      <c r="BD623" s="65"/>
    </row>
    <row r="624" spans="14:56" x14ac:dyDescent="0.25">
      <c r="N624" s="82"/>
      <c r="O624" s="81"/>
      <c r="P624" s="78">
        <v>2</v>
      </c>
      <c r="Q624" s="61">
        <f>O597/O606</f>
        <v>9.3710882527857892E-2</v>
      </c>
      <c r="R624" s="60"/>
      <c r="S624" s="60"/>
      <c r="T624" s="61"/>
      <c r="U624" s="62"/>
      <c r="V624" s="153">
        <f>SQRT($T$52*VLOOKUP(V622,$P$51:$T$60,5))*(1-$Q$21)*Q624*VLOOKUP(V622,P623:Q632,2)</f>
        <v>6.9600179750208338E-3</v>
      </c>
      <c r="W624" s="61">
        <f>SQRT($T$52*VLOOKUP(W622,$P$51:$T$60,5))*(1-$R$21)*Q624*VLOOKUP(W622,P623:Q632,2)</f>
        <v>5.4141049113484432E-3</v>
      </c>
      <c r="X624" s="61">
        <f>SQRT($T$52*VLOOKUP(X622,$P$51:$T$60,5))*(1-$S$21)*Q624*VLOOKUP(X622,P623:Q632,2)</f>
        <v>3.1507188330057059E-3</v>
      </c>
      <c r="Y624" s="61">
        <f>SQRT($T$52*VLOOKUP(Y622,$P$51:$T$60,5))*(1-$T$21)*Q624*VLOOKUP(Y622,P623:Q632,2)</f>
        <v>1.748837021767895E-3</v>
      </c>
      <c r="Z624" s="61">
        <f>SQRT($T$52*VLOOKUP(Z622,$P$51:$T$60,5))*(1-$U$21)*Q624*VLOOKUP(Z622,P623:Q632,2)</f>
        <v>1.941233967057616E-3</v>
      </c>
      <c r="AA624" s="61">
        <f>SQRT($T$52*VLOOKUP(AA622,$P$51:$T$60,5))*(1-$V$21)*Q624*VLOOKUP(AA622,P623:Q632,2)</f>
        <v>9.4275510491039372E-4</v>
      </c>
      <c r="AB624" s="61">
        <f>SQRT($T$52*VLOOKUP(AB622,$P$51:$T$60,5))*(1-$W$21)*Q624*VLOOKUP(AB622,P623:Q632,2)</f>
        <v>6.006483438941751E-3</v>
      </c>
      <c r="AC624" s="61">
        <f>SQRT($T$52*VLOOKUP(AC622,$P$51:$T$60,5))*(1-$X$21)*Q624*VLOOKUP(AC622,P623:Q632,2)</f>
        <v>5.5804403507679007E-3</v>
      </c>
      <c r="AD624" s="61">
        <f>SQRT($T$52*VLOOKUP(AD622,$P$51:$T$60,5))*(1-$Y$21)*Q624*VLOOKUP(AD622,P623:Q632,2)</f>
        <v>3.630953365177604E-3</v>
      </c>
      <c r="AE624" s="155">
        <f>SQRT($T$52*VLOOKUP(AE622,$P$51:$T$60,5))*(1-$Z$21)*Q624*VLOOKUP(AE622,P623:Q632,2)</f>
        <v>5.7397663247183801E-3</v>
      </c>
      <c r="AF624" s="84">
        <f>$U$52*Q624</f>
        <v>3.7906141337739277E-6</v>
      </c>
      <c r="AG624" s="59" t="s">
        <v>65</v>
      </c>
      <c r="AH624" s="61">
        <f>AF633*$AE$10*100000/($T$3*$AE$9)</f>
        <v>6.5231209620298894E-2</v>
      </c>
      <c r="AI624" s="61"/>
      <c r="AJ624" s="66" t="s">
        <v>574</v>
      </c>
      <c r="AK624" s="66" t="e">
        <f>1/0</f>
        <v>#DIV/0!</v>
      </c>
      <c r="AL624" s="61"/>
      <c r="AM624" s="65" t="s">
        <v>574</v>
      </c>
      <c r="AN624" s="66">
        <f>IF(AH632&gt;=0,0,AK631)</f>
        <v>0</v>
      </c>
      <c r="AO624" s="61">
        <f>IF(AN623&lt;AN624,AN623,AN624)</f>
        <v>0</v>
      </c>
      <c r="AP624" s="61">
        <f>IF(AO624&lt;AO625,AO625,AO624)</f>
        <v>0</v>
      </c>
      <c r="AQ624" s="67">
        <f>IF(AP623&lt;AP624,AP623,AP624)</f>
        <v>0</v>
      </c>
      <c r="AR624" s="81"/>
      <c r="AS624" s="59">
        <v>2</v>
      </c>
      <c r="AT624" s="61">
        <f t="shared" ref="AT624:AT632" si="125">AT612</f>
        <v>8.2978405430088234E-2</v>
      </c>
      <c r="AU624" s="61">
        <f>SUMPRODUCT(Q623:Q632,$AU$51:$AU$60)</f>
        <v>0.36926200277773308</v>
      </c>
      <c r="AV624" s="68">
        <f>IF($AA$8,EXP((AT624/AH624)*(AQ628-1)-LN(AQ628-AH624)-AH623*(2*AU624/AH623-AT624/AH624)*LN((AQ628+2.41421536*AH624)/(AQ628-0.41421536*AH624))/(AH624*2.82842713)      ),1)</f>
        <v>0.6671392960258421</v>
      </c>
      <c r="AW624" s="61"/>
      <c r="AX624" s="61"/>
      <c r="AY624" s="61"/>
      <c r="AZ624" s="61"/>
      <c r="BA624" s="61"/>
      <c r="BB624" s="61"/>
      <c r="BC624" s="61"/>
      <c r="BD624" s="65"/>
    </row>
    <row r="625" spans="14:117" x14ac:dyDescent="0.25">
      <c r="N625" s="82"/>
      <c r="O625" s="81"/>
      <c r="P625" s="78">
        <v>3</v>
      </c>
      <c r="Q625" s="61">
        <f>O598/O606</f>
        <v>3.9849094298114202E-2</v>
      </c>
      <c r="R625" s="60"/>
      <c r="S625" s="60"/>
      <c r="T625" s="61"/>
      <c r="U625" s="62"/>
      <c r="V625" s="153">
        <f>SQRT($T$53*VLOOKUP(V622,$P$51:$T$60,5))*(1-$Q$22)*Q625*VLOOKUP(V622,P623:Q632,2)</f>
        <v>3.9876822450044371E-3</v>
      </c>
      <c r="W625" s="61">
        <f>SQRT($T$53*VLOOKUP(W622,$P$51:$T$60,5))*(1-$R$22)*Q625*VLOOKUP(W622,P623:Q632,2)</f>
        <v>3.1507188330057059E-3</v>
      </c>
      <c r="X625" s="61">
        <f>SQRT($T$53*VLOOKUP(X622,$P$51:$T$60,5))*(1-$S$22)*Q625*VLOOKUP(X622,P623:Q632,2)</f>
        <v>1.8375899395679306E-3</v>
      </c>
      <c r="Y625" s="61">
        <f>SQRT($T$53*VLOOKUP(Y622,$P$51:$T$60,5))*(1-$T$22)*Q625*VLOOKUP(Y622,P623:Q632,2)</f>
        <v>1.1233273553312513E-3</v>
      </c>
      <c r="Z625" s="61">
        <f>SQRT($T$53*VLOOKUP(Z622,$P$51:$T$60,5))*(1-$U$22)*Q625*VLOOKUP(Z622,P623:Q632,2)</f>
        <v>1.1321738925212266E-3</v>
      </c>
      <c r="AA625" s="61">
        <f>SQRT($T$53*VLOOKUP(AA622,$P$51:$T$60,5))*(1-$V$22)*Q625*VLOOKUP(AA622,P623:Q632,2)</f>
        <v>5.3877490892475588E-4</v>
      </c>
      <c r="AB625" s="61">
        <f>SQRT($T$53*VLOOKUP(AB622,$P$51:$T$60,5))*(1-$W$22)*Q625*VLOOKUP(AB622,P623:Q632,2)</f>
        <v>3.3749712175958455E-3</v>
      </c>
      <c r="AC625" s="61">
        <f>SQRT($T$53*VLOOKUP(AC622,$P$51:$T$60,5))*(1-$X$22)*Q625*VLOOKUP(AC622,P623:Q632,2)</f>
        <v>3.2814388808913501E-3</v>
      </c>
      <c r="AD625" s="61">
        <f>SQRT($T$53*VLOOKUP(AD622,$P$51:$T$60,5))*(1-$Y$22)*Q625*VLOOKUP(AD622,P623:Q632,2)</f>
        <v>2.1049630479200599E-3</v>
      </c>
      <c r="AE625" s="155">
        <f>SQRT($T$53*VLOOKUP(AE622,$P$51:$T$60,5))*(1-$Z$22)*Q625*VLOOKUP(AE622,P623:Q632,2)</f>
        <v>3.3739427146152563E-3</v>
      </c>
      <c r="AF625" s="84">
        <f>$U$53*Q625</f>
        <v>2.2452716571805823E-6</v>
      </c>
      <c r="AG625" s="82"/>
      <c r="AH625" s="65"/>
      <c r="AI625" s="61"/>
      <c r="AJ625" s="66" t="s">
        <v>575</v>
      </c>
      <c r="AK625" s="66" t="e">
        <f>1/0</f>
        <v>#DIV/0!</v>
      </c>
      <c r="AL625" s="61"/>
      <c r="AM625" s="65" t="s">
        <v>575</v>
      </c>
      <c r="AN625" s="66">
        <f>IF(AH632&gt;=0,0,AK632)</f>
        <v>0</v>
      </c>
      <c r="AO625" s="61">
        <f>AN625</f>
        <v>0</v>
      </c>
      <c r="AP625" s="61">
        <f>IF(AO624&lt;AO625,AO624,AO625)</f>
        <v>0</v>
      </c>
      <c r="AQ625" s="67">
        <f>AP625</f>
        <v>0</v>
      </c>
      <c r="AR625" s="81"/>
      <c r="AS625" s="59">
        <v>3</v>
      </c>
      <c r="AT625" s="61">
        <f t="shared" si="125"/>
        <v>0.11558353539329831</v>
      </c>
      <c r="AU625" s="61">
        <f>SUMPRODUCT(Q623:Q632,$AV$51:$AV$60)</f>
        <v>0.50489602452779558</v>
      </c>
      <c r="AV625" s="68">
        <f>IF($AA$9,EXP((AT625/AH624)*(AQ628-1)-LN(AQ628-AH624)-AH623*(2*AU625/AH623-AT625/AH624)*LN((AQ628+2.41421536*AH624)/(AQ628-0.41421536*AH624))/(AH624*2.82842713)      ),1)</f>
        <v>0.51372088737738109</v>
      </c>
      <c r="AW625" s="61"/>
      <c r="AX625" s="61"/>
      <c r="AY625" s="61"/>
      <c r="AZ625" s="61"/>
      <c r="BA625" s="61"/>
      <c r="BB625" s="61"/>
      <c r="BC625" s="61"/>
    </row>
    <row r="626" spans="14:117" x14ac:dyDescent="0.25">
      <c r="N626" s="82"/>
      <c r="O626" s="81"/>
      <c r="P626" s="78">
        <v>4</v>
      </c>
      <c r="Q626" s="61">
        <f>O599/O606</f>
        <v>1.9272764545634362E-2</v>
      </c>
      <c r="R626" s="60"/>
      <c r="S626" s="60"/>
      <c r="T626" s="61"/>
      <c r="U626" s="62"/>
      <c r="V626" s="153">
        <f>SQRT($T$54*VLOOKUP(V622,$P$51:$T$60,5))*(1-$Q$23)*Q626*VLOOKUP(V622,P623:Q632,2)</f>
        <v>2.4474962220355076E-3</v>
      </c>
      <c r="W626" s="61">
        <f>SQRT($T$54*VLOOKUP(W622,$P$51:$T$60,5))*(1-$R$23)*Q626*VLOOKUP(W622,P623:Q632,2)</f>
        <v>1.7488370217678953E-3</v>
      </c>
      <c r="X626" s="61">
        <f>SQRT($T$54*VLOOKUP(X622,$P$51:$T$60,5))*(1-$S$23)*Q626*VLOOKUP(X622,P623:Q632,2)</f>
        <v>1.1233273553312515E-3</v>
      </c>
      <c r="Y626" s="61">
        <f>SQRT($T$54*VLOOKUP(Y622,$P$51:$T$60,5))*(1-$T$23)*Q626*VLOOKUP(Y622,P623:Q632,2)</f>
        <v>6.9125000731982478E-4</v>
      </c>
      <c r="Z626" s="61">
        <f>SQRT($T$54*VLOOKUP(Z622,$P$51:$T$60,5))*(1-$U$23)*Q626*VLOOKUP(Z622,P623:Q632,2)</f>
        <v>6.8929596660649941E-4</v>
      </c>
      <c r="AA626" s="61">
        <f>SQRT($T$54*VLOOKUP(AA622,$P$51:$T$60,5))*(1-$V$23)*Q626*VLOOKUP(AA622,P623:Q632,2)</f>
        <v>3.1438723030203879E-4</v>
      </c>
      <c r="AB626" s="61">
        <f>SQRT($T$54*VLOOKUP(AB622,$P$51:$T$60,5))*(1-$W$23)*Q626*VLOOKUP(AB622,P623:Q632,2)</f>
        <v>2.0817329533384149E-3</v>
      </c>
      <c r="AC626" s="61">
        <f>SQRT($T$54*VLOOKUP(AC622,$P$51:$T$60,5))*(1-$X$23)*Q626*VLOOKUP(AC622,P623:Q632,2)</f>
        <v>1.991461258033568E-3</v>
      </c>
      <c r="AD626" s="61">
        <f>SQRT($T$54*VLOOKUP(AD622,$P$51:$T$60,5))*(1-$Y$23)*Q626*VLOOKUP(AD622,P623:Q632,2)</f>
        <v>1.4152973079765395E-3</v>
      </c>
      <c r="AE626" s="155">
        <f>SQRT($T$54*VLOOKUP(AE622,$P$51:$T$60,5))*(1-$Z$23)*Q626*VLOOKUP(AE622,P623:Q632,2)</f>
        <v>1.8785430630895229E-3</v>
      </c>
      <c r="AF626" s="84">
        <f>$U$54*Q626</f>
        <v>1.3950942830531853E-6</v>
      </c>
      <c r="AG626" s="59" t="s">
        <v>570</v>
      </c>
      <c r="AH626" s="60">
        <f>AH624-1</f>
        <v>-0.93476879037970106</v>
      </c>
      <c r="AI626" s="61"/>
      <c r="AJ626" s="66"/>
      <c r="AK626" s="61"/>
      <c r="AL626" s="61"/>
      <c r="AM626" s="50"/>
      <c r="AN626" s="65"/>
      <c r="AO626" s="65"/>
      <c r="AP626" s="65"/>
      <c r="AQ626" s="65"/>
      <c r="AR626" s="81"/>
      <c r="AS626" s="59">
        <v>4</v>
      </c>
      <c r="AT626" s="61">
        <f t="shared" si="125"/>
        <v>0.14849269129567372</v>
      </c>
      <c r="AU626" s="61">
        <f>SUMPRODUCT(Q623:Q632,$AW$51:$AW$60)</f>
        <v>0.62803683013054723</v>
      </c>
      <c r="AV626" s="68">
        <f>IF($AA$10,EXP((AT626/AH624)*(AQ628-1)-LN(AQ628-AH624)-AH623*(2*AU626/AH623-AT626/AH624)*LN((AQ628+2.41421536*AH624)/(AQ628-0.41421536*AH624))/(AH624*2.82842713)      ),1)</f>
        <v>0.40751466801011949</v>
      </c>
      <c r="AW626" s="61"/>
      <c r="AX626" s="61"/>
      <c r="AY626" s="61"/>
      <c r="AZ626" s="61"/>
      <c r="BA626" s="61"/>
      <c r="BB626" s="61"/>
      <c r="BC626" s="61"/>
    </row>
    <row r="627" spans="14:117" x14ac:dyDescent="0.25">
      <c r="N627" s="82"/>
      <c r="O627" s="81"/>
      <c r="P627" s="78">
        <v>5</v>
      </c>
      <c r="Q627" s="61">
        <f>O600/O606</f>
        <v>1.988178031770273E-2</v>
      </c>
      <c r="R627" s="60"/>
      <c r="S627" s="60"/>
      <c r="T627" s="61"/>
      <c r="U627" s="62"/>
      <c r="V627" s="153">
        <f>SQRT($T$55*VLOOKUP(V622,$P$51:$T$60,5))*(1-$Q$24)*Q627*VLOOKUP(V622,P623:Q632,2)</f>
        <v>2.4091901698053472E-3</v>
      </c>
      <c r="W627" s="61">
        <f>SQRT($T$55*VLOOKUP(W622,$P$51:$T$60,5))*(1-$R$24)*Q627*VLOOKUP(W622,P623:Q632,2)</f>
        <v>1.941233967057616E-3</v>
      </c>
      <c r="X627" s="61">
        <f>SQRT($T$55*VLOOKUP(X622,$P$51:$T$60,5))*(1-$S$24)*Q627*VLOOKUP(X622,P623:Q632,2)</f>
        <v>1.1321738925212266E-3</v>
      </c>
      <c r="Y627" s="61">
        <f>SQRT($T$55*VLOOKUP(Y622,$P$51:$T$60,5))*(1-$T$24)*Q627*VLOOKUP(Y622,P623:Q632,2)</f>
        <v>6.8929596660649941E-4</v>
      </c>
      <c r="Z627" s="61">
        <f>SQRT($T$55*VLOOKUP(Z622,$P$51:$T$60,5))*(1-$U$24)*Q627*VLOOKUP(Z622,P623:Q632,2)</f>
        <v>6.8679790140961758E-4</v>
      </c>
      <c r="AA627" s="61">
        <f>SQRT($T$55*VLOOKUP(AA622,$P$51:$T$60,5))*(1-$V$24)*Q627*VLOOKUP(AA622,P623:Q632,2)</f>
        <v>3.3841594417272335E-4</v>
      </c>
      <c r="AB627" s="61">
        <f>SQRT($T$55*VLOOKUP(AB622,$P$51:$T$60,5))*(1-$W$24)*Q627*VLOOKUP(AB622,P623:Q632,2)</f>
        <v>2.0224661647419602E-3</v>
      </c>
      <c r="AC627" s="61">
        <f>SQRT($T$55*VLOOKUP(AC622,$P$51:$T$60,5))*(1-$X$24)*Q627*VLOOKUP(AC622,P623:Q632,2)</f>
        <v>2.0154992593829392E-3</v>
      </c>
      <c r="AD627" s="61">
        <f>SQRT($T$55*VLOOKUP(AD622,$P$51:$T$60,5))*(1-$Y$24)*Q627*VLOOKUP(AD622,P623:Q632,2)</f>
        <v>1.3438635142500811E-3</v>
      </c>
      <c r="AE627" s="155">
        <f>SQRT($T$55*VLOOKUP(AE622,$P$51:$T$60,5))*(1-$Z$24)*Q627*VLOOKUP(AE622,P623:Q632,2)</f>
        <v>2.0626611178300603E-3</v>
      </c>
      <c r="AF627" s="84">
        <f>$U$55*Q627</f>
        <v>1.438854634592895E-6</v>
      </c>
      <c r="AG627" s="59" t="s">
        <v>571</v>
      </c>
      <c r="AH627" s="60">
        <f>AH623-3*AH624*AH624-2*AH624</f>
        <v>0.12846281666878992</v>
      </c>
      <c r="AI627" s="61" t="s">
        <v>584</v>
      </c>
      <c r="AJ627" s="66" t="s">
        <v>585</v>
      </c>
      <c r="AK627" s="61">
        <f>AH630^2/AH631^3</f>
        <v>1.7729744883792307</v>
      </c>
      <c r="AL627" s="61"/>
      <c r="AM627" s="50"/>
      <c r="AN627" s="65"/>
      <c r="AO627" s="65"/>
      <c r="AP627" s="65"/>
      <c r="AQ627" s="65"/>
      <c r="AR627" s="81"/>
      <c r="AS627" s="59">
        <v>5</v>
      </c>
      <c r="AT627" s="61">
        <f t="shared" si="125"/>
        <v>0.14845922339919562</v>
      </c>
      <c r="AU627" s="61">
        <f>SUMPRODUCT(Q623:Q632,$AX$51:$AX$60)</f>
        <v>0.61980385182957143</v>
      </c>
      <c r="AV627" s="68">
        <f>IF($AA$11,EXP((AT627/AH624)*(AQ628-1)-LN(AQ628-AH624)-AH623*(2*AU627/AH623-AT627/AH624)*LN((AQ628+2.41421536*AH624)/(AQ628-0.41421536*AH624))/(AH624*2.82842713)      ),1)</f>
        <v>0.41540761720125335</v>
      </c>
      <c r="AW627" s="61"/>
      <c r="AX627" s="61"/>
      <c r="AY627" s="61"/>
      <c r="AZ627" s="61"/>
      <c r="BA627" s="61"/>
      <c r="BB627" s="61"/>
      <c r="BC627" s="61"/>
    </row>
    <row r="628" spans="14:117" x14ac:dyDescent="0.25">
      <c r="N628" s="82"/>
      <c r="O628" s="81"/>
      <c r="P628" s="78">
        <v>6</v>
      </c>
      <c r="Q628" s="61">
        <f>O601/O606</f>
        <v>7.7696751041370412E-3</v>
      </c>
      <c r="R628" s="60"/>
      <c r="S628" s="60"/>
      <c r="T628" s="61"/>
      <c r="U628" s="62"/>
      <c r="V628" s="153">
        <f>SQRT($T$56*VLOOKUP(V622,$P$51:$T$60,5))*(1-$Q$25)*Q628*VLOOKUP(V622,P623:Q632,2)</f>
        <v>1.1902829911637032E-3</v>
      </c>
      <c r="W628" s="61">
        <f>SQRT($T$56*VLOOKUP(W622,$P$51:$T$60,5))*(1-$R$25)*Q628*VLOOKUP(W622,P623:Q632,2)</f>
        <v>9.4275510491039372E-4</v>
      </c>
      <c r="X628" s="61">
        <f>SQRT($T$56*VLOOKUP(X622,$P$51:$T$60,5))*(1-$S$25)*Q628*VLOOKUP(X622,P623:Q632,2)</f>
        <v>5.3877490892475588E-4</v>
      </c>
      <c r="Y628" s="61">
        <f>SQRT($T$56*VLOOKUP(Y622,$P$51:$T$60,5))*(1-$T$25)*Q628*VLOOKUP(Y622,P623:Q632,2)</f>
        <v>3.1438723030203879E-4</v>
      </c>
      <c r="Z628" s="61">
        <f>SQRT($T$56*VLOOKUP(Z622,$P$51:$T$60,5))*(1-$U$25)*Q628*VLOOKUP(Z622,P623:Q632,2)</f>
        <v>3.3841594417272335E-4</v>
      </c>
      <c r="AA628" s="61">
        <f>SQRT($T$56*VLOOKUP(AA622,$P$51:$T$60,5))*(1-$V$25)*Q628*VLOOKUP(AA622,P623:Q632,2)</f>
        <v>1.6675262262050939E-4</v>
      </c>
      <c r="AB628" s="61">
        <f>SQRT($T$56*VLOOKUP(AB622,$P$51:$T$60,5))*(1-$W$25)*Q628*VLOOKUP(AB622,P623:Q632,2)</f>
        <v>1.1002494151166357E-3</v>
      </c>
      <c r="AC628" s="61">
        <f>SQRT($T$56*VLOOKUP(AC622,$P$51:$T$60,5))*(1-$X$25)*Q628*VLOOKUP(AC622,P623:Q632,2)</f>
        <v>9.9064352225736955E-4</v>
      </c>
      <c r="AD628" s="61">
        <f>SQRT($T$56*VLOOKUP(AD622,$P$51:$T$60,5))*(1-$Y$25)*Q628*VLOOKUP(AD622,P623:Q632,2)</f>
        <v>6.5133742601582005E-4</v>
      </c>
      <c r="AE628" s="155">
        <f>SQRT($T$56*VLOOKUP(AE622,$P$51:$T$60,5))*(1-$Z$25)*Q628*VLOOKUP(AE622,P623:Q632,2)</f>
        <v>1.016365088283087E-3</v>
      </c>
      <c r="AF628" s="84">
        <f>$U$56*Q628</f>
        <v>6.994944430840857E-7</v>
      </c>
      <c r="AG628" s="59" t="s">
        <v>572</v>
      </c>
      <c r="AH628" s="60">
        <f>-1*AH623*AH624+AH624^2+AH624^3</f>
        <v>-1.3190027668234293E-2</v>
      </c>
      <c r="AI628" s="61"/>
      <c r="AJ628" s="66" t="s">
        <v>586</v>
      </c>
      <c r="AK628" s="61" t="e">
        <f>SQRT(1-AK627)/SQRT(AK627)*AH630/ABS(AH630)</f>
        <v>#NUM!</v>
      </c>
      <c r="AL628" s="61"/>
      <c r="AM628" s="50"/>
      <c r="AN628" s="65"/>
      <c r="AO628" s="65"/>
      <c r="AP628" s="65" t="s">
        <v>589</v>
      </c>
      <c r="AQ628" s="61">
        <f>AQ623</f>
        <v>0.79388090929537203</v>
      </c>
      <c r="AR628" s="81"/>
      <c r="AS628" s="59">
        <v>6</v>
      </c>
      <c r="AT628" s="61">
        <f t="shared" si="125"/>
        <v>0.18468301041282212</v>
      </c>
      <c r="AU628" s="61">
        <f>SUMPRODUCT(Q623:Q632,$AY$51:$AY$60)</f>
        <v>0.78533340767338455</v>
      </c>
      <c r="AV628" s="68">
        <f>IF($AA$12,EXP((AT628/AH624)*(AQ628-1)-LN(AQ628-AH624)-AH623*(2*AU628/AH623-AT628/AH624)*LN((AQ628+2.41421536*AH624)/(AQ628-0.41421536*AH624))/(AH624*2.82842713)      ),1)</f>
        <v>0.30014113362565453</v>
      </c>
      <c r="AW628" s="61"/>
      <c r="AX628" s="61"/>
      <c r="AY628" s="61"/>
      <c r="AZ628" s="61"/>
      <c r="BA628" s="61"/>
      <c r="BB628" s="61"/>
      <c r="BC628" s="61"/>
    </row>
    <row r="629" spans="14:117" x14ac:dyDescent="0.25">
      <c r="N629" s="82"/>
      <c r="O629" s="81"/>
      <c r="P629" s="78">
        <v>7</v>
      </c>
      <c r="Q629" s="61">
        <f>O602/O606</f>
        <v>0.28965048521186049</v>
      </c>
      <c r="R629" s="60"/>
      <c r="S629" s="60"/>
      <c r="T629" s="61"/>
      <c r="U629" s="62"/>
      <c r="V629" s="153">
        <f>SQRT($T$57*VLOOKUP(V622,$P$51:$T$60,5))*(1-$Q$26)*Q629*VLOOKUP(V622,P623:Q632,2)</f>
        <v>7.8671584742504522E-3</v>
      </c>
      <c r="W629" s="61">
        <f>SQRT($T$57*VLOOKUP(W622,$P$51:$T$60,5))*(1-$R$26)*Q629*VLOOKUP(W622,P623:Q632,2)</f>
        <v>6.006483438941751E-3</v>
      </c>
      <c r="X629" s="61">
        <f>SQRT($T$57*VLOOKUP(X622,$P$51:$T$60,5))*(1-$S$26)*Q629*VLOOKUP(X622,P623:Q632,2)</f>
        <v>3.3749712175958455E-3</v>
      </c>
      <c r="Y629" s="61">
        <f>SQRT($T$57*VLOOKUP(Y622,$P$51:$T$60,5))*(1-$T$26)*Q629*VLOOKUP(Y622,P623:Q632,2)</f>
        <v>2.0817329533384149E-3</v>
      </c>
      <c r="Z629" s="61">
        <f>SQRT($T$57*VLOOKUP(Z622,$P$51:$T$60,5))*(1-$U$26)*Q629*VLOOKUP(Z622,P623:Q632,2)</f>
        <v>2.0224661647419602E-3</v>
      </c>
      <c r="AA629" s="61">
        <f>SQRT($T$57*VLOOKUP(AA622,$P$51:$T$60,5))*(1-$V$26)*Q629*VLOOKUP(AA622,P623:Q632,2)</f>
        <v>1.1002494151166357E-3</v>
      </c>
      <c r="AB629" s="61">
        <f>SQRT($T$57*VLOOKUP(AB622,$P$51:$T$60,5))*(1-$W$26)*Q629*VLOOKUP(AB622,P623:Q632,2)</f>
        <v>7.4069468872746715E-3</v>
      </c>
      <c r="AC629" s="61">
        <f>SQRT($T$57*VLOOKUP(AC622,$P$51:$T$60,5))*(1-$X$26)*Q629*VLOOKUP(AC622,P623:Q632,2)</f>
        <v>7.6493768857057425E-3</v>
      </c>
      <c r="AD629" s="61">
        <f>SQRT($T$57*VLOOKUP(AD622,$P$51:$T$60,5))*(1-$Y$26)*Q629*VLOOKUP(AD622,P623:Q632,2)</f>
        <v>3.8142384235965829E-3</v>
      </c>
      <c r="AE629" s="155">
        <f>SQRT($T$57*VLOOKUP(AE622,$P$51:$T$60,5))*(1-$Z$26)*Q629*VLOOKUP(AE622,P623:Q632,2)</f>
        <v>6.1939719588366155E-3</v>
      </c>
      <c r="AF629" s="84">
        <f>$U$57*Q629</f>
        <v>6.9660464084291608E-6</v>
      </c>
      <c r="AG629" s="82"/>
      <c r="AH629" s="65"/>
      <c r="AI629" s="61"/>
      <c r="AJ629" s="66" t="s">
        <v>587</v>
      </c>
      <c r="AK629" s="61" t="e">
        <f>IF(ATAN(AK628)&lt;0,ATAN(AK628)+PI(),ATAN(AK628))</f>
        <v>#NUM!</v>
      </c>
      <c r="AL629" s="61"/>
      <c r="AM629" s="50"/>
      <c r="AN629" s="65"/>
      <c r="AO629" s="65"/>
      <c r="AP629" s="65"/>
      <c r="AQ629" s="65"/>
      <c r="AR629" s="81"/>
      <c r="AS629" s="59">
        <v>7</v>
      </c>
      <c r="AT629" s="61">
        <f t="shared" si="125"/>
        <v>4.9335284646156045E-2</v>
      </c>
      <c r="AU629" s="61">
        <f>SUMPRODUCT(Q623:Q632,$AZ$51:$AZ$60)</f>
        <v>0.13807061674671386</v>
      </c>
      <c r="AV629" s="68">
        <f>IF($AA$13,EXP((AT629/AH624)*(AQ628-1)-LN(AQ628-AH624)-AH623*(2*AU629/AH623-AT629/AH624)*LN((AQ628+2.41421536*AH624)/(AQ628-0.41421536*AH624))/(AH624*2.82842713)      ),1)</f>
        <v>1.0812392338421706</v>
      </c>
      <c r="AW629" s="61"/>
      <c r="AX629" s="61"/>
      <c r="AY629" s="61"/>
      <c r="AZ629" s="61"/>
      <c r="BA629" s="61"/>
      <c r="BB629" s="61"/>
      <c r="BC629" s="61"/>
    </row>
    <row r="630" spans="14:117" x14ac:dyDescent="0.25">
      <c r="N630" s="82"/>
      <c r="O630" s="81"/>
      <c r="P630" s="78">
        <v>8</v>
      </c>
      <c r="Q630" s="61">
        <f>O603/O606</f>
        <v>0.13700731234091676</v>
      </c>
      <c r="R630" s="60"/>
      <c r="S630" s="60"/>
      <c r="T630" s="61"/>
      <c r="U630" s="62"/>
      <c r="V630" s="153">
        <f>SQRT($T$58*VLOOKUP(V622,$P$51:$T$60,5))*(1-$Q$27)*Q630*VLOOKUP(V622,P623:Q632,2)</f>
        <v>7.4875285977989113E-3</v>
      </c>
      <c r="W630" s="61">
        <f>SQRT($T$58*VLOOKUP(W622,$P$51:$T$60,5))*(1-$R$27)*Q630*VLOOKUP(W622,P623:Q632,2)</f>
        <v>5.5804403507679016E-3</v>
      </c>
      <c r="X630" s="61">
        <f>SQRT($T$58*VLOOKUP(X622,$P$51:$T$60,5))*(1-$S$27)*Q630*VLOOKUP(X622,P623:Q632,2)</f>
        <v>3.2814388808913501E-3</v>
      </c>
      <c r="Y630" s="61">
        <f>SQRT($T$58*VLOOKUP(Y622,$P$51:$T$60,5))*(1-$T$27)*Q630*VLOOKUP(Y622,P623:Q632,2)</f>
        <v>1.9914612580335684E-3</v>
      </c>
      <c r="Z630" s="61">
        <f>SQRT($T$58*VLOOKUP(Z622,$P$51:$T$60,5))*(1-$U$27)*Q630*VLOOKUP(Z622,P623:Q632,2)</f>
        <v>2.0154992593829392E-3</v>
      </c>
      <c r="AA630" s="61">
        <f>SQRT($T$58*VLOOKUP(AA622,$P$51:$T$60,5))*(1-$V$27)*Q630*VLOOKUP(AA622,P623:Q632,2)</f>
        <v>9.9064352225736955E-4</v>
      </c>
      <c r="AB630" s="61">
        <f>SQRT($T$58*VLOOKUP(AB622,$P$51:$T$60,5))*(1-$W$27)*Q630*VLOOKUP(AB622,P623:Q632,2)</f>
        <v>7.6493768857057425E-3</v>
      </c>
      <c r="AC630" s="61">
        <f>SQRT($T$58*VLOOKUP(AC622,$P$51:$T$60,5))*(1-$X$27)*Q630*VLOOKUP(AC622,P623:Q632,2)</f>
        <v>7.6378474860517966E-3</v>
      </c>
      <c r="AD630" s="61">
        <f>SQRT($T$58*VLOOKUP(AD622,$P$51:$T$60,5))*(1-$Y$27)*Q630*VLOOKUP(AD622,P623:Q632,2)</f>
        <v>4.2463024702773852E-3</v>
      </c>
      <c r="AE630" s="155">
        <f>SQRT($T$58*VLOOKUP(AE622,$P$51:$T$60,5))*(1-$Z$27)*Q630*VLOOKUP(AE622,P623:Q632,2)</f>
        <v>6.4988838905153997E-3</v>
      </c>
      <c r="AF630" s="84">
        <f>$U$58*Q630</f>
        <v>3.6548464224969087E-6</v>
      </c>
      <c r="AG630" s="59" t="s">
        <v>582</v>
      </c>
      <c r="AH630" s="61">
        <f>AH626*AH627/6-AH628/2-AH626^3/27</f>
        <v>1.683280992255998E-2</v>
      </c>
      <c r="AI630" s="61"/>
      <c r="AJ630" s="66" t="s">
        <v>573</v>
      </c>
      <c r="AK630" s="61" t="e">
        <f>2*SQRT(AH631)*COS(AK629/3)-AH626/3</f>
        <v>#NUM!</v>
      </c>
      <c r="AL630" s="69" t="e">
        <f>AK630^3+AH626*AK630^2+AH627*AK630+AH628</f>
        <v>#NUM!</v>
      </c>
      <c r="AM630" s="50"/>
      <c r="AN630" s="65"/>
      <c r="AO630" s="65"/>
      <c r="AP630" s="65"/>
      <c r="AQ630" s="65"/>
      <c r="AR630" s="81"/>
      <c r="AS630" s="59">
        <v>8</v>
      </c>
      <c r="AT630" s="61">
        <f t="shared" si="125"/>
        <v>5.4723128868748194E-2</v>
      </c>
      <c r="AU630" s="61">
        <f>SUMPRODUCT(Q623:Q632,$BA$51:$BA$60)</f>
        <v>0.29104965104081942</v>
      </c>
      <c r="AV630" s="68">
        <f>IF($AA$14,EXP((AT630/AH624)*(AQ628-1)-LN(AQ628-AH624)-AH623*(2*AU630/AH623-AT630/AH624)*LN((AQ628+2.41421536*AH624)/(AQ628-0.41421536*AH624))/(AH624*2.82842713)      ),1)</f>
        <v>0.76322174233695228</v>
      </c>
      <c r="AW630" s="61"/>
      <c r="AX630" s="61"/>
      <c r="AY630" s="61"/>
      <c r="AZ630" s="61"/>
      <c r="BA630" s="61"/>
      <c r="BB630" s="61"/>
      <c r="BC630" s="61"/>
      <c r="BD630" s="65"/>
      <c r="BE630" s="65"/>
      <c r="BF630" s="65"/>
    </row>
    <row r="631" spans="14:117" x14ac:dyDescent="0.25">
      <c r="N631" s="82"/>
      <c r="O631" s="81"/>
      <c r="P631" s="78">
        <v>9</v>
      </c>
      <c r="Q631" s="61">
        <f>O604/O606</f>
        <v>7.2366447238717574E-2</v>
      </c>
      <c r="R631" s="60"/>
      <c r="S631" s="60"/>
      <c r="T631" s="61"/>
      <c r="U631" s="62"/>
      <c r="V631" s="153">
        <f>SQRT($T$59*VLOOKUP(V622,$P$51:$T$60,5))*(1-$Q$28)*Q631*VLOOKUP(V622,P623:Q632,2)</f>
        <v>4.6520557136154319E-3</v>
      </c>
      <c r="W631" s="61">
        <f>SQRT($T$59*VLOOKUP(W622,$P$51:$T$60,5))*(1-$R$28)*Q631*VLOOKUP(W622,P623:Q632,2)</f>
        <v>3.6309533651776036E-3</v>
      </c>
      <c r="X631" s="61">
        <f>SQRT($T$59*VLOOKUP(X622,$P$51:$T$60,5))*(1-$S$28)*Q631*VLOOKUP(X622,P623:Q632,2)</f>
        <v>2.1049630479200599E-3</v>
      </c>
      <c r="Y631" s="61">
        <f>SQRT($T$59*VLOOKUP(Y622,$P$51:$T$60,5))*(1-$T$28)*Q631*VLOOKUP(Y622,P623:Q632,2)</f>
        <v>1.4152973079765395E-3</v>
      </c>
      <c r="Z631" s="61">
        <f>SQRT($T$59*VLOOKUP(Z622,$P$51:$T$60,5))*(1-$U$28)*Q631*VLOOKUP(Z622,P623:Q632,2)</f>
        <v>1.3438635142500811E-3</v>
      </c>
      <c r="AA631" s="61">
        <f>SQRT($T$59*VLOOKUP(AA622,$P$51:$T$60,5))*(1-$V$28)*Q631*VLOOKUP(AA622,P623:Q632,2)</f>
        <v>6.5133742601582016E-4</v>
      </c>
      <c r="AB631" s="61">
        <f>SQRT($T$59*VLOOKUP(AB622,$P$51:$T$60,5))*(1-$W$28)*Q631*VLOOKUP(AB622,P623:Q632,2)</f>
        <v>3.8142384235965833E-3</v>
      </c>
      <c r="AC631" s="61">
        <f>SQRT($T$59*VLOOKUP(AC622,$P$51:$T$60,5))*(1-$X$28)*Q631*VLOOKUP(AC622,P623:Q632,2)</f>
        <v>4.2463024702773843E-3</v>
      </c>
      <c r="AD631" s="61">
        <f>SQRT($T$59*VLOOKUP(AD622,$P$51:$T$60,5))*(1-$Y$28)*Q631*VLOOKUP(AD622,P623:Q632,2)</f>
        <v>2.8977453146541072E-3</v>
      </c>
      <c r="AE631" s="155">
        <f>SQRT($T$59*VLOOKUP(AE622,$P$51:$T$60,5))*(1-$Z$28)*Q631*VLOOKUP(AE622,P623:Q632,2)</f>
        <v>4.2368540950579814E-3</v>
      </c>
      <c r="AF631" s="84">
        <f>$U$59*Q631</f>
        <v>1.9548248762824515E-6</v>
      </c>
      <c r="AG631" s="59" t="s">
        <v>558</v>
      </c>
      <c r="AH631" s="61">
        <f>AH626^2/9-AH627/3</f>
        <v>5.42671379401733E-2</v>
      </c>
      <c r="AI631" s="61"/>
      <c r="AJ631" s="66" t="s">
        <v>574</v>
      </c>
      <c r="AK631" s="61" t="e">
        <f>2*SQRT(AH631)*COS((AK629+2*PI())/3)-AH626/3</f>
        <v>#NUM!</v>
      </c>
      <c r="AL631" s="69" t="e">
        <f>AK631^3+AK631^2*AH626+AK631*AH627+AH628</f>
        <v>#NUM!</v>
      </c>
      <c r="AM631" s="50"/>
      <c r="AN631" s="65"/>
      <c r="AO631" s="50"/>
      <c r="AP631" s="65"/>
      <c r="AQ631" s="65"/>
      <c r="AR631" s="81"/>
      <c r="AS631" s="59">
        <v>9</v>
      </c>
      <c r="AT631" s="61">
        <f t="shared" si="125"/>
        <v>5.5413571276127595E-2</v>
      </c>
      <c r="AU631" s="61">
        <f>SUMPRODUCT(Q623:Q632,$BB$51:$BB$60)</f>
        <v>0.33719887506975976</v>
      </c>
      <c r="AV631" s="68">
        <f>IF($AA$15,EXP((AT631/AH624)*(AQ628-1)-LN(AQ628-AH624)-AH623*(2*AU631/AH623-AT631/AH624)*LN((AQ628+2.41421536*AH624)/(AQ628-0.41421536*AH624))/(AH624*2.82842713)      ),1)</f>
        <v>0.68599927861752186</v>
      </c>
      <c r="AW631" s="61"/>
      <c r="AX631" s="61"/>
      <c r="AY631" s="61"/>
      <c r="AZ631" s="61"/>
      <c r="BA631" s="61"/>
      <c r="BB631" s="61"/>
      <c r="BC631" s="61"/>
      <c r="BD631" s="65"/>
      <c r="BE631" s="65"/>
      <c r="BF631" s="65"/>
    </row>
    <row r="632" spans="14:117" x14ac:dyDescent="0.25">
      <c r="N632" s="82"/>
      <c r="O632" s="81"/>
      <c r="P632" s="78">
        <v>10</v>
      </c>
      <c r="Q632" s="61">
        <f>O605/O606</f>
        <v>0.11231134918430495</v>
      </c>
      <c r="R632" s="60"/>
      <c r="S632" s="60"/>
      <c r="T632" s="61"/>
      <c r="U632" s="62"/>
      <c r="V632" s="153">
        <f>SQRT($T$60*VLOOKUP(V622,$P$51:$T$60,5))*(1-$Q$29)*Q632*VLOOKUP(V622,P623:Q632,2)</f>
        <v>7.2659693191502147E-3</v>
      </c>
      <c r="W632" s="61">
        <f>SQRT($T$60*VLOOKUP(W622,$P$51:$T$60,5))*(1-$R$29)*Q632*VLOOKUP(W622,P623:Q632,2)</f>
        <v>5.739766324718381E-3</v>
      </c>
      <c r="X632" s="61">
        <f>SQRT($T$60*VLOOKUP(X622,$P$51:$T$60,5))*(1-$S$29)*Q632*VLOOKUP(X622,P623:Q632,2)</f>
        <v>3.3739427146152563E-3</v>
      </c>
      <c r="Y632" s="61">
        <f>SQRT($T$60*VLOOKUP(Y622,$P$51:$T$60,5))*(1-$T$29)*Q632*VLOOKUP(Y622,P623:Q632,2)</f>
        <v>1.8785430630895229E-3</v>
      </c>
      <c r="Z632" s="61">
        <f>SQRT($T$60*VLOOKUP(Z622,$P$51:$T$60,5))*(1-$U$29)*Q632*VLOOKUP(Z622,P623:Q632,2)</f>
        <v>2.0626611178300607E-3</v>
      </c>
      <c r="AA632" s="61">
        <f>SQRT($T$60*VLOOKUP(AA622,$P$51:$T$60,5))*(1-$V$29)*Q632*VLOOKUP(AA622,P623:Q632,2)</f>
        <v>1.016365088283087E-3</v>
      </c>
      <c r="AB632" s="61">
        <f>SQRT($T$60*VLOOKUP(AB622,$P$51:$T$60,5))*(1-$W$29)*Q632*VLOOKUP(AB622,P623:Q632,2)</f>
        <v>6.1939719588366155E-3</v>
      </c>
      <c r="AC632" s="61">
        <f>SQRT($T$60*VLOOKUP(AC622,$P$51:$T$60,5))*(1-$X$29)*Q632*VLOOKUP(AC622,P623:Q632,2)</f>
        <v>6.4988838905153997E-3</v>
      </c>
      <c r="AD632" s="61">
        <f>SQRT($T$60*VLOOKUP(AD622,$P$51:$T$60,5))*(1-$Y$29)*Q632*VLOOKUP(AD622,P623:Q632,2)</f>
        <v>4.2368540950579823E-3</v>
      </c>
      <c r="AE632" s="155">
        <f>SQRT($T$60*VLOOKUP(AE622,$P$51:$T$60,5))*(1-$Z$29)*Q632*VLOOKUP(AE622,P623:Q632,2)</f>
        <v>6.1947930799958265E-3</v>
      </c>
      <c r="AF632" s="84">
        <f>$U$60*Q632</f>
        <v>4.0740795363599568E-6</v>
      </c>
      <c r="AG632" s="59" t="s">
        <v>72</v>
      </c>
      <c r="AH632" s="63">
        <f>AH630^2-AH631^3</f>
        <v>1.2353098737070763E-4</v>
      </c>
      <c r="AI632" s="61"/>
      <c r="AJ632" s="66" t="s">
        <v>575</v>
      </c>
      <c r="AK632" s="61" t="e">
        <f>2*SQRT(AH631)*COS((AK629+4*PI())/3)-AH626/3</f>
        <v>#NUM!</v>
      </c>
      <c r="AL632" s="69" t="e">
        <f>AK632^3+AK632^2*AH626+AH627*AK632+AH628</f>
        <v>#NUM!</v>
      </c>
      <c r="AM632" s="50"/>
      <c r="AN632" s="65"/>
      <c r="AO632" s="50"/>
      <c r="AP632" s="65"/>
      <c r="AQ632" s="65"/>
      <c r="AR632" s="81"/>
      <c r="AS632" s="59">
        <v>10</v>
      </c>
      <c r="AT632" s="61">
        <f t="shared" si="125"/>
        <v>7.4413442121268769E-2</v>
      </c>
      <c r="AU632" s="61">
        <f>SUMPRODUCT(Q623:Q632,$BC$51:$BC$60)</f>
        <v>0.33318387924372328</v>
      </c>
      <c r="AV632" s="68">
        <f>IF($AA$16,EXP((AT632/AH624)*(AQ628-1)-LN(AQ628-AH624)-AH623*(2*AU632/AH623-AT632/AH624)*LN((AQ628+2.41421536*AH624)/(AQ628-0.41421536*AH624))/(AH624*2.82842713)      ),1)</f>
        <v>0.71529338424469802</v>
      </c>
      <c r="AW632" s="61"/>
      <c r="AX632" s="61"/>
      <c r="AY632" s="61"/>
      <c r="AZ632" s="61"/>
      <c r="BA632" s="61"/>
      <c r="BB632" s="61"/>
      <c r="BC632" s="61"/>
      <c r="BD632" s="65"/>
      <c r="BE632" s="65"/>
      <c r="BF632" s="65"/>
    </row>
    <row r="633" spans="14:117" x14ac:dyDescent="0.25">
      <c r="N633" s="70"/>
      <c r="O633" s="80"/>
      <c r="P633" s="79"/>
      <c r="Q633" s="71"/>
      <c r="R633" s="71"/>
      <c r="S633" s="71"/>
      <c r="T633" s="72"/>
      <c r="U633" s="73"/>
      <c r="V633" s="70"/>
      <c r="W633" s="73"/>
      <c r="X633" s="73"/>
      <c r="Y633" s="73"/>
      <c r="Z633" s="73"/>
      <c r="AA633" s="73"/>
      <c r="AB633" s="73"/>
      <c r="AC633" s="73"/>
      <c r="AD633" s="73"/>
      <c r="AE633" s="88">
        <f>SUM(V623:AE632)</f>
        <v>0.322814843329435</v>
      </c>
      <c r="AF633" s="85">
        <f>SUM(AF623:AF632)</f>
        <v>3.1798738905532378E-5</v>
      </c>
      <c r="AG633" s="70"/>
      <c r="AH633" s="73"/>
      <c r="AI633" s="74"/>
      <c r="AJ633" s="75"/>
      <c r="AK633" s="74"/>
      <c r="AL633" s="74"/>
      <c r="AM633" s="76"/>
      <c r="AN633" s="73"/>
      <c r="AO633" s="76"/>
      <c r="AP633" s="73"/>
      <c r="AQ633" s="73"/>
      <c r="AR633" s="80"/>
      <c r="AS633" s="70"/>
      <c r="AT633" s="73"/>
      <c r="AU633" s="73"/>
      <c r="AV633" s="80"/>
      <c r="AW633" s="65"/>
      <c r="AX633" s="65"/>
      <c r="AY633" s="65"/>
      <c r="AZ633" s="65"/>
      <c r="BA633" s="65"/>
      <c r="BB633" s="65"/>
      <c r="BC633" s="65"/>
      <c r="BD633" s="65"/>
      <c r="BE633" s="65"/>
      <c r="BF633" s="61"/>
    </row>
    <row r="634" spans="14:117" x14ac:dyDescent="0.25">
      <c r="N634" s="92">
        <f>N594+1</f>
        <v>15</v>
      </c>
      <c r="O634" s="157">
        <f>DM647</f>
        <v>0.24309439563264482</v>
      </c>
      <c r="P634" s="158"/>
      <c r="Q634" s="55"/>
      <c r="R634" s="55"/>
      <c r="S634" s="57">
        <v>1</v>
      </c>
      <c r="T634" s="55"/>
      <c r="U634" s="57">
        <f>S634+1</f>
        <v>2</v>
      </c>
      <c r="V634" s="55"/>
      <c r="W634" s="57">
        <f>U634+1</f>
        <v>3</v>
      </c>
      <c r="X634" s="55"/>
      <c r="Y634" s="57">
        <f>W634+1</f>
        <v>4</v>
      </c>
      <c r="Z634" s="55"/>
      <c r="AA634" s="57">
        <f>Y634+1</f>
        <v>5</v>
      </c>
      <c r="AB634" s="55"/>
      <c r="AC634" s="57">
        <f>AA634+1</f>
        <v>6</v>
      </c>
      <c r="AD634" s="55"/>
      <c r="AE634" s="57">
        <f>AC634+1</f>
        <v>7</v>
      </c>
      <c r="AF634" s="55"/>
      <c r="AG634" s="57">
        <f>AE634+1</f>
        <v>8</v>
      </c>
      <c r="AH634" s="55"/>
      <c r="AI634" s="57">
        <f>AG634+1</f>
        <v>9</v>
      </c>
      <c r="AJ634" s="55"/>
      <c r="AK634" s="57">
        <f>AI634+1</f>
        <v>10</v>
      </c>
      <c r="AL634" s="55"/>
      <c r="AM634" s="57">
        <f>AK634+1</f>
        <v>11</v>
      </c>
      <c r="AN634" s="55"/>
      <c r="AO634" s="57">
        <f>AM634+1</f>
        <v>12</v>
      </c>
      <c r="AP634" s="55"/>
      <c r="AQ634" s="57">
        <f>AO634+1</f>
        <v>13</v>
      </c>
      <c r="AR634" s="55"/>
      <c r="AS634" s="57">
        <f>AQ634+1</f>
        <v>14</v>
      </c>
      <c r="AT634" s="55"/>
      <c r="AU634" s="57">
        <f>AS634+1</f>
        <v>15</v>
      </c>
      <c r="AV634" s="55"/>
      <c r="AW634" s="57">
        <f>AU634+1</f>
        <v>16</v>
      </c>
      <c r="AX634" s="55"/>
      <c r="AY634" s="57">
        <f>AW634+1</f>
        <v>17</v>
      </c>
      <c r="AZ634" s="55"/>
      <c r="BA634" s="57">
        <f>AY634+1</f>
        <v>18</v>
      </c>
      <c r="BB634" s="55"/>
      <c r="BC634" s="57">
        <f>BA634+1</f>
        <v>19</v>
      </c>
      <c r="BD634" s="55"/>
      <c r="BE634" s="57">
        <f>BC634+1</f>
        <v>20</v>
      </c>
      <c r="BF634" s="55"/>
      <c r="BG634" s="57">
        <f>BE634+1</f>
        <v>21</v>
      </c>
      <c r="BH634" s="55"/>
      <c r="BI634" s="57">
        <f>BG634+1</f>
        <v>22</v>
      </c>
      <c r="BJ634" s="55"/>
      <c r="BK634" s="57">
        <f>BI634+1</f>
        <v>23</v>
      </c>
      <c r="BL634" s="55"/>
      <c r="BM634" s="57">
        <f>BK634+1</f>
        <v>24</v>
      </c>
      <c r="BN634" s="55"/>
      <c r="BO634" s="57">
        <f>BM634+1</f>
        <v>25</v>
      </c>
      <c r="BP634" s="55"/>
      <c r="BQ634" s="57">
        <f>BO634+1</f>
        <v>26</v>
      </c>
      <c r="BR634" s="55"/>
      <c r="BS634" s="57">
        <f>BQ634+1</f>
        <v>27</v>
      </c>
      <c r="BT634" s="55"/>
      <c r="BU634" s="57">
        <f>BS634+1</f>
        <v>28</v>
      </c>
      <c r="BV634" s="55"/>
      <c r="BW634" s="57">
        <f>BU634+1</f>
        <v>29</v>
      </c>
      <c r="BX634" s="55"/>
      <c r="BY634" s="57">
        <f>BW634+1</f>
        <v>30</v>
      </c>
      <c r="BZ634" s="55"/>
      <c r="CA634" s="57">
        <f>BY634+1</f>
        <v>31</v>
      </c>
      <c r="CB634" s="55"/>
      <c r="CC634" s="57">
        <f>CA634+1</f>
        <v>32</v>
      </c>
      <c r="CD634" s="55"/>
      <c r="CE634" s="57">
        <f>CC634+1</f>
        <v>33</v>
      </c>
      <c r="CF634" s="55"/>
      <c r="CG634" s="57">
        <f>CE634+1</f>
        <v>34</v>
      </c>
      <c r="CH634" s="55"/>
      <c r="CI634" s="57">
        <f>CG634+1</f>
        <v>35</v>
      </c>
      <c r="CJ634" s="55"/>
      <c r="CK634" s="57">
        <f>CI634+1</f>
        <v>36</v>
      </c>
      <c r="CL634" s="55"/>
      <c r="CM634" s="57">
        <f>CK634+1</f>
        <v>37</v>
      </c>
      <c r="CN634" s="55"/>
      <c r="CO634" s="57">
        <f>CM634+1</f>
        <v>38</v>
      </c>
      <c r="CP634" s="55"/>
      <c r="CQ634" s="57">
        <f>CO634+1</f>
        <v>39</v>
      </c>
      <c r="CR634" s="55"/>
      <c r="CS634" s="57">
        <f>CQ634+1</f>
        <v>40</v>
      </c>
      <c r="CT634" s="55"/>
      <c r="CU634" s="57">
        <f>CS634+1</f>
        <v>41</v>
      </c>
      <c r="CV634" s="55"/>
      <c r="CW634" s="57">
        <f>CU634+1</f>
        <v>42</v>
      </c>
      <c r="CX634" s="55"/>
      <c r="CY634" s="57">
        <f>CW634+1</f>
        <v>43</v>
      </c>
      <c r="CZ634" s="55"/>
      <c r="DA634" s="57">
        <f>CY634+1</f>
        <v>44</v>
      </c>
      <c r="DB634" s="55"/>
      <c r="DC634" s="57">
        <f>DA634+1</f>
        <v>45</v>
      </c>
      <c r="DD634" s="55"/>
      <c r="DE634" s="57">
        <f>DC634+1</f>
        <v>46</v>
      </c>
      <c r="DF634" s="55"/>
      <c r="DG634" s="57">
        <f>DE634+1</f>
        <v>47</v>
      </c>
      <c r="DH634" s="55"/>
      <c r="DI634" s="57">
        <f>DG634+1</f>
        <v>48</v>
      </c>
      <c r="DJ634" s="55"/>
      <c r="DK634" s="57">
        <f>DI634+1</f>
        <v>49</v>
      </c>
      <c r="DL634" s="55"/>
      <c r="DM634" s="90">
        <f>DK634+1</f>
        <v>50</v>
      </c>
    </row>
    <row r="635" spans="14:117" x14ac:dyDescent="0.25">
      <c r="N635" s="159" t="s">
        <v>545</v>
      </c>
      <c r="O635" s="168" t="s">
        <v>560</v>
      </c>
      <c r="P635" s="79"/>
      <c r="Q635" s="73" t="s">
        <v>580</v>
      </c>
      <c r="R635" s="160" t="s">
        <v>621</v>
      </c>
      <c r="S635" s="160" t="s">
        <v>622</v>
      </c>
      <c r="T635" s="160" t="s">
        <v>621</v>
      </c>
      <c r="U635" s="160" t="s">
        <v>622</v>
      </c>
      <c r="V635" s="160" t="s">
        <v>621</v>
      </c>
      <c r="W635" s="160" t="s">
        <v>622</v>
      </c>
      <c r="X635" s="160" t="s">
        <v>621</v>
      </c>
      <c r="Y635" s="160" t="s">
        <v>622</v>
      </c>
      <c r="Z635" s="160" t="s">
        <v>621</v>
      </c>
      <c r="AA635" s="160" t="s">
        <v>622</v>
      </c>
      <c r="AB635" s="160" t="s">
        <v>621</v>
      </c>
      <c r="AC635" s="160" t="s">
        <v>622</v>
      </c>
      <c r="AD635" s="160" t="s">
        <v>621</v>
      </c>
      <c r="AE635" s="160" t="s">
        <v>622</v>
      </c>
      <c r="AF635" s="160" t="s">
        <v>621</v>
      </c>
      <c r="AG635" s="160" t="s">
        <v>622</v>
      </c>
      <c r="AH635" s="160" t="s">
        <v>621</v>
      </c>
      <c r="AI635" s="160" t="s">
        <v>622</v>
      </c>
      <c r="AJ635" s="160" t="s">
        <v>621</v>
      </c>
      <c r="AK635" s="160" t="s">
        <v>622</v>
      </c>
      <c r="AL635" s="160" t="s">
        <v>621</v>
      </c>
      <c r="AM635" s="160" t="s">
        <v>622</v>
      </c>
      <c r="AN635" s="160" t="s">
        <v>621</v>
      </c>
      <c r="AO635" s="160" t="s">
        <v>622</v>
      </c>
      <c r="AP635" s="160" t="s">
        <v>621</v>
      </c>
      <c r="AQ635" s="160" t="s">
        <v>622</v>
      </c>
      <c r="AR635" s="160" t="s">
        <v>621</v>
      </c>
      <c r="AS635" s="160" t="s">
        <v>622</v>
      </c>
      <c r="AT635" s="160" t="s">
        <v>621</v>
      </c>
      <c r="AU635" s="160" t="s">
        <v>622</v>
      </c>
      <c r="AV635" s="160" t="s">
        <v>621</v>
      </c>
      <c r="AW635" s="160" t="s">
        <v>622</v>
      </c>
      <c r="AX635" s="160" t="s">
        <v>621</v>
      </c>
      <c r="AY635" s="160" t="s">
        <v>622</v>
      </c>
      <c r="AZ635" s="160" t="s">
        <v>621</v>
      </c>
      <c r="BA635" s="160" t="s">
        <v>622</v>
      </c>
      <c r="BB635" s="160" t="s">
        <v>621</v>
      </c>
      <c r="BC635" s="160" t="s">
        <v>622</v>
      </c>
      <c r="BD635" s="160" t="s">
        <v>621</v>
      </c>
      <c r="BE635" s="160" t="s">
        <v>622</v>
      </c>
      <c r="BF635" s="160" t="s">
        <v>621</v>
      </c>
      <c r="BG635" s="160" t="s">
        <v>622</v>
      </c>
      <c r="BH635" s="160" t="s">
        <v>621</v>
      </c>
      <c r="BI635" s="160" t="s">
        <v>622</v>
      </c>
      <c r="BJ635" s="160" t="s">
        <v>621</v>
      </c>
      <c r="BK635" s="160" t="s">
        <v>622</v>
      </c>
      <c r="BL635" s="160" t="s">
        <v>621</v>
      </c>
      <c r="BM635" s="160" t="s">
        <v>622</v>
      </c>
      <c r="BN635" s="160" t="s">
        <v>621</v>
      </c>
      <c r="BO635" s="160" t="s">
        <v>622</v>
      </c>
      <c r="BP635" s="160" t="s">
        <v>621</v>
      </c>
      <c r="BQ635" s="160" t="s">
        <v>622</v>
      </c>
      <c r="BR635" s="160" t="s">
        <v>621</v>
      </c>
      <c r="BS635" s="160" t="s">
        <v>622</v>
      </c>
      <c r="BT635" s="160" t="s">
        <v>621</v>
      </c>
      <c r="BU635" s="160" t="s">
        <v>622</v>
      </c>
      <c r="BV635" s="160" t="s">
        <v>621</v>
      </c>
      <c r="BW635" s="160" t="s">
        <v>622</v>
      </c>
      <c r="BX635" s="160" t="s">
        <v>621</v>
      </c>
      <c r="BY635" s="160" t="s">
        <v>622</v>
      </c>
      <c r="BZ635" s="160" t="s">
        <v>621</v>
      </c>
      <c r="CA635" s="160" t="s">
        <v>622</v>
      </c>
      <c r="CB635" s="160" t="s">
        <v>621</v>
      </c>
      <c r="CC635" s="160" t="s">
        <v>622</v>
      </c>
      <c r="CD635" s="160" t="s">
        <v>621</v>
      </c>
      <c r="CE635" s="160" t="s">
        <v>622</v>
      </c>
      <c r="CF635" s="160" t="s">
        <v>621</v>
      </c>
      <c r="CG635" s="160" t="s">
        <v>622</v>
      </c>
      <c r="CH635" s="160" t="s">
        <v>621</v>
      </c>
      <c r="CI635" s="160" t="s">
        <v>622</v>
      </c>
      <c r="CJ635" s="160" t="s">
        <v>621</v>
      </c>
      <c r="CK635" s="160" t="s">
        <v>622</v>
      </c>
      <c r="CL635" s="160" t="s">
        <v>621</v>
      </c>
      <c r="CM635" s="160" t="s">
        <v>622</v>
      </c>
      <c r="CN635" s="160" t="s">
        <v>621</v>
      </c>
      <c r="CO635" s="160" t="s">
        <v>622</v>
      </c>
      <c r="CP635" s="160" t="s">
        <v>621</v>
      </c>
      <c r="CQ635" s="160" t="s">
        <v>622</v>
      </c>
      <c r="CR635" s="160" t="s">
        <v>621</v>
      </c>
      <c r="CS635" s="160" t="s">
        <v>622</v>
      </c>
      <c r="CT635" s="160" t="s">
        <v>621</v>
      </c>
      <c r="CU635" s="160" t="s">
        <v>622</v>
      </c>
      <c r="CV635" s="160" t="s">
        <v>621</v>
      </c>
      <c r="CW635" s="160" t="s">
        <v>622</v>
      </c>
      <c r="CX635" s="160" t="s">
        <v>621</v>
      </c>
      <c r="CY635" s="160" t="s">
        <v>622</v>
      </c>
      <c r="CZ635" s="160" t="s">
        <v>621</v>
      </c>
      <c r="DA635" s="160" t="s">
        <v>622</v>
      </c>
      <c r="DB635" s="160" t="s">
        <v>621</v>
      </c>
      <c r="DC635" s="160" t="s">
        <v>622</v>
      </c>
      <c r="DD635" s="160" t="s">
        <v>621</v>
      </c>
      <c r="DE635" s="160" t="s">
        <v>622</v>
      </c>
      <c r="DF635" s="160" t="s">
        <v>621</v>
      </c>
      <c r="DG635" s="160" t="s">
        <v>622</v>
      </c>
      <c r="DH635" s="160" t="s">
        <v>621</v>
      </c>
      <c r="DI635" s="160" t="s">
        <v>622</v>
      </c>
      <c r="DJ635" s="160" t="s">
        <v>621</v>
      </c>
      <c r="DK635" s="160" t="s">
        <v>622</v>
      </c>
      <c r="DL635" s="160" t="s">
        <v>621</v>
      </c>
      <c r="DM635" s="161" t="s">
        <v>622</v>
      </c>
    </row>
    <row r="636" spans="14:117" x14ac:dyDescent="0.25">
      <c r="N636" s="153">
        <f>$Z$7/(O634*(Q636-1)+1)</f>
        <v>6.5255901886249745E-2</v>
      </c>
      <c r="O636" s="169">
        <f>N636*Q636</f>
        <v>0.20818020922509209</v>
      </c>
      <c r="P636" s="78">
        <v>1</v>
      </c>
      <c r="Q636" s="61">
        <f>IF($AA$7,AV611/AV623,0)</f>
        <v>3.190212734902961</v>
      </c>
      <c r="R636" s="61">
        <f>IF($AA$7,$Z$7*($Q636-1)/(1+O594*($Q636-1)),0)</f>
        <v>0.14292430734329156</v>
      </c>
      <c r="S636" s="114">
        <f>IF(R636=0,0,-1*R636^2/$Z$7)</f>
        <v>-0.20427357629559664</v>
      </c>
      <c r="T636" s="61">
        <f>IF($AA$7,$Z$7*($Q636-1)/(1+S647*($Q636-1)),0)</f>
        <v>0.14217302731725401</v>
      </c>
      <c r="U636" s="114">
        <f>IF(T636=0,0,-1*T636^2/$Z$7)</f>
        <v>-0.20213169696552655</v>
      </c>
      <c r="V636" s="61">
        <f>IF($AA$7,$Z$7*($Q636-1)/(1+U647*($Q636-1)),0)</f>
        <v>0.14292724054344721</v>
      </c>
      <c r="W636" s="114">
        <f>IF(V636=0,0,-1*V636^2/$Z$7)</f>
        <v>-0.2042819608936442</v>
      </c>
      <c r="X636" s="61">
        <f>IF($AA$7,$Z$7*($Q636-1)/(1+W647*($Q636-1)),0)</f>
        <v>0.14292430738389023</v>
      </c>
      <c r="Y636" s="114">
        <f>IF(X636=0,0,-1*X636^2/$Z$7)</f>
        <v>-0.2042735764116474</v>
      </c>
      <c r="Z636" s="61">
        <f>IF($AA$7,$Z$7*($Q636-1)/(1+Y647*($Q636-1)),0)</f>
        <v>0.14292430733884234</v>
      </c>
      <c r="AA636" s="114">
        <f>IF(Z636=0,0,-1*Z636^2/$Z$7)</f>
        <v>-0.20427357628287862</v>
      </c>
      <c r="AB636" s="61">
        <f>IF($AA$7,$Z$7*($Q636-1)/(1+AA647*($Q636-1)),0)</f>
        <v>0.14292430733884234</v>
      </c>
      <c r="AC636" s="114">
        <f>IF(AB636=0,0,-1*AB636^2/$Z$7)</f>
        <v>-0.20427357628287862</v>
      </c>
      <c r="AD636" s="61">
        <f>IF($AA$7,$Z$7*($Q636-1)/(1+AC647*($Q636-1)),0)</f>
        <v>0.14292430733884234</v>
      </c>
      <c r="AE636" s="114">
        <f>IF(AD636=0,0,-1*AD636^2/$Z$7)</f>
        <v>-0.20427357628287862</v>
      </c>
      <c r="AF636" s="61">
        <f>IF($AA$7,$Z$7*($Q636-1)/(1+AE647*($Q636-1)),0)</f>
        <v>0.14292430733884234</v>
      </c>
      <c r="AG636" s="114">
        <f>IF(AF636=0,0,-1*AF636^2/$Z$7)</f>
        <v>-0.20427357628287862</v>
      </c>
      <c r="AH636" s="61">
        <f>IF($AA$7,$Z$7*($Q636-1)/(1+AG647*($Q636-1)),0)</f>
        <v>0.14292430733884234</v>
      </c>
      <c r="AI636" s="114">
        <f>IF(AH636=0,0,-1*AH636^2/$Z$7)</f>
        <v>-0.20427357628287862</v>
      </c>
      <c r="AJ636" s="61">
        <f>IF($AA$7,$Z$7*($Q636-1)/(1+AI647*($Q636-1)),0)</f>
        <v>0.14292430733884234</v>
      </c>
      <c r="AK636" s="114">
        <f>IF(AJ636=0,0,-1*AJ636^2/$Z$7)</f>
        <v>-0.20427357628287862</v>
      </c>
      <c r="AL636" s="61">
        <f>IF($AA$7,$Z$7*($Q636-1)/(1+AK647*($Q636-1)),0)</f>
        <v>0.14292430733884234</v>
      </c>
      <c r="AM636" s="114">
        <f>IF(AL636=0,0,-1*AL636^2/$Z$7)</f>
        <v>-0.20427357628287862</v>
      </c>
      <c r="AN636" s="61">
        <f>IF($AA$7,$Z$7*($Q636-1)/(1+AM647*($Q636-1)),0)</f>
        <v>0.14292430733884234</v>
      </c>
      <c r="AO636" s="114">
        <f>IF(AN636=0,0,-1*AN636^2/$Z$7)</f>
        <v>-0.20427357628287862</v>
      </c>
      <c r="AP636" s="61">
        <f>IF($AA$7,$Z$7*($Q636-1)/(1+AO647*($Q636-1)),0)</f>
        <v>0.14292430733884234</v>
      </c>
      <c r="AQ636" s="114">
        <f>IF(AP636=0,0,-1*AP636^2/$Z$7)</f>
        <v>-0.20427357628287862</v>
      </c>
      <c r="AR636" s="61">
        <f>IF($AA$7,$Z$7*($Q636-1)/(1+AQ647*($Q636-1)),0)</f>
        <v>0.14292430733884234</v>
      </c>
      <c r="AS636" s="114">
        <f>IF(AR636=0,0,-1*AR636^2/$Z$7)</f>
        <v>-0.20427357628287862</v>
      </c>
      <c r="AT636" s="61">
        <f>IF($AA$7,$Z$7*($Q636-1)/(1+AS647*($Q636-1)),0)</f>
        <v>0.14292430733884234</v>
      </c>
      <c r="AU636" s="114">
        <f>IF(AT636=0,0,-1*AT636^2/$Z$7)</f>
        <v>-0.20427357628287862</v>
      </c>
      <c r="AV636" s="61">
        <f>IF($AA$7,$Z$7*($Q636-1)/(1+AU647*($Q636-1)),0)</f>
        <v>0.14292430733884234</v>
      </c>
      <c r="AW636" s="114">
        <f>IF(AV636=0,0,-1*AV636^2/$Z$7)</f>
        <v>-0.20427357628287862</v>
      </c>
      <c r="AX636" s="61">
        <f>IF($AA$7,$Z$7*($Q636-1)/(1+AW647*($Q636-1)),0)</f>
        <v>0.14292430733884234</v>
      </c>
      <c r="AY636" s="114">
        <f>IF(AX636=0,0,-1*AX636^2/$Z$7)</f>
        <v>-0.20427357628287862</v>
      </c>
      <c r="AZ636" s="61">
        <f>IF($AA$7,$Z$7*($Q636-1)/(1+AY647*($Q636-1)),0)</f>
        <v>0.14292430733884234</v>
      </c>
      <c r="BA636" s="114">
        <f>IF(AZ636=0,0,-1*AZ636^2/$Z$7)</f>
        <v>-0.20427357628287862</v>
      </c>
      <c r="BB636" s="61">
        <f>IF($AA$7,$Z$7*($Q636-1)/(1+BA647*($Q636-1)),0)</f>
        <v>0.14292430733884234</v>
      </c>
      <c r="BC636" s="114">
        <f>IF(BB636=0,0,-1*BB636^2/$Z$7)</f>
        <v>-0.20427357628287862</v>
      </c>
      <c r="BD636" s="61">
        <f>IF($AA$7,$Z$7*($Q636-1)/(1+BC647*($Q636-1)),0)</f>
        <v>0.14292430733884234</v>
      </c>
      <c r="BE636" s="114">
        <f>IF(BD636=0,0,-1*BD636^2/$Z$7)</f>
        <v>-0.20427357628287862</v>
      </c>
      <c r="BF636" s="61">
        <f>IF($AA$7,$Z$7*($Q636-1)/(1+BE647*($Q636-1)),0)</f>
        <v>0.14292430733884234</v>
      </c>
      <c r="BG636" s="114">
        <f>IF(BF636=0,0,-1*BF636^2/$Z$7)</f>
        <v>-0.20427357628287862</v>
      </c>
      <c r="BH636" s="61">
        <f>IF($AA$7,$Z$7*($Q636-1)/(1+BG647*($Q636-1)),0)</f>
        <v>0.14292430733884234</v>
      </c>
      <c r="BI636" s="114">
        <f>IF(BH636=0,0,-1*BH636^2/$Z$7)</f>
        <v>-0.20427357628287862</v>
      </c>
      <c r="BJ636" s="61">
        <f>IF($AA$7,$Z$7*($Q636-1)/(1+BI647*($Q636-1)),0)</f>
        <v>0.14292430733884234</v>
      </c>
      <c r="BK636" s="114">
        <f>IF(BJ636=0,0,-1*BJ636^2/$Z$7)</f>
        <v>-0.20427357628287862</v>
      </c>
      <c r="BL636" s="61">
        <f>IF($AA$7,$Z$7*($Q636-1)/(1+BK647*($Q636-1)),0)</f>
        <v>0.14292430733884234</v>
      </c>
      <c r="BM636" s="114">
        <f>IF(BL636=0,0,-1*BL636^2/$Z$7)</f>
        <v>-0.20427357628287862</v>
      </c>
      <c r="BN636" s="61">
        <f>IF($AA$7,$Z$7*($Q636-1)/(1+BM647*($Q636-1)),0)</f>
        <v>0.14292430733884234</v>
      </c>
      <c r="BO636" s="114">
        <f>IF(BN636=0,0,-1*BN636^2/$Z$7)</f>
        <v>-0.20427357628287862</v>
      </c>
      <c r="BP636" s="61">
        <f>IF($AA$7,$Z$7*($Q636-1)/(1+BO647*($Q636-1)),0)</f>
        <v>0.14292430733884234</v>
      </c>
      <c r="BQ636" s="114">
        <f>IF(BP636=0,0,-1*BP636^2/$Z$7)</f>
        <v>-0.20427357628287862</v>
      </c>
      <c r="BR636" s="61">
        <f>IF($AA$7,$Z$7*($Q636-1)/(1+BQ647*($Q636-1)),0)</f>
        <v>0.14292430733884234</v>
      </c>
      <c r="BS636" s="114">
        <f>IF(BR636=0,0,-1*BR636^2/$Z$7)</f>
        <v>-0.20427357628287862</v>
      </c>
      <c r="BT636" s="61">
        <f>IF($AA$7,$Z$7*($Q636-1)/(1+BS647*($Q636-1)),0)</f>
        <v>0.14292430733884234</v>
      </c>
      <c r="BU636" s="114">
        <f>IF(BT636=0,0,-1*BT636^2/$Z$7)</f>
        <v>-0.20427357628287862</v>
      </c>
      <c r="BV636" s="61">
        <f>IF($AA$7,$Z$7*($Q636-1)/(1+BU647*($Q636-1)),0)</f>
        <v>0.14292430733884234</v>
      </c>
      <c r="BW636" s="114">
        <f>IF(BV636=0,0,-1*BV636^2/$Z$7)</f>
        <v>-0.20427357628287862</v>
      </c>
      <c r="BX636" s="61">
        <f>IF($AA$7,$Z$7*($Q636-1)/(1+BW647*($Q636-1)),0)</f>
        <v>0.14292430733884234</v>
      </c>
      <c r="BY636" s="114">
        <f>IF(BX636=0,0,-1*BX636^2/$Z$7)</f>
        <v>-0.20427357628287862</v>
      </c>
      <c r="BZ636" s="61">
        <f>IF($AA$7,$Z$7*($Q636-1)/(1+BY647*($Q636-1)),0)</f>
        <v>0.14292430733884234</v>
      </c>
      <c r="CA636" s="114">
        <f>IF(BZ636=0,0,-1*BZ636^2/$Z$7)</f>
        <v>-0.20427357628287862</v>
      </c>
      <c r="CB636" s="61">
        <f>IF($AA$7,$Z$7*($Q636-1)/(1+CA647*($Q636-1)),0)</f>
        <v>0.14292430733884234</v>
      </c>
      <c r="CC636" s="114">
        <f>IF(CB636=0,0,-1*CB636^2/$Z$7)</f>
        <v>-0.20427357628287862</v>
      </c>
      <c r="CD636" s="61">
        <f>IF($AA$7,$Z$7*($Q636-1)/(1+CC647*($Q636-1)),0)</f>
        <v>0.14292430733884234</v>
      </c>
      <c r="CE636" s="114">
        <f>IF(CD636=0,0,-1*CD636^2/$Z$7)</f>
        <v>-0.20427357628287862</v>
      </c>
      <c r="CF636" s="61">
        <f>IF($AA$7,$Z$7*($Q636-1)/(1+CE647*($Q636-1)),0)</f>
        <v>0.14292430733884234</v>
      </c>
      <c r="CG636" s="114">
        <f>IF(CF636=0,0,-1*CF636^2/$Z$7)</f>
        <v>-0.20427357628287862</v>
      </c>
      <c r="CH636" s="61">
        <f>IF($AA$7,$Z$7*($Q636-1)/(1+CG647*($Q636-1)),0)</f>
        <v>0.14292430733884234</v>
      </c>
      <c r="CI636" s="114">
        <f>IF(CH636=0,0,-1*CH636^2/$Z$7)</f>
        <v>-0.20427357628287862</v>
      </c>
      <c r="CJ636" s="61">
        <f>IF($AA$7,$Z$7*($Q636-1)/(1+CI647*($Q636-1)),0)</f>
        <v>0.14292430733884234</v>
      </c>
      <c r="CK636" s="114">
        <f>IF(CJ636=0,0,-1*CJ636^2/$Z$7)</f>
        <v>-0.20427357628287862</v>
      </c>
      <c r="CL636" s="61">
        <f>IF($AA$7,$Z$7*($Q636-1)/(1+CK647*($Q636-1)),0)</f>
        <v>0.14292430733884234</v>
      </c>
      <c r="CM636" s="114">
        <f>IF(CL636=0,0,-1*CL636^2/$Z$7)</f>
        <v>-0.20427357628287862</v>
      </c>
      <c r="CN636" s="61">
        <f>IF($AA$7,$Z$7*($Q636-1)/(1+CM647*($Q636-1)),0)</f>
        <v>0.14292430733884234</v>
      </c>
      <c r="CO636" s="114">
        <f>IF(CN636=0,0,-1*CN636^2/$Z$7)</f>
        <v>-0.20427357628287862</v>
      </c>
      <c r="CP636" s="61">
        <f>IF($AA$7,$Z$7*($Q636-1)/(1+CO647*($Q636-1)),0)</f>
        <v>0.14292430733884234</v>
      </c>
      <c r="CQ636" s="114">
        <f>IF(CP636=0,0,-1*CP636^2/$Z$7)</f>
        <v>-0.20427357628287862</v>
      </c>
      <c r="CR636" s="61">
        <f>IF($AA$7,$Z$7*($Q636-1)/(1+CQ647*($Q636-1)),0)</f>
        <v>0.14292430733884234</v>
      </c>
      <c r="CS636" s="114">
        <f>IF(CR636=0,0,-1*CR636^2/$Z$7)</f>
        <v>-0.20427357628287862</v>
      </c>
      <c r="CT636" s="61">
        <f>IF($AA$7,$Z$7*($Q636-1)/(1+CS647*($Q636-1)),0)</f>
        <v>0.14292430733884234</v>
      </c>
      <c r="CU636" s="114">
        <f>IF(CT636=0,0,-1*CT636^2/$Z$7)</f>
        <v>-0.20427357628287862</v>
      </c>
      <c r="CV636" s="61">
        <f>IF($AA$7,$Z$7*($Q636-1)/(1+CU647*($Q636-1)),0)</f>
        <v>0.14292430733884234</v>
      </c>
      <c r="CW636" s="114">
        <f>IF(CV636=0,0,-1*CV636^2/$Z$7)</f>
        <v>-0.20427357628287862</v>
      </c>
      <c r="CX636" s="61">
        <f>IF($AA$7,$Z$7*($Q636-1)/(1+CW647*($Q636-1)),0)</f>
        <v>0.14292430733884234</v>
      </c>
      <c r="CY636" s="114">
        <f>IF(CX636=0,0,-1*CX636^2/$Z$7)</f>
        <v>-0.20427357628287862</v>
      </c>
      <c r="CZ636" s="61">
        <f>IF($AA$7,$Z$7*($Q636-1)/(1+CY647*($Q636-1)),0)</f>
        <v>0.14292430733884234</v>
      </c>
      <c r="DA636" s="114">
        <f>IF(CZ636=0,0,-1*CZ636^2/$Z$7)</f>
        <v>-0.20427357628287862</v>
      </c>
      <c r="DB636" s="61">
        <f>IF($AA$7,$Z$7*($Q636-1)/(1+DA647*($Q636-1)),0)</f>
        <v>0.14292430733884234</v>
      </c>
      <c r="DC636" s="114">
        <f>IF(DB636=0,0,-1*DB636^2/$Z$7)</f>
        <v>-0.20427357628287862</v>
      </c>
      <c r="DD636" s="61">
        <f>IF($AA$7,$Z$7*($Q636-1)/(1+DC647*($Q636-1)),0)</f>
        <v>0.14292430733884234</v>
      </c>
      <c r="DE636" s="114">
        <f>IF(DD636=0,0,-1*DD636^2/$Z$7)</f>
        <v>-0.20427357628287862</v>
      </c>
      <c r="DF636" s="61">
        <f>IF($AA$7,$Z$7*($Q636-1)/(1+DE647*($Q636-1)),0)</f>
        <v>0.14292430733884234</v>
      </c>
      <c r="DG636" s="114">
        <f>IF(DF636=0,0,-1*DF636^2/$Z$7)</f>
        <v>-0.20427357628287862</v>
      </c>
      <c r="DH636" s="61">
        <f>IF($AA$7,$Z$7*($Q636-1)/(1+DG647*($Q636-1)),0)</f>
        <v>0.14292430733884234</v>
      </c>
      <c r="DI636" s="114">
        <f>IF(DH636=0,0,-1*DH636^2/$Z$7)</f>
        <v>-0.20427357628287862</v>
      </c>
      <c r="DJ636" s="61">
        <f>IF($AA$7,$Z$7*($Q636-1)/(1+DI647*($Q636-1)),0)</f>
        <v>0.14292430733884234</v>
      </c>
      <c r="DK636" s="114">
        <f>IF(DJ636=0,0,-1*DJ636^2/$Z$7)</f>
        <v>-0.20427357628287862</v>
      </c>
      <c r="DL636" s="61">
        <f>IF($AA$7,$Z$7*($Q636-1)/(1+DK647*($Q636-1)),0)</f>
        <v>0.14292430733884234</v>
      </c>
      <c r="DM636" s="154">
        <f>IF(DL636=0,0,-1*DL636^2/$Z$7)</f>
        <v>-0.20427357628287862</v>
      </c>
    </row>
    <row r="637" spans="14:117" x14ac:dyDescent="0.25">
      <c r="N637" s="153">
        <f>$Z$8/(O634*(Q637-1)+1)</f>
        <v>0.10201986773669483</v>
      </c>
      <c r="O637" s="169">
        <f t="shared" ref="O637:O645" si="126">N637*Q637</f>
        <v>9.3710882531839762E-2</v>
      </c>
      <c r="P637" s="78">
        <v>2</v>
      </c>
      <c r="Q637" s="61">
        <f>IF($AA$8,AV612/AV624,0)</f>
        <v>0.9185552246911366</v>
      </c>
      <c r="R637" s="61">
        <f>IF($AA$8,$Z$8*($Q637-1)/(1+O594*($Q637-1)),0)</f>
        <v>-8.3089852048400369E-3</v>
      </c>
      <c r="S637" s="114">
        <f>IF(R637=0,0,-1*R637^2/$Z$8)</f>
        <v>-6.9039235134250626E-4</v>
      </c>
      <c r="T637" s="61">
        <f>IF($AA$8,$Z$8*($Q637-1)/(1+S647*($Q637-1)),0)</f>
        <v>-8.3115385406966769E-3</v>
      </c>
      <c r="U637" s="114">
        <f>IF(T637=0,0,-1*T637^2/$Z$8)</f>
        <v>-6.9081672913486243E-4</v>
      </c>
      <c r="V637" s="61">
        <f>IF($AA$8,$Z$8*($Q637-1)/(1+U647*($Q637-1)),0)</f>
        <v>-8.308975291590295E-3</v>
      </c>
      <c r="W637" s="114">
        <f>IF(V637=0,0,-1*V637^2/$Z$8)</f>
        <v>-6.9039070396258021E-4</v>
      </c>
      <c r="X637" s="61">
        <f>IF($AA$8,$Z$8*($Q637-1)/(1+W647*($Q637-1)),0)</f>
        <v>-8.3089852047028238E-3</v>
      </c>
      <c r="Y637" s="114">
        <f>IF(X637=0,0,-1*X637^2/$Z$8)</f>
        <v>-6.9039235131970419E-4</v>
      </c>
      <c r="Z637" s="61">
        <f>IF($AA$8,$Z$8*($Q637-1)/(1+Y647*($Q637-1)),0)</f>
        <v>-8.3089852048550735E-3</v>
      </c>
      <c r="AA637" s="114">
        <f>IF(Z637=0,0,-1*Z637^2/$Z$8)</f>
        <v>-6.9039235134500502E-4</v>
      </c>
      <c r="AB637" s="61">
        <f>IF($AA$8,$Z$8*($Q637-1)/(1+AA647*($Q637-1)),0)</f>
        <v>-8.3089852048550735E-3</v>
      </c>
      <c r="AC637" s="114">
        <f>IF(AB637=0,0,-1*AB637^2/$Z$8)</f>
        <v>-6.9039235134500502E-4</v>
      </c>
      <c r="AD637" s="61">
        <f>IF($AA$8,$Z$8*($Q637-1)/(1+AC647*($Q637-1)),0)</f>
        <v>-8.3089852048550735E-3</v>
      </c>
      <c r="AE637" s="114">
        <f>IF(AD637=0,0,-1*AD637^2/$Z$8)</f>
        <v>-6.9039235134500502E-4</v>
      </c>
      <c r="AF637" s="61">
        <f>IF($AA$8,$Z$8*($Q637-1)/(1+AE647*($Q637-1)),0)</f>
        <v>-8.3089852048550735E-3</v>
      </c>
      <c r="AG637" s="114">
        <f>IF(AF637=0,0,-1*AF637^2/$Z$8)</f>
        <v>-6.9039235134500502E-4</v>
      </c>
      <c r="AH637" s="61">
        <f>IF($AA$8,$Z$8*($Q637-1)/(1+AG647*($Q637-1)),0)</f>
        <v>-8.3089852048550735E-3</v>
      </c>
      <c r="AI637" s="114">
        <f>IF(AH637=0,0,-1*AH637^2/$Z$8)</f>
        <v>-6.9039235134500502E-4</v>
      </c>
      <c r="AJ637" s="61">
        <f>IF($AA$8,$Z$8*($Q637-1)/(1+AI647*($Q637-1)),0)</f>
        <v>-8.3089852048550735E-3</v>
      </c>
      <c r="AK637" s="114">
        <f>IF(AJ637=0,0,-1*AJ637^2/$Z$8)</f>
        <v>-6.9039235134500502E-4</v>
      </c>
      <c r="AL637" s="61">
        <f>IF($AA$8,$Z$8*($Q637-1)/(1+AK647*($Q637-1)),0)</f>
        <v>-8.3089852048550735E-3</v>
      </c>
      <c r="AM637" s="114">
        <f>IF(AL637=0,0,-1*AL637^2/$Z$8)</f>
        <v>-6.9039235134500502E-4</v>
      </c>
      <c r="AN637" s="61">
        <f>IF($AA$8,$Z$8*($Q637-1)/(1+AM647*($Q637-1)),0)</f>
        <v>-8.3089852048550735E-3</v>
      </c>
      <c r="AO637" s="114">
        <f>IF(AN637=0,0,-1*AN637^2/$Z$8)</f>
        <v>-6.9039235134500502E-4</v>
      </c>
      <c r="AP637" s="61">
        <f>IF($AA$8,$Z$8*($Q637-1)/(1+AO647*($Q637-1)),0)</f>
        <v>-8.3089852048550735E-3</v>
      </c>
      <c r="AQ637" s="114">
        <f>IF(AP637=0,0,-1*AP637^2/$Z$8)</f>
        <v>-6.9039235134500502E-4</v>
      </c>
      <c r="AR637" s="61">
        <f>IF($AA$8,$Z$8*($Q637-1)/(1+AQ647*($Q637-1)),0)</f>
        <v>-8.3089852048550735E-3</v>
      </c>
      <c r="AS637" s="114">
        <f>IF(AR637=0,0,-1*AR637^2/$Z$8)</f>
        <v>-6.9039235134500502E-4</v>
      </c>
      <c r="AT637" s="61">
        <f>IF($AA$8,$Z$8*($Q637-1)/(1+AS647*($Q637-1)),0)</f>
        <v>-8.3089852048550735E-3</v>
      </c>
      <c r="AU637" s="114">
        <f>IF(AT637=0,0,-1*AT637^2/$Z$8)</f>
        <v>-6.9039235134500502E-4</v>
      </c>
      <c r="AV637" s="61">
        <f>IF($AA$8,$Z$8*($Q637-1)/(1+AU647*($Q637-1)),0)</f>
        <v>-8.3089852048550735E-3</v>
      </c>
      <c r="AW637" s="114">
        <f>IF(AV637=0,0,-1*AV637^2/$Z$8)</f>
        <v>-6.9039235134500502E-4</v>
      </c>
      <c r="AX637" s="61">
        <f>IF($AA$8,$Z$8*($Q637-1)/(1+AW647*($Q637-1)),0)</f>
        <v>-8.3089852048550735E-3</v>
      </c>
      <c r="AY637" s="114">
        <f>IF(AX637=0,0,-1*AX637^2/$Z$8)</f>
        <v>-6.9039235134500502E-4</v>
      </c>
      <c r="AZ637" s="61">
        <f>IF($AA$8,$Z$8*($Q637-1)/(1+AY647*($Q637-1)),0)</f>
        <v>-8.3089852048550735E-3</v>
      </c>
      <c r="BA637" s="114">
        <f>IF(AZ637=0,0,-1*AZ637^2/$Z$8)</f>
        <v>-6.9039235134500502E-4</v>
      </c>
      <c r="BB637" s="61">
        <f>IF($AA$8,$Z$8*($Q637-1)/(1+BA647*($Q637-1)),0)</f>
        <v>-8.3089852048550735E-3</v>
      </c>
      <c r="BC637" s="114">
        <f>IF(BB637=0,0,-1*BB637^2/$Z$8)</f>
        <v>-6.9039235134500502E-4</v>
      </c>
      <c r="BD637" s="61">
        <f>IF($AA$8,$Z$8*($Q637-1)/(1+BC647*($Q637-1)),0)</f>
        <v>-8.3089852048550735E-3</v>
      </c>
      <c r="BE637" s="114">
        <f>IF(BD637=0,0,-1*BD637^2/$Z$8)</f>
        <v>-6.9039235134500502E-4</v>
      </c>
      <c r="BF637" s="61">
        <f>IF($AA$8,$Z$8*($Q637-1)/(1+BE647*($Q637-1)),0)</f>
        <v>-8.3089852048550735E-3</v>
      </c>
      <c r="BG637" s="114">
        <f>IF(BF637=0,0,-1*BF637^2/$Z$8)</f>
        <v>-6.9039235134500502E-4</v>
      </c>
      <c r="BH637" s="61">
        <f>IF($AA$8,$Z$8*($Q637-1)/(1+BG647*($Q637-1)),0)</f>
        <v>-8.3089852048550735E-3</v>
      </c>
      <c r="BI637" s="114">
        <f>IF(BH637=0,0,-1*BH637^2/$Z$8)</f>
        <v>-6.9039235134500502E-4</v>
      </c>
      <c r="BJ637" s="61">
        <f>IF($AA$8,$Z$8*($Q637-1)/(1+BI647*($Q637-1)),0)</f>
        <v>-8.3089852048550735E-3</v>
      </c>
      <c r="BK637" s="114">
        <f>IF(BJ637=0,0,-1*BJ637^2/$Z$8)</f>
        <v>-6.9039235134500502E-4</v>
      </c>
      <c r="BL637" s="61">
        <f>IF($AA$8,$Z$8*($Q637-1)/(1+BK647*($Q637-1)),0)</f>
        <v>-8.3089852048550735E-3</v>
      </c>
      <c r="BM637" s="114">
        <f>IF(BL637=0,0,-1*BL637^2/$Z$8)</f>
        <v>-6.9039235134500502E-4</v>
      </c>
      <c r="BN637" s="61">
        <f>IF($AA$8,$Z$8*($Q637-1)/(1+BM647*($Q637-1)),0)</f>
        <v>-8.3089852048550735E-3</v>
      </c>
      <c r="BO637" s="114">
        <f>IF(BN637=0,0,-1*BN637^2/$Z$8)</f>
        <v>-6.9039235134500502E-4</v>
      </c>
      <c r="BP637" s="61">
        <f>IF($AA$8,$Z$8*($Q637-1)/(1+BO647*($Q637-1)),0)</f>
        <v>-8.3089852048550735E-3</v>
      </c>
      <c r="BQ637" s="114">
        <f>IF(BP637=0,0,-1*BP637^2/$Z$8)</f>
        <v>-6.9039235134500502E-4</v>
      </c>
      <c r="BR637" s="61">
        <f>IF($AA$8,$Z$8*($Q637-1)/(1+BQ647*($Q637-1)),0)</f>
        <v>-8.3089852048550735E-3</v>
      </c>
      <c r="BS637" s="114">
        <f>IF(BR637=0,0,-1*BR637^2/$Z$8)</f>
        <v>-6.9039235134500502E-4</v>
      </c>
      <c r="BT637" s="61">
        <f>IF($AA$8,$Z$8*($Q637-1)/(1+BS647*($Q637-1)),0)</f>
        <v>-8.3089852048550735E-3</v>
      </c>
      <c r="BU637" s="114">
        <f>IF(BT637=0,0,-1*BT637^2/$Z$8)</f>
        <v>-6.9039235134500502E-4</v>
      </c>
      <c r="BV637" s="61">
        <f>IF($AA$8,$Z$8*($Q637-1)/(1+BU647*($Q637-1)),0)</f>
        <v>-8.3089852048550735E-3</v>
      </c>
      <c r="BW637" s="114">
        <f>IF(BV637=0,0,-1*BV637^2/$Z$8)</f>
        <v>-6.9039235134500502E-4</v>
      </c>
      <c r="BX637" s="61">
        <f>IF($AA$8,$Z$8*($Q637-1)/(1+BW647*($Q637-1)),0)</f>
        <v>-8.3089852048550735E-3</v>
      </c>
      <c r="BY637" s="114">
        <f>IF(BX637=0,0,-1*BX637^2/$Z$8)</f>
        <v>-6.9039235134500502E-4</v>
      </c>
      <c r="BZ637" s="61">
        <f>IF($AA$8,$Z$8*($Q637-1)/(1+BY647*($Q637-1)),0)</f>
        <v>-8.3089852048550735E-3</v>
      </c>
      <c r="CA637" s="114">
        <f>IF(BZ637=0,0,-1*BZ637^2/$Z$8)</f>
        <v>-6.9039235134500502E-4</v>
      </c>
      <c r="CB637" s="61">
        <f>IF($AA$8,$Z$8*($Q637-1)/(1+CA647*($Q637-1)),0)</f>
        <v>-8.3089852048550735E-3</v>
      </c>
      <c r="CC637" s="114">
        <f>IF(CB637=0,0,-1*CB637^2/$Z$8)</f>
        <v>-6.9039235134500502E-4</v>
      </c>
      <c r="CD637" s="61">
        <f>IF($AA$8,$Z$8*($Q637-1)/(1+CC647*($Q637-1)),0)</f>
        <v>-8.3089852048550735E-3</v>
      </c>
      <c r="CE637" s="114">
        <f>IF(CD637=0,0,-1*CD637^2/$Z$8)</f>
        <v>-6.9039235134500502E-4</v>
      </c>
      <c r="CF637" s="61">
        <f>IF($AA$8,$Z$8*($Q637-1)/(1+CE647*($Q637-1)),0)</f>
        <v>-8.3089852048550735E-3</v>
      </c>
      <c r="CG637" s="114">
        <f>IF(CF637=0,0,-1*CF637^2/$Z$8)</f>
        <v>-6.9039235134500502E-4</v>
      </c>
      <c r="CH637" s="61">
        <f>IF($AA$8,$Z$8*($Q637-1)/(1+CG647*($Q637-1)),0)</f>
        <v>-8.3089852048550735E-3</v>
      </c>
      <c r="CI637" s="114">
        <f>IF(CH637=0,0,-1*CH637^2/$Z$8)</f>
        <v>-6.9039235134500502E-4</v>
      </c>
      <c r="CJ637" s="61">
        <f>IF($AA$8,$Z$8*($Q637-1)/(1+CI647*($Q637-1)),0)</f>
        <v>-8.3089852048550735E-3</v>
      </c>
      <c r="CK637" s="114">
        <f>IF(CJ637=0,0,-1*CJ637^2/$Z$8)</f>
        <v>-6.9039235134500502E-4</v>
      </c>
      <c r="CL637" s="61">
        <f>IF($AA$8,$Z$8*($Q637-1)/(1+CK647*($Q637-1)),0)</f>
        <v>-8.3089852048550735E-3</v>
      </c>
      <c r="CM637" s="114">
        <f>IF(CL637=0,0,-1*CL637^2/$Z$8)</f>
        <v>-6.9039235134500502E-4</v>
      </c>
      <c r="CN637" s="61">
        <f>IF($AA$8,$Z$8*($Q637-1)/(1+CM647*($Q637-1)),0)</f>
        <v>-8.3089852048550735E-3</v>
      </c>
      <c r="CO637" s="114">
        <f>IF(CN637=0,0,-1*CN637^2/$Z$8)</f>
        <v>-6.9039235134500502E-4</v>
      </c>
      <c r="CP637" s="61">
        <f>IF($AA$8,$Z$8*($Q637-1)/(1+CO647*($Q637-1)),0)</f>
        <v>-8.3089852048550735E-3</v>
      </c>
      <c r="CQ637" s="114">
        <f>IF(CP637=0,0,-1*CP637^2/$Z$8)</f>
        <v>-6.9039235134500502E-4</v>
      </c>
      <c r="CR637" s="61">
        <f>IF($AA$8,$Z$8*($Q637-1)/(1+CQ647*($Q637-1)),0)</f>
        <v>-8.3089852048550735E-3</v>
      </c>
      <c r="CS637" s="114">
        <f>IF(CR637=0,0,-1*CR637^2/$Z$8)</f>
        <v>-6.9039235134500502E-4</v>
      </c>
      <c r="CT637" s="61">
        <f>IF($AA$8,$Z$8*($Q637-1)/(1+CS647*($Q637-1)),0)</f>
        <v>-8.3089852048550735E-3</v>
      </c>
      <c r="CU637" s="114">
        <f>IF(CT637=0,0,-1*CT637^2/$Z$8)</f>
        <v>-6.9039235134500502E-4</v>
      </c>
      <c r="CV637" s="61">
        <f>IF($AA$8,$Z$8*($Q637-1)/(1+CU647*($Q637-1)),0)</f>
        <v>-8.3089852048550735E-3</v>
      </c>
      <c r="CW637" s="114">
        <f>IF(CV637=0,0,-1*CV637^2/$Z$8)</f>
        <v>-6.9039235134500502E-4</v>
      </c>
      <c r="CX637" s="61">
        <f>IF($AA$8,$Z$8*($Q637-1)/(1+CW647*($Q637-1)),0)</f>
        <v>-8.3089852048550735E-3</v>
      </c>
      <c r="CY637" s="114">
        <f>IF(CX637=0,0,-1*CX637^2/$Z$8)</f>
        <v>-6.9039235134500502E-4</v>
      </c>
      <c r="CZ637" s="61">
        <f>IF($AA$8,$Z$8*($Q637-1)/(1+CY647*($Q637-1)),0)</f>
        <v>-8.3089852048550735E-3</v>
      </c>
      <c r="DA637" s="114">
        <f>IF(CZ637=0,0,-1*CZ637^2/$Z$8)</f>
        <v>-6.9039235134500502E-4</v>
      </c>
      <c r="DB637" s="61">
        <f>IF($AA$8,$Z$8*($Q637-1)/(1+DA647*($Q637-1)),0)</f>
        <v>-8.3089852048550735E-3</v>
      </c>
      <c r="DC637" s="114">
        <f>IF(DB637=0,0,-1*DB637^2/$Z$8)</f>
        <v>-6.9039235134500502E-4</v>
      </c>
      <c r="DD637" s="61">
        <f>IF($AA$8,$Z$8*($Q637-1)/(1+DC647*($Q637-1)),0)</f>
        <v>-8.3089852048550735E-3</v>
      </c>
      <c r="DE637" s="114">
        <f>IF(DD637=0,0,-1*DD637^2/$Z$8)</f>
        <v>-6.9039235134500502E-4</v>
      </c>
      <c r="DF637" s="61">
        <f>IF($AA$8,$Z$8*($Q637-1)/(1+DE647*($Q637-1)),0)</f>
        <v>-8.3089852048550735E-3</v>
      </c>
      <c r="DG637" s="114">
        <f>IF(DF637=0,0,-1*DF637^2/$Z$8)</f>
        <v>-6.9039235134500502E-4</v>
      </c>
      <c r="DH637" s="61">
        <f>IF($AA$8,$Z$8*($Q637-1)/(1+DG647*($Q637-1)),0)</f>
        <v>-8.3089852048550735E-3</v>
      </c>
      <c r="DI637" s="114">
        <f>IF(DH637=0,0,-1*DH637^2/$Z$8)</f>
        <v>-6.9039235134500502E-4</v>
      </c>
      <c r="DJ637" s="61">
        <f>IF($AA$8,$Z$8*($Q637-1)/(1+DI647*($Q637-1)),0)</f>
        <v>-8.3089852048550735E-3</v>
      </c>
      <c r="DK637" s="114">
        <f>IF(DJ637=0,0,-1*DJ637^2/$Z$8)</f>
        <v>-6.9039235134500502E-4</v>
      </c>
      <c r="DL637" s="61">
        <f>IF($AA$8,$Z$8*($Q637-1)/(1+DK647*($Q637-1)),0)</f>
        <v>-8.3089852048550735E-3</v>
      </c>
      <c r="DM637" s="154">
        <f>IF(DL637=0,0,-1*DL637^2/$Z$8)</f>
        <v>-6.9039235134500502E-4</v>
      </c>
    </row>
    <row r="638" spans="14:117" x14ac:dyDescent="0.25">
      <c r="N638" s="153">
        <f>$Z$9/(O634*(Q638-1)+1)</f>
        <v>0.11931858871564724</v>
      </c>
      <c r="O638" s="169">
        <f t="shared" si="126"/>
        <v>3.9849094302288696E-2</v>
      </c>
      <c r="P638" s="78">
        <v>3</v>
      </c>
      <c r="Q638" s="61">
        <f>IF($AA$9,AV613/AV625,0)</f>
        <v>0.33397222286340161</v>
      </c>
      <c r="R638" s="61">
        <f>IF($AA$9,$Z$9*($Q638-1)/(1+O594*($Q638-1)),0)</f>
        <v>-7.9469494411983005E-2</v>
      </c>
      <c r="S638" s="114">
        <f>IF(R638=0,0,-1*R638^2/$Z$9)</f>
        <v>-6.3154005420961973E-2</v>
      </c>
      <c r="T638" s="61">
        <f>IF($AA$9,$Z$9*($Q638-1)/(1+S647*($Q638-1)),0)</f>
        <v>-7.970367848267608E-2</v>
      </c>
      <c r="U638" s="114">
        <f>IF(T638=0,0,-1*T638^2/$Z$9)</f>
        <v>-6.3526763636698014E-2</v>
      </c>
      <c r="V638" s="61">
        <f>IF($AA$9,$Z$9*($Q638-1)/(1+U647*($Q638-1)),0)</f>
        <v>-7.9468587601486354E-2</v>
      </c>
      <c r="W638" s="114">
        <f>IF(V638=0,0,-1*V638^2/$Z$9)</f>
        <v>-6.3152564153751103E-2</v>
      </c>
      <c r="X638" s="61">
        <f>IF($AA$9,$Z$9*($Q638-1)/(1+W647*($Q638-1)),0)</f>
        <v>-7.9469494399431365E-2</v>
      </c>
      <c r="Y638" s="114">
        <f>IF(X638=0,0,-1*X638^2/$Z$9)</f>
        <v>-6.3154005401012528E-2</v>
      </c>
      <c r="Z638" s="61">
        <f>IF($AA$9,$Z$9*($Q638-1)/(1+Y647*($Q638-1)),0)</f>
        <v>-7.9469494413358543E-2</v>
      </c>
      <c r="AA638" s="114">
        <f>IF(Z638=0,0,-1*Z638^2/$Z$9)</f>
        <v>-6.3154005423148238E-2</v>
      </c>
      <c r="AB638" s="61">
        <f>IF($AA$9,$Z$9*($Q638-1)/(1+AA647*($Q638-1)),0)</f>
        <v>-7.9469494413358543E-2</v>
      </c>
      <c r="AC638" s="114">
        <f>IF(AB638=0,0,-1*AB638^2/$Z$9)</f>
        <v>-6.3154005423148238E-2</v>
      </c>
      <c r="AD638" s="61">
        <f>IF($AA$9,$Z$9*($Q638-1)/(1+AC647*($Q638-1)),0)</f>
        <v>-7.9469494413358543E-2</v>
      </c>
      <c r="AE638" s="114">
        <f>IF(AD638=0,0,-1*AD638^2/$Z$9)</f>
        <v>-6.3154005423148238E-2</v>
      </c>
      <c r="AF638" s="61">
        <f>IF($AA$9,$Z$9*($Q638-1)/(1+AE647*($Q638-1)),0)</f>
        <v>-7.9469494413358543E-2</v>
      </c>
      <c r="AG638" s="114">
        <f>IF(AF638=0,0,-1*AF638^2/$Z$9)</f>
        <v>-6.3154005423148238E-2</v>
      </c>
      <c r="AH638" s="61">
        <f>IF($AA$9,$Z$9*($Q638-1)/(1+AG647*($Q638-1)),0)</f>
        <v>-7.9469494413358543E-2</v>
      </c>
      <c r="AI638" s="114">
        <f>IF(AH638=0,0,-1*AH638^2/$Z$9)</f>
        <v>-6.3154005423148238E-2</v>
      </c>
      <c r="AJ638" s="61">
        <f>IF($AA$9,$Z$9*($Q638-1)/(1+AI647*($Q638-1)),0)</f>
        <v>-7.9469494413358543E-2</v>
      </c>
      <c r="AK638" s="114">
        <f>IF(AJ638=0,0,-1*AJ638^2/$Z$9)</f>
        <v>-6.3154005423148238E-2</v>
      </c>
      <c r="AL638" s="61">
        <f>IF($AA$9,$Z$9*($Q638-1)/(1+AK647*($Q638-1)),0)</f>
        <v>-7.9469494413358543E-2</v>
      </c>
      <c r="AM638" s="114">
        <f>IF(AL638=0,0,-1*AL638^2/$Z$9)</f>
        <v>-6.3154005423148238E-2</v>
      </c>
      <c r="AN638" s="61">
        <f>IF($AA$9,$Z$9*($Q638-1)/(1+AM647*($Q638-1)),0)</f>
        <v>-7.9469494413358543E-2</v>
      </c>
      <c r="AO638" s="114">
        <f>IF(AN638=0,0,-1*AN638^2/$Z$9)</f>
        <v>-6.3154005423148238E-2</v>
      </c>
      <c r="AP638" s="61">
        <f>IF($AA$9,$Z$9*($Q638-1)/(1+AO647*($Q638-1)),0)</f>
        <v>-7.9469494413358543E-2</v>
      </c>
      <c r="AQ638" s="114">
        <f>IF(AP638=0,0,-1*AP638^2/$Z$9)</f>
        <v>-6.3154005423148238E-2</v>
      </c>
      <c r="AR638" s="61">
        <f>IF($AA$9,$Z$9*($Q638-1)/(1+AQ647*($Q638-1)),0)</f>
        <v>-7.9469494413358543E-2</v>
      </c>
      <c r="AS638" s="114">
        <f>IF(AR638=0,0,-1*AR638^2/$Z$9)</f>
        <v>-6.3154005423148238E-2</v>
      </c>
      <c r="AT638" s="61">
        <f>IF($AA$9,$Z$9*($Q638-1)/(1+AS647*($Q638-1)),0)</f>
        <v>-7.9469494413358543E-2</v>
      </c>
      <c r="AU638" s="114">
        <f>IF(AT638=0,0,-1*AT638^2/$Z$9)</f>
        <v>-6.3154005423148238E-2</v>
      </c>
      <c r="AV638" s="61">
        <f>IF($AA$9,$Z$9*($Q638-1)/(1+AU647*($Q638-1)),0)</f>
        <v>-7.9469494413358543E-2</v>
      </c>
      <c r="AW638" s="114">
        <f>IF(AV638=0,0,-1*AV638^2/$Z$9)</f>
        <v>-6.3154005423148238E-2</v>
      </c>
      <c r="AX638" s="61">
        <f>IF($AA$9,$Z$9*($Q638-1)/(1+AW647*($Q638-1)),0)</f>
        <v>-7.9469494413358543E-2</v>
      </c>
      <c r="AY638" s="114">
        <f>IF(AX638=0,0,-1*AX638^2/$Z$9)</f>
        <v>-6.3154005423148238E-2</v>
      </c>
      <c r="AZ638" s="61">
        <f>IF($AA$9,$Z$9*($Q638-1)/(1+AY647*($Q638-1)),0)</f>
        <v>-7.9469494413358543E-2</v>
      </c>
      <c r="BA638" s="114">
        <f>IF(AZ638=0,0,-1*AZ638^2/$Z$9)</f>
        <v>-6.3154005423148238E-2</v>
      </c>
      <c r="BB638" s="61">
        <f>IF($AA$9,$Z$9*($Q638-1)/(1+BA647*($Q638-1)),0)</f>
        <v>-7.9469494413358543E-2</v>
      </c>
      <c r="BC638" s="114">
        <f>IF(BB638=0,0,-1*BB638^2/$Z$9)</f>
        <v>-6.3154005423148238E-2</v>
      </c>
      <c r="BD638" s="61">
        <f>IF($AA$9,$Z$9*($Q638-1)/(1+BC647*($Q638-1)),0)</f>
        <v>-7.9469494413358543E-2</v>
      </c>
      <c r="BE638" s="114">
        <f>IF(BD638=0,0,-1*BD638^2/$Z$9)</f>
        <v>-6.3154005423148238E-2</v>
      </c>
      <c r="BF638" s="61">
        <f>IF($AA$9,$Z$9*($Q638-1)/(1+BE647*($Q638-1)),0)</f>
        <v>-7.9469494413358543E-2</v>
      </c>
      <c r="BG638" s="114">
        <f>IF(BF638=0,0,-1*BF638^2/$Z$9)</f>
        <v>-6.3154005423148238E-2</v>
      </c>
      <c r="BH638" s="61">
        <f>IF($AA$9,$Z$9*($Q638-1)/(1+BG647*($Q638-1)),0)</f>
        <v>-7.9469494413358543E-2</v>
      </c>
      <c r="BI638" s="114">
        <f>IF(BH638=0,0,-1*BH638^2/$Z$9)</f>
        <v>-6.3154005423148238E-2</v>
      </c>
      <c r="BJ638" s="61">
        <f>IF($AA$9,$Z$9*($Q638-1)/(1+BI647*($Q638-1)),0)</f>
        <v>-7.9469494413358543E-2</v>
      </c>
      <c r="BK638" s="114">
        <f>IF(BJ638=0,0,-1*BJ638^2/$Z$9)</f>
        <v>-6.3154005423148238E-2</v>
      </c>
      <c r="BL638" s="61">
        <f>IF($AA$9,$Z$9*($Q638-1)/(1+BK647*($Q638-1)),0)</f>
        <v>-7.9469494413358543E-2</v>
      </c>
      <c r="BM638" s="114">
        <f>IF(BL638=0,0,-1*BL638^2/$Z$9)</f>
        <v>-6.3154005423148238E-2</v>
      </c>
      <c r="BN638" s="61">
        <f>IF($AA$9,$Z$9*($Q638-1)/(1+BM647*($Q638-1)),0)</f>
        <v>-7.9469494413358543E-2</v>
      </c>
      <c r="BO638" s="114">
        <f>IF(BN638=0,0,-1*BN638^2/$Z$9)</f>
        <v>-6.3154005423148238E-2</v>
      </c>
      <c r="BP638" s="61">
        <f>IF($AA$9,$Z$9*($Q638-1)/(1+BO647*($Q638-1)),0)</f>
        <v>-7.9469494413358543E-2</v>
      </c>
      <c r="BQ638" s="114">
        <f>IF(BP638=0,0,-1*BP638^2/$Z$9)</f>
        <v>-6.3154005423148238E-2</v>
      </c>
      <c r="BR638" s="61">
        <f>IF($AA$9,$Z$9*($Q638-1)/(1+BQ647*($Q638-1)),0)</f>
        <v>-7.9469494413358543E-2</v>
      </c>
      <c r="BS638" s="114">
        <f>IF(BR638=0,0,-1*BR638^2/$Z$9)</f>
        <v>-6.3154005423148238E-2</v>
      </c>
      <c r="BT638" s="61">
        <f>IF($AA$9,$Z$9*($Q638-1)/(1+BS647*($Q638-1)),0)</f>
        <v>-7.9469494413358543E-2</v>
      </c>
      <c r="BU638" s="114">
        <f>IF(BT638=0,0,-1*BT638^2/$Z$9)</f>
        <v>-6.3154005423148238E-2</v>
      </c>
      <c r="BV638" s="61">
        <f>IF($AA$9,$Z$9*($Q638-1)/(1+BU647*($Q638-1)),0)</f>
        <v>-7.9469494413358543E-2</v>
      </c>
      <c r="BW638" s="114">
        <f>IF(BV638=0,0,-1*BV638^2/$Z$9)</f>
        <v>-6.3154005423148238E-2</v>
      </c>
      <c r="BX638" s="61">
        <f>IF($AA$9,$Z$9*($Q638-1)/(1+BW647*($Q638-1)),0)</f>
        <v>-7.9469494413358543E-2</v>
      </c>
      <c r="BY638" s="114">
        <f>IF(BX638=0,0,-1*BX638^2/$Z$9)</f>
        <v>-6.3154005423148238E-2</v>
      </c>
      <c r="BZ638" s="61">
        <f>IF($AA$9,$Z$9*($Q638-1)/(1+BY647*($Q638-1)),0)</f>
        <v>-7.9469494413358543E-2</v>
      </c>
      <c r="CA638" s="114">
        <f>IF(BZ638=0,0,-1*BZ638^2/$Z$9)</f>
        <v>-6.3154005423148238E-2</v>
      </c>
      <c r="CB638" s="61">
        <f>IF($AA$9,$Z$9*($Q638-1)/(1+CA647*($Q638-1)),0)</f>
        <v>-7.9469494413358543E-2</v>
      </c>
      <c r="CC638" s="114">
        <f>IF(CB638=0,0,-1*CB638^2/$Z$9)</f>
        <v>-6.3154005423148238E-2</v>
      </c>
      <c r="CD638" s="61">
        <f>IF($AA$9,$Z$9*($Q638-1)/(1+CC647*($Q638-1)),0)</f>
        <v>-7.9469494413358543E-2</v>
      </c>
      <c r="CE638" s="114">
        <f>IF(CD638=0,0,-1*CD638^2/$Z$9)</f>
        <v>-6.3154005423148238E-2</v>
      </c>
      <c r="CF638" s="61">
        <f>IF($AA$9,$Z$9*($Q638-1)/(1+CE647*($Q638-1)),0)</f>
        <v>-7.9469494413358543E-2</v>
      </c>
      <c r="CG638" s="114">
        <f>IF(CF638=0,0,-1*CF638^2/$Z$9)</f>
        <v>-6.3154005423148238E-2</v>
      </c>
      <c r="CH638" s="61">
        <f>IF($AA$9,$Z$9*($Q638-1)/(1+CG647*($Q638-1)),0)</f>
        <v>-7.9469494413358543E-2</v>
      </c>
      <c r="CI638" s="114">
        <f>IF(CH638=0,0,-1*CH638^2/$Z$9)</f>
        <v>-6.3154005423148238E-2</v>
      </c>
      <c r="CJ638" s="61">
        <f>IF($AA$9,$Z$9*($Q638-1)/(1+CI647*($Q638-1)),0)</f>
        <v>-7.9469494413358543E-2</v>
      </c>
      <c r="CK638" s="114">
        <f>IF(CJ638=0,0,-1*CJ638^2/$Z$9)</f>
        <v>-6.3154005423148238E-2</v>
      </c>
      <c r="CL638" s="61">
        <f>IF($AA$9,$Z$9*($Q638-1)/(1+CK647*($Q638-1)),0)</f>
        <v>-7.9469494413358543E-2</v>
      </c>
      <c r="CM638" s="114">
        <f>IF(CL638=0,0,-1*CL638^2/$Z$9)</f>
        <v>-6.3154005423148238E-2</v>
      </c>
      <c r="CN638" s="61">
        <f>IF($AA$9,$Z$9*($Q638-1)/(1+CM647*($Q638-1)),0)</f>
        <v>-7.9469494413358543E-2</v>
      </c>
      <c r="CO638" s="114">
        <f>IF(CN638=0,0,-1*CN638^2/$Z$9)</f>
        <v>-6.3154005423148238E-2</v>
      </c>
      <c r="CP638" s="61">
        <f>IF($AA$9,$Z$9*($Q638-1)/(1+CO647*($Q638-1)),0)</f>
        <v>-7.9469494413358543E-2</v>
      </c>
      <c r="CQ638" s="114">
        <f>IF(CP638=0,0,-1*CP638^2/$Z$9)</f>
        <v>-6.3154005423148238E-2</v>
      </c>
      <c r="CR638" s="61">
        <f>IF($AA$9,$Z$9*($Q638-1)/(1+CQ647*($Q638-1)),0)</f>
        <v>-7.9469494413358543E-2</v>
      </c>
      <c r="CS638" s="114">
        <f>IF(CR638=0,0,-1*CR638^2/$Z$9)</f>
        <v>-6.3154005423148238E-2</v>
      </c>
      <c r="CT638" s="61">
        <f>IF($AA$9,$Z$9*($Q638-1)/(1+CS647*($Q638-1)),0)</f>
        <v>-7.9469494413358543E-2</v>
      </c>
      <c r="CU638" s="114">
        <f>IF(CT638=0,0,-1*CT638^2/$Z$9)</f>
        <v>-6.3154005423148238E-2</v>
      </c>
      <c r="CV638" s="61">
        <f>IF($AA$9,$Z$9*($Q638-1)/(1+CU647*($Q638-1)),0)</f>
        <v>-7.9469494413358543E-2</v>
      </c>
      <c r="CW638" s="114">
        <f>IF(CV638=0,0,-1*CV638^2/$Z$9)</f>
        <v>-6.3154005423148238E-2</v>
      </c>
      <c r="CX638" s="61">
        <f>IF($AA$9,$Z$9*($Q638-1)/(1+CW647*($Q638-1)),0)</f>
        <v>-7.9469494413358543E-2</v>
      </c>
      <c r="CY638" s="114">
        <f>IF(CX638=0,0,-1*CX638^2/$Z$9)</f>
        <v>-6.3154005423148238E-2</v>
      </c>
      <c r="CZ638" s="61">
        <f>IF($AA$9,$Z$9*($Q638-1)/(1+CY647*($Q638-1)),0)</f>
        <v>-7.9469494413358543E-2</v>
      </c>
      <c r="DA638" s="114">
        <f>IF(CZ638=0,0,-1*CZ638^2/$Z$9)</f>
        <v>-6.3154005423148238E-2</v>
      </c>
      <c r="DB638" s="61">
        <f>IF($AA$9,$Z$9*($Q638-1)/(1+DA647*($Q638-1)),0)</f>
        <v>-7.9469494413358543E-2</v>
      </c>
      <c r="DC638" s="114">
        <f>IF(DB638=0,0,-1*DB638^2/$Z$9)</f>
        <v>-6.3154005423148238E-2</v>
      </c>
      <c r="DD638" s="61">
        <f>IF($AA$9,$Z$9*($Q638-1)/(1+DC647*($Q638-1)),0)</f>
        <v>-7.9469494413358543E-2</v>
      </c>
      <c r="DE638" s="114">
        <f>IF(DD638=0,0,-1*DD638^2/$Z$9)</f>
        <v>-6.3154005423148238E-2</v>
      </c>
      <c r="DF638" s="61">
        <f>IF($AA$9,$Z$9*($Q638-1)/(1+DE647*($Q638-1)),0)</f>
        <v>-7.9469494413358543E-2</v>
      </c>
      <c r="DG638" s="114">
        <f>IF(DF638=0,0,-1*DF638^2/$Z$9)</f>
        <v>-6.3154005423148238E-2</v>
      </c>
      <c r="DH638" s="61">
        <f>IF($AA$9,$Z$9*($Q638-1)/(1+DG647*($Q638-1)),0)</f>
        <v>-7.9469494413358543E-2</v>
      </c>
      <c r="DI638" s="114">
        <f>IF(DH638=0,0,-1*DH638^2/$Z$9)</f>
        <v>-6.3154005423148238E-2</v>
      </c>
      <c r="DJ638" s="61">
        <f>IF($AA$9,$Z$9*($Q638-1)/(1+DI647*($Q638-1)),0)</f>
        <v>-7.9469494413358543E-2</v>
      </c>
      <c r="DK638" s="114">
        <f>IF(DJ638=0,0,-1*DJ638^2/$Z$9)</f>
        <v>-6.3154005423148238E-2</v>
      </c>
      <c r="DL638" s="61">
        <f>IF($AA$9,$Z$9*($Q638-1)/(1+DK647*($Q638-1)),0)</f>
        <v>-7.9469494413358543E-2</v>
      </c>
      <c r="DM638" s="154">
        <f>IF(DL638=0,0,-1*DL638^2/$Z$9)</f>
        <v>-6.3154005423148238E-2</v>
      </c>
    </row>
    <row r="639" spans="14:117" x14ac:dyDescent="0.25">
      <c r="N639" s="153">
        <f>$Z$10/(O634*(Q639-1)+1)</f>
        <v>0.12592706197435827</v>
      </c>
      <c r="O639" s="169">
        <f t="shared" si="126"/>
        <v>1.9272764548521018E-2</v>
      </c>
      <c r="P639" s="78">
        <v>4</v>
      </c>
      <c r="Q639" s="61">
        <f>IF($AA$10,AV614/AV626,0)</f>
        <v>0.1530470436326499</v>
      </c>
      <c r="R639" s="61">
        <f>IF($AA$10,$Z$10*($Q639-1)/(1+O594*($Q639-1)),0)</f>
        <v>-0.10665429742335965</v>
      </c>
      <c r="S639" s="114">
        <f>IF(R639=0,0,-1*R639^2/$Z$10)</f>
        <v>-0.11375139158870461</v>
      </c>
      <c r="T639" s="61">
        <f>IF($AA$10,$Z$10*($Q639-1)/(1+S647*($Q639-1)),0)</f>
        <v>-0.1070765294589892</v>
      </c>
      <c r="U639" s="114">
        <f>IF(T639=0,0,-1*T639^2/$Z$10)</f>
        <v>-0.11465383160981781</v>
      </c>
      <c r="V639" s="61">
        <f>IF($AA$10,$Z$10*($Q639-1)/(1+U647*($Q639-1)),0)</f>
        <v>-0.10665266410568522</v>
      </c>
      <c r="W639" s="114">
        <f>IF(V639=0,0,-1*V639^2/$Z$10)</f>
        <v>-0.11374790760840116</v>
      </c>
      <c r="X639" s="61">
        <f>IF($AA$10,$Z$10*($Q639-1)/(1+W647*($Q639-1)),0)</f>
        <v>-0.10665429740075197</v>
      </c>
      <c r="Y639" s="114">
        <f>IF(X639=0,0,-1*X639^2/$Z$10)</f>
        <v>-0.11375139154048047</v>
      </c>
      <c r="Z639" s="61">
        <f>IF($AA$10,$Z$10*($Q639-1)/(1+Y647*($Q639-1)),0)</f>
        <v>-0.10665429742583724</v>
      </c>
      <c r="AA639" s="114">
        <f>IF(Z639=0,0,-1*Z639^2/$Z$10)</f>
        <v>-0.11375139159398952</v>
      </c>
      <c r="AB639" s="61">
        <f>IF($AA$10,$Z$10*($Q639-1)/(1+AA647*($Q639-1)),0)</f>
        <v>-0.10665429742583724</v>
      </c>
      <c r="AC639" s="114">
        <f>IF(AB639=0,0,-1*AB639^2/$Z$10)</f>
        <v>-0.11375139159398952</v>
      </c>
      <c r="AD639" s="61">
        <f>IF($AA$10,$Z$10*($Q639-1)/(1+AC647*($Q639-1)),0)</f>
        <v>-0.10665429742583724</v>
      </c>
      <c r="AE639" s="114">
        <f>IF(AD639=0,0,-1*AD639^2/$Z$10)</f>
        <v>-0.11375139159398952</v>
      </c>
      <c r="AF639" s="61">
        <f>IF($AA$10,$Z$10*($Q639-1)/(1+AE647*($Q639-1)),0)</f>
        <v>-0.10665429742583724</v>
      </c>
      <c r="AG639" s="114">
        <f>IF(AF639=0,0,-1*AF639^2/$Z$10)</f>
        <v>-0.11375139159398952</v>
      </c>
      <c r="AH639" s="61">
        <f>IF($AA$10,$Z$10*($Q639-1)/(1+AG647*($Q639-1)),0)</f>
        <v>-0.10665429742583724</v>
      </c>
      <c r="AI639" s="114">
        <f>IF(AH639=0,0,-1*AH639^2/$Z$10)</f>
        <v>-0.11375139159398952</v>
      </c>
      <c r="AJ639" s="61">
        <f>IF($AA$10,$Z$10*($Q639-1)/(1+AI647*($Q639-1)),0)</f>
        <v>-0.10665429742583724</v>
      </c>
      <c r="AK639" s="114">
        <f>IF(AJ639=0,0,-1*AJ639^2/$Z$10)</f>
        <v>-0.11375139159398952</v>
      </c>
      <c r="AL639" s="61">
        <f>IF($AA$10,$Z$10*($Q639-1)/(1+AK647*($Q639-1)),0)</f>
        <v>-0.10665429742583724</v>
      </c>
      <c r="AM639" s="114">
        <f>IF(AL639=0,0,-1*AL639^2/$Z$10)</f>
        <v>-0.11375139159398952</v>
      </c>
      <c r="AN639" s="61">
        <f>IF($AA$10,$Z$10*($Q639-1)/(1+AM647*($Q639-1)),0)</f>
        <v>-0.10665429742583724</v>
      </c>
      <c r="AO639" s="114">
        <f>IF(AN639=0,0,-1*AN639^2/$Z$10)</f>
        <v>-0.11375139159398952</v>
      </c>
      <c r="AP639" s="61">
        <f>IF($AA$10,$Z$10*($Q639-1)/(1+AO647*($Q639-1)),0)</f>
        <v>-0.10665429742583724</v>
      </c>
      <c r="AQ639" s="114">
        <f>IF(AP639=0,0,-1*AP639^2/$Z$10)</f>
        <v>-0.11375139159398952</v>
      </c>
      <c r="AR639" s="61">
        <f>IF($AA$10,$Z$10*($Q639-1)/(1+AQ647*($Q639-1)),0)</f>
        <v>-0.10665429742583724</v>
      </c>
      <c r="AS639" s="114">
        <f>IF(AR639=0,0,-1*AR639^2/$Z$10)</f>
        <v>-0.11375139159398952</v>
      </c>
      <c r="AT639" s="61">
        <f>IF($AA$10,$Z$10*($Q639-1)/(1+AS647*($Q639-1)),0)</f>
        <v>-0.10665429742583724</v>
      </c>
      <c r="AU639" s="114">
        <f>IF(AT639=0,0,-1*AT639^2/$Z$10)</f>
        <v>-0.11375139159398952</v>
      </c>
      <c r="AV639" s="61">
        <f>IF($AA$10,$Z$10*($Q639-1)/(1+AU647*($Q639-1)),0)</f>
        <v>-0.10665429742583724</v>
      </c>
      <c r="AW639" s="114">
        <f>IF(AV639=0,0,-1*AV639^2/$Z$10)</f>
        <v>-0.11375139159398952</v>
      </c>
      <c r="AX639" s="61">
        <f>IF($AA$10,$Z$10*($Q639-1)/(1+AW647*($Q639-1)),0)</f>
        <v>-0.10665429742583724</v>
      </c>
      <c r="AY639" s="114">
        <f>IF(AX639=0,0,-1*AX639^2/$Z$10)</f>
        <v>-0.11375139159398952</v>
      </c>
      <c r="AZ639" s="61">
        <f>IF($AA$10,$Z$10*($Q639-1)/(1+AY647*($Q639-1)),0)</f>
        <v>-0.10665429742583724</v>
      </c>
      <c r="BA639" s="114">
        <f>IF(AZ639=0,0,-1*AZ639^2/$Z$10)</f>
        <v>-0.11375139159398952</v>
      </c>
      <c r="BB639" s="61">
        <f>IF($AA$10,$Z$10*($Q639-1)/(1+BA647*($Q639-1)),0)</f>
        <v>-0.10665429742583724</v>
      </c>
      <c r="BC639" s="114">
        <f>IF(BB639=0,0,-1*BB639^2/$Z$10)</f>
        <v>-0.11375139159398952</v>
      </c>
      <c r="BD639" s="61">
        <f>IF($AA$10,$Z$10*($Q639-1)/(1+BC647*($Q639-1)),0)</f>
        <v>-0.10665429742583724</v>
      </c>
      <c r="BE639" s="114">
        <f>IF(BD639=0,0,-1*BD639^2/$Z$10)</f>
        <v>-0.11375139159398952</v>
      </c>
      <c r="BF639" s="61">
        <f>IF($AA$10,$Z$10*($Q639-1)/(1+BE647*($Q639-1)),0)</f>
        <v>-0.10665429742583724</v>
      </c>
      <c r="BG639" s="114">
        <f>IF(BF639=0,0,-1*BF639^2/$Z$10)</f>
        <v>-0.11375139159398952</v>
      </c>
      <c r="BH639" s="61">
        <f>IF($AA$10,$Z$10*($Q639-1)/(1+BG647*($Q639-1)),0)</f>
        <v>-0.10665429742583724</v>
      </c>
      <c r="BI639" s="114">
        <f>IF(BH639=0,0,-1*BH639^2/$Z$10)</f>
        <v>-0.11375139159398952</v>
      </c>
      <c r="BJ639" s="61">
        <f>IF($AA$10,$Z$10*($Q639-1)/(1+BI647*($Q639-1)),0)</f>
        <v>-0.10665429742583724</v>
      </c>
      <c r="BK639" s="114">
        <f>IF(BJ639=0,0,-1*BJ639^2/$Z$10)</f>
        <v>-0.11375139159398952</v>
      </c>
      <c r="BL639" s="61">
        <f>IF($AA$10,$Z$10*($Q639-1)/(1+BK647*($Q639-1)),0)</f>
        <v>-0.10665429742583724</v>
      </c>
      <c r="BM639" s="114">
        <f>IF(BL639=0,0,-1*BL639^2/$Z$10)</f>
        <v>-0.11375139159398952</v>
      </c>
      <c r="BN639" s="61">
        <f>IF($AA$10,$Z$10*($Q639-1)/(1+BM647*($Q639-1)),0)</f>
        <v>-0.10665429742583724</v>
      </c>
      <c r="BO639" s="114">
        <f>IF(BN639=0,0,-1*BN639^2/$Z$10)</f>
        <v>-0.11375139159398952</v>
      </c>
      <c r="BP639" s="61">
        <f>IF($AA$10,$Z$10*($Q639-1)/(1+BO647*($Q639-1)),0)</f>
        <v>-0.10665429742583724</v>
      </c>
      <c r="BQ639" s="114">
        <f>IF(BP639=0,0,-1*BP639^2/$Z$10)</f>
        <v>-0.11375139159398952</v>
      </c>
      <c r="BR639" s="61">
        <f>IF($AA$10,$Z$10*($Q639-1)/(1+BQ647*($Q639-1)),0)</f>
        <v>-0.10665429742583724</v>
      </c>
      <c r="BS639" s="114">
        <f>IF(BR639=0,0,-1*BR639^2/$Z$10)</f>
        <v>-0.11375139159398952</v>
      </c>
      <c r="BT639" s="61">
        <f>IF($AA$10,$Z$10*($Q639-1)/(1+BS647*($Q639-1)),0)</f>
        <v>-0.10665429742583724</v>
      </c>
      <c r="BU639" s="114">
        <f>IF(BT639=0,0,-1*BT639^2/$Z$10)</f>
        <v>-0.11375139159398952</v>
      </c>
      <c r="BV639" s="61">
        <f>IF($AA$10,$Z$10*($Q639-1)/(1+BU647*($Q639-1)),0)</f>
        <v>-0.10665429742583724</v>
      </c>
      <c r="BW639" s="114">
        <f>IF(BV639=0,0,-1*BV639^2/$Z$10)</f>
        <v>-0.11375139159398952</v>
      </c>
      <c r="BX639" s="61">
        <f>IF($AA$10,$Z$10*($Q639-1)/(1+BW647*($Q639-1)),0)</f>
        <v>-0.10665429742583724</v>
      </c>
      <c r="BY639" s="114">
        <f>IF(BX639=0,0,-1*BX639^2/$Z$10)</f>
        <v>-0.11375139159398952</v>
      </c>
      <c r="BZ639" s="61">
        <f>IF($AA$10,$Z$10*($Q639-1)/(1+BY647*($Q639-1)),0)</f>
        <v>-0.10665429742583724</v>
      </c>
      <c r="CA639" s="114">
        <f>IF(BZ639=0,0,-1*BZ639^2/$Z$10)</f>
        <v>-0.11375139159398952</v>
      </c>
      <c r="CB639" s="61">
        <f>IF($AA$10,$Z$10*($Q639-1)/(1+CA647*($Q639-1)),0)</f>
        <v>-0.10665429742583724</v>
      </c>
      <c r="CC639" s="114">
        <f>IF(CB639=0,0,-1*CB639^2/$Z$10)</f>
        <v>-0.11375139159398952</v>
      </c>
      <c r="CD639" s="61">
        <f>IF($AA$10,$Z$10*($Q639-1)/(1+CC647*($Q639-1)),0)</f>
        <v>-0.10665429742583724</v>
      </c>
      <c r="CE639" s="114">
        <f>IF(CD639=0,0,-1*CD639^2/$Z$10)</f>
        <v>-0.11375139159398952</v>
      </c>
      <c r="CF639" s="61">
        <f>IF($AA$10,$Z$10*($Q639-1)/(1+CE647*($Q639-1)),0)</f>
        <v>-0.10665429742583724</v>
      </c>
      <c r="CG639" s="114">
        <f>IF(CF639=0,0,-1*CF639^2/$Z$10)</f>
        <v>-0.11375139159398952</v>
      </c>
      <c r="CH639" s="61">
        <f>IF($AA$10,$Z$10*($Q639-1)/(1+CG647*($Q639-1)),0)</f>
        <v>-0.10665429742583724</v>
      </c>
      <c r="CI639" s="114">
        <f>IF(CH639=0,0,-1*CH639^2/$Z$10)</f>
        <v>-0.11375139159398952</v>
      </c>
      <c r="CJ639" s="61">
        <f>IF($AA$10,$Z$10*($Q639-1)/(1+CI647*($Q639-1)),0)</f>
        <v>-0.10665429742583724</v>
      </c>
      <c r="CK639" s="114">
        <f>IF(CJ639=0,0,-1*CJ639^2/$Z$10)</f>
        <v>-0.11375139159398952</v>
      </c>
      <c r="CL639" s="61">
        <f>IF($AA$10,$Z$10*($Q639-1)/(1+CK647*($Q639-1)),0)</f>
        <v>-0.10665429742583724</v>
      </c>
      <c r="CM639" s="114">
        <f>IF(CL639=0,0,-1*CL639^2/$Z$10)</f>
        <v>-0.11375139159398952</v>
      </c>
      <c r="CN639" s="61">
        <f>IF($AA$10,$Z$10*($Q639-1)/(1+CM647*($Q639-1)),0)</f>
        <v>-0.10665429742583724</v>
      </c>
      <c r="CO639" s="114">
        <f>IF(CN639=0,0,-1*CN639^2/$Z$10)</f>
        <v>-0.11375139159398952</v>
      </c>
      <c r="CP639" s="61">
        <f>IF($AA$10,$Z$10*($Q639-1)/(1+CO647*($Q639-1)),0)</f>
        <v>-0.10665429742583724</v>
      </c>
      <c r="CQ639" s="114">
        <f>IF(CP639=0,0,-1*CP639^2/$Z$10)</f>
        <v>-0.11375139159398952</v>
      </c>
      <c r="CR639" s="61">
        <f>IF($AA$10,$Z$10*($Q639-1)/(1+CQ647*($Q639-1)),0)</f>
        <v>-0.10665429742583724</v>
      </c>
      <c r="CS639" s="114">
        <f>IF(CR639=0,0,-1*CR639^2/$Z$10)</f>
        <v>-0.11375139159398952</v>
      </c>
      <c r="CT639" s="61">
        <f>IF($AA$10,$Z$10*($Q639-1)/(1+CS647*($Q639-1)),0)</f>
        <v>-0.10665429742583724</v>
      </c>
      <c r="CU639" s="114">
        <f>IF(CT639=0,0,-1*CT639^2/$Z$10)</f>
        <v>-0.11375139159398952</v>
      </c>
      <c r="CV639" s="61">
        <f>IF($AA$10,$Z$10*($Q639-1)/(1+CU647*($Q639-1)),0)</f>
        <v>-0.10665429742583724</v>
      </c>
      <c r="CW639" s="114">
        <f>IF(CV639=0,0,-1*CV639^2/$Z$10)</f>
        <v>-0.11375139159398952</v>
      </c>
      <c r="CX639" s="61">
        <f>IF($AA$10,$Z$10*($Q639-1)/(1+CW647*($Q639-1)),0)</f>
        <v>-0.10665429742583724</v>
      </c>
      <c r="CY639" s="114">
        <f>IF(CX639=0,0,-1*CX639^2/$Z$10)</f>
        <v>-0.11375139159398952</v>
      </c>
      <c r="CZ639" s="61">
        <f>IF($AA$10,$Z$10*($Q639-1)/(1+CY647*($Q639-1)),0)</f>
        <v>-0.10665429742583724</v>
      </c>
      <c r="DA639" s="114">
        <f>IF(CZ639=0,0,-1*CZ639^2/$Z$10)</f>
        <v>-0.11375139159398952</v>
      </c>
      <c r="DB639" s="61">
        <f>IF($AA$10,$Z$10*($Q639-1)/(1+DA647*($Q639-1)),0)</f>
        <v>-0.10665429742583724</v>
      </c>
      <c r="DC639" s="114">
        <f>IF(DB639=0,0,-1*DB639^2/$Z$10)</f>
        <v>-0.11375139159398952</v>
      </c>
      <c r="DD639" s="61">
        <f>IF($AA$10,$Z$10*($Q639-1)/(1+DC647*($Q639-1)),0)</f>
        <v>-0.10665429742583724</v>
      </c>
      <c r="DE639" s="114">
        <f>IF(DD639=0,0,-1*DD639^2/$Z$10)</f>
        <v>-0.11375139159398952</v>
      </c>
      <c r="DF639" s="61">
        <f>IF($AA$10,$Z$10*($Q639-1)/(1+DE647*($Q639-1)),0)</f>
        <v>-0.10665429742583724</v>
      </c>
      <c r="DG639" s="114">
        <f>IF(DF639=0,0,-1*DF639^2/$Z$10)</f>
        <v>-0.11375139159398952</v>
      </c>
      <c r="DH639" s="61">
        <f>IF($AA$10,$Z$10*($Q639-1)/(1+DG647*($Q639-1)),0)</f>
        <v>-0.10665429742583724</v>
      </c>
      <c r="DI639" s="114">
        <f>IF(DH639=0,0,-1*DH639^2/$Z$10)</f>
        <v>-0.11375139159398952</v>
      </c>
      <c r="DJ639" s="61">
        <f>IF($AA$10,$Z$10*($Q639-1)/(1+DI647*($Q639-1)),0)</f>
        <v>-0.10665429742583724</v>
      </c>
      <c r="DK639" s="114">
        <f>IF(DJ639=0,0,-1*DJ639^2/$Z$10)</f>
        <v>-0.11375139159398952</v>
      </c>
      <c r="DL639" s="61">
        <f>IF($AA$10,$Z$10*($Q639-1)/(1+DK647*($Q639-1)),0)</f>
        <v>-0.10665429742583724</v>
      </c>
      <c r="DM639" s="154">
        <f>IF(DL639=0,0,-1*DL639^2/$Z$10)</f>
        <v>-0.11375139159398952</v>
      </c>
    </row>
    <row r="640" spans="14:117" x14ac:dyDescent="0.25">
      <c r="N640" s="153">
        <f>$Z$11/(O634*(Q640-1)+1)</f>
        <v>0.12573146516515935</v>
      </c>
      <c r="O640" s="169">
        <f t="shared" si="126"/>
        <v>1.9881780320742951E-2</v>
      </c>
      <c r="P640" s="78">
        <v>5</v>
      </c>
      <c r="Q640" s="61">
        <f>IF($AA$11,AV615/AV627,0)</f>
        <v>0.1581289162154158</v>
      </c>
      <c r="R640" s="61">
        <f>IF($AA$11,$Z$11*($Q640-1)/(1+O594*($Q640-1)),0)</f>
        <v>-0.10584968484197604</v>
      </c>
      <c r="S640" s="114">
        <f>IF(R640=0,0,-1*R640^2/$Z$11)</f>
        <v>-0.11204155781145653</v>
      </c>
      <c r="T640" s="61">
        <f>IF($AA$11,$Z$11*($Q640-1)/(1+S647*($Q640-1)),0)</f>
        <v>-0.10626555775140385</v>
      </c>
      <c r="U640" s="114">
        <f>IF(T640=0,0,-1*T640^2/$Z$11)</f>
        <v>-0.11292368764216947</v>
      </c>
      <c r="V640" s="61">
        <f>IF($AA$11,$Z$11*($Q640-1)/(1+U647*($Q640-1)),0)</f>
        <v>-0.10584807607503939</v>
      </c>
      <c r="W640" s="114">
        <f>IF(V640=0,0,-1*V640^2/$Z$11)</f>
        <v>-0.11203815208787327</v>
      </c>
      <c r="X640" s="61">
        <f>IF($AA$11,$Z$11*($Q640-1)/(1+W647*($Q640-1)),0)</f>
        <v>-0.10584968481970818</v>
      </c>
      <c r="Y640" s="114">
        <f>IF(X640=0,0,-1*X640^2/$Z$11)</f>
        <v>-0.1120415577643156</v>
      </c>
      <c r="Z640" s="61">
        <f>IF($AA$11,$Z$11*($Q640-1)/(1+Y647*($Q640-1)),0)</f>
        <v>-0.10584968484441638</v>
      </c>
      <c r="AA640" s="114">
        <f>IF(Z640=0,0,-1*Z640^2/$Z$11)</f>
        <v>-0.11204155781662271</v>
      </c>
      <c r="AB640" s="61">
        <f>IF($AA$11,$Z$11*($Q640-1)/(1+AA647*($Q640-1)),0)</f>
        <v>-0.10584968484441638</v>
      </c>
      <c r="AC640" s="114">
        <f>IF(AB640=0,0,-1*AB640^2/$Z$11)</f>
        <v>-0.11204155781662271</v>
      </c>
      <c r="AD640" s="61">
        <f>IF($AA$11,$Z$11*($Q640-1)/(1+AC647*($Q640-1)),0)</f>
        <v>-0.10584968484441638</v>
      </c>
      <c r="AE640" s="114">
        <f>IF(AD640=0,0,-1*AD640^2/$Z$11)</f>
        <v>-0.11204155781662271</v>
      </c>
      <c r="AF640" s="61">
        <f>IF($AA$11,$Z$11*($Q640-1)/(1+AE647*($Q640-1)),0)</f>
        <v>-0.10584968484441638</v>
      </c>
      <c r="AG640" s="114">
        <f>IF(AF640=0,0,-1*AF640^2/$Z$11)</f>
        <v>-0.11204155781662271</v>
      </c>
      <c r="AH640" s="61">
        <f>IF($AA$11,$Z$11*($Q640-1)/(1+AG647*($Q640-1)),0)</f>
        <v>-0.10584968484441638</v>
      </c>
      <c r="AI640" s="114">
        <f>IF(AH640=0,0,-1*AH640^2/$Z$11)</f>
        <v>-0.11204155781662271</v>
      </c>
      <c r="AJ640" s="61">
        <f>IF($AA$11,$Z$11*($Q640-1)/(1+AI647*($Q640-1)),0)</f>
        <v>-0.10584968484441638</v>
      </c>
      <c r="AK640" s="114">
        <f>IF(AJ640=0,0,-1*AJ640^2/$Z$11)</f>
        <v>-0.11204155781662271</v>
      </c>
      <c r="AL640" s="61">
        <f>IF($AA$11,$Z$11*($Q640-1)/(1+AK647*($Q640-1)),0)</f>
        <v>-0.10584968484441638</v>
      </c>
      <c r="AM640" s="114">
        <f>IF(AL640=0,0,-1*AL640^2/$Z$11)</f>
        <v>-0.11204155781662271</v>
      </c>
      <c r="AN640" s="61">
        <f>IF($AA$11,$Z$11*($Q640-1)/(1+AM647*($Q640-1)),0)</f>
        <v>-0.10584968484441638</v>
      </c>
      <c r="AO640" s="114">
        <f>IF(AN640=0,0,-1*AN640^2/$Z$11)</f>
        <v>-0.11204155781662271</v>
      </c>
      <c r="AP640" s="61">
        <f>IF($AA$11,$Z$11*($Q640-1)/(1+AO647*($Q640-1)),0)</f>
        <v>-0.10584968484441638</v>
      </c>
      <c r="AQ640" s="114">
        <f>IF(AP640=0,0,-1*AP640^2/$Z$11)</f>
        <v>-0.11204155781662271</v>
      </c>
      <c r="AR640" s="61">
        <f>IF($AA$11,$Z$11*($Q640-1)/(1+AQ647*($Q640-1)),0)</f>
        <v>-0.10584968484441638</v>
      </c>
      <c r="AS640" s="114">
        <f>IF(AR640=0,0,-1*AR640^2/$Z$11)</f>
        <v>-0.11204155781662271</v>
      </c>
      <c r="AT640" s="61">
        <f>IF($AA$11,$Z$11*($Q640-1)/(1+AS647*($Q640-1)),0)</f>
        <v>-0.10584968484441638</v>
      </c>
      <c r="AU640" s="114">
        <f>IF(AT640=0,0,-1*AT640^2/$Z$11)</f>
        <v>-0.11204155781662271</v>
      </c>
      <c r="AV640" s="61">
        <f>IF($AA$11,$Z$11*($Q640-1)/(1+AU647*($Q640-1)),0)</f>
        <v>-0.10584968484441638</v>
      </c>
      <c r="AW640" s="114">
        <f>IF(AV640=0,0,-1*AV640^2/$Z$11)</f>
        <v>-0.11204155781662271</v>
      </c>
      <c r="AX640" s="61">
        <f>IF($AA$11,$Z$11*($Q640-1)/(1+AW647*($Q640-1)),0)</f>
        <v>-0.10584968484441638</v>
      </c>
      <c r="AY640" s="114">
        <f>IF(AX640=0,0,-1*AX640^2/$Z$11)</f>
        <v>-0.11204155781662271</v>
      </c>
      <c r="AZ640" s="61">
        <f>IF($AA$11,$Z$11*($Q640-1)/(1+AY647*($Q640-1)),0)</f>
        <v>-0.10584968484441638</v>
      </c>
      <c r="BA640" s="114">
        <f>IF(AZ640=0,0,-1*AZ640^2/$Z$11)</f>
        <v>-0.11204155781662271</v>
      </c>
      <c r="BB640" s="61">
        <f>IF($AA$11,$Z$11*($Q640-1)/(1+BA647*($Q640-1)),0)</f>
        <v>-0.10584968484441638</v>
      </c>
      <c r="BC640" s="114">
        <f>IF(BB640=0,0,-1*BB640^2/$Z$11)</f>
        <v>-0.11204155781662271</v>
      </c>
      <c r="BD640" s="61">
        <f>IF($AA$11,$Z$11*($Q640-1)/(1+BC647*($Q640-1)),0)</f>
        <v>-0.10584968484441638</v>
      </c>
      <c r="BE640" s="114">
        <f>IF(BD640=0,0,-1*BD640^2/$Z$11)</f>
        <v>-0.11204155781662271</v>
      </c>
      <c r="BF640" s="61">
        <f>IF($AA$11,$Z$11*($Q640-1)/(1+BE647*($Q640-1)),0)</f>
        <v>-0.10584968484441638</v>
      </c>
      <c r="BG640" s="114">
        <f>IF(BF640=0,0,-1*BF640^2/$Z$11)</f>
        <v>-0.11204155781662271</v>
      </c>
      <c r="BH640" s="61">
        <f>IF($AA$11,$Z$11*($Q640-1)/(1+BG647*($Q640-1)),0)</f>
        <v>-0.10584968484441638</v>
      </c>
      <c r="BI640" s="114">
        <f>IF(BH640=0,0,-1*BH640^2/$Z$11)</f>
        <v>-0.11204155781662271</v>
      </c>
      <c r="BJ640" s="61">
        <f>IF($AA$11,$Z$11*($Q640-1)/(1+BI647*($Q640-1)),0)</f>
        <v>-0.10584968484441638</v>
      </c>
      <c r="BK640" s="114">
        <f>IF(BJ640=0,0,-1*BJ640^2/$Z$11)</f>
        <v>-0.11204155781662271</v>
      </c>
      <c r="BL640" s="61">
        <f>IF($AA$11,$Z$11*($Q640-1)/(1+BK647*($Q640-1)),0)</f>
        <v>-0.10584968484441638</v>
      </c>
      <c r="BM640" s="114">
        <f>IF(BL640=0,0,-1*BL640^2/$Z$11)</f>
        <v>-0.11204155781662271</v>
      </c>
      <c r="BN640" s="61">
        <f>IF($AA$11,$Z$11*($Q640-1)/(1+BM647*($Q640-1)),0)</f>
        <v>-0.10584968484441638</v>
      </c>
      <c r="BO640" s="114">
        <f>IF(BN640=0,0,-1*BN640^2/$Z$11)</f>
        <v>-0.11204155781662271</v>
      </c>
      <c r="BP640" s="61">
        <f>IF($AA$11,$Z$11*($Q640-1)/(1+BO647*($Q640-1)),0)</f>
        <v>-0.10584968484441638</v>
      </c>
      <c r="BQ640" s="114">
        <f>IF(BP640=0,0,-1*BP640^2/$Z$11)</f>
        <v>-0.11204155781662271</v>
      </c>
      <c r="BR640" s="61">
        <f>IF($AA$11,$Z$11*($Q640-1)/(1+BQ647*($Q640-1)),0)</f>
        <v>-0.10584968484441638</v>
      </c>
      <c r="BS640" s="114">
        <f>IF(BR640=0,0,-1*BR640^2/$Z$11)</f>
        <v>-0.11204155781662271</v>
      </c>
      <c r="BT640" s="61">
        <f>IF($AA$11,$Z$11*($Q640-1)/(1+BS647*($Q640-1)),0)</f>
        <v>-0.10584968484441638</v>
      </c>
      <c r="BU640" s="114">
        <f>IF(BT640=0,0,-1*BT640^2/$Z$11)</f>
        <v>-0.11204155781662271</v>
      </c>
      <c r="BV640" s="61">
        <f>IF($AA$11,$Z$11*($Q640-1)/(1+BU647*($Q640-1)),0)</f>
        <v>-0.10584968484441638</v>
      </c>
      <c r="BW640" s="114">
        <f>IF(BV640=0,0,-1*BV640^2/$Z$11)</f>
        <v>-0.11204155781662271</v>
      </c>
      <c r="BX640" s="61">
        <f>IF($AA$11,$Z$11*($Q640-1)/(1+BW647*($Q640-1)),0)</f>
        <v>-0.10584968484441638</v>
      </c>
      <c r="BY640" s="114">
        <f>IF(BX640=0,0,-1*BX640^2/$Z$11)</f>
        <v>-0.11204155781662271</v>
      </c>
      <c r="BZ640" s="61">
        <f>IF($AA$11,$Z$11*($Q640-1)/(1+BY647*($Q640-1)),0)</f>
        <v>-0.10584968484441638</v>
      </c>
      <c r="CA640" s="114">
        <f>IF(BZ640=0,0,-1*BZ640^2/$Z$11)</f>
        <v>-0.11204155781662271</v>
      </c>
      <c r="CB640" s="61">
        <f>IF($AA$11,$Z$11*($Q640-1)/(1+CA647*($Q640-1)),0)</f>
        <v>-0.10584968484441638</v>
      </c>
      <c r="CC640" s="114">
        <f>IF(CB640=0,0,-1*CB640^2/$Z$11)</f>
        <v>-0.11204155781662271</v>
      </c>
      <c r="CD640" s="61">
        <f>IF($AA$11,$Z$11*($Q640-1)/(1+CC647*($Q640-1)),0)</f>
        <v>-0.10584968484441638</v>
      </c>
      <c r="CE640" s="114">
        <f>IF(CD640=0,0,-1*CD640^2/$Z$11)</f>
        <v>-0.11204155781662271</v>
      </c>
      <c r="CF640" s="61">
        <f>IF($AA$11,$Z$11*($Q640-1)/(1+CE647*($Q640-1)),0)</f>
        <v>-0.10584968484441638</v>
      </c>
      <c r="CG640" s="114">
        <f>IF(CF640=0,0,-1*CF640^2/$Z$11)</f>
        <v>-0.11204155781662271</v>
      </c>
      <c r="CH640" s="61">
        <f>IF($AA$11,$Z$11*($Q640-1)/(1+CG647*($Q640-1)),0)</f>
        <v>-0.10584968484441638</v>
      </c>
      <c r="CI640" s="114">
        <f>IF(CH640=0,0,-1*CH640^2/$Z$11)</f>
        <v>-0.11204155781662271</v>
      </c>
      <c r="CJ640" s="61">
        <f>IF($AA$11,$Z$11*($Q640-1)/(1+CI647*($Q640-1)),0)</f>
        <v>-0.10584968484441638</v>
      </c>
      <c r="CK640" s="114">
        <f>IF(CJ640=0,0,-1*CJ640^2/$Z$11)</f>
        <v>-0.11204155781662271</v>
      </c>
      <c r="CL640" s="61">
        <f>IF($AA$11,$Z$11*($Q640-1)/(1+CK647*($Q640-1)),0)</f>
        <v>-0.10584968484441638</v>
      </c>
      <c r="CM640" s="114">
        <f>IF(CL640=0,0,-1*CL640^2/$Z$11)</f>
        <v>-0.11204155781662271</v>
      </c>
      <c r="CN640" s="61">
        <f>IF($AA$11,$Z$11*($Q640-1)/(1+CM647*($Q640-1)),0)</f>
        <v>-0.10584968484441638</v>
      </c>
      <c r="CO640" s="114">
        <f>IF(CN640=0,0,-1*CN640^2/$Z$11)</f>
        <v>-0.11204155781662271</v>
      </c>
      <c r="CP640" s="61">
        <f>IF($AA$11,$Z$11*($Q640-1)/(1+CO647*($Q640-1)),0)</f>
        <v>-0.10584968484441638</v>
      </c>
      <c r="CQ640" s="114">
        <f>IF(CP640=0,0,-1*CP640^2/$Z$11)</f>
        <v>-0.11204155781662271</v>
      </c>
      <c r="CR640" s="61">
        <f>IF($AA$11,$Z$11*($Q640-1)/(1+CQ647*($Q640-1)),0)</f>
        <v>-0.10584968484441638</v>
      </c>
      <c r="CS640" s="114">
        <f>IF(CR640=0,0,-1*CR640^2/$Z$11)</f>
        <v>-0.11204155781662271</v>
      </c>
      <c r="CT640" s="61">
        <f>IF($AA$11,$Z$11*($Q640-1)/(1+CS647*($Q640-1)),0)</f>
        <v>-0.10584968484441638</v>
      </c>
      <c r="CU640" s="114">
        <f>IF(CT640=0,0,-1*CT640^2/$Z$11)</f>
        <v>-0.11204155781662271</v>
      </c>
      <c r="CV640" s="61">
        <f>IF($AA$11,$Z$11*($Q640-1)/(1+CU647*($Q640-1)),0)</f>
        <v>-0.10584968484441638</v>
      </c>
      <c r="CW640" s="114">
        <f>IF(CV640=0,0,-1*CV640^2/$Z$11)</f>
        <v>-0.11204155781662271</v>
      </c>
      <c r="CX640" s="61">
        <f>IF($AA$11,$Z$11*($Q640-1)/(1+CW647*($Q640-1)),0)</f>
        <v>-0.10584968484441638</v>
      </c>
      <c r="CY640" s="114">
        <f>IF(CX640=0,0,-1*CX640^2/$Z$11)</f>
        <v>-0.11204155781662271</v>
      </c>
      <c r="CZ640" s="61">
        <f>IF($AA$11,$Z$11*($Q640-1)/(1+CY647*($Q640-1)),0)</f>
        <v>-0.10584968484441638</v>
      </c>
      <c r="DA640" s="114">
        <f>IF(CZ640=0,0,-1*CZ640^2/$Z$11)</f>
        <v>-0.11204155781662271</v>
      </c>
      <c r="DB640" s="61">
        <f>IF($AA$11,$Z$11*($Q640-1)/(1+DA647*($Q640-1)),0)</f>
        <v>-0.10584968484441638</v>
      </c>
      <c r="DC640" s="114">
        <f>IF(DB640=0,0,-1*DB640^2/$Z$11)</f>
        <v>-0.11204155781662271</v>
      </c>
      <c r="DD640" s="61">
        <f>IF($AA$11,$Z$11*($Q640-1)/(1+DC647*($Q640-1)),0)</f>
        <v>-0.10584968484441638</v>
      </c>
      <c r="DE640" s="114">
        <f>IF(DD640=0,0,-1*DD640^2/$Z$11)</f>
        <v>-0.11204155781662271</v>
      </c>
      <c r="DF640" s="61">
        <f>IF($AA$11,$Z$11*($Q640-1)/(1+DE647*($Q640-1)),0)</f>
        <v>-0.10584968484441638</v>
      </c>
      <c r="DG640" s="114">
        <f>IF(DF640=0,0,-1*DF640^2/$Z$11)</f>
        <v>-0.11204155781662271</v>
      </c>
      <c r="DH640" s="61">
        <f>IF($AA$11,$Z$11*($Q640-1)/(1+DG647*($Q640-1)),0)</f>
        <v>-0.10584968484441638</v>
      </c>
      <c r="DI640" s="114">
        <f>IF(DH640=0,0,-1*DH640^2/$Z$11)</f>
        <v>-0.11204155781662271</v>
      </c>
      <c r="DJ640" s="61">
        <f>IF($AA$11,$Z$11*($Q640-1)/(1+DI647*($Q640-1)),0)</f>
        <v>-0.10584968484441638</v>
      </c>
      <c r="DK640" s="114">
        <f>IF(DJ640=0,0,-1*DJ640^2/$Z$11)</f>
        <v>-0.11204155781662271</v>
      </c>
      <c r="DL640" s="61">
        <f>IF($AA$11,$Z$11*($Q640-1)/(1+DK647*($Q640-1)),0)</f>
        <v>-0.10584968484441638</v>
      </c>
      <c r="DM640" s="154">
        <f>IF(DL640=0,0,-1*DL640^2/$Z$11)</f>
        <v>-0.11204155781662271</v>
      </c>
    </row>
    <row r="641" spans="14:117" x14ac:dyDescent="0.25">
      <c r="N641" s="153">
        <f>$Z$12/(O634*(Q641-1)+1)</f>
        <v>0.12962149435781789</v>
      </c>
      <c r="O641" s="169">
        <f t="shared" si="126"/>
        <v>7.7696751057575062E-3</v>
      </c>
      <c r="P641" s="78">
        <v>6</v>
      </c>
      <c r="Q641" s="61">
        <f>IF($AA$12,AV616/AV628,0)</f>
        <v>5.9941255454974564E-2</v>
      </c>
      <c r="R641" s="61">
        <f>IF($AA$12,$Z$12*($Q641-1)/(1+O594*($Q641-1)),0)</f>
        <v>-0.12185181924882642</v>
      </c>
      <c r="S641" s="114">
        <f>IF(R641=0,0,-1*R641^2/$Z$12)</f>
        <v>-0.14847865854248665</v>
      </c>
      <c r="T641" s="61">
        <f>IF($AA$12,$Z$12*($Q641-1)/(1+S647*($Q641-1)),0)</f>
        <v>-0.12240326597000842</v>
      </c>
      <c r="U641" s="114">
        <f>IF(T641=0,0,-1*T641^2/$Z$12)</f>
        <v>-0.14982559520124622</v>
      </c>
      <c r="V641" s="61">
        <f>IF($AA$12,$Z$12*($Q641-1)/(1+U647*($Q641-1)),0)</f>
        <v>-0.12184968729874929</v>
      </c>
      <c r="W641" s="114">
        <f>IF(V641=0,0,-1*V641^2/$Z$12)</f>
        <v>-0.14847346294802982</v>
      </c>
      <c r="X641" s="61">
        <f>IF($AA$12,$Z$12*($Q641-1)/(1+W647*($Q641-1)),0)</f>
        <v>-0.12185181921931681</v>
      </c>
      <c r="Y641" s="114">
        <f>IF(X641=0,0,-1*X641^2/$Z$12)</f>
        <v>-0.14847865847057065</v>
      </c>
      <c r="Z641" s="61">
        <f>IF($AA$12,$Z$12*($Q641-1)/(1+Y647*($Q641-1)),0)</f>
        <v>-0.1218518192520604</v>
      </c>
      <c r="AA641" s="114">
        <f>IF(Z641=0,0,-1*Z641^2/$Z$12)</f>
        <v>-0.14847865855036799</v>
      </c>
      <c r="AB641" s="61">
        <f>IF($AA$12,$Z$12*($Q641-1)/(1+AA647*($Q641-1)),0)</f>
        <v>-0.1218518192520604</v>
      </c>
      <c r="AC641" s="114">
        <f>IF(AB641=0,0,-1*AB641^2/$Z$12)</f>
        <v>-0.14847865855036799</v>
      </c>
      <c r="AD641" s="61">
        <f>IF($AA$12,$Z$12*($Q641-1)/(1+AC647*($Q641-1)),0)</f>
        <v>-0.1218518192520604</v>
      </c>
      <c r="AE641" s="114">
        <f>IF(AD641=0,0,-1*AD641^2/$Z$12)</f>
        <v>-0.14847865855036799</v>
      </c>
      <c r="AF641" s="61">
        <f>IF($AA$12,$Z$12*($Q641-1)/(1+AE647*($Q641-1)),0)</f>
        <v>-0.1218518192520604</v>
      </c>
      <c r="AG641" s="114">
        <f>IF(AF641=0,0,-1*AF641^2/$Z$12)</f>
        <v>-0.14847865855036799</v>
      </c>
      <c r="AH641" s="61">
        <f>IF($AA$12,$Z$12*($Q641-1)/(1+AG647*($Q641-1)),0)</f>
        <v>-0.1218518192520604</v>
      </c>
      <c r="AI641" s="114">
        <f>IF(AH641=0,0,-1*AH641^2/$Z$12)</f>
        <v>-0.14847865855036799</v>
      </c>
      <c r="AJ641" s="61">
        <f>IF($AA$12,$Z$12*($Q641-1)/(1+AI647*($Q641-1)),0)</f>
        <v>-0.1218518192520604</v>
      </c>
      <c r="AK641" s="114">
        <f>IF(AJ641=0,0,-1*AJ641^2/$Z$12)</f>
        <v>-0.14847865855036799</v>
      </c>
      <c r="AL641" s="61">
        <f>IF($AA$12,$Z$12*($Q641-1)/(1+AK647*($Q641-1)),0)</f>
        <v>-0.1218518192520604</v>
      </c>
      <c r="AM641" s="114">
        <f>IF(AL641=0,0,-1*AL641^2/$Z$12)</f>
        <v>-0.14847865855036799</v>
      </c>
      <c r="AN641" s="61">
        <f>IF($AA$12,$Z$12*($Q641-1)/(1+AM647*($Q641-1)),0)</f>
        <v>-0.1218518192520604</v>
      </c>
      <c r="AO641" s="114">
        <f>IF(AN641=0,0,-1*AN641^2/$Z$12)</f>
        <v>-0.14847865855036799</v>
      </c>
      <c r="AP641" s="61">
        <f>IF($AA$12,$Z$12*($Q641-1)/(1+AO647*($Q641-1)),0)</f>
        <v>-0.1218518192520604</v>
      </c>
      <c r="AQ641" s="114">
        <f>IF(AP641=0,0,-1*AP641^2/$Z$12)</f>
        <v>-0.14847865855036799</v>
      </c>
      <c r="AR641" s="61">
        <f>IF($AA$12,$Z$12*($Q641-1)/(1+AQ647*($Q641-1)),0)</f>
        <v>-0.1218518192520604</v>
      </c>
      <c r="AS641" s="114">
        <f>IF(AR641=0,0,-1*AR641^2/$Z$12)</f>
        <v>-0.14847865855036799</v>
      </c>
      <c r="AT641" s="61">
        <f>IF($AA$12,$Z$12*($Q641-1)/(1+AS647*($Q641-1)),0)</f>
        <v>-0.1218518192520604</v>
      </c>
      <c r="AU641" s="114">
        <f>IF(AT641=0,0,-1*AT641^2/$Z$12)</f>
        <v>-0.14847865855036799</v>
      </c>
      <c r="AV641" s="61">
        <f>IF($AA$12,$Z$12*($Q641-1)/(1+AU647*($Q641-1)),0)</f>
        <v>-0.1218518192520604</v>
      </c>
      <c r="AW641" s="114">
        <f>IF(AV641=0,0,-1*AV641^2/$Z$12)</f>
        <v>-0.14847865855036799</v>
      </c>
      <c r="AX641" s="61">
        <f>IF($AA$12,$Z$12*($Q641-1)/(1+AW647*($Q641-1)),0)</f>
        <v>-0.1218518192520604</v>
      </c>
      <c r="AY641" s="114">
        <f>IF(AX641=0,0,-1*AX641^2/$Z$12)</f>
        <v>-0.14847865855036799</v>
      </c>
      <c r="AZ641" s="61">
        <f>IF($AA$12,$Z$12*($Q641-1)/(1+AY647*($Q641-1)),0)</f>
        <v>-0.1218518192520604</v>
      </c>
      <c r="BA641" s="114">
        <f>IF(AZ641=0,0,-1*AZ641^2/$Z$12)</f>
        <v>-0.14847865855036799</v>
      </c>
      <c r="BB641" s="61">
        <f>IF($AA$12,$Z$12*($Q641-1)/(1+BA647*($Q641-1)),0)</f>
        <v>-0.1218518192520604</v>
      </c>
      <c r="BC641" s="114">
        <f>IF(BB641=0,0,-1*BB641^2/$Z$12)</f>
        <v>-0.14847865855036799</v>
      </c>
      <c r="BD641" s="61">
        <f>IF($AA$12,$Z$12*($Q641-1)/(1+BC647*($Q641-1)),0)</f>
        <v>-0.1218518192520604</v>
      </c>
      <c r="BE641" s="114">
        <f>IF(BD641=0,0,-1*BD641^2/$Z$12)</f>
        <v>-0.14847865855036799</v>
      </c>
      <c r="BF641" s="61">
        <f>IF($AA$12,$Z$12*($Q641-1)/(1+BE647*($Q641-1)),0)</f>
        <v>-0.1218518192520604</v>
      </c>
      <c r="BG641" s="114">
        <f>IF(BF641=0,0,-1*BF641^2/$Z$12)</f>
        <v>-0.14847865855036799</v>
      </c>
      <c r="BH641" s="61">
        <f>IF($AA$12,$Z$12*($Q641-1)/(1+BG647*($Q641-1)),0)</f>
        <v>-0.1218518192520604</v>
      </c>
      <c r="BI641" s="114">
        <f>IF(BH641=0,0,-1*BH641^2/$Z$12)</f>
        <v>-0.14847865855036799</v>
      </c>
      <c r="BJ641" s="61">
        <f>IF($AA$12,$Z$12*($Q641-1)/(1+BI647*($Q641-1)),0)</f>
        <v>-0.1218518192520604</v>
      </c>
      <c r="BK641" s="114">
        <f>IF(BJ641=0,0,-1*BJ641^2/$Z$12)</f>
        <v>-0.14847865855036799</v>
      </c>
      <c r="BL641" s="61">
        <f>IF($AA$12,$Z$12*($Q641-1)/(1+BK647*($Q641-1)),0)</f>
        <v>-0.1218518192520604</v>
      </c>
      <c r="BM641" s="114">
        <f>IF(BL641=0,0,-1*BL641^2/$Z$12)</f>
        <v>-0.14847865855036799</v>
      </c>
      <c r="BN641" s="61">
        <f>IF($AA$12,$Z$12*($Q641-1)/(1+BM647*($Q641-1)),0)</f>
        <v>-0.1218518192520604</v>
      </c>
      <c r="BO641" s="114">
        <f>IF(BN641=0,0,-1*BN641^2/$Z$12)</f>
        <v>-0.14847865855036799</v>
      </c>
      <c r="BP641" s="61">
        <f>IF($AA$12,$Z$12*($Q641-1)/(1+BO647*($Q641-1)),0)</f>
        <v>-0.1218518192520604</v>
      </c>
      <c r="BQ641" s="114">
        <f>IF(BP641=0,0,-1*BP641^2/$Z$12)</f>
        <v>-0.14847865855036799</v>
      </c>
      <c r="BR641" s="61">
        <f>IF($AA$12,$Z$12*($Q641-1)/(1+BQ647*($Q641-1)),0)</f>
        <v>-0.1218518192520604</v>
      </c>
      <c r="BS641" s="114">
        <f>IF(BR641=0,0,-1*BR641^2/$Z$12)</f>
        <v>-0.14847865855036799</v>
      </c>
      <c r="BT641" s="61">
        <f>IF($AA$12,$Z$12*($Q641-1)/(1+BS647*($Q641-1)),0)</f>
        <v>-0.1218518192520604</v>
      </c>
      <c r="BU641" s="114">
        <f>IF(BT641=0,0,-1*BT641^2/$Z$12)</f>
        <v>-0.14847865855036799</v>
      </c>
      <c r="BV641" s="61">
        <f>IF($AA$12,$Z$12*($Q641-1)/(1+BU647*($Q641-1)),0)</f>
        <v>-0.1218518192520604</v>
      </c>
      <c r="BW641" s="114">
        <f>IF(BV641=0,0,-1*BV641^2/$Z$12)</f>
        <v>-0.14847865855036799</v>
      </c>
      <c r="BX641" s="61">
        <f>IF($AA$12,$Z$12*($Q641-1)/(1+BW647*($Q641-1)),0)</f>
        <v>-0.1218518192520604</v>
      </c>
      <c r="BY641" s="114">
        <f>IF(BX641=0,0,-1*BX641^2/$Z$12)</f>
        <v>-0.14847865855036799</v>
      </c>
      <c r="BZ641" s="61">
        <f>IF($AA$12,$Z$12*($Q641-1)/(1+BY647*($Q641-1)),0)</f>
        <v>-0.1218518192520604</v>
      </c>
      <c r="CA641" s="114">
        <f>IF(BZ641=0,0,-1*BZ641^2/$Z$12)</f>
        <v>-0.14847865855036799</v>
      </c>
      <c r="CB641" s="61">
        <f>IF($AA$12,$Z$12*($Q641-1)/(1+CA647*($Q641-1)),0)</f>
        <v>-0.1218518192520604</v>
      </c>
      <c r="CC641" s="114">
        <f>IF(CB641=0,0,-1*CB641^2/$Z$12)</f>
        <v>-0.14847865855036799</v>
      </c>
      <c r="CD641" s="61">
        <f>IF($AA$12,$Z$12*($Q641-1)/(1+CC647*($Q641-1)),0)</f>
        <v>-0.1218518192520604</v>
      </c>
      <c r="CE641" s="114">
        <f>IF(CD641=0,0,-1*CD641^2/$Z$12)</f>
        <v>-0.14847865855036799</v>
      </c>
      <c r="CF641" s="61">
        <f>IF($AA$12,$Z$12*($Q641-1)/(1+CE647*($Q641-1)),0)</f>
        <v>-0.1218518192520604</v>
      </c>
      <c r="CG641" s="114">
        <f>IF(CF641=0,0,-1*CF641^2/$Z$12)</f>
        <v>-0.14847865855036799</v>
      </c>
      <c r="CH641" s="61">
        <f>IF($AA$12,$Z$12*($Q641-1)/(1+CG647*($Q641-1)),0)</f>
        <v>-0.1218518192520604</v>
      </c>
      <c r="CI641" s="114">
        <f>IF(CH641=0,0,-1*CH641^2/$Z$12)</f>
        <v>-0.14847865855036799</v>
      </c>
      <c r="CJ641" s="61">
        <f>IF($AA$12,$Z$12*($Q641-1)/(1+CI647*($Q641-1)),0)</f>
        <v>-0.1218518192520604</v>
      </c>
      <c r="CK641" s="114">
        <f>IF(CJ641=0,0,-1*CJ641^2/$Z$12)</f>
        <v>-0.14847865855036799</v>
      </c>
      <c r="CL641" s="61">
        <f>IF($AA$12,$Z$12*($Q641-1)/(1+CK647*($Q641-1)),0)</f>
        <v>-0.1218518192520604</v>
      </c>
      <c r="CM641" s="114">
        <f>IF(CL641=0,0,-1*CL641^2/$Z$12)</f>
        <v>-0.14847865855036799</v>
      </c>
      <c r="CN641" s="61">
        <f>IF($AA$12,$Z$12*($Q641-1)/(1+CM647*($Q641-1)),0)</f>
        <v>-0.1218518192520604</v>
      </c>
      <c r="CO641" s="114">
        <f>IF(CN641=0,0,-1*CN641^2/$Z$12)</f>
        <v>-0.14847865855036799</v>
      </c>
      <c r="CP641" s="61">
        <f>IF($AA$12,$Z$12*($Q641-1)/(1+CO647*($Q641-1)),0)</f>
        <v>-0.1218518192520604</v>
      </c>
      <c r="CQ641" s="114">
        <f>IF(CP641=0,0,-1*CP641^2/$Z$12)</f>
        <v>-0.14847865855036799</v>
      </c>
      <c r="CR641" s="61">
        <f>IF($AA$12,$Z$12*($Q641-1)/(1+CQ647*($Q641-1)),0)</f>
        <v>-0.1218518192520604</v>
      </c>
      <c r="CS641" s="114">
        <f>IF(CR641=0,0,-1*CR641^2/$Z$12)</f>
        <v>-0.14847865855036799</v>
      </c>
      <c r="CT641" s="61">
        <f>IF($AA$12,$Z$12*($Q641-1)/(1+CS647*($Q641-1)),0)</f>
        <v>-0.1218518192520604</v>
      </c>
      <c r="CU641" s="114">
        <f>IF(CT641=0,0,-1*CT641^2/$Z$12)</f>
        <v>-0.14847865855036799</v>
      </c>
      <c r="CV641" s="61">
        <f>IF($AA$12,$Z$12*($Q641-1)/(1+CU647*($Q641-1)),0)</f>
        <v>-0.1218518192520604</v>
      </c>
      <c r="CW641" s="114">
        <f>IF(CV641=0,0,-1*CV641^2/$Z$12)</f>
        <v>-0.14847865855036799</v>
      </c>
      <c r="CX641" s="61">
        <f>IF($AA$12,$Z$12*($Q641-1)/(1+CW647*($Q641-1)),0)</f>
        <v>-0.1218518192520604</v>
      </c>
      <c r="CY641" s="114">
        <f>IF(CX641=0,0,-1*CX641^2/$Z$12)</f>
        <v>-0.14847865855036799</v>
      </c>
      <c r="CZ641" s="61">
        <f>IF($AA$12,$Z$12*($Q641-1)/(1+CY647*($Q641-1)),0)</f>
        <v>-0.1218518192520604</v>
      </c>
      <c r="DA641" s="114">
        <f>IF(CZ641=0,0,-1*CZ641^2/$Z$12)</f>
        <v>-0.14847865855036799</v>
      </c>
      <c r="DB641" s="61">
        <f>IF($AA$12,$Z$12*($Q641-1)/(1+DA647*($Q641-1)),0)</f>
        <v>-0.1218518192520604</v>
      </c>
      <c r="DC641" s="114">
        <f>IF(DB641=0,0,-1*DB641^2/$Z$12)</f>
        <v>-0.14847865855036799</v>
      </c>
      <c r="DD641" s="61">
        <f>IF($AA$12,$Z$12*($Q641-1)/(1+DC647*($Q641-1)),0)</f>
        <v>-0.1218518192520604</v>
      </c>
      <c r="DE641" s="114">
        <f>IF(DD641=0,0,-1*DD641^2/$Z$12)</f>
        <v>-0.14847865855036799</v>
      </c>
      <c r="DF641" s="61">
        <f>IF($AA$12,$Z$12*($Q641-1)/(1+DE647*($Q641-1)),0)</f>
        <v>-0.1218518192520604</v>
      </c>
      <c r="DG641" s="114">
        <f>IF(DF641=0,0,-1*DF641^2/$Z$12)</f>
        <v>-0.14847865855036799</v>
      </c>
      <c r="DH641" s="61">
        <f>IF($AA$12,$Z$12*($Q641-1)/(1+DG647*($Q641-1)),0)</f>
        <v>-0.1218518192520604</v>
      </c>
      <c r="DI641" s="114">
        <f>IF(DH641=0,0,-1*DH641^2/$Z$12)</f>
        <v>-0.14847865855036799</v>
      </c>
      <c r="DJ641" s="61">
        <f>IF($AA$12,$Z$12*($Q641-1)/(1+DI647*($Q641-1)),0)</f>
        <v>-0.1218518192520604</v>
      </c>
      <c r="DK641" s="114">
        <f>IF(DJ641=0,0,-1*DJ641^2/$Z$12)</f>
        <v>-0.14847865855036799</v>
      </c>
      <c r="DL641" s="61">
        <f>IF($AA$12,$Z$12*($Q641-1)/(1+DK647*($Q641-1)),0)</f>
        <v>-0.1218518192520604</v>
      </c>
      <c r="DM641" s="154">
        <f>IF(DL641=0,0,-1*DL641^2/$Z$12)</f>
        <v>-0.14847865855036799</v>
      </c>
    </row>
    <row r="642" spans="14:117" x14ac:dyDescent="0.25">
      <c r="N642" s="153">
        <f>$Z$13/(O634*(Q642-1)+1)</f>
        <v>3.9090198547938326E-2</v>
      </c>
      <c r="O642" s="169">
        <f t="shared" si="126"/>
        <v>0.2896504851952138</v>
      </c>
      <c r="P642" s="78">
        <v>7</v>
      </c>
      <c r="Q642" s="61">
        <f>IF($AA$13,AV617/AV629,0)</f>
        <v>7.4097982602979231</v>
      </c>
      <c r="R642" s="61">
        <f>IF($AA$13,$Z$13*($Q642-1)/(1+O594*($Q642-1)),0)</f>
        <v>0.25056028666094954</v>
      </c>
      <c r="S642" s="114">
        <f>IF(R642=0,0,-1*R642^2/$Z$13)</f>
        <v>-0.62780457251617205</v>
      </c>
      <c r="T642" s="61">
        <f>IF($AA$13,$Z$13*($Q642-1)/(1+S647*($Q642-1)),0)</f>
        <v>0.24826044308310904</v>
      </c>
      <c r="U642" s="114">
        <f>IF(T642=0,0,-1*T642^2/$Z$13)</f>
        <v>-0.61633247599821617</v>
      </c>
      <c r="V642" s="61">
        <f>IF($AA$13,$Z$13*($Q642-1)/(1+U647*($Q642-1)),0)</f>
        <v>0.25056930155638951</v>
      </c>
      <c r="W642" s="114">
        <f>IF(V642=0,0,-1*V642^2/$Z$13)</f>
        <v>-0.62784974882456857</v>
      </c>
      <c r="X642" s="61">
        <f>IF($AA$13,$Z$13*($Q642-1)/(1+W647*($Q642-1)),0)</f>
        <v>0.25056028678572351</v>
      </c>
      <c r="Y642" s="114">
        <f>IF(X642=0,0,-1*X642^2/$Z$13)</f>
        <v>-0.62780457314144011</v>
      </c>
      <c r="Z642" s="61">
        <f>IF($AA$13,$Z$13*($Q642-1)/(1+Y647*($Q642-1)),0)</f>
        <v>0.25056028664727548</v>
      </c>
      <c r="AA642" s="114">
        <f>IF(Z642=0,0,-1*Z642^2/$Z$13)</f>
        <v>-0.62780457244764853</v>
      </c>
      <c r="AB642" s="61">
        <f>IF($AA$13,$Z$13*($Q642-1)/(1+AA647*($Q642-1)),0)</f>
        <v>0.25056028664727548</v>
      </c>
      <c r="AC642" s="114">
        <f>IF(AB642=0,0,-1*AB642^2/$Z$13)</f>
        <v>-0.62780457244764853</v>
      </c>
      <c r="AD642" s="61">
        <f>IF($AA$13,$Z$13*($Q642-1)/(1+AC647*($Q642-1)),0)</f>
        <v>0.25056028664727548</v>
      </c>
      <c r="AE642" s="114">
        <f>IF(AD642=0,0,-1*AD642^2/$Z$13)</f>
        <v>-0.62780457244764853</v>
      </c>
      <c r="AF642" s="61">
        <f>IF($AA$13,$Z$13*($Q642-1)/(1+AE647*($Q642-1)),0)</f>
        <v>0.25056028664727548</v>
      </c>
      <c r="AG642" s="114">
        <f>IF(AF642=0,0,-1*AF642^2/$Z$13)</f>
        <v>-0.62780457244764853</v>
      </c>
      <c r="AH642" s="61">
        <f>IF($AA$13,$Z$13*($Q642-1)/(1+AG647*($Q642-1)),0)</f>
        <v>0.25056028664727548</v>
      </c>
      <c r="AI642" s="114">
        <f>IF(AH642=0,0,-1*AH642^2/$Z$13)</f>
        <v>-0.62780457244764853</v>
      </c>
      <c r="AJ642" s="61">
        <f>IF($AA$13,$Z$13*($Q642-1)/(1+AI647*($Q642-1)),0)</f>
        <v>0.25056028664727548</v>
      </c>
      <c r="AK642" s="114">
        <f>IF(AJ642=0,0,-1*AJ642^2/$Z$13)</f>
        <v>-0.62780457244764853</v>
      </c>
      <c r="AL642" s="61">
        <f>IF($AA$13,$Z$13*($Q642-1)/(1+AK647*($Q642-1)),0)</f>
        <v>0.25056028664727548</v>
      </c>
      <c r="AM642" s="114">
        <f>IF(AL642=0,0,-1*AL642^2/$Z$13)</f>
        <v>-0.62780457244764853</v>
      </c>
      <c r="AN642" s="61">
        <f>IF($AA$13,$Z$13*($Q642-1)/(1+AM647*($Q642-1)),0)</f>
        <v>0.25056028664727548</v>
      </c>
      <c r="AO642" s="114">
        <f>IF(AN642=0,0,-1*AN642^2/$Z$13)</f>
        <v>-0.62780457244764853</v>
      </c>
      <c r="AP642" s="61">
        <f>IF($AA$13,$Z$13*($Q642-1)/(1+AO647*($Q642-1)),0)</f>
        <v>0.25056028664727548</v>
      </c>
      <c r="AQ642" s="114">
        <f>IF(AP642=0,0,-1*AP642^2/$Z$13)</f>
        <v>-0.62780457244764853</v>
      </c>
      <c r="AR642" s="61">
        <f>IF($AA$13,$Z$13*($Q642-1)/(1+AQ647*($Q642-1)),0)</f>
        <v>0.25056028664727548</v>
      </c>
      <c r="AS642" s="114">
        <f>IF(AR642=0,0,-1*AR642^2/$Z$13)</f>
        <v>-0.62780457244764853</v>
      </c>
      <c r="AT642" s="61">
        <f>IF($AA$13,$Z$13*($Q642-1)/(1+AS647*($Q642-1)),0)</f>
        <v>0.25056028664727548</v>
      </c>
      <c r="AU642" s="114">
        <f>IF(AT642=0,0,-1*AT642^2/$Z$13)</f>
        <v>-0.62780457244764853</v>
      </c>
      <c r="AV642" s="61">
        <f>IF($AA$13,$Z$13*($Q642-1)/(1+AU647*($Q642-1)),0)</f>
        <v>0.25056028664727548</v>
      </c>
      <c r="AW642" s="114">
        <f>IF(AV642=0,0,-1*AV642^2/$Z$13)</f>
        <v>-0.62780457244764853</v>
      </c>
      <c r="AX642" s="61">
        <f>IF($AA$13,$Z$13*($Q642-1)/(1+AW647*($Q642-1)),0)</f>
        <v>0.25056028664727548</v>
      </c>
      <c r="AY642" s="114">
        <f>IF(AX642=0,0,-1*AX642^2/$Z$13)</f>
        <v>-0.62780457244764853</v>
      </c>
      <c r="AZ642" s="61">
        <f>IF($AA$13,$Z$13*($Q642-1)/(1+AY647*($Q642-1)),0)</f>
        <v>0.25056028664727548</v>
      </c>
      <c r="BA642" s="114">
        <f>IF(AZ642=0,0,-1*AZ642^2/$Z$13)</f>
        <v>-0.62780457244764853</v>
      </c>
      <c r="BB642" s="61">
        <f>IF($AA$13,$Z$13*($Q642-1)/(1+BA647*($Q642-1)),0)</f>
        <v>0.25056028664727548</v>
      </c>
      <c r="BC642" s="114">
        <f>IF(BB642=0,0,-1*BB642^2/$Z$13)</f>
        <v>-0.62780457244764853</v>
      </c>
      <c r="BD642" s="61">
        <f>IF($AA$13,$Z$13*($Q642-1)/(1+BC647*($Q642-1)),0)</f>
        <v>0.25056028664727548</v>
      </c>
      <c r="BE642" s="114">
        <f>IF(BD642=0,0,-1*BD642^2/$Z$13)</f>
        <v>-0.62780457244764853</v>
      </c>
      <c r="BF642" s="61">
        <f>IF($AA$13,$Z$13*($Q642-1)/(1+BE647*($Q642-1)),0)</f>
        <v>0.25056028664727548</v>
      </c>
      <c r="BG642" s="114">
        <f>IF(BF642=0,0,-1*BF642^2/$Z$13)</f>
        <v>-0.62780457244764853</v>
      </c>
      <c r="BH642" s="61">
        <f>IF($AA$13,$Z$13*($Q642-1)/(1+BG647*($Q642-1)),0)</f>
        <v>0.25056028664727548</v>
      </c>
      <c r="BI642" s="114">
        <f>IF(BH642=0,0,-1*BH642^2/$Z$13)</f>
        <v>-0.62780457244764853</v>
      </c>
      <c r="BJ642" s="61">
        <f>IF($AA$13,$Z$13*($Q642-1)/(1+BI647*($Q642-1)),0)</f>
        <v>0.25056028664727548</v>
      </c>
      <c r="BK642" s="114">
        <f>IF(BJ642=0,0,-1*BJ642^2/$Z$13)</f>
        <v>-0.62780457244764853</v>
      </c>
      <c r="BL642" s="61">
        <f>IF($AA$13,$Z$13*($Q642-1)/(1+BK647*($Q642-1)),0)</f>
        <v>0.25056028664727548</v>
      </c>
      <c r="BM642" s="114">
        <f>IF(BL642=0,0,-1*BL642^2/$Z$13)</f>
        <v>-0.62780457244764853</v>
      </c>
      <c r="BN642" s="61">
        <f>IF($AA$13,$Z$13*($Q642-1)/(1+BM647*($Q642-1)),0)</f>
        <v>0.25056028664727548</v>
      </c>
      <c r="BO642" s="114">
        <f>IF(BN642=0,0,-1*BN642^2/$Z$13)</f>
        <v>-0.62780457244764853</v>
      </c>
      <c r="BP642" s="61">
        <f>IF($AA$13,$Z$13*($Q642-1)/(1+BO647*($Q642-1)),0)</f>
        <v>0.25056028664727548</v>
      </c>
      <c r="BQ642" s="114">
        <f>IF(BP642=0,0,-1*BP642^2/$Z$13)</f>
        <v>-0.62780457244764853</v>
      </c>
      <c r="BR642" s="61">
        <f>IF($AA$13,$Z$13*($Q642-1)/(1+BQ647*($Q642-1)),0)</f>
        <v>0.25056028664727548</v>
      </c>
      <c r="BS642" s="114">
        <f>IF(BR642=0,0,-1*BR642^2/$Z$13)</f>
        <v>-0.62780457244764853</v>
      </c>
      <c r="BT642" s="61">
        <f>IF($AA$13,$Z$13*($Q642-1)/(1+BS647*($Q642-1)),0)</f>
        <v>0.25056028664727548</v>
      </c>
      <c r="BU642" s="114">
        <f>IF(BT642=0,0,-1*BT642^2/$Z$13)</f>
        <v>-0.62780457244764853</v>
      </c>
      <c r="BV642" s="61">
        <f>IF($AA$13,$Z$13*($Q642-1)/(1+BU647*($Q642-1)),0)</f>
        <v>0.25056028664727548</v>
      </c>
      <c r="BW642" s="114">
        <f>IF(BV642=0,0,-1*BV642^2/$Z$13)</f>
        <v>-0.62780457244764853</v>
      </c>
      <c r="BX642" s="61">
        <f>IF($AA$13,$Z$13*($Q642-1)/(1+BW647*($Q642-1)),0)</f>
        <v>0.25056028664727548</v>
      </c>
      <c r="BY642" s="114">
        <f>IF(BX642=0,0,-1*BX642^2/$Z$13)</f>
        <v>-0.62780457244764853</v>
      </c>
      <c r="BZ642" s="61">
        <f>IF($AA$13,$Z$13*($Q642-1)/(1+BY647*($Q642-1)),0)</f>
        <v>0.25056028664727548</v>
      </c>
      <c r="CA642" s="114">
        <f>IF(BZ642=0,0,-1*BZ642^2/$Z$13)</f>
        <v>-0.62780457244764853</v>
      </c>
      <c r="CB642" s="61">
        <f>IF($AA$13,$Z$13*($Q642-1)/(1+CA647*($Q642-1)),0)</f>
        <v>0.25056028664727548</v>
      </c>
      <c r="CC642" s="114">
        <f>IF(CB642=0,0,-1*CB642^2/$Z$13)</f>
        <v>-0.62780457244764853</v>
      </c>
      <c r="CD642" s="61">
        <f>IF($AA$13,$Z$13*($Q642-1)/(1+CC647*($Q642-1)),0)</f>
        <v>0.25056028664727548</v>
      </c>
      <c r="CE642" s="114">
        <f>IF(CD642=0,0,-1*CD642^2/$Z$13)</f>
        <v>-0.62780457244764853</v>
      </c>
      <c r="CF642" s="61">
        <f>IF($AA$13,$Z$13*($Q642-1)/(1+CE647*($Q642-1)),0)</f>
        <v>0.25056028664727548</v>
      </c>
      <c r="CG642" s="114">
        <f>IF(CF642=0,0,-1*CF642^2/$Z$13)</f>
        <v>-0.62780457244764853</v>
      </c>
      <c r="CH642" s="61">
        <f>IF($AA$13,$Z$13*($Q642-1)/(1+CG647*($Q642-1)),0)</f>
        <v>0.25056028664727548</v>
      </c>
      <c r="CI642" s="114">
        <f>IF(CH642=0,0,-1*CH642^2/$Z$13)</f>
        <v>-0.62780457244764853</v>
      </c>
      <c r="CJ642" s="61">
        <f>IF($AA$13,$Z$13*($Q642-1)/(1+CI647*($Q642-1)),0)</f>
        <v>0.25056028664727548</v>
      </c>
      <c r="CK642" s="114">
        <f>IF(CJ642=0,0,-1*CJ642^2/$Z$13)</f>
        <v>-0.62780457244764853</v>
      </c>
      <c r="CL642" s="61">
        <f>IF($AA$13,$Z$13*($Q642-1)/(1+CK647*($Q642-1)),0)</f>
        <v>0.25056028664727548</v>
      </c>
      <c r="CM642" s="114">
        <f>IF(CL642=0,0,-1*CL642^2/$Z$13)</f>
        <v>-0.62780457244764853</v>
      </c>
      <c r="CN642" s="61">
        <f>IF($AA$13,$Z$13*($Q642-1)/(1+CM647*($Q642-1)),0)</f>
        <v>0.25056028664727548</v>
      </c>
      <c r="CO642" s="114">
        <f>IF(CN642=0,0,-1*CN642^2/$Z$13)</f>
        <v>-0.62780457244764853</v>
      </c>
      <c r="CP642" s="61">
        <f>IF($AA$13,$Z$13*($Q642-1)/(1+CO647*($Q642-1)),0)</f>
        <v>0.25056028664727548</v>
      </c>
      <c r="CQ642" s="114">
        <f>IF(CP642=0,0,-1*CP642^2/$Z$13)</f>
        <v>-0.62780457244764853</v>
      </c>
      <c r="CR642" s="61">
        <f>IF($AA$13,$Z$13*($Q642-1)/(1+CQ647*($Q642-1)),0)</f>
        <v>0.25056028664727548</v>
      </c>
      <c r="CS642" s="114">
        <f>IF(CR642=0,0,-1*CR642^2/$Z$13)</f>
        <v>-0.62780457244764853</v>
      </c>
      <c r="CT642" s="61">
        <f>IF($AA$13,$Z$13*($Q642-1)/(1+CS647*($Q642-1)),0)</f>
        <v>0.25056028664727548</v>
      </c>
      <c r="CU642" s="114">
        <f>IF(CT642=0,0,-1*CT642^2/$Z$13)</f>
        <v>-0.62780457244764853</v>
      </c>
      <c r="CV642" s="61">
        <f>IF($AA$13,$Z$13*($Q642-1)/(1+CU647*($Q642-1)),0)</f>
        <v>0.25056028664727548</v>
      </c>
      <c r="CW642" s="114">
        <f>IF(CV642=0,0,-1*CV642^2/$Z$13)</f>
        <v>-0.62780457244764853</v>
      </c>
      <c r="CX642" s="61">
        <f>IF($AA$13,$Z$13*($Q642-1)/(1+CW647*($Q642-1)),0)</f>
        <v>0.25056028664727548</v>
      </c>
      <c r="CY642" s="114">
        <f>IF(CX642=0,0,-1*CX642^2/$Z$13)</f>
        <v>-0.62780457244764853</v>
      </c>
      <c r="CZ642" s="61">
        <f>IF($AA$13,$Z$13*($Q642-1)/(1+CY647*($Q642-1)),0)</f>
        <v>0.25056028664727548</v>
      </c>
      <c r="DA642" s="114">
        <f>IF(CZ642=0,0,-1*CZ642^2/$Z$13)</f>
        <v>-0.62780457244764853</v>
      </c>
      <c r="DB642" s="61">
        <f>IF($AA$13,$Z$13*($Q642-1)/(1+DA647*($Q642-1)),0)</f>
        <v>0.25056028664727548</v>
      </c>
      <c r="DC642" s="114">
        <f>IF(DB642=0,0,-1*DB642^2/$Z$13)</f>
        <v>-0.62780457244764853</v>
      </c>
      <c r="DD642" s="61">
        <f>IF($AA$13,$Z$13*($Q642-1)/(1+DC647*($Q642-1)),0)</f>
        <v>0.25056028664727548</v>
      </c>
      <c r="DE642" s="114">
        <f>IF(DD642=0,0,-1*DD642^2/$Z$13)</f>
        <v>-0.62780457244764853</v>
      </c>
      <c r="DF642" s="61">
        <f>IF($AA$13,$Z$13*($Q642-1)/(1+DE647*($Q642-1)),0)</f>
        <v>0.25056028664727548</v>
      </c>
      <c r="DG642" s="114">
        <f>IF(DF642=0,0,-1*DF642^2/$Z$13)</f>
        <v>-0.62780457244764853</v>
      </c>
      <c r="DH642" s="61">
        <f>IF($AA$13,$Z$13*($Q642-1)/(1+DG647*($Q642-1)),0)</f>
        <v>0.25056028664727548</v>
      </c>
      <c r="DI642" s="114">
        <f>IF(DH642=0,0,-1*DH642^2/$Z$13)</f>
        <v>-0.62780457244764853</v>
      </c>
      <c r="DJ642" s="61">
        <f>IF($AA$13,$Z$13*($Q642-1)/(1+DI647*($Q642-1)),0)</f>
        <v>0.25056028664727548</v>
      </c>
      <c r="DK642" s="114">
        <f>IF(DJ642=0,0,-1*DJ642^2/$Z$13)</f>
        <v>-0.62780457244764853</v>
      </c>
      <c r="DL642" s="61">
        <f>IF($AA$13,$Z$13*($Q642-1)/(1+DK647*($Q642-1)),0)</f>
        <v>0.25056028664727548</v>
      </c>
      <c r="DM642" s="154">
        <f>IF(DL642=0,0,-1*DL642^2/$Z$13)</f>
        <v>-0.62780457244764853</v>
      </c>
    </row>
    <row r="643" spans="14:117" x14ac:dyDescent="0.25">
      <c r="N643" s="153">
        <f>$Z$14/(O634*(Q643-1)+1)</f>
        <v>8.8114409279284336E-2</v>
      </c>
      <c r="O643" s="169">
        <f t="shared" si="126"/>
        <v>0.13700731234183264</v>
      </c>
      <c r="P643" s="78">
        <v>8</v>
      </c>
      <c r="Q643" s="61">
        <f>IF($AA$14,AV618/AV630,0)</f>
        <v>1.5548797689555982</v>
      </c>
      <c r="R643" s="61">
        <f>IF($AA$14,$Z$14*($Q643-1)/(1+O594*($Q643-1)),0)</f>
        <v>4.8892903063068982E-2</v>
      </c>
      <c r="S643" s="114">
        <f>IF(R643=0,0,-1*R643^2/$Z$14)</f>
        <v>-2.39051596993466E-2</v>
      </c>
      <c r="T643" s="61">
        <f>IF($AA$14,$Z$14*($Q643-1)/(1+S647*($Q643-1)),0)</f>
        <v>4.880467925025745E-2</v>
      </c>
      <c r="U643" s="114">
        <f>IF(T643=0,0,-1*T643^2/$Z$14)</f>
        <v>-2.38189671672051E-2</v>
      </c>
      <c r="V643" s="61">
        <f>IF($AA$14,$Z$14*($Q643-1)/(1+U647*($Q643-1)),0)</f>
        <v>4.8893246316820571E-2</v>
      </c>
      <c r="W643" s="114">
        <f>IF(V643=0,0,-1*V643^2/$Z$14)</f>
        <v>-2.3905495353972881E-2</v>
      </c>
      <c r="X643" s="61">
        <f>IF($AA$14,$Z$14*($Q643-1)/(1+W647*($Q643-1)),0)</f>
        <v>4.889290306782005E-2</v>
      </c>
      <c r="Y643" s="114">
        <f>IF(X643=0,0,-1*X643^2/$Z$14)</f>
        <v>-2.3905159703992471E-2</v>
      </c>
      <c r="Z643" s="61">
        <f>IF($AA$14,$Z$14*($Q643-1)/(1+Y647*($Q643-1)),0)</f>
        <v>4.8892903062548315E-2</v>
      </c>
      <c r="AA643" s="114">
        <f>IF(Z643=0,0,-1*Z643^2/$Z$14)</f>
        <v>-2.3905159698837462E-2</v>
      </c>
      <c r="AB643" s="61">
        <f>IF($AA$14,$Z$14*($Q643-1)/(1+AA647*($Q643-1)),0)</f>
        <v>4.8892903062548315E-2</v>
      </c>
      <c r="AC643" s="114">
        <f>IF(AB643=0,0,-1*AB643^2/$Z$14)</f>
        <v>-2.3905159698837462E-2</v>
      </c>
      <c r="AD643" s="61">
        <f>IF($AA$14,$Z$14*($Q643-1)/(1+AC647*($Q643-1)),0)</f>
        <v>4.8892903062548315E-2</v>
      </c>
      <c r="AE643" s="114">
        <f>IF(AD643=0,0,-1*AD643^2/$Z$14)</f>
        <v>-2.3905159698837462E-2</v>
      </c>
      <c r="AF643" s="61">
        <f>IF($AA$14,$Z$14*($Q643-1)/(1+AE647*($Q643-1)),0)</f>
        <v>4.8892903062548315E-2</v>
      </c>
      <c r="AG643" s="114">
        <f>IF(AF643=0,0,-1*AF643^2/$Z$14)</f>
        <v>-2.3905159698837462E-2</v>
      </c>
      <c r="AH643" s="61">
        <f>IF($AA$14,$Z$14*($Q643-1)/(1+AG647*($Q643-1)),0)</f>
        <v>4.8892903062548315E-2</v>
      </c>
      <c r="AI643" s="114">
        <f>IF(AH643=0,0,-1*AH643^2/$Z$14)</f>
        <v>-2.3905159698837462E-2</v>
      </c>
      <c r="AJ643" s="61">
        <f>IF($AA$14,$Z$14*($Q643-1)/(1+AI647*($Q643-1)),0)</f>
        <v>4.8892903062548315E-2</v>
      </c>
      <c r="AK643" s="114">
        <f>IF(AJ643=0,0,-1*AJ643^2/$Z$14)</f>
        <v>-2.3905159698837462E-2</v>
      </c>
      <c r="AL643" s="61">
        <f>IF($AA$14,$Z$14*($Q643-1)/(1+AK647*($Q643-1)),0)</f>
        <v>4.8892903062548315E-2</v>
      </c>
      <c r="AM643" s="114">
        <f>IF(AL643=0,0,-1*AL643^2/$Z$14)</f>
        <v>-2.3905159698837462E-2</v>
      </c>
      <c r="AN643" s="61">
        <f>IF($AA$14,$Z$14*($Q643-1)/(1+AM647*($Q643-1)),0)</f>
        <v>4.8892903062548315E-2</v>
      </c>
      <c r="AO643" s="114">
        <f>IF(AN643=0,0,-1*AN643^2/$Z$14)</f>
        <v>-2.3905159698837462E-2</v>
      </c>
      <c r="AP643" s="61">
        <f>IF($AA$14,$Z$14*($Q643-1)/(1+AO647*($Q643-1)),0)</f>
        <v>4.8892903062548315E-2</v>
      </c>
      <c r="AQ643" s="114">
        <f>IF(AP643=0,0,-1*AP643^2/$Z$14)</f>
        <v>-2.3905159698837462E-2</v>
      </c>
      <c r="AR643" s="61">
        <f>IF($AA$14,$Z$14*($Q643-1)/(1+AQ647*($Q643-1)),0)</f>
        <v>4.8892903062548315E-2</v>
      </c>
      <c r="AS643" s="114">
        <f>IF(AR643=0,0,-1*AR643^2/$Z$14)</f>
        <v>-2.3905159698837462E-2</v>
      </c>
      <c r="AT643" s="61">
        <f>IF($AA$14,$Z$14*($Q643-1)/(1+AS647*($Q643-1)),0)</f>
        <v>4.8892903062548315E-2</v>
      </c>
      <c r="AU643" s="114">
        <f>IF(AT643=0,0,-1*AT643^2/$Z$14)</f>
        <v>-2.3905159698837462E-2</v>
      </c>
      <c r="AV643" s="61">
        <f>IF($AA$14,$Z$14*($Q643-1)/(1+AU647*($Q643-1)),0)</f>
        <v>4.8892903062548315E-2</v>
      </c>
      <c r="AW643" s="114">
        <f>IF(AV643=0,0,-1*AV643^2/$Z$14)</f>
        <v>-2.3905159698837462E-2</v>
      </c>
      <c r="AX643" s="61">
        <f>IF($AA$14,$Z$14*($Q643-1)/(1+AW647*($Q643-1)),0)</f>
        <v>4.8892903062548315E-2</v>
      </c>
      <c r="AY643" s="114">
        <f>IF(AX643=0,0,-1*AX643^2/$Z$14)</f>
        <v>-2.3905159698837462E-2</v>
      </c>
      <c r="AZ643" s="61">
        <f>IF($AA$14,$Z$14*($Q643-1)/(1+AY647*($Q643-1)),0)</f>
        <v>4.8892903062548315E-2</v>
      </c>
      <c r="BA643" s="114">
        <f>IF(AZ643=0,0,-1*AZ643^2/$Z$14)</f>
        <v>-2.3905159698837462E-2</v>
      </c>
      <c r="BB643" s="61">
        <f>IF($AA$14,$Z$14*($Q643-1)/(1+BA647*($Q643-1)),0)</f>
        <v>4.8892903062548315E-2</v>
      </c>
      <c r="BC643" s="114">
        <f>IF(BB643=0,0,-1*BB643^2/$Z$14)</f>
        <v>-2.3905159698837462E-2</v>
      </c>
      <c r="BD643" s="61">
        <f>IF($AA$14,$Z$14*($Q643-1)/(1+BC647*($Q643-1)),0)</f>
        <v>4.8892903062548315E-2</v>
      </c>
      <c r="BE643" s="114">
        <f>IF(BD643=0,0,-1*BD643^2/$Z$14)</f>
        <v>-2.3905159698837462E-2</v>
      </c>
      <c r="BF643" s="61">
        <f>IF($AA$14,$Z$14*($Q643-1)/(1+BE647*($Q643-1)),0)</f>
        <v>4.8892903062548315E-2</v>
      </c>
      <c r="BG643" s="114">
        <f>IF(BF643=0,0,-1*BF643^2/$Z$14)</f>
        <v>-2.3905159698837462E-2</v>
      </c>
      <c r="BH643" s="61">
        <f>IF($AA$14,$Z$14*($Q643-1)/(1+BG647*($Q643-1)),0)</f>
        <v>4.8892903062548315E-2</v>
      </c>
      <c r="BI643" s="114">
        <f>IF(BH643=0,0,-1*BH643^2/$Z$14)</f>
        <v>-2.3905159698837462E-2</v>
      </c>
      <c r="BJ643" s="61">
        <f>IF($AA$14,$Z$14*($Q643-1)/(1+BI647*($Q643-1)),0)</f>
        <v>4.8892903062548315E-2</v>
      </c>
      <c r="BK643" s="114">
        <f>IF(BJ643=0,0,-1*BJ643^2/$Z$14)</f>
        <v>-2.3905159698837462E-2</v>
      </c>
      <c r="BL643" s="61">
        <f>IF($AA$14,$Z$14*($Q643-1)/(1+BK647*($Q643-1)),0)</f>
        <v>4.8892903062548315E-2</v>
      </c>
      <c r="BM643" s="114">
        <f>IF(BL643=0,0,-1*BL643^2/$Z$14)</f>
        <v>-2.3905159698837462E-2</v>
      </c>
      <c r="BN643" s="61">
        <f>IF($AA$14,$Z$14*($Q643-1)/(1+BM647*($Q643-1)),0)</f>
        <v>4.8892903062548315E-2</v>
      </c>
      <c r="BO643" s="114">
        <f>IF(BN643=0,0,-1*BN643^2/$Z$14)</f>
        <v>-2.3905159698837462E-2</v>
      </c>
      <c r="BP643" s="61">
        <f>IF($AA$14,$Z$14*($Q643-1)/(1+BO647*($Q643-1)),0)</f>
        <v>4.8892903062548315E-2</v>
      </c>
      <c r="BQ643" s="114">
        <f>IF(BP643=0,0,-1*BP643^2/$Z$14)</f>
        <v>-2.3905159698837462E-2</v>
      </c>
      <c r="BR643" s="61">
        <f>IF($AA$14,$Z$14*($Q643-1)/(1+BQ647*($Q643-1)),0)</f>
        <v>4.8892903062548315E-2</v>
      </c>
      <c r="BS643" s="114">
        <f>IF(BR643=0,0,-1*BR643^2/$Z$14)</f>
        <v>-2.3905159698837462E-2</v>
      </c>
      <c r="BT643" s="61">
        <f>IF($AA$14,$Z$14*($Q643-1)/(1+BS647*($Q643-1)),0)</f>
        <v>4.8892903062548315E-2</v>
      </c>
      <c r="BU643" s="114">
        <f>IF(BT643=0,0,-1*BT643^2/$Z$14)</f>
        <v>-2.3905159698837462E-2</v>
      </c>
      <c r="BV643" s="61">
        <f>IF($AA$14,$Z$14*($Q643-1)/(1+BU647*($Q643-1)),0)</f>
        <v>4.8892903062548315E-2</v>
      </c>
      <c r="BW643" s="114">
        <f>IF(BV643=0,0,-1*BV643^2/$Z$14)</f>
        <v>-2.3905159698837462E-2</v>
      </c>
      <c r="BX643" s="61">
        <f>IF($AA$14,$Z$14*($Q643-1)/(1+BW647*($Q643-1)),0)</f>
        <v>4.8892903062548315E-2</v>
      </c>
      <c r="BY643" s="114">
        <f>IF(BX643=0,0,-1*BX643^2/$Z$14)</f>
        <v>-2.3905159698837462E-2</v>
      </c>
      <c r="BZ643" s="61">
        <f>IF($AA$14,$Z$14*($Q643-1)/(1+BY647*($Q643-1)),0)</f>
        <v>4.8892903062548315E-2</v>
      </c>
      <c r="CA643" s="114">
        <f>IF(BZ643=0,0,-1*BZ643^2/$Z$14)</f>
        <v>-2.3905159698837462E-2</v>
      </c>
      <c r="CB643" s="61">
        <f>IF($AA$14,$Z$14*($Q643-1)/(1+CA647*($Q643-1)),0)</f>
        <v>4.8892903062548315E-2</v>
      </c>
      <c r="CC643" s="114">
        <f>IF(CB643=0,0,-1*CB643^2/$Z$14)</f>
        <v>-2.3905159698837462E-2</v>
      </c>
      <c r="CD643" s="61">
        <f>IF($AA$14,$Z$14*($Q643-1)/(1+CC647*($Q643-1)),0)</f>
        <v>4.8892903062548315E-2</v>
      </c>
      <c r="CE643" s="114">
        <f>IF(CD643=0,0,-1*CD643^2/$Z$14)</f>
        <v>-2.3905159698837462E-2</v>
      </c>
      <c r="CF643" s="61">
        <f>IF($AA$14,$Z$14*($Q643-1)/(1+CE647*($Q643-1)),0)</f>
        <v>4.8892903062548315E-2</v>
      </c>
      <c r="CG643" s="114">
        <f>IF(CF643=0,0,-1*CF643^2/$Z$14)</f>
        <v>-2.3905159698837462E-2</v>
      </c>
      <c r="CH643" s="61">
        <f>IF($AA$14,$Z$14*($Q643-1)/(1+CG647*($Q643-1)),0)</f>
        <v>4.8892903062548315E-2</v>
      </c>
      <c r="CI643" s="114">
        <f>IF(CH643=0,0,-1*CH643^2/$Z$14)</f>
        <v>-2.3905159698837462E-2</v>
      </c>
      <c r="CJ643" s="61">
        <f>IF($AA$14,$Z$14*($Q643-1)/(1+CI647*($Q643-1)),0)</f>
        <v>4.8892903062548315E-2</v>
      </c>
      <c r="CK643" s="114">
        <f>IF(CJ643=0,0,-1*CJ643^2/$Z$14)</f>
        <v>-2.3905159698837462E-2</v>
      </c>
      <c r="CL643" s="61">
        <f>IF($AA$14,$Z$14*($Q643-1)/(1+CK647*($Q643-1)),0)</f>
        <v>4.8892903062548315E-2</v>
      </c>
      <c r="CM643" s="114">
        <f>IF(CL643=0,0,-1*CL643^2/$Z$14)</f>
        <v>-2.3905159698837462E-2</v>
      </c>
      <c r="CN643" s="61">
        <f>IF($AA$14,$Z$14*($Q643-1)/(1+CM647*($Q643-1)),0)</f>
        <v>4.8892903062548315E-2</v>
      </c>
      <c r="CO643" s="114">
        <f>IF(CN643=0,0,-1*CN643^2/$Z$14)</f>
        <v>-2.3905159698837462E-2</v>
      </c>
      <c r="CP643" s="61">
        <f>IF($AA$14,$Z$14*($Q643-1)/(1+CO647*($Q643-1)),0)</f>
        <v>4.8892903062548315E-2</v>
      </c>
      <c r="CQ643" s="114">
        <f>IF(CP643=0,0,-1*CP643^2/$Z$14)</f>
        <v>-2.3905159698837462E-2</v>
      </c>
      <c r="CR643" s="61">
        <f>IF($AA$14,$Z$14*($Q643-1)/(1+CQ647*($Q643-1)),0)</f>
        <v>4.8892903062548315E-2</v>
      </c>
      <c r="CS643" s="114">
        <f>IF(CR643=0,0,-1*CR643^2/$Z$14)</f>
        <v>-2.3905159698837462E-2</v>
      </c>
      <c r="CT643" s="61">
        <f>IF($AA$14,$Z$14*($Q643-1)/(1+CS647*($Q643-1)),0)</f>
        <v>4.8892903062548315E-2</v>
      </c>
      <c r="CU643" s="114">
        <f>IF(CT643=0,0,-1*CT643^2/$Z$14)</f>
        <v>-2.3905159698837462E-2</v>
      </c>
      <c r="CV643" s="61">
        <f>IF($AA$14,$Z$14*($Q643-1)/(1+CU647*($Q643-1)),0)</f>
        <v>4.8892903062548315E-2</v>
      </c>
      <c r="CW643" s="114">
        <f>IF(CV643=0,0,-1*CV643^2/$Z$14)</f>
        <v>-2.3905159698837462E-2</v>
      </c>
      <c r="CX643" s="61">
        <f>IF($AA$14,$Z$14*($Q643-1)/(1+CW647*($Q643-1)),0)</f>
        <v>4.8892903062548315E-2</v>
      </c>
      <c r="CY643" s="114">
        <f>IF(CX643=0,0,-1*CX643^2/$Z$14)</f>
        <v>-2.3905159698837462E-2</v>
      </c>
      <c r="CZ643" s="61">
        <f>IF($AA$14,$Z$14*($Q643-1)/(1+CY647*($Q643-1)),0)</f>
        <v>4.8892903062548315E-2</v>
      </c>
      <c r="DA643" s="114">
        <f>IF(CZ643=0,0,-1*CZ643^2/$Z$14)</f>
        <v>-2.3905159698837462E-2</v>
      </c>
      <c r="DB643" s="61">
        <f>IF($AA$14,$Z$14*($Q643-1)/(1+DA647*($Q643-1)),0)</f>
        <v>4.8892903062548315E-2</v>
      </c>
      <c r="DC643" s="114">
        <f>IF(DB643=0,0,-1*DB643^2/$Z$14)</f>
        <v>-2.3905159698837462E-2</v>
      </c>
      <c r="DD643" s="61">
        <f>IF($AA$14,$Z$14*($Q643-1)/(1+DC647*($Q643-1)),0)</f>
        <v>4.8892903062548315E-2</v>
      </c>
      <c r="DE643" s="114">
        <f>IF(DD643=0,0,-1*DD643^2/$Z$14)</f>
        <v>-2.3905159698837462E-2</v>
      </c>
      <c r="DF643" s="61">
        <f>IF($AA$14,$Z$14*($Q643-1)/(1+DE647*($Q643-1)),0)</f>
        <v>4.8892903062548315E-2</v>
      </c>
      <c r="DG643" s="114">
        <f>IF(DF643=0,0,-1*DF643^2/$Z$14)</f>
        <v>-2.3905159698837462E-2</v>
      </c>
      <c r="DH643" s="61">
        <f>IF($AA$14,$Z$14*($Q643-1)/(1+DG647*($Q643-1)),0)</f>
        <v>4.8892903062548315E-2</v>
      </c>
      <c r="DI643" s="114">
        <f>IF(DH643=0,0,-1*DH643^2/$Z$14)</f>
        <v>-2.3905159698837462E-2</v>
      </c>
      <c r="DJ643" s="61">
        <f>IF($AA$14,$Z$14*($Q643-1)/(1+DI647*($Q643-1)),0)</f>
        <v>4.8892903062548315E-2</v>
      </c>
      <c r="DK643" s="114">
        <f>IF(DJ643=0,0,-1*DJ643^2/$Z$14)</f>
        <v>-2.3905159698837462E-2</v>
      </c>
      <c r="DL643" s="61">
        <f>IF($AA$14,$Z$14*($Q643-1)/(1+DK647*($Q643-1)),0)</f>
        <v>4.8892903062548315E-2</v>
      </c>
      <c r="DM643" s="154">
        <f>IF(DL643=0,0,-1*DL643^2/$Z$14)</f>
        <v>-2.3905159698837462E-2</v>
      </c>
    </row>
    <row r="644" spans="14:117" x14ac:dyDescent="0.25">
      <c r="N644" s="153">
        <f>$Z$15/(O634*(Q644-1)+1)</f>
        <v>0.10887503245890127</v>
      </c>
      <c r="O644" s="169">
        <f t="shared" si="126"/>
        <v>7.2366447241194773E-2</v>
      </c>
      <c r="P644" s="78">
        <v>9</v>
      </c>
      <c r="Q644" s="61">
        <f>IF($AA$15,AV619/AV631,0)</f>
        <v>0.66467440336710848</v>
      </c>
      <c r="R644" s="61">
        <f>IF($AA$15,$Z$15*($Q644-1)/(1+O594*($Q644-1)),0)</f>
        <v>-3.6508585217416192E-2</v>
      </c>
      <c r="S644" s="114">
        <f>IF(R644=0,0,-1*R644^2/$Z$15)</f>
        <v>-1.3328767945773401E-2</v>
      </c>
      <c r="T644" s="61">
        <f>IF($AA$15,$Z$15*($Q644-1)/(1+S647*($Q644-1)),0)</f>
        <v>-3.655793158103296E-2</v>
      </c>
      <c r="U644" s="114">
        <f>IF(T644=0,0,-1*T644^2/$Z$15)</f>
        <v>-1.3364823614834868E-2</v>
      </c>
      <c r="V644" s="61">
        <f>IF($AA$15,$Z$15*($Q644-1)/(1+U647*($Q644-1)),0)</f>
        <v>-3.6508393832227579E-2</v>
      </c>
      <c r="W644" s="114">
        <f>IF(V644=0,0,-1*V644^2/$Z$15)</f>
        <v>-1.3328628202090326E-2</v>
      </c>
      <c r="X644" s="61">
        <f>IF($AA$15,$Z$15*($Q644-1)/(1+W647*($Q644-1)),0)</f>
        <v>-3.6508585214767152E-2</v>
      </c>
      <c r="Y644" s="114">
        <f>IF(X644=0,0,-1*X644^2/$Z$15)</f>
        <v>-1.3328767943839148E-2</v>
      </c>
      <c r="Z644" s="61">
        <f>IF($AA$15,$Z$15*($Q644-1)/(1+Y647*($Q644-1)),0)</f>
        <v>-3.6508585217706502E-2</v>
      </c>
      <c r="AA644" s="114">
        <f>IF(Z644=0,0,-1*Z644^2/$Z$15)</f>
        <v>-1.3328767945985377E-2</v>
      </c>
      <c r="AB644" s="61">
        <f>IF($AA$15,$Z$15*($Q644-1)/(1+AA647*($Q644-1)),0)</f>
        <v>-3.6508585217706502E-2</v>
      </c>
      <c r="AC644" s="114">
        <f>IF(AB644=0,0,-1*AB644^2/$Z$15)</f>
        <v>-1.3328767945985377E-2</v>
      </c>
      <c r="AD644" s="61">
        <f>IF($AA$15,$Z$15*($Q644-1)/(1+AC647*($Q644-1)),0)</f>
        <v>-3.6508585217706502E-2</v>
      </c>
      <c r="AE644" s="114">
        <f>IF(AD644=0,0,-1*AD644^2/$Z$15)</f>
        <v>-1.3328767945985377E-2</v>
      </c>
      <c r="AF644" s="61">
        <f>IF($AA$15,$Z$15*($Q644-1)/(1+AE647*($Q644-1)),0)</f>
        <v>-3.6508585217706502E-2</v>
      </c>
      <c r="AG644" s="114">
        <f>IF(AF644=0,0,-1*AF644^2/$Z$15)</f>
        <v>-1.3328767945985377E-2</v>
      </c>
      <c r="AH644" s="61">
        <f>IF($AA$15,$Z$15*($Q644-1)/(1+AG647*($Q644-1)),0)</f>
        <v>-3.6508585217706502E-2</v>
      </c>
      <c r="AI644" s="114">
        <f>IF(AH644=0,0,-1*AH644^2/$Z$15)</f>
        <v>-1.3328767945985377E-2</v>
      </c>
      <c r="AJ644" s="61">
        <f>IF($AA$15,$Z$15*($Q644-1)/(1+AI647*($Q644-1)),0)</f>
        <v>-3.6508585217706502E-2</v>
      </c>
      <c r="AK644" s="114">
        <f>IF(AJ644=0,0,-1*AJ644^2/$Z$15)</f>
        <v>-1.3328767945985377E-2</v>
      </c>
      <c r="AL644" s="61">
        <f>IF($AA$15,$Z$15*($Q644-1)/(1+AK647*($Q644-1)),0)</f>
        <v>-3.6508585217706502E-2</v>
      </c>
      <c r="AM644" s="114">
        <f>IF(AL644=0,0,-1*AL644^2/$Z$15)</f>
        <v>-1.3328767945985377E-2</v>
      </c>
      <c r="AN644" s="61">
        <f>IF($AA$15,$Z$15*($Q644-1)/(1+AM647*($Q644-1)),0)</f>
        <v>-3.6508585217706502E-2</v>
      </c>
      <c r="AO644" s="114">
        <f>IF(AN644=0,0,-1*AN644^2/$Z$15)</f>
        <v>-1.3328767945985377E-2</v>
      </c>
      <c r="AP644" s="61">
        <f>IF($AA$15,$Z$15*($Q644-1)/(1+AO647*($Q644-1)),0)</f>
        <v>-3.6508585217706502E-2</v>
      </c>
      <c r="AQ644" s="114">
        <f>IF(AP644=0,0,-1*AP644^2/$Z$15)</f>
        <v>-1.3328767945985377E-2</v>
      </c>
      <c r="AR644" s="61">
        <f>IF($AA$15,$Z$15*($Q644-1)/(1+AQ647*($Q644-1)),0)</f>
        <v>-3.6508585217706502E-2</v>
      </c>
      <c r="AS644" s="114">
        <f>IF(AR644=0,0,-1*AR644^2/$Z$15)</f>
        <v>-1.3328767945985377E-2</v>
      </c>
      <c r="AT644" s="61">
        <f>IF($AA$15,$Z$15*($Q644-1)/(1+AS647*($Q644-1)),0)</f>
        <v>-3.6508585217706502E-2</v>
      </c>
      <c r="AU644" s="114">
        <f>IF(AT644=0,0,-1*AT644^2/$Z$15)</f>
        <v>-1.3328767945985377E-2</v>
      </c>
      <c r="AV644" s="61">
        <f>IF($AA$15,$Z$15*($Q644-1)/(1+AU647*($Q644-1)),0)</f>
        <v>-3.6508585217706502E-2</v>
      </c>
      <c r="AW644" s="114">
        <f>IF(AV644=0,0,-1*AV644^2/$Z$15)</f>
        <v>-1.3328767945985377E-2</v>
      </c>
      <c r="AX644" s="61">
        <f>IF($AA$15,$Z$15*($Q644-1)/(1+AW647*($Q644-1)),0)</f>
        <v>-3.6508585217706502E-2</v>
      </c>
      <c r="AY644" s="114">
        <f>IF(AX644=0,0,-1*AX644^2/$Z$15)</f>
        <v>-1.3328767945985377E-2</v>
      </c>
      <c r="AZ644" s="61">
        <f>IF($AA$15,$Z$15*($Q644-1)/(1+AY647*($Q644-1)),0)</f>
        <v>-3.6508585217706502E-2</v>
      </c>
      <c r="BA644" s="114">
        <f>IF(AZ644=0,0,-1*AZ644^2/$Z$15)</f>
        <v>-1.3328767945985377E-2</v>
      </c>
      <c r="BB644" s="61">
        <f>IF($AA$15,$Z$15*($Q644-1)/(1+BA647*($Q644-1)),0)</f>
        <v>-3.6508585217706502E-2</v>
      </c>
      <c r="BC644" s="114">
        <f>IF(BB644=0,0,-1*BB644^2/$Z$15)</f>
        <v>-1.3328767945985377E-2</v>
      </c>
      <c r="BD644" s="61">
        <f>IF($AA$15,$Z$15*($Q644-1)/(1+BC647*($Q644-1)),0)</f>
        <v>-3.6508585217706502E-2</v>
      </c>
      <c r="BE644" s="114">
        <f>IF(BD644=0,0,-1*BD644^2/$Z$15)</f>
        <v>-1.3328767945985377E-2</v>
      </c>
      <c r="BF644" s="61">
        <f>IF($AA$15,$Z$15*($Q644-1)/(1+BE647*($Q644-1)),0)</f>
        <v>-3.6508585217706502E-2</v>
      </c>
      <c r="BG644" s="114">
        <f>IF(BF644=0,0,-1*BF644^2/$Z$15)</f>
        <v>-1.3328767945985377E-2</v>
      </c>
      <c r="BH644" s="61">
        <f>IF($AA$15,$Z$15*($Q644-1)/(1+BG647*($Q644-1)),0)</f>
        <v>-3.6508585217706502E-2</v>
      </c>
      <c r="BI644" s="114">
        <f>IF(BH644=0,0,-1*BH644^2/$Z$15)</f>
        <v>-1.3328767945985377E-2</v>
      </c>
      <c r="BJ644" s="61">
        <f>IF($AA$15,$Z$15*($Q644-1)/(1+BI647*($Q644-1)),0)</f>
        <v>-3.6508585217706502E-2</v>
      </c>
      <c r="BK644" s="114">
        <f>IF(BJ644=0,0,-1*BJ644^2/$Z$15)</f>
        <v>-1.3328767945985377E-2</v>
      </c>
      <c r="BL644" s="61">
        <f>IF($AA$15,$Z$15*($Q644-1)/(1+BK647*($Q644-1)),0)</f>
        <v>-3.6508585217706502E-2</v>
      </c>
      <c r="BM644" s="114">
        <f>IF(BL644=0,0,-1*BL644^2/$Z$15)</f>
        <v>-1.3328767945985377E-2</v>
      </c>
      <c r="BN644" s="61">
        <f>IF($AA$15,$Z$15*($Q644-1)/(1+BM647*($Q644-1)),0)</f>
        <v>-3.6508585217706502E-2</v>
      </c>
      <c r="BO644" s="114">
        <f>IF(BN644=0,0,-1*BN644^2/$Z$15)</f>
        <v>-1.3328767945985377E-2</v>
      </c>
      <c r="BP644" s="61">
        <f>IF($AA$15,$Z$15*($Q644-1)/(1+BO647*($Q644-1)),0)</f>
        <v>-3.6508585217706502E-2</v>
      </c>
      <c r="BQ644" s="114">
        <f>IF(BP644=0,0,-1*BP644^2/$Z$15)</f>
        <v>-1.3328767945985377E-2</v>
      </c>
      <c r="BR644" s="61">
        <f>IF($AA$15,$Z$15*($Q644-1)/(1+BQ647*($Q644-1)),0)</f>
        <v>-3.6508585217706502E-2</v>
      </c>
      <c r="BS644" s="114">
        <f>IF(BR644=0,0,-1*BR644^2/$Z$15)</f>
        <v>-1.3328767945985377E-2</v>
      </c>
      <c r="BT644" s="61">
        <f>IF($AA$15,$Z$15*($Q644-1)/(1+BS647*($Q644-1)),0)</f>
        <v>-3.6508585217706502E-2</v>
      </c>
      <c r="BU644" s="114">
        <f>IF(BT644=0,0,-1*BT644^2/$Z$15)</f>
        <v>-1.3328767945985377E-2</v>
      </c>
      <c r="BV644" s="61">
        <f>IF($AA$15,$Z$15*($Q644-1)/(1+BU647*($Q644-1)),0)</f>
        <v>-3.6508585217706502E-2</v>
      </c>
      <c r="BW644" s="114">
        <f>IF(BV644=0,0,-1*BV644^2/$Z$15)</f>
        <v>-1.3328767945985377E-2</v>
      </c>
      <c r="BX644" s="61">
        <f>IF($AA$15,$Z$15*($Q644-1)/(1+BW647*($Q644-1)),0)</f>
        <v>-3.6508585217706502E-2</v>
      </c>
      <c r="BY644" s="114">
        <f>IF(BX644=0,0,-1*BX644^2/$Z$15)</f>
        <v>-1.3328767945985377E-2</v>
      </c>
      <c r="BZ644" s="61">
        <f>IF($AA$15,$Z$15*($Q644-1)/(1+BY647*($Q644-1)),0)</f>
        <v>-3.6508585217706502E-2</v>
      </c>
      <c r="CA644" s="114">
        <f>IF(BZ644=0,0,-1*BZ644^2/$Z$15)</f>
        <v>-1.3328767945985377E-2</v>
      </c>
      <c r="CB644" s="61">
        <f>IF($AA$15,$Z$15*($Q644-1)/(1+CA647*($Q644-1)),0)</f>
        <v>-3.6508585217706502E-2</v>
      </c>
      <c r="CC644" s="114">
        <f>IF(CB644=0,0,-1*CB644^2/$Z$15)</f>
        <v>-1.3328767945985377E-2</v>
      </c>
      <c r="CD644" s="61">
        <f>IF($AA$15,$Z$15*($Q644-1)/(1+CC647*($Q644-1)),0)</f>
        <v>-3.6508585217706502E-2</v>
      </c>
      <c r="CE644" s="114">
        <f>IF(CD644=0,0,-1*CD644^2/$Z$15)</f>
        <v>-1.3328767945985377E-2</v>
      </c>
      <c r="CF644" s="61">
        <f>IF($AA$15,$Z$15*($Q644-1)/(1+CE647*($Q644-1)),0)</f>
        <v>-3.6508585217706502E-2</v>
      </c>
      <c r="CG644" s="114">
        <f>IF(CF644=0,0,-1*CF644^2/$Z$15)</f>
        <v>-1.3328767945985377E-2</v>
      </c>
      <c r="CH644" s="61">
        <f>IF($AA$15,$Z$15*($Q644-1)/(1+CG647*($Q644-1)),0)</f>
        <v>-3.6508585217706502E-2</v>
      </c>
      <c r="CI644" s="114">
        <f>IF(CH644=0,0,-1*CH644^2/$Z$15)</f>
        <v>-1.3328767945985377E-2</v>
      </c>
      <c r="CJ644" s="61">
        <f>IF($AA$15,$Z$15*($Q644-1)/(1+CI647*($Q644-1)),0)</f>
        <v>-3.6508585217706502E-2</v>
      </c>
      <c r="CK644" s="114">
        <f>IF(CJ644=0,0,-1*CJ644^2/$Z$15)</f>
        <v>-1.3328767945985377E-2</v>
      </c>
      <c r="CL644" s="61">
        <f>IF($AA$15,$Z$15*($Q644-1)/(1+CK647*($Q644-1)),0)</f>
        <v>-3.6508585217706502E-2</v>
      </c>
      <c r="CM644" s="114">
        <f>IF(CL644=0,0,-1*CL644^2/$Z$15)</f>
        <v>-1.3328767945985377E-2</v>
      </c>
      <c r="CN644" s="61">
        <f>IF($AA$15,$Z$15*($Q644-1)/(1+CM647*($Q644-1)),0)</f>
        <v>-3.6508585217706502E-2</v>
      </c>
      <c r="CO644" s="114">
        <f>IF(CN644=0,0,-1*CN644^2/$Z$15)</f>
        <v>-1.3328767945985377E-2</v>
      </c>
      <c r="CP644" s="61">
        <f>IF($AA$15,$Z$15*($Q644-1)/(1+CO647*($Q644-1)),0)</f>
        <v>-3.6508585217706502E-2</v>
      </c>
      <c r="CQ644" s="114">
        <f>IF(CP644=0,0,-1*CP644^2/$Z$15)</f>
        <v>-1.3328767945985377E-2</v>
      </c>
      <c r="CR644" s="61">
        <f>IF($AA$15,$Z$15*($Q644-1)/(1+CQ647*($Q644-1)),0)</f>
        <v>-3.6508585217706502E-2</v>
      </c>
      <c r="CS644" s="114">
        <f>IF(CR644=0,0,-1*CR644^2/$Z$15)</f>
        <v>-1.3328767945985377E-2</v>
      </c>
      <c r="CT644" s="61">
        <f>IF($AA$15,$Z$15*($Q644-1)/(1+CS647*($Q644-1)),0)</f>
        <v>-3.6508585217706502E-2</v>
      </c>
      <c r="CU644" s="114">
        <f>IF(CT644=0,0,-1*CT644^2/$Z$15)</f>
        <v>-1.3328767945985377E-2</v>
      </c>
      <c r="CV644" s="61">
        <f>IF($AA$15,$Z$15*($Q644-1)/(1+CU647*($Q644-1)),0)</f>
        <v>-3.6508585217706502E-2</v>
      </c>
      <c r="CW644" s="114">
        <f>IF(CV644=0,0,-1*CV644^2/$Z$15)</f>
        <v>-1.3328767945985377E-2</v>
      </c>
      <c r="CX644" s="61">
        <f>IF($AA$15,$Z$15*($Q644-1)/(1+CW647*($Q644-1)),0)</f>
        <v>-3.6508585217706502E-2</v>
      </c>
      <c r="CY644" s="114">
        <f>IF(CX644=0,0,-1*CX644^2/$Z$15)</f>
        <v>-1.3328767945985377E-2</v>
      </c>
      <c r="CZ644" s="61">
        <f>IF($AA$15,$Z$15*($Q644-1)/(1+CY647*($Q644-1)),0)</f>
        <v>-3.6508585217706502E-2</v>
      </c>
      <c r="DA644" s="114">
        <f>IF(CZ644=0,0,-1*CZ644^2/$Z$15)</f>
        <v>-1.3328767945985377E-2</v>
      </c>
      <c r="DB644" s="61">
        <f>IF($AA$15,$Z$15*($Q644-1)/(1+DA647*($Q644-1)),0)</f>
        <v>-3.6508585217706502E-2</v>
      </c>
      <c r="DC644" s="114">
        <f>IF(DB644=0,0,-1*DB644^2/$Z$15)</f>
        <v>-1.3328767945985377E-2</v>
      </c>
      <c r="DD644" s="61">
        <f>IF($AA$15,$Z$15*($Q644-1)/(1+DC647*($Q644-1)),0)</f>
        <v>-3.6508585217706502E-2</v>
      </c>
      <c r="DE644" s="114">
        <f>IF(DD644=0,0,-1*DD644^2/$Z$15)</f>
        <v>-1.3328767945985377E-2</v>
      </c>
      <c r="DF644" s="61">
        <f>IF($AA$15,$Z$15*($Q644-1)/(1+DE647*($Q644-1)),0)</f>
        <v>-3.6508585217706502E-2</v>
      </c>
      <c r="DG644" s="114">
        <f>IF(DF644=0,0,-1*DF644^2/$Z$15)</f>
        <v>-1.3328767945985377E-2</v>
      </c>
      <c r="DH644" s="61">
        <f>IF($AA$15,$Z$15*($Q644-1)/(1+DG647*($Q644-1)),0)</f>
        <v>-3.6508585217706502E-2</v>
      </c>
      <c r="DI644" s="114">
        <f>IF(DH644=0,0,-1*DH644^2/$Z$15)</f>
        <v>-1.3328767945985377E-2</v>
      </c>
      <c r="DJ644" s="61">
        <f>IF($AA$15,$Z$15*($Q644-1)/(1+DI647*($Q644-1)),0)</f>
        <v>-3.6508585217706502E-2</v>
      </c>
      <c r="DK644" s="114">
        <f>IF(DJ644=0,0,-1*DJ644^2/$Z$15)</f>
        <v>-1.3328767945985377E-2</v>
      </c>
      <c r="DL644" s="61">
        <f>IF($AA$15,$Z$15*($Q644-1)/(1+DK647*($Q644-1)),0)</f>
        <v>-3.6508585217706502E-2</v>
      </c>
      <c r="DM644" s="154">
        <f>IF(DL644=0,0,-1*DL644^2/$Z$15)</f>
        <v>-1.3328767945985377E-2</v>
      </c>
    </row>
    <row r="645" spans="14:117" x14ac:dyDescent="0.25">
      <c r="N645" s="153">
        <f>$Z$16/(O634*(Q645-1)+1)</f>
        <v>9.6045979877948801E-2</v>
      </c>
      <c r="O645" s="170">
        <f t="shared" si="126"/>
        <v>0.11231134918751678</v>
      </c>
      <c r="P645" s="78">
        <v>10</v>
      </c>
      <c r="Q645" s="61">
        <f>IF($AA$16,AV620/AV632,0)</f>
        <v>1.1693498190162392</v>
      </c>
      <c r="R645" s="61">
        <f>IF($AA$16,$Z$16*($Q645-1)/(1+O594*($Q645-1)),0)</f>
        <v>1.6265369309625612E-2</v>
      </c>
      <c r="S645" s="114">
        <f>IF(R645=0,0,-1*R645^2/$Z$16)</f>
        <v>-2.6456223877851072E-3</v>
      </c>
      <c r="T645" s="61">
        <f>IF($AA$16,$Z$16*($Q645-1)/(1+S647*($Q645-1)),0)</f>
        <v>1.625559366739621E-2</v>
      </c>
      <c r="U645" s="114">
        <f>IF(T645=0,0,-1*T645^2/$Z$16)</f>
        <v>-2.6424432547949178E-3</v>
      </c>
      <c r="V645" s="61">
        <f>IF($AA$16,$Z$16*($Q645-1)/(1+U647*($Q645-1)),0)</f>
        <v>1.6265407297891193E-2</v>
      </c>
      <c r="W645" s="114">
        <f>IF(V645=0,0,-1*V645^2/$Z$16)</f>
        <v>-2.6456347456629207E-3</v>
      </c>
      <c r="X645" s="61">
        <f>IF($AA$16,$Z$16*($Q645-1)/(1+W647*($Q645-1)),0)</f>
        <v>1.626536931015142E-2</v>
      </c>
      <c r="Y645" s="114">
        <f>IF(X645=0,0,-1*X645^2/$Z$16)</f>
        <v>-2.6456223879561566E-3</v>
      </c>
      <c r="Z645" s="61">
        <f>IF($AA$16,$Z$16*($Q645-1)/(1+Y647*($Q645-1)),0)</f>
        <v>1.6265369309567988E-2</v>
      </c>
      <c r="AA645" s="114">
        <f>IF(Z645=0,0,-1*Z645^2/$Z$16)</f>
        <v>-2.6456223877663618E-3</v>
      </c>
      <c r="AB645" s="61">
        <f>IF($AA$16,$Z$16*($Q645-1)/(1+AA647*($Q645-1)),0)</f>
        <v>1.6265369309567988E-2</v>
      </c>
      <c r="AC645" s="114">
        <f>IF(AB645=0,0,-1*AB645^2/$Z$16)</f>
        <v>-2.6456223877663618E-3</v>
      </c>
      <c r="AD645" s="61">
        <f>IF($AA$16,$Z$16*($Q645-1)/(1+AC647*($Q645-1)),0)</f>
        <v>1.6265369309567988E-2</v>
      </c>
      <c r="AE645" s="114">
        <f>IF(AD645=0,0,-1*AD645^2/$Z$16)</f>
        <v>-2.6456223877663618E-3</v>
      </c>
      <c r="AF645" s="61">
        <f>IF($AA$16,$Z$16*($Q645-1)/(1+AE647*($Q645-1)),0)</f>
        <v>1.6265369309567988E-2</v>
      </c>
      <c r="AG645" s="114">
        <f>IF(AF645=0,0,-1*AF645^2/$Z$16)</f>
        <v>-2.6456223877663618E-3</v>
      </c>
      <c r="AH645" s="61">
        <f>IF($AA$16,$Z$16*($Q645-1)/(1+AG647*($Q645-1)),0)</f>
        <v>1.6265369309567988E-2</v>
      </c>
      <c r="AI645" s="114">
        <f>IF(AH645=0,0,-1*AH645^2/$Z$16)</f>
        <v>-2.6456223877663618E-3</v>
      </c>
      <c r="AJ645" s="61">
        <f>IF($AA$16,$Z$16*($Q645-1)/(1+AI647*($Q645-1)),0)</f>
        <v>1.6265369309567988E-2</v>
      </c>
      <c r="AK645" s="114">
        <f>IF(AJ645=0,0,-1*AJ645^2/$Z$16)</f>
        <v>-2.6456223877663618E-3</v>
      </c>
      <c r="AL645" s="61">
        <f>IF($AA$16,$Z$16*($Q645-1)/(1+AK647*($Q645-1)),0)</f>
        <v>1.6265369309567988E-2</v>
      </c>
      <c r="AM645" s="114">
        <f>IF(AL645=0,0,-1*AL645^2/$Z$16)</f>
        <v>-2.6456223877663618E-3</v>
      </c>
      <c r="AN645" s="61">
        <f>IF($AA$16,$Z$16*($Q645-1)/(1+AM647*($Q645-1)),0)</f>
        <v>1.6265369309567988E-2</v>
      </c>
      <c r="AO645" s="114">
        <f>IF(AN645=0,0,-1*AN645^2/$Z$16)</f>
        <v>-2.6456223877663618E-3</v>
      </c>
      <c r="AP645" s="61">
        <f>IF($AA$16,$Z$16*($Q645-1)/(1+AO647*($Q645-1)),0)</f>
        <v>1.6265369309567988E-2</v>
      </c>
      <c r="AQ645" s="114">
        <f>IF(AP645=0,0,-1*AP645^2/$Z$16)</f>
        <v>-2.6456223877663618E-3</v>
      </c>
      <c r="AR645" s="61">
        <f>IF($AA$16,$Z$16*($Q645-1)/(1+AQ647*($Q645-1)),0)</f>
        <v>1.6265369309567988E-2</v>
      </c>
      <c r="AS645" s="114">
        <f>IF(AR645=0,0,-1*AR645^2/$Z$16)</f>
        <v>-2.6456223877663618E-3</v>
      </c>
      <c r="AT645" s="61">
        <f>IF($AA$16,$Z$16*($Q645-1)/(1+AS647*($Q645-1)),0)</f>
        <v>1.6265369309567988E-2</v>
      </c>
      <c r="AU645" s="114">
        <f>IF(AT645=0,0,-1*AT645^2/$Z$16)</f>
        <v>-2.6456223877663618E-3</v>
      </c>
      <c r="AV645" s="61">
        <f>IF($AA$16,$Z$16*($Q645-1)/(1+AU647*($Q645-1)),0)</f>
        <v>1.6265369309567988E-2</v>
      </c>
      <c r="AW645" s="114">
        <f>IF(AV645=0,0,-1*AV645^2/$Z$16)</f>
        <v>-2.6456223877663618E-3</v>
      </c>
      <c r="AX645" s="61">
        <f>IF($AA$16,$Z$16*($Q645-1)/(1+AW647*($Q645-1)),0)</f>
        <v>1.6265369309567988E-2</v>
      </c>
      <c r="AY645" s="114">
        <f>IF(AX645=0,0,-1*AX645^2/$Z$16)</f>
        <v>-2.6456223877663618E-3</v>
      </c>
      <c r="AZ645" s="61">
        <f>IF($AA$16,$Z$16*($Q645-1)/(1+AY647*($Q645-1)),0)</f>
        <v>1.6265369309567988E-2</v>
      </c>
      <c r="BA645" s="114">
        <f>IF(AZ645=0,0,-1*AZ645^2/$Z$16)</f>
        <v>-2.6456223877663618E-3</v>
      </c>
      <c r="BB645" s="61">
        <f>IF($AA$16,$Z$16*($Q645-1)/(1+BA647*($Q645-1)),0)</f>
        <v>1.6265369309567988E-2</v>
      </c>
      <c r="BC645" s="114">
        <f>IF(BB645=0,0,-1*BB645^2/$Z$16)</f>
        <v>-2.6456223877663618E-3</v>
      </c>
      <c r="BD645" s="61">
        <f>IF($AA$16,$Z$16*($Q645-1)/(1+BC647*($Q645-1)),0)</f>
        <v>1.6265369309567988E-2</v>
      </c>
      <c r="BE645" s="114">
        <f>IF(BD645=0,0,-1*BD645^2/$Z$16)</f>
        <v>-2.6456223877663618E-3</v>
      </c>
      <c r="BF645" s="61">
        <f>IF($AA$16,$Z$16*($Q645-1)/(1+BE647*($Q645-1)),0)</f>
        <v>1.6265369309567988E-2</v>
      </c>
      <c r="BG645" s="114">
        <f>IF(BF645=0,0,-1*BF645^2/$Z$16)</f>
        <v>-2.6456223877663618E-3</v>
      </c>
      <c r="BH645" s="61">
        <f>IF($AA$16,$Z$16*($Q645-1)/(1+BG647*($Q645-1)),0)</f>
        <v>1.6265369309567988E-2</v>
      </c>
      <c r="BI645" s="114">
        <f>IF(BH645=0,0,-1*BH645^2/$Z$16)</f>
        <v>-2.6456223877663618E-3</v>
      </c>
      <c r="BJ645" s="61">
        <f>IF($AA$16,$Z$16*($Q645-1)/(1+BI647*($Q645-1)),0)</f>
        <v>1.6265369309567988E-2</v>
      </c>
      <c r="BK645" s="114">
        <f>IF(BJ645=0,0,-1*BJ645^2/$Z$16)</f>
        <v>-2.6456223877663618E-3</v>
      </c>
      <c r="BL645" s="61">
        <f>IF($AA$16,$Z$16*($Q645-1)/(1+BK647*($Q645-1)),0)</f>
        <v>1.6265369309567988E-2</v>
      </c>
      <c r="BM645" s="114">
        <f>IF(BL645=0,0,-1*BL645^2/$Z$16)</f>
        <v>-2.6456223877663618E-3</v>
      </c>
      <c r="BN645" s="61">
        <f>IF($AA$16,$Z$16*($Q645-1)/(1+BM647*($Q645-1)),0)</f>
        <v>1.6265369309567988E-2</v>
      </c>
      <c r="BO645" s="114">
        <f>IF(BN645=0,0,-1*BN645^2/$Z$16)</f>
        <v>-2.6456223877663618E-3</v>
      </c>
      <c r="BP645" s="61">
        <f>IF($AA$16,$Z$16*($Q645-1)/(1+BO647*($Q645-1)),0)</f>
        <v>1.6265369309567988E-2</v>
      </c>
      <c r="BQ645" s="114">
        <f>IF(BP645=0,0,-1*BP645^2/$Z$16)</f>
        <v>-2.6456223877663618E-3</v>
      </c>
      <c r="BR645" s="61">
        <f>IF($AA$16,$Z$16*($Q645-1)/(1+BQ647*($Q645-1)),0)</f>
        <v>1.6265369309567988E-2</v>
      </c>
      <c r="BS645" s="114">
        <f>IF(BR645=0,0,-1*BR645^2/$Z$16)</f>
        <v>-2.6456223877663618E-3</v>
      </c>
      <c r="BT645" s="61">
        <f>IF($AA$16,$Z$16*($Q645-1)/(1+BS647*($Q645-1)),0)</f>
        <v>1.6265369309567988E-2</v>
      </c>
      <c r="BU645" s="114">
        <f>IF(BT645=0,0,-1*BT645^2/$Z$16)</f>
        <v>-2.6456223877663618E-3</v>
      </c>
      <c r="BV645" s="61">
        <f>IF($AA$16,$Z$16*($Q645-1)/(1+BU647*($Q645-1)),0)</f>
        <v>1.6265369309567988E-2</v>
      </c>
      <c r="BW645" s="114">
        <f>IF(BV645=0,0,-1*BV645^2/$Z$16)</f>
        <v>-2.6456223877663618E-3</v>
      </c>
      <c r="BX645" s="61">
        <f>IF($AA$16,$Z$16*($Q645-1)/(1+BW647*($Q645-1)),0)</f>
        <v>1.6265369309567988E-2</v>
      </c>
      <c r="BY645" s="114">
        <f>IF(BX645=0,0,-1*BX645^2/$Z$16)</f>
        <v>-2.6456223877663618E-3</v>
      </c>
      <c r="BZ645" s="61">
        <f>IF($AA$16,$Z$16*($Q645-1)/(1+BY647*($Q645-1)),0)</f>
        <v>1.6265369309567988E-2</v>
      </c>
      <c r="CA645" s="114">
        <f>IF(BZ645=0,0,-1*BZ645^2/$Z$16)</f>
        <v>-2.6456223877663618E-3</v>
      </c>
      <c r="CB645" s="61">
        <f>IF($AA$16,$Z$16*($Q645-1)/(1+CA647*($Q645-1)),0)</f>
        <v>1.6265369309567988E-2</v>
      </c>
      <c r="CC645" s="114">
        <f>IF(CB645=0,0,-1*CB645^2/$Z$16)</f>
        <v>-2.6456223877663618E-3</v>
      </c>
      <c r="CD645" s="61">
        <f>IF($AA$16,$Z$16*($Q645-1)/(1+CC647*($Q645-1)),0)</f>
        <v>1.6265369309567988E-2</v>
      </c>
      <c r="CE645" s="114">
        <f>IF(CD645=0,0,-1*CD645^2/$Z$16)</f>
        <v>-2.6456223877663618E-3</v>
      </c>
      <c r="CF645" s="61">
        <f>IF($AA$16,$Z$16*($Q645-1)/(1+CE647*($Q645-1)),0)</f>
        <v>1.6265369309567988E-2</v>
      </c>
      <c r="CG645" s="114">
        <f>IF(CF645=0,0,-1*CF645^2/$Z$16)</f>
        <v>-2.6456223877663618E-3</v>
      </c>
      <c r="CH645" s="61">
        <f>IF($AA$16,$Z$16*($Q645-1)/(1+CG647*($Q645-1)),0)</f>
        <v>1.6265369309567988E-2</v>
      </c>
      <c r="CI645" s="114">
        <f>IF(CH645=0,0,-1*CH645^2/$Z$16)</f>
        <v>-2.6456223877663618E-3</v>
      </c>
      <c r="CJ645" s="61">
        <f>IF($AA$16,$Z$16*($Q645-1)/(1+CI647*($Q645-1)),0)</f>
        <v>1.6265369309567988E-2</v>
      </c>
      <c r="CK645" s="114">
        <f>IF(CJ645=0,0,-1*CJ645^2/$Z$16)</f>
        <v>-2.6456223877663618E-3</v>
      </c>
      <c r="CL645" s="61">
        <f>IF($AA$16,$Z$16*($Q645-1)/(1+CK647*($Q645-1)),0)</f>
        <v>1.6265369309567988E-2</v>
      </c>
      <c r="CM645" s="114">
        <f>IF(CL645=0,0,-1*CL645^2/$Z$16)</f>
        <v>-2.6456223877663618E-3</v>
      </c>
      <c r="CN645" s="61">
        <f>IF($AA$16,$Z$16*($Q645-1)/(1+CM647*($Q645-1)),0)</f>
        <v>1.6265369309567988E-2</v>
      </c>
      <c r="CO645" s="114">
        <f>IF(CN645=0,0,-1*CN645^2/$Z$16)</f>
        <v>-2.6456223877663618E-3</v>
      </c>
      <c r="CP645" s="61">
        <f>IF($AA$16,$Z$16*($Q645-1)/(1+CO647*($Q645-1)),0)</f>
        <v>1.6265369309567988E-2</v>
      </c>
      <c r="CQ645" s="114">
        <f>IF(CP645=0,0,-1*CP645^2/$Z$16)</f>
        <v>-2.6456223877663618E-3</v>
      </c>
      <c r="CR645" s="61">
        <f>IF($AA$16,$Z$16*($Q645-1)/(1+CQ647*($Q645-1)),0)</f>
        <v>1.6265369309567988E-2</v>
      </c>
      <c r="CS645" s="114">
        <f>IF(CR645=0,0,-1*CR645^2/$Z$16)</f>
        <v>-2.6456223877663618E-3</v>
      </c>
      <c r="CT645" s="61">
        <f>IF($AA$16,$Z$16*($Q645-1)/(1+CS647*($Q645-1)),0)</f>
        <v>1.6265369309567988E-2</v>
      </c>
      <c r="CU645" s="114">
        <f>IF(CT645=0,0,-1*CT645^2/$Z$16)</f>
        <v>-2.6456223877663618E-3</v>
      </c>
      <c r="CV645" s="61">
        <f>IF($AA$16,$Z$16*($Q645-1)/(1+CU647*($Q645-1)),0)</f>
        <v>1.6265369309567988E-2</v>
      </c>
      <c r="CW645" s="114">
        <f>IF(CV645=0,0,-1*CV645^2/$Z$16)</f>
        <v>-2.6456223877663618E-3</v>
      </c>
      <c r="CX645" s="61">
        <f>IF($AA$16,$Z$16*($Q645-1)/(1+CW647*($Q645-1)),0)</f>
        <v>1.6265369309567988E-2</v>
      </c>
      <c r="CY645" s="114">
        <f>IF(CX645=0,0,-1*CX645^2/$Z$16)</f>
        <v>-2.6456223877663618E-3</v>
      </c>
      <c r="CZ645" s="61">
        <f>IF($AA$16,$Z$16*($Q645-1)/(1+CY647*($Q645-1)),0)</f>
        <v>1.6265369309567988E-2</v>
      </c>
      <c r="DA645" s="114">
        <f>IF(CZ645=0,0,-1*CZ645^2/$Z$16)</f>
        <v>-2.6456223877663618E-3</v>
      </c>
      <c r="DB645" s="61">
        <f>IF($AA$16,$Z$16*($Q645-1)/(1+DA647*($Q645-1)),0)</f>
        <v>1.6265369309567988E-2</v>
      </c>
      <c r="DC645" s="114">
        <f>IF(DB645=0,0,-1*DB645^2/$Z$16)</f>
        <v>-2.6456223877663618E-3</v>
      </c>
      <c r="DD645" s="61">
        <f>IF($AA$16,$Z$16*($Q645-1)/(1+DC647*($Q645-1)),0)</f>
        <v>1.6265369309567988E-2</v>
      </c>
      <c r="DE645" s="114">
        <f>IF(DD645=0,0,-1*DD645^2/$Z$16)</f>
        <v>-2.6456223877663618E-3</v>
      </c>
      <c r="DF645" s="61">
        <f>IF($AA$16,$Z$16*($Q645-1)/(1+DE647*($Q645-1)),0)</f>
        <v>1.6265369309567988E-2</v>
      </c>
      <c r="DG645" s="114">
        <f>IF(DF645=0,0,-1*DF645^2/$Z$16)</f>
        <v>-2.6456223877663618E-3</v>
      </c>
      <c r="DH645" s="61">
        <f>IF($AA$16,$Z$16*($Q645-1)/(1+DG647*($Q645-1)),0)</f>
        <v>1.6265369309567988E-2</v>
      </c>
      <c r="DI645" s="114">
        <f>IF(DH645=0,0,-1*DH645^2/$Z$16)</f>
        <v>-2.6456223877663618E-3</v>
      </c>
      <c r="DJ645" s="61">
        <f>IF($AA$16,$Z$16*($Q645-1)/(1+DI647*($Q645-1)),0)</f>
        <v>1.6265369309567988E-2</v>
      </c>
      <c r="DK645" s="114">
        <f>IF(DJ645=0,0,-1*DJ645^2/$Z$16)</f>
        <v>-2.6456223877663618E-3</v>
      </c>
      <c r="DL645" s="61">
        <f>IF($AA$16,$Z$16*($Q645-1)/(1+DK647*($Q645-1)),0)</f>
        <v>1.6265369309567988E-2</v>
      </c>
      <c r="DM645" s="154">
        <f>IF(DL645=0,0,-1*DL645^2/$Z$16)</f>
        <v>-2.6456223877663618E-3</v>
      </c>
    </row>
    <row r="646" spans="14:117" x14ac:dyDescent="0.25">
      <c r="N646" s="157">
        <f>SUM(N636:N645)</f>
        <v>1</v>
      </c>
      <c r="O646" s="167">
        <f>SUM(O636:O645)</f>
        <v>1</v>
      </c>
      <c r="P646" s="162"/>
      <c r="Q646" s="61"/>
      <c r="R646" s="61">
        <f t="shared" ref="R646:CC646" si="127">SUM(R636:R645)</f>
        <v>2.8534362372933941E-11</v>
      </c>
      <c r="S646" s="61">
        <f t="shared" si="127"/>
        <v>-1.3100737045596262</v>
      </c>
      <c r="T646" s="61">
        <f t="shared" si="127"/>
        <v>-4.8247584667904693E-3</v>
      </c>
      <c r="U646" s="61">
        <f t="shared" si="127"/>
        <v>-1.2999111018196441</v>
      </c>
      <c r="V646" s="61">
        <f t="shared" si="127"/>
        <v>1.8811509770330637E-5</v>
      </c>
      <c r="W646" s="61">
        <f t="shared" si="127"/>
        <v>-1.3101139455219568</v>
      </c>
      <c r="X646" s="61">
        <f t="shared" si="127"/>
        <v>2.8890689840466166E-10</v>
      </c>
      <c r="Y646" s="61">
        <f t="shared" si="127"/>
        <v>-1.3100737051165743</v>
      </c>
      <c r="Z646" s="61">
        <f t="shared" si="127"/>
        <v>0</v>
      </c>
      <c r="AA646" s="61">
        <f t="shared" si="127"/>
        <v>-1.31007370449859</v>
      </c>
      <c r="AB646" s="61">
        <f t="shared" si="127"/>
        <v>0</v>
      </c>
      <c r="AC646" s="61">
        <f t="shared" si="127"/>
        <v>-1.31007370449859</v>
      </c>
      <c r="AD646" s="61">
        <f t="shared" si="127"/>
        <v>0</v>
      </c>
      <c r="AE646" s="61">
        <f t="shared" si="127"/>
        <v>-1.31007370449859</v>
      </c>
      <c r="AF646" s="61">
        <f t="shared" si="127"/>
        <v>0</v>
      </c>
      <c r="AG646" s="61">
        <f t="shared" si="127"/>
        <v>-1.31007370449859</v>
      </c>
      <c r="AH646" s="61">
        <f t="shared" si="127"/>
        <v>0</v>
      </c>
      <c r="AI646" s="61">
        <f t="shared" si="127"/>
        <v>-1.31007370449859</v>
      </c>
      <c r="AJ646" s="61">
        <f t="shared" si="127"/>
        <v>0</v>
      </c>
      <c r="AK646" s="61">
        <f t="shared" si="127"/>
        <v>-1.31007370449859</v>
      </c>
      <c r="AL646" s="61">
        <f t="shared" si="127"/>
        <v>0</v>
      </c>
      <c r="AM646" s="61">
        <f t="shared" si="127"/>
        <v>-1.31007370449859</v>
      </c>
      <c r="AN646" s="61">
        <f t="shared" si="127"/>
        <v>0</v>
      </c>
      <c r="AO646" s="61">
        <f t="shared" si="127"/>
        <v>-1.31007370449859</v>
      </c>
      <c r="AP646" s="61">
        <f t="shared" si="127"/>
        <v>0</v>
      </c>
      <c r="AQ646" s="61">
        <f t="shared" si="127"/>
        <v>-1.31007370449859</v>
      </c>
      <c r="AR646" s="61">
        <f t="shared" si="127"/>
        <v>0</v>
      </c>
      <c r="AS646" s="61">
        <f t="shared" si="127"/>
        <v>-1.31007370449859</v>
      </c>
      <c r="AT646" s="61">
        <f t="shared" si="127"/>
        <v>0</v>
      </c>
      <c r="AU646" s="61">
        <f t="shared" si="127"/>
        <v>-1.31007370449859</v>
      </c>
      <c r="AV646" s="61">
        <f t="shared" si="127"/>
        <v>0</v>
      </c>
      <c r="AW646" s="61">
        <f t="shared" si="127"/>
        <v>-1.31007370449859</v>
      </c>
      <c r="AX646" s="61">
        <f t="shared" si="127"/>
        <v>0</v>
      </c>
      <c r="AY646" s="61">
        <f t="shared" si="127"/>
        <v>-1.31007370449859</v>
      </c>
      <c r="AZ646" s="61">
        <f t="shared" si="127"/>
        <v>0</v>
      </c>
      <c r="BA646" s="61">
        <f t="shared" si="127"/>
        <v>-1.31007370449859</v>
      </c>
      <c r="BB646" s="61">
        <f t="shared" si="127"/>
        <v>0</v>
      </c>
      <c r="BC646" s="61">
        <f t="shared" si="127"/>
        <v>-1.31007370449859</v>
      </c>
      <c r="BD646" s="61">
        <f t="shared" si="127"/>
        <v>0</v>
      </c>
      <c r="BE646" s="61">
        <f t="shared" si="127"/>
        <v>-1.31007370449859</v>
      </c>
      <c r="BF646" s="61">
        <f t="shared" si="127"/>
        <v>0</v>
      </c>
      <c r="BG646" s="61">
        <f t="shared" si="127"/>
        <v>-1.31007370449859</v>
      </c>
      <c r="BH646" s="61">
        <f t="shared" si="127"/>
        <v>0</v>
      </c>
      <c r="BI646" s="61">
        <f t="shared" si="127"/>
        <v>-1.31007370449859</v>
      </c>
      <c r="BJ646" s="61">
        <f t="shared" si="127"/>
        <v>0</v>
      </c>
      <c r="BK646" s="61">
        <f t="shared" si="127"/>
        <v>-1.31007370449859</v>
      </c>
      <c r="BL646" s="61">
        <f t="shared" si="127"/>
        <v>0</v>
      </c>
      <c r="BM646" s="61">
        <f t="shared" si="127"/>
        <v>-1.31007370449859</v>
      </c>
      <c r="BN646" s="61">
        <f t="shared" si="127"/>
        <v>0</v>
      </c>
      <c r="BO646" s="61">
        <f t="shared" si="127"/>
        <v>-1.31007370449859</v>
      </c>
      <c r="BP646" s="61">
        <f t="shared" si="127"/>
        <v>0</v>
      </c>
      <c r="BQ646" s="61">
        <f t="shared" si="127"/>
        <v>-1.31007370449859</v>
      </c>
      <c r="BR646" s="61">
        <f t="shared" si="127"/>
        <v>0</v>
      </c>
      <c r="BS646" s="61">
        <f t="shared" si="127"/>
        <v>-1.31007370449859</v>
      </c>
      <c r="BT646" s="61">
        <f t="shared" si="127"/>
        <v>0</v>
      </c>
      <c r="BU646" s="61">
        <f t="shared" si="127"/>
        <v>-1.31007370449859</v>
      </c>
      <c r="BV646" s="61">
        <f t="shared" si="127"/>
        <v>0</v>
      </c>
      <c r="BW646" s="61">
        <f t="shared" si="127"/>
        <v>-1.31007370449859</v>
      </c>
      <c r="BX646" s="61">
        <f t="shared" si="127"/>
        <v>0</v>
      </c>
      <c r="BY646" s="61">
        <f t="shared" si="127"/>
        <v>-1.31007370449859</v>
      </c>
      <c r="BZ646" s="61">
        <f t="shared" si="127"/>
        <v>0</v>
      </c>
      <c r="CA646" s="61">
        <f t="shared" si="127"/>
        <v>-1.31007370449859</v>
      </c>
      <c r="CB646" s="61">
        <f t="shared" si="127"/>
        <v>0</v>
      </c>
      <c r="CC646" s="61">
        <f t="shared" si="127"/>
        <v>-1.31007370449859</v>
      </c>
      <c r="CD646" s="61">
        <f t="shared" ref="CD646:DM646" si="128">SUM(CD636:CD645)</f>
        <v>0</v>
      </c>
      <c r="CE646" s="61">
        <f t="shared" si="128"/>
        <v>-1.31007370449859</v>
      </c>
      <c r="CF646" s="61">
        <f t="shared" si="128"/>
        <v>0</v>
      </c>
      <c r="CG646" s="61">
        <f t="shared" si="128"/>
        <v>-1.31007370449859</v>
      </c>
      <c r="CH646" s="61">
        <f t="shared" si="128"/>
        <v>0</v>
      </c>
      <c r="CI646" s="61">
        <f t="shared" si="128"/>
        <v>-1.31007370449859</v>
      </c>
      <c r="CJ646" s="61">
        <f t="shared" si="128"/>
        <v>0</v>
      </c>
      <c r="CK646" s="61">
        <f t="shared" si="128"/>
        <v>-1.31007370449859</v>
      </c>
      <c r="CL646" s="61">
        <f t="shared" si="128"/>
        <v>0</v>
      </c>
      <c r="CM646" s="61">
        <f t="shared" si="128"/>
        <v>-1.31007370449859</v>
      </c>
      <c r="CN646" s="61">
        <f t="shared" si="128"/>
        <v>0</v>
      </c>
      <c r="CO646" s="61">
        <f t="shared" si="128"/>
        <v>-1.31007370449859</v>
      </c>
      <c r="CP646" s="61">
        <f t="shared" si="128"/>
        <v>0</v>
      </c>
      <c r="CQ646" s="61">
        <f t="shared" si="128"/>
        <v>-1.31007370449859</v>
      </c>
      <c r="CR646" s="61">
        <f t="shared" si="128"/>
        <v>0</v>
      </c>
      <c r="CS646" s="61">
        <f t="shared" si="128"/>
        <v>-1.31007370449859</v>
      </c>
      <c r="CT646" s="61">
        <f t="shared" si="128"/>
        <v>0</v>
      </c>
      <c r="CU646" s="61">
        <f t="shared" si="128"/>
        <v>-1.31007370449859</v>
      </c>
      <c r="CV646" s="61">
        <f t="shared" si="128"/>
        <v>0</v>
      </c>
      <c r="CW646" s="61">
        <f t="shared" si="128"/>
        <v>-1.31007370449859</v>
      </c>
      <c r="CX646" s="61">
        <f t="shared" si="128"/>
        <v>0</v>
      </c>
      <c r="CY646" s="61">
        <f t="shared" si="128"/>
        <v>-1.31007370449859</v>
      </c>
      <c r="CZ646" s="61">
        <f t="shared" si="128"/>
        <v>0</v>
      </c>
      <c r="DA646" s="61">
        <f t="shared" si="128"/>
        <v>-1.31007370449859</v>
      </c>
      <c r="DB646" s="61">
        <f t="shared" si="128"/>
        <v>0</v>
      </c>
      <c r="DC646" s="61">
        <f t="shared" si="128"/>
        <v>-1.31007370449859</v>
      </c>
      <c r="DD646" s="61">
        <f t="shared" si="128"/>
        <v>0</v>
      </c>
      <c r="DE646" s="61">
        <f t="shared" si="128"/>
        <v>-1.31007370449859</v>
      </c>
      <c r="DF646" s="61">
        <f t="shared" si="128"/>
        <v>0</v>
      </c>
      <c r="DG646" s="61">
        <f t="shared" si="128"/>
        <v>-1.31007370449859</v>
      </c>
      <c r="DH646" s="61">
        <f t="shared" si="128"/>
        <v>0</v>
      </c>
      <c r="DI646" s="61">
        <f t="shared" si="128"/>
        <v>-1.31007370449859</v>
      </c>
      <c r="DJ646" s="61">
        <f t="shared" si="128"/>
        <v>0</v>
      </c>
      <c r="DK646" s="61">
        <f t="shared" si="128"/>
        <v>-1.31007370449859</v>
      </c>
      <c r="DL646" s="61">
        <f t="shared" si="128"/>
        <v>0</v>
      </c>
      <c r="DM646" s="77">
        <f t="shared" si="128"/>
        <v>-1.31007370449859</v>
      </c>
    </row>
    <row r="647" spans="14:117" x14ac:dyDescent="0.25">
      <c r="N647" s="54" t="s">
        <v>624</v>
      </c>
      <c r="O647" s="55"/>
      <c r="P647" s="174" t="b">
        <f>IF(P648,IF(AND((ABS(DM647-DK647)&lt;0.001),(O634&gt;=0),(O634&lt;=1)),TRUE,FALSE),FALSE)</f>
        <v>1</v>
      </c>
      <c r="Q647" s="54"/>
      <c r="R647" s="55" t="s">
        <v>623</v>
      </c>
      <c r="S647" s="166">
        <f>$O$34-R646/S646</f>
        <v>0.24679164320828043</v>
      </c>
      <c r="T647" s="165">
        <f>ABS(U647-S647)</f>
        <v>3.7116064783481451E-3</v>
      </c>
      <c r="U647" s="164">
        <f>S647-T646/U646</f>
        <v>0.24308003672993228</v>
      </c>
      <c r="V647" s="165">
        <f>ABS(W647-U647)</f>
        <v>1.4358682185328098E-5</v>
      </c>
      <c r="W647" s="164">
        <f>U647-V646/W646</f>
        <v>0.24309439541211761</v>
      </c>
      <c r="X647" s="165">
        <f>ABS(Y647-W647)</f>
        <v>2.2052720760612488E-10</v>
      </c>
      <c r="Y647" s="164">
        <f>W647-X646/Y646</f>
        <v>0.24309439563264482</v>
      </c>
      <c r="Z647" s="165">
        <f>ABS(AA647-Y647)</f>
        <v>0</v>
      </c>
      <c r="AA647" s="164">
        <f>Y647-Z646/AA646</f>
        <v>0.24309439563264482</v>
      </c>
      <c r="AB647" s="165">
        <f>ABS(AC647-AA647)</f>
        <v>0</v>
      </c>
      <c r="AC647" s="164">
        <f>AA647-AB646/AC646</f>
        <v>0.24309439563264482</v>
      </c>
      <c r="AD647" s="165">
        <f>ABS(AE647-AC647)</f>
        <v>0</v>
      </c>
      <c r="AE647" s="164">
        <f>AC647-AD646/AE646</f>
        <v>0.24309439563264482</v>
      </c>
      <c r="AF647" s="165">
        <f>ABS(AG647-AE647)</f>
        <v>0</v>
      </c>
      <c r="AG647" s="164">
        <f>AE647-AF646/AG646</f>
        <v>0.24309439563264482</v>
      </c>
      <c r="AH647" s="165">
        <f>ABS(AI647-AG647)</f>
        <v>0</v>
      </c>
      <c r="AI647" s="164">
        <f>AG647-AH646/AI646</f>
        <v>0.24309439563264482</v>
      </c>
      <c r="AJ647" s="165">
        <f>ABS(AK647-AI647)</f>
        <v>0</v>
      </c>
      <c r="AK647" s="164">
        <f>AI647-AJ646/AK646</f>
        <v>0.24309439563264482</v>
      </c>
      <c r="AL647" s="165">
        <f>ABS(AM647-AK647)</f>
        <v>0</v>
      </c>
      <c r="AM647" s="164">
        <f>AK647-AL646/AM646</f>
        <v>0.24309439563264482</v>
      </c>
      <c r="AN647" s="165">
        <f>ABS(AO647-AM647)</f>
        <v>0</v>
      </c>
      <c r="AO647" s="164">
        <f>AM647-AN646/AO646</f>
        <v>0.24309439563264482</v>
      </c>
      <c r="AP647" s="165">
        <f>ABS(AQ647-AO647)</f>
        <v>0</v>
      </c>
      <c r="AQ647" s="164">
        <f>AO647-AP646/AQ646</f>
        <v>0.24309439563264482</v>
      </c>
      <c r="AR647" s="165">
        <f>ABS(AS647-AQ647)</f>
        <v>0</v>
      </c>
      <c r="AS647" s="164">
        <f>AQ647-AR646/AS646</f>
        <v>0.24309439563264482</v>
      </c>
      <c r="AT647" s="165">
        <f>ABS(AU647-AS647)</f>
        <v>0</v>
      </c>
      <c r="AU647" s="164">
        <f>AS647-AT646/AU646</f>
        <v>0.24309439563264482</v>
      </c>
      <c r="AV647" s="165">
        <f>ABS(AW647-AU647)</f>
        <v>0</v>
      </c>
      <c r="AW647" s="164">
        <f>AU647-AV646/AW646</f>
        <v>0.24309439563264482</v>
      </c>
      <c r="AX647" s="165">
        <f>ABS(AY647-AW647)</f>
        <v>0</v>
      </c>
      <c r="AY647" s="164">
        <f>AW647-AX646/AY646</f>
        <v>0.24309439563264482</v>
      </c>
      <c r="AZ647" s="165">
        <f>ABS(BA647-AY647)</f>
        <v>0</v>
      </c>
      <c r="BA647" s="164">
        <f>AY647-AZ646/BA646</f>
        <v>0.24309439563264482</v>
      </c>
      <c r="BB647" s="165">
        <f>ABS(BC647-BA647)</f>
        <v>0</v>
      </c>
      <c r="BC647" s="164">
        <f>BA647-BB646/BC646</f>
        <v>0.24309439563264482</v>
      </c>
      <c r="BD647" s="165">
        <f>ABS(BE647-BC647)</f>
        <v>0</v>
      </c>
      <c r="BE647" s="164">
        <f>BC647-BD646/BE646</f>
        <v>0.24309439563264482</v>
      </c>
      <c r="BF647" s="165">
        <f>ABS(BG647-BE647)</f>
        <v>0</v>
      </c>
      <c r="BG647" s="164">
        <f>BE647-BF646/BG646</f>
        <v>0.24309439563264482</v>
      </c>
      <c r="BH647" s="165">
        <f>ABS(BI647-BG647)</f>
        <v>0</v>
      </c>
      <c r="BI647" s="164">
        <f>BG647-BH646/BI646</f>
        <v>0.24309439563264482</v>
      </c>
      <c r="BJ647" s="165">
        <f>ABS(BK647-BI647)</f>
        <v>0</v>
      </c>
      <c r="BK647" s="164">
        <f>BI647-BJ646/BK646</f>
        <v>0.24309439563264482</v>
      </c>
      <c r="BL647" s="165">
        <f>ABS(BM647-BK647)</f>
        <v>0</v>
      </c>
      <c r="BM647" s="164">
        <f>BK647-BL646/BM646</f>
        <v>0.24309439563264482</v>
      </c>
      <c r="BN647" s="165">
        <f>ABS(BO647-BM647)</f>
        <v>0</v>
      </c>
      <c r="BO647" s="164">
        <f>BM647-BN646/BO646</f>
        <v>0.24309439563264482</v>
      </c>
      <c r="BP647" s="165">
        <f>ABS(BQ647-BO647)</f>
        <v>0</v>
      </c>
      <c r="BQ647" s="164">
        <f>BO647-BP646/BQ646</f>
        <v>0.24309439563264482</v>
      </c>
      <c r="BR647" s="165">
        <f>ABS(BS647-BQ647)</f>
        <v>0</v>
      </c>
      <c r="BS647" s="164">
        <f>BQ647-BR646/BS646</f>
        <v>0.24309439563264482</v>
      </c>
      <c r="BT647" s="165">
        <f>ABS(BU647-BS647)</f>
        <v>0</v>
      </c>
      <c r="BU647" s="164">
        <f>BS647-BT646/BU646</f>
        <v>0.24309439563264482</v>
      </c>
      <c r="BV647" s="165">
        <f>ABS(BW647-BU647)</f>
        <v>0</v>
      </c>
      <c r="BW647" s="164">
        <f>BU647-BV646/BW646</f>
        <v>0.24309439563264482</v>
      </c>
      <c r="BX647" s="165">
        <f>ABS(BY647-BW647)</f>
        <v>0</v>
      </c>
      <c r="BY647" s="164">
        <f>BW647-BX646/BY646</f>
        <v>0.24309439563264482</v>
      </c>
      <c r="BZ647" s="165">
        <f>ABS(CA647-BY647)</f>
        <v>0</v>
      </c>
      <c r="CA647" s="164">
        <f>BY647-BZ646/CA646</f>
        <v>0.24309439563264482</v>
      </c>
      <c r="CB647" s="165">
        <f>ABS(CC647-CA647)</f>
        <v>0</v>
      </c>
      <c r="CC647" s="164">
        <f>CA647-CB646/CC646</f>
        <v>0.24309439563264482</v>
      </c>
      <c r="CD647" s="165">
        <f>ABS(CE647-CC647)</f>
        <v>0</v>
      </c>
      <c r="CE647" s="164">
        <f>CC647-CD646/CE646</f>
        <v>0.24309439563264482</v>
      </c>
      <c r="CF647" s="165">
        <f>ABS(CG647-CE647)</f>
        <v>0</v>
      </c>
      <c r="CG647" s="164">
        <f>CE647-CF646/CG646</f>
        <v>0.24309439563264482</v>
      </c>
      <c r="CH647" s="165">
        <f>ABS(CI647-CG647)</f>
        <v>0</v>
      </c>
      <c r="CI647" s="164">
        <f>CG647-CH646/CI646</f>
        <v>0.24309439563264482</v>
      </c>
      <c r="CJ647" s="165">
        <f>ABS(CK647-CI647)</f>
        <v>0</v>
      </c>
      <c r="CK647" s="164">
        <f>CI647-CJ646/CK646</f>
        <v>0.24309439563264482</v>
      </c>
      <c r="CL647" s="165">
        <f>ABS(CM647-CK647)</f>
        <v>0</v>
      </c>
      <c r="CM647" s="164">
        <f>CK647-CL646/CM646</f>
        <v>0.24309439563264482</v>
      </c>
      <c r="CN647" s="165">
        <f>ABS(CO647-CM647)</f>
        <v>0</v>
      </c>
      <c r="CO647" s="164">
        <f>CM647-CN646/CO646</f>
        <v>0.24309439563264482</v>
      </c>
      <c r="CP647" s="165">
        <f>ABS(CQ647-CO647)</f>
        <v>0</v>
      </c>
      <c r="CQ647" s="164">
        <f>CO647-CP646/CQ646</f>
        <v>0.24309439563264482</v>
      </c>
      <c r="CR647" s="165">
        <f>ABS(CS647-CQ647)</f>
        <v>0</v>
      </c>
      <c r="CS647" s="164">
        <f>CQ647-CR646/CS646</f>
        <v>0.24309439563264482</v>
      </c>
      <c r="CT647" s="165">
        <f>ABS(CU647-CS647)</f>
        <v>0</v>
      </c>
      <c r="CU647" s="164">
        <f>CS647-CT646/CU646</f>
        <v>0.24309439563264482</v>
      </c>
      <c r="CV647" s="165">
        <f>ABS(CW647-CU647)</f>
        <v>0</v>
      </c>
      <c r="CW647" s="164">
        <f>CU647-CV646/CW646</f>
        <v>0.24309439563264482</v>
      </c>
      <c r="CX647" s="165">
        <f>ABS(CY647-CW647)</f>
        <v>0</v>
      </c>
      <c r="CY647" s="164">
        <f>CW647-CX646/CY646</f>
        <v>0.24309439563264482</v>
      </c>
      <c r="CZ647" s="165">
        <f>ABS(DA647-CY647)</f>
        <v>0</v>
      </c>
      <c r="DA647" s="164">
        <f>CY647-CZ646/DA646</f>
        <v>0.24309439563264482</v>
      </c>
      <c r="DB647" s="165">
        <f>ABS(DC647-DA647)</f>
        <v>0</v>
      </c>
      <c r="DC647" s="164">
        <f>DA647-DB646/DC646</f>
        <v>0.24309439563264482</v>
      </c>
      <c r="DD647" s="165">
        <f>ABS(DE647-DC647)</f>
        <v>0</v>
      </c>
      <c r="DE647" s="164">
        <f>DC647-DD646/DE646</f>
        <v>0.24309439563264482</v>
      </c>
      <c r="DF647" s="165">
        <f>ABS(DG647-DE647)</f>
        <v>0</v>
      </c>
      <c r="DG647" s="164">
        <f>DE647-DF646/DG646</f>
        <v>0.24309439563264482</v>
      </c>
      <c r="DH647" s="165">
        <f>ABS(DI647-DG647)</f>
        <v>0</v>
      </c>
      <c r="DI647" s="164">
        <f>DG647-DH646/DI646</f>
        <v>0.24309439563264482</v>
      </c>
      <c r="DJ647" s="165">
        <f>ABS(DK647-DI647)</f>
        <v>0</v>
      </c>
      <c r="DK647" s="164">
        <f>DI647-DJ646/DK646</f>
        <v>0.24309439563264482</v>
      </c>
      <c r="DL647" s="165">
        <f>ABS(DM647-DK647)</f>
        <v>0</v>
      </c>
      <c r="DM647" s="166">
        <f>DK647-DL646/DM646</f>
        <v>0.24309439563264482</v>
      </c>
    </row>
    <row r="648" spans="14:117" x14ac:dyDescent="0.25">
      <c r="N648" s="70" t="s">
        <v>625</v>
      </c>
      <c r="O648" s="73"/>
      <c r="P648" s="175" t="b">
        <f>IF(ISNUMBER(O634),TRUE,FALSE)</f>
        <v>1</v>
      </c>
      <c r="Q648" s="70"/>
      <c r="R648" s="73"/>
      <c r="S648" s="80"/>
      <c r="T648" s="73"/>
      <c r="U648" s="73"/>
      <c r="V648" s="73"/>
      <c r="W648" s="73"/>
      <c r="X648" s="73"/>
      <c r="Y648" s="73"/>
      <c r="Z648" s="73"/>
      <c r="AA648" s="73"/>
      <c r="AB648" s="73"/>
      <c r="AC648" s="73"/>
      <c r="AD648" s="73"/>
      <c r="AE648" s="73"/>
      <c r="AF648" s="73"/>
      <c r="AG648" s="73"/>
      <c r="AH648" s="73"/>
      <c r="AI648" s="73"/>
      <c r="AJ648" s="73"/>
      <c r="AK648" s="73"/>
      <c r="AL648" s="73"/>
      <c r="AM648" s="73"/>
      <c r="AN648" s="73"/>
      <c r="AO648" s="73"/>
      <c r="AP648" s="73"/>
      <c r="AQ648" s="73"/>
      <c r="AR648" s="73"/>
      <c r="AS648" s="73"/>
      <c r="AT648" s="73"/>
      <c r="AU648" s="73"/>
      <c r="AV648" s="73"/>
      <c r="AW648" s="73"/>
      <c r="AX648" s="73"/>
      <c r="AY648" s="73"/>
      <c r="AZ648" s="73"/>
      <c r="BA648" s="73"/>
      <c r="BB648" s="73"/>
      <c r="BC648" s="73"/>
      <c r="BD648" s="73"/>
      <c r="BE648" s="73"/>
      <c r="BF648" s="73"/>
      <c r="BG648" s="73"/>
      <c r="BH648" s="73"/>
      <c r="BI648" s="73"/>
      <c r="BJ648" s="73"/>
      <c r="BK648" s="73"/>
      <c r="BL648" s="73"/>
      <c r="BM648" s="73"/>
      <c r="BN648" s="73"/>
      <c r="BO648" s="73"/>
      <c r="BP648" s="73"/>
      <c r="BQ648" s="73"/>
      <c r="BR648" s="73"/>
      <c r="BS648" s="73"/>
      <c r="BT648" s="73"/>
      <c r="BU648" s="73"/>
      <c r="BV648" s="73"/>
      <c r="BW648" s="73"/>
      <c r="BX648" s="73"/>
      <c r="BY648" s="73"/>
      <c r="BZ648" s="73"/>
      <c r="CA648" s="73"/>
      <c r="CB648" s="73"/>
      <c r="CC648" s="73"/>
      <c r="CD648" s="73"/>
      <c r="CE648" s="73"/>
      <c r="CF648" s="73"/>
      <c r="CG648" s="73"/>
      <c r="CH648" s="73"/>
      <c r="CI648" s="73"/>
      <c r="CJ648" s="73"/>
      <c r="CK648" s="73"/>
      <c r="CL648" s="73"/>
      <c r="CM648" s="73"/>
      <c r="CN648" s="73"/>
      <c r="CO648" s="73"/>
      <c r="CP648" s="73"/>
      <c r="CQ648" s="73"/>
      <c r="CR648" s="73"/>
      <c r="CS648" s="73"/>
      <c r="CT648" s="73"/>
      <c r="CU648" s="73"/>
      <c r="CV648" s="73"/>
      <c r="CW648" s="73"/>
      <c r="CX648" s="73"/>
      <c r="CY648" s="73"/>
      <c r="CZ648" s="73"/>
      <c r="DA648" s="73"/>
      <c r="DB648" s="73"/>
      <c r="DC648" s="73"/>
      <c r="DD648" s="73"/>
      <c r="DE648" s="73"/>
      <c r="DF648" s="73"/>
      <c r="DG648" s="73"/>
      <c r="DH648" s="73"/>
      <c r="DI648" s="73"/>
      <c r="DJ648" s="73"/>
      <c r="DK648" s="73"/>
      <c r="DL648" s="73"/>
      <c r="DM648" s="80"/>
    </row>
    <row r="649" spans="14:117" x14ac:dyDescent="0.25">
      <c r="N649" s="176" t="s">
        <v>628</v>
      </c>
      <c r="O649" s="177"/>
      <c r="P649" s="178">
        <f>ABS(SUM(Q636:Q645)-SUM(Q596:Q605))</f>
        <v>1.9988277699667378E-10</v>
      </c>
      <c r="T649" s="51"/>
      <c r="V649" s="47"/>
      <c r="W649" s="47"/>
      <c r="AW649" t="s">
        <v>576</v>
      </c>
    </row>
    <row r="650" spans="14:117" x14ac:dyDescent="0.25">
      <c r="N650" s="54" t="s">
        <v>626</v>
      </c>
      <c r="O650" s="58"/>
      <c r="P650" s="171"/>
      <c r="Q650" s="57" t="s">
        <v>545</v>
      </c>
      <c r="R650" s="56"/>
      <c r="S650" s="56"/>
      <c r="T650" s="57"/>
      <c r="U650" s="57"/>
      <c r="V650" s="54">
        <v>1</v>
      </c>
      <c r="W650" s="55">
        <v>2</v>
      </c>
      <c r="X650" s="55">
        <v>3</v>
      </c>
      <c r="Y650" s="55">
        <v>4</v>
      </c>
      <c r="Z650" s="55">
        <v>5</v>
      </c>
      <c r="AA650" s="55">
        <v>6</v>
      </c>
      <c r="AB650" s="55">
        <v>7</v>
      </c>
      <c r="AC650" s="55">
        <v>8</v>
      </c>
      <c r="AD650" s="55">
        <v>9</v>
      </c>
      <c r="AE650" s="58">
        <v>10</v>
      </c>
      <c r="AF650" s="83" t="s">
        <v>569</v>
      </c>
      <c r="AG650" s="54"/>
      <c r="AH650" s="55"/>
      <c r="AI650" s="55"/>
      <c r="AJ650" s="55"/>
      <c r="AK650" s="55"/>
      <c r="AL650" s="55"/>
      <c r="AM650" s="55"/>
      <c r="AN650" s="55"/>
      <c r="AO650" s="55"/>
      <c r="AP650" s="55"/>
      <c r="AQ650" s="55"/>
      <c r="AR650" s="58"/>
      <c r="AS650" s="54"/>
      <c r="AT650" s="55" t="s">
        <v>565</v>
      </c>
      <c r="AU650" s="55" t="s">
        <v>577</v>
      </c>
      <c r="AV650" s="58" t="s">
        <v>578</v>
      </c>
    </row>
    <row r="651" spans="14:117" x14ac:dyDescent="0.25">
      <c r="N651" s="82"/>
      <c r="O651" s="172"/>
      <c r="P651" s="78">
        <v>1</v>
      </c>
      <c r="Q651" s="61">
        <f>N636/N646</f>
        <v>6.5255901886249745E-2</v>
      </c>
      <c r="R651" s="62"/>
      <c r="S651" s="62"/>
      <c r="T651" s="60"/>
      <c r="U651" s="63"/>
      <c r="V651" s="153">
        <f>SQRT($T$51*VLOOKUP(V650,$P$51:$T$60,5))*(1-$Q$20)*Q651*VLOOKUP(V650,P651:Q660,2)</f>
        <v>8.7457964665232707E-4</v>
      </c>
      <c r="W651" s="61">
        <f>SQRT($T$51*VLOOKUP(W650,$P$51:$T$60,5))*(1-$R$20)*Q651*VLOOKUP(W650,P651:Q660,2)</f>
        <v>2.3751193897989715E-3</v>
      </c>
      <c r="X651" s="61">
        <f>SQRT($T$51*VLOOKUP(X650,$P$51:$T$60,5))*(1-$S$20)*Q651*VLOOKUP(X650,P651:Q660,2)</f>
        <v>3.7427477086351985E-3</v>
      </c>
      <c r="Y651" s="61">
        <f>SQRT($T$51*VLOOKUP(Y650,$P$51:$T$60,5))*(1-$T$20)*Q651*VLOOKUP(Y650,P651:Q660,2)</f>
        <v>5.0127661046803999E-3</v>
      </c>
      <c r="Z651" s="61">
        <f>SQRT($T$51*VLOOKUP(Z650,$P$51:$T$60,5))*(1-$U$20)*Q651*VLOOKUP(Z650,P651:Q660,2)</f>
        <v>4.7757341587039391E-3</v>
      </c>
      <c r="AA651" s="61">
        <f>SQRT($T$51*VLOOKUP(AA650,$P$51:$T$60,5))*(1-$V$20)*Q651*VLOOKUP(AA650,P651:Q660,2)</f>
        <v>6.2245039736072939E-3</v>
      </c>
      <c r="AB651" s="61">
        <f>SQRT($T$51*VLOOKUP(AB650,$P$51:$T$60,5))*(1-$W$20)*Q651*VLOOKUP(AB650,P651:Q660,2)</f>
        <v>3.3280655390687279E-4</v>
      </c>
      <c r="AC651" s="61">
        <f>SQRT($T$51*VLOOKUP(AC650,$P$51:$T$60,5))*(1-$X$20)*Q651*VLOOKUP(AC650,P651:Q660,2)</f>
        <v>1.5094614876844182E-3</v>
      </c>
      <c r="AD651" s="61">
        <f>SQRT($T$51*VLOOKUP(AD650,$P$51:$T$60,5))*(1-$Y$20)*Q651*VLOOKUP(AD650,P651:Q660,2)</f>
        <v>2.1938973749903983E-3</v>
      </c>
      <c r="AE651" s="155">
        <f>SQRT($T$51*VLOOKUP(AE650,$P$51:$T$60,5))*(1-$Z$20)*Q651*VLOOKUP(AE650,P651:Q660,2)</f>
        <v>1.9477331799005321E-3</v>
      </c>
      <c r="AF651" s="84">
        <f>$U$51*Q651</f>
        <v>1.7489781948027975E-6</v>
      </c>
      <c r="AG651" s="59" t="s">
        <v>69</v>
      </c>
      <c r="AH651" s="61">
        <f>$AE$10*AE661*100000/($T$3*$AE$9)^2</f>
        <v>0.82559276786503566</v>
      </c>
      <c r="AI651" s="65" t="s">
        <v>583</v>
      </c>
      <c r="AJ651" s="66" t="s">
        <v>573</v>
      </c>
      <c r="AK651" s="61">
        <f>(AH658+SQRT(AH660))^(1/3)+(AH658-SQRT(AH660))^(1/3)-AH654/3</f>
        <v>0.16587119894396057</v>
      </c>
      <c r="AL651" s="63">
        <f>AK651^3+AH654*AK651^2+AH655*AK651+AH656</f>
        <v>0</v>
      </c>
      <c r="AM651" s="65" t="s">
        <v>573</v>
      </c>
      <c r="AN651" s="61">
        <f>IF(AH660&gt;=0,AK651,AK658)</f>
        <v>0.16587119894396057</v>
      </c>
      <c r="AO651" s="61">
        <f>IF(AN651&lt;AN652,AN652,AN651)</f>
        <v>0.16587119894396057</v>
      </c>
      <c r="AP651" s="61">
        <f>AO651</f>
        <v>0.16587119894396057</v>
      </c>
      <c r="AQ651" s="67">
        <f>IF(AP651&lt;AP652,AP652,AP651)</f>
        <v>0.16587119894396057</v>
      </c>
      <c r="AR651" s="81"/>
      <c r="AS651" s="59">
        <v>1</v>
      </c>
      <c r="AT651" s="61">
        <f>AT623</f>
        <v>5.4980683411787988E-2</v>
      </c>
      <c r="AU651" s="61">
        <f>SUMPRODUCT(Q651:Q660,$AT$51:$AT$60)</f>
        <v>0.37388646280319732</v>
      </c>
      <c r="AV651" s="68">
        <f>IF($AA$7,EXP((AT651/AH652)*(AQ656-1)-LN(AQ656-AH652)-AH651*(2*AU651/AH651-AT651/AH652)*LN((AQ656+2.41421536*AH652)/(AQ656-0.41421536*AH652))/(AH652*2.82842713)      ),1)</f>
        <v>2.9100436404159886</v>
      </c>
    </row>
    <row r="652" spans="14:117" x14ac:dyDescent="0.25">
      <c r="N652" s="82"/>
      <c r="O652" s="172"/>
      <c r="P652" s="78">
        <v>2</v>
      </c>
      <c r="Q652" s="61">
        <f>N637/N646</f>
        <v>0.10201986773669483</v>
      </c>
      <c r="R652" s="62"/>
      <c r="S652" s="62"/>
      <c r="T652" s="60"/>
      <c r="U652" s="63"/>
      <c r="V652" s="153">
        <f>SQRT($T$52*VLOOKUP(V650,$P$51:$T$60,5))*(1-$Q$21)*Q652*VLOOKUP(V650,P651:Q660,2)</f>
        <v>2.3751193897989719E-3</v>
      </c>
      <c r="W652" s="61">
        <f>SQRT($T$52*VLOOKUP(W650,$P$51:$T$60,5))*(1-$R$21)*Q652*VLOOKUP(W650,P651:Q660,2)</f>
        <v>6.4167648382177532E-3</v>
      </c>
      <c r="X652" s="61">
        <f>SQRT($T$52*VLOOKUP(X650,$P$51:$T$60,5))*(1-$S$21)*Q652*VLOOKUP(X650,P651:Q660,2)</f>
        <v>1.0270557776531715E-2</v>
      </c>
      <c r="Y652" s="61">
        <f>SQRT($T$52*VLOOKUP(Y650,$P$51:$T$60,5))*(1-$T$21)*Q652*VLOOKUP(Y650,P651:Q660,2)</f>
        <v>1.243996395270603E-2</v>
      </c>
      <c r="Z652" s="61">
        <f>SQRT($T$52*VLOOKUP(Z650,$P$51:$T$60,5))*(1-$U$21)*Q652*VLOOKUP(Z650,P651:Q660,2)</f>
        <v>1.3364764663979107E-2</v>
      </c>
      <c r="AA652" s="61">
        <f>SQRT($T$52*VLOOKUP(AA650,$P$51:$T$60,5))*(1-$V$21)*Q652*VLOOKUP(AA650,P651:Q660,2)</f>
        <v>1.7122524101677854E-2</v>
      </c>
      <c r="AB652" s="61">
        <f>SQRT($T$52*VLOOKUP(AB650,$P$51:$T$60,5))*(1-$W$21)*Q652*VLOOKUP(AB650,P651:Q660,2)</f>
        <v>8.82487633442791E-4</v>
      </c>
      <c r="AC652" s="61">
        <f>SQRT($T$52*VLOOKUP(AC650,$P$51:$T$60,5))*(1-$X$21)*Q652*VLOOKUP(AC650,P651:Q660,2)</f>
        <v>3.907206688846426E-3</v>
      </c>
      <c r="AD652" s="61">
        <f>SQRT($T$52*VLOOKUP(AD650,$P$51:$T$60,5))*(1-$Y$21)*Q652*VLOOKUP(AD650,P651:Q660,2)</f>
        <v>5.9471164830897424E-3</v>
      </c>
      <c r="AE652" s="155">
        <f>SQRT($T$52*VLOOKUP(AE650,$P$51:$T$60,5))*(1-$Z$21)*Q652*VLOOKUP(AE650,P651:Q660,2)</f>
        <v>5.3437297635516509E-3</v>
      </c>
      <c r="AF652" s="84">
        <f>$U$52*Q652</f>
        <v>4.1267133777499176E-6</v>
      </c>
      <c r="AG652" s="59" t="s">
        <v>65</v>
      </c>
      <c r="AH652" s="61">
        <f>AF661*$AE$10*100000/($T$3*$AE$9)</f>
        <v>0.10707934474063555</v>
      </c>
      <c r="AI652" s="61"/>
      <c r="AJ652" s="66" t="s">
        <v>574</v>
      </c>
      <c r="AK652" s="66" t="e">
        <f>1/0</f>
        <v>#DIV/0!</v>
      </c>
      <c r="AL652" s="61"/>
      <c r="AM652" s="65" t="s">
        <v>574</v>
      </c>
      <c r="AN652" s="66">
        <f>IF(AH660&gt;=0,0,AK659)</f>
        <v>0</v>
      </c>
      <c r="AO652" s="61">
        <f>IF(AN651&lt;AN652,AN651,AN652)</f>
        <v>0</v>
      </c>
      <c r="AP652" s="61">
        <f>IF(AO652&lt;AO653,AO653,AO652)</f>
        <v>0</v>
      </c>
      <c r="AQ652" s="67">
        <f>IF(AP651&lt;AP652,AP651,AP652)</f>
        <v>0</v>
      </c>
      <c r="AR652" s="81"/>
      <c r="AS652" s="59">
        <v>2</v>
      </c>
      <c r="AT652" s="61">
        <f t="shared" ref="AT652:AT660" si="129">AT624</f>
        <v>8.2978405430088234E-2</v>
      </c>
      <c r="AU652" s="61">
        <f>SUMPRODUCT(Q651:Q660,$AU$51:$AU$60)</f>
        <v>0.64405328265656792</v>
      </c>
      <c r="AV652" s="68">
        <f>IF($AA$8,EXP((AT652/AH652)*(AQ656-1)-LN(AQ656-AH652)-AH651*(2*AU652/AH651-AT652/AH652)*LN((AQ656+2.41421536*AH652)/(AQ656-0.41421536*AH652))/(AH652*2.82842713)      ),1)</f>
        <v>0.61280428596282344</v>
      </c>
    </row>
    <row r="653" spans="14:117" x14ac:dyDescent="0.25">
      <c r="N653" s="82"/>
      <c r="O653" s="172"/>
      <c r="P653" s="78">
        <v>3</v>
      </c>
      <c r="Q653" s="61">
        <f>N638/N646</f>
        <v>0.11931858871564724</v>
      </c>
      <c r="R653" s="62"/>
      <c r="S653" s="62"/>
      <c r="T653" s="60"/>
      <c r="U653" s="63"/>
      <c r="V653" s="153">
        <f>SQRT($T$53*VLOOKUP(V650,$P$51:$T$60,5))*(1-$Q$22)*Q653*VLOOKUP(V650,P651:Q660,2)</f>
        <v>3.7427477086351985E-3</v>
      </c>
      <c r="W653" s="61">
        <f>SQRT($T$53*VLOOKUP(W650,$P$51:$T$60,5))*(1-$R$22)*Q653*VLOOKUP(W650,P651:Q660,2)</f>
        <v>1.0270557776531717E-2</v>
      </c>
      <c r="X653" s="61">
        <f>SQRT($T$53*VLOOKUP(X650,$P$51:$T$60,5))*(1-$S$22)*Q653*VLOOKUP(X650,P651:Q660,2)</f>
        <v>1.6475094344663124E-2</v>
      </c>
      <c r="Y653" s="61">
        <f>SQRT($T$53*VLOOKUP(Y650,$P$51:$T$60,5))*(1-$T$22)*Q653*VLOOKUP(Y650,P651:Q660,2)</f>
        <v>2.1977133334853221E-2</v>
      </c>
      <c r="Z653" s="61">
        <f>SQRT($T$53*VLOOKUP(Z650,$P$51:$T$60,5))*(1-$U$22)*Q653*VLOOKUP(Z650,P651:Q660,2)</f>
        <v>2.1438356796545592E-2</v>
      </c>
      <c r="AA653" s="61">
        <f>SQRT($T$53*VLOOKUP(AA650,$P$51:$T$60,5))*(1-$V$22)*Q653*VLOOKUP(AA650,P651:Q660,2)</f>
        <v>2.6913561996671685E-2</v>
      </c>
      <c r="AB653" s="61">
        <f>SQRT($T$53*VLOOKUP(AB650,$P$51:$T$60,5))*(1-$W$22)*Q653*VLOOKUP(AB650,P651:Q660,2)</f>
        <v>1.3638083410921298E-3</v>
      </c>
      <c r="AC653" s="61">
        <f>SQRT($T$53*VLOOKUP(AC650,$P$51:$T$60,5))*(1-$X$22)*Q653*VLOOKUP(AC650,P651:Q660,2)</f>
        <v>6.3191281040005888E-3</v>
      </c>
      <c r="AD653" s="61">
        <f>SQRT($T$53*VLOOKUP(AD650,$P$51:$T$60,5))*(1-$Y$22)*Q653*VLOOKUP(AD650,P651:Q660,2)</f>
        <v>9.4825507303270221E-3</v>
      </c>
      <c r="AE653" s="155">
        <f>SQRT($T$53*VLOOKUP(AE650,$P$51:$T$60,5))*(1-$Z$22)*Q653*VLOOKUP(AE650,P651:Q660,2)</f>
        <v>8.6393865235432476E-3</v>
      </c>
      <c r="AF653" s="84">
        <f>$U$53*Q653</f>
        <v>6.7229293447381487E-6</v>
      </c>
      <c r="AG653" s="82"/>
      <c r="AH653" s="65"/>
      <c r="AI653" s="61"/>
      <c r="AJ653" s="66" t="s">
        <v>575</v>
      </c>
      <c r="AK653" s="66" t="e">
        <f>1/0</f>
        <v>#DIV/0!</v>
      </c>
      <c r="AL653" s="61"/>
      <c r="AM653" s="65" t="s">
        <v>575</v>
      </c>
      <c r="AN653" s="66">
        <f>IF(AH660&gt;=0,0,AK660)</f>
        <v>0</v>
      </c>
      <c r="AO653" s="61">
        <f>AN653</f>
        <v>0</v>
      </c>
      <c r="AP653" s="61">
        <f>IF(AO652&lt;AO653,AO652,AO653)</f>
        <v>0</v>
      </c>
      <c r="AQ653" s="67">
        <f>AP653</f>
        <v>0</v>
      </c>
      <c r="AR653" s="81"/>
      <c r="AS653" s="59">
        <v>3</v>
      </c>
      <c r="AT653" s="61">
        <f t="shared" si="129"/>
        <v>0.11558353539329831</v>
      </c>
      <c r="AU653" s="61">
        <f>SUMPRODUCT(Q651:Q660,$AV$51:$AV$60)</f>
        <v>0.89314761726529335</v>
      </c>
      <c r="AV653" s="68">
        <f>IF($AA$9,EXP((AT653/AH652)*(AQ656-1)-LN(AQ656-AH652)-AH651*(2*AU653/AH651-AT653/AH652)*LN((AQ656+2.41421536*AH652)/(AQ656-0.41421536*AH652))/(AH652*2.82842713)      ),1)</f>
        <v>0.17156850668855786</v>
      </c>
    </row>
    <row r="654" spans="14:117" x14ac:dyDescent="0.25">
      <c r="N654" s="82"/>
      <c r="O654" s="172"/>
      <c r="P654" s="78">
        <v>4</v>
      </c>
      <c r="Q654" s="61">
        <f>N639/N646</f>
        <v>0.12592706197435827</v>
      </c>
      <c r="R654" s="62"/>
      <c r="S654" s="62"/>
      <c r="T654" s="60"/>
      <c r="U654" s="63"/>
      <c r="V654" s="153">
        <f>SQRT($T$54*VLOOKUP(V650,$P$51:$T$60,5))*(1-$Q$23)*Q654*VLOOKUP(V650,P651:Q660,2)</f>
        <v>5.0127661046803999E-3</v>
      </c>
      <c r="W654" s="61">
        <f>SQRT($T$54*VLOOKUP(W650,$P$51:$T$60,5))*(1-$R$23)*Q654*VLOOKUP(W650,P651:Q660,2)</f>
        <v>1.243996395270603E-2</v>
      </c>
      <c r="X654" s="61">
        <f>SQRT($T$54*VLOOKUP(X650,$P$51:$T$60,5))*(1-$S$23)*Q654*VLOOKUP(X650,P651:Q660,2)</f>
        <v>2.1977133334853217E-2</v>
      </c>
      <c r="Y654" s="61">
        <f>SQRT($T$54*VLOOKUP(Y650,$P$51:$T$60,5))*(1-$T$23)*Q654*VLOOKUP(Y650,P651:Q660,2)</f>
        <v>2.951109059297212E-2</v>
      </c>
      <c r="Z654" s="61">
        <f>SQRT($T$54*VLOOKUP(Z650,$P$51:$T$60,5))*(1-$U$23)*Q654*VLOOKUP(Z650,P651:Q660,2)</f>
        <v>2.848193546892528E-2</v>
      </c>
      <c r="AA654" s="61">
        <f>SQRT($T$54*VLOOKUP(AA650,$P$51:$T$60,5))*(1-$V$23)*Q654*VLOOKUP(AA650,P651:Q660,2)</f>
        <v>3.4270001075309746E-2</v>
      </c>
      <c r="AB654" s="61">
        <f>SQRT($T$54*VLOOKUP(AB650,$P$51:$T$60,5))*(1-$W$23)*Q654*VLOOKUP(AB650,P651:Q660,2)</f>
        <v>1.835666102162769E-3</v>
      </c>
      <c r="AC654" s="61">
        <f>SQRT($T$54*VLOOKUP(AC650,$P$51:$T$60,5))*(1-$X$23)*Q654*VLOOKUP(AC650,P651:Q660,2)</f>
        <v>8.3685478634280084E-3</v>
      </c>
      <c r="AD654" s="61">
        <f>SQRT($T$54*VLOOKUP(AD650,$P$51:$T$60,5))*(1-$Y$23)*Q654*VLOOKUP(AD650,P651:Q660,2)</f>
        <v>1.3912775631673539E-2</v>
      </c>
      <c r="AE654" s="155">
        <f>SQRT($T$54*VLOOKUP(AE650,$P$51:$T$60,5))*(1-$Z$23)*Q654*VLOOKUP(AE650,P651:Q660,2)</f>
        <v>1.0496675165990507E-2</v>
      </c>
      <c r="AF654" s="84">
        <f>$U$54*Q654</f>
        <v>9.1154605155961497E-6</v>
      </c>
      <c r="AG654" s="59" t="s">
        <v>570</v>
      </c>
      <c r="AH654" s="60">
        <f>AH652-1</f>
        <v>-0.89292065525936448</v>
      </c>
      <c r="AI654" s="61"/>
      <c r="AJ654" s="66"/>
      <c r="AK654" s="61"/>
      <c r="AL654" s="61"/>
      <c r="AM654" s="50"/>
      <c r="AN654" s="65"/>
      <c r="AO654" s="65"/>
      <c r="AP654" s="65"/>
      <c r="AQ654" s="65"/>
      <c r="AR654" s="81"/>
      <c r="AS654" s="59">
        <v>4</v>
      </c>
      <c r="AT654" s="61">
        <f t="shared" si="129"/>
        <v>0.14849269129567372</v>
      </c>
      <c r="AU654" s="61">
        <f>SUMPRODUCT(Q651:Q660,$AW$51:$AW$60)</f>
        <v>1.1115048530025122</v>
      </c>
      <c r="AV654" s="68">
        <f>IF($AA$10,EXP((AT654/AH652)*(AQ656-1)-LN(AQ656-AH652)-AH651*(2*AU654/AH651-AT654/AH652)*LN((AQ656+2.41421536*AH652)/(AQ656-0.41421536*AH652))/(AH652*2.82842713)      ),1)</f>
        <v>6.2368915175640867E-2</v>
      </c>
    </row>
    <row r="655" spans="14:117" x14ac:dyDescent="0.25">
      <c r="N655" s="82"/>
      <c r="O655" s="172"/>
      <c r="P655" s="78">
        <v>5</v>
      </c>
      <c r="Q655" s="61">
        <f>N640/N646</f>
        <v>0.12573146516515935</v>
      </c>
      <c r="R655" s="62"/>
      <c r="S655" s="62"/>
      <c r="T655" s="60"/>
      <c r="U655" s="63"/>
      <c r="V655" s="153">
        <f>SQRT($T$55*VLOOKUP(V650,$P$51:$T$60,5))*(1-$Q$24)*Q655*VLOOKUP(V650,P651:Q660,2)</f>
        <v>4.7757341587039382E-3</v>
      </c>
      <c r="W655" s="61">
        <f>SQRT($T$55*VLOOKUP(W650,$P$51:$T$60,5))*(1-$R$24)*Q655*VLOOKUP(W650,P651:Q660,2)</f>
        <v>1.3364764663979109E-2</v>
      </c>
      <c r="X655" s="61">
        <f>SQRT($T$55*VLOOKUP(X650,$P$51:$T$60,5))*(1-$S$24)*Q655*VLOOKUP(X650,P651:Q660,2)</f>
        <v>2.1438356796545592E-2</v>
      </c>
      <c r="Y655" s="61">
        <f>SQRT($T$55*VLOOKUP(Y650,$P$51:$T$60,5))*(1-$T$24)*Q655*VLOOKUP(Y650,P651:Q660,2)</f>
        <v>2.848193546892528E-2</v>
      </c>
      <c r="Z655" s="61">
        <f>SQRT($T$55*VLOOKUP(Z650,$P$51:$T$60,5))*(1-$U$24)*Q655*VLOOKUP(Z650,P651:Q660,2)</f>
        <v>2.7466692840858762E-2</v>
      </c>
      <c r="AA655" s="61">
        <f>SQRT($T$55*VLOOKUP(AA650,$P$51:$T$60,5))*(1-$V$24)*Q655*VLOOKUP(AA650,P651:Q660,2)</f>
        <v>3.5703738018208434E-2</v>
      </c>
      <c r="AB655" s="61">
        <f>SQRT($T$55*VLOOKUP(AB650,$P$51:$T$60,5))*(1-$W$24)*Q655*VLOOKUP(AB650,P651:Q660,2)</f>
        <v>1.7260905957035392E-3</v>
      </c>
      <c r="AC655" s="61">
        <f>SQRT($T$55*VLOOKUP(AC650,$P$51:$T$60,5))*(1-$X$24)*Q655*VLOOKUP(AC650,P651:Q660,2)</f>
        <v>8.1973699568937217E-3</v>
      </c>
      <c r="AD655" s="61">
        <f>SQRT($T$55*VLOOKUP(AD650,$P$51:$T$60,5))*(1-$Y$24)*Q655*VLOOKUP(AD650,P651:Q660,2)</f>
        <v>1.2786006307879171E-2</v>
      </c>
      <c r="AE655" s="155">
        <f>SQRT($T$55*VLOOKUP(AE650,$P$51:$T$60,5))*(1-$Z$24)*Q655*VLOOKUP(AE650,P651:Q660,2)</f>
        <v>1.115506576263163E-2</v>
      </c>
      <c r="AF655" s="84">
        <f>$U$55*Q655</f>
        <v>9.0992505940709479E-6</v>
      </c>
      <c r="AG655" s="59" t="s">
        <v>571</v>
      </c>
      <c r="AH655" s="60">
        <f>AH651-3*AH652*AH652-2*AH652</f>
        <v>0.57703612017351302</v>
      </c>
      <c r="AI655" s="61" t="s">
        <v>584</v>
      </c>
      <c r="AJ655" s="66" t="s">
        <v>585</v>
      </c>
      <c r="AK655" s="61">
        <f>AH658^2/AH659^3</f>
        <v>-0.41970654246538908</v>
      </c>
      <c r="AL655" s="61"/>
      <c r="AM655" s="50"/>
      <c r="AN655" s="65"/>
      <c r="AO655" s="65"/>
      <c r="AP655" s="65"/>
      <c r="AQ655" s="65"/>
      <c r="AR655" s="81"/>
      <c r="AS655" s="59">
        <v>5</v>
      </c>
      <c r="AT655" s="61">
        <f t="shared" si="129"/>
        <v>0.14845922339919562</v>
      </c>
      <c r="AU655" s="61">
        <f>SUMPRODUCT(Q651:Q660,$AX$51:$AX$60)</f>
        <v>1.1051290498087196</v>
      </c>
      <c r="AV655" s="68">
        <f>IF($AA$11,EXP((AT655/AH652)*(AQ656-1)-LN(AQ656-AH652)-AH651*(2*AU655/AH651-AT655/AH652)*LN((AQ656+2.41421536*AH652)/(AQ656-0.41421536*AH652))/(AH652*2.82842713)      ),1)</f>
        <v>6.568795629542401E-2</v>
      </c>
    </row>
    <row r="656" spans="14:117" x14ac:dyDescent="0.25">
      <c r="N656" s="82"/>
      <c r="O656" s="172"/>
      <c r="P656" s="78">
        <v>6</v>
      </c>
      <c r="Q656" s="61">
        <f>N641/N646</f>
        <v>0.12962149435781789</v>
      </c>
      <c r="R656" s="62"/>
      <c r="S656" s="62"/>
      <c r="T656" s="60"/>
      <c r="U656" s="63"/>
      <c r="V656" s="153">
        <f>SQRT($T$56*VLOOKUP(V650,$P$51:$T$60,5))*(1-$Q$25)*Q656*VLOOKUP(V650,P651:Q660,2)</f>
        <v>6.224503973607293E-3</v>
      </c>
      <c r="W656" s="61">
        <f>SQRT($T$56*VLOOKUP(W650,$P$51:$T$60,5))*(1-$R$25)*Q656*VLOOKUP(W650,P651:Q660,2)</f>
        <v>1.7122524101677854E-2</v>
      </c>
      <c r="X656" s="61">
        <f>SQRT($T$56*VLOOKUP(X650,$P$51:$T$60,5))*(1-$S$25)*Q656*VLOOKUP(X650,P651:Q660,2)</f>
        <v>2.6913561996671685E-2</v>
      </c>
      <c r="Y656" s="61">
        <f>SQRT($T$56*VLOOKUP(Y650,$P$51:$T$60,5))*(1-$T$25)*Q656*VLOOKUP(Y650,P651:Q660,2)</f>
        <v>3.4270001075309746E-2</v>
      </c>
      <c r="Z656" s="61">
        <f>SQRT($T$56*VLOOKUP(Z650,$P$51:$T$60,5))*(1-$U$25)*Q656*VLOOKUP(Z650,P651:Q660,2)</f>
        <v>3.5703738018208427E-2</v>
      </c>
      <c r="AA656" s="61">
        <f>SQRT($T$56*VLOOKUP(AA650,$P$51:$T$60,5))*(1-$V$25)*Q656*VLOOKUP(AA650,P651:Q660,2)</f>
        <v>4.6411008265857388E-2</v>
      </c>
      <c r="AB656" s="61">
        <f>SQRT($T$56*VLOOKUP(AB650,$P$51:$T$60,5))*(1-$W$25)*Q656*VLOOKUP(AB650,P651:Q660,2)</f>
        <v>2.4771877718244607E-3</v>
      </c>
      <c r="AC656" s="61">
        <f>SQRT($T$56*VLOOKUP(AC650,$P$51:$T$60,5))*(1-$X$25)*Q656*VLOOKUP(AC650,P651:Q660,2)</f>
        <v>1.0629057498743631E-2</v>
      </c>
      <c r="AD656" s="61">
        <f>SQRT($T$56*VLOOKUP(AD650,$P$51:$T$60,5))*(1-$Y$25)*Q656*VLOOKUP(AD650,P651:Q660,2)</f>
        <v>1.6348249020560427E-2</v>
      </c>
      <c r="AE656" s="155">
        <f>SQRT($T$56*VLOOKUP(AE650,$P$51:$T$60,5))*(1-$Z$25)*Q656*VLOOKUP(AE650,P651:Q660,2)</f>
        <v>1.4500382258340855E-2</v>
      </c>
      <c r="AF656" s="84">
        <f>$U$56*Q656</f>
        <v>1.166966620769907E-5</v>
      </c>
      <c r="AG656" s="59" t="s">
        <v>572</v>
      </c>
      <c r="AH656" s="60">
        <f>-1*AH651*AH652+AH652^2+AH652^3</f>
        <v>-7.5710176260321949E-2</v>
      </c>
      <c r="AI656" s="61"/>
      <c r="AJ656" s="66" t="s">
        <v>586</v>
      </c>
      <c r="AK656" s="61" t="e">
        <f>SQRT(1-AK655)/SQRT(AK655)*AH658/ABS(AH658)</f>
        <v>#NUM!</v>
      </c>
      <c r="AL656" s="61"/>
      <c r="AM656" s="50"/>
      <c r="AN656" s="65"/>
      <c r="AO656" s="65"/>
      <c r="AP656" s="65" t="s">
        <v>579</v>
      </c>
      <c r="AQ656" s="61">
        <f>IF(AH660&gt;=0,AQ651,AQ653)</f>
        <v>0.16587119894396057</v>
      </c>
      <c r="AR656" s="81"/>
      <c r="AS656" s="59">
        <v>6</v>
      </c>
      <c r="AT656" s="61">
        <f t="shared" si="129"/>
        <v>0.18468301041282212</v>
      </c>
      <c r="AU656" s="61">
        <f>SUMPRODUCT(Q651:Q660,$AY$51:$AY$60)</f>
        <v>1.3674229046483541</v>
      </c>
      <c r="AV656" s="68">
        <f>IF($AA$12,EXP((AT656/AH652)*(AQ656-1)-LN(AQ656-AH652)-AH651*(2*AU656/AH651-AT656/AH652)*LN((AQ656+2.41421536*AH652)/(AQ656-0.41421536*AH652))/(AH652*2.82842713)      ),1)</f>
        <v>1.7990836363112044E-2</v>
      </c>
    </row>
    <row r="657" spans="14:58" x14ac:dyDescent="0.25">
      <c r="N657" s="82"/>
      <c r="O657" s="172"/>
      <c r="P657" s="78">
        <v>7</v>
      </c>
      <c r="Q657" s="61">
        <f>N642/N646</f>
        <v>3.9090198547938326E-2</v>
      </c>
      <c r="R657" s="62"/>
      <c r="S657" s="62"/>
      <c r="T657" s="60"/>
      <c r="U657" s="63"/>
      <c r="V657" s="153">
        <f>SQRT($T$57*VLOOKUP(V650,$P$51:$T$60,5))*(1-$Q$26)*Q657*VLOOKUP(V650,P651:Q660,2)</f>
        <v>3.3280655390687279E-4</v>
      </c>
      <c r="W657" s="61">
        <f>SQRT($T$57*VLOOKUP(W650,$P$51:$T$60,5))*(1-$R$26)*Q657*VLOOKUP(W650,P651:Q660,2)</f>
        <v>8.82487633442791E-4</v>
      </c>
      <c r="X657" s="61">
        <f>SQRT($T$57*VLOOKUP(X650,$P$51:$T$60,5))*(1-$S$26)*Q657*VLOOKUP(X650,P651:Q660,2)</f>
        <v>1.3638083410921298E-3</v>
      </c>
      <c r="Y657" s="61">
        <f>SQRT($T$57*VLOOKUP(Y650,$P$51:$T$60,5))*(1-$T$26)*Q657*VLOOKUP(Y650,P651:Q660,2)</f>
        <v>1.835666102162769E-3</v>
      </c>
      <c r="Z657" s="61">
        <f>SQRT($T$57*VLOOKUP(Z650,$P$51:$T$60,5))*(1-$U$26)*Q657*VLOOKUP(Z650,P651:Q660,2)</f>
        <v>1.726090595703539E-3</v>
      </c>
      <c r="AA657" s="61">
        <f>SQRT($T$57*VLOOKUP(AA650,$P$51:$T$60,5))*(1-$V$26)*Q657*VLOOKUP(AA650,P651:Q660,2)</f>
        <v>2.4771877718244607E-3</v>
      </c>
      <c r="AB657" s="61">
        <f>SQRT($T$57*VLOOKUP(AB650,$P$51:$T$60,5))*(1-$W$26)*Q657*VLOOKUP(AB650,P651:Q660,2)</f>
        <v>1.3490450800618655E-4</v>
      </c>
      <c r="AC657" s="61">
        <f>SQRT($T$57*VLOOKUP(AC650,$P$51:$T$60,5))*(1-$X$26)*Q657*VLOOKUP(AC650,P651:Q660,2)</f>
        <v>6.6393087049393255E-4</v>
      </c>
      <c r="AD657" s="61">
        <f>SQRT($T$57*VLOOKUP(AD650,$P$51:$T$60,5))*(1-$Y$26)*Q657*VLOOKUP(AD650,P651:Q660,2)</f>
        <v>7.7444842054980251E-4</v>
      </c>
      <c r="AE657" s="155">
        <f>SQRT($T$57*VLOOKUP(AE650,$P$51:$T$60,5))*(1-$Z$26)*Q657*VLOOKUP(AE650,P651:Q660,2)</f>
        <v>7.14855722511544E-4</v>
      </c>
      <c r="AF657" s="84">
        <f>$U$57*Q657</f>
        <v>9.4011282943467471E-7</v>
      </c>
      <c r="AG657" s="82"/>
      <c r="AH657" s="65"/>
      <c r="AI657" s="61"/>
      <c r="AJ657" s="66" t="s">
        <v>587</v>
      </c>
      <c r="AK657" s="61" t="e">
        <f>IF(ATAN(AK656)&lt;0,ATAN(AK656)+PI(),ATAN(AK656))</f>
        <v>#NUM!</v>
      </c>
      <c r="AL657" s="61"/>
      <c r="AM657" s="50"/>
      <c r="AN657" s="65"/>
      <c r="AO657" s="65"/>
      <c r="AP657" s="65"/>
      <c r="AQ657" s="65"/>
      <c r="AR657" s="81"/>
      <c r="AS657" s="59">
        <v>7</v>
      </c>
      <c r="AT657" s="61">
        <f t="shared" si="129"/>
        <v>4.9335284646156045E-2</v>
      </c>
      <c r="AU657" s="61">
        <f>SUMPRODUCT(Q651:Q660,$AZ$51:$AZ$60)</f>
        <v>0.23481514829010253</v>
      </c>
      <c r="AV657" s="68">
        <f>IF($AA$13,EXP((AT657/AH652)*(AQ656-1)-LN(AQ656-AH652)-AH651*(2*AU657/AH651-AT657/AH652)*LN((AQ656+2.41421536*AH652)/(AQ656-0.41421536*AH652))/(AH652*2.82842713)      ),1)</f>
        <v>8.0117645939849744</v>
      </c>
    </row>
    <row r="658" spans="14:58" x14ac:dyDescent="0.25">
      <c r="N658" s="82"/>
      <c r="O658" s="172"/>
      <c r="P658" s="78">
        <v>8</v>
      </c>
      <c r="Q658" s="61">
        <f>N643/N646</f>
        <v>8.8114409279284336E-2</v>
      </c>
      <c r="R658" s="62"/>
      <c r="S658" s="62"/>
      <c r="T658" s="60"/>
      <c r="U658" s="63"/>
      <c r="V658" s="153">
        <f>SQRT($T$58*VLOOKUP(V650,$P$51:$T$60,5))*(1-$Q$27)*Q658*VLOOKUP(V650,P651:Q660,2)</f>
        <v>1.5094614876844184E-3</v>
      </c>
      <c r="W658" s="61">
        <f>SQRT($T$58*VLOOKUP(W650,$P$51:$T$60,5))*(1-$R$27)*Q658*VLOOKUP(W650,P651:Q660,2)</f>
        <v>3.907206688846426E-3</v>
      </c>
      <c r="X658" s="61">
        <f>SQRT($T$58*VLOOKUP(X650,$P$51:$T$60,5))*(1-$S$27)*Q658*VLOOKUP(X650,P651:Q660,2)</f>
        <v>6.3191281040005888E-3</v>
      </c>
      <c r="Y658" s="61">
        <f>SQRT($T$58*VLOOKUP(Y650,$P$51:$T$60,5))*(1-$T$27)*Q658*VLOOKUP(Y650,P651:Q660,2)</f>
        <v>8.3685478634280101E-3</v>
      </c>
      <c r="Z658" s="61">
        <f>SQRT($T$58*VLOOKUP(Z650,$P$51:$T$60,5))*(1-$U$27)*Q658*VLOOKUP(Z650,P651:Q660,2)</f>
        <v>8.1973699568937217E-3</v>
      </c>
      <c r="AA658" s="61">
        <f>SQRT($T$58*VLOOKUP(AA650,$P$51:$T$60,5))*(1-$V$27)*Q658*VLOOKUP(AA650,P651:Q660,2)</f>
        <v>1.0629057498743631E-2</v>
      </c>
      <c r="AB658" s="61">
        <f>SQRT($T$58*VLOOKUP(AB650,$P$51:$T$60,5))*(1-$W$27)*Q658*VLOOKUP(AB650,P651:Q660,2)</f>
        <v>6.6393087049393255E-4</v>
      </c>
      <c r="AC658" s="61">
        <f>SQRT($T$58*VLOOKUP(AC650,$P$51:$T$60,5))*(1-$X$27)*Q658*VLOOKUP(AC650,P651:Q660,2)</f>
        <v>3.159201714045181E-3</v>
      </c>
      <c r="AD658" s="61">
        <f>SQRT($T$58*VLOOKUP(AD650,$P$51:$T$60,5))*(1-$Y$27)*Q658*VLOOKUP(AD650,P651:Q660,2)</f>
        <v>4.1087068784635217E-3</v>
      </c>
      <c r="AE658" s="155">
        <f>SQRT($T$58*VLOOKUP(AE650,$P$51:$T$60,5))*(1-$Z$27)*Q658*VLOOKUP(AE650,P651:Q660,2)</f>
        <v>3.5743535881601783E-3</v>
      </c>
      <c r="AF658" s="84">
        <f>$U$58*Q658</f>
        <v>2.3505652948177952E-6</v>
      </c>
      <c r="AG658" s="59" t="s">
        <v>582</v>
      </c>
      <c r="AH658" s="61">
        <f>AH654*AH655/6-AH656/2-AH654^3/27</f>
        <v>-2.1651632747183115E-2</v>
      </c>
      <c r="AI658" s="61"/>
      <c r="AJ658" s="66" t="s">
        <v>573</v>
      </c>
      <c r="AK658" s="61" t="e">
        <f>2*SQRT(AH659)*COS(AK657/3)-AH654/3</f>
        <v>#NUM!</v>
      </c>
      <c r="AL658" s="69" t="e">
        <f>AK658^3+AH654*AK658^2+AH655*AK658+AH656</f>
        <v>#NUM!</v>
      </c>
      <c r="AM658" s="50"/>
      <c r="AN658" s="65"/>
      <c r="AO658" s="65"/>
      <c r="AP658" s="65"/>
      <c r="AQ658" s="65"/>
      <c r="AR658" s="81"/>
      <c r="AS658" s="59">
        <v>8</v>
      </c>
      <c r="AT658" s="61">
        <f t="shared" si="129"/>
        <v>5.4723128868748194E-2</v>
      </c>
      <c r="AU658" s="61">
        <f>SUMPRODUCT(Q651:Q660,$BA$51:$BA$60)</f>
        <v>0.48175149864900624</v>
      </c>
      <c r="AV658" s="68">
        <f>IF($AA$14,EXP((AT658/AH652)*(AQ656-1)-LN(AQ656-AH652)-AH651*(2*AU658/AH651-AT658/AH652)*LN((AQ656+2.41421536*AH652)/(AQ656-0.41421536*AH652))/(AH652*2.82842713)      ),1)</f>
        <v>1.1867180463928975</v>
      </c>
    </row>
    <row r="659" spans="14:58" x14ac:dyDescent="0.25">
      <c r="N659" s="82"/>
      <c r="O659" s="172"/>
      <c r="P659" s="78">
        <v>9</v>
      </c>
      <c r="Q659" s="61">
        <f>N644/N646</f>
        <v>0.10887503245890127</v>
      </c>
      <c r="R659" s="62"/>
      <c r="S659" s="62"/>
      <c r="T659" s="60"/>
      <c r="U659" s="63"/>
      <c r="V659" s="153">
        <f>SQRT($T$59*VLOOKUP(V650,$P$51:$T$60,5))*(1-$Q$28)*Q659*VLOOKUP(V650,P651:Q660,2)</f>
        <v>2.1938973749903983E-3</v>
      </c>
      <c r="W659" s="61">
        <f>SQRT($T$59*VLOOKUP(W650,$P$51:$T$60,5))*(1-$R$28)*Q659*VLOOKUP(W650,P651:Q660,2)</f>
        <v>5.9471164830897432E-3</v>
      </c>
      <c r="X659" s="61">
        <f>SQRT($T$59*VLOOKUP(X650,$P$51:$T$60,5))*(1-$S$28)*Q659*VLOOKUP(X650,P651:Q660,2)</f>
        <v>9.4825507303270221E-3</v>
      </c>
      <c r="Y659" s="61">
        <f>SQRT($T$59*VLOOKUP(Y650,$P$51:$T$60,5))*(1-$T$28)*Q659*VLOOKUP(Y650,P651:Q660,2)</f>
        <v>1.391277563167354E-2</v>
      </c>
      <c r="Z659" s="61">
        <f>SQRT($T$59*VLOOKUP(Z650,$P$51:$T$60,5))*(1-$U$28)*Q659*VLOOKUP(Z650,P651:Q660,2)</f>
        <v>1.2786006307879169E-2</v>
      </c>
      <c r="AA659" s="61">
        <f>SQRT($T$59*VLOOKUP(AA650,$P$51:$T$60,5))*(1-$V$28)*Q659*VLOOKUP(AA650,P651:Q660,2)</f>
        <v>1.6348249020560427E-2</v>
      </c>
      <c r="AB659" s="61">
        <f>SQRT($T$59*VLOOKUP(AB650,$P$51:$T$60,5))*(1-$W$28)*Q659*VLOOKUP(AB650,P651:Q660,2)</f>
        <v>7.7444842054980251E-4</v>
      </c>
      <c r="AC659" s="61">
        <f>SQRT($T$59*VLOOKUP(AC650,$P$51:$T$60,5))*(1-$X$28)*Q659*VLOOKUP(AC650,P651:Q660,2)</f>
        <v>4.1087068784635217E-3</v>
      </c>
      <c r="AD659" s="61">
        <f>SQRT($T$59*VLOOKUP(AD650,$P$51:$T$60,5))*(1-$Y$28)*Q659*VLOOKUP(AD650,P651:Q660,2)</f>
        <v>6.5590705693331936E-3</v>
      </c>
      <c r="AE659" s="155">
        <f>SQRT($T$59*VLOOKUP(AE650,$P$51:$T$60,5))*(1-$Z$28)*Q659*VLOOKUP(AE650,P651:Q660,2)</f>
        <v>5.45117470869547E-3</v>
      </c>
      <c r="AF659" s="84">
        <f>$U$59*Q659</f>
        <v>2.941026262552933E-6</v>
      </c>
      <c r="AG659" s="59" t="s">
        <v>558</v>
      </c>
      <c r="AH659" s="61">
        <f>AH654^2/9-AH655/3</f>
        <v>-0.10375567377019179</v>
      </c>
      <c r="AI659" s="61"/>
      <c r="AJ659" s="66" t="s">
        <v>574</v>
      </c>
      <c r="AK659" s="61" t="e">
        <f>2*SQRT(AH659)*COS((AK657+2*PI())/3)-AH654/3</f>
        <v>#NUM!</v>
      </c>
      <c r="AL659" s="69" t="e">
        <f>AK659^3+AK659^2*AH654+AK659*AH655+AH656</f>
        <v>#NUM!</v>
      </c>
      <c r="AM659" s="50"/>
      <c r="AN659" s="65"/>
      <c r="AO659" s="50"/>
      <c r="AP659" s="65"/>
      <c r="AQ659" s="65"/>
      <c r="AR659" s="81"/>
      <c r="AS659" s="59">
        <v>9</v>
      </c>
      <c r="AT659" s="61">
        <f t="shared" si="129"/>
        <v>5.5413571276127595E-2</v>
      </c>
      <c r="AU659" s="61">
        <f>SUMPRODUCT(Q651:Q660,$BB$51:$BB$60)</f>
        <v>0.59958801671088224</v>
      </c>
      <c r="AV659" s="68">
        <f>IF($AA$15,EXP((AT659/AH652)*(AQ656-1)-LN(AQ656-AH652)-AH651*(2*AU659/AH651-AT659/AH652)*LN((AQ656+2.41421536*AH652)/(AQ656-0.41421536*AH652))/(AH652*2.82842713)      ),1)</f>
        <v>0.45596616122439437</v>
      </c>
    </row>
    <row r="660" spans="14:58" x14ac:dyDescent="0.25">
      <c r="N660" s="82"/>
      <c r="O660" s="172"/>
      <c r="P660" s="78">
        <v>10</v>
      </c>
      <c r="Q660" s="61">
        <f>N645/N646</f>
        <v>9.6045979877948801E-2</v>
      </c>
      <c r="R660" s="62"/>
      <c r="S660" s="62"/>
      <c r="T660" s="60"/>
      <c r="U660" s="63"/>
      <c r="V660" s="153">
        <f>SQRT($T$60*VLOOKUP(V650,$P$51:$T$60,5))*(1-$Q$29)*Q660*VLOOKUP(V650,P651:Q660,2)</f>
        <v>1.9477331799005321E-3</v>
      </c>
      <c r="W660" s="61">
        <f>SQRT($T$60*VLOOKUP(W650,$P$51:$T$60,5))*(1-$R$29)*Q660*VLOOKUP(W650,P651:Q660,2)</f>
        <v>5.3437297635516518E-3</v>
      </c>
      <c r="X660" s="61">
        <f>SQRT($T$60*VLOOKUP(X650,$P$51:$T$60,5))*(1-$S$29)*Q660*VLOOKUP(X650,P651:Q660,2)</f>
        <v>8.6393865235432476E-3</v>
      </c>
      <c r="Y660" s="61">
        <f>SQRT($T$60*VLOOKUP(Y650,$P$51:$T$60,5))*(1-$T$29)*Q660*VLOOKUP(Y650,P651:Q660,2)</f>
        <v>1.0496675165990507E-2</v>
      </c>
      <c r="Z660" s="61">
        <f>SQRT($T$60*VLOOKUP(Z650,$P$51:$T$60,5))*(1-$U$29)*Q660*VLOOKUP(Z650,P651:Q660,2)</f>
        <v>1.115506576263163E-2</v>
      </c>
      <c r="AA660" s="61">
        <f>SQRT($T$60*VLOOKUP(AA650,$P$51:$T$60,5))*(1-$V$29)*Q660*VLOOKUP(AA650,P651:Q660,2)</f>
        <v>1.4500382258340855E-2</v>
      </c>
      <c r="AB660" s="61">
        <f>SQRT($T$60*VLOOKUP(AB650,$P$51:$T$60,5))*(1-$W$29)*Q660*VLOOKUP(AB650,P651:Q660,2)</f>
        <v>7.14855722511544E-4</v>
      </c>
      <c r="AC660" s="61">
        <f>SQRT($T$60*VLOOKUP(AC650,$P$51:$T$60,5))*(1-$X$29)*Q660*VLOOKUP(AC650,P651:Q660,2)</f>
        <v>3.5743535881601783E-3</v>
      </c>
      <c r="AD660" s="61">
        <f>SQRT($T$60*VLOOKUP(AD650,$P$51:$T$60,5))*(1-$Y$29)*Q660*VLOOKUP(AD650,P651:Q660,2)</f>
        <v>5.4511747086954708E-3</v>
      </c>
      <c r="AE660" s="155">
        <f>SQRT($T$60*VLOOKUP(AE650,$P$51:$T$60,5))*(1-$Z$29)*Q660*VLOOKUP(AE650,P651:Q660,2)</f>
        <v>4.5304140869675165E-3</v>
      </c>
      <c r="AF660" s="84">
        <f>$U$60*Q660</f>
        <v>3.4840553872099137E-6</v>
      </c>
      <c r="AG660" s="59" t="s">
        <v>72</v>
      </c>
      <c r="AH660" s="63">
        <f>AH658^2-AH659^3</f>
        <v>1.5857479134645969E-3</v>
      </c>
      <c r="AI660" s="61"/>
      <c r="AJ660" s="66" t="s">
        <v>575</v>
      </c>
      <c r="AK660" s="61" t="e">
        <f>2*SQRT(AH659)*COS((AK657+4*PI())/3)-AH654/3</f>
        <v>#NUM!</v>
      </c>
      <c r="AL660" s="69" t="e">
        <f>AK660^3+AK660^2*AH654+AH655*AK660+AH656</f>
        <v>#NUM!</v>
      </c>
      <c r="AM660" s="50"/>
      <c r="AN660" s="65"/>
      <c r="AO660" s="50"/>
      <c r="AP660" s="65"/>
      <c r="AQ660" s="65"/>
      <c r="AR660" s="81"/>
      <c r="AS660" s="59">
        <v>10</v>
      </c>
      <c r="AT660" s="61">
        <f t="shared" si="129"/>
        <v>7.4413442121268769E-2</v>
      </c>
      <c r="AU660" s="61">
        <f>SUMPRODUCT(Q651:Q660,$BC$51:$BC$60)</f>
        <v>0.58144344982905038</v>
      </c>
      <c r="AV660" s="68">
        <f>IF($AA$16,EXP((AT660/AH652)*(AQ656-1)-LN(AQ656-AH652)-AH651*(2*AU660/AH651-AT660/AH652)*LN((AQ656+2.41421536*AH652)/(AQ656-0.41421536*AH652))/(AH652*2.82842713)      ),1)</f>
        <v>0.83642818941298713</v>
      </c>
      <c r="AW660" s="65"/>
      <c r="AX660" s="65"/>
      <c r="AY660" s="65"/>
      <c r="AZ660" s="65"/>
      <c r="BA660" s="65"/>
      <c r="BB660" s="65"/>
      <c r="BC660" s="65"/>
      <c r="BD660" s="65"/>
    </row>
    <row r="661" spans="14:58" x14ac:dyDescent="0.25">
      <c r="N661" s="173"/>
      <c r="O661" s="80"/>
      <c r="P661" s="93"/>
      <c r="Q661" s="72">
        <f>SUM(Q651:Q660)</f>
        <v>1</v>
      </c>
      <c r="R661" s="73"/>
      <c r="S661" s="73"/>
      <c r="T661" s="73"/>
      <c r="U661" s="73"/>
      <c r="V661" s="70"/>
      <c r="W661" s="73"/>
      <c r="X661" s="73"/>
      <c r="Y661" s="73"/>
      <c r="Z661" s="73"/>
      <c r="AA661" s="73"/>
      <c r="AB661" s="73"/>
      <c r="AC661" s="73"/>
      <c r="AD661" s="73"/>
      <c r="AE661" s="88">
        <f>SUM(V651:AE660)</f>
        <v>0.98094535242740777</v>
      </c>
      <c r="AF661" s="85">
        <f>SUM(AF651:AF660)</f>
        <v>5.2198758008672354E-5</v>
      </c>
      <c r="AG661" s="70"/>
      <c r="AH661" s="73"/>
      <c r="AI661" s="74"/>
      <c r="AJ661" s="75"/>
      <c r="AK661" s="74"/>
      <c r="AL661" s="74"/>
      <c r="AM661" s="76"/>
      <c r="AN661" s="73"/>
      <c r="AO661" s="76"/>
      <c r="AP661" s="73"/>
      <c r="AQ661" s="73"/>
      <c r="AR661" s="80"/>
      <c r="AS661" s="70"/>
      <c r="AT661" s="73"/>
      <c r="AU661" s="73"/>
      <c r="AV661" s="77"/>
      <c r="AW661" s="65"/>
      <c r="AX661" s="65"/>
      <c r="AY661" s="65"/>
      <c r="AZ661" s="65"/>
      <c r="BA661" s="65"/>
      <c r="BB661" s="65"/>
      <c r="BC661" s="65"/>
      <c r="BD661" s="65"/>
    </row>
    <row r="662" spans="14:58" x14ac:dyDescent="0.25">
      <c r="N662" s="82" t="s">
        <v>590</v>
      </c>
      <c r="O662" s="81"/>
      <c r="P662" s="171"/>
      <c r="Q662" s="57" t="s">
        <v>560</v>
      </c>
      <c r="R662" s="55"/>
      <c r="S662" s="55"/>
      <c r="T662" s="55"/>
      <c r="U662" s="56"/>
      <c r="V662" s="54">
        <v>1</v>
      </c>
      <c r="W662" s="55">
        <v>2</v>
      </c>
      <c r="X662" s="55">
        <v>3</v>
      </c>
      <c r="Y662" s="55">
        <v>4</v>
      </c>
      <c r="Z662" s="55">
        <v>5</v>
      </c>
      <c r="AA662" s="55">
        <v>6</v>
      </c>
      <c r="AB662" s="55">
        <v>7</v>
      </c>
      <c r="AC662" s="55">
        <v>8</v>
      </c>
      <c r="AD662" s="55">
        <v>9</v>
      </c>
      <c r="AE662" s="58">
        <v>10</v>
      </c>
      <c r="AF662" s="83"/>
      <c r="AG662" s="54"/>
      <c r="AH662" s="55"/>
      <c r="AI662" s="55"/>
      <c r="AJ662" s="55"/>
      <c r="AK662" s="55"/>
      <c r="AL662" s="55"/>
      <c r="AM662" s="55"/>
      <c r="AN662" s="55"/>
      <c r="AO662" s="55"/>
      <c r="AP662" s="55"/>
      <c r="AQ662" s="55"/>
      <c r="AR662" s="58"/>
      <c r="AS662" s="54"/>
      <c r="AT662" s="55" t="s">
        <v>565</v>
      </c>
      <c r="AU662" s="55" t="s">
        <v>577</v>
      </c>
      <c r="AV662" s="58" t="s">
        <v>590</v>
      </c>
      <c r="AW662" s="65"/>
      <c r="AX662" s="65"/>
      <c r="AY662" s="65"/>
      <c r="AZ662" s="65"/>
      <c r="BA662" s="65"/>
      <c r="BB662" s="65"/>
      <c r="BC662" s="65"/>
      <c r="BD662" s="65"/>
    </row>
    <row r="663" spans="14:58" x14ac:dyDescent="0.25">
      <c r="N663" s="82"/>
      <c r="O663" s="81"/>
      <c r="P663" s="78">
        <v>1</v>
      </c>
      <c r="Q663" s="61">
        <f>O636/O646</f>
        <v>0.20818020922509209</v>
      </c>
      <c r="R663" s="60"/>
      <c r="S663" s="60"/>
      <c r="T663" s="61"/>
      <c r="U663" s="62"/>
      <c r="V663" s="153">
        <f>SQRT($T$51*VLOOKUP(V662,$P$51:$T$60,5))*(1-$Q$20)*Q663*VLOOKUP(V662,P663:Q672,2)</f>
        <v>8.9009970039505958E-3</v>
      </c>
      <c r="W663" s="61">
        <f>SQRT($T$51*VLOOKUP(W662,$P$51:$T$60,5))*(1-$R$20)*Q663*VLOOKUP(W662,P663:Q672,2)</f>
        <v>6.9600179751272834E-3</v>
      </c>
      <c r="X663" s="61">
        <f>SQRT($T$51*VLOOKUP(X662,$P$51:$T$60,5))*(1-$S$20)*Q663*VLOOKUP(X662,P663:Q672,2)</f>
        <v>3.9876822453137253E-3</v>
      </c>
      <c r="Y663" s="61">
        <f>SQRT($T$51*VLOOKUP(Y662,$P$51:$T$60,5))*(1-$T$20)*Q663*VLOOKUP(Y662,P663:Q672,2)</f>
        <v>2.4474962223355276E-3</v>
      </c>
      <c r="Z663" s="61">
        <f>SQRT($T$51*VLOOKUP(Z662,$P$51:$T$60,5))*(1-$U$20)*Q663*VLOOKUP(Z662,P663:Q672,2)</f>
        <v>2.4091901701082264E-3</v>
      </c>
      <c r="AA663" s="61">
        <f>SQRT($T$51*VLOOKUP(AA662,$P$51:$T$60,5))*(1-$V$20)*Q663*VLOOKUP(AA662,P663:Q672,2)</f>
        <v>1.1902829913795802E-3</v>
      </c>
      <c r="AB663" s="61">
        <f>SQRT($T$51*VLOOKUP(AB662,$P$51:$T$60,5))*(1-$W$20)*Q663*VLOOKUP(AB662,P663:Q672,2)</f>
        <v>7.8671584735843549E-3</v>
      </c>
      <c r="AC663" s="61">
        <f>SQRT($T$51*VLOOKUP(AC662,$P$51:$T$60,5))*(1-$X$20)*Q663*VLOOKUP(AC662,P663:Q672,2)</f>
        <v>7.4875285976453284E-3</v>
      </c>
      <c r="AD663" s="61">
        <f>SQRT($T$51*VLOOKUP(AD662,$P$51:$T$60,5))*(1-$Y$20)*Q663*VLOOKUP(AD662,P663:Q672,2)</f>
        <v>4.6520557136481566E-3</v>
      </c>
      <c r="AE663" s="155">
        <f>SQRT($T$51*VLOOKUP(AE662,$P$51:$T$60,5))*(1-$Z$20)*Q663*VLOOKUP(AE662,P663:Q672,2)</f>
        <v>7.265969319160394E-3</v>
      </c>
      <c r="AF663" s="84">
        <f>$U$51*Q663</f>
        <v>5.5796125101274757E-6</v>
      </c>
      <c r="AG663" s="59" t="s">
        <v>69</v>
      </c>
      <c r="AH663" s="61">
        <f>$AE$10*AE673*100000/($T$3*$AE$9)^2</f>
        <v>0.27169056804937886</v>
      </c>
      <c r="AI663" s="65" t="s">
        <v>583</v>
      </c>
      <c r="AJ663" s="66" t="s">
        <v>573</v>
      </c>
      <c r="AK663" s="61">
        <f>(AH670+SQRT(AH672))^(1/3)+(AH670-SQRT(AH672))^(1/3)-AH666/3</f>
        <v>0.79388090927910526</v>
      </c>
      <c r="AL663" s="63">
        <f>AK663^3+AH666*AK663^2+AH667*AK663+AH668</f>
        <v>-4.6837533851373792E-17</v>
      </c>
      <c r="AM663" s="65" t="s">
        <v>573</v>
      </c>
      <c r="AN663" s="61">
        <f>IF(AH672&gt;=0,AK663,AK670)</f>
        <v>0.79388090927910526</v>
      </c>
      <c r="AO663" s="61">
        <f>IF(AN663&lt;AN664,AN664,AN663)</f>
        <v>0.79388090927910526</v>
      </c>
      <c r="AP663" s="61">
        <f>AO663</f>
        <v>0.79388090927910526</v>
      </c>
      <c r="AQ663" s="67">
        <f>IF(AP663&lt;AP664,AP664,AP663)</f>
        <v>0.79388090927910526</v>
      </c>
      <c r="AR663" s="81"/>
      <c r="AS663" s="59">
        <v>1</v>
      </c>
      <c r="AT663" s="61">
        <f>AT651</f>
        <v>5.4980683411787988E-2</v>
      </c>
      <c r="AU663" s="61">
        <f>SUMPRODUCT(Q663:Q672,$AT$51:$AT$60)</f>
        <v>0.21494880880709383</v>
      </c>
      <c r="AV663" s="68">
        <f>IF($AA$7,EXP((AT663/AH664)*(AQ668-1)-LN(AQ668-AH664)-AH663*(2*AU663/AH663-AT663/AH664)*LN((AQ668+2.41421536*AH664)/(AQ668-0.41421536*AH664))/(AH664*2.82842713)      ),1)</f>
        <v>0.91217855429260741</v>
      </c>
      <c r="AW663" s="61"/>
      <c r="AX663" s="61"/>
      <c r="AY663" s="61"/>
      <c r="AZ663" s="61"/>
      <c r="BA663" s="61"/>
      <c r="BB663" s="61"/>
      <c r="BC663" s="61"/>
      <c r="BD663" s="65"/>
    </row>
    <row r="664" spans="14:58" x14ac:dyDescent="0.25">
      <c r="N664" s="82"/>
      <c r="O664" s="81"/>
      <c r="P664" s="78">
        <v>2</v>
      </c>
      <c r="Q664" s="61">
        <f>O637/O646</f>
        <v>9.3710882531839762E-2</v>
      </c>
      <c r="R664" s="60"/>
      <c r="S664" s="60"/>
      <c r="T664" s="61"/>
      <c r="U664" s="62"/>
      <c r="V664" s="153">
        <f>SQRT($T$52*VLOOKUP(V662,$P$51:$T$60,5))*(1-$Q$21)*Q664*VLOOKUP(V662,P663:Q672,2)</f>
        <v>6.9600179751272825E-3</v>
      </c>
      <c r="W664" s="61">
        <f>SQRT($T$52*VLOOKUP(W662,$P$51:$T$60,5))*(1-$R$21)*Q664*VLOOKUP(W662,P663:Q672,2)</f>
        <v>5.4141049118085439E-3</v>
      </c>
      <c r="X664" s="61">
        <f>SQRT($T$52*VLOOKUP(X662,$P$51:$T$60,5))*(1-$S$21)*Q664*VLOOKUP(X662,P663:Q672,2)</f>
        <v>3.1507188334696447E-3</v>
      </c>
      <c r="Y664" s="61">
        <f>SQRT($T$52*VLOOKUP(Y662,$P$51:$T$60,5))*(1-$T$21)*Q664*VLOOKUP(Y662,P663:Q672,2)</f>
        <v>1.7488370221041441E-3</v>
      </c>
      <c r="Z664" s="61">
        <f>SQRT($T$52*VLOOKUP(Z662,$P$51:$T$60,5))*(1-$U$21)*Q664*VLOOKUP(Z662,P663:Q672,2)</f>
        <v>1.9412339674369447E-3</v>
      </c>
      <c r="AA664" s="61">
        <f>SQRT($T$52*VLOOKUP(AA662,$P$51:$T$60,5))*(1-$V$21)*Q664*VLOOKUP(AA662,P663:Q672,2)</f>
        <v>9.4275510514707603E-4</v>
      </c>
      <c r="AB664" s="61">
        <f>SQRT($T$52*VLOOKUP(AB662,$P$51:$T$60,5))*(1-$W$21)*Q664*VLOOKUP(AB662,P663:Q672,2)</f>
        <v>6.0064834388517709E-3</v>
      </c>
      <c r="AC664" s="61">
        <f>SQRT($T$52*VLOOKUP(AC662,$P$51:$T$60,5))*(1-$X$21)*Q664*VLOOKUP(AC662,P663:Q672,2)</f>
        <v>5.5804403510423244E-3</v>
      </c>
      <c r="AD664" s="61">
        <f>SQRT($T$52*VLOOKUP(AD662,$P$51:$T$60,5))*(1-$Y$21)*Q664*VLOOKUP(AD662,P663:Q672,2)</f>
        <v>3.6309533654561789E-3</v>
      </c>
      <c r="AE664" s="155">
        <f>SQRT($T$52*VLOOKUP(AE662,$P$51:$T$60,5))*(1-$Z$21)*Q664*VLOOKUP(AE662,P663:Q672,2)</f>
        <v>5.7397663251264122E-3</v>
      </c>
      <c r="AF664" s="84">
        <f>$U$52*Q664</f>
        <v>3.7906141339349949E-6</v>
      </c>
      <c r="AG664" s="59" t="s">
        <v>65</v>
      </c>
      <c r="AH664" s="61">
        <f>AF673*$AE$10*100000/($T$3*$AE$9)</f>
        <v>6.5231209621584907E-2</v>
      </c>
      <c r="AI664" s="61"/>
      <c r="AJ664" s="66" t="s">
        <v>574</v>
      </c>
      <c r="AK664" s="66" t="e">
        <f>1/0</f>
        <v>#DIV/0!</v>
      </c>
      <c r="AL664" s="61"/>
      <c r="AM664" s="65" t="s">
        <v>574</v>
      </c>
      <c r="AN664" s="66">
        <f>IF(AH672&gt;=0,0,AK671)</f>
        <v>0</v>
      </c>
      <c r="AO664" s="61">
        <f>IF(AN663&lt;AN664,AN663,AN664)</f>
        <v>0</v>
      </c>
      <c r="AP664" s="61">
        <f>IF(AO664&lt;AO665,AO665,AO664)</f>
        <v>0</v>
      </c>
      <c r="AQ664" s="67">
        <f>IF(AP663&lt;AP664,AP663,AP664)</f>
        <v>0</v>
      </c>
      <c r="AR664" s="81"/>
      <c r="AS664" s="59">
        <v>2</v>
      </c>
      <c r="AT664" s="61">
        <f t="shared" ref="AT664:AT672" si="130">AT652</f>
        <v>8.2978405430088234E-2</v>
      </c>
      <c r="AU664" s="61">
        <f>SUMPRODUCT(Q663:Q672,$AU$51:$AU$60)</f>
        <v>0.36926200278767318</v>
      </c>
      <c r="AV664" s="68">
        <f>IF($AA$8,EXP((AT664/AH664)*(AQ668-1)-LN(AQ668-AH664)-AH663*(2*AU664/AH663-AT664/AH664)*LN((AQ668+2.41421536*AH664)/(AQ668-0.41421536*AH664))/(AH664*2.82842713)      ),1)</f>
        <v>0.6671392960196072</v>
      </c>
      <c r="AW664" s="61"/>
      <c r="AX664" s="61"/>
      <c r="AY664" s="61"/>
      <c r="AZ664" s="61"/>
      <c r="BA664" s="61"/>
      <c r="BB664" s="61"/>
      <c r="BC664" s="61"/>
      <c r="BD664" s="65"/>
    </row>
    <row r="665" spans="14:58" x14ac:dyDescent="0.25">
      <c r="N665" s="82"/>
      <c r="O665" s="81"/>
      <c r="P665" s="78">
        <v>3</v>
      </c>
      <c r="Q665" s="61">
        <f>O638/O646</f>
        <v>3.9849094302288696E-2</v>
      </c>
      <c r="R665" s="60"/>
      <c r="S665" s="60"/>
      <c r="T665" s="61"/>
      <c r="U665" s="62"/>
      <c r="V665" s="153">
        <f>SQRT($T$53*VLOOKUP(V662,$P$51:$T$60,5))*(1-$Q$22)*Q665*VLOOKUP(V662,P663:Q672,2)</f>
        <v>3.9876822453137253E-3</v>
      </c>
      <c r="W665" s="61">
        <f>SQRT($T$53*VLOOKUP(W662,$P$51:$T$60,5))*(1-$R$22)*Q665*VLOOKUP(W662,P663:Q672,2)</f>
        <v>3.1507188334696447E-3</v>
      </c>
      <c r="X665" s="61">
        <f>SQRT($T$53*VLOOKUP(X662,$P$51:$T$60,5))*(1-$S$22)*Q665*VLOOKUP(X662,P663:Q672,2)</f>
        <v>1.8375899399529333E-3</v>
      </c>
      <c r="Y665" s="61">
        <f>SQRT($T$53*VLOOKUP(Y662,$P$51:$T$60,5))*(1-$T$22)*Q665*VLOOKUP(Y662,P663:Q672,2)</f>
        <v>1.1233273556171793E-3</v>
      </c>
      <c r="Z665" s="61">
        <f>SQRT($T$53*VLOOKUP(Z662,$P$51:$T$60,5))*(1-$U$22)*Q665*VLOOKUP(Z662,P663:Q672,2)</f>
        <v>1.1321738928129566E-3</v>
      </c>
      <c r="AA665" s="61">
        <f>SQRT($T$53*VLOOKUP(AA662,$P$51:$T$60,5))*(1-$V$22)*Q665*VLOOKUP(AA662,P663:Q672,2)</f>
        <v>5.3877490909356508E-4</v>
      </c>
      <c r="AB665" s="61">
        <f>SQRT($T$53*VLOOKUP(AB662,$P$51:$T$60,5))*(1-$W$22)*Q665*VLOOKUP(AB662,P663:Q672,2)</f>
        <v>3.3749712177554344E-3</v>
      </c>
      <c r="AC665" s="61">
        <f>SQRT($T$53*VLOOKUP(AC662,$P$51:$T$60,5))*(1-$X$22)*Q665*VLOOKUP(AC662,P663:Q672,2)</f>
        <v>3.281438881257042E-3</v>
      </c>
      <c r="AD665" s="61">
        <f>SQRT($T$53*VLOOKUP(AD662,$P$51:$T$60,5))*(1-$Y$22)*Q665*VLOOKUP(AD662,P663:Q672,2)</f>
        <v>2.1049630482126262E-3</v>
      </c>
      <c r="AE665" s="155">
        <f>SQRT($T$53*VLOOKUP(AE662,$P$51:$T$60,5))*(1-$Z$22)*Q665*VLOOKUP(AE662,P663:Q672,2)</f>
        <v>3.3739427150651889E-3</v>
      </c>
      <c r="AF665" s="84">
        <f>$U$53*Q665</f>
        <v>2.2452716574157914E-6</v>
      </c>
      <c r="AG665" s="82"/>
      <c r="AH665" s="65"/>
      <c r="AI665" s="61"/>
      <c r="AJ665" s="66" t="s">
        <v>575</v>
      </c>
      <c r="AK665" s="66" t="e">
        <f>1/0</f>
        <v>#DIV/0!</v>
      </c>
      <c r="AL665" s="61"/>
      <c r="AM665" s="65" t="s">
        <v>575</v>
      </c>
      <c r="AN665" s="66">
        <f>IF(AH672&gt;=0,0,AK672)</f>
        <v>0</v>
      </c>
      <c r="AO665" s="61">
        <f>AN665</f>
        <v>0</v>
      </c>
      <c r="AP665" s="61">
        <f>IF(AO664&lt;AO665,AO664,AO665)</f>
        <v>0</v>
      </c>
      <c r="AQ665" s="67">
        <f>AP665</f>
        <v>0</v>
      </c>
      <c r="AR665" s="81"/>
      <c r="AS665" s="59">
        <v>3</v>
      </c>
      <c r="AT665" s="61">
        <f t="shared" si="130"/>
        <v>0.11558353539329831</v>
      </c>
      <c r="AU665" s="61">
        <f>SUMPRODUCT(Q663:Q672,$AV$51:$AV$60)</f>
        <v>0.50489602454190796</v>
      </c>
      <c r="AV665" s="68">
        <f>IF($AA$9,EXP((AT665/AH664)*(AQ668-1)-LN(AQ668-AH664)-AH663*(2*AU665/AH663-AT665/AH664)*LN((AQ668+2.41421536*AH664)/(AQ668-0.41421536*AH664))/(AH664*2.82842713)      ),1)</f>
        <v>0.51372088736571209</v>
      </c>
      <c r="AW665" s="61"/>
      <c r="AX665" s="61"/>
      <c r="AY665" s="61"/>
      <c r="AZ665" s="61"/>
      <c r="BA665" s="61"/>
      <c r="BB665" s="61"/>
      <c r="BC665" s="61"/>
    </row>
    <row r="666" spans="14:58" x14ac:dyDescent="0.25">
      <c r="N666" s="82"/>
      <c r="O666" s="81"/>
      <c r="P666" s="78">
        <v>4</v>
      </c>
      <c r="Q666" s="61">
        <f>O639/O646</f>
        <v>1.9272764548521018E-2</v>
      </c>
      <c r="R666" s="60"/>
      <c r="S666" s="60"/>
      <c r="T666" s="61"/>
      <c r="U666" s="62"/>
      <c r="V666" s="153">
        <f>SQRT($T$54*VLOOKUP(V662,$P$51:$T$60,5))*(1-$Q$23)*Q666*VLOOKUP(V662,P663:Q672,2)</f>
        <v>2.4474962223355276E-3</v>
      </c>
      <c r="W666" s="61">
        <f>SQRT($T$54*VLOOKUP(W662,$P$51:$T$60,5))*(1-$R$23)*Q666*VLOOKUP(W662,P663:Q672,2)</f>
        <v>1.7488370221041439E-3</v>
      </c>
      <c r="X666" s="61">
        <f>SQRT($T$54*VLOOKUP(X662,$P$51:$T$60,5))*(1-$S$23)*Q666*VLOOKUP(X662,P663:Q672,2)</f>
        <v>1.1233273556171795E-3</v>
      </c>
      <c r="Y666" s="61">
        <f>SQRT($T$54*VLOOKUP(Y662,$P$51:$T$60,5))*(1-$T$23)*Q666*VLOOKUP(Y662,P663:Q672,2)</f>
        <v>6.9125000752689417E-4</v>
      </c>
      <c r="Z666" s="61">
        <f>SQRT($T$54*VLOOKUP(Z662,$P$51:$T$60,5))*(1-$U$23)*Q666*VLOOKUP(Z662,P663:Q672,2)</f>
        <v>6.8929596681514512E-4</v>
      </c>
      <c r="AA666" s="61">
        <f>SQRT($T$54*VLOOKUP(AA662,$P$51:$T$60,5))*(1-$V$23)*Q666*VLOOKUP(AA662,P663:Q672,2)</f>
        <v>3.1438723041469688E-4</v>
      </c>
      <c r="AB666" s="61">
        <f>SQRT($T$54*VLOOKUP(AB662,$P$51:$T$60,5))*(1-$W$23)*Q666*VLOOKUP(AB662,P663:Q672,2)</f>
        <v>2.0817329535305741E-3</v>
      </c>
      <c r="AC666" s="61">
        <f>SQRT($T$54*VLOOKUP(AC662,$P$51:$T$60,5))*(1-$X$23)*Q666*VLOOKUP(AC662,P663:Q672,2)</f>
        <v>1.9914612583451599E-3</v>
      </c>
      <c r="AD666" s="61">
        <f>SQRT($T$54*VLOOKUP(AD662,$P$51:$T$60,5))*(1-$Y$23)*Q666*VLOOKUP(AD662,P663:Q672,2)</f>
        <v>1.4152973082369688E-3</v>
      </c>
      <c r="AE666" s="155">
        <f>SQRT($T$54*VLOOKUP(AE662,$P$51:$T$60,5))*(1-$Z$23)*Q666*VLOOKUP(AE662,P663:Q672,2)</f>
        <v>1.8785430634246109E-3</v>
      </c>
      <c r="AF666" s="84">
        <f>$U$54*Q666</f>
        <v>1.3950942832621411E-6</v>
      </c>
      <c r="AG666" s="59" t="s">
        <v>570</v>
      </c>
      <c r="AH666" s="60">
        <f>AH664-1</f>
        <v>-0.93476879037841509</v>
      </c>
      <c r="AI666" s="61"/>
      <c r="AJ666" s="66"/>
      <c r="AK666" s="61"/>
      <c r="AL666" s="61"/>
      <c r="AM666" s="50"/>
      <c r="AN666" s="65"/>
      <c r="AO666" s="65"/>
      <c r="AP666" s="65"/>
      <c r="AQ666" s="65"/>
      <c r="AR666" s="81"/>
      <c r="AS666" s="59">
        <v>4</v>
      </c>
      <c r="AT666" s="61">
        <f t="shared" si="130"/>
        <v>0.14849269129567372</v>
      </c>
      <c r="AU666" s="61">
        <f>SUMPRODUCT(Q663:Q672,$AW$51:$AW$60)</f>
        <v>0.6280368301478304</v>
      </c>
      <c r="AV666" s="68">
        <f>IF($AA$10,EXP((AT666/AH664)*(AQ668-1)-LN(AQ668-AH664)-AH663*(2*AU666/AH663-AT666/AH664)*LN((AQ668+2.41421536*AH664)/(AQ668-0.41421536*AH664))/(AH664*2.82842713)      ),1)</f>
        <v>0.40751466799658725</v>
      </c>
      <c r="AW666" s="61"/>
      <c r="AX666" s="61"/>
      <c r="AY666" s="61"/>
      <c r="AZ666" s="61"/>
      <c r="BA666" s="61"/>
      <c r="BB666" s="61"/>
      <c r="BC666" s="61"/>
    </row>
    <row r="667" spans="14:58" x14ac:dyDescent="0.25">
      <c r="N667" s="82"/>
      <c r="O667" s="81"/>
      <c r="P667" s="78">
        <v>5</v>
      </c>
      <c r="Q667" s="61">
        <f>O640/O646</f>
        <v>1.9881780320742951E-2</v>
      </c>
      <c r="R667" s="60"/>
      <c r="S667" s="60"/>
      <c r="T667" s="61"/>
      <c r="U667" s="62"/>
      <c r="V667" s="153">
        <f>SQRT($T$55*VLOOKUP(V662,$P$51:$T$60,5))*(1-$Q$24)*Q667*VLOOKUP(V662,P663:Q672,2)</f>
        <v>2.4091901701082264E-3</v>
      </c>
      <c r="W667" s="61">
        <f>SQRT($T$55*VLOOKUP(W662,$P$51:$T$60,5))*(1-$R$24)*Q667*VLOOKUP(W662,P663:Q672,2)</f>
        <v>1.9412339674369447E-3</v>
      </c>
      <c r="X667" s="61">
        <f>SQRT($T$55*VLOOKUP(X662,$P$51:$T$60,5))*(1-$S$24)*Q667*VLOOKUP(X662,P663:Q672,2)</f>
        <v>1.1321738928129566E-3</v>
      </c>
      <c r="Y667" s="61">
        <f>SQRT($T$55*VLOOKUP(Y662,$P$51:$T$60,5))*(1-$T$24)*Q667*VLOOKUP(Y662,P663:Q672,2)</f>
        <v>6.8929596681514523E-4</v>
      </c>
      <c r="Z667" s="61">
        <f>SQRT($T$55*VLOOKUP(Z662,$P$51:$T$60,5))*(1-$U$24)*Q667*VLOOKUP(Z662,P663:Q672,2)</f>
        <v>6.8679790161966093E-4</v>
      </c>
      <c r="AA667" s="61">
        <f>SQRT($T$55*VLOOKUP(AA662,$P$51:$T$60,5))*(1-$V$24)*Q667*VLOOKUP(AA662,P663:Q672,2)</f>
        <v>3.3841594429505313E-4</v>
      </c>
      <c r="AB667" s="61">
        <f>SQRT($T$55*VLOOKUP(AB662,$P$51:$T$60,5))*(1-$W$24)*Q667*VLOOKUP(AB662,P663:Q672,2)</f>
        <v>2.0224661649349911E-3</v>
      </c>
      <c r="AC667" s="61">
        <f>SQRT($T$55*VLOOKUP(AC662,$P$51:$T$60,5))*(1-$X$24)*Q667*VLOOKUP(AC662,P663:Q672,2)</f>
        <v>2.0154992597046124E-3</v>
      </c>
      <c r="AD667" s="61">
        <f>SQRT($T$55*VLOOKUP(AD662,$P$51:$T$60,5))*(1-$Y$24)*Q667*VLOOKUP(AD662,P663:Q672,2)</f>
        <v>1.3438635145015803E-3</v>
      </c>
      <c r="AE667" s="155">
        <f>SQRT($T$55*VLOOKUP(AE662,$P$51:$T$60,5))*(1-$Z$24)*Q667*VLOOKUP(AE662,P663:Q672,2)</f>
        <v>2.0626611182044596E-3</v>
      </c>
      <c r="AF667" s="84">
        <f>$U$55*Q667</f>
        <v>1.4388546348129173E-6</v>
      </c>
      <c r="AG667" s="59" t="s">
        <v>571</v>
      </c>
      <c r="AH667" s="60">
        <f>AH663-3*AH664*AH664-2*AH664</f>
        <v>0.1284628166801236</v>
      </c>
      <c r="AI667" s="61" t="s">
        <v>584</v>
      </c>
      <c r="AJ667" s="66" t="s">
        <v>585</v>
      </c>
      <c r="AK667" s="61">
        <f>AH670^2/AH671^3</f>
        <v>1.7729744884996361</v>
      </c>
      <c r="AL667" s="61"/>
      <c r="AM667" s="50"/>
      <c r="AN667" s="65"/>
      <c r="AO667" s="65"/>
      <c r="AP667" s="65"/>
      <c r="AQ667" s="65"/>
      <c r="AR667" s="81"/>
      <c r="AS667" s="59">
        <v>5</v>
      </c>
      <c r="AT667" s="61">
        <f t="shared" si="130"/>
        <v>0.14845922339919562</v>
      </c>
      <c r="AU667" s="61">
        <f>SUMPRODUCT(Q663:Q672,$AX$51:$AX$60)</f>
        <v>0.61980385184720865</v>
      </c>
      <c r="AV667" s="68">
        <f>IF($AA$11,EXP((AT667/AH664)*(AQ668-1)-LN(AQ668-AH664)-AH663*(2*AU667/AH663-AT667/AH664)*LN((AQ668+2.41421536*AH664)/(AQ668-0.41421536*AH664))/(AH664*2.82842713)      ),1)</f>
        <v>0.415407617187256</v>
      </c>
      <c r="AW667" s="61"/>
      <c r="AX667" s="61"/>
      <c r="AY667" s="61"/>
      <c r="AZ667" s="61"/>
      <c r="BA667" s="61"/>
      <c r="BB667" s="61"/>
      <c r="BC667" s="61"/>
    </row>
    <row r="668" spans="14:58" x14ac:dyDescent="0.25">
      <c r="N668" s="82"/>
      <c r="O668" s="81"/>
      <c r="P668" s="78">
        <v>6</v>
      </c>
      <c r="Q668" s="61">
        <f>O641/O646</f>
        <v>7.7696751057575062E-3</v>
      </c>
      <c r="R668" s="60"/>
      <c r="S668" s="60"/>
      <c r="T668" s="61"/>
      <c r="U668" s="62"/>
      <c r="V668" s="153">
        <f>SQRT($T$56*VLOOKUP(V662,$P$51:$T$60,5))*(1-$Q$25)*Q668*VLOOKUP(V662,P663:Q672,2)</f>
        <v>1.1902829913795802E-3</v>
      </c>
      <c r="W668" s="61">
        <f>SQRT($T$56*VLOOKUP(W662,$P$51:$T$60,5))*(1-$R$25)*Q668*VLOOKUP(W662,P663:Q672,2)</f>
        <v>9.4275510514707592E-4</v>
      </c>
      <c r="X668" s="61">
        <f>SQRT($T$56*VLOOKUP(X662,$P$51:$T$60,5))*(1-$S$25)*Q668*VLOOKUP(X662,P663:Q672,2)</f>
        <v>5.3877490909356508E-4</v>
      </c>
      <c r="Y668" s="61">
        <f>SQRT($T$56*VLOOKUP(Y662,$P$51:$T$60,5))*(1-$T$25)*Q668*VLOOKUP(Y662,P663:Q672,2)</f>
        <v>3.1438723041469688E-4</v>
      </c>
      <c r="Z668" s="61">
        <f>SQRT($T$56*VLOOKUP(Z662,$P$51:$T$60,5))*(1-$U$25)*Q668*VLOOKUP(Z662,P663:Q672,2)</f>
        <v>3.3841594429505318E-4</v>
      </c>
      <c r="AA668" s="61">
        <f>SQRT($T$56*VLOOKUP(AA662,$P$51:$T$60,5))*(1-$V$25)*Q668*VLOOKUP(AA662,P663:Q672,2)</f>
        <v>1.667526226900662E-4</v>
      </c>
      <c r="AB668" s="61">
        <f>SQRT($T$56*VLOOKUP(AB662,$P$51:$T$60,5))*(1-$W$25)*Q668*VLOOKUP(AB662,P663:Q672,2)</f>
        <v>1.1002494152828736E-3</v>
      </c>
      <c r="AC668" s="61">
        <f>SQRT($T$56*VLOOKUP(AC662,$P$51:$T$60,5))*(1-$X$25)*Q668*VLOOKUP(AC662,P663:Q672,2)</f>
        <v>9.9064352247060328E-4</v>
      </c>
      <c r="AD668" s="61">
        <f>SQRT($T$56*VLOOKUP(AD662,$P$51:$T$60,5))*(1-$Y$25)*Q668*VLOOKUP(AD662,P663:Q672,2)</f>
        <v>6.5133742617396102E-4</v>
      </c>
      <c r="AE668" s="155">
        <f>SQRT($T$56*VLOOKUP(AE662,$P$51:$T$60,5))*(1-$Z$25)*Q668*VLOOKUP(AE662,P663:Q672,2)</f>
        <v>1.0163650885241285E-3</v>
      </c>
      <c r="AF668" s="84">
        <f>$U$56*Q668</f>
        <v>6.9949444322997421E-7</v>
      </c>
      <c r="AG668" s="59" t="s">
        <v>572</v>
      </c>
      <c r="AH668" s="60">
        <f>-1*AH663*AH664+AH664^2+AH664^3</f>
        <v>-1.3190027669339415E-2</v>
      </c>
      <c r="AI668" s="61"/>
      <c r="AJ668" s="66" t="s">
        <v>586</v>
      </c>
      <c r="AK668" s="61" t="e">
        <f>SQRT(1-AK667)/SQRT(AK667)*AH670/ABS(AH670)</f>
        <v>#NUM!</v>
      </c>
      <c r="AL668" s="61"/>
      <c r="AM668" s="50"/>
      <c r="AN668" s="65"/>
      <c r="AO668" s="65"/>
      <c r="AP668" s="65" t="s">
        <v>589</v>
      </c>
      <c r="AQ668" s="61">
        <f>AQ663</f>
        <v>0.79388090927910526</v>
      </c>
      <c r="AR668" s="81"/>
      <c r="AS668" s="59">
        <v>6</v>
      </c>
      <c r="AT668" s="61">
        <f t="shared" si="130"/>
        <v>0.18468301041282212</v>
      </c>
      <c r="AU668" s="61">
        <f>SUMPRODUCT(Q663:Q672,$AY$51:$AY$60)</f>
        <v>0.78533340769423599</v>
      </c>
      <c r="AV668" s="68">
        <f>IF($AA$12,EXP((AT668/AH664)*(AQ668-1)-LN(AQ668-AH664)-AH663*(2*AU668/AH663-AT668/AH664)*LN((AQ668+2.41421536*AH664)/(AQ668-0.41421536*AH664))/(AH664*2.82842713)      ),1)</f>
        <v>0.30014113361189565</v>
      </c>
      <c r="AW668" s="61"/>
      <c r="AX668" s="61"/>
      <c r="AY668" s="61"/>
      <c r="AZ668" s="61"/>
      <c r="BA668" s="61"/>
      <c r="BB668" s="61"/>
      <c r="BC668" s="61"/>
    </row>
    <row r="669" spans="14:58" x14ac:dyDescent="0.25">
      <c r="N669" s="82"/>
      <c r="O669" s="81"/>
      <c r="P669" s="78">
        <v>7</v>
      </c>
      <c r="Q669" s="61">
        <f>O642/O646</f>
        <v>0.2896504851952138</v>
      </c>
      <c r="R669" s="60"/>
      <c r="S669" s="60"/>
      <c r="T669" s="61"/>
      <c r="U669" s="62"/>
      <c r="V669" s="153">
        <f>SQRT($T$57*VLOOKUP(V662,$P$51:$T$60,5))*(1-$Q$26)*Q669*VLOOKUP(V662,P663:Q672,2)</f>
        <v>7.8671584735843549E-3</v>
      </c>
      <c r="W669" s="61">
        <f>SQRT($T$57*VLOOKUP(W662,$P$51:$T$60,5))*(1-$R$26)*Q669*VLOOKUP(W662,P663:Q672,2)</f>
        <v>6.00648343885177E-3</v>
      </c>
      <c r="X669" s="61">
        <f>SQRT($T$57*VLOOKUP(X662,$P$51:$T$60,5))*(1-$S$26)*Q669*VLOOKUP(X662,P663:Q672,2)</f>
        <v>3.374971217755434E-3</v>
      </c>
      <c r="Y669" s="61">
        <f>SQRT($T$57*VLOOKUP(Y662,$P$51:$T$60,5))*(1-$T$26)*Q669*VLOOKUP(Y662,P663:Q672,2)</f>
        <v>2.0817329535305741E-3</v>
      </c>
      <c r="Z669" s="61">
        <f>SQRT($T$57*VLOOKUP(Z662,$P$51:$T$60,5))*(1-$U$26)*Q669*VLOOKUP(Z662,P663:Q672,2)</f>
        <v>2.0224661649349911E-3</v>
      </c>
      <c r="AA669" s="61">
        <f>SQRT($T$57*VLOOKUP(AA662,$P$51:$T$60,5))*(1-$V$26)*Q669*VLOOKUP(AA662,P663:Q672,2)</f>
        <v>1.1002494152828736E-3</v>
      </c>
      <c r="AB669" s="61">
        <f>SQRT($T$57*VLOOKUP(AB662,$P$51:$T$60,5))*(1-$W$26)*Q669*VLOOKUP(AB662,P663:Q672,2)</f>
        <v>7.4069468864232935E-3</v>
      </c>
      <c r="AC669" s="61">
        <f>SQRT($T$57*VLOOKUP(AC662,$P$51:$T$60,5))*(1-$X$26)*Q669*VLOOKUP(AC662,P663:Q672,2)</f>
        <v>7.6493768853172555E-3</v>
      </c>
      <c r="AD669" s="61">
        <f>SQRT($T$57*VLOOKUP(AD662,$P$51:$T$60,5))*(1-$Y$26)*Q669*VLOOKUP(AD662,P663:Q672,2)</f>
        <v>3.814238423507939E-3</v>
      </c>
      <c r="AE669" s="155">
        <f>SQRT($T$57*VLOOKUP(AE662,$P$51:$T$60,5))*(1-$Z$26)*Q669*VLOOKUP(AE662,P663:Q672,2)</f>
        <v>6.1939719586577699E-3</v>
      </c>
      <c r="AF669" s="84">
        <f>$U$57*Q669</f>
        <v>6.9660464080288106E-6</v>
      </c>
      <c r="AG669" s="82"/>
      <c r="AH669" s="65"/>
      <c r="AI669" s="61"/>
      <c r="AJ669" s="66" t="s">
        <v>587</v>
      </c>
      <c r="AK669" s="61" t="e">
        <f>IF(ATAN(AK668)&lt;0,ATAN(AK668)+PI(),ATAN(AK668))</f>
        <v>#NUM!</v>
      </c>
      <c r="AL669" s="61"/>
      <c r="AM669" s="50"/>
      <c r="AN669" s="65"/>
      <c r="AO669" s="65"/>
      <c r="AP669" s="65"/>
      <c r="AQ669" s="65"/>
      <c r="AR669" s="81"/>
      <c r="AS669" s="59">
        <v>7</v>
      </c>
      <c r="AT669" s="61">
        <f t="shared" si="130"/>
        <v>4.9335284646156045E-2</v>
      </c>
      <c r="AU669" s="61">
        <f>SUMPRODUCT(Q663:Q672,$AZ$51:$AZ$60)</f>
        <v>0.13807061675013815</v>
      </c>
      <c r="AV669" s="68">
        <f>IF($AA$13,EXP((AT669/AH664)*(AQ668-1)-LN(AQ668-AH664)-AH663*(2*AU669/AH663-AT669/AH664)*LN((AQ668+2.41421536*AH664)/(AQ668-0.41421536*AH664))/(AH664*2.82842713)      ),1)</f>
        <v>1.0812392338566532</v>
      </c>
      <c r="AW669" s="61"/>
      <c r="AX669" s="61"/>
      <c r="AY669" s="61"/>
      <c r="AZ669" s="61"/>
      <c r="BA669" s="61"/>
      <c r="BB669" s="61"/>
      <c r="BC669" s="61"/>
    </row>
    <row r="670" spans="14:58" x14ac:dyDescent="0.25">
      <c r="N670" s="82"/>
      <c r="O670" s="81"/>
      <c r="P670" s="78">
        <v>8</v>
      </c>
      <c r="Q670" s="61">
        <f>O643/O646</f>
        <v>0.13700731234183264</v>
      </c>
      <c r="R670" s="60"/>
      <c r="S670" s="60"/>
      <c r="T670" s="61"/>
      <c r="U670" s="62"/>
      <c r="V670" s="153">
        <f>SQRT($T$58*VLOOKUP(V662,$P$51:$T$60,5))*(1-$Q$27)*Q670*VLOOKUP(V662,P663:Q672,2)</f>
        <v>7.4875285976453284E-3</v>
      </c>
      <c r="W670" s="61">
        <f>SQRT($T$58*VLOOKUP(W662,$P$51:$T$60,5))*(1-$R$27)*Q670*VLOOKUP(W662,P663:Q672,2)</f>
        <v>5.5804403510423244E-3</v>
      </c>
      <c r="X670" s="61">
        <f>SQRT($T$58*VLOOKUP(X662,$P$51:$T$60,5))*(1-$S$27)*Q670*VLOOKUP(X662,P663:Q672,2)</f>
        <v>3.2814388812570415E-3</v>
      </c>
      <c r="Y670" s="61">
        <f>SQRT($T$58*VLOOKUP(Y662,$P$51:$T$60,5))*(1-$T$27)*Q670*VLOOKUP(Y662,P663:Q672,2)</f>
        <v>1.9914612583451599E-3</v>
      </c>
      <c r="Z670" s="61">
        <f>SQRT($T$58*VLOOKUP(Z662,$P$51:$T$60,5))*(1-$U$27)*Q670*VLOOKUP(Z662,P663:Q672,2)</f>
        <v>2.0154992597046124E-3</v>
      </c>
      <c r="AA670" s="61">
        <f>SQRT($T$58*VLOOKUP(AA662,$P$51:$T$60,5))*(1-$V$27)*Q670*VLOOKUP(AA662,P663:Q672,2)</f>
        <v>9.9064352247060328E-4</v>
      </c>
      <c r="AB670" s="61">
        <f>SQRT($T$58*VLOOKUP(AB662,$P$51:$T$60,5))*(1-$W$27)*Q670*VLOOKUP(AB662,P663:Q672,2)</f>
        <v>7.6493768853172555E-3</v>
      </c>
      <c r="AC670" s="61">
        <f>SQRT($T$58*VLOOKUP(AC662,$P$51:$T$60,5))*(1-$X$27)*Q670*VLOOKUP(AC662,P663:Q672,2)</f>
        <v>7.6378474861539128E-3</v>
      </c>
      <c r="AD670" s="61">
        <f>SQRT($T$58*VLOOKUP(AD662,$P$51:$T$60,5))*(1-$Y$27)*Q670*VLOOKUP(AD662,P663:Q672,2)</f>
        <v>4.2463024704511272E-3</v>
      </c>
      <c r="AE670" s="155">
        <f>SQRT($T$58*VLOOKUP(AE662,$P$51:$T$60,5))*(1-$Z$27)*Q670*VLOOKUP(AE662,P663:Q672,2)</f>
        <v>6.4988838907446963E-3</v>
      </c>
      <c r="AF670" s="84">
        <f>$U$58*Q670</f>
        <v>3.6548464225213409E-6</v>
      </c>
      <c r="AG670" s="59" t="s">
        <v>582</v>
      </c>
      <c r="AH670" s="61">
        <f>AH666*AH667/6-AH668/2-AH666^3/27</f>
        <v>1.6832809921249494E-2</v>
      </c>
      <c r="AI670" s="61"/>
      <c r="AJ670" s="66" t="s">
        <v>573</v>
      </c>
      <c r="AK670" s="61" t="e">
        <f>2*SQRT(AH671)*COS(AK669/3)-AH666/3</f>
        <v>#NUM!</v>
      </c>
      <c r="AL670" s="69" t="e">
        <f>AK670^3+AH666*AK670^2+AH667*AK670+AH668</f>
        <v>#NUM!</v>
      </c>
      <c r="AM670" s="50"/>
      <c r="AN670" s="65"/>
      <c r="AO670" s="65"/>
      <c r="AP670" s="65"/>
      <c r="AQ670" s="65"/>
      <c r="AR670" s="81"/>
      <c r="AS670" s="59">
        <v>8</v>
      </c>
      <c r="AT670" s="61">
        <f t="shared" si="130"/>
        <v>5.4723128868748194E-2</v>
      </c>
      <c r="AU670" s="61">
        <f>SUMPRODUCT(Q663:Q672,$BA$51:$BA$60)</f>
        <v>0.29104965104777919</v>
      </c>
      <c r="AV670" s="68">
        <f>IF($AA$14,EXP((AT670/AH664)*(AQ668-1)-LN(AQ668-AH664)-AH663*(2*AU670/AH663-AT670/AH664)*LN((AQ668+2.41421536*AH664)/(AQ668-0.41421536*AH664))/(AH664*2.82842713)      ),1)</f>
        <v>0.7632217423362847</v>
      </c>
      <c r="AW670" s="61"/>
      <c r="AX670" s="61"/>
      <c r="AY670" s="61"/>
      <c r="AZ670" s="61"/>
      <c r="BA670" s="61"/>
      <c r="BB670" s="61"/>
      <c r="BC670" s="61"/>
      <c r="BD670" s="65"/>
      <c r="BE670" s="65"/>
      <c r="BF670" s="65"/>
    </row>
    <row r="671" spans="14:58" x14ac:dyDescent="0.25">
      <c r="N671" s="82"/>
      <c r="O671" s="81"/>
      <c r="P671" s="78">
        <v>9</v>
      </c>
      <c r="Q671" s="61">
        <f>O644/O646</f>
        <v>7.2366447241194773E-2</v>
      </c>
      <c r="R671" s="60"/>
      <c r="S671" s="60"/>
      <c r="T671" s="61"/>
      <c r="U671" s="62"/>
      <c r="V671" s="153">
        <f>SQRT($T$59*VLOOKUP(V662,$P$51:$T$60,5))*(1-$Q$28)*Q671*VLOOKUP(V662,P663:Q672,2)</f>
        <v>4.6520557136481575E-3</v>
      </c>
      <c r="W671" s="61">
        <f>SQRT($T$59*VLOOKUP(W662,$P$51:$T$60,5))*(1-$R$28)*Q671*VLOOKUP(W662,P663:Q672,2)</f>
        <v>3.6309533654561793E-3</v>
      </c>
      <c r="X671" s="61">
        <f>SQRT($T$59*VLOOKUP(X662,$P$51:$T$60,5))*(1-$S$28)*Q671*VLOOKUP(X662,P663:Q672,2)</f>
        <v>2.1049630482126262E-3</v>
      </c>
      <c r="Y671" s="61">
        <f>SQRT($T$59*VLOOKUP(Y662,$P$51:$T$60,5))*(1-$T$28)*Q671*VLOOKUP(Y662,P663:Q672,2)</f>
        <v>1.4152973082369688E-3</v>
      </c>
      <c r="Z671" s="61">
        <f>SQRT($T$59*VLOOKUP(Z662,$P$51:$T$60,5))*(1-$U$28)*Q671*VLOOKUP(Z662,P663:Q672,2)</f>
        <v>1.3438635145015803E-3</v>
      </c>
      <c r="AA671" s="61">
        <f>SQRT($T$59*VLOOKUP(AA662,$P$51:$T$60,5))*(1-$V$28)*Q671*VLOOKUP(AA662,P663:Q672,2)</f>
        <v>6.5133742617396102E-4</v>
      </c>
      <c r="AB671" s="61">
        <f>SQRT($T$59*VLOOKUP(AB662,$P$51:$T$60,5))*(1-$W$28)*Q671*VLOOKUP(AB662,P663:Q672,2)</f>
        <v>3.814238423507939E-3</v>
      </c>
      <c r="AC671" s="61">
        <f>SQRT($T$59*VLOOKUP(AC662,$P$51:$T$60,5))*(1-$X$28)*Q671*VLOOKUP(AC662,P663:Q672,2)</f>
        <v>4.2463024704511272E-3</v>
      </c>
      <c r="AD671" s="61">
        <f>SQRT($T$59*VLOOKUP(AD662,$P$51:$T$60,5))*(1-$Y$28)*Q671*VLOOKUP(AD662,P663:Q672,2)</f>
        <v>2.8977453148524945E-3</v>
      </c>
      <c r="AE671" s="155">
        <f>SQRT($T$59*VLOOKUP(AE662,$P$51:$T$60,5))*(1-$Z$28)*Q671*VLOOKUP(AE662,P663:Q672,2)</f>
        <v>4.2368540953241791E-3</v>
      </c>
      <c r="AF671" s="84">
        <f>$U$59*Q671</f>
        <v>1.9548248763493676E-6</v>
      </c>
      <c r="AG671" s="59" t="s">
        <v>558</v>
      </c>
      <c r="AH671" s="61">
        <f>AH666^2/9-AH667/3</f>
        <v>5.4267137936128272E-2</v>
      </c>
      <c r="AI671" s="61"/>
      <c r="AJ671" s="66" t="s">
        <v>574</v>
      </c>
      <c r="AK671" s="61" t="e">
        <f>2*SQRT(AH671)*COS((AK669+2*PI())/3)-AH666/3</f>
        <v>#NUM!</v>
      </c>
      <c r="AL671" s="69" t="e">
        <f>AK671^3+AK671^2*AH666+AK671*AH667+AH668</f>
        <v>#NUM!</v>
      </c>
      <c r="AM671" s="50"/>
      <c r="AN671" s="65"/>
      <c r="AO671" s="50"/>
      <c r="AP671" s="65"/>
      <c r="AQ671" s="65"/>
      <c r="AR671" s="81"/>
      <c r="AS671" s="59">
        <v>9</v>
      </c>
      <c r="AT671" s="61">
        <f t="shared" si="130"/>
        <v>5.5413571276127595E-2</v>
      </c>
      <c r="AU671" s="61">
        <f>SUMPRODUCT(Q663:Q672,$BB$51:$BB$60)</f>
        <v>0.33719887507942592</v>
      </c>
      <c r="AV671" s="68">
        <f>IF($AA$15,EXP((AT671/AH664)*(AQ668-1)-LN(AQ668-AH664)-AH663*(2*AU671/AH663-AT671/AH664)*LN((AQ668+2.41421536*AH664)/(AQ668-0.41421536*AH664))/(AH664*2.82842713)      ),1)</f>
        <v>0.68599927861130061</v>
      </c>
      <c r="AW671" s="61"/>
      <c r="AX671" s="61"/>
      <c r="AY671" s="61"/>
      <c r="AZ671" s="61"/>
      <c r="BA671" s="61"/>
      <c r="BB671" s="61"/>
      <c r="BC671" s="61"/>
      <c r="BD671" s="65"/>
      <c r="BE671" s="65"/>
      <c r="BF671" s="65"/>
    </row>
    <row r="672" spans="14:58" x14ac:dyDescent="0.25">
      <c r="N672" s="82"/>
      <c r="O672" s="81"/>
      <c r="P672" s="78">
        <v>10</v>
      </c>
      <c r="Q672" s="61">
        <f>O645/O646</f>
        <v>0.11231134918751678</v>
      </c>
      <c r="R672" s="60"/>
      <c r="S672" s="60"/>
      <c r="T672" s="61"/>
      <c r="U672" s="62"/>
      <c r="V672" s="153">
        <f>SQRT($T$60*VLOOKUP(V662,$P$51:$T$60,5))*(1-$Q$29)*Q672*VLOOKUP(V662,P663:Q672,2)</f>
        <v>7.265969319160394E-3</v>
      </c>
      <c r="W672" s="61">
        <f>SQRT($T$60*VLOOKUP(W662,$P$51:$T$60,5))*(1-$R$29)*Q672*VLOOKUP(W662,P663:Q672,2)</f>
        <v>5.7397663251264122E-3</v>
      </c>
      <c r="X672" s="61">
        <f>SQRT($T$60*VLOOKUP(X662,$P$51:$T$60,5))*(1-$S$29)*Q672*VLOOKUP(X662,P663:Q672,2)</f>
        <v>3.3739427150651889E-3</v>
      </c>
      <c r="Y672" s="61">
        <f>SQRT($T$60*VLOOKUP(Y662,$P$51:$T$60,5))*(1-$T$29)*Q672*VLOOKUP(Y662,P663:Q672,2)</f>
        <v>1.8785430634246109E-3</v>
      </c>
      <c r="Z672" s="61">
        <f>SQRT($T$60*VLOOKUP(Z662,$P$51:$T$60,5))*(1-$U$29)*Q672*VLOOKUP(Z662,P663:Q672,2)</f>
        <v>2.0626611182044592E-3</v>
      </c>
      <c r="AA672" s="61">
        <f>SQRT($T$60*VLOOKUP(AA662,$P$51:$T$60,5))*(1-$V$29)*Q672*VLOOKUP(AA662,P663:Q672,2)</f>
        <v>1.0163650885241288E-3</v>
      </c>
      <c r="AB672" s="61">
        <f>SQRT($T$60*VLOOKUP(AB662,$P$51:$T$60,5))*(1-$W$29)*Q672*VLOOKUP(AB662,P663:Q672,2)</f>
        <v>6.1939719586577699E-3</v>
      </c>
      <c r="AC672" s="61">
        <f>SQRT($T$60*VLOOKUP(AC662,$P$51:$T$60,5))*(1-$X$29)*Q672*VLOOKUP(AC662,P663:Q672,2)</f>
        <v>6.4988838907446963E-3</v>
      </c>
      <c r="AD672" s="61">
        <f>SQRT($T$60*VLOOKUP(AD662,$P$51:$T$60,5))*(1-$Y$29)*Q672*VLOOKUP(AD662,P663:Q672,2)</f>
        <v>4.2368540953241791E-3</v>
      </c>
      <c r="AE672" s="155">
        <f>SQRT($T$60*VLOOKUP(AE662,$P$51:$T$60,5))*(1-$Z$29)*Q672*VLOOKUP(AE662,P663:Q672,2)</f>
        <v>6.1947930803501394E-3</v>
      </c>
      <c r="AF672" s="84">
        <f>$U$60*Q672</f>
        <v>4.0740795364764662E-6</v>
      </c>
      <c r="AG672" s="59" t="s">
        <v>72</v>
      </c>
      <c r="AH672" s="63">
        <f>AH670^2-AH671^3</f>
        <v>1.2353098736232621E-4</v>
      </c>
      <c r="AI672" s="61"/>
      <c r="AJ672" s="66" t="s">
        <v>575</v>
      </c>
      <c r="AK672" s="61" t="e">
        <f>2*SQRT(AH671)*COS((AK669+4*PI())/3)-AH666/3</f>
        <v>#NUM!</v>
      </c>
      <c r="AL672" s="69" t="e">
        <f>AK672^3+AK672^2*AH666+AH667*AK672+AH668</f>
        <v>#NUM!</v>
      </c>
      <c r="AM672" s="50"/>
      <c r="AN672" s="65"/>
      <c r="AO672" s="50"/>
      <c r="AP672" s="65"/>
      <c r="AQ672" s="65"/>
      <c r="AR672" s="81"/>
      <c r="AS672" s="59">
        <v>10</v>
      </c>
      <c r="AT672" s="61">
        <f t="shared" si="130"/>
        <v>7.4413442121268769E-2</v>
      </c>
      <c r="AU672" s="61">
        <f>SUMPRODUCT(Q663:Q672,$BC$51:$BC$60)</f>
        <v>0.33318387925285159</v>
      </c>
      <c r="AV672" s="68">
        <f>IF($AA$16,EXP((AT672/AH664)*(AQ668-1)-LN(AQ668-AH664)-AH663*(2*AU672/AH663-AT672/AH664)*LN((AQ668+2.41421536*AH664)/(AQ668-0.41421536*AH664))/(AH664*2.82842713)      ),1)</f>
        <v>0.71529338424006295</v>
      </c>
      <c r="AW672" s="61"/>
      <c r="AX672" s="61"/>
      <c r="AY672" s="61"/>
      <c r="AZ672" s="61"/>
      <c r="BA672" s="61"/>
      <c r="BB672" s="61"/>
      <c r="BC672" s="61"/>
      <c r="BD672" s="65"/>
      <c r="BE672" s="65"/>
      <c r="BF672" s="65"/>
    </row>
    <row r="673" spans="14:117" x14ac:dyDescent="0.25">
      <c r="N673" s="70"/>
      <c r="O673" s="80"/>
      <c r="P673" s="79"/>
      <c r="Q673" s="71"/>
      <c r="R673" s="71"/>
      <c r="S673" s="71"/>
      <c r="T673" s="72"/>
      <c r="U673" s="73"/>
      <c r="V673" s="70"/>
      <c r="W673" s="73"/>
      <c r="X673" s="73"/>
      <c r="Y673" s="73"/>
      <c r="Z673" s="73"/>
      <c r="AA673" s="73"/>
      <c r="AB673" s="73"/>
      <c r="AC673" s="73"/>
      <c r="AD673" s="73"/>
      <c r="AE673" s="88">
        <f>SUM(V663:AE672)</f>
        <v>0.32281484334655536</v>
      </c>
      <c r="AF673" s="85">
        <f>SUM(AF663:AF672)</f>
        <v>3.1798738906159277E-5</v>
      </c>
      <c r="AG673" s="70"/>
      <c r="AH673" s="73"/>
      <c r="AI673" s="74"/>
      <c r="AJ673" s="75"/>
      <c r="AK673" s="74"/>
      <c r="AL673" s="74"/>
      <c r="AM673" s="76"/>
      <c r="AN673" s="73"/>
      <c r="AO673" s="76"/>
      <c r="AP673" s="73"/>
      <c r="AQ673" s="73"/>
      <c r="AR673" s="80"/>
      <c r="AS673" s="70"/>
      <c r="AT673" s="73"/>
      <c r="AU673" s="73"/>
      <c r="AV673" s="80"/>
      <c r="AW673" s="65"/>
      <c r="AX673" s="65"/>
      <c r="AY673" s="65"/>
      <c r="AZ673" s="65"/>
      <c r="BA673" s="65"/>
      <c r="BB673" s="65"/>
      <c r="BC673" s="65"/>
      <c r="BD673" s="65"/>
      <c r="BE673" s="65"/>
      <c r="BF673" s="61"/>
    </row>
    <row r="674" spans="14:117" x14ac:dyDescent="0.25">
      <c r="N674" s="92">
        <f>N634+1</f>
        <v>16</v>
      </c>
      <c r="O674" s="157">
        <f>DM687</f>
        <v>0.24309439563760729</v>
      </c>
      <c r="P674" s="158"/>
      <c r="Q674" s="55"/>
      <c r="R674" s="55"/>
      <c r="S674" s="57">
        <v>1</v>
      </c>
      <c r="T674" s="55"/>
      <c r="U674" s="57">
        <f>S674+1</f>
        <v>2</v>
      </c>
      <c r="V674" s="55"/>
      <c r="W674" s="57">
        <f>U674+1</f>
        <v>3</v>
      </c>
      <c r="X674" s="55"/>
      <c r="Y674" s="57">
        <f>W674+1</f>
        <v>4</v>
      </c>
      <c r="Z674" s="55"/>
      <c r="AA674" s="57">
        <f>Y674+1</f>
        <v>5</v>
      </c>
      <c r="AB674" s="55"/>
      <c r="AC674" s="57">
        <f>AA674+1</f>
        <v>6</v>
      </c>
      <c r="AD674" s="55"/>
      <c r="AE674" s="57">
        <f>AC674+1</f>
        <v>7</v>
      </c>
      <c r="AF674" s="55"/>
      <c r="AG674" s="57">
        <f>AE674+1</f>
        <v>8</v>
      </c>
      <c r="AH674" s="55"/>
      <c r="AI674" s="57">
        <f>AG674+1</f>
        <v>9</v>
      </c>
      <c r="AJ674" s="55"/>
      <c r="AK674" s="57">
        <f>AI674+1</f>
        <v>10</v>
      </c>
      <c r="AL674" s="55"/>
      <c r="AM674" s="57">
        <f>AK674+1</f>
        <v>11</v>
      </c>
      <c r="AN674" s="55"/>
      <c r="AO674" s="57">
        <f>AM674+1</f>
        <v>12</v>
      </c>
      <c r="AP674" s="55"/>
      <c r="AQ674" s="57">
        <f>AO674+1</f>
        <v>13</v>
      </c>
      <c r="AR674" s="55"/>
      <c r="AS674" s="57">
        <f>AQ674+1</f>
        <v>14</v>
      </c>
      <c r="AT674" s="55"/>
      <c r="AU674" s="57">
        <f>AS674+1</f>
        <v>15</v>
      </c>
      <c r="AV674" s="55"/>
      <c r="AW674" s="57">
        <f>AU674+1</f>
        <v>16</v>
      </c>
      <c r="AX674" s="55"/>
      <c r="AY674" s="57">
        <f>AW674+1</f>
        <v>17</v>
      </c>
      <c r="AZ674" s="55"/>
      <c r="BA674" s="57">
        <f>AY674+1</f>
        <v>18</v>
      </c>
      <c r="BB674" s="55"/>
      <c r="BC674" s="57">
        <f>BA674+1</f>
        <v>19</v>
      </c>
      <c r="BD674" s="55"/>
      <c r="BE674" s="57">
        <f>BC674+1</f>
        <v>20</v>
      </c>
      <c r="BF674" s="55"/>
      <c r="BG674" s="57">
        <f>BE674+1</f>
        <v>21</v>
      </c>
      <c r="BH674" s="55"/>
      <c r="BI674" s="57">
        <f>BG674+1</f>
        <v>22</v>
      </c>
      <c r="BJ674" s="55"/>
      <c r="BK674" s="57">
        <f>BI674+1</f>
        <v>23</v>
      </c>
      <c r="BL674" s="55"/>
      <c r="BM674" s="57">
        <f>BK674+1</f>
        <v>24</v>
      </c>
      <c r="BN674" s="55"/>
      <c r="BO674" s="57">
        <f>BM674+1</f>
        <v>25</v>
      </c>
      <c r="BP674" s="55"/>
      <c r="BQ674" s="57">
        <f>BO674+1</f>
        <v>26</v>
      </c>
      <c r="BR674" s="55"/>
      <c r="BS674" s="57">
        <f>BQ674+1</f>
        <v>27</v>
      </c>
      <c r="BT674" s="55"/>
      <c r="BU674" s="57">
        <f>BS674+1</f>
        <v>28</v>
      </c>
      <c r="BV674" s="55"/>
      <c r="BW674" s="57">
        <f>BU674+1</f>
        <v>29</v>
      </c>
      <c r="BX674" s="55"/>
      <c r="BY674" s="57">
        <f>BW674+1</f>
        <v>30</v>
      </c>
      <c r="BZ674" s="55"/>
      <c r="CA674" s="57">
        <f>BY674+1</f>
        <v>31</v>
      </c>
      <c r="CB674" s="55"/>
      <c r="CC674" s="57">
        <f>CA674+1</f>
        <v>32</v>
      </c>
      <c r="CD674" s="55"/>
      <c r="CE674" s="57">
        <f>CC674+1</f>
        <v>33</v>
      </c>
      <c r="CF674" s="55"/>
      <c r="CG674" s="57">
        <f>CE674+1</f>
        <v>34</v>
      </c>
      <c r="CH674" s="55"/>
      <c r="CI674" s="57">
        <f>CG674+1</f>
        <v>35</v>
      </c>
      <c r="CJ674" s="55"/>
      <c r="CK674" s="57">
        <f>CI674+1</f>
        <v>36</v>
      </c>
      <c r="CL674" s="55"/>
      <c r="CM674" s="57">
        <f>CK674+1</f>
        <v>37</v>
      </c>
      <c r="CN674" s="55"/>
      <c r="CO674" s="57">
        <f>CM674+1</f>
        <v>38</v>
      </c>
      <c r="CP674" s="55"/>
      <c r="CQ674" s="57">
        <f>CO674+1</f>
        <v>39</v>
      </c>
      <c r="CR674" s="55"/>
      <c r="CS674" s="57">
        <f>CQ674+1</f>
        <v>40</v>
      </c>
      <c r="CT674" s="55"/>
      <c r="CU674" s="57">
        <f>CS674+1</f>
        <v>41</v>
      </c>
      <c r="CV674" s="55"/>
      <c r="CW674" s="57">
        <f>CU674+1</f>
        <v>42</v>
      </c>
      <c r="CX674" s="55"/>
      <c r="CY674" s="57">
        <f>CW674+1</f>
        <v>43</v>
      </c>
      <c r="CZ674" s="55"/>
      <c r="DA674" s="57">
        <f>CY674+1</f>
        <v>44</v>
      </c>
      <c r="DB674" s="55"/>
      <c r="DC674" s="57">
        <f>DA674+1</f>
        <v>45</v>
      </c>
      <c r="DD674" s="55"/>
      <c r="DE674" s="57">
        <f>DC674+1</f>
        <v>46</v>
      </c>
      <c r="DF674" s="55"/>
      <c r="DG674" s="57">
        <f>DE674+1</f>
        <v>47</v>
      </c>
      <c r="DH674" s="55"/>
      <c r="DI674" s="57">
        <f>DG674+1</f>
        <v>48</v>
      </c>
      <c r="DJ674" s="55"/>
      <c r="DK674" s="57">
        <f>DI674+1</f>
        <v>49</v>
      </c>
      <c r="DL674" s="55"/>
      <c r="DM674" s="90">
        <f>DK674+1</f>
        <v>50</v>
      </c>
    </row>
    <row r="675" spans="14:117" x14ac:dyDescent="0.25">
      <c r="N675" s="159" t="s">
        <v>545</v>
      </c>
      <c r="O675" s="168" t="s">
        <v>560</v>
      </c>
      <c r="P675" s="79"/>
      <c r="Q675" s="73" t="s">
        <v>580</v>
      </c>
      <c r="R675" s="160" t="s">
        <v>621</v>
      </c>
      <c r="S675" s="160" t="s">
        <v>622</v>
      </c>
      <c r="T675" s="160" t="s">
        <v>621</v>
      </c>
      <c r="U675" s="160" t="s">
        <v>622</v>
      </c>
      <c r="V675" s="160" t="s">
        <v>621</v>
      </c>
      <c r="W675" s="160" t="s">
        <v>622</v>
      </c>
      <c r="X675" s="160" t="s">
        <v>621</v>
      </c>
      <c r="Y675" s="160" t="s">
        <v>622</v>
      </c>
      <c r="Z675" s="160" t="s">
        <v>621</v>
      </c>
      <c r="AA675" s="160" t="s">
        <v>622</v>
      </c>
      <c r="AB675" s="160" t="s">
        <v>621</v>
      </c>
      <c r="AC675" s="160" t="s">
        <v>622</v>
      </c>
      <c r="AD675" s="160" t="s">
        <v>621</v>
      </c>
      <c r="AE675" s="160" t="s">
        <v>622</v>
      </c>
      <c r="AF675" s="160" t="s">
        <v>621</v>
      </c>
      <c r="AG675" s="160" t="s">
        <v>622</v>
      </c>
      <c r="AH675" s="160" t="s">
        <v>621</v>
      </c>
      <c r="AI675" s="160" t="s">
        <v>622</v>
      </c>
      <c r="AJ675" s="160" t="s">
        <v>621</v>
      </c>
      <c r="AK675" s="160" t="s">
        <v>622</v>
      </c>
      <c r="AL675" s="160" t="s">
        <v>621</v>
      </c>
      <c r="AM675" s="160" t="s">
        <v>622</v>
      </c>
      <c r="AN675" s="160" t="s">
        <v>621</v>
      </c>
      <c r="AO675" s="160" t="s">
        <v>622</v>
      </c>
      <c r="AP675" s="160" t="s">
        <v>621</v>
      </c>
      <c r="AQ675" s="160" t="s">
        <v>622</v>
      </c>
      <c r="AR675" s="160" t="s">
        <v>621</v>
      </c>
      <c r="AS675" s="160" t="s">
        <v>622</v>
      </c>
      <c r="AT675" s="160" t="s">
        <v>621</v>
      </c>
      <c r="AU675" s="160" t="s">
        <v>622</v>
      </c>
      <c r="AV675" s="160" t="s">
        <v>621</v>
      </c>
      <c r="AW675" s="160" t="s">
        <v>622</v>
      </c>
      <c r="AX675" s="160" t="s">
        <v>621</v>
      </c>
      <c r="AY675" s="160" t="s">
        <v>622</v>
      </c>
      <c r="AZ675" s="160" t="s">
        <v>621</v>
      </c>
      <c r="BA675" s="160" t="s">
        <v>622</v>
      </c>
      <c r="BB675" s="160" t="s">
        <v>621</v>
      </c>
      <c r="BC675" s="160" t="s">
        <v>622</v>
      </c>
      <c r="BD675" s="160" t="s">
        <v>621</v>
      </c>
      <c r="BE675" s="160" t="s">
        <v>622</v>
      </c>
      <c r="BF675" s="160" t="s">
        <v>621</v>
      </c>
      <c r="BG675" s="160" t="s">
        <v>622</v>
      </c>
      <c r="BH675" s="160" t="s">
        <v>621</v>
      </c>
      <c r="BI675" s="160" t="s">
        <v>622</v>
      </c>
      <c r="BJ675" s="160" t="s">
        <v>621</v>
      </c>
      <c r="BK675" s="160" t="s">
        <v>622</v>
      </c>
      <c r="BL675" s="160" t="s">
        <v>621</v>
      </c>
      <c r="BM675" s="160" t="s">
        <v>622</v>
      </c>
      <c r="BN675" s="160" t="s">
        <v>621</v>
      </c>
      <c r="BO675" s="160" t="s">
        <v>622</v>
      </c>
      <c r="BP675" s="160" t="s">
        <v>621</v>
      </c>
      <c r="BQ675" s="160" t="s">
        <v>622</v>
      </c>
      <c r="BR675" s="160" t="s">
        <v>621</v>
      </c>
      <c r="BS675" s="160" t="s">
        <v>622</v>
      </c>
      <c r="BT675" s="160" t="s">
        <v>621</v>
      </c>
      <c r="BU675" s="160" t="s">
        <v>622</v>
      </c>
      <c r="BV675" s="160" t="s">
        <v>621</v>
      </c>
      <c r="BW675" s="160" t="s">
        <v>622</v>
      </c>
      <c r="BX675" s="160" t="s">
        <v>621</v>
      </c>
      <c r="BY675" s="160" t="s">
        <v>622</v>
      </c>
      <c r="BZ675" s="160" t="s">
        <v>621</v>
      </c>
      <c r="CA675" s="160" t="s">
        <v>622</v>
      </c>
      <c r="CB675" s="160" t="s">
        <v>621</v>
      </c>
      <c r="CC675" s="160" t="s">
        <v>622</v>
      </c>
      <c r="CD675" s="160" t="s">
        <v>621</v>
      </c>
      <c r="CE675" s="160" t="s">
        <v>622</v>
      </c>
      <c r="CF675" s="160" t="s">
        <v>621</v>
      </c>
      <c r="CG675" s="160" t="s">
        <v>622</v>
      </c>
      <c r="CH675" s="160" t="s">
        <v>621</v>
      </c>
      <c r="CI675" s="160" t="s">
        <v>622</v>
      </c>
      <c r="CJ675" s="160" t="s">
        <v>621</v>
      </c>
      <c r="CK675" s="160" t="s">
        <v>622</v>
      </c>
      <c r="CL675" s="160" t="s">
        <v>621</v>
      </c>
      <c r="CM675" s="160" t="s">
        <v>622</v>
      </c>
      <c r="CN675" s="160" t="s">
        <v>621</v>
      </c>
      <c r="CO675" s="160" t="s">
        <v>622</v>
      </c>
      <c r="CP675" s="160" t="s">
        <v>621</v>
      </c>
      <c r="CQ675" s="160" t="s">
        <v>622</v>
      </c>
      <c r="CR675" s="160" t="s">
        <v>621</v>
      </c>
      <c r="CS675" s="160" t="s">
        <v>622</v>
      </c>
      <c r="CT675" s="160" t="s">
        <v>621</v>
      </c>
      <c r="CU675" s="160" t="s">
        <v>622</v>
      </c>
      <c r="CV675" s="160" t="s">
        <v>621</v>
      </c>
      <c r="CW675" s="160" t="s">
        <v>622</v>
      </c>
      <c r="CX675" s="160" t="s">
        <v>621</v>
      </c>
      <c r="CY675" s="160" t="s">
        <v>622</v>
      </c>
      <c r="CZ675" s="160" t="s">
        <v>621</v>
      </c>
      <c r="DA675" s="160" t="s">
        <v>622</v>
      </c>
      <c r="DB675" s="160" t="s">
        <v>621</v>
      </c>
      <c r="DC675" s="160" t="s">
        <v>622</v>
      </c>
      <c r="DD675" s="160" t="s">
        <v>621</v>
      </c>
      <c r="DE675" s="160" t="s">
        <v>622</v>
      </c>
      <c r="DF675" s="160" t="s">
        <v>621</v>
      </c>
      <c r="DG675" s="160" t="s">
        <v>622</v>
      </c>
      <c r="DH675" s="160" t="s">
        <v>621</v>
      </c>
      <c r="DI675" s="160" t="s">
        <v>622</v>
      </c>
      <c r="DJ675" s="160" t="s">
        <v>621</v>
      </c>
      <c r="DK675" s="160" t="s">
        <v>622</v>
      </c>
      <c r="DL675" s="160" t="s">
        <v>621</v>
      </c>
      <c r="DM675" s="161" t="s">
        <v>622</v>
      </c>
    </row>
    <row r="676" spans="14:117" x14ac:dyDescent="0.25">
      <c r="N676" s="153">
        <f>$Z$7/(O674*(Q676-1)+1)</f>
        <v>6.5255901885714965E-2</v>
      </c>
      <c r="O676" s="169">
        <f>N676*Q676</f>
        <v>0.20818020922383962</v>
      </c>
      <c r="P676" s="78">
        <v>1</v>
      </c>
      <c r="Q676" s="61">
        <f>IF($AA$7,AV651/AV663,0)</f>
        <v>3.1902127349099119</v>
      </c>
      <c r="R676" s="61">
        <f>IF($AA$7,$Z$7*($Q676-1)/(1+O634*($Q676-1)),0)</f>
        <v>0.14292430733913833</v>
      </c>
      <c r="S676" s="114">
        <f>IF(R676=0,0,-1*R676^2/$Z$7)</f>
        <v>-0.20427357628372467</v>
      </c>
      <c r="T676" s="61">
        <f>IF($AA$7,$Z$7*($Q676-1)/(1+S687*($Q676-1)),0)</f>
        <v>0.14217302732094642</v>
      </c>
      <c r="U676" s="114">
        <f>IF(T676=0,0,-1*T676^2/$Z$7)</f>
        <v>-0.20213169697602576</v>
      </c>
      <c r="V676" s="61">
        <f>IF($AA$7,$Z$7*($Q676-1)/(1+U687*($Q676-1)),0)</f>
        <v>0.14292724054269515</v>
      </c>
      <c r="W676" s="114">
        <f>IF(V676=0,0,-1*V676^2/$Z$7)</f>
        <v>-0.20428196089149439</v>
      </c>
      <c r="X676" s="61">
        <f>IF($AA$7,$Z$7*($Q676-1)/(1+W687*($Q676-1)),0)</f>
        <v>0.14292430738317249</v>
      </c>
      <c r="Y676" s="114">
        <f>IF(X676=0,0,-1*X676^2/$Z$7)</f>
        <v>-0.20427357640959576</v>
      </c>
      <c r="Z676" s="61">
        <f>IF($AA$7,$Z$7*($Q676-1)/(1+Y687*($Q676-1)),0)</f>
        <v>0.14292430733812464</v>
      </c>
      <c r="AA676" s="114">
        <f>IF(Z676=0,0,-1*Z676^2/$Z$7)</f>
        <v>-0.20427357628082707</v>
      </c>
      <c r="AB676" s="61">
        <f>IF($AA$7,$Z$7*($Q676-1)/(1+AA687*($Q676-1)),0)</f>
        <v>0.14292430733812464</v>
      </c>
      <c r="AC676" s="114">
        <f>IF(AB676=0,0,-1*AB676^2/$Z$7)</f>
        <v>-0.20427357628082707</v>
      </c>
      <c r="AD676" s="61">
        <f>IF($AA$7,$Z$7*($Q676-1)/(1+AC687*($Q676-1)),0)</f>
        <v>0.14292430733812464</v>
      </c>
      <c r="AE676" s="114">
        <f>IF(AD676=0,0,-1*AD676^2/$Z$7)</f>
        <v>-0.20427357628082707</v>
      </c>
      <c r="AF676" s="61">
        <f>IF($AA$7,$Z$7*($Q676-1)/(1+AE687*($Q676-1)),0)</f>
        <v>0.14292430733812464</v>
      </c>
      <c r="AG676" s="114">
        <f>IF(AF676=0,0,-1*AF676^2/$Z$7)</f>
        <v>-0.20427357628082707</v>
      </c>
      <c r="AH676" s="61">
        <f>IF($AA$7,$Z$7*($Q676-1)/(1+AG687*($Q676-1)),0)</f>
        <v>0.14292430733812464</v>
      </c>
      <c r="AI676" s="114">
        <f>IF(AH676=0,0,-1*AH676^2/$Z$7)</f>
        <v>-0.20427357628082707</v>
      </c>
      <c r="AJ676" s="61">
        <f>IF($AA$7,$Z$7*($Q676-1)/(1+AI687*($Q676-1)),0)</f>
        <v>0.14292430733812464</v>
      </c>
      <c r="AK676" s="114">
        <f>IF(AJ676=0,0,-1*AJ676^2/$Z$7)</f>
        <v>-0.20427357628082707</v>
      </c>
      <c r="AL676" s="61">
        <f>IF($AA$7,$Z$7*($Q676-1)/(1+AK687*($Q676-1)),0)</f>
        <v>0.14292430733812464</v>
      </c>
      <c r="AM676" s="114">
        <f>IF(AL676=0,0,-1*AL676^2/$Z$7)</f>
        <v>-0.20427357628082707</v>
      </c>
      <c r="AN676" s="61">
        <f>IF($AA$7,$Z$7*($Q676-1)/(1+AM687*($Q676-1)),0)</f>
        <v>0.14292430733812464</v>
      </c>
      <c r="AO676" s="114">
        <f>IF(AN676=0,0,-1*AN676^2/$Z$7)</f>
        <v>-0.20427357628082707</v>
      </c>
      <c r="AP676" s="61">
        <f>IF($AA$7,$Z$7*($Q676-1)/(1+AO687*($Q676-1)),0)</f>
        <v>0.14292430733812464</v>
      </c>
      <c r="AQ676" s="114">
        <f>IF(AP676=0,0,-1*AP676^2/$Z$7)</f>
        <v>-0.20427357628082707</v>
      </c>
      <c r="AR676" s="61">
        <f>IF($AA$7,$Z$7*($Q676-1)/(1+AQ687*($Q676-1)),0)</f>
        <v>0.14292430733812464</v>
      </c>
      <c r="AS676" s="114">
        <f>IF(AR676=0,0,-1*AR676^2/$Z$7)</f>
        <v>-0.20427357628082707</v>
      </c>
      <c r="AT676" s="61">
        <f>IF($AA$7,$Z$7*($Q676-1)/(1+AS687*($Q676-1)),0)</f>
        <v>0.14292430733812464</v>
      </c>
      <c r="AU676" s="114">
        <f>IF(AT676=0,0,-1*AT676^2/$Z$7)</f>
        <v>-0.20427357628082707</v>
      </c>
      <c r="AV676" s="61">
        <f>IF($AA$7,$Z$7*($Q676-1)/(1+AU687*($Q676-1)),0)</f>
        <v>0.14292430733812464</v>
      </c>
      <c r="AW676" s="114">
        <f>IF(AV676=0,0,-1*AV676^2/$Z$7)</f>
        <v>-0.20427357628082707</v>
      </c>
      <c r="AX676" s="61">
        <f>IF($AA$7,$Z$7*($Q676-1)/(1+AW687*($Q676-1)),0)</f>
        <v>0.14292430733812464</v>
      </c>
      <c r="AY676" s="114">
        <f>IF(AX676=0,0,-1*AX676^2/$Z$7)</f>
        <v>-0.20427357628082707</v>
      </c>
      <c r="AZ676" s="61">
        <f>IF($AA$7,$Z$7*($Q676-1)/(1+AY687*($Q676-1)),0)</f>
        <v>0.14292430733812464</v>
      </c>
      <c r="BA676" s="114">
        <f>IF(AZ676=0,0,-1*AZ676^2/$Z$7)</f>
        <v>-0.20427357628082707</v>
      </c>
      <c r="BB676" s="61">
        <f>IF($AA$7,$Z$7*($Q676-1)/(1+BA687*($Q676-1)),0)</f>
        <v>0.14292430733812464</v>
      </c>
      <c r="BC676" s="114">
        <f>IF(BB676=0,0,-1*BB676^2/$Z$7)</f>
        <v>-0.20427357628082707</v>
      </c>
      <c r="BD676" s="61">
        <f>IF($AA$7,$Z$7*($Q676-1)/(1+BC687*($Q676-1)),0)</f>
        <v>0.14292430733812464</v>
      </c>
      <c r="BE676" s="114">
        <f>IF(BD676=0,0,-1*BD676^2/$Z$7)</f>
        <v>-0.20427357628082707</v>
      </c>
      <c r="BF676" s="61">
        <f>IF($AA$7,$Z$7*($Q676-1)/(1+BE687*($Q676-1)),0)</f>
        <v>0.14292430733812464</v>
      </c>
      <c r="BG676" s="114">
        <f>IF(BF676=0,0,-1*BF676^2/$Z$7)</f>
        <v>-0.20427357628082707</v>
      </c>
      <c r="BH676" s="61">
        <f>IF($AA$7,$Z$7*($Q676-1)/(1+BG687*($Q676-1)),0)</f>
        <v>0.14292430733812464</v>
      </c>
      <c r="BI676" s="114">
        <f>IF(BH676=0,0,-1*BH676^2/$Z$7)</f>
        <v>-0.20427357628082707</v>
      </c>
      <c r="BJ676" s="61">
        <f>IF($AA$7,$Z$7*($Q676-1)/(1+BI687*($Q676-1)),0)</f>
        <v>0.14292430733812464</v>
      </c>
      <c r="BK676" s="114">
        <f>IF(BJ676=0,0,-1*BJ676^2/$Z$7)</f>
        <v>-0.20427357628082707</v>
      </c>
      <c r="BL676" s="61">
        <f>IF($AA$7,$Z$7*($Q676-1)/(1+BK687*($Q676-1)),0)</f>
        <v>0.14292430733812464</v>
      </c>
      <c r="BM676" s="114">
        <f>IF(BL676=0,0,-1*BL676^2/$Z$7)</f>
        <v>-0.20427357628082707</v>
      </c>
      <c r="BN676" s="61">
        <f>IF($AA$7,$Z$7*($Q676-1)/(1+BM687*($Q676-1)),0)</f>
        <v>0.14292430733812464</v>
      </c>
      <c r="BO676" s="114">
        <f>IF(BN676=0,0,-1*BN676^2/$Z$7)</f>
        <v>-0.20427357628082707</v>
      </c>
      <c r="BP676" s="61">
        <f>IF($AA$7,$Z$7*($Q676-1)/(1+BO687*($Q676-1)),0)</f>
        <v>0.14292430733812464</v>
      </c>
      <c r="BQ676" s="114">
        <f>IF(BP676=0,0,-1*BP676^2/$Z$7)</f>
        <v>-0.20427357628082707</v>
      </c>
      <c r="BR676" s="61">
        <f>IF($AA$7,$Z$7*($Q676-1)/(1+BQ687*($Q676-1)),0)</f>
        <v>0.14292430733812464</v>
      </c>
      <c r="BS676" s="114">
        <f>IF(BR676=0,0,-1*BR676^2/$Z$7)</f>
        <v>-0.20427357628082707</v>
      </c>
      <c r="BT676" s="61">
        <f>IF($AA$7,$Z$7*($Q676-1)/(1+BS687*($Q676-1)),0)</f>
        <v>0.14292430733812464</v>
      </c>
      <c r="BU676" s="114">
        <f>IF(BT676=0,0,-1*BT676^2/$Z$7)</f>
        <v>-0.20427357628082707</v>
      </c>
      <c r="BV676" s="61">
        <f>IF($AA$7,$Z$7*($Q676-1)/(1+BU687*($Q676-1)),0)</f>
        <v>0.14292430733812464</v>
      </c>
      <c r="BW676" s="114">
        <f>IF(BV676=0,0,-1*BV676^2/$Z$7)</f>
        <v>-0.20427357628082707</v>
      </c>
      <c r="BX676" s="61">
        <f>IF($AA$7,$Z$7*($Q676-1)/(1+BW687*($Q676-1)),0)</f>
        <v>0.14292430733812464</v>
      </c>
      <c r="BY676" s="114">
        <f>IF(BX676=0,0,-1*BX676^2/$Z$7)</f>
        <v>-0.20427357628082707</v>
      </c>
      <c r="BZ676" s="61">
        <f>IF($AA$7,$Z$7*($Q676-1)/(1+BY687*($Q676-1)),0)</f>
        <v>0.14292430733812464</v>
      </c>
      <c r="CA676" s="114">
        <f>IF(BZ676=0,0,-1*BZ676^2/$Z$7)</f>
        <v>-0.20427357628082707</v>
      </c>
      <c r="CB676" s="61">
        <f>IF($AA$7,$Z$7*($Q676-1)/(1+CA687*($Q676-1)),0)</f>
        <v>0.14292430733812464</v>
      </c>
      <c r="CC676" s="114">
        <f>IF(CB676=0,0,-1*CB676^2/$Z$7)</f>
        <v>-0.20427357628082707</v>
      </c>
      <c r="CD676" s="61">
        <f>IF($AA$7,$Z$7*($Q676-1)/(1+CC687*($Q676-1)),0)</f>
        <v>0.14292430733812464</v>
      </c>
      <c r="CE676" s="114">
        <f>IF(CD676=0,0,-1*CD676^2/$Z$7)</f>
        <v>-0.20427357628082707</v>
      </c>
      <c r="CF676" s="61">
        <f>IF($AA$7,$Z$7*($Q676-1)/(1+CE687*($Q676-1)),0)</f>
        <v>0.14292430733812464</v>
      </c>
      <c r="CG676" s="114">
        <f>IF(CF676=0,0,-1*CF676^2/$Z$7)</f>
        <v>-0.20427357628082707</v>
      </c>
      <c r="CH676" s="61">
        <f>IF($AA$7,$Z$7*($Q676-1)/(1+CG687*($Q676-1)),0)</f>
        <v>0.14292430733812464</v>
      </c>
      <c r="CI676" s="114">
        <f>IF(CH676=0,0,-1*CH676^2/$Z$7)</f>
        <v>-0.20427357628082707</v>
      </c>
      <c r="CJ676" s="61">
        <f>IF($AA$7,$Z$7*($Q676-1)/(1+CI687*($Q676-1)),0)</f>
        <v>0.14292430733812464</v>
      </c>
      <c r="CK676" s="114">
        <f>IF(CJ676=0,0,-1*CJ676^2/$Z$7)</f>
        <v>-0.20427357628082707</v>
      </c>
      <c r="CL676" s="61">
        <f>IF($AA$7,$Z$7*($Q676-1)/(1+CK687*($Q676-1)),0)</f>
        <v>0.14292430733812464</v>
      </c>
      <c r="CM676" s="114">
        <f>IF(CL676=0,0,-1*CL676^2/$Z$7)</f>
        <v>-0.20427357628082707</v>
      </c>
      <c r="CN676" s="61">
        <f>IF($AA$7,$Z$7*($Q676-1)/(1+CM687*($Q676-1)),0)</f>
        <v>0.14292430733812464</v>
      </c>
      <c r="CO676" s="114">
        <f>IF(CN676=0,0,-1*CN676^2/$Z$7)</f>
        <v>-0.20427357628082707</v>
      </c>
      <c r="CP676" s="61">
        <f>IF($AA$7,$Z$7*($Q676-1)/(1+CO687*($Q676-1)),0)</f>
        <v>0.14292430733812464</v>
      </c>
      <c r="CQ676" s="114">
        <f>IF(CP676=0,0,-1*CP676^2/$Z$7)</f>
        <v>-0.20427357628082707</v>
      </c>
      <c r="CR676" s="61">
        <f>IF($AA$7,$Z$7*($Q676-1)/(1+CQ687*($Q676-1)),0)</f>
        <v>0.14292430733812464</v>
      </c>
      <c r="CS676" s="114">
        <f>IF(CR676=0,0,-1*CR676^2/$Z$7)</f>
        <v>-0.20427357628082707</v>
      </c>
      <c r="CT676" s="61">
        <f>IF($AA$7,$Z$7*($Q676-1)/(1+CS687*($Q676-1)),0)</f>
        <v>0.14292430733812464</v>
      </c>
      <c r="CU676" s="114">
        <f>IF(CT676=0,0,-1*CT676^2/$Z$7)</f>
        <v>-0.20427357628082707</v>
      </c>
      <c r="CV676" s="61">
        <f>IF($AA$7,$Z$7*($Q676-1)/(1+CU687*($Q676-1)),0)</f>
        <v>0.14292430733812464</v>
      </c>
      <c r="CW676" s="114">
        <f>IF(CV676=0,0,-1*CV676^2/$Z$7)</f>
        <v>-0.20427357628082707</v>
      </c>
      <c r="CX676" s="61">
        <f>IF($AA$7,$Z$7*($Q676-1)/(1+CW687*($Q676-1)),0)</f>
        <v>0.14292430733812464</v>
      </c>
      <c r="CY676" s="114">
        <f>IF(CX676=0,0,-1*CX676^2/$Z$7)</f>
        <v>-0.20427357628082707</v>
      </c>
      <c r="CZ676" s="61">
        <f>IF($AA$7,$Z$7*($Q676-1)/(1+CY687*($Q676-1)),0)</f>
        <v>0.14292430733812464</v>
      </c>
      <c r="DA676" s="114">
        <f>IF(CZ676=0,0,-1*CZ676^2/$Z$7)</f>
        <v>-0.20427357628082707</v>
      </c>
      <c r="DB676" s="61">
        <f>IF($AA$7,$Z$7*($Q676-1)/(1+DA687*($Q676-1)),0)</f>
        <v>0.14292430733812464</v>
      </c>
      <c r="DC676" s="114">
        <f>IF(DB676=0,0,-1*DB676^2/$Z$7)</f>
        <v>-0.20427357628082707</v>
      </c>
      <c r="DD676" s="61">
        <f>IF($AA$7,$Z$7*($Q676-1)/(1+DC687*($Q676-1)),0)</f>
        <v>0.14292430733812464</v>
      </c>
      <c r="DE676" s="114">
        <f>IF(DD676=0,0,-1*DD676^2/$Z$7)</f>
        <v>-0.20427357628082707</v>
      </c>
      <c r="DF676" s="61">
        <f>IF($AA$7,$Z$7*($Q676-1)/(1+DE687*($Q676-1)),0)</f>
        <v>0.14292430733812464</v>
      </c>
      <c r="DG676" s="114">
        <f>IF(DF676=0,0,-1*DF676^2/$Z$7)</f>
        <v>-0.20427357628082707</v>
      </c>
      <c r="DH676" s="61">
        <f>IF($AA$7,$Z$7*($Q676-1)/(1+DG687*($Q676-1)),0)</f>
        <v>0.14292430733812464</v>
      </c>
      <c r="DI676" s="114">
        <f>IF(DH676=0,0,-1*DH676^2/$Z$7)</f>
        <v>-0.20427357628082707</v>
      </c>
      <c r="DJ676" s="61">
        <f>IF($AA$7,$Z$7*($Q676-1)/(1+DI687*($Q676-1)),0)</f>
        <v>0.14292430733812464</v>
      </c>
      <c r="DK676" s="114">
        <f>IF(DJ676=0,0,-1*DJ676^2/$Z$7)</f>
        <v>-0.20427357628082707</v>
      </c>
      <c r="DL676" s="61">
        <f>IF($AA$7,$Z$7*($Q676-1)/(1+DK687*($Q676-1)),0)</f>
        <v>0.14292430733812464</v>
      </c>
      <c r="DM676" s="154">
        <f>IF(DL676=0,0,-1*DL676^2/$Z$7)</f>
        <v>-0.20427357628082707</v>
      </c>
    </row>
    <row r="677" spans="14:117" x14ac:dyDescent="0.25">
      <c r="N677" s="153">
        <f>$Z$8/(O674*(Q677-1)+1)</f>
        <v>0.10201986773646209</v>
      </c>
      <c r="O677" s="169">
        <f t="shared" ref="O677:O685" si="131">N677*Q677</f>
        <v>9.3710882532734102E-2</v>
      </c>
      <c r="P677" s="78">
        <v>2</v>
      </c>
      <c r="Q677" s="61">
        <f>IF($AA$8,AV652/AV664,0)</f>
        <v>0.91855522470199857</v>
      </c>
      <c r="R677" s="61">
        <f>IF($AA$8,$Z$8*($Q677-1)/(1+O634*($Q677-1)),0)</f>
        <v>-8.3089852037245542E-3</v>
      </c>
      <c r="S677" s="114">
        <f>IF(R677=0,0,-1*R677^2/$Z$8)</f>
        <v>-6.9039235115713566E-4</v>
      </c>
      <c r="T677" s="61">
        <f>IF($AA$8,$Z$8*($Q677-1)/(1+S687*($Q677-1)),0)</f>
        <v>-8.3115385395538446E-3</v>
      </c>
      <c r="U677" s="114">
        <f>IF(T677=0,0,-1*T677^2/$Z$8)</f>
        <v>-6.9081672894488852E-4</v>
      </c>
      <c r="V677" s="61">
        <f>IF($AA$8,$Z$8*($Q677-1)/(1+U687*($Q677-1)),0)</f>
        <v>-8.3089752904633198E-3</v>
      </c>
      <c r="W677" s="114">
        <f>IF(V677=0,0,-1*V677^2/$Z$8)</f>
        <v>-6.9039070377530001E-4</v>
      </c>
      <c r="X677" s="61">
        <f>IF($AA$8,$Z$8*($Q677-1)/(1+W687*($Q677-1)),0)</f>
        <v>-8.3089852035757306E-3</v>
      </c>
      <c r="Y677" s="114">
        <f>IF(X677=0,0,-1*X677^2/$Z$8)</f>
        <v>-6.9039235113240425E-4</v>
      </c>
      <c r="Z677" s="61">
        <f>IF($AA$8,$Z$8*($Q677-1)/(1+Y687*($Q677-1)),0)</f>
        <v>-8.3089852037279803E-3</v>
      </c>
      <c r="AA677" s="114">
        <f>IF(Z677=0,0,-1*Z677^2/$Z$8)</f>
        <v>-6.9039235115770509E-4</v>
      </c>
      <c r="AB677" s="61">
        <f>IF($AA$8,$Z$8*($Q677-1)/(1+AA687*($Q677-1)),0)</f>
        <v>-8.3089852037279803E-3</v>
      </c>
      <c r="AC677" s="114">
        <f>IF(AB677=0,0,-1*AB677^2/$Z$8)</f>
        <v>-6.9039235115770509E-4</v>
      </c>
      <c r="AD677" s="61">
        <f>IF($AA$8,$Z$8*($Q677-1)/(1+AC687*($Q677-1)),0)</f>
        <v>-8.3089852037279803E-3</v>
      </c>
      <c r="AE677" s="114">
        <f>IF(AD677=0,0,-1*AD677^2/$Z$8)</f>
        <v>-6.9039235115770509E-4</v>
      </c>
      <c r="AF677" s="61">
        <f>IF($AA$8,$Z$8*($Q677-1)/(1+AE687*($Q677-1)),0)</f>
        <v>-8.3089852037279803E-3</v>
      </c>
      <c r="AG677" s="114">
        <f>IF(AF677=0,0,-1*AF677^2/$Z$8)</f>
        <v>-6.9039235115770509E-4</v>
      </c>
      <c r="AH677" s="61">
        <f>IF($AA$8,$Z$8*($Q677-1)/(1+AG687*($Q677-1)),0)</f>
        <v>-8.3089852037279803E-3</v>
      </c>
      <c r="AI677" s="114">
        <f>IF(AH677=0,0,-1*AH677^2/$Z$8)</f>
        <v>-6.9039235115770509E-4</v>
      </c>
      <c r="AJ677" s="61">
        <f>IF($AA$8,$Z$8*($Q677-1)/(1+AI687*($Q677-1)),0)</f>
        <v>-8.3089852037279803E-3</v>
      </c>
      <c r="AK677" s="114">
        <f>IF(AJ677=0,0,-1*AJ677^2/$Z$8)</f>
        <v>-6.9039235115770509E-4</v>
      </c>
      <c r="AL677" s="61">
        <f>IF($AA$8,$Z$8*($Q677-1)/(1+AK687*($Q677-1)),0)</f>
        <v>-8.3089852037279803E-3</v>
      </c>
      <c r="AM677" s="114">
        <f>IF(AL677=0,0,-1*AL677^2/$Z$8)</f>
        <v>-6.9039235115770509E-4</v>
      </c>
      <c r="AN677" s="61">
        <f>IF($AA$8,$Z$8*($Q677-1)/(1+AM687*($Q677-1)),0)</f>
        <v>-8.3089852037279803E-3</v>
      </c>
      <c r="AO677" s="114">
        <f>IF(AN677=0,0,-1*AN677^2/$Z$8)</f>
        <v>-6.9039235115770509E-4</v>
      </c>
      <c r="AP677" s="61">
        <f>IF($AA$8,$Z$8*($Q677-1)/(1+AO687*($Q677-1)),0)</f>
        <v>-8.3089852037279803E-3</v>
      </c>
      <c r="AQ677" s="114">
        <f>IF(AP677=0,0,-1*AP677^2/$Z$8)</f>
        <v>-6.9039235115770509E-4</v>
      </c>
      <c r="AR677" s="61">
        <f>IF($AA$8,$Z$8*($Q677-1)/(1+AQ687*($Q677-1)),0)</f>
        <v>-8.3089852037279803E-3</v>
      </c>
      <c r="AS677" s="114">
        <f>IF(AR677=0,0,-1*AR677^2/$Z$8)</f>
        <v>-6.9039235115770509E-4</v>
      </c>
      <c r="AT677" s="61">
        <f>IF($AA$8,$Z$8*($Q677-1)/(1+AS687*($Q677-1)),0)</f>
        <v>-8.3089852037279803E-3</v>
      </c>
      <c r="AU677" s="114">
        <f>IF(AT677=0,0,-1*AT677^2/$Z$8)</f>
        <v>-6.9039235115770509E-4</v>
      </c>
      <c r="AV677" s="61">
        <f>IF($AA$8,$Z$8*($Q677-1)/(1+AU687*($Q677-1)),0)</f>
        <v>-8.3089852037279803E-3</v>
      </c>
      <c r="AW677" s="114">
        <f>IF(AV677=0,0,-1*AV677^2/$Z$8)</f>
        <v>-6.9039235115770509E-4</v>
      </c>
      <c r="AX677" s="61">
        <f>IF($AA$8,$Z$8*($Q677-1)/(1+AW687*($Q677-1)),0)</f>
        <v>-8.3089852037279803E-3</v>
      </c>
      <c r="AY677" s="114">
        <f>IF(AX677=0,0,-1*AX677^2/$Z$8)</f>
        <v>-6.9039235115770509E-4</v>
      </c>
      <c r="AZ677" s="61">
        <f>IF($AA$8,$Z$8*($Q677-1)/(1+AY687*($Q677-1)),0)</f>
        <v>-8.3089852037279803E-3</v>
      </c>
      <c r="BA677" s="114">
        <f>IF(AZ677=0,0,-1*AZ677^2/$Z$8)</f>
        <v>-6.9039235115770509E-4</v>
      </c>
      <c r="BB677" s="61">
        <f>IF($AA$8,$Z$8*($Q677-1)/(1+BA687*($Q677-1)),0)</f>
        <v>-8.3089852037279803E-3</v>
      </c>
      <c r="BC677" s="114">
        <f>IF(BB677=0,0,-1*BB677^2/$Z$8)</f>
        <v>-6.9039235115770509E-4</v>
      </c>
      <c r="BD677" s="61">
        <f>IF($AA$8,$Z$8*($Q677-1)/(1+BC687*($Q677-1)),0)</f>
        <v>-8.3089852037279803E-3</v>
      </c>
      <c r="BE677" s="114">
        <f>IF(BD677=0,0,-1*BD677^2/$Z$8)</f>
        <v>-6.9039235115770509E-4</v>
      </c>
      <c r="BF677" s="61">
        <f>IF($AA$8,$Z$8*($Q677-1)/(1+BE687*($Q677-1)),0)</f>
        <v>-8.3089852037279803E-3</v>
      </c>
      <c r="BG677" s="114">
        <f>IF(BF677=0,0,-1*BF677^2/$Z$8)</f>
        <v>-6.9039235115770509E-4</v>
      </c>
      <c r="BH677" s="61">
        <f>IF($AA$8,$Z$8*($Q677-1)/(1+BG687*($Q677-1)),0)</f>
        <v>-8.3089852037279803E-3</v>
      </c>
      <c r="BI677" s="114">
        <f>IF(BH677=0,0,-1*BH677^2/$Z$8)</f>
        <v>-6.9039235115770509E-4</v>
      </c>
      <c r="BJ677" s="61">
        <f>IF($AA$8,$Z$8*($Q677-1)/(1+BI687*($Q677-1)),0)</f>
        <v>-8.3089852037279803E-3</v>
      </c>
      <c r="BK677" s="114">
        <f>IF(BJ677=0,0,-1*BJ677^2/$Z$8)</f>
        <v>-6.9039235115770509E-4</v>
      </c>
      <c r="BL677" s="61">
        <f>IF($AA$8,$Z$8*($Q677-1)/(1+BK687*($Q677-1)),0)</f>
        <v>-8.3089852037279803E-3</v>
      </c>
      <c r="BM677" s="114">
        <f>IF(BL677=0,0,-1*BL677^2/$Z$8)</f>
        <v>-6.9039235115770509E-4</v>
      </c>
      <c r="BN677" s="61">
        <f>IF($AA$8,$Z$8*($Q677-1)/(1+BM687*($Q677-1)),0)</f>
        <v>-8.3089852037279803E-3</v>
      </c>
      <c r="BO677" s="114">
        <f>IF(BN677=0,0,-1*BN677^2/$Z$8)</f>
        <v>-6.9039235115770509E-4</v>
      </c>
      <c r="BP677" s="61">
        <f>IF($AA$8,$Z$8*($Q677-1)/(1+BO687*($Q677-1)),0)</f>
        <v>-8.3089852037279803E-3</v>
      </c>
      <c r="BQ677" s="114">
        <f>IF(BP677=0,0,-1*BP677^2/$Z$8)</f>
        <v>-6.9039235115770509E-4</v>
      </c>
      <c r="BR677" s="61">
        <f>IF($AA$8,$Z$8*($Q677-1)/(1+BQ687*($Q677-1)),0)</f>
        <v>-8.3089852037279803E-3</v>
      </c>
      <c r="BS677" s="114">
        <f>IF(BR677=0,0,-1*BR677^2/$Z$8)</f>
        <v>-6.9039235115770509E-4</v>
      </c>
      <c r="BT677" s="61">
        <f>IF($AA$8,$Z$8*($Q677-1)/(1+BS687*($Q677-1)),0)</f>
        <v>-8.3089852037279803E-3</v>
      </c>
      <c r="BU677" s="114">
        <f>IF(BT677=0,0,-1*BT677^2/$Z$8)</f>
        <v>-6.9039235115770509E-4</v>
      </c>
      <c r="BV677" s="61">
        <f>IF($AA$8,$Z$8*($Q677-1)/(1+BU687*($Q677-1)),0)</f>
        <v>-8.3089852037279803E-3</v>
      </c>
      <c r="BW677" s="114">
        <f>IF(BV677=0,0,-1*BV677^2/$Z$8)</f>
        <v>-6.9039235115770509E-4</v>
      </c>
      <c r="BX677" s="61">
        <f>IF($AA$8,$Z$8*($Q677-1)/(1+BW687*($Q677-1)),0)</f>
        <v>-8.3089852037279803E-3</v>
      </c>
      <c r="BY677" s="114">
        <f>IF(BX677=0,0,-1*BX677^2/$Z$8)</f>
        <v>-6.9039235115770509E-4</v>
      </c>
      <c r="BZ677" s="61">
        <f>IF($AA$8,$Z$8*($Q677-1)/(1+BY687*($Q677-1)),0)</f>
        <v>-8.3089852037279803E-3</v>
      </c>
      <c r="CA677" s="114">
        <f>IF(BZ677=0,0,-1*BZ677^2/$Z$8)</f>
        <v>-6.9039235115770509E-4</v>
      </c>
      <c r="CB677" s="61">
        <f>IF($AA$8,$Z$8*($Q677-1)/(1+CA687*($Q677-1)),0)</f>
        <v>-8.3089852037279803E-3</v>
      </c>
      <c r="CC677" s="114">
        <f>IF(CB677=0,0,-1*CB677^2/$Z$8)</f>
        <v>-6.9039235115770509E-4</v>
      </c>
      <c r="CD677" s="61">
        <f>IF($AA$8,$Z$8*($Q677-1)/(1+CC687*($Q677-1)),0)</f>
        <v>-8.3089852037279803E-3</v>
      </c>
      <c r="CE677" s="114">
        <f>IF(CD677=0,0,-1*CD677^2/$Z$8)</f>
        <v>-6.9039235115770509E-4</v>
      </c>
      <c r="CF677" s="61">
        <f>IF($AA$8,$Z$8*($Q677-1)/(1+CE687*($Q677-1)),0)</f>
        <v>-8.3089852037279803E-3</v>
      </c>
      <c r="CG677" s="114">
        <f>IF(CF677=0,0,-1*CF677^2/$Z$8)</f>
        <v>-6.9039235115770509E-4</v>
      </c>
      <c r="CH677" s="61">
        <f>IF($AA$8,$Z$8*($Q677-1)/(1+CG687*($Q677-1)),0)</f>
        <v>-8.3089852037279803E-3</v>
      </c>
      <c r="CI677" s="114">
        <f>IF(CH677=0,0,-1*CH677^2/$Z$8)</f>
        <v>-6.9039235115770509E-4</v>
      </c>
      <c r="CJ677" s="61">
        <f>IF($AA$8,$Z$8*($Q677-1)/(1+CI687*($Q677-1)),0)</f>
        <v>-8.3089852037279803E-3</v>
      </c>
      <c r="CK677" s="114">
        <f>IF(CJ677=0,0,-1*CJ677^2/$Z$8)</f>
        <v>-6.9039235115770509E-4</v>
      </c>
      <c r="CL677" s="61">
        <f>IF($AA$8,$Z$8*($Q677-1)/(1+CK687*($Q677-1)),0)</f>
        <v>-8.3089852037279803E-3</v>
      </c>
      <c r="CM677" s="114">
        <f>IF(CL677=0,0,-1*CL677^2/$Z$8)</f>
        <v>-6.9039235115770509E-4</v>
      </c>
      <c r="CN677" s="61">
        <f>IF($AA$8,$Z$8*($Q677-1)/(1+CM687*($Q677-1)),0)</f>
        <v>-8.3089852037279803E-3</v>
      </c>
      <c r="CO677" s="114">
        <f>IF(CN677=0,0,-1*CN677^2/$Z$8)</f>
        <v>-6.9039235115770509E-4</v>
      </c>
      <c r="CP677" s="61">
        <f>IF($AA$8,$Z$8*($Q677-1)/(1+CO687*($Q677-1)),0)</f>
        <v>-8.3089852037279803E-3</v>
      </c>
      <c r="CQ677" s="114">
        <f>IF(CP677=0,0,-1*CP677^2/$Z$8)</f>
        <v>-6.9039235115770509E-4</v>
      </c>
      <c r="CR677" s="61">
        <f>IF($AA$8,$Z$8*($Q677-1)/(1+CQ687*($Q677-1)),0)</f>
        <v>-8.3089852037279803E-3</v>
      </c>
      <c r="CS677" s="114">
        <f>IF(CR677=0,0,-1*CR677^2/$Z$8)</f>
        <v>-6.9039235115770509E-4</v>
      </c>
      <c r="CT677" s="61">
        <f>IF($AA$8,$Z$8*($Q677-1)/(1+CS687*($Q677-1)),0)</f>
        <v>-8.3089852037279803E-3</v>
      </c>
      <c r="CU677" s="114">
        <f>IF(CT677=0,0,-1*CT677^2/$Z$8)</f>
        <v>-6.9039235115770509E-4</v>
      </c>
      <c r="CV677" s="61">
        <f>IF($AA$8,$Z$8*($Q677-1)/(1+CU687*($Q677-1)),0)</f>
        <v>-8.3089852037279803E-3</v>
      </c>
      <c r="CW677" s="114">
        <f>IF(CV677=0,0,-1*CV677^2/$Z$8)</f>
        <v>-6.9039235115770509E-4</v>
      </c>
      <c r="CX677" s="61">
        <f>IF($AA$8,$Z$8*($Q677-1)/(1+CW687*($Q677-1)),0)</f>
        <v>-8.3089852037279803E-3</v>
      </c>
      <c r="CY677" s="114">
        <f>IF(CX677=0,0,-1*CX677^2/$Z$8)</f>
        <v>-6.9039235115770509E-4</v>
      </c>
      <c r="CZ677" s="61">
        <f>IF($AA$8,$Z$8*($Q677-1)/(1+CY687*($Q677-1)),0)</f>
        <v>-8.3089852037279803E-3</v>
      </c>
      <c r="DA677" s="114">
        <f>IF(CZ677=0,0,-1*CZ677^2/$Z$8)</f>
        <v>-6.9039235115770509E-4</v>
      </c>
      <c r="DB677" s="61">
        <f>IF($AA$8,$Z$8*($Q677-1)/(1+DA687*($Q677-1)),0)</f>
        <v>-8.3089852037279803E-3</v>
      </c>
      <c r="DC677" s="114">
        <f>IF(DB677=0,0,-1*DB677^2/$Z$8)</f>
        <v>-6.9039235115770509E-4</v>
      </c>
      <c r="DD677" s="61">
        <f>IF($AA$8,$Z$8*($Q677-1)/(1+DC687*($Q677-1)),0)</f>
        <v>-8.3089852037279803E-3</v>
      </c>
      <c r="DE677" s="114">
        <f>IF(DD677=0,0,-1*DD677^2/$Z$8)</f>
        <v>-6.9039235115770509E-4</v>
      </c>
      <c r="DF677" s="61">
        <f>IF($AA$8,$Z$8*($Q677-1)/(1+DE687*($Q677-1)),0)</f>
        <v>-8.3089852037279803E-3</v>
      </c>
      <c r="DG677" s="114">
        <f>IF(DF677=0,0,-1*DF677^2/$Z$8)</f>
        <v>-6.9039235115770509E-4</v>
      </c>
      <c r="DH677" s="61">
        <f>IF($AA$8,$Z$8*($Q677-1)/(1+DG687*($Q677-1)),0)</f>
        <v>-8.3089852037279803E-3</v>
      </c>
      <c r="DI677" s="114">
        <f>IF(DH677=0,0,-1*DH677^2/$Z$8)</f>
        <v>-6.9039235115770509E-4</v>
      </c>
      <c r="DJ677" s="61">
        <f>IF($AA$8,$Z$8*($Q677-1)/(1+DI687*($Q677-1)),0)</f>
        <v>-8.3089852037279803E-3</v>
      </c>
      <c r="DK677" s="114">
        <f>IF(DJ677=0,0,-1*DJ677^2/$Z$8)</f>
        <v>-6.9039235115770509E-4</v>
      </c>
      <c r="DL677" s="61">
        <f>IF($AA$8,$Z$8*($Q677-1)/(1+DK687*($Q677-1)),0)</f>
        <v>-8.3089852037279803E-3</v>
      </c>
      <c r="DM677" s="154">
        <f>IF(DL677=0,0,-1*DL677^2/$Z$8)</f>
        <v>-6.9039235115770509E-4</v>
      </c>
    </row>
    <row r="678" spans="14:117" x14ac:dyDescent="0.25">
      <c r="N678" s="153">
        <f>$Z$9/(O674*(Q678-1)+1)</f>
        <v>0.11931858871587044</v>
      </c>
      <c r="O678" s="169">
        <f t="shared" si="131"/>
        <v>3.9849094303216065E-2</v>
      </c>
      <c r="P678" s="78">
        <v>3</v>
      </c>
      <c r="Q678" s="61">
        <f>IF($AA$9,AV653/AV665,0)</f>
        <v>0.33397222287054912</v>
      </c>
      <c r="R678" s="61">
        <f>IF($AA$9,$Z$9*($Q678-1)/(1+O634*($Q678-1)),0)</f>
        <v>-7.9469494412340969E-2</v>
      </c>
      <c r="S678" s="114">
        <f>IF(R678=0,0,-1*R678^2/$Z$9)</f>
        <v>-6.315400542153092E-2</v>
      </c>
      <c r="T678" s="61">
        <f>IF($AA$9,$Z$9*($Q678-1)/(1+S687*($Q678-1)),0)</f>
        <v>-7.9703678480584086E-2</v>
      </c>
      <c r="U678" s="114">
        <f>IF(T678=0,0,-1*T678^2/$Z$9)</f>
        <v>-6.3526763633363223E-2</v>
      </c>
      <c r="V678" s="61">
        <f>IF($AA$9,$Z$9*($Q678-1)/(1+U687*($Q678-1)),0)</f>
        <v>-7.9468587600792798E-2</v>
      </c>
      <c r="W678" s="114">
        <f>IF(V678=0,0,-1*V678^2/$Z$9)</f>
        <v>-6.3152564152648791E-2</v>
      </c>
      <c r="X678" s="61">
        <f>IF($AA$9,$Z$9*($Q678-1)/(1+W687*($Q678-1)),0)</f>
        <v>-7.9469494398727206E-2</v>
      </c>
      <c r="Y678" s="114">
        <f>IF(X678=0,0,-1*X678^2/$Z$9)</f>
        <v>-6.315400539989334E-2</v>
      </c>
      <c r="Z678" s="61">
        <f>IF($AA$9,$Z$9*($Q678-1)/(1+Y687*($Q678-1)),0)</f>
        <v>-7.9469494412654357E-2</v>
      </c>
      <c r="AA678" s="114">
        <f>IF(Z678=0,0,-1*Z678^2/$Z$9)</f>
        <v>-6.3154005422029022E-2</v>
      </c>
      <c r="AB678" s="61">
        <f>IF($AA$9,$Z$9*($Q678-1)/(1+AA687*($Q678-1)),0)</f>
        <v>-7.9469494412654371E-2</v>
      </c>
      <c r="AC678" s="114">
        <f>IF(AB678=0,0,-1*AB678^2/$Z$9)</f>
        <v>-6.3154005422029036E-2</v>
      </c>
      <c r="AD678" s="61">
        <f>IF($AA$9,$Z$9*($Q678-1)/(1+AC687*($Q678-1)),0)</f>
        <v>-7.9469494412654371E-2</v>
      </c>
      <c r="AE678" s="114">
        <f>IF(AD678=0,0,-1*AD678^2/$Z$9)</f>
        <v>-6.3154005422029036E-2</v>
      </c>
      <c r="AF678" s="61">
        <f>IF($AA$9,$Z$9*($Q678-1)/(1+AE687*($Q678-1)),0)</f>
        <v>-7.9469494412654371E-2</v>
      </c>
      <c r="AG678" s="114">
        <f>IF(AF678=0,0,-1*AF678^2/$Z$9)</f>
        <v>-6.3154005422029036E-2</v>
      </c>
      <c r="AH678" s="61">
        <f>IF($AA$9,$Z$9*($Q678-1)/(1+AG687*($Q678-1)),0)</f>
        <v>-7.9469494412654371E-2</v>
      </c>
      <c r="AI678" s="114">
        <f>IF(AH678=0,0,-1*AH678^2/$Z$9)</f>
        <v>-6.3154005422029036E-2</v>
      </c>
      <c r="AJ678" s="61">
        <f>IF($AA$9,$Z$9*($Q678-1)/(1+AI687*($Q678-1)),0)</f>
        <v>-7.9469494412654371E-2</v>
      </c>
      <c r="AK678" s="114">
        <f>IF(AJ678=0,0,-1*AJ678^2/$Z$9)</f>
        <v>-6.3154005422029036E-2</v>
      </c>
      <c r="AL678" s="61">
        <f>IF($AA$9,$Z$9*($Q678-1)/(1+AK687*($Q678-1)),0)</f>
        <v>-7.9469494412654371E-2</v>
      </c>
      <c r="AM678" s="114">
        <f>IF(AL678=0,0,-1*AL678^2/$Z$9)</f>
        <v>-6.3154005422029036E-2</v>
      </c>
      <c r="AN678" s="61">
        <f>IF($AA$9,$Z$9*($Q678-1)/(1+AM687*($Q678-1)),0)</f>
        <v>-7.9469494412654371E-2</v>
      </c>
      <c r="AO678" s="114">
        <f>IF(AN678=0,0,-1*AN678^2/$Z$9)</f>
        <v>-6.3154005422029036E-2</v>
      </c>
      <c r="AP678" s="61">
        <f>IF($AA$9,$Z$9*($Q678-1)/(1+AO687*($Q678-1)),0)</f>
        <v>-7.9469494412654371E-2</v>
      </c>
      <c r="AQ678" s="114">
        <f>IF(AP678=0,0,-1*AP678^2/$Z$9)</f>
        <v>-6.3154005422029036E-2</v>
      </c>
      <c r="AR678" s="61">
        <f>IF($AA$9,$Z$9*($Q678-1)/(1+AQ687*($Q678-1)),0)</f>
        <v>-7.9469494412654371E-2</v>
      </c>
      <c r="AS678" s="114">
        <f>IF(AR678=0,0,-1*AR678^2/$Z$9)</f>
        <v>-6.3154005422029036E-2</v>
      </c>
      <c r="AT678" s="61">
        <f>IF($AA$9,$Z$9*($Q678-1)/(1+AS687*($Q678-1)),0)</f>
        <v>-7.9469494412654371E-2</v>
      </c>
      <c r="AU678" s="114">
        <f>IF(AT678=0,0,-1*AT678^2/$Z$9)</f>
        <v>-6.3154005422029036E-2</v>
      </c>
      <c r="AV678" s="61">
        <f>IF($AA$9,$Z$9*($Q678-1)/(1+AU687*($Q678-1)),0)</f>
        <v>-7.9469494412654371E-2</v>
      </c>
      <c r="AW678" s="114">
        <f>IF(AV678=0,0,-1*AV678^2/$Z$9)</f>
        <v>-6.3154005422029036E-2</v>
      </c>
      <c r="AX678" s="61">
        <f>IF($AA$9,$Z$9*($Q678-1)/(1+AW687*($Q678-1)),0)</f>
        <v>-7.9469494412654371E-2</v>
      </c>
      <c r="AY678" s="114">
        <f>IF(AX678=0,0,-1*AX678^2/$Z$9)</f>
        <v>-6.3154005422029036E-2</v>
      </c>
      <c r="AZ678" s="61">
        <f>IF($AA$9,$Z$9*($Q678-1)/(1+AY687*($Q678-1)),0)</f>
        <v>-7.9469494412654371E-2</v>
      </c>
      <c r="BA678" s="114">
        <f>IF(AZ678=0,0,-1*AZ678^2/$Z$9)</f>
        <v>-6.3154005422029036E-2</v>
      </c>
      <c r="BB678" s="61">
        <f>IF($AA$9,$Z$9*($Q678-1)/(1+BA687*($Q678-1)),0)</f>
        <v>-7.9469494412654371E-2</v>
      </c>
      <c r="BC678" s="114">
        <f>IF(BB678=0,0,-1*BB678^2/$Z$9)</f>
        <v>-6.3154005422029036E-2</v>
      </c>
      <c r="BD678" s="61">
        <f>IF($AA$9,$Z$9*($Q678-1)/(1+BC687*($Q678-1)),0)</f>
        <v>-7.9469494412654371E-2</v>
      </c>
      <c r="BE678" s="114">
        <f>IF(BD678=0,0,-1*BD678^2/$Z$9)</f>
        <v>-6.3154005422029036E-2</v>
      </c>
      <c r="BF678" s="61">
        <f>IF($AA$9,$Z$9*($Q678-1)/(1+BE687*($Q678-1)),0)</f>
        <v>-7.9469494412654371E-2</v>
      </c>
      <c r="BG678" s="114">
        <f>IF(BF678=0,0,-1*BF678^2/$Z$9)</f>
        <v>-6.3154005422029036E-2</v>
      </c>
      <c r="BH678" s="61">
        <f>IF($AA$9,$Z$9*($Q678-1)/(1+BG687*($Q678-1)),0)</f>
        <v>-7.9469494412654371E-2</v>
      </c>
      <c r="BI678" s="114">
        <f>IF(BH678=0,0,-1*BH678^2/$Z$9)</f>
        <v>-6.3154005422029036E-2</v>
      </c>
      <c r="BJ678" s="61">
        <f>IF($AA$9,$Z$9*($Q678-1)/(1+BI687*($Q678-1)),0)</f>
        <v>-7.9469494412654371E-2</v>
      </c>
      <c r="BK678" s="114">
        <f>IF(BJ678=0,0,-1*BJ678^2/$Z$9)</f>
        <v>-6.3154005422029036E-2</v>
      </c>
      <c r="BL678" s="61">
        <f>IF($AA$9,$Z$9*($Q678-1)/(1+BK687*($Q678-1)),0)</f>
        <v>-7.9469494412654371E-2</v>
      </c>
      <c r="BM678" s="114">
        <f>IF(BL678=0,0,-1*BL678^2/$Z$9)</f>
        <v>-6.3154005422029036E-2</v>
      </c>
      <c r="BN678" s="61">
        <f>IF($AA$9,$Z$9*($Q678-1)/(1+BM687*($Q678-1)),0)</f>
        <v>-7.9469494412654371E-2</v>
      </c>
      <c r="BO678" s="114">
        <f>IF(BN678=0,0,-1*BN678^2/$Z$9)</f>
        <v>-6.3154005422029036E-2</v>
      </c>
      <c r="BP678" s="61">
        <f>IF($AA$9,$Z$9*($Q678-1)/(1+BO687*($Q678-1)),0)</f>
        <v>-7.9469494412654371E-2</v>
      </c>
      <c r="BQ678" s="114">
        <f>IF(BP678=0,0,-1*BP678^2/$Z$9)</f>
        <v>-6.3154005422029036E-2</v>
      </c>
      <c r="BR678" s="61">
        <f>IF($AA$9,$Z$9*($Q678-1)/(1+BQ687*($Q678-1)),0)</f>
        <v>-7.9469494412654371E-2</v>
      </c>
      <c r="BS678" s="114">
        <f>IF(BR678=0,0,-1*BR678^2/$Z$9)</f>
        <v>-6.3154005422029036E-2</v>
      </c>
      <c r="BT678" s="61">
        <f>IF($AA$9,$Z$9*($Q678-1)/(1+BS687*($Q678-1)),0)</f>
        <v>-7.9469494412654371E-2</v>
      </c>
      <c r="BU678" s="114">
        <f>IF(BT678=0,0,-1*BT678^2/$Z$9)</f>
        <v>-6.3154005422029036E-2</v>
      </c>
      <c r="BV678" s="61">
        <f>IF($AA$9,$Z$9*($Q678-1)/(1+BU687*($Q678-1)),0)</f>
        <v>-7.9469494412654371E-2</v>
      </c>
      <c r="BW678" s="114">
        <f>IF(BV678=0,0,-1*BV678^2/$Z$9)</f>
        <v>-6.3154005422029036E-2</v>
      </c>
      <c r="BX678" s="61">
        <f>IF($AA$9,$Z$9*($Q678-1)/(1+BW687*($Q678-1)),0)</f>
        <v>-7.9469494412654371E-2</v>
      </c>
      <c r="BY678" s="114">
        <f>IF(BX678=0,0,-1*BX678^2/$Z$9)</f>
        <v>-6.3154005422029036E-2</v>
      </c>
      <c r="BZ678" s="61">
        <f>IF($AA$9,$Z$9*($Q678-1)/(1+BY687*($Q678-1)),0)</f>
        <v>-7.9469494412654371E-2</v>
      </c>
      <c r="CA678" s="114">
        <f>IF(BZ678=0,0,-1*BZ678^2/$Z$9)</f>
        <v>-6.3154005422029036E-2</v>
      </c>
      <c r="CB678" s="61">
        <f>IF($AA$9,$Z$9*($Q678-1)/(1+CA687*($Q678-1)),0)</f>
        <v>-7.9469494412654371E-2</v>
      </c>
      <c r="CC678" s="114">
        <f>IF(CB678=0,0,-1*CB678^2/$Z$9)</f>
        <v>-6.3154005422029036E-2</v>
      </c>
      <c r="CD678" s="61">
        <f>IF($AA$9,$Z$9*($Q678-1)/(1+CC687*($Q678-1)),0)</f>
        <v>-7.9469494412654371E-2</v>
      </c>
      <c r="CE678" s="114">
        <f>IF(CD678=0,0,-1*CD678^2/$Z$9)</f>
        <v>-6.3154005422029036E-2</v>
      </c>
      <c r="CF678" s="61">
        <f>IF($AA$9,$Z$9*($Q678-1)/(1+CE687*($Q678-1)),0)</f>
        <v>-7.9469494412654371E-2</v>
      </c>
      <c r="CG678" s="114">
        <f>IF(CF678=0,0,-1*CF678^2/$Z$9)</f>
        <v>-6.3154005422029036E-2</v>
      </c>
      <c r="CH678" s="61">
        <f>IF($AA$9,$Z$9*($Q678-1)/(1+CG687*($Q678-1)),0)</f>
        <v>-7.9469494412654371E-2</v>
      </c>
      <c r="CI678" s="114">
        <f>IF(CH678=0,0,-1*CH678^2/$Z$9)</f>
        <v>-6.3154005422029036E-2</v>
      </c>
      <c r="CJ678" s="61">
        <f>IF($AA$9,$Z$9*($Q678-1)/(1+CI687*($Q678-1)),0)</f>
        <v>-7.9469494412654371E-2</v>
      </c>
      <c r="CK678" s="114">
        <f>IF(CJ678=0,0,-1*CJ678^2/$Z$9)</f>
        <v>-6.3154005422029036E-2</v>
      </c>
      <c r="CL678" s="61">
        <f>IF($AA$9,$Z$9*($Q678-1)/(1+CK687*($Q678-1)),0)</f>
        <v>-7.9469494412654371E-2</v>
      </c>
      <c r="CM678" s="114">
        <f>IF(CL678=0,0,-1*CL678^2/$Z$9)</f>
        <v>-6.3154005422029036E-2</v>
      </c>
      <c r="CN678" s="61">
        <f>IF($AA$9,$Z$9*($Q678-1)/(1+CM687*($Q678-1)),0)</f>
        <v>-7.9469494412654371E-2</v>
      </c>
      <c r="CO678" s="114">
        <f>IF(CN678=0,0,-1*CN678^2/$Z$9)</f>
        <v>-6.3154005422029036E-2</v>
      </c>
      <c r="CP678" s="61">
        <f>IF($AA$9,$Z$9*($Q678-1)/(1+CO687*($Q678-1)),0)</f>
        <v>-7.9469494412654371E-2</v>
      </c>
      <c r="CQ678" s="114">
        <f>IF(CP678=0,0,-1*CP678^2/$Z$9)</f>
        <v>-6.3154005422029036E-2</v>
      </c>
      <c r="CR678" s="61">
        <f>IF($AA$9,$Z$9*($Q678-1)/(1+CQ687*($Q678-1)),0)</f>
        <v>-7.9469494412654371E-2</v>
      </c>
      <c r="CS678" s="114">
        <f>IF(CR678=0,0,-1*CR678^2/$Z$9)</f>
        <v>-6.3154005422029036E-2</v>
      </c>
      <c r="CT678" s="61">
        <f>IF($AA$9,$Z$9*($Q678-1)/(1+CS687*($Q678-1)),0)</f>
        <v>-7.9469494412654371E-2</v>
      </c>
      <c r="CU678" s="114">
        <f>IF(CT678=0,0,-1*CT678^2/$Z$9)</f>
        <v>-6.3154005422029036E-2</v>
      </c>
      <c r="CV678" s="61">
        <f>IF($AA$9,$Z$9*($Q678-1)/(1+CU687*($Q678-1)),0)</f>
        <v>-7.9469494412654371E-2</v>
      </c>
      <c r="CW678" s="114">
        <f>IF(CV678=0,0,-1*CV678^2/$Z$9)</f>
        <v>-6.3154005422029036E-2</v>
      </c>
      <c r="CX678" s="61">
        <f>IF($AA$9,$Z$9*($Q678-1)/(1+CW687*($Q678-1)),0)</f>
        <v>-7.9469494412654371E-2</v>
      </c>
      <c r="CY678" s="114">
        <f>IF(CX678=0,0,-1*CX678^2/$Z$9)</f>
        <v>-6.3154005422029036E-2</v>
      </c>
      <c r="CZ678" s="61">
        <f>IF($AA$9,$Z$9*($Q678-1)/(1+CY687*($Q678-1)),0)</f>
        <v>-7.9469494412654371E-2</v>
      </c>
      <c r="DA678" s="114">
        <f>IF(CZ678=0,0,-1*CZ678^2/$Z$9)</f>
        <v>-6.3154005422029036E-2</v>
      </c>
      <c r="DB678" s="61">
        <f>IF($AA$9,$Z$9*($Q678-1)/(1+DA687*($Q678-1)),0)</f>
        <v>-7.9469494412654371E-2</v>
      </c>
      <c r="DC678" s="114">
        <f>IF(DB678=0,0,-1*DB678^2/$Z$9)</f>
        <v>-6.3154005422029036E-2</v>
      </c>
      <c r="DD678" s="61">
        <f>IF($AA$9,$Z$9*($Q678-1)/(1+DC687*($Q678-1)),0)</f>
        <v>-7.9469494412654371E-2</v>
      </c>
      <c r="DE678" s="114">
        <f>IF(DD678=0,0,-1*DD678^2/$Z$9)</f>
        <v>-6.3154005422029036E-2</v>
      </c>
      <c r="DF678" s="61">
        <f>IF($AA$9,$Z$9*($Q678-1)/(1+DE687*($Q678-1)),0)</f>
        <v>-7.9469494412654371E-2</v>
      </c>
      <c r="DG678" s="114">
        <f>IF(DF678=0,0,-1*DF678^2/$Z$9)</f>
        <v>-6.3154005422029036E-2</v>
      </c>
      <c r="DH678" s="61">
        <f>IF($AA$9,$Z$9*($Q678-1)/(1+DG687*($Q678-1)),0)</f>
        <v>-7.9469494412654371E-2</v>
      </c>
      <c r="DI678" s="114">
        <f>IF(DH678=0,0,-1*DH678^2/$Z$9)</f>
        <v>-6.3154005422029036E-2</v>
      </c>
      <c r="DJ678" s="61">
        <f>IF($AA$9,$Z$9*($Q678-1)/(1+DI687*($Q678-1)),0)</f>
        <v>-7.9469494412654371E-2</v>
      </c>
      <c r="DK678" s="114">
        <f>IF(DJ678=0,0,-1*DJ678^2/$Z$9)</f>
        <v>-6.3154005422029036E-2</v>
      </c>
      <c r="DL678" s="61">
        <f>IF($AA$9,$Z$9*($Q678-1)/(1+DK687*($Q678-1)),0)</f>
        <v>-7.9469494412654371E-2</v>
      </c>
      <c r="DM678" s="154">
        <f>IF(DL678=0,0,-1*DL678^2/$Z$9)</f>
        <v>-6.3154005422029036E-2</v>
      </c>
    </row>
    <row r="679" spans="14:117" x14ac:dyDescent="0.25">
      <c r="N679" s="153">
        <f>$Z$10/(O674*(Q679-1)+1)</f>
        <v>0.12592706197485234</v>
      </c>
      <c r="O679" s="169">
        <f t="shared" si="131"/>
        <v>1.9272764549159761E-2</v>
      </c>
      <c r="P679" s="78">
        <v>4</v>
      </c>
      <c r="Q679" s="61">
        <f>IF($AA$10,AV654/AV666,0)</f>
        <v>0.15304704363712174</v>
      </c>
      <c r="R679" s="61">
        <f>IF($AA$10,$Z$10*($Q679-1)/(1+O634*($Q679-1)),0)</f>
        <v>-0.10665429742512812</v>
      </c>
      <c r="S679" s="114">
        <f>IF(R679=0,0,-1*R679^2/$Z$10)</f>
        <v>-0.11375139159247691</v>
      </c>
      <c r="T679" s="61">
        <f>IF($AA$10,$Z$10*($Q679-1)/(1+S687*($Q679-1)),0)</f>
        <v>-0.10707652945634616</v>
      </c>
      <c r="U679" s="114">
        <f>IF(T679=0,0,-1*T679^2/$Z$10)</f>
        <v>-0.11465383160415767</v>
      </c>
      <c r="V679" s="61">
        <f>IF($AA$10,$Z$10*($Q679-1)/(1+U687*($Q679-1)),0)</f>
        <v>-0.10665266410555971</v>
      </c>
      <c r="W679" s="114">
        <f>IF(V679=0,0,-1*V679^2/$Z$10)</f>
        <v>-0.11374790760813343</v>
      </c>
      <c r="X679" s="61">
        <f>IF($AA$10,$Z$10*($Q679-1)/(1+W687*($Q679-1)),0)</f>
        <v>-0.10665429740060733</v>
      </c>
      <c r="Y679" s="114">
        <f>IF(X679=0,0,-1*X679^2/$Z$10)</f>
        <v>-0.11375139154017196</v>
      </c>
      <c r="Z679" s="61">
        <f>IF($AA$10,$Z$10*($Q679-1)/(1+Y687*($Q679-1)),0)</f>
        <v>-0.10665429742569259</v>
      </c>
      <c r="AA679" s="114">
        <f>IF(Z679=0,0,-1*Z679^2/$Z$10)</f>
        <v>-0.11375139159368096</v>
      </c>
      <c r="AB679" s="61">
        <f>IF($AA$10,$Z$10*($Q679-1)/(1+AA687*($Q679-1)),0)</f>
        <v>-0.10665429742569259</v>
      </c>
      <c r="AC679" s="114">
        <f>IF(AB679=0,0,-1*AB679^2/$Z$10)</f>
        <v>-0.11375139159368096</v>
      </c>
      <c r="AD679" s="61">
        <f>IF($AA$10,$Z$10*($Q679-1)/(1+AC687*($Q679-1)),0)</f>
        <v>-0.10665429742569259</v>
      </c>
      <c r="AE679" s="114">
        <f>IF(AD679=0,0,-1*AD679^2/$Z$10)</f>
        <v>-0.11375139159368096</v>
      </c>
      <c r="AF679" s="61">
        <f>IF($AA$10,$Z$10*($Q679-1)/(1+AE687*($Q679-1)),0)</f>
        <v>-0.10665429742569259</v>
      </c>
      <c r="AG679" s="114">
        <f>IF(AF679=0,0,-1*AF679^2/$Z$10)</f>
        <v>-0.11375139159368096</v>
      </c>
      <c r="AH679" s="61">
        <f>IF($AA$10,$Z$10*($Q679-1)/(1+AG687*($Q679-1)),0)</f>
        <v>-0.10665429742569259</v>
      </c>
      <c r="AI679" s="114">
        <f>IF(AH679=0,0,-1*AH679^2/$Z$10)</f>
        <v>-0.11375139159368096</v>
      </c>
      <c r="AJ679" s="61">
        <f>IF($AA$10,$Z$10*($Q679-1)/(1+AI687*($Q679-1)),0)</f>
        <v>-0.10665429742569259</v>
      </c>
      <c r="AK679" s="114">
        <f>IF(AJ679=0,0,-1*AJ679^2/$Z$10)</f>
        <v>-0.11375139159368096</v>
      </c>
      <c r="AL679" s="61">
        <f>IF($AA$10,$Z$10*($Q679-1)/(1+AK687*($Q679-1)),0)</f>
        <v>-0.10665429742569259</v>
      </c>
      <c r="AM679" s="114">
        <f>IF(AL679=0,0,-1*AL679^2/$Z$10)</f>
        <v>-0.11375139159368096</v>
      </c>
      <c r="AN679" s="61">
        <f>IF($AA$10,$Z$10*($Q679-1)/(1+AM687*($Q679-1)),0)</f>
        <v>-0.10665429742569259</v>
      </c>
      <c r="AO679" s="114">
        <f>IF(AN679=0,0,-1*AN679^2/$Z$10)</f>
        <v>-0.11375139159368096</v>
      </c>
      <c r="AP679" s="61">
        <f>IF($AA$10,$Z$10*($Q679-1)/(1+AO687*($Q679-1)),0)</f>
        <v>-0.10665429742569259</v>
      </c>
      <c r="AQ679" s="114">
        <f>IF(AP679=0,0,-1*AP679^2/$Z$10)</f>
        <v>-0.11375139159368096</v>
      </c>
      <c r="AR679" s="61">
        <f>IF($AA$10,$Z$10*($Q679-1)/(1+AQ687*($Q679-1)),0)</f>
        <v>-0.10665429742569259</v>
      </c>
      <c r="AS679" s="114">
        <f>IF(AR679=0,0,-1*AR679^2/$Z$10)</f>
        <v>-0.11375139159368096</v>
      </c>
      <c r="AT679" s="61">
        <f>IF($AA$10,$Z$10*($Q679-1)/(1+AS687*($Q679-1)),0)</f>
        <v>-0.10665429742569259</v>
      </c>
      <c r="AU679" s="114">
        <f>IF(AT679=0,0,-1*AT679^2/$Z$10)</f>
        <v>-0.11375139159368096</v>
      </c>
      <c r="AV679" s="61">
        <f>IF($AA$10,$Z$10*($Q679-1)/(1+AU687*($Q679-1)),0)</f>
        <v>-0.10665429742569259</v>
      </c>
      <c r="AW679" s="114">
        <f>IF(AV679=0,0,-1*AV679^2/$Z$10)</f>
        <v>-0.11375139159368096</v>
      </c>
      <c r="AX679" s="61">
        <f>IF($AA$10,$Z$10*($Q679-1)/(1+AW687*($Q679-1)),0)</f>
        <v>-0.10665429742569259</v>
      </c>
      <c r="AY679" s="114">
        <f>IF(AX679=0,0,-1*AX679^2/$Z$10)</f>
        <v>-0.11375139159368096</v>
      </c>
      <c r="AZ679" s="61">
        <f>IF($AA$10,$Z$10*($Q679-1)/(1+AY687*($Q679-1)),0)</f>
        <v>-0.10665429742569259</v>
      </c>
      <c r="BA679" s="114">
        <f>IF(AZ679=0,0,-1*AZ679^2/$Z$10)</f>
        <v>-0.11375139159368096</v>
      </c>
      <c r="BB679" s="61">
        <f>IF($AA$10,$Z$10*($Q679-1)/(1+BA687*($Q679-1)),0)</f>
        <v>-0.10665429742569259</v>
      </c>
      <c r="BC679" s="114">
        <f>IF(BB679=0,0,-1*BB679^2/$Z$10)</f>
        <v>-0.11375139159368096</v>
      </c>
      <c r="BD679" s="61">
        <f>IF($AA$10,$Z$10*($Q679-1)/(1+BC687*($Q679-1)),0)</f>
        <v>-0.10665429742569259</v>
      </c>
      <c r="BE679" s="114">
        <f>IF(BD679=0,0,-1*BD679^2/$Z$10)</f>
        <v>-0.11375139159368096</v>
      </c>
      <c r="BF679" s="61">
        <f>IF($AA$10,$Z$10*($Q679-1)/(1+BE687*($Q679-1)),0)</f>
        <v>-0.10665429742569259</v>
      </c>
      <c r="BG679" s="114">
        <f>IF(BF679=0,0,-1*BF679^2/$Z$10)</f>
        <v>-0.11375139159368096</v>
      </c>
      <c r="BH679" s="61">
        <f>IF($AA$10,$Z$10*($Q679-1)/(1+BG687*($Q679-1)),0)</f>
        <v>-0.10665429742569259</v>
      </c>
      <c r="BI679" s="114">
        <f>IF(BH679=0,0,-1*BH679^2/$Z$10)</f>
        <v>-0.11375139159368096</v>
      </c>
      <c r="BJ679" s="61">
        <f>IF($AA$10,$Z$10*($Q679-1)/(1+BI687*($Q679-1)),0)</f>
        <v>-0.10665429742569259</v>
      </c>
      <c r="BK679" s="114">
        <f>IF(BJ679=0,0,-1*BJ679^2/$Z$10)</f>
        <v>-0.11375139159368096</v>
      </c>
      <c r="BL679" s="61">
        <f>IF($AA$10,$Z$10*($Q679-1)/(1+BK687*($Q679-1)),0)</f>
        <v>-0.10665429742569259</v>
      </c>
      <c r="BM679" s="114">
        <f>IF(BL679=0,0,-1*BL679^2/$Z$10)</f>
        <v>-0.11375139159368096</v>
      </c>
      <c r="BN679" s="61">
        <f>IF($AA$10,$Z$10*($Q679-1)/(1+BM687*($Q679-1)),0)</f>
        <v>-0.10665429742569259</v>
      </c>
      <c r="BO679" s="114">
        <f>IF(BN679=0,0,-1*BN679^2/$Z$10)</f>
        <v>-0.11375139159368096</v>
      </c>
      <c r="BP679" s="61">
        <f>IF($AA$10,$Z$10*($Q679-1)/(1+BO687*($Q679-1)),0)</f>
        <v>-0.10665429742569259</v>
      </c>
      <c r="BQ679" s="114">
        <f>IF(BP679=0,0,-1*BP679^2/$Z$10)</f>
        <v>-0.11375139159368096</v>
      </c>
      <c r="BR679" s="61">
        <f>IF($AA$10,$Z$10*($Q679-1)/(1+BQ687*($Q679-1)),0)</f>
        <v>-0.10665429742569259</v>
      </c>
      <c r="BS679" s="114">
        <f>IF(BR679=0,0,-1*BR679^2/$Z$10)</f>
        <v>-0.11375139159368096</v>
      </c>
      <c r="BT679" s="61">
        <f>IF($AA$10,$Z$10*($Q679-1)/(1+BS687*($Q679-1)),0)</f>
        <v>-0.10665429742569259</v>
      </c>
      <c r="BU679" s="114">
        <f>IF(BT679=0,0,-1*BT679^2/$Z$10)</f>
        <v>-0.11375139159368096</v>
      </c>
      <c r="BV679" s="61">
        <f>IF($AA$10,$Z$10*($Q679-1)/(1+BU687*($Q679-1)),0)</f>
        <v>-0.10665429742569259</v>
      </c>
      <c r="BW679" s="114">
        <f>IF(BV679=0,0,-1*BV679^2/$Z$10)</f>
        <v>-0.11375139159368096</v>
      </c>
      <c r="BX679" s="61">
        <f>IF($AA$10,$Z$10*($Q679-1)/(1+BW687*($Q679-1)),0)</f>
        <v>-0.10665429742569259</v>
      </c>
      <c r="BY679" s="114">
        <f>IF(BX679=0,0,-1*BX679^2/$Z$10)</f>
        <v>-0.11375139159368096</v>
      </c>
      <c r="BZ679" s="61">
        <f>IF($AA$10,$Z$10*($Q679-1)/(1+BY687*($Q679-1)),0)</f>
        <v>-0.10665429742569259</v>
      </c>
      <c r="CA679" s="114">
        <f>IF(BZ679=0,0,-1*BZ679^2/$Z$10)</f>
        <v>-0.11375139159368096</v>
      </c>
      <c r="CB679" s="61">
        <f>IF($AA$10,$Z$10*($Q679-1)/(1+CA687*($Q679-1)),0)</f>
        <v>-0.10665429742569259</v>
      </c>
      <c r="CC679" s="114">
        <f>IF(CB679=0,0,-1*CB679^2/$Z$10)</f>
        <v>-0.11375139159368096</v>
      </c>
      <c r="CD679" s="61">
        <f>IF($AA$10,$Z$10*($Q679-1)/(1+CC687*($Q679-1)),0)</f>
        <v>-0.10665429742569259</v>
      </c>
      <c r="CE679" s="114">
        <f>IF(CD679=0,0,-1*CD679^2/$Z$10)</f>
        <v>-0.11375139159368096</v>
      </c>
      <c r="CF679" s="61">
        <f>IF($AA$10,$Z$10*($Q679-1)/(1+CE687*($Q679-1)),0)</f>
        <v>-0.10665429742569259</v>
      </c>
      <c r="CG679" s="114">
        <f>IF(CF679=0,0,-1*CF679^2/$Z$10)</f>
        <v>-0.11375139159368096</v>
      </c>
      <c r="CH679" s="61">
        <f>IF($AA$10,$Z$10*($Q679-1)/(1+CG687*($Q679-1)),0)</f>
        <v>-0.10665429742569259</v>
      </c>
      <c r="CI679" s="114">
        <f>IF(CH679=0,0,-1*CH679^2/$Z$10)</f>
        <v>-0.11375139159368096</v>
      </c>
      <c r="CJ679" s="61">
        <f>IF($AA$10,$Z$10*($Q679-1)/(1+CI687*($Q679-1)),0)</f>
        <v>-0.10665429742569259</v>
      </c>
      <c r="CK679" s="114">
        <f>IF(CJ679=0,0,-1*CJ679^2/$Z$10)</f>
        <v>-0.11375139159368096</v>
      </c>
      <c r="CL679" s="61">
        <f>IF($AA$10,$Z$10*($Q679-1)/(1+CK687*($Q679-1)),0)</f>
        <v>-0.10665429742569259</v>
      </c>
      <c r="CM679" s="114">
        <f>IF(CL679=0,0,-1*CL679^2/$Z$10)</f>
        <v>-0.11375139159368096</v>
      </c>
      <c r="CN679" s="61">
        <f>IF($AA$10,$Z$10*($Q679-1)/(1+CM687*($Q679-1)),0)</f>
        <v>-0.10665429742569259</v>
      </c>
      <c r="CO679" s="114">
        <f>IF(CN679=0,0,-1*CN679^2/$Z$10)</f>
        <v>-0.11375139159368096</v>
      </c>
      <c r="CP679" s="61">
        <f>IF($AA$10,$Z$10*($Q679-1)/(1+CO687*($Q679-1)),0)</f>
        <v>-0.10665429742569259</v>
      </c>
      <c r="CQ679" s="114">
        <f>IF(CP679=0,0,-1*CP679^2/$Z$10)</f>
        <v>-0.11375139159368096</v>
      </c>
      <c r="CR679" s="61">
        <f>IF($AA$10,$Z$10*($Q679-1)/(1+CQ687*($Q679-1)),0)</f>
        <v>-0.10665429742569259</v>
      </c>
      <c r="CS679" s="114">
        <f>IF(CR679=0,0,-1*CR679^2/$Z$10)</f>
        <v>-0.11375139159368096</v>
      </c>
      <c r="CT679" s="61">
        <f>IF($AA$10,$Z$10*($Q679-1)/(1+CS687*($Q679-1)),0)</f>
        <v>-0.10665429742569259</v>
      </c>
      <c r="CU679" s="114">
        <f>IF(CT679=0,0,-1*CT679^2/$Z$10)</f>
        <v>-0.11375139159368096</v>
      </c>
      <c r="CV679" s="61">
        <f>IF($AA$10,$Z$10*($Q679-1)/(1+CU687*($Q679-1)),0)</f>
        <v>-0.10665429742569259</v>
      </c>
      <c r="CW679" s="114">
        <f>IF(CV679=0,0,-1*CV679^2/$Z$10)</f>
        <v>-0.11375139159368096</v>
      </c>
      <c r="CX679" s="61">
        <f>IF($AA$10,$Z$10*($Q679-1)/(1+CW687*($Q679-1)),0)</f>
        <v>-0.10665429742569259</v>
      </c>
      <c r="CY679" s="114">
        <f>IF(CX679=0,0,-1*CX679^2/$Z$10)</f>
        <v>-0.11375139159368096</v>
      </c>
      <c r="CZ679" s="61">
        <f>IF($AA$10,$Z$10*($Q679-1)/(1+CY687*($Q679-1)),0)</f>
        <v>-0.10665429742569259</v>
      </c>
      <c r="DA679" s="114">
        <f>IF(CZ679=0,0,-1*CZ679^2/$Z$10)</f>
        <v>-0.11375139159368096</v>
      </c>
      <c r="DB679" s="61">
        <f>IF($AA$10,$Z$10*($Q679-1)/(1+DA687*($Q679-1)),0)</f>
        <v>-0.10665429742569259</v>
      </c>
      <c r="DC679" s="114">
        <f>IF(DB679=0,0,-1*DB679^2/$Z$10)</f>
        <v>-0.11375139159368096</v>
      </c>
      <c r="DD679" s="61">
        <f>IF($AA$10,$Z$10*($Q679-1)/(1+DC687*($Q679-1)),0)</f>
        <v>-0.10665429742569259</v>
      </c>
      <c r="DE679" s="114">
        <f>IF(DD679=0,0,-1*DD679^2/$Z$10)</f>
        <v>-0.11375139159368096</v>
      </c>
      <c r="DF679" s="61">
        <f>IF($AA$10,$Z$10*($Q679-1)/(1+DE687*($Q679-1)),0)</f>
        <v>-0.10665429742569259</v>
      </c>
      <c r="DG679" s="114">
        <f>IF(DF679=0,0,-1*DF679^2/$Z$10)</f>
        <v>-0.11375139159368096</v>
      </c>
      <c r="DH679" s="61">
        <f>IF($AA$10,$Z$10*($Q679-1)/(1+DG687*($Q679-1)),0)</f>
        <v>-0.10665429742569259</v>
      </c>
      <c r="DI679" s="114">
        <f>IF(DH679=0,0,-1*DH679^2/$Z$10)</f>
        <v>-0.11375139159368096</v>
      </c>
      <c r="DJ679" s="61">
        <f>IF($AA$10,$Z$10*($Q679-1)/(1+DI687*($Q679-1)),0)</f>
        <v>-0.10665429742569259</v>
      </c>
      <c r="DK679" s="114">
        <f>IF(DJ679=0,0,-1*DJ679^2/$Z$10)</f>
        <v>-0.11375139159368096</v>
      </c>
      <c r="DL679" s="61">
        <f>IF($AA$10,$Z$10*($Q679-1)/(1+DK687*($Q679-1)),0)</f>
        <v>-0.10665429742569259</v>
      </c>
      <c r="DM679" s="154">
        <f>IF(DL679=0,0,-1*DL679^2/$Z$10)</f>
        <v>-0.11375139159368096</v>
      </c>
    </row>
    <row r="680" spans="14:117" x14ac:dyDescent="0.25">
      <c r="N680" s="153">
        <f>$Z$11/(O674*(Q680-1)+1)</f>
        <v>0.12573146516563707</v>
      </c>
      <c r="O680" s="169">
        <f t="shared" si="131"/>
        <v>1.9881780321416236E-2</v>
      </c>
      <c r="P680" s="78">
        <v>5</v>
      </c>
      <c r="Q680" s="61">
        <f>IF($AA$11,AV655/AV667,0)</f>
        <v>0.15812891622016989</v>
      </c>
      <c r="R680" s="61">
        <f>IF($AA$11,$Z$11*($Q680-1)/(1+O634*($Q680-1)),0)</f>
        <v>-0.10584968484366483</v>
      </c>
      <c r="S680" s="114">
        <f>IF(R680=0,0,-1*R680^2/$Z$11)</f>
        <v>-0.11204155781503168</v>
      </c>
      <c r="T680" s="61">
        <f>IF($AA$11,$Z$11*($Q680-1)/(1+S687*($Q680-1)),0)</f>
        <v>-0.10626555774874721</v>
      </c>
      <c r="U680" s="114">
        <f>IF(T680=0,0,-1*T680^2/$Z$11)</f>
        <v>-0.11292368763652329</v>
      </c>
      <c r="V680" s="61">
        <f>IF($AA$11,$Z$11*($Q680-1)/(1+U687*($Q680-1)),0)</f>
        <v>-0.10584807607486267</v>
      </c>
      <c r="W680" s="114">
        <f>IF(V680=0,0,-1*V680^2/$Z$11)</f>
        <v>-0.11203815208749915</v>
      </c>
      <c r="X680" s="61">
        <f>IF($AA$11,$Z$11*($Q680-1)/(1+W687*($Q680-1)),0)</f>
        <v>-0.10584968481951264</v>
      </c>
      <c r="Y680" s="114">
        <f>IF(X680=0,0,-1*X680^2/$Z$11)</f>
        <v>-0.11204155776390164</v>
      </c>
      <c r="Z680" s="61">
        <f>IF($AA$11,$Z$11*($Q680-1)/(1+Y687*($Q680-1)),0)</f>
        <v>-0.10584968484422083</v>
      </c>
      <c r="AA680" s="114">
        <f>IF(Z680=0,0,-1*Z680^2/$Z$11)</f>
        <v>-0.11204155781620873</v>
      </c>
      <c r="AB680" s="61">
        <f>IF($AA$11,$Z$11*($Q680-1)/(1+AA687*($Q680-1)),0)</f>
        <v>-0.10584968484422083</v>
      </c>
      <c r="AC680" s="114">
        <f>IF(AB680=0,0,-1*AB680^2/$Z$11)</f>
        <v>-0.11204155781620873</v>
      </c>
      <c r="AD680" s="61">
        <f>IF($AA$11,$Z$11*($Q680-1)/(1+AC687*($Q680-1)),0)</f>
        <v>-0.10584968484422083</v>
      </c>
      <c r="AE680" s="114">
        <f>IF(AD680=0,0,-1*AD680^2/$Z$11)</f>
        <v>-0.11204155781620873</v>
      </c>
      <c r="AF680" s="61">
        <f>IF($AA$11,$Z$11*($Q680-1)/(1+AE687*($Q680-1)),0)</f>
        <v>-0.10584968484422083</v>
      </c>
      <c r="AG680" s="114">
        <f>IF(AF680=0,0,-1*AF680^2/$Z$11)</f>
        <v>-0.11204155781620873</v>
      </c>
      <c r="AH680" s="61">
        <f>IF($AA$11,$Z$11*($Q680-1)/(1+AG687*($Q680-1)),0)</f>
        <v>-0.10584968484422083</v>
      </c>
      <c r="AI680" s="114">
        <f>IF(AH680=0,0,-1*AH680^2/$Z$11)</f>
        <v>-0.11204155781620873</v>
      </c>
      <c r="AJ680" s="61">
        <f>IF($AA$11,$Z$11*($Q680-1)/(1+AI687*($Q680-1)),0)</f>
        <v>-0.10584968484422083</v>
      </c>
      <c r="AK680" s="114">
        <f>IF(AJ680=0,0,-1*AJ680^2/$Z$11)</f>
        <v>-0.11204155781620873</v>
      </c>
      <c r="AL680" s="61">
        <f>IF($AA$11,$Z$11*($Q680-1)/(1+AK687*($Q680-1)),0)</f>
        <v>-0.10584968484422083</v>
      </c>
      <c r="AM680" s="114">
        <f>IF(AL680=0,0,-1*AL680^2/$Z$11)</f>
        <v>-0.11204155781620873</v>
      </c>
      <c r="AN680" s="61">
        <f>IF($AA$11,$Z$11*($Q680-1)/(1+AM687*($Q680-1)),0)</f>
        <v>-0.10584968484422083</v>
      </c>
      <c r="AO680" s="114">
        <f>IF(AN680=0,0,-1*AN680^2/$Z$11)</f>
        <v>-0.11204155781620873</v>
      </c>
      <c r="AP680" s="61">
        <f>IF($AA$11,$Z$11*($Q680-1)/(1+AO687*($Q680-1)),0)</f>
        <v>-0.10584968484422083</v>
      </c>
      <c r="AQ680" s="114">
        <f>IF(AP680=0,0,-1*AP680^2/$Z$11)</f>
        <v>-0.11204155781620873</v>
      </c>
      <c r="AR680" s="61">
        <f>IF($AA$11,$Z$11*($Q680-1)/(1+AQ687*($Q680-1)),0)</f>
        <v>-0.10584968484422083</v>
      </c>
      <c r="AS680" s="114">
        <f>IF(AR680=0,0,-1*AR680^2/$Z$11)</f>
        <v>-0.11204155781620873</v>
      </c>
      <c r="AT680" s="61">
        <f>IF($AA$11,$Z$11*($Q680-1)/(1+AS687*($Q680-1)),0)</f>
        <v>-0.10584968484422083</v>
      </c>
      <c r="AU680" s="114">
        <f>IF(AT680=0,0,-1*AT680^2/$Z$11)</f>
        <v>-0.11204155781620873</v>
      </c>
      <c r="AV680" s="61">
        <f>IF($AA$11,$Z$11*($Q680-1)/(1+AU687*($Q680-1)),0)</f>
        <v>-0.10584968484422083</v>
      </c>
      <c r="AW680" s="114">
        <f>IF(AV680=0,0,-1*AV680^2/$Z$11)</f>
        <v>-0.11204155781620873</v>
      </c>
      <c r="AX680" s="61">
        <f>IF($AA$11,$Z$11*($Q680-1)/(1+AW687*($Q680-1)),0)</f>
        <v>-0.10584968484422083</v>
      </c>
      <c r="AY680" s="114">
        <f>IF(AX680=0,0,-1*AX680^2/$Z$11)</f>
        <v>-0.11204155781620873</v>
      </c>
      <c r="AZ680" s="61">
        <f>IF($AA$11,$Z$11*($Q680-1)/(1+AY687*($Q680-1)),0)</f>
        <v>-0.10584968484422083</v>
      </c>
      <c r="BA680" s="114">
        <f>IF(AZ680=0,0,-1*AZ680^2/$Z$11)</f>
        <v>-0.11204155781620873</v>
      </c>
      <c r="BB680" s="61">
        <f>IF($AA$11,$Z$11*($Q680-1)/(1+BA687*($Q680-1)),0)</f>
        <v>-0.10584968484422083</v>
      </c>
      <c r="BC680" s="114">
        <f>IF(BB680=0,0,-1*BB680^2/$Z$11)</f>
        <v>-0.11204155781620873</v>
      </c>
      <c r="BD680" s="61">
        <f>IF($AA$11,$Z$11*($Q680-1)/(1+BC687*($Q680-1)),0)</f>
        <v>-0.10584968484422083</v>
      </c>
      <c r="BE680" s="114">
        <f>IF(BD680=0,0,-1*BD680^2/$Z$11)</f>
        <v>-0.11204155781620873</v>
      </c>
      <c r="BF680" s="61">
        <f>IF($AA$11,$Z$11*($Q680-1)/(1+BE687*($Q680-1)),0)</f>
        <v>-0.10584968484422083</v>
      </c>
      <c r="BG680" s="114">
        <f>IF(BF680=0,0,-1*BF680^2/$Z$11)</f>
        <v>-0.11204155781620873</v>
      </c>
      <c r="BH680" s="61">
        <f>IF($AA$11,$Z$11*($Q680-1)/(1+BG687*($Q680-1)),0)</f>
        <v>-0.10584968484422083</v>
      </c>
      <c r="BI680" s="114">
        <f>IF(BH680=0,0,-1*BH680^2/$Z$11)</f>
        <v>-0.11204155781620873</v>
      </c>
      <c r="BJ680" s="61">
        <f>IF($AA$11,$Z$11*($Q680-1)/(1+BI687*($Q680-1)),0)</f>
        <v>-0.10584968484422083</v>
      </c>
      <c r="BK680" s="114">
        <f>IF(BJ680=0,0,-1*BJ680^2/$Z$11)</f>
        <v>-0.11204155781620873</v>
      </c>
      <c r="BL680" s="61">
        <f>IF($AA$11,$Z$11*($Q680-1)/(1+BK687*($Q680-1)),0)</f>
        <v>-0.10584968484422083</v>
      </c>
      <c r="BM680" s="114">
        <f>IF(BL680=0,0,-1*BL680^2/$Z$11)</f>
        <v>-0.11204155781620873</v>
      </c>
      <c r="BN680" s="61">
        <f>IF($AA$11,$Z$11*($Q680-1)/(1+BM687*($Q680-1)),0)</f>
        <v>-0.10584968484422083</v>
      </c>
      <c r="BO680" s="114">
        <f>IF(BN680=0,0,-1*BN680^2/$Z$11)</f>
        <v>-0.11204155781620873</v>
      </c>
      <c r="BP680" s="61">
        <f>IF($AA$11,$Z$11*($Q680-1)/(1+BO687*($Q680-1)),0)</f>
        <v>-0.10584968484422083</v>
      </c>
      <c r="BQ680" s="114">
        <f>IF(BP680=0,0,-1*BP680^2/$Z$11)</f>
        <v>-0.11204155781620873</v>
      </c>
      <c r="BR680" s="61">
        <f>IF($AA$11,$Z$11*($Q680-1)/(1+BQ687*($Q680-1)),0)</f>
        <v>-0.10584968484422083</v>
      </c>
      <c r="BS680" s="114">
        <f>IF(BR680=0,0,-1*BR680^2/$Z$11)</f>
        <v>-0.11204155781620873</v>
      </c>
      <c r="BT680" s="61">
        <f>IF($AA$11,$Z$11*($Q680-1)/(1+BS687*($Q680-1)),0)</f>
        <v>-0.10584968484422083</v>
      </c>
      <c r="BU680" s="114">
        <f>IF(BT680=0,0,-1*BT680^2/$Z$11)</f>
        <v>-0.11204155781620873</v>
      </c>
      <c r="BV680" s="61">
        <f>IF($AA$11,$Z$11*($Q680-1)/(1+BU687*($Q680-1)),0)</f>
        <v>-0.10584968484422083</v>
      </c>
      <c r="BW680" s="114">
        <f>IF(BV680=0,0,-1*BV680^2/$Z$11)</f>
        <v>-0.11204155781620873</v>
      </c>
      <c r="BX680" s="61">
        <f>IF($AA$11,$Z$11*($Q680-1)/(1+BW687*($Q680-1)),0)</f>
        <v>-0.10584968484422083</v>
      </c>
      <c r="BY680" s="114">
        <f>IF(BX680=0,0,-1*BX680^2/$Z$11)</f>
        <v>-0.11204155781620873</v>
      </c>
      <c r="BZ680" s="61">
        <f>IF($AA$11,$Z$11*($Q680-1)/(1+BY687*($Q680-1)),0)</f>
        <v>-0.10584968484422083</v>
      </c>
      <c r="CA680" s="114">
        <f>IF(BZ680=0,0,-1*BZ680^2/$Z$11)</f>
        <v>-0.11204155781620873</v>
      </c>
      <c r="CB680" s="61">
        <f>IF($AA$11,$Z$11*($Q680-1)/(1+CA687*($Q680-1)),0)</f>
        <v>-0.10584968484422083</v>
      </c>
      <c r="CC680" s="114">
        <f>IF(CB680=0,0,-1*CB680^2/$Z$11)</f>
        <v>-0.11204155781620873</v>
      </c>
      <c r="CD680" s="61">
        <f>IF($AA$11,$Z$11*($Q680-1)/(1+CC687*($Q680-1)),0)</f>
        <v>-0.10584968484422083</v>
      </c>
      <c r="CE680" s="114">
        <f>IF(CD680=0,0,-1*CD680^2/$Z$11)</f>
        <v>-0.11204155781620873</v>
      </c>
      <c r="CF680" s="61">
        <f>IF($AA$11,$Z$11*($Q680-1)/(1+CE687*($Q680-1)),0)</f>
        <v>-0.10584968484422083</v>
      </c>
      <c r="CG680" s="114">
        <f>IF(CF680=0,0,-1*CF680^2/$Z$11)</f>
        <v>-0.11204155781620873</v>
      </c>
      <c r="CH680" s="61">
        <f>IF($AA$11,$Z$11*($Q680-1)/(1+CG687*($Q680-1)),0)</f>
        <v>-0.10584968484422083</v>
      </c>
      <c r="CI680" s="114">
        <f>IF(CH680=0,0,-1*CH680^2/$Z$11)</f>
        <v>-0.11204155781620873</v>
      </c>
      <c r="CJ680" s="61">
        <f>IF($AA$11,$Z$11*($Q680-1)/(1+CI687*($Q680-1)),0)</f>
        <v>-0.10584968484422083</v>
      </c>
      <c r="CK680" s="114">
        <f>IF(CJ680=0,0,-1*CJ680^2/$Z$11)</f>
        <v>-0.11204155781620873</v>
      </c>
      <c r="CL680" s="61">
        <f>IF($AA$11,$Z$11*($Q680-1)/(1+CK687*($Q680-1)),0)</f>
        <v>-0.10584968484422083</v>
      </c>
      <c r="CM680" s="114">
        <f>IF(CL680=0,0,-1*CL680^2/$Z$11)</f>
        <v>-0.11204155781620873</v>
      </c>
      <c r="CN680" s="61">
        <f>IF($AA$11,$Z$11*($Q680-1)/(1+CM687*($Q680-1)),0)</f>
        <v>-0.10584968484422083</v>
      </c>
      <c r="CO680" s="114">
        <f>IF(CN680=0,0,-1*CN680^2/$Z$11)</f>
        <v>-0.11204155781620873</v>
      </c>
      <c r="CP680" s="61">
        <f>IF($AA$11,$Z$11*($Q680-1)/(1+CO687*($Q680-1)),0)</f>
        <v>-0.10584968484422083</v>
      </c>
      <c r="CQ680" s="114">
        <f>IF(CP680=0,0,-1*CP680^2/$Z$11)</f>
        <v>-0.11204155781620873</v>
      </c>
      <c r="CR680" s="61">
        <f>IF($AA$11,$Z$11*($Q680-1)/(1+CQ687*($Q680-1)),0)</f>
        <v>-0.10584968484422083</v>
      </c>
      <c r="CS680" s="114">
        <f>IF(CR680=0,0,-1*CR680^2/$Z$11)</f>
        <v>-0.11204155781620873</v>
      </c>
      <c r="CT680" s="61">
        <f>IF($AA$11,$Z$11*($Q680-1)/(1+CS687*($Q680-1)),0)</f>
        <v>-0.10584968484422083</v>
      </c>
      <c r="CU680" s="114">
        <f>IF(CT680=0,0,-1*CT680^2/$Z$11)</f>
        <v>-0.11204155781620873</v>
      </c>
      <c r="CV680" s="61">
        <f>IF($AA$11,$Z$11*($Q680-1)/(1+CU687*($Q680-1)),0)</f>
        <v>-0.10584968484422083</v>
      </c>
      <c r="CW680" s="114">
        <f>IF(CV680=0,0,-1*CV680^2/$Z$11)</f>
        <v>-0.11204155781620873</v>
      </c>
      <c r="CX680" s="61">
        <f>IF($AA$11,$Z$11*($Q680-1)/(1+CW687*($Q680-1)),0)</f>
        <v>-0.10584968484422083</v>
      </c>
      <c r="CY680" s="114">
        <f>IF(CX680=0,0,-1*CX680^2/$Z$11)</f>
        <v>-0.11204155781620873</v>
      </c>
      <c r="CZ680" s="61">
        <f>IF($AA$11,$Z$11*($Q680-1)/(1+CY687*($Q680-1)),0)</f>
        <v>-0.10584968484422083</v>
      </c>
      <c r="DA680" s="114">
        <f>IF(CZ680=0,0,-1*CZ680^2/$Z$11)</f>
        <v>-0.11204155781620873</v>
      </c>
      <c r="DB680" s="61">
        <f>IF($AA$11,$Z$11*($Q680-1)/(1+DA687*($Q680-1)),0)</f>
        <v>-0.10584968484422083</v>
      </c>
      <c r="DC680" s="114">
        <f>IF(DB680=0,0,-1*DB680^2/$Z$11)</f>
        <v>-0.11204155781620873</v>
      </c>
      <c r="DD680" s="61">
        <f>IF($AA$11,$Z$11*($Q680-1)/(1+DC687*($Q680-1)),0)</f>
        <v>-0.10584968484422083</v>
      </c>
      <c r="DE680" s="114">
        <f>IF(DD680=0,0,-1*DD680^2/$Z$11)</f>
        <v>-0.11204155781620873</v>
      </c>
      <c r="DF680" s="61">
        <f>IF($AA$11,$Z$11*($Q680-1)/(1+DE687*($Q680-1)),0)</f>
        <v>-0.10584968484422083</v>
      </c>
      <c r="DG680" s="114">
        <f>IF(DF680=0,0,-1*DF680^2/$Z$11)</f>
        <v>-0.11204155781620873</v>
      </c>
      <c r="DH680" s="61">
        <f>IF($AA$11,$Z$11*($Q680-1)/(1+DG687*($Q680-1)),0)</f>
        <v>-0.10584968484422083</v>
      </c>
      <c r="DI680" s="114">
        <f>IF(DH680=0,0,-1*DH680^2/$Z$11)</f>
        <v>-0.11204155781620873</v>
      </c>
      <c r="DJ680" s="61">
        <f>IF($AA$11,$Z$11*($Q680-1)/(1+DI687*($Q680-1)),0)</f>
        <v>-0.10584968484422083</v>
      </c>
      <c r="DK680" s="114">
        <f>IF(DJ680=0,0,-1*DJ680^2/$Z$11)</f>
        <v>-0.11204155781620873</v>
      </c>
      <c r="DL680" s="61">
        <f>IF($AA$11,$Z$11*($Q680-1)/(1+DK687*($Q680-1)),0)</f>
        <v>-0.10584968484422083</v>
      </c>
      <c r="DM680" s="154">
        <f>IF(DL680=0,0,-1*DL680^2/$Z$11)</f>
        <v>-0.11204155781620873</v>
      </c>
    </row>
    <row r="681" spans="14:117" x14ac:dyDescent="0.25">
      <c r="N681" s="153">
        <f>$Z$12/(O674*(Q681-1)+1)</f>
        <v>0.12962149435850157</v>
      </c>
      <c r="O681" s="169">
        <f t="shared" si="131"/>
        <v>7.7696751061162358E-3</v>
      </c>
      <c r="P681" s="78">
        <v>6</v>
      </c>
      <c r="Q681" s="61">
        <f>IF($AA$12,AV656/AV668,0)</f>
        <v>5.9941255457425922E-2</v>
      </c>
      <c r="R681" s="61">
        <f>IF($AA$12,$Z$12*($Q681-1)/(1+O634*($Q681-1)),0)</f>
        <v>-0.12185181925164851</v>
      </c>
      <c r="S681" s="114">
        <f>IF(R681=0,0,-1*R681^2/$Z$12)</f>
        <v>-0.14847865854936418</v>
      </c>
      <c r="T681" s="61">
        <f>IF($AA$12,$Z$12*($Q681-1)/(1+S687*($Q681-1)),0)</f>
        <v>-0.12240326596707299</v>
      </c>
      <c r="U681" s="114">
        <f>IF(T681=0,0,-1*T681^2/$Z$12)</f>
        <v>-0.14982559519406008</v>
      </c>
      <c r="V681" s="61">
        <f>IF($AA$12,$Z$12*($Q681-1)/(1+U687*($Q681-1)),0)</f>
        <v>-0.12184968729909919</v>
      </c>
      <c r="W681" s="114">
        <f>IF(V681=0,0,-1*V681^2/$Z$12)</f>
        <v>-0.14847346294888253</v>
      </c>
      <c r="X681" s="61">
        <f>IF($AA$12,$Z$12*($Q681-1)/(1+W687*($Q681-1)),0)</f>
        <v>-0.12185181921964178</v>
      </c>
      <c r="Y681" s="114">
        <f>IF(X681=0,0,-1*X681^2/$Z$12)</f>
        <v>-0.1484786584713626</v>
      </c>
      <c r="Z681" s="61">
        <f>IF($AA$12,$Z$12*($Q681-1)/(1+Y687*($Q681-1)),0)</f>
        <v>-0.12185181925238533</v>
      </c>
      <c r="AA681" s="114">
        <f>IF(Z681=0,0,-1*Z681^2/$Z$12)</f>
        <v>-0.14847865855115985</v>
      </c>
      <c r="AB681" s="61">
        <f>IF($AA$12,$Z$12*($Q681-1)/(1+AA687*($Q681-1)),0)</f>
        <v>-0.12185181925238533</v>
      </c>
      <c r="AC681" s="114">
        <f>IF(AB681=0,0,-1*AB681^2/$Z$12)</f>
        <v>-0.14847865855115985</v>
      </c>
      <c r="AD681" s="61">
        <f>IF($AA$12,$Z$12*($Q681-1)/(1+AC687*($Q681-1)),0)</f>
        <v>-0.12185181925238533</v>
      </c>
      <c r="AE681" s="114">
        <f>IF(AD681=0,0,-1*AD681^2/$Z$12)</f>
        <v>-0.14847865855115985</v>
      </c>
      <c r="AF681" s="61">
        <f>IF($AA$12,$Z$12*($Q681-1)/(1+AE687*($Q681-1)),0)</f>
        <v>-0.12185181925238533</v>
      </c>
      <c r="AG681" s="114">
        <f>IF(AF681=0,0,-1*AF681^2/$Z$12)</f>
        <v>-0.14847865855115985</v>
      </c>
      <c r="AH681" s="61">
        <f>IF($AA$12,$Z$12*($Q681-1)/(1+AG687*($Q681-1)),0)</f>
        <v>-0.12185181925238533</v>
      </c>
      <c r="AI681" s="114">
        <f>IF(AH681=0,0,-1*AH681^2/$Z$12)</f>
        <v>-0.14847865855115985</v>
      </c>
      <c r="AJ681" s="61">
        <f>IF($AA$12,$Z$12*($Q681-1)/(1+AI687*($Q681-1)),0)</f>
        <v>-0.12185181925238533</v>
      </c>
      <c r="AK681" s="114">
        <f>IF(AJ681=0,0,-1*AJ681^2/$Z$12)</f>
        <v>-0.14847865855115985</v>
      </c>
      <c r="AL681" s="61">
        <f>IF($AA$12,$Z$12*($Q681-1)/(1+AK687*($Q681-1)),0)</f>
        <v>-0.12185181925238533</v>
      </c>
      <c r="AM681" s="114">
        <f>IF(AL681=0,0,-1*AL681^2/$Z$12)</f>
        <v>-0.14847865855115985</v>
      </c>
      <c r="AN681" s="61">
        <f>IF($AA$12,$Z$12*($Q681-1)/(1+AM687*($Q681-1)),0)</f>
        <v>-0.12185181925238533</v>
      </c>
      <c r="AO681" s="114">
        <f>IF(AN681=0,0,-1*AN681^2/$Z$12)</f>
        <v>-0.14847865855115985</v>
      </c>
      <c r="AP681" s="61">
        <f>IF($AA$12,$Z$12*($Q681-1)/(1+AO687*($Q681-1)),0)</f>
        <v>-0.12185181925238533</v>
      </c>
      <c r="AQ681" s="114">
        <f>IF(AP681=0,0,-1*AP681^2/$Z$12)</f>
        <v>-0.14847865855115985</v>
      </c>
      <c r="AR681" s="61">
        <f>IF($AA$12,$Z$12*($Q681-1)/(1+AQ687*($Q681-1)),0)</f>
        <v>-0.12185181925238533</v>
      </c>
      <c r="AS681" s="114">
        <f>IF(AR681=0,0,-1*AR681^2/$Z$12)</f>
        <v>-0.14847865855115985</v>
      </c>
      <c r="AT681" s="61">
        <f>IF($AA$12,$Z$12*($Q681-1)/(1+AS687*($Q681-1)),0)</f>
        <v>-0.12185181925238533</v>
      </c>
      <c r="AU681" s="114">
        <f>IF(AT681=0,0,-1*AT681^2/$Z$12)</f>
        <v>-0.14847865855115985</v>
      </c>
      <c r="AV681" s="61">
        <f>IF($AA$12,$Z$12*($Q681-1)/(1+AU687*($Q681-1)),0)</f>
        <v>-0.12185181925238533</v>
      </c>
      <c r="AW681" s="114">
        <f>IF(AV681=0,0,-1*AV681^2/$Z$12)</f>
        <v>-0.14847865855115985</v>
      </c>
      <c r="AX681" s="61">
        <f>IF($AA$12,$Z$12*($Q681-1)/(1+AW687*($Q681-1)),0)</f>
        <v>-0.12185181925238533</v>
      </c>
      <c r="AY681" s="114">
        <f>IF(AX681=0,0,-1*AX681^2/$Z$12)</f>
        <v>-0.14847865855115985</v>
      </c>
      <c r="AZ681" s="61">
        <f>IF($AA$12,$Z$12*($Q681-1)/(1+AY687*($Q681-1)),0)</f>
        <v>-0.12185181925238533</v>
      </c>
      <c r="BA681" s="114">
        <f>IF(AZ681=0,0,-1*AZ681^2/$Z$12)</f>
        <v>-0.14847865855115985</v>
      </c>
      <c r="BB681" s="61">
        <f>IF($AA$12,$Z$12*($Q681-1)/(1+BA687*($Q681-1)),0)</f>
        <v>-0.12185181925238533</v>
      </c>
      <c r="BC681" s="114">
        <f>IF(BB681=0,0,-1*BB681^2/$Z$12)</f>
        <v>-0.14847865855115985</v>
      </c>
      <c r="BD681" s="61">
        <f>IF($AA$12,$Z$12*($Q681-1)/(1+BC687*($Q681-1)),0)</f>
        <v>-0.12185181925238533</v>
      </c>
      <c r="BE681" s="114">
        <f>IF(BD681=0,0,-1*BD681^2/$Z$12)</f>
        <v>-0.14847865855115985</v>
      </c>
      <c r="BF681" s="61">
        <f>IF($AA$12,$Z$12*($Q681-1)/(1+BE687*($Q681-1)),0)</f>
        <v>-0.12185181925238533</v>
      </c>
      <c r="BG681" s="114">
        <f>IF(BF681=0,0,-1*BF681^2/$Z$12)</f>
        <v>-0.14847865855115985</v>
      </c>
      <c r="BH681" s="61">
        <f>IF($AA$12,$Z$12*($Q681-1)/(1+BG687*($Q681-1)),0)</f>
        <v>-0.12185181925238533</v>
      </c>
      <c r="BI681" s="114">
        <f>IF(BH681=0,0,-1*BH681^2/$Z$12)</f>
        <v>-0.14847865855115985</v>
      </c>
      <c r="BJ681" s="61">
        <f>IF($AA$12,$Z$12*($Q681-1)/(1+BI687*($Q681-1)),0)</f>
        <v>-0.12185181925238533</v>
      </c>
      <c r="BK681" s="114">
        <f>IF(BJ681=0,0,-1*BJ681^2/$Z$12)</f>
        <v>-0.14847865855115985</v>
      </c>
      <c r="BL681" s="61">
        <f>IF($AA$12,$Z$12*($Q681-1)/(1+BK687*($Q681-1)),0)</f>
        <v>-0.12185181925238533</v>
      </c>
      <c r="BM681" s="114">
        <f>IF(BL681=0,0,-1*BL681^2/$Z$12)</f>
        <v>-0.14847865855115985</v>
      </c>
      <c r="BN681" s="61">
        <f>IF($AA$12,$Z$12*($Q681-1)/(1+BM687*($Q681-1)),0)</f>
        <v>-0.12185181925238533</v>
      </c>
      <c r="BO681" s="114">
        <f>IF(BN681=0,0,-1*BN681^2/$Z$12)</f>
        <v>-0.14847865855115985</v>
      </c>
      <c r="BP681" s="61">
        <f>IF($AA$12,$Z$12*($Q681-1)/(1+BO687*($Q681-1)),0)</f>
        <v>-0.12185181925238533</v>
      </c>
      <c r="BQ681" s="114">
        <f>IF(BP681=0,0,-1*BP681^2/$Z$12)</f>
        <v>-0.14847865855115985</v>
      </c>
      <c r="BR681" s="61">
        <f>IF($AA$12,$Z$12*($Q681-1)/(1+BQ687*($Q681-1)),0)</f>
        <v>-0.12185181925238533</v>
      </c>
      <c r="BS681" s="114">
        <f>IF(BR681=0,0,-1*BR681^2/$Z$12)</f>
        <v>-0.14847865855115985</v>
      </c>
      <c r="BT681" s="61">
        <f>IF($AA$12,$Z$12*($Q681-1)/(1+BS687*($Q681-1)),0)</f>
        <v>-0.12185181925238533</v>
      </c>
      <c r="BU681" s="114">
        <f>IF(BT681=0,0,-1*BT681^2/$Z$12)</f>
        <v>-0.14847865855115985</v>
      </c>
      <c r="BV681" s="61">
        <f>IF($AA$12,$Z$12*($Q681-1)/(1+BU687*($Q681-1)),0)</f>
        <v>-0.12185181925238533</v>
      </c>
      <c r="BW681" s="114">
        <f>IF(BV681=0,0,-1*BV681^2/$Z$12)</f>
        <v>-0.14847865855115985</v>
      </c>
      <c r="BX681" s="61">
        <f>IF($AA$12,$Z$12*($Q681-1)/(1+BW687*($Q681-1)),0)</f>
        <v>-0.12185181925238533</v>
      </c>
      <c r="BY681" s="114">
        <f>IF(BX681=0,0,-1*BX681^2/$Z$12)</f>
        <v>-0.14847865855115985</v>
      </c>
      <c r="BZ681" s="61">
        <f>IF($AA$12,$Z$12*($Q681-1)/(1+BY687*($Q681-1)),0)</f>
        <v>-0.12185181925238533</v>
      </c>
      <c r="CA681" s="114">
        <f>IF(BZ681=0,0,-1*BZ681^2/$Z$12)</f>
        <v>-0.14847865855115985</v>
      </c>
      <c r="CB681" s="61">
        <f>IF($AA$12,$Z$12*($Q681-1)/(1+CA687*($Q681-1)),0)</f>
        <v>-0.12185181925238533</v>
      </c>
      <c r="CC681" s="114">
        <f>IF(CB681=0,0,-1*CB681^2/$Z$12)</f>
        <v>-0.14847865855115985</v>
      </c>
      <c r="CD681" s="61">
        <f>IF($AA$12,$Z$12*($Q681-1)/(1+CC687*($Q681-1)),0)</f>
        <v>-0.12185181925238533</v>
      </c>
      <c r="CE681" s="114">
        <f>IF(CD681=0,0,-1*CD681^2/$Z$12)</f>
        <v>-0.14847865855115985</v>
      </c>
      <c r="CF681" s="61">
        <f>IF($AA$12,$Z$12*($Q681-1)/(1+CE687*($Q681-1)),0)</f>
        <v>-0.12185181925238533</v>
      </c>
      <c r="CG681" s="114">
        <f>IF(CF681=0,0,-1*CF681^2/$Z$12)</f>
        <v>-0.14847865855115985</v>
      </c>
      <c r="CH681" s="61">
        <f>IF($AA$12,$Z$12*($Q681-1)/(1+CG687*($Q681-1)),0)</f>
        <v>-0.12185181925238533</v>
      </c>
      <c r="CI681" s="114">
        <f>IF(CH681=0,0,-1*CH681^2/$Z$12)</f>
        <v>-0.14847865855115985</v>
      </c>
      <c r="CJ681" s="61">
        <f>IF($AA$12,$Z$12*($Q681-1)/(1+CI687*($Q681-1)),0)</f>
        <v>-0.12185181925238533</v>
      </c>
      <c r="CK681" s="114">
        <f>IF(CJ681=0,0,-1*CJ681^2/$Z$12)</f>
        <v>-0.14847865855115985</v>
      </c>
      <c r="CL681" s="61">
        <f>IF($AA$12,$Z$12*($Q681-1)/(1+CK687*($Q681-1)),0)</f>
        <v>-0.12185181925238533</v>
      </c>
      <c r="CM681" s="114">
        <f>IF(CL681=0,0,-1*CL681^2/$Z$12)</f>
        <v>-0.14847865855115985</v>
      </c>
      <c r="CN681" s="61">
        <f>IF($AA$12,$Z$12*($Q681-1)/(1+CM687*($Q681-1)),0)</f>
        <v>-0.12185181925238533</v>
      </c>
      <c r="CO681" s="114">
        <f>IF(CN681=0,0,-1*CN681^2/$Z$12)</f>
        <v>-0.14847865855115985</v>
      </c>
      <c r="CP681" s="61">
        <f>IF($AA$12,$Z$12*($Q681-1)/(1+CO687*($Q681-1)),0)</f>
        <v>-0.12185181925238533</v>
      </c>
      <c r="CQ681" s="114">
        <f>IF(CP681=0,0,-1*CP681^2/$Z$12)</f>
        <v>-0.14847865855115985</v>
      </c>
      <c r="CR681" s="61">
        <f>IF($AA$12,$Z$12*($Q681-1)/(1+CQ687*($Q681-1)),0)</f>
        <v>-0.12185181925238533</v>
      </c>
      <c r="CS681" s="114">
        <f>IF(CR681=0,0,-1*CR681^2/$Z$12)</f>
        <v>-0.14847865855115985</v>
      </c>
      <c r="CT681" s="61">
        <f>IF($AA$12,$Z$12*($Q681-1)/(1+CS687*($Q681-1)),0)</f>
        <v>-0.12185181925238533</v>
      </c>
      <c r="CU681" s="114">
        <f>IF(CT681=0,0,-1*CT681^2/$Z$12)</f>
        <v>-0.14847865855115985</v>
      </c>
      <c r="CV681" s="61">
        <f>IF($AA$12,$Z$12*($Q681-1)/(1+CU687*($Q681-1)),0)</f>
        <v>-0.12185181925238533</v>
      </c>
      <c r="CW681" s="114">
        <f>IF(CV681=0,0,-1*CV681^2/$Z$12)</f>
        <v>-0.14847865855115985</v>
      </c>
      <c r="CX681" s="61">
        <f>IF($AA$12,$Z$12*($Q681-1)/(1+CW687*($Q681-1)),0)</f>
        <v>-0.12185181925238533</v>
      </c>
      <c r="CY681" s="114">
        <f>IF(CX681=0,0,-1*CX681^2/$Z$12)</f>
        <v>-0.14847865855115985</v>
      </c>
      <c r="CZ681" s="61">
        <f>IF($AA$12,$Z$12*($Q681-1)/(1+CY687*($Q681-1)),0)</f>
        <v>-0.12185181925238533</v>
      </c>
      <c r="DA681" s="114">
        <f>IF(CZ681=0,0,-1*CZ681^2/$Z$12)</f>
        <v>-0.14847865855115985</v>
      </c>
      <c r="DB681" s="61">
        <f>IF($AA$12,$Z$12*($Q681-1)/(1+DA687*($Q681-1)),0)</f>
        <v>-0.12185181925238533</v>
      </c>
      <c r="DC681" s="114">
        <f>IF(DB681=0,0,-1*DB681^2/$Z$12)</f>
        <v>-0.14847865855115985</v>
      </c>
      <c r="DD681" s="61">
        <f>IF($AA$12,$Z$12*($Q681-1)/(1+DC687*($Q681-1)),0)</f>
        <v>-0.12185181925238533</v>
      </c>
      <c r="DE681" s="114">
        <f>IF(DD681=0,0,-1*DD681^2/$Z$12)</f>
        <v>-0.14847865855115985</v>
      </c>
      <c r="DF681" s="61">
        <f>IF($AA$12,$Z$12*($Q681-1)/(1+DE687*($Q681-1)),0)</f>
        <v>-0.12185181925238533</v>
      </c>
      <c r="DG681" s="114">
        <f>IF(DF681=0,0,-1*DF681^2/$Z$12)</f>
        <v>-0.14847865855115985</v>
      </c>
      <c r="DH681" s="61">
        <f>IF($AA$12,$Z$12*($Q681-1)/(1+DG687*($Q681-1)),0)</f>
        <v>-0.12185181925238533</v>
      </c>
      <c r="DI681" s="114">
        <f>IF(DH681=0,0,-1*DH681^2/$Z$12)</f>
        <v>-0.14847865855115985</v>
      </c>
      <c r="DJ681" s="61">
        <f>IF($AA$12,$Z$12*($Q681-1)/(1+DI687*($Q681-1)),0)</f>
        <v>-0.12185181925238533</v>
      </c>
      <c r="DK681" s="114">
        <f>IF(DJ681=0,0,-1*DJ681^2/$Z$12)</f>
        <v>-0.14847865855115985</v>
      </c>
      <c r="DL681" s="61">
        <f>IF($AA$12,$Z$12*($Q681-1)/(1+DK687*($Q681-1)),0)</f>
        <v>-0.12185181925238533</v>
      </c>
      <c r="DM681" s="154">
        <f>IF(DL681=0,0,-1*DL681^2/$Z$12)</f>
        <v>-0.14847865855115985</v>
      </c>
    </row>
    <row r="682" spans="14:117" x14ac:dyDescent="0.25">
      <c r="N682" s="153">
        <f>$Z$13/(O674*(Q682-1)+1)</f>
        <v>3.909019854749321E-2</v>
      </c>
      <c r="O682" s="169">
        <f t="shared" si="131"/>
        <v>0.28965048519148484</v>
      </c>
      <c r="P682" s="78">
        <v>7</v>
      </c>
      <c r="Q682" s="61">
        <f>IF($AA$13,AV657/AV669,0)</f>
        <v>7.4097982602869044</v>
      </c>
      <c r="R682" s="61">
        <f>IF($AA$13,$Z$13*($Q682-1)/(1+O634*($Q682-1)),0)</f>
        <v>0.25056028664710717</v>
      </c>
      <c r="S682" s="114">
        <f>IF(R682=0,0,-1*R682^2/$Z$13)</f>
        <v>-0.6278045724468051</v>
      </c>
      <c r="T682" s="61">
        <f>IF($AA$13,$Z$13*($Q682-1)/(1+S687*($Q682-1)),0)</f>
        <v>0.24826044309330947</v>
      </c>
      <c r="U682" s="114">
        <f>IF(T682=0,0,-1*T682^2/$Z$13)</f>
        <v>-0.61633247604886343</v>
      </c>
      <c r="V682" s="61">
        <f>IF($AA$13,$Z$13*($Q682-1)/(1+U687*($Q682-1)),0)</f>
        <v>0.25056930155299995</v>
      </c>
      <c r="W682" s="114">
        <f>IF(V682=0,0,-1*V682^2/$Z$13)</f>
        <v>-0.62784974880758215</v>
      </c>
      <c r="X682" s="61">
        <f>IF($AA$13,$Z$13*($Q682-1)/(1+W687*($Q682-1)),0)</f>
        <v>0.25056028678243958</v>
      </c>
      <c r="Y682" s="114">
        <f>IF(X682=0,0,-1*X682^2/$Z$13)</f>
        <v>-0.62780457312498372</v>
      </c>
      <c r="Z682" s="61">
        <f>IF($AA$13,$Z$13*($Q682-1)/(1+Y687*($Q682-1)),0)</f>
        <v>0.25056028664399171</v>
      </c>
      <c r="AA682" s="114">
        <f>IF(Z682=0,0,-1*Z682^2/$Z$13)</f>
        <v>-0.62780457243119281</v>
      </c>
      <c r="AB682" s="61">
        <f>IF($AA$13,$Z$13*($Q682-1)/(1+AA687*($Q682-1)),0)</f>
        <v>0.25056028664399166</v>
      </c>
      <c r="AC682" s="114">
        <f>IF(AB682=0,0,-1*AB682^2/$Z$13)</f>
        <v>-0.62780457243119259</v>
      </c>
      <c r="AD682" s="61">
        <f>IF($AA$13,$Z$13*($Q682-1)/(1+AC687*($Q682-1)),0)</f>
        <v>0.25056028664399166</v>
      </c>
      <c r="AE682" s="114">
        <f>IF(AD682=0,0,-1*AD682^2/$Z$13)</f>
        <v>-0.62780457243119259</v>
      </c>
      <c r="AF682" s="61">
        <f>IF($AA$13,$Z$13*($Q682-1)/(1+AE687*($Q682-1)),0)</f>
        <v>0.25056028664399166</v>
      </c>
      <c r="AG682" s="114">
        <f>IF(AF682=0,0,-1*AF682^2/$Z$13)</f>
        <v>-0.62780457243119259</v>
      </c>
      <c r="AH682" s="61">
        <f>IF($AA$13,$Z$13*($Q682-1)/(1+AG687*($Q682-1)),0)</f>
        <v>0.25056028664399166</v>
      </c>
      <c r="AI682" s="114">
        <f>IF(AH682=0,0,-1*AH682^2/$Z$13)</f>
        <v>-0.62780457243119259</v>
      </c>
      <c r="AJ682" s="61">
        <f>IF($AA$13,$Z$13*($Q682-1)/(1+AI687*($Q682-1)),0)</f>
        <v>0.25056028664399166</v>
      </c>
      <c r="AK682" s="114">
        <f>IF(AJ682=0,0,-1*AJ682^2/$Z$13)</f>
        <v>-0.62780457243119259</v>
      </c>
      <c r="AL682" s="61">
        <f>IF($AA$13,$Z$13*($Q682-1)/(1+AK687*($Q682-1)),0)</f>
        <v>0.25056028664399166</v>
      </c>
      <c r="AM682" s="114">
        <f>IF(AL682=0,0,-1*AL682^2/$Z$13)</f>
        <v>-0.62780457243119259</v>
      </c>
      <c r="AN682" s="61">
        <f>IF($AA$13,$Z$13*($Q682-1)/(1+AM687*($Q682-1)),0)</f>
        <v>0.25056028664399166</v>
      </c>
      <c r="AO682" s="114">
        <f>IF(AN682=0,0,-1*AN682^2/$Z$13)</f>
        <v>-0.62780457243119259</v>
      </c>
      <c r="AP682" s="61">
        <f>IF($AA$13,$Z$13*($Q682-1)/(1+AO687*($Q682-1)),0)</f>
        <v>0.25056028664399166</v>
      </c>
      <c r="AQ682" s="114">
        <f>IF(AP682=0,0,-1*AP682^2/$Z$13)</f>
        <v>-0.62780457243119259</v>
      </c>
      <c r="AR682" s="61">
        <f>IF($AA$13,$Z$13*($Q682-1)/(1+AQ687*($Q682-1)),0)</f>
        <v>0.25056028664399166</v>
      </c>
      <c r="AS682" s="114">
        <f>IF(AR682=0,0,-1*AR682^2/$Z$13)</f>
        <v>-0.62780457243119259</v>
      </c>
      <c r="AT682" s="61">
        <f>IF($AA$13,$Z$13*($Q682-1)/(1+AS687*($Q682-1)),0)</f>
        <v>0.25056028664399166</v>
      </c>
      <c r="AU682" s="114">
        <f>IF(AT682=0,0,-1*AT682^2/$Z$13)</f>
        <v>-0.62780457243119259</v>
      </c>
      <c r="AV682" s="61">
        <f>IF($AA$13,$Z$13*($Q682-1)/(1+AU687*($Q682-1)),0)</f>
        <v>0.25056028664399166</v>
      </c>
      <c r="AW682" s="114">
        <f>IF(AV682=0,0,-1*AV682^2/$Z$13)</f>
        <v>-0.62780457243119259</v>
      </c>
      <c r="AX682" s="61">
        <f>IF($AA$13,$Z$13*($Q682-1)/(1+AW687*($Q682-1)),0)</f>
        <v>0.25056028664399166</v>
      </c>
      <c r="AY682" s="114">
        <f>IF(AX682=0,0,-1*AX682^2/$Z$13)</f>
        <v>-0.62780457243119259</v>
      </c>
      <c r="AZ682" s="61">
        <f>IF($AA$13,$Z$13*($Q682-1)/(1+AY687*($Q682-1)),0)</f>
        <v>0.25056028664399166</v>
      </c>
      <c r="BA682" s="114">
        <f>IF(AZ682=0,0,-1*AZ682^2/$Z$13)</f>
        <v>-0.62780457243119259</v>
      </c>
      <c r="BB682" s="61">
        <f>IF($AA$13,$Z$13*($Q682-1)/(1+BA687*($Q682-1)),0)</f>
        <v>0.25056028664399166</v>
      </c>
      <c r="BC682" s="114">
        <f>IF(BB682=0,0,-1*BB682^2/$Z$13)</f>
        <v>-0.62780457243119259</v>
      </c>
      <c r="BD682" s="61">
        <f>IF($AA$13,$Z$13*($Q682-1)/(1+BC687*($Q682-1)),0)</f>
        <v>0.25056028664399166</v>
      </c>
      <c r="BE682" s="114">
        <f>IF(BD682=0,0,-1*BD682^2/$Z$13)</f>
        <v>-0.62780457243119259</v>
      </c>
      <c r="BF682" s="61">
        <f>IF($AA$13,$Z$13*($Q682-1)/(1+BE687*($Q682-1)),0)</f>
        <v>0.25056028664399166</v>
      </c>
      <c r="BG682" s="114">
        <f>IF(BF682=0,0,-1*BF682^2/$Z$13)</f>
        <v>-0.62780457243119259</v>
      </c>
      <c r="BH682" s="61">
        <f>IF($AA$13,$Z$13*($Q682-1)/(1+BG687*($Q682-1)),0)</f>
        <v>0.25056028664399166</v>
      </c>
      <c r="BI682" s="114">
        <f>IF(BH682=0,0,-1*BH682^2/$Z$13)</f>
        <v>-0.62780457243119259</v>
      </c>
      <c r="BJ682" s="61">
        <f>IF($AA$13,$Z$13*($Q682-1)/(1+BI687*($Q682-1)),0)</f>
        <v>0.25056028664399166</v>
      </c>
      <c r="BK682" s="114">
        <f>IF(BJ682=0,0,-1*BJ682^2/$Z$13)</f>
        <v>-0.62780457243119259</v>
      </c>
      <c r="BL682" s="61">
        <f>IF($AA$13,$Z$13*($Q682-1)/(1+BK687*($Q682-1)),0)</f>
        <v>0.25056028664399166</v>
      </c>
      <c r="BM682" s="114">
        <f>IF(BL682=0,0,-1*BL682^2/$Z$13)</f>
        <v>-0.62780457243119259</v>
      </c>
      <c r="BN682" s="61">
        <f>IF($AA$13,$Z$13*($Q682-1)/(1+BM687*($Q682-1)),0)</f>
        <v>0.25056028664399166</v>
      </c>
      <c r="BO682" s="114">
        <f>IF(BN682=0,0,-1*BN682^2/$Z$13)</f>
        <v>-0.62780457243119259</v>
      </c>
      <c r="BP682" s="61">
        <f>IF($AA$13,$Z$13*($Q682-1)/(1+BO687*($Q682-1)),0)</f>
        <v>0.25056028664399166</v>
      </c>
      <c r="BQ682" s="114">
        <f>IF(BP682=0,0,-1*BP682^2/$Z$13)</f>
        <v>-0.62780457243119259</v>
      </c>
      <c r="BR682" s="61">
        <f>IF($AA$13,$Z$13*($Q682-1)/(1+BQ687*($Q682-1)),0)</f>
        <v>0.25056028664399166</v>
      </c>
      <c r="BS682" s="114">
        <f>IF(BR682=0,0,-1*BR682^2/$Z$13)</f>
        <v>-0.62780457243119259</v>
      </c>
      <c r="BT682" s="61">
        <f>IF($AA$13,$Z$13*($Q682-1)/(1+BS687*($Q682-1)),0)</f>
        <v>0.25056028664399166</v>
      </c>
      <c r="BU682" s="114">
        <f>IF(BT682=0,0,-1*BT682^2/$Z$13)</f>
        <v>-0.62780457243119259</v>
      </c>
      <c r="BV682" s="61">
        <f>IF($AA$13,$Z$13*($Q682-1)/(1+BU687*($Q682-1)),0)</f>
        <v>0.25056028664399166</v>
      </c>
      <c r="BW682" s="114">
        <f>IF(BV682=0,0,-1*BV682^2/$Z$13)</f>
        <v>-0.62780457243119259</v>
      </c>
      <c r="BX682" s="61">
        <f>IF($AA$13,$Z$13*($Q682-1)/(1+BW687*($Q682-1)),0)</f>
        <v>0.25056028664399166</v>
      </c>
      <c r="BY682" s="114">
        <f>IF(BX682=0,0,-1*BX682^2/$Z$13)</f>
        <v>-0.62780457243119259</v>
      </c>
      <c r="BZ682" s="61">
        <f>IF($AA$13,$Z$13*($Q682-1)/(1+BY687*($Q682-1)),0)</f>
        <v>0.25056028664399166</v>
      </c>
      <c r="CA682" s="114">
        <f>IF(BZ682=0,0,-1*BZ682^2/$Z$13)</f>
        <v>-0.62780457243119259</v>
      </c>
      <c r="CB682" s="61">
        <f>IF($AA$13,$Z$13*($Q682-1)/(1+CA687*($Q682-1)),0)</f>
        <v>0.25056028664399166</v>
      </c>
      <c r="CC682" s="114">
        <f>IF(CB682=0,0,-1*CB682^2/$Z$13)</f>
        <v>-0.62780457243119259</v>
      </c>
      <c r="CD682" s="61">
        <f>IF($AA$13,$Z$13*($Q682-1)/(1+CC687*($Q682-1)),0)</f>
        <v>0.25056028664399166</v>
      </c>
      <c r="CE682" s="114">
        <f>IF(CD682=0,0,-1*CD682^2/$Z$13)</f>
        <v>-0.62780457243119259</v>
      </c>
      <c r="CF682" s="61">
        <f>IF($AA$13,$Z$13*($Q682-1)/(1+CE687*($Q682-1)),0)</f>
        <v>0.25056028664399166</v>
      </c>
      <c r="CG682" s="114">
        <f>IF(CF682=0,0,-1*CF682^2/$Z$13)</f>
        <v>-0.62780457243119259</v>
      </c>
      <c r="CH682" s="61">
        <f>IF($AA$13,$Z$13*($Q682-1)/(1+CG687*($Q682-1)),0)</f>
        <v>0.25056028664399166</v>
      </c>
      <c r="CI682" s="114">
        <f>IF(CH682=0,0,-1*CH682^2/$Z$13)</f>
        <v>-0.62780457243119259</v>
      </c>
      <c r="CJ682" s="61">
        <f>IF($AA$13,$Z$13*($Q682-1)/(1+CI687*($Q682-1)),0)</f>
        <v>0.25056028664399166</v>
      </c>
      <c r="CK682" s="114">
        <f>IF(CJ682=0,0,-1*CJ682^2/$Z$13)</f>
        <v>-0.62780457243119259</v>
      </c>
      <c r="CL682" s="61">
        <f>IF($AA$13,$Z$13*($Q682-1)/(1+CK687*($Q682-1)),0)</f>
        <v>0.25056028664399166</v>
      </c>
      <c r="CM682" s="114">
        <f>IF(CL682=0,0,-1*CL682^2/$Z$13)</f>
        <v>-0.62780457243119259</v>
      </c>
      <c r="CN682" s="61">
        <f>IF($AA$13,$Z$13*($Q682-1)/(1+CM687*($Q682-1)),0)</f>
        <v>0.25056028664399166</v>
      </c>
      <c r="CO682" s="114">
        <f>IF(CN682=0,0,-1*CN682^2/$Z$13)</f>
        <v>-0.62780457243119259</v>
      </c>
      <c r="CP682" s="61">
        <f>IF($AA$13,$Z$13*($Q682-1)/(1+CO687*($Q682-1)),0)</f>
        <v>0.25056028664399166</v>
      </c>
      <c r="CQ682" s="114">
        <f>IF(CP682=0,0,-1*CP682^2/$Z$13)</f>
        <v>-0.62780457243119259</v>
      </c>
      <c r="CR682" s="61">
        <f>IF($AA$13,$Z$13*($Q682-1)/(1+CQ687*($Q682-1)),0)</f>
        <v>0.25056028664399166</v>
      </c>
      <c r="CS682" s="114">
        <f>IF(CR682=0,0,-1*CR682^2/$Z$13)</f>
        <v>-0.62780457243119259</v>
      </c>
      <c r="CT682" s="61">
        <f>IF($AA$13,$Z$13*($Q682-1)/(1+CS687*($Q682-1)),0)</f>
        <v>0.25056028664399166</v>
      </c>
      <c r="CU682" s="114">
        <f>IF(CT682=0,0,-1*CT682^2/$Z$13)</f>
        <v>-0.62780457243119259</v>
      </c>
      <c r="CV682" s="61">
        <f>IF($AA$13,$Z$13*($Q682-1)/(1+CU687*($Q682-1)),0)</f>
        <v>0.25056028664399166</v>
      </c>
      <c r="CW682" s="114">
        <f>IF(CV682=0,0,-1*CV682^2/$Z$13)</f>
        <v>-0.62780457243119259</v>
      </c>
      <c r="CX682" s="61">
        <f>IF($AA$13,$Z$13*($Q682-1)/(1+CW687*($Q682-1)),0)</f>
        <v>0.25056028664399166</v>
      </c>
      <c r="CY682" s="114">
        <f>IF(CX682=0,0,-1*CX682^2/$Z$13)</f>
        <v>-0.62780457243119259</v>
      </c>
      <c r="CZ682" s="61">
        <f>IF($AA$13,$Z$13*($Q682-1)/(1+CY687*($Q682-1)),0)</f>
        <v>0.25056028664399166</v>
      </c>
      <c r="DA682" s="114">
        <f>IF(CZ682=0,0,-1*CZ682^2/$Z$13)</f>
        <v>-0.62780457243119259</v>
      </c>
      <c r="DB682" s="61">
        <f>IF($AA$13,$Z$13*($Q682-1)/(1+DA687*($Q682-1)),0)</f>
        <v>0.25056028664399166</v>
      </c>
      <c r="DC682" s="114">
        <f>IF(DB682=0,0,-1*DB682^2/$Z$13)</f>
        <v>-0.62780457243119259</v>
      </c>
      <c r="DD682" s="61">
        <f>IF($AA$13,$Z$13*($Q682-1)/(1+DC687*($Q682-1)),0)</f>
        <v>0.25056028664399166</v>
      </c>
      <c r="DE682" s="114">
        <f>IF(DD682=0,0,-1*DD682^2/$Z$13)</f>
        <v>-0.62780457243119259</v>
      </c>
      <c r="DF682" s="61">
        <f>IF($AA$13,$Z$13*($Q682-1)/(1+DE687*($Q682-1)),0)</f>
        <v>0.25056028664399166</v>
      </c>
      <c r="DG682" s="114">
        <f>IF(DF682=0,0,-1*DF682^2/$Z$13)</f>
        <v>-0.62780457243119259</v>
      </c>
      <c r="DH682" s="61">
        <f>IF($AA$13,$Z$13*($Q682-1)/(1+DG687*($Q682-1)),0)</f>
        <v>0.25056028664399166</v>
      </c>
      <c r="DI682" s="114">
        <f>IF(DH682=0,0,-1*DH682^2/$Z$13)</f>
        <v>-0.62780457243119259</v>
      </c>
      <c r="DJ682" s="61">
        <f>IF($AA$13,$Z$13*($Q682-1)/(1+DI687*($Q682-1)),0)</f>
        <v>0.25056028664399166</v>
      </c>
      <c r="DK682" s="114">
        <f>IF(DJ682=0,0,-1*DJ682^2/$Z$13)</f>
        <v>-0.62780457243119259</v>
      </c>
      <c r="DL682" s="61">
        <f>IF($AA$13,$Z$13*($Q682-1)/(1+DK687*($Q682-1)),0)</f>
        <v>0.25056028664399166</v>
      </c>
      <c r="DM682" s="154">
        <f>IF(DL682=0,0,-1*DL682^2/$Z$13)</f>
        <v>-0.62780457243119259</v>
      </c>
    </row>
    <row r="683" spans="14:117" x14ac:dyDescent="0.25">
      <c r="N683" s="153">
        <f>$Z$14/(O674*(Q683-1)+1)</f>
        <v>8.811440927889333E-2</v>
      </c>
      <c r="O683" s="169">
        <f t="shared" si="131"/>
        <v>0.13700731234205199</v>
      </c>
      <c r="P683" s="78">
        <v>8</v>
      </c>
      <c r="Q683" s="61">
        <f>IF($AA$14,AV658/AV670,0)</f>
        <v>1.5548797689649874</v>
      </c>
      <c r="R683" s="61">
        <f>IF($AA$14,$Z$14*($Q683-1)/(1+O634*($Q683-1)),0)</f>
        <v>4.8892903063277295E-2</v>
      </c>
      <c r="S683" s="114">
        <f>IF(R683=0,0,-1*R683^2/$Z$14)</f>
        <v>-2.3905159699550298E-2</v>
      </c>
      <c r="T683" s="61">
        <f>IF($AA$14,$Z$14*($Q683-1)/(1+S687*($Q683-1)),0)</f>
        <v>4.880467925138441E-2</v>
      </c>
      <c r="U683" s="114">
        <f>IF(T683=0,0,-1*T683^2/$Z$14)</f>
        <v>-2.3818967168305116E-2</v>
      </c>
      <c r="V683" s="61">
        <f>IF($AA$14,$Z$14*($Q683-1)/(1+U687*($Q683-1)),0)</f>
        <v>4.8893246317426912E-2</v>
      </c>
      <c r="W683" s="114">
        <f>IF(V683=0,0,-1*V683^2/$Z$14)</f>
        <v>-2.3905495354565799E-2</v>
      </c>
      <c r="X683" s="61">
        <f>IF($AA$14,$Z$14*($Q683-1)/(1+W687*($Q683-1)),0)</f>
        <v>4.8892903068430402E-2</v>
      </c>
      <c r="Y683" s="114">
        <f>IF(X683=0,0,-1*X683^2/$Z$14)</f>
        <v>-2.3905159704589306E-2</v>
      </c>
      <c r="Z683" s="61">
        <f>IF($AA$14,$Z$14*($Q683-1)/(1+Y687*($Q683-1)),0)</f>
        <v>4.8892903063158674E-2</v>
      </c>
      <c r="AA683" s="114">
        <f>IF(Z683=0,0,-1*Z683^2/$Z$14)</f>
        <v>-2.3905159699434308E-2</v>
      </c>
      <c r="AB683" s="61">
        <f>IF($AA$14,$Z$14*($Q683-1)/(1+AA687*($Q683-1)),0)</f>
        <v>4.8892903063158667E-2</v>
      </c>
      <c r="AC683" s="114">
        <f>IF(AB683=0,0,-1*AB683^2/$Z$14)</f>
        <v>-2.3905159699434297E-2</v>
      </c>
      <c r="AD683" s="61">
        <f>IF($AA$14,$Z$14*($Q683-1)/(1+AC687*($Q683-1)),0)</f>
        <v>4.8892903063158667E-2</v>
      </c>
      <c r="AE683" s="114">
        <f>IF(AD683=0,0,-1*AD683^2/$Z$14)</f>
        <v>-2.3905159699434297E-2</v>
      </c>
      <c r="AF683" s="61">
        <f>IF($AA$14,$Z$14*($Q683-1)/(1+AE687*($Q683-1)),0)</f>
        <v>4.8892903063158667E-2</v>
      </c>
      <c r="AG683" s="114">
        <f>IF(AF683=0,0,-1*AF683^2/$Z$14)</f>
        <v>-2.3905159699434297E-2</v>
      </c>
      <c r="AH683" s="61">
        <f>IF($AA$14,$Z$14*($Q683-1)/(1+AG687*($Q683-1)),0)</f>
        <v>4.8892903063158667E-2</v>
      </c>
      <c r="AI683" s="114">
        <f>IF(AH683=0,0,-1*AH683^2/$Z$14)</f>
        <v>-2.3905159699434297E-2</v>
      </c>
      <c r="AJ683" s="61">
        <f>IF($AA$14,$Z$14*($Q683-1)/(1+AI687*($Q683-1)),0)</f>
        <v>4.8892903063158667E-2</v>
      </c>
      <c r="AK683" s="114">
        <f>IF(AJ683=0,0,-1*AJ683^2/$Z$14)</f>
        <v>-2.3905159699434297E-2</v>
      </c>
      <c r="AL683" s="61">
        <f>IF($AA$14,$Z$14*($Q683-1)/(1+AK687*($Q683-1)),0)</f>
        <v>4.8892903063158667E-2</v>
      </c>
      <c r="AM683" s="114">
        <f>IF(AL683=0,0,-1*AL683^2/$Z$14)</f>
        <v>-2.3905159699434297E-2</v>
      </c>
      <c r="AN683" s="61">
        <f>IF($AA$14,$Z$14*($Q683-1)/(1+AM687*($Q683-1)),0)</f>
        <v>4.8892903063158667E-2</v>
      </c>
      <c r="AO683" s="114">
        <f>IF(AN683=0,0,-1*AN683^2/$Z$14)</f>
        <v>-2.3905159699434297E-2</v>
      </c>
      <c r="AP683" s="61">
        <f>IF($AA$14,$Z$14*($Q683-1)/(1+AO687*($Q683-1)),0)</f>
        <v>4.8892903063158667E-2</v>
      </c>
      <c r="AQ683" s="114">
        <f>IF(AP683=0,0,-1*AP683^2/$Z$14)</f>
        <v>-2.3905159699434297E-2</v>
      </c>
      <c r="AR683" s="61">
        <f>IF($AA$14,$Z$14*($Q683-1)/(1+AQ687*($Q683-1)),0)</f>
        <v>4.8892903063158667E-2</v>
      </c>
      <c r="AS683" s="114">
        <f>IF(AR683=0,0,-1*AR683^2/$Z$14)</f>
        <v>-2.3905159699434297E-2</v>
      </c>
      <c r="AT683" s="61">
        <f>IF($AA$14,$Z$14*($Q683-1)/(1+AS687*($Q683-1)),0)</f>
        <v>4.8892903063158667E-2</v>
      </c>
      <c r="AU683" s="114">
        <f>IF(AT683=0,0,-1*AT683^2/$Z$14)</f>
        <v>-2.3905159699434297E-2</v>
      </c>
      <c r="AV683" s="61">
        <f>IF($AA$14,$Z$14*($Q683-1)/(1+AU687*($Q683-1)),0)</f>
        <v>4.8892903063158667E-2</v>
      </c>
      <c r="AW683" s="114">
        <f>IF(AV683=0,0,-1*AV683^2/$Z$14)</f>
        <v>-2.3905159699434297E-2</v>
      </c>
      <c r="AX683" s="61">
        <f>IF($AA$14,$Z$14*($Q683-1)/(1+AW687*($Q683-1)),0)</f>
        <v>4.8892903063158667E-2</v>
      </c>
      <c r="AY683" s="114">
        <f>IF(AX683=0,0,-1*AX683^2/$Z$14)</f>
        <v>-2.3905159699434297E-2</v>
      </c>
      <c r="AZ683" s="61">
        <f>IF($AA$14,$Z$14*($Q683-1)/(1+AY687*($Q683-1)),0)</f>
        <v>4.8892903063158667E-2</v>
      </c>
      <c r="BA683" s="114">
        <f>IF(AZ683=0,0,-1*AZ683^2/$Z$14)</f>
        <v>-2.3905159699434297E-2</v>
      </c>
      <c r="BB683" s="61">
        <f>IF($AA$14,$Z$14*($Q683-1)/(1+BA687*($Q683-1)),0)</f>
        <v>4.8892903063158667E-2</v>
      </c>
      <c r="BC683" s="114">
        <f>IF(BB683=0,0,-1*BB683^2/$Z$14)</f>
        <v>-2.3905159699434297E-2</v>
      </c>
      <c r="BD683" s="61">
        <f>IF($AA$14,$Z$14*($Q683-1)/(1+BC687*($Q683-1)),0)</f>
        <v>4.8892903063158667E-2</v>
      </c>
      <c r="BE683" s="114">
        <f>IF(BD683=0,0,-1*BD683^2/$Z$14)</f>
        <v>-2.3905159699434297E-2</v>
      </c>
      <c r="BF683" s="61">
        <f>IF($AA$14,$Z$14*($Q683-1)/(1+BE687*($Q683-1)),0)</f>
        <v>4.8892903063158667E-2</v>
      </c>
      <c r="BG683" s="114">
        <f>IF(BF683=0,0,-1*BF683^2/$Z$14)</f>
        <v>-2.3905159699434297E-2</v>
      </c>
      <c r="BH683" s="61">
        <f>IF($AA$14,$Z$14*($Q683-1)/(1+BG687*($Q683-1)),0)</f>
        <v>4.8892903063158667E-2</v>
      </c>
      <c r="BI683" s="114">
        <f>IF(BH683=0,0,-1*BH683^2/$Z$14)</f>
        <v>-2.3905159699434297E-2</v>
      </c>
      <c r="BJ683" s="61">
        <f>IF($AA$14,$Z$14*($Q683-1)/(1+BI687*($Q683-1)),0)</f>
        <v>4.8892903063158667E-2</v>
      </c>
      <c r="BK683" s="114">
        <f>IF(BJ683=0,0,-1*BJ683^2/$Z$14)</f>
        <v>-2.3905159699434297E-2</v>
      </c>
      <c r="BL683" s="61">
        <f>IF($AA$14,$Z$14*($Q683-1)/(1+BK687*($Q683-1)),0)</f>
        <v>4.8892903063158667E-2</v>
      </c>
      <c r="BM683" s="114">
        <f>IF(BL683=0,0,-1*BL683^2/$Z$14)</f>
        <v>-2.3905159699434297E-2</v>
      </c>
      <c r="BN683" s="61">
        <f>IF($AA$14,$Z$14*($Q683-1)/(1+BM687*($Q683-1)),0)</f>
        <v>4.8892903063158667E-2</v>
      </c>
      <c r="BO683" s="114">
        <f>IF(BN683=0,0,-1*BN683^2/$Z$14)</f>
        <v>-2.3905159699434297E-2</v>
      </c>
      <c r="BP683" s="61">
        <f>IF($AA$14,$Z$14*($Q683-1)/(1+BO687*($Q683-1)),0)</f>
        <v>4.8892903063158667E-2</v>
      </c>
      <c r="BQ683" s="114">
        <f>IF(BP683=0,0,-1*BP683^2/$Z$14)</f>
        <v>-2.3905159699434297E-2</v>
      </c>
      <c r="BR683" s="61">
        <f>IF($AA$14,$Z$14*($Q683-1)/(1+BQ687*($Q683-1)),0)</f>
        <v>4.8892903063158667E-2</v>
      </c>
      <c r="BS683" s="114">
        <f>IF(BR683=0,0,-1*BR683^2/$Z$14)</f>
        <v>-2.3905159699434297E-2</v>
      </c>
      <c r="BT683" s="61">
        <f>IF($AA$14,$Z$14*($Q683-1)/(1+BS687*($Q683-1)),0)</f>
        <v>4.8892903063158667E-2</v>
      </c>
      <c r="BU683" s="114">
        <f>IF(BT683=0,0,-1*BT683^2/$Z$14)</f>
        <v>-2.3905159699434297E-2</v>
      </c>
      <c r="BV683" s="61">
        <f>IF($AA$14,$Z$14*($Q683-1)/(1+BU687*($Q683-1)),0)</f>
        <v>4.8892903063158667E-2</v>
      </c>
      <c r="BW683" s="114">
        <f>IF(BV683=0,0,-1*BV683^2/$Z$14)</f>
        <v>-2.3905159699434297E-2</v>
      </c>
      <c r="BX683" s="61">
        <f>IF($AA$14,$Z$14*($Q683-1)/(1+BW687*($Q683-1)),0)</f>
        <v>4.8892903063158667E-2</v>
      </c>
      <c r="BY683" s="114">
        <f>IF(BX683=0,0,-1*BX683^2/$Z$14)</f>
        <v>-2.3905159699434297E-2</v>
      </c>
      <c r="BZ683" s="61">
        <f>IF($AA$14,$Z$14*($Q683-1)/(1+BY687*($Q683-1)),0)</f>
        <v>4.8892903063158667E-2</v>
      </c>
      <c r="CA683" s="114">
        <f>IF(BZ683=0,0,-1*BZ683^2/$Z$14)</f>
        <v>-2.3905159699434297E-2</v>
      </c>
      <c r="CB683" s="61">
        <f>IF($AA$14,$Z$14*($Q683-1)/(1+CA687*($Q683-1)),0)</f>
        <v>4.8892903063158667E-2</v>
      </c>
      <c r="CC683" s="114">
        <f>IF(CB683=0,0,-1*CB683^2/$Z$14)</f>
        <v>-2.3905159699434297E-2</v>
      </c>
      <c r="CD683" s="61">
        <f>IF($AA$14,$Z$14*($Q683-1)/(1+CC687*($Q683-1)),0)</f>
        <v>4.8892903063158667E-2</v>
      </c>
      <c r="CE683" s="114">
        <f>IF(CD683=0,0,-1*CD683^2/$Z$14)</f>
        <v>-2.3905159699434297E-2</v>
      </c>
      <c r="CF683" s="61">
        <f>IF($AA$14,$Z$14*($Q683-1)/(1+CE687*($Q683-1)),0)</f>
        <v>4.8892903063158667E-2</v>
      </c>
      <c r="CG683" s="114">
        <f>IF(CF683=0,0,-1*CF683^2/$Z$14)</f>
        <v>-2.3905159699434297E-2</v>
      </c>
      <c r="CH683" s="61">
        <f>IF($AA$14,$Z$14*($Q683-1)/(1+CG687*($Q683-1)),0)</f>
        <v>4.8892903063158667E-2</v>
      </c>
      <c r="CI683" s="114">
        <f>IF(CH683=0,0,-1*CH683^2/$Z$14)</f>
        <v>-2.3905159699434297E-2</v>
      </c>
      <c r="CJ683" s="61">
        <f>IF($AA$14,$Z$14*($Q683-1)/(1+CI687*($Q683-1)),0)</f>
        <v>4.8892903063158667E-2</v>
      </c>
      <c r="CK683" s="114">
        <f>IF(CJ683=0,0,-1*CJ683^2/$Z$14)</f>
        <v>-2.3905159699434297E-2</v>
      </c>
      <c r="CL683" s="61">
        <f>IF($AA$14,$Z$14*($Q683-1)/(1+CK687*($Q683-1)),0)</f>
        <v>4.8892903063158667E-2</v>
      </c>
      <c r="CM683" s="114">
        <f>IF(CL683=0,0,-1*CL683^2/$Z$14)</f>
        <v>-2.3905159699434297E-2</v>
      </c>
      <c r="CN683" s="61">
        <f>IF($AA$14,$Z$14*($Q683-1)/(1+CM687*($Q683-1)),0)</f>
        <v>4.8892903063158667E-2</v>
      </c>
      <c r="CO683" s="114">
        <f>IF(CN683=0,0,-1*CN683^2/$Z$14)</f>
        <v>-2.3905159699434297E-2</v>
      </c>
      <c r="CP683" s="61">
        <f>IF($AA$14,$Z$14*($Q683-1)/(1+CO687*($Q683-1)),0)</f>
        <v>4.8892903063158667E-2</v>
      </c>
      <c r="CQ683" s="114">
        <f>IF(CP683=0,0,-1*CP683^2/$Z$14)</f>
        <v>-2.3905159699434297E-2</v>
      </c>
      <c r="CR683" s="61">
        <f>IF($AA$14,$Z$14*($Q683-1)/(1+CQ687*($Q683-1)),0)</f>
        <v>4.8892903063158667E-2</v>
      </c>
      <c r="CS683" s="114">
        <f>IF(CR683=0,0,-1*CR683^2/$Z$14)</f>
        <v>-2.3905159699434297E-2</v>
      </c>
      <c r="CT683" s="61">
        <f>IF($AA$14,$Z$14*($Q683-1)/(1+CS687*($Q683-1)),0)</f>
        <v>4.8892903063158667E-2</v>
      </c>
      <c r="CU683" s="114">
        <f>IF(CT683=0,0,-1*CT683^2/$Z$14)</f>
        <v>-2.3905159699434297E-2</v>
      </c>
      <c r="CV683" s="61">
        <f>IF($AA$14,$Z$14*($Q683-1)/(1+CU687*($Q683-1)),0)</f>
        <v>4.8892903063158667E-2</v>
      </c>
      <c r="CW683" s="114">
        <f>IF(CV683=0,0,-1*CV683^2/$Z$14)</f>
        <v>-2.3905159699434297E-2</v>
      </c>
      <c r="CX683" s="61">
        <f>IF($AA$14,$Z$14*($Q683-1)/(1+CW687*($Q683-1)),0)</f>
        <v>4.8892903063158667E-2</v>
      </c>
      <c r="CY683" s="114">
        <f>IF(CX683=0,0,-1*CX683^2/$Z$14)</f>
        <v>-2.3905159699434297E-2</v>
      </c>
      <c r="CZ683" s="61">
        <f>IF($AA$14,$Z$14*($Q683-1)/(1+CY687*($Q683-1)),0)</f>
        <v>4.8892903063158667E-2</v>
      </c>
      <c r="DA683" s="114">
        <f>IF(CZ683=0,0,-1*CZ683^2/$Z$14)</f>
        <v>-2.3905159699434297E-2</v>
      </c>
      <c r="DB683" s="61">
        <f>IF($AA$14,$Z$14*($Q683-1)/(1+DA687*($Q683-1)),0)</f>
        <v>4.8892903063158667E-2</v>
      </c>
      <c r="DC683" s="114">
        <f>IF(DB683=0,0,-1*DB683^2/$Z$14)</f>
        <v>-2.3905159699434297E-2</v>
      </c>
      <c r="DD683" s="61">
        <f>IF($AA$14,$Z$14*($Q683-1)/(1+DC687*($Q683-1)),0)</f>
        <v>4.8892903063158667E-2</v>
      </c>
      <c r="DE683" s="114">
        <f>IF(DD683=0,0,-1*DD683^2/$Z$14)</f>
        <v>-2.3905159699434297E-2</v>
      </c>
      <c r="DF683" s="61">
        <f>IF($AA$14,$Z$14*($Q683-1)/(1+DE687*($Q683-1)),0)</f>
        <v>4.8892903063158667E-2</v>
      </c>
      <c r="DG683" s="114">
        <f>IF(DF683=0,0,-1*DF683^2/$Z$14)</f>
        <v>-2.3905159699434297E-2</v>
      </c>
      <c r="DH683" s="61">
        <f>IF($AA$14,$Z$14*($Q683-1)/(1+DG687*($Q683-1)),0)</f>
        <v>4.8892903063158667E-2</v>
      </c>
      <c r="DI683" s="114">
        <f>IF(DH683=0,0,-1*DH683^2/$Z$14)</f>
        <v>-2.3905159699434297E-2</v>
      </c>
      <c r="DJ683" s="61">
        <f>IF($AA$14,$Z$14*($Q683-1)/(1+DI687*($Q683-1)),0)</f>
        <v>4.8892903063158667E-2</v>
      </c>
      <c r="DK683" s="114">
        <f>IF(DJ683=0,0,-1*DJ683^2/$Z$14)</f>
        <v>-2.3905159699434297E-2</v>
      </c>
      <c r="DL683" s="61">
        <f>IF($AA$14,$Z$14*($Q683-1)/(1+DK687*($Q683-1)),0)</f>
        <v>4.8892903063158667E-2</v>
      </c>
      <c r="DM683" s="154">
        <f>IF(DL683=0,0,-1*DL683^2/$Z$14)</f>
        <v>-2.3905159699434297E-2</v>
      </c>
    </row>
    <row r="684" spans="14:117" x14ac:dyDescent="0.25">
      <c r="N684" s="153">
        <f>$Z$15/(O674*(Q684-1)+1)</f>
        <v>0.10887503245896574</v>
      </c>
      <c r="O684" s="169">
        <f t="shared" si="131"/>
        <v>7.2366447241739351E-2</v>
      </c>
      <c r="P684" s="78">
        <v>9</v>
      </c>
      <c r="Q684" s="61">
        <f>IF($AA$15,AV659/AV671,0)</f>
        <v>0.66467440337171679</v>
      </c>
      <c r="R684" s="61">
        <f>IF($AA$15,$Z$15*($Q684-1)/(1+O634*($Q684-1)),0)</f>
        <v>-3.6508585217160244E-2</v>
      </c>
      <c r="S684" s="114">
        <f>IF(R684=0,0,-1*R684^2/$Z$15)</f>
        <v>-1.3328767945586514E-2</v>
      </c>
      <c r="T684" s="61">
        <f>IF($AA$15,$Z$15*($Q684-1)/(1+S687*($Q684-1)),0)</f>
        <v>-3.6557931580260453E-2</v>
      </c>
      <c r="U684" s="114">
        <f>IF(T684=0,0,-1*T684^2/$Z$15)</f>
        <v>-1.3364823614270046E-2</v>
      </c>
      <c r="V684" s="61">
        <f>IF($AA$15,$Z$15*($Q684-1)/(1+U687*($Q684-1)),0)</f>
        <v>-3.6508393831749704E-2</v>
      </c>
      <c r="W684" s="114">
        <f>IF(V684=0,0,-1*V684^2/$Z$15)</f>
        <v>-1.3328628201741397E-2</v>
      </c>
      <c r="X684" s="61">
        <f>IF($AA$15,$Z$15*($Q684-1)/(1+W687*($Q684-1)),0)</f>
        <v>-3.6508585214287029E-2</v>
      </c>
      <c r="Y684" s="114">
        <f>IF(X684=0,0,-1*X684^2/$Z$15)</f>
        <v>-1.3328767943488574E-2</v>
      </c>
      <c r="Z684" s="61">
        <f>IF($AA$15,$Z$15*($Q684-1)/(1+Y687*($Q684-1)),0)</f>
        <v>-3.6508585217226386E-2</v>
      </c>
      <c r="AA684" s="114">
        <f>IF(Z684=0,0,-1*Z684^2/$Z$15)</f>
        <v>-1.3328767945634808E-2</v>
      </c>
      <c r="AB684" s="61">
        <f>IF($AA$15,$Z$15*($Q684-1)/(1+AA687*($Q684-1)),0)</f>
        <v>-3.6508585217226386E-2</v>
      </c>
      <c r="AC684" s="114">
        <f>IF(AB684=0,0,-1*AB684^2/$Z$15)</f>
        <v>-1.3328767945634808E-2</v>
      </c>
      <c r="AD684" s="61">
        <f>IF($AA$15,$Z$15*($Q684-1)/(1+AC687*($Q684-1)),0)</f>
        <v>-3.6508585217226386E-2</v>
      </c>
      <c r="AE684" s="114">
        <f>IF(AD684=0,0,-1*AD684^2/$Z$15)</f>
        <v>-1.3328767945634808E-2</v>
      </c>
      <c r="AF684" s="61">
        <f>IF($AA$15,$Z$15*($Q684-1)/(1+AE687*($Q684-1)),0)</f>
        <v>-3.6508585217226386E-2</v>
      </c>
      <c r="AG684" s="114">
        <f>IF(AF684=0,0,-1*AF684^2/$Z$15)</f>
        <v>-1.3328767945634808E-2</v>
      </c>
      <c r="AH684" s="61">
        <f>IF($AA$15,$Z$15*($Q684-1)/(1+AG687*($Q684-1)),0)</f>
        <v>-3.6508585217226386E-2</v>
      </c>
      <c r="AI684" s="114">
        <f>IF(AH684=0,0,-1*AH684^2/$Z$15)</f>
        <v>-1.3328767945634808E-2</v>
      </c>
      <c r="AJ684" s="61">
        <f>IF($AA$15,$Z$15*($Q684-1)/(1+AI687*($Q684-1)),0)</f>
        <v>-3.6508585217226386E-2</v>
      </c>
      <c r="AK684" s="114">
        <f>IF(AJ684=0,0,-1*AJ684^2/$Z$15)</f>
        <v>-1.3328767945634808E-2</v>
      </c>
      <c r="AL684" s="61">
        <f>IF($AA$15,$Z$15*($Q684-1)/(1+AK687*($Q684-1)),0)</f>
        <v>-3.6508585217226386E-2</v>
      </c>
      <c r="AM684" s="114">
        <f>IF(AL684=0,0,-1*AL684^2/$Z$15)</f>
        <v>-1.3328767945634808E-2</v>
      </c>
      <c r="AN684" s="61">
        <f>IF($AA$15,$Z$15*($Q684-1)/(1+AM687*($Q684-1)),0)</f>
        <v>-3.6508585217226386E-2</v>
      </c>
      <c r="AO684" s="114">
        <f>IF(AN684=0,0,-1*AN684^2/$Z$15)</f>
        <v>-1.3328767945634808E-2</v>
      </c>
      <c r="AP684" s="61">
        <f>IF($AA$15,$Z$15*($Q684-1)/(1+AO687*($Q684-1)),0)</f>
        <v>-3.6508585217226386E-2</v>
      </c>
      <c r="AQ684" s="114">
        <f>IF(AP684=0,0,-1*AP684^2/$Z$15)</f>
        <v>-1.3328767945634808E-2</v>
      </c>
      <c r="AR684" s="61">
        <f>IF($AA$15,$Z$15*($Q684-1)/(1+AQ687*($Q684-1)),0)</f>
        <v>-3.6508585217226386E-2</v>
      </c>
      <c r="AS684" s="114">
        <f>IF(AR684=0,0,-1*AR684^2/$Z$15)</f>
        <v>-1.3328767945634808E-2</v>
      </c>
      <c r="AT684" s="61">
        <f>IF($AA$15,$Z$15*($Q684-1)/(1+AS687*($Q684-1)),0)</f>
        <v>-3.6508585217226386E-2</v>
      </c>
      <c r="AU684" s="114">
        <f>IF(AT684=0,0,-1*AT684^2/$Z$15)</f>
        <v>-1.3328767945634808E-2</v>
      </c>
      <c r="AV684" s="61">
        <f>IF($AA$15,$Z$15*($Q684-1)/(1+AU687*($Q684-1)),0)</f>
        <v>-3.6508585217226386E-2</v>
      </c>
      <c r="AW684" s="114">
        <f>IF(AV684=0,0,-1*AV684^2/$Z$15)</f>
        <v>-1.3328767945634808E-2</v>
      </c>
      <c r="AX684" s="61">
        <f>IF($AA$15,$Z$15*($Q684-1)/(1+AW687*($Q684-1)),0)</f>
        <v>-3.6508585217226386E-2</v>
      </c>
      <c r="AY684" s="114">
        <f>IF(AX684=0,0,-1*AX684^2/$Z$15)</f>
        <v>-1.3328767945634808E-2</v>
      </c>
      <c r="AZ684" s="61">
        <f>IF($AA$15,$Z$15*($Q684-1)/(1+AY687*($Q684-1)),0)</f>
        <v>-3.6508585217226386E-2</v>
      </c>
      <c r="BA684" s="114">
        <f>IF(AZ684=0,0,-1*AZ684^2/$Z$15)</f>
        <v>-1.3328767945634808E-2</v>
      </c>
      <c r="BB684" s="61">
        <f>IF($AA$15,$Z$15*($Q684-1)/(1+BA687*($Q684-1)),0)</f>
        <v>-3.6508585217226386E-2</v>
      </c>
      <c r="BC684" s="114">
        <f>IF(BB684=0,0,-1*BB684^2/$Z$15)</f>
        <v>-1.3328767945634808E-2</v>
      </c>
      <c r="BD684" s="61">
        <f>IF($AA$15,$Z$15*($Q684-1)/(1+BC687*($Q684-1)),0)</f>
        <v>-3.6508585217226386E-2</v>
      </c>
      <c r="BE684" s="114">
        <f>IF(BD684=0,0,-1*BD684^2/$Z$15)</f>
        <v>-1.3328767945634808E-2</v>
      </c>
      <c r="BF684" s="61">
        <f>IF($AA$15,$Z$15*($Q684-1)/(1+BE687*($Q684-1)),0)</f>
        <v>-3.6508585217226386E-2</v>
      </c>
      <c r="BG684" s="114">
        <f>IF(BF684=0,0,-1*BF684^2/$Z$15)</f>
        <v>-1.3328767945634808E-2</v>
      </c>
      <c r="BH684" s="61">
        <f>IF($AA$15,$Z$15*($Q684-1)/(1+BG687*($Q684-1)),0)</f>
        <v>-3.6508585217226386E-2</v>
      </c>
      <c r="BI684" s="114">
        <f>IF(BH684=0,0,-1*BH684^2/$Z$15)</f>
        <v>-1.3328767945634808E-2</v>
      </c>
      <c r="BJ684" s="61">
        <f>IF($AA$15,$Z$15*($Q684-1)/(1+BI687*($Q684-1)),0)</f>
        <v>-3.6508585217226386E-2</v>
      </c>
      <c r="BK684" s="114">
        <f>IF(BJ684=0,0,-1*BJ684^2/$Z$15)</f>
        <v>-1.3328767945634808E-2</v>
      </c>
      <c r="BL684" s="61">
        <f>IF($AA$15,$Z$15*($Q684-1)/(1+BK687*($Q684-1)),0)</f>
        <v>-3.6508585217226386E-2</v>
      </c>
      <c r="BM684" s="114">
        <f>IF(BL684=0,0,-1*BL684^2/$Z$15)</f>
        <v>-1.3328767945634808E-2</v>
      </c>
      <c r="BN684" s="61">
        <f>IF($AA$15,$Z$15*($Q684-1)/(1+BM687*($Q684-1)),0)</f>
        <v>-3.6508585217226386E-2</v>
      </c>
      <c r="BO684" s="114">
        <f>IF(BN684=0,0,-1*BN684^2/$Z$15)</f>
        <v>-1.3328767945634808E-2</v>
      </c>
      <c r="BP684" s="61">
        <f>IF($AA$15,$Z$15*($Q684-1)/(1+BO687*($Q684-1)),0)</f>
        <v>-3.6508585217226386E-2</v>
      </c>
      <c r="BQ684" s="114">
        <f>IF(BP684=0,0,-1*BP684^2/$Z$15)</f>
        <v>-1.3328767945634808E-2</v>
      </c>
      <c r="BR684" s="61">
        <f>IF($AA$15,$Z$15*($Q684-1)/(1+BQ687*($Q684-1)),0)</f>
        <v>-3.6508585217226386E-2</v>
      </c>
      <c r="BS684" s="114">
        <f>IF(BR684=0,0,-1*BR684^2/$Z$15)</f>
        <v>-1.3328767945634808E-2</v>
      </c>
      <c r="BT684" s="61">
        <f>IF($AA$15,$Z$15*($Q684-1)/(1+BS687*($Q684-1)),0)</f>
        <v>-3.6508585217226386E-2</v>
      </c>
      <c r="BU684" s="114">
        <f>IF(BT684=0,0,-1*BT684^2/$Z$15)</f>
        <v>-1.3328767945634808E-2</v>
      </c>
      <c r="BV684" s="61">
        <f>IF($AA$15,$Z$15*($Q684-1)/(1+BU687*($Q684-1)),0)</f>
        <v>-3.6508585217226386E-2</v>
      </c>
      <c r="BW684" s="114">
        <f>IF(BV684=0,0,-1*BV684^2/$Z$15)</f>
        <v>-1.3328767945634808E-2</v>
      </c>
      <c r="BX684" s="61">
        <f>IF($AA$15,$Z$15*($Q684-1)/(1+BW687*($Q684-1)),0)</f>
        <v>-3.6508585217226386E-2</v>
      </c>
      <c r="BY684" s="114">
        <f>IF(BX684=0,0,-1*BX684^2/$Z$15)</f>
        <v>-1.3328767945634808E-2</v>
      </c>
      <c r="BZ684" s="61">
        <f>IF($AA$15,$Z$15*($Q684-1)/(1+BY687*($Q684-1)),0)</f>
        <v>-3.6508585217226386E-2</v>
      </c>
      <c r="CA684" s="114">
        <f>IF(BZ684=0,0,-1*BZ684^2/$Z$15)</f>
        <v>-1.3328767945634808E-2</v>
      </c>
      <c r="CB684" s="61">
        <f>IF($AA$15,$Z$15*($Q684-1)/(1+CA687*($Q684-1)),0)</f>
        <v>-3.6508585217226386E-2</v>
      </c>
      <c r="CC684" s="114">
        <f>IF(CB684=0,0,-1*CB684^2/$Z$15)</f>
        <v>-1.3328767945634808E-2</v>
      </c>
      <c r="CD684" s="61">
        <f>IF($AA$15,$Z$15*($Q684-1)/(1+CC687*($Q684-1)),0)</f>
        <v>-3.6508585217226386E-2</v>
      </c>
      <c r="CE684" s="114">
        <f>IF(CD684=0,0,-1*CD684^2/$Z$15)</f>
        <v>-1.3328767945634808E-2</v>
      </c>
      <c r="CF684" s="61">
        <f>IF($AA$15,$Z$15*($Q684-1)/(1+CE687*($Q684-1)),0)</f>
        <v>-3.6508585217226386E-2</v>
      </c>
      <c r="CG684" s="114">
        <f>IF(CF684=0,0,-1*CF684^2/$Z$15)</f>
        <v>-1.3328767945634808E-2</v>
      </c>
      <c r="CH684" s="61">
        <f>IF($AA$15,$Z$15*($Q684-1)/(1+CG687*($Q684-1)),0)</f>
        <v>-3.6508585217226386E-2</v>
      </c>
      <c r="CI684" s="114">
        <f>IF(CH684=0,0,-1*CH684^2/$Z$15)</f>
        <v>-1.3328767945634808E-2</v>
      </c>
      <c r="CJ684" s="61">
        <f>IF($AA$15,$Z$15*($Q684-1)/(1+CI687*($Q684-1)),0)</f>
        <v>-3.6508585217226386E-2</v>
      </c>
      <c r="CK684" s="114">
        <f>IF(CJ684=0,0,-1*CJ684^2/$Z$15)</f>
        <v>-1.3328767945634808E-2</v>
      </c>
      <c r="CL684" s="61">
        <f>IF($AA$15,$Z$15*($Q684-1)/(1+CK687*($Q684-1)),0)</f>
        <v>-3.6508585217226386E-2</v>
      </c>
      <c r="CM684" s="114">
        <f>IF(CL684=0,0,-1*CL684^2/$Z$15)</f>
        <v>-1.3328767945634808E-2</v>
      </c>
      <c r="CN684" s="61">
        <f>IF($AA$15,$Z$15*($Q684-1)/(1+CM687*($Q684-1)),0)</f>
        <v>-3.6508585217226386E-2</v>
      </c>
      <c r="CO684" s="114">
        <f>IF(CN684=0,0,-1*CN684^2/$Z$15)</f>
        <v>-1.3328767945634808E-2</v>
      </c>
      <c r="CP684" s="61">
        <f>IF($AA$15,$Z$15*($Q684-1)/(1+CO687*($Q684-1)),0)</f>
        <v>-3.6508585217226386E-2</v>
      </c>
      <c r="CQ684" s="114">
        <f>IF(CP684=0,0,-1*CP684^2/$Z$15)</f>
        <v>-1.3328767945634808E-2</v>
      </c>
      <c r="CR684" s="61">
        <f>IF($AA$15,$Z$15*($Q684-1)/(1+CQ687*($Q684-1)),0)</f>
        <v>-3.6508585217226386E-2</v>
      </c>
      <c r="CS684" s="114">
        <f>IF(CR684=0,0,-1*CR684^2/$Z$15)</f>
        <v>-1.3328767945634808E-2</v>
      </c>
      <c r="CT684" s="61">
        <f>IF($AA$15,$Z$15*($Q684-1)/(1+CS687*($Q684-1)),0)</f>
        <v>-3.6508585217226386E-2</v>
      </c>
      <c r="CU684" s="114">
        <f>IF(CT684=0,0,-1*CT684^2/$Z$15)</f>
        <v>-1.3328767945634808E-2</v>
      </c>
      <c r="CV684" s="61">
        <f>IF($AA$15,$Z$15*($Q684-1)/(1+CU687*($Q684-1)),0)</f>
        <v>-3.6508585217226386E-2</v>
      </c>
      <c r="CW684" s="114">
        <f>IF(CV684=0,0,-1*CV684^2/$Z$15)</f>
        <v>-1.3328767945634808E-2</v>
      </c>
      <c r="CX684" s="61">
        <f>IF($AA$15,$Z$15*($Q684-1)/(1+CW687*($Q684-1)),0)</f>
        <v>-3.6508585217226386E-2</v>
      </c>
      <c r="CY684" s="114">
        <f>IF(CX684=0,0,-1*CX684^2/$Z$15)</f>
        <v>-1.3328767945634808E-2</v>
      </c>
      <c r="CZ684" s="61">
        <f>IF($AA$15,$Z$15*($Q684-1)/(1+CY687*($Q684-1)),0)</f>
        <v>-3.6508585217226386E-2</v>
      </c>
      <c r="DA684" s="114">
        <f>IF(CZ684=0,0,-1*CZ684^2/$Z$15)</f>
        <v>-1.3328767945634808E-2</v>
      </c>
      <c r="DB684" s="61">
        <f>IF($AA$15,$Z$15*($Q684-1)/(1+DA687*($Q684-1)),0)</f>
        <v>-3.6508585217226386E-2</v>
      </c>
      <c r="DC684" s="114">
        <f>IF(DB684=0,0,-1*DB684^2/$Z$15)</f>
        <v>-1.3328767945634808E-2</v>
      </c>
      <c r="DD684" s="61">
        <f>IF($AA$15,$Z$15*($Q684-1)/(1+DC687*($Q684-1)),0)</f>
        <v>-3.6508585217226386E-2</v>
      </c>
      <c r="DE684" s="114">
        <f>IF(DD684=0,0,-1*DD684^2/$Z$15)</f>
        <v>-1.3328767945634808E-2</v>
      </c>
      <c r="DF684" s="61">
        <f>IF($AA$15,$Z$15*($Q684-1)/(1+DE687*($Q684-1)),0)</f>
        <v>-3.6508585217226386E-2</v>
      </c>
      <c r="DG684" s="114">
        <f>IF(DF684=0,0,-1*DF684^2/$Z$15)</f>
        <v>-1.3328767945634808E-2</v>
      </c>
      <c r="DH684" s="61">
        <f>IF($AA$15,$Z$15*($Q684-1)/(1+DG687*($Q684-1)),0)</f>
        <v>-3.6508585217226386E-2</v>
      </c>
      <c r="DI684" s="114">
        <f>IF(DH684=0,0,-1*DH684^2/$Z$15)</f>
        <v>-1.3328767945634808E-2</v>
      </c>
      <c r="DJ684" s="61">
        <f>IF($AA$15,$Z$15*($Q684-1)/(1+DI687*($Q684-1)),0)</f>
        <v>-3.6508585217226386E-2</v>
      </c>
      <c r="DK684" s="114">
        <f>IF(DJ684=0,0,-1*DJ684^2/$Z$15)</f>
        <v>-1.3328767945634808E-2</v>
      </c>
      <c r="DL684" s="61">
        <f>IF($AA$15,$Z$15*($Q684-1)/(1+DK687*($Q684-1)),0)</f>
        <v>-3.6508585217226386E-2</v>
      </c>
      <c r="DM684" s="154">
        <f>IF(DL684=0,0,-1*DL684^2/$Z$15)</f>
        <v>-1.3328767945634808E-2</v>
      </c>
    </row>
    <row r="685" spans="14:117" x14ac:dyDescent="0.25">
      <c r="N685" s="153">
        <f>$Z$16/(O674*(Q685-1)+1)</f>
        <v>9.6045979877609322E-2</v>
      </c>
      <c r="O685" s="170">
        <f t="shared" si="131"/>
        <v>0.11231134918824184</v>
      </c>
      <c r="P685" s="78">
        <v>10</v>
      </c>
      <c r="Q685" s="61">
        <f>IF($AA$16,AV660/AV672,0)</f>
        <v>1.1693498190279215</v>
      </c>
      <c r="R685" s="61">
        <f>IF($AA$16,$Z$16*($Q685-1)/(1+O634*($Q685-1)),0)</f>
        <v>1.6265369310645646E-2</v>
      </c>
      <c r="S685" s="114">
        <f>IF(R685=0,0,-1*R685^2/$Z$16)</f>
        <v>-2.6456223881169321E-3</v>
      </c>
      <c r="T685" s="61">
        <f>IF($AA$16,$Z$16*($Q685-1)/(1+S687*($Q685-1)),0)</f>
        <v>1.6255593668517018E-2</v>
      </c>
      <c r="U685" s="114">
        <f>IF(T685=0,0,-1*T685^2/$Z$16)</f>
        <v>-2.6424432551593055E-3</v>
      </c>
      <c r="V685" s="61">
        <f>IF($AA$16,$Z$16*($Q685-1)/(1+U687*($Q685-1)),0)</f>
        <v>1.6265407298955283E-2</v>
      </c>
      <c r="W685" s="114">
        <f>IF(V685=0,0,-1*V685^2/$Z$16)</f>
        <v>-2.6456347460090774E-3</v>
      </c>
      <c r="X685" s="61">
        <f>IF($AA$16,$Z$16*($Q685-1)/(1+W687*($Q685-1)),0)</f>
        <v>1.6265369311215951E-2</v>
      </c>
      <c r="Y685" s="114">
        <f>IF(X685=0,0,-1*X685^2/$Z$16)</f>
        <v>-2.6456223883024564E-3</v>
      </c>
      <c r="Z685" s="61">
        <f>IF($AA$16,$Z$16*($Q685-1)/(1+Y687*($Q685-1)),0)</f>
        <v>1.6265369310632521E-2</v>
      </c>
      <c r="AA685" s="114">
        <f>IF(Z685=0,0,-1*Z685^2/$Z$16)</f>
        <v>-2.6456223881126625E-3</v>
      </c>
      <c r="AB685" s="61">
        <f>IF($AA$16,$Z$16*($Q685-1)/(1+AA687*($Q685-1)),0)</f>
        <v>1.6265369310632521E-2</v>
      </c>
      <c r="AC685" s="114">
        <f>IF(AB685=0,0,-1*AB685^2/$Z$16)</f>
        <v>-2.6456223881126625E-3</v>
      </c>
      <c r="AD685" s="61">
        <f>IF($AA$16,$Z$16*($Q685-1)/(1+AC687*($Q685-1)),0)</f>
        <v>1.6265369310632521E-2</v>
      </c>
      <c r="AE685" s="114">
        <f>IF(AD685=0,0,-1*AD685^2/$Z$16)</f>
        <v>-2.6456223881126625E-3</v>
      </c>
      <c r="AF685" s="61">
        <f>IF($AA$16,$Z$16*($Q685-1)/(1+AE687*($Q685-1)),0)</f>
        <v>1.6265369310632521E-2</v>
      </c>
      <c r="AG685" s="114">
        <f>IF(AF685=0,0,-1*AF685^2/$Z$16)</f>
        <v>-2.6456223881126625E-3</v>
      </c>
      <c r="AH685" s="61">
        <f>IF($AA$16,$Z$16*($Q685-1)/(1+AG687*($Q685-1)),0)</f>
        <v>1.6265369310632521E-2</v>
      </c>
      <c r="AI685" s="114">
        <f>IF(AH685=0,0,-1*AH685^2/$Z$16)</f>
        <v>-2.6456223881126625E-3</v>
      </c>
      <c r="AJ685" s="61">
        <f>IF($AA$16,$Z$16*($Q685-1)/(1+AI687*($Q685-1)),0)</f>
        <v>1.6265369310632521E-2</v>
      </c>
      <c r="AK685" s="114">
        <f>IF(AJ685=0,0,-1*AJ685^2/$Z$16)</f>
        <v>-2.6456223881126625E-3</v>
      </c>
      <c r="AL685" s="61">
        <f>IF($AA$16,$Z$16*($Q685-1)/(1+AK687*($Q685-1)),0)</f>
        <v>1.6265369310632521E-2</v>
      </c>
      <c r="AM685" s="114">
        <f>IF(AL685=0,0,-1*AL685^2/$Z$16)</f>
        <v>-2.6456223881126625E-3</v>
      </c>
      <c r="AN685" s="61">
        <f>IF($AA$16,$Z$16*($Q685-1)/(1+AM687*($Q685-1)),0)</f>
        <v>1.6265369310632521E-2</v>
      </c>
      <c r="AO685" s="114">
        <f>IF(AN685=0,0,-1*AN685^2/$Z$16)</f>
        <v>-2.6456223881126625E-3</v>
      </c>
      <c r="AP685" s="61">
        <f>IF($AA$16,$Z$16*($Q685-1)/(1+AO687*($Q685-1)),0)</f>
        <v>1.6265369310632521E-2</v>
      </c>
      <c r="AQ685" s="114">
        <f>IF(AP685=0,0,-1*AP685^2/$Z$16)</f>
        <v>-2.6456223881126625E-3</v>
      </c>
      <c r="AR685" s="61">
        <f>IF($AA$16,$Z$16*($Q685-1)/(1+AQ687*($Q685-1)),0)</f>
        <v>1.6265369310632521E-2</v>
      </c>
      <c r="AS685" s="114">
        <f>IF(AR685=0,0,-1*AR685^2/$Z$16)</f>
        <v>-2.6456223881126625E-3</v>
      </c>
      <c r="AT685" s="61">
        <f>IF($AA$16,$Z$16*($Q685-1)/(1+AS687*($Q685-1)),0)</f>
        <v>1.6265369310632521E-2</v>
      </c>
      <c r="AU685" s="114">
        <f>IF(AT685=0,0,-1*AT685^2/$Z$16)</f>
        <v>-2.6456223881126625E-3</v>
      </c>
      <c r="AV685" s="61">
        <f>IF($AA$16,$Z$16*($Q685-1)/(1+AU687*($Q685-1)),0)</f>
        <v>1.6265369310632521E-2</v>
      </c>
      <c r="AW685" s="114">
        <f>IF(AV685=0,0,-1*AV685^2/$Z$16)</f>
        <v>-2.6456223881126625E-3</v>
      </c>
      <c r="AX685" s="61">
        <f>IF($AA$16,$Z$16*($Q685-1)/(1+AW687*($Q685-1)),0)</f>
        <v>1.6265369310632521E-2</v>
      </c>
      <c r="AY685" s="114">
        <f>IF(AX685=0,0,-1*AX685^2/$Z$16)</f>
        <v>-2.6456223881126625E-3</v>
      </c>
      <c r="AZ685" s="61">
        <f>IF($AA$16,$Z$16*($Q685-1)/(1+AY687*($Q685-1)),0)</f>
        <v>1.6265369310632521E-2</v>
      </c>
      <c r="BA685" s="114">
        <f>IF(AZ685=0,0,-1*AZ685^2/$Z$16)</f>
        <v>-2.6456223881126625E-3</v>
      </c>
      <c r="BB685" s="61">
        <f>IF($AA$16,$Z$16*($Q685-1)/(1+BA687*($Q685-1)),0)</f>
        <v>1.6265369310632521E-2</v>
      </c>
      <c r="BC685" s="114">
        <f>IF(BB685=0,0,-1*BB685^2/$Z$16)</f>
        <v>-2.6456223881126625E-3</v>
      </c>
      <c r="BD685" s="61">
        <f>IF($AA$16,$Z$16*($Q685-1)/(1+BC687*($Q685-1)),0)</f>
        <v>1.6265369310632521E-2</v>
      </c>
      <c r="BE685" s="114">
        <f>IF(BD685=0,0,-1*BD685^2/$Z$16)</f>
        <v>-2.6456223881126625E-3</v>
      </c>
      <c r="BF685" s="61">
        <f>IF($AA$16,$Z$16*($Q685-1)/(1+BE687*($Q685-1)),0)</f>
        <v>1.6265369310632521E-2</v>
      </c>
      <c r="BG685" s="114">
        <f>IF(BF685=0,0,-1*BF685^2/$Z$16)</f>
        <v>-2.6456223881126625E-3</v>
      </c>
      <c r="BH685" s="61">
        <f>IF($AA$16,$Z$16*($Q685-1)/(1+BG687*($Q685-1)),0)</f>
        <v>1.6265369310632521E-2</v>
      </c>
      <c r="BI685" s="114">
        <f>IF(BH685=0,0,-1*BH685^2/$Z$16)</f>
        <v>-2.6456223881126625E-3</v>
      </c>
      <c r="BJ685" s="61">
        <f>IF($AA$16,$Z$16*($Q685-1)/(1+BI687*($Q685-1)),0)</f>
        <v>1.6265369310632521E-2</v>
      </c>
      <c r="BK685" s="114">
        <f>IF(BJ685=0,0,-1*BJ685^2/$Z$16)</f>
        <v>-2.6456223881126625E-3</v>
      </c>
      <c r="BL685" s="61">
        <f>IF($AA$16,$Z$16*($Q685-1)/(1+BK687*($Q685-1)),0)</f>
        <v>1.6265369310632521E-2</v>
      </c>
      <c r="BM685" s="114">
        <f>IF(BL685=0,0,-1*BL685^2/$Z$16)</f>
        <v>-2.6456223881126625E-3</v>
      </c>
      <c r="BN685" s="61">
        <f>IF($AA$16,$Z$16*($Q685-1)/(1+BM687*($Q685-1)),0)</f>
        <v>1.6265369310632521E-2</v>
      </c>
      <c r="BO685" s="114">
        <f>IF(BN685=0,0,-1*BN685^2/$Z$16)</f>
        <v>-2.6456223881126625E-3</v>
      </c>
      <c r="BP685" s="61">
        <f>IF($AA$16,$Z$16*($Q685-1)/(1+BO687*($Q685-1)),0)</f>
        <v>1.6265369310632521E-2</v>
      </c>
      <c r="BQ685" s="114">
        <f>IF(BP685=0,0,-1*BP685^2/$Z$16)</f>
        <v>-2.6456223881126625E-3</v>
      </c>
      <c r="BR685" s="61">
        <f>IF($AA$16,$Z$16*($Q685-1)/(1+BQ687*($Q685-1)),0)</f>
        <v>1.6265369310632521E-2</v>
      </c>
      <c r="BS685" s="114">
        <f>IF(BR685=0,0,-1*BR685^2/$Z$16)</f>
        <v>-2.6456223881126625E-3</v>
      </c>
      <c r="BT685" s="61">
        <f>IF($AA$16,$Z$16*($Q685-1)/(1+BS687*($Q685-1)),0)</f>
        <v>1.6265369310632521E-2</v>
      </c>
      <c r="BU685" s="114">
        <f>IF(BT685=0,0,-1*BT685^2/$Z$16)</f>
        <v>-2.6456223881126625E-3</v>
      </c>
      <c r="BV685" s="61">
        <f>IF($AA$16,$Z$16*($Q685-1)/(1+BU687*($Q685-1)),0)</f>
        <v>1.6265369310632521E-2</v>
      </c>
      <c r="BW685" s="114">
        <f>IF(BV685=0,0,-1*BV685^2/$Z$16)</f>
        <v>-2.6456223881126625E-3</v>
      </c>
      <c r="BX685" s="61">
        <f>IF($AA$16,$Z$16*($Q685-1)/(1+BW687*($Q685-1)),0)</f>
        <v>1.6265369310632521E-2</v>
      </c>
      <c r="BY685" s="114">
        <f>IF(BX685=0,0,-1*BX685^2/$Z$16)</f>
        <v>-2.6456223881126625E-3</v>
      </c>
      <c r="BZ685" s="61">
        <f>IF($AA$16,$Z$16*($Q685-1)/(1+BY687*($Q685-1)),0)</f>
        <v>1.6265369310632521E-2</v>
      </c>
      <c r="CA685" s="114">
        <f>IF(BZ685=0,0,-1*BZ685^2/$Z$16)</f>
        <v>-2.6456223881126625E-3</v>
      </c>
      <c r="CB685" s="61">
        <f>IF($AA$16,$Z$16*($Q685-1)/(1+CA687*($Q685-1)),0)</f>
        <v>1.6265369310632521E-2</v>
      </c>
      <c r="CC685" s="114">
        <f>IF(CB685=0,0,-1*CB685^2/$Z$16)</f>
        <v>-2.6456223881126625E-3</v>
      </c>
      <c r="CD685" s="61">
        <f>IF($AA$16,$Z$16*($Q685-1)/(1+CC687*($Q685-1)),0)</f>
        <v>1.6265369310632521E-2</v>
      </c>
      <c r="CE685" s="114">
        <f>IF(CD685=0,0,-1*CD685^2/$Z$16)</f>
        <v>-2.6456223881126625E-3</v>
      </c>
      <c r="CF685" s="61">
        <f>IF($AA$16,$Z$16*($Q685-1)/(1+CE687*($Q685-1)),0)</f>
        <v>1.6265369310632521E-2</v>
      </c>
      <c r="CG685" s="114">
        <f>IF(CF685=0,0,-1*CF685^2/$Z$16)</f>
        <v>-2.6456223881126625E-3</v>
      </c>
      <c r="CH685" s="61">
        <f>IF($AA$16,$Z$16*($Q685-1)/(1+CG687*($Q685-1)),0)</f>
        <v>1.6265369310632521E-2</v>
      </c>
      <c r="CI685" s="114">
        <f>IF(CH685=0,0,-1*CH685^2/$Z$16)</f>
        <v>-2.6456223881126625E-3</v>
      </c>
      <c r="CJ685" s="61">
        <f>IF($AA$16,$Z$16*($Q685-1)/(1+CI687*($Q685-1)),0)</f>
        <v>1.6265369310632521E-2</v>
      </c>
      <c r="CK685" s="114">
        <f>IF(CJ685=0,0,-1*CJ685^2/$Z$16)</f>
        <v>-2.6456223881126625E-3</v>
      </c>
      <c r="CL685" s="61">
        <f>IF($AA$16,$Z$16*($Q685-1)/(1+CK687*($Q685-1)),0)</f>
        <v>1.6265369310632521E-2</v>
      </c>
      <c r="CM685" s="114">
        <f>IF(CL685=0,0,-1*CL685^2/$Z$16)</f>
        <v>-2.6456223881126625E-3</v>
      </c>
      <c r="CN685" s="61">
        <f>IF($AA$16,$Z$16*($Q685-1)/(1+CM687*($Q685-1)),0)</f>
        <v>1.6265369310632521E-2</v>
      </c>
      <c r="CO685" s="114">
        <f>IF(CN685=0,0,-1*CN685^2/$Z$16)</f>
        <v>-2.6456223881126625E-3</v>
      </c>
      <c r="CP685" s="61">
        <f>IF($AA$16,$Z$16*($Q685-1)/(1+CO687*($Q685-1)),0)</f>
        <v>1.6265369310632521E-2</v>
      </c>
      <c r="CQ685" s="114">
        <f>IF(CP685=0,0,-1*CP685^2/$Z$16)</f>
        <v>-2.6456223881126625E-3</v>
      </c>
      <c r="CR685" s="61">
        <f>IF($AA$16,$Z$16*($Q685-1)/(1+CQ687*($Q685-1)),0)</f>
        <v>1.6265369310632521E-2</v>
      </c>
      <c r="CS685" s="114">
        <f>IF(CR685=0,0,-1*CR685^2/$Z$16)</f>
        <v>-2.6456223881126625E-3</v>
      </c>
      <c r="CT685" s="61">
        <f>IF($AA$16,$Z$16*($Q685-1)/(1+CS687*($Q685-1)),0)</f>
        <v>1.6265369310632521E-2</v>
      </c>
      <c r="CU685" s="114">
        <f>IF(CT685=0,0,-1*CT685^2/$Z$16)</f>
        <v>-2.6456223881126625E-3</v>
      </c>
      <c r="CV685" s="61">
        <f>IF($AA$16,$Z$16*($Q685-1)/(1+CU687*($Q685-1)),0)</f>
        <v>1.6265369310632521E-2</v>
      </c>
      <c r="CW685" s="114">
        <f>IF(CV685=0,0,-1*CV685^2/$Z$16)</f>
        <v>-2.6456223881126625E-3</v>
      </c>
      <c r="CX685" s="61">
        <f>IF($AA$16,$Z$16*($Q685-1)/(1+CW687*($Q685-1)),0)</f>
        <v>1.6265369310632521E-2</v>
      </c>
      <c r="CY685" s="114">
        <f>IF(CX685=0,0,-1*CX685^2/$Z$16)</f>
        <v>-2.6456223881126625E-3</v>
      </c>
      <c r="CZ685" s="61">
        <f>IF($AA$16,$Z$16*($Q685-1)/(1+CY687*($Q685-1)),0)</f>
        <v>1.6265369310632521E-2</v>
      </c>
      <c r="DA685" s="114">
        <f>IF(CZ685=0,0,-1*CZ685^2/$Z$16)</f>
        <v>-2.6456223881126625E-3</v>
      </c>
      <c r="DB685" s="61">
        <f>IF($AA$16,$Z$16*($Q685-1)/(1+DA687*($Q685-1)),0)</f>
        <v>1.6265369310632521E-2</v>
      </c>
      <c r="DC685" s="114">
        <f>IF(DB685=0,0,-1*DB685^2/$Z$16)</f>
        <v>-2.6456223881126625E-3</v>
      </c>
      <c r="DD685" s="61">
        <f>IF($AA$16,$Z$16*($Q685-1)/(1+DC687*($Q685-1)),0)</f>
        <v>1.6265369310632521E-2</v>
      </c>
      <c r="DE685" s="114">
        <f>IF(DD685=0,0,-1*DD685^2/$Z$16)</f>
        <v>-2.6456223881126625E-3</v>
      </c>
      <c r="DF685" s="61">
        <f>IF($AA$16,$Z$16*($Q685-1)/(1+DE687*($Q685-1)),0)</f>
        <v>1.6265369310632521E-2</v>
      </c>
      <c r="DG685" s="114">
        <f>IF(DF685=0,0,-1*DF685^2/$Z$16)</f>
        <v>-2.6456223881126625E-3</v>
      </c>
      <c r="DH685" s="61">
        <f>IF($AA$16,$Z$16*($Q685-1)/(1+DG687*($Q685-1)),0)</f>
        <v>1.6265369310632521E-2</v>
      </c>
      <c r="DI685" s="114">
        <f>IF(DH685=0,0,-1*DH685^2/$Z$16)</f>
        <v>-2.6456223881126625E-3</v>
      </c>
      <c r="DJ685" s="61">
        <f>IF($AA$16,$Z$16*($Q685-1)/(1+DI687*($Q685-1)),0)</f>
        <v>1.6265369310632521E-2</v>
      </c>
      <c r="DK685" s="114">
        <f>IF(DJ685=0,0,-1*DJ685^2/$Z$16)</f>
        <v>-2.6456223881126625E-3</v>
      </c>
      <c r="DL685" s="61">
        <f>IF($AA$16,$Z$16*($Q685-1)/(1+DK687*($Q685-1)),0)</f>
        <v>1.6265369310632521E-2</v>
      </c>
      <c r="DM685" s="154">
        <f>IF(DL685=0,0,-1*DL685^2/$Z$16)</f>
        <v>-2.6456223881126625E-3</v>
      </c>
    </row>
    <row r="686" spans="14:117" x14ac:dyDescent="0.25">
      <c r="N686" s="157">
        <f>SUM(N676:N685)</f>
        <v>1</v>
      </c>
      <c r="O686" s="167">
        <f>SUM(O676:O685)</f>
        <v>1</v>
      </c>
      <c r="P686" s="162"/>
      <c r="Q686" s="61"/>
      <c r="R686" s="61">
        <f t="shared" ref="R686:CC686" si="132">SUM(R676:R685)</f>
        <v>6.5011919458957124E-12</v>
      </c>
      <c r="S686" s="61">
        <f t="shared" si="132"/>
        <v>-1.3100737044933441</v>
      </c>
      <c r="T686" s="61">
        <f t="shared" si="132"/>
        <v>-4.8247584384074546E-3</v>
      </c>
      <c r="U686" s="61">
        <f t="shared" si="132"/>
        <v>-1.2999111018596727</v>
      </c>
      <c r="V686" s="61">
        <f t="shared" si="132"/>
        <v>1.8811509549920141E-5</v>
      </c>
      <c r="W686" s="61">
        <f t="shared" si="132"/>
        <v>-1.3101139455023321</v>
      </c>
      <c r="X686" s="61">
        <f t="shared" si="132"/>
        <v>2.8890668329895064E-10</v>
      </c>
      <c r="Y686" s="61">
        <f t="shared" si="132"/>
        <v>-1.3100737050974218</v>
      </c>
      <c r="Z686" s="61">
        <f t="shared" si="132"/>
        <v>6.9388939039072284E-17</v>
      </c>
      <c r="AA686" s="61">
        <f t="shared" si="132"/>
        <v>-1.3100737044794382</v>
      </c>
      <c r="AB686" s="61">
        <f t="shared" si="132"/>
        <v>0</v>
      </c>
      <c r="AC686" s="61">
        <f t="shared" si="132"/>
        <v>-1.3100737044794375</v>
      </c>
      <c r="AD686" s="61">
        <f t="shared" si="132"/>
        <v>0</v>
      </c>
      <c r="AE686" s="61">
        <f t="shared" si="132"/>
        <v>-1.3100737044794375</v>
      </c>
      <c r="AF686" s="61">
        <f t="shared" si="132"/>
        <v>0</v>
      </c>
      <c r="AG686" s="61">
        <f t="shared" si="132"/>
        <v>-1.3100737044794375</v>
      </c>
      <c r="AH686" s="61">
        <f t="shared" si="132"/>
        <v>0</v>
      </c>
      <c r="AI686" s="61">
        <f t="shared" si="132"/>
        <v>-1.3100737044794375</v>
      </c>
      <c r="AJ686" s="61">
        <f t="shared" si="132"/>
        <v>0</v>
      </c>
      <c r="AK686" s="61">
        <f t="shared" si="132"/>
        <v>-1.3100737044794375</v>
      </c>
      <c r="AL686" s="61">
        <f t="shared" si="132"/>
        <v>0</v>
      </c>
      <c r="AM686" s="61">
        <f t="shared" si="132"/>
        <v>-1.3100737044794375</v>
      </c>
      <c r="AN686" s="61">
        <f t="shared" si="132"/>
        <v>0</v>
      </c>
      <c r="AO686" s="61">
        <f t="shared" si="132"/>
        <v>-1.3100737044794375</v>
      </c>
      <c r="AP686" s="61">
        <f t="shared" si="132"/>
        <v>0</v>
      </c>
      <c r="AQ686" s="61">
        <f t="shared" si="132"/>
        <v>-1.3100737044794375</v>
      </c>
      <c r="AR686" s="61">
        <f t="shared" si="132"/>
        <v>0</v>
      </c>
      <c r="AS686" s="61">
        <f t="shared" si="132"/>
        <v>-1.3100737044794375</v>
      </c>
      <c r="AT686" s="61">
        <f t="shared" si="132"/>
        <v>0</v>
      </c>
      <c r="AU686" s="61">
        <f t="shared" si="132"/>
        <v>-1.3100737044794375</v>
      </c>
      <c r="AV686" s="61">
        <f t="shared" si="132"/>
        <v>0</v>
      </c>
      <c r="AW686" s="61">
        <f t="shared" si="132"/>
        <v>-1.3100737044794375</v>
      </c>
      <c r="AX686" s="61">
        <f t="shared" si="132"/>
        <v>0</v>
      </c>
      <c r="AY686" s="61">
        <f t="shared" si="132"/>
        <v>-1.3100737044794375</v>
      </c>
      <c r="AZ686" s="61">
        <f t="shared" si="132"/>
        <v>0</v>
      </c>
      <c r="BA686" s="61">
        <f t="shared" si="132"/>
        <v>-1.3100737044794375</v>
      </c>
      <c r="BB686" s="61">
        <f t="shared" si="132"/>
        <v>0</v>
      </c>
      <c r="BC686" s="61">
        <f t="shared" si="132"/>
        <v>-1.3100737044794375</v>
      </c>
      <c r="BD686" s="61">
        <f t="shared" si="132"/>
        <v>0</v>
      </c>
      <c r="BE686" s="61">
        <f t="shared" si="132"/>
        <v>-1.3100737044794375</v>
      </c>
      <c r="BF686" s="61">
        <f t="shared" si="132"/>
        <v>0</v>
      </c>
      <c r="BG686" s="61">
        <f t="shared" si="132"/>
        <v>-1.3100737044794375</v>
      </c>
      <c r="BH686" s="61">
        <f t="shared" si="132"/>
        <v>0</v>
      </c>
      <c r="BI686" s="61">
        <f t="shared" si="132"/>
        <v>-1.3100737044794375</v>
      </c>
      <c r="BJ686" s="61">
        <f t="shared" si="132"/>
        <v>0</v>
      </c>
      <c r="BK686" s="61">
        <f t="shared" si="132"/>
        <v>-1.3100737044794375</v>
      </c>
      <c r="BL686" s="61">
        <f t="shared" si="132"/>
        <v>0</v>
      </c>
      <c r="BM686" s="61">
        <f t="shared" si="132"/>
        <v>-1.3100737044794375</v>
      </c>
      <c r="BN686" s="61">
        <f t="shared" si="132"/>
        <v>0</v>
      </c>
      <c r="BO686" s="61">
        <f t="shared" si="132"/>
        <v>-1.3100737044794375</v>
      </c>
      <c r="BP686" s="61">
        <f t="shared" si="132"/>
        <v>0</v>
      </c>
      <c r="BQ686" s="61">
        <f t="shared" si="132"/>
        <v>-1.3100737044794375</v>
      </c>
      <c r="BR686" s="61">
        <f t="shared" si="132"/>
        <v>0</v>
      </c>
      <c r="BS686" s="61">
        <f t="shared" si="132"/>
        <v>-1.3100737044794375</v>
      </c>
      <c r="BT686" s="61">
        <f t="shared" si="132"/>
        <v>0</v>
      </c>
      <c r="BU686" s="61">
        <f t="shared" si="132"/>
        <v>-1.3100737044794375</v>
      </c>
      <c r="BV686" s="61">
        <f t="shared" si="132"/>
        <v>0</v>
      </c>
      <c r="BW686" s="61">
        <f t="shared" si="132"/>
        <v>-1.3100737044794375</v>
      </c>
      <c r="BX686" s="61">
        <f t="shared" si="132"/>
        <v>0</v>
      </c>
      <c r="BY686" s="61">
        <f t="shared" si="132"/>
        <v>-1.3100737044794375</v>
      </c>
      <c r="BZ686" s="61">
        <f t="shared" si="132"/>
        <v>0</v>
      </c>
      <c r="CA686" s="61">
        <f t="shared" si="132"/>
        <v>-1.3100737044794375</v>
      </c>
      <c r="CB686" s="61">
        <f t="shared" si="132"/>
        <v>0</v>
      </c>
      <c r="CC686" s="61">
        <f t="shared" si="132"/>
        <v>-1.3100737044794375</v>
      </c>
      <c r="CD686" s="61">
        <f t="shared" ref="CD686:DM686" si="133">SUM(CD676:CD685)</f>
        <v>0</v>
      </c>
      <c r="CE686" s="61">
        <f t="shared" si="133"/>
        <v>-1.3100737044794375</v>
      </c>
      <c r="CF686" s="61">
        <f t="shared" si="133"/>
        <v>0</v>
      </c>
      <c r="CG686" s="61">
        <f t="shared" si="133"/>
        <v>-1.3100737044794375</v>
      </c>
      <c r="CH686" s="61">
        <f t="shared" si="133"/>
        <v>0</v>
      </c>
      <c r="CI686" s="61">
        <f t="shared" si="133"/>
        <v>-1.3100737044794375</v>
      </c>
      <c r="CJ686" s="61">
        <f t="shared" si="133"/>
        <v>0</v>
      </c>
      <c r="CK686" s="61">
        <f t="shared" si="133"/>
        <v>-1.3100737044794375</v>
      </c>
      <c r="CL686" s="61">
        <f t="shared" si="133"/>
        <v>0</v>
      </c>
      <c r="CM686" s="61">
        <f t="shared" si="133"/>
        <v>-1.3100737044794375</v>
      </c>
      <c r="CN686" s="61">
        <f t="shared" si="133"/>
        <v>0</v>
      </c>
      <c r="CO686" s="61">
        <f t="shared" si="133"/>
        <v>-1.3100737044794375</v>
      </c>
      <c r="CP686" s="61">
        <f t="shared" si="133"/>
        <v>0</v>
      </c>
      <c r="CQ686" s="61">
        <f t="shared" si="133"/>
        <v>-1.3100737044794375</v>
      </c>
      <c r="CR686" s="61">
        <f t="shared" si="133"/>
        <v>0</v>
      </c>
      <c r="CS686" s="61">
        <f t="shared" si="133"/>
        <v>-1.3100737044794375</v>
      </c>
      <c r="CT686" s="61">
        <f t="shared" si="133"/>
        <v>0</v>
      </c>
      <c r="CU686" s="61">
        <f t="shared" si="133"/>
        <v>-1.3100737044794375</v>
      </c>
      <c r="CV686" s="61">
        <f t="shared" si="133"/>
        <v>0</v>
      </c>
      <c r="CW686" s="61">
        <f t="shared" si="133"/>
        <v>-1.3100737044794375</v>
      </c>
      <c r="CX686" s="61">
        <f t="shared" si="133"/>
        <v>0</v>
      </c>
      <c r="CY686" s="61">
        <f t="shared" si="133"/>
        <v>-1.3100737044794375</v>
      </c>
      <c r="CZ686" s="61">
        <f t="shared" si="133"/>
        <v>0</v>
      </c>
      <c r="DA686" s="61">
        <f t="shared" si="133"/>
        <v>-1.3100737044794375</v>
      </c>
      <c r="DB686" s="61">
        <f t="shared" si="133"/>
        <v>0</v>
      </c>
      <c r="DC686" s="61">
        <f t="shared" si="133"/>
        <v>-1.3100737044794375</v>
      </c>
      <c r="DD686" s="61">
        <f t="shared" si="133"/>
        <v>0</v>
      </c>
      <c r="DE686" s="61">
        <f t="shared" si="133"/>
        <v>-1.3100737044794375</v>
      </c>
      <c r="DF686" s="61">
        <f t="shared" si="133"/>
        <v>0</v>
      </c>
      <c r="DG686" s="61">
        <f t="shared" si="133"/>
        <v>-1.3100737044794375</v>
      </c>
      <c r="DH686" s="61">
        <f t="shared" si="133"/>
        <v>0</v>
      </c>
      <c r="DI686" s="61">
        <f t="shared" si="133"/>
        <v>-1.3100737044794375</v>
      </c>
      <c r="DJ686" s="61">
        <f t="shared" si="133"/>
        <v>0</v>
      </c>
      <c r="DK686" s="61">
        <f t="shared" si="133"/>
        <v>-1.3100737044794375</v>
      </c>
      <c r="DL686" s="61">
        <f t="shared" si="133"/>
        <v>0</v>
      </c>
      <c r="DM686" s="77">
        <f t="shared" si="133"/>
        <v>-1.3100737044794375</v>
      </c>
    </row>
    <row r="687" spans="14:117" x14ac:dyDescent="0.25">
      <c r="N687" s="54" t="s">
        <v>624</v>
      </c>
      <c r="O687" s="55"/>
      <c r="P687" s="174" t="b">
        <f>IF(P688,IF(AND((ABS(DM687-DK687)&lt;0.001),(O674&gt;=0),(O674&lt;=1)),TRUE,FALSE),FALSE)</f>
        <v>1</v>
      </c>
      <c r="Q687" s="54"/>
      <c r="R687" s="55" t="s">
        <v>623</v>
      </c>
      <c r="S687" s="166">
        <f>$O$34-R686/S686</f>
        <v>0.24679164319146216</v>
      </c>
      <c r="T687" s="165">
        <f>ABS(U687-S687)</f>
        <v>3.7116064563992857E-3</v>
      </c>
      <c r="U687" s="164">
        <f>S687-T686/U686</f>
        <v>0.24308003673506287</v>
      </c>
      <c r="V687" s="165">
        <f>ABS(W687-U687)</f>
        <v>1.4358682017323599E-5</v>
      </c>
      <c r="W687" s="164">
        <f>U687-V686/W686</f>
        <v>0.24309439541708019</v>
      </c>
      <c r="X687" s="165">
        <f>ABS(Y687-W687)</f>
        <v>2.2052704107267118E-10</v>
      </c>
      <c r="Y687" s="164">
        <f>W687-X686/Y686</f>
        <v>0.24309439563760724</v>
      </c>
      <c r="Z687" s="165">
        <f>ABS(AA687-Y687)</f>
        <v>5.5511151231257827E-17</v>
      </c>
      <c r="AA687" s="164">
        <f>Y687-Z686/AA686</f>
        <v>0.24309439563760729</v>
      </c>
      <c r="AB687" s="165">
        <f>ABS(AC687-AA687)</f>
        <v>0</v>
      </c>
      <c r="AC687" s="164">
        <f>AA687-AB686/AC686</f>
        <v>0.24309439563760729</v>
      </c>
      <c r="AD687" s="165">
        <f>ABS(AE687-AC687)</f>
        <v>0</v>
      </c>
      <c r="AE687" s="164">
        <f>AC687-AD686/AE686</f>
        <v>0.24309439563760729</v>
      </c>
      <c r="AF687" s="165">
        <f>ABS(AG687-AE687)</f>
        <v>0</v>
      </c>
      <c r="AG687" s="164">
        <f>AE687-AF686/AG686</f>
        <v>0.24309439563760729</v>
      </c>
      <c r="AH687" s="165">
        <f>ABS(AI687-AG687)</f>
        <v>0</v>
      </c>
      <c r="AI687" s="164">
        <f>AG687-AH686/AI686</f>
        <v>0.24309439563760729</v>
      </c>
      <c r="AJ687" s="165">
        <f>ABS(AK687-AI687)</f>
        <v>0</v>
      </c>
      <c r="AK687" s="164">
        <f>AI687-AJ686/AK686</f>
        <v>0.24309439563760729</v>
      </c>
      <c r="AL687" s="165">
        <f>ABS(AM687-AK687)</f>
        <v>0</v>
      </c>
      <c r="AM687" s="164">
        <f>AK687-AL686/AM686</f>
        <v>0.24309439563760729</v>
      </c>
      <c r="AN687" s="165">
        <f>ABS(AO687-AM687)</f>
        <v>0</v>
      </c>
      <c r="AO687" s="164">
        <f>AM687-AN686/AO686</f>
        <v>0.24309439563760729</v>
      </c>
      <c r="AP687" s="165">
        <f>ABS(AQ687-AO687)</f>
        <v>0</v>
      </c>
      <c r="AQ687" s="164">
        <f>AO687-AP686/AQ686</f>
        <v>0.24309439563760729</v>
      </c>
      <c r="AR687" s="165">
        <f>ABS(AS687-AQ687)</f>
        <v>0</v>
      </c>
      <c r="AS687" s="164">
        <f>AQ687-AR686/AS686</f>
        <v>0.24309439563760729</v>
      </c>
      <c r="AT687" s="165">
        <f>ABS(AU687-AS687)</f>
        <v>0</v>
      </c>
      <c r="AU687" s="164">
        <f>AS687-AT686/AU686</f>
        <v>0.24309439563760729</v>
      </c>
      <c r="AV687" s="165">
        <f>ABS(AW687-AU687)</f>
        <v>0</v>
      </c>
      <c r="AW687" s="164">
        <f>AU687-AV686/AW686</f>
        <v>0.24309439563760729</v>
      </c>
      <c r="AX687" s="165">
        <f>ABS(AY687-AW687)</f>
        <v>0</v>
      </c>
      <c r="AY687" s="164">
        <f>AW687-AX686/AY686</f>
        <v>0.24309439563760729</v>
      </c>
      <c r="AZ687" s="165">
        <f>ABS(BA687-AY687)</f>
        <v>0</v>
      </c>
      <c r="BA687" s="164">
        <f>AY687-AZ686/BA686</f>
        <v>0.24309439563760729</v>
      </c>
      <c r="BB687" s="165">
        <f>ABS(BC687-BA687)</f>
        <v>0</v>
      </c>
      <c r="BC687" s="164">
        <f>BA687-BB686/BC686</f>
        <v>0.24309439563760729</v>
      </c>
      <c r="BD687" s="165">
        <f>ABS(BE687-BC687)</f>
        <v>0</v>
      </c>
      <c r="BE687" s="164">
        <f>BC687-BD686/BE686</f>
        <v>0.24309439563760729</v>
      </c>
      <c r="BF687" s="165">
        <f>ABS(BG687-BE687)</f>
        <v>0</v>
      </c>
      <c r="BG687" s="164">
        <f>BE687-BF686/BG686</f>
        <v>0.24309439563760729</v>
      </c>
      <c r="BH687" s="165">
        <f>ABS(BI687-BG687)</f>
        <v>0</v>
      </c>
      <c r="BI687" s="164">
        <f>BG687-BH686/BI686</f>
        <v>0.24309439563760729</v>
      </c>
      <c r="BJ687" s="165">
        <f>ABS(BK687-BI687)</f>
        <v>0</v>
      </c>
      <c r="BK687" s="164">
        <f>BI687-BJ686/BK686</f>
        <v>0.24309439563760729</v>
      </c>
      <c r="BL687" s="165">
        <f>ABS(BM687-BK687)</f>
        <v>0</v>
      </c>
      <c r="BM687" s="164">
        <f>BK687-BL686/BM686</f>
        <v>0.24309439563760729</v>
      </c>
      <c r="BN687" s="165">
        <f>ABS(BO687-BM687)</f>
        <v>0</v>
      </c>
      <c r="BO687" s="164">
        <f>BM687-BN686/BO686</f>
        <v>0.24309439563760729</v>
      </c>
      <c r="BP687" s="165">
        <f>ABS(BQ687-BO687)</f>
        <v>0</v>
      </c>
      <c r="BQ687" s="164">
        <f>BO687-BP686/BQ686</f>
        <v>0.24309439563760729</v>
      </c>
      <c r="BR687" s="165">
        <f>ABS(BS687-BQ687)</f>
        <v>0</v>
      </c>
      <c r="BS687" s="164">
        <f>BQ687-BR686/BS686</f>
        <v>0.24309439563760729</v>
      </c>
      <c r="BT687" s="165">
        <f>ABS(BU687-BS687)</f>
        <v>0</v>
      </c>
      <c r="BU687" s="164">
        <f>BS687-BT686/BU686</f>
        <v>0.24309439563760729</v>
      </c>
      <c r="BV687" s="165">
        <f>ABS(BW687-BU687)</f>
        <v>0</v>
      </c>
      <c r="BW687" s="164">
        <f>BU687-BV686/BW686</f>
        <v>0.24309439563760729</v>
      </c>
      <c r="BX687" s="165">
        <f>ABS(BY687-BW687)</f>
        <v>0</v>
      </c>
      <c r="BY687" s="164">
        <f>BW687-BX686/BY686</f>
        <v>0.24309439563760729</v>
      </c>
      <c r="BZ687" s="165">
        <f>ABS(CA687-BY687)</f>
        <v>0</v>
      </c>
      <c r="CA687" s="164">
        <f>BY687-BZ686/CA686</f>
        <v>0.24309439563760729</v>
      </c>
      <c r="CB687" s="165">
        <f>ABS(CC687-CA687)</f>
        <v>0</v>
      </c>
      <c r="CC687" s="164">
        <f>CA687-CB686/CC686</f>
        <v>0.24309439563760729</v>
      </c>
      <c r="CD687" s="165">
        <f>ABS(CE687-CC687)</f>
        <v>0</v>
      </c>
      <c r="CE687" s="164">
        <f>CC687-CD686/CE686</f>
        <v>0.24309439563760729</v>
      </c>
      <c r="CF687" s="165">
        <f>ABS(CG687-CE687)</f>
        <v>0</v>
      </c>
      <c r="CG687" s="164">
        <f>CE687-CF686/CG686</f>
        <v>0.24309439563760729</v>
      </c>
      <c r="CH687" s="165">
        <f>ABS(CI687-CG687)</f>
        <v>0</v>
      </c>
      <c r="CI687" s="164">
        <f>CG687-CH686/CI686</f>
        <v>0.24309439563760729</v>
      </c>
      <c r="CJ687" s="165">
        <f>ABS(CK687-CI687)</f>
        <v>0</v>
      </c>
      <c r="CK687" s="164">
        <f>CI687-CJ686/CK686</f>
        <v>0.24309439563760729</v>
      </c>
      <c r="CL687" s="165">
        <f>ABS(CM687-CK687)</f>
        <v>0</v>
      </c>
      <c r="CM687" s="164">
        <f>CK687-CL686/CM686</f>
        <v>0.24309439563760729</v>
      </c>
      <c r="CN687" s="165">
        <f>ABS(CO687-CM687)</f>
        <v>0</v>
      </c>
      <c r="CO687" s="164">
        <f>CM687-CN686/CO686</f>
        <v>0.24309439563760729</v>
      </c>
      <c r="CP687" s="165">
        <f>ABS(CQ687-CO687)</f>
        <v>0</v>
      </c>
      <c r="CQ687" s="164">
        <f>CO687-CP686/CQ686</f>
        <v>0.24309439563760729</v>
      </c>
      <c r="CR687" s="165">
        <f>ABS(CS687-CQ687)</f>
        <v>0</v>
      </c>
      <c r="CS687" s="164">
        <f>CQ687-CR686/CS686</f>
        <v>0.24309439563760729</v>
      </c>
      <c r="CT687" s="165">
        <f>ABS(CU687-CS687)</f>
        <v>0</v>
      </c>
      <c r="CU687" s="164">
        <f>CS687-CT686/CU686</f>
        <v>0.24309439563760729</v>
      </c>
      <c r="CV687" s="165">
        <f>ABS(CW687-CU687)</f>
        <v>0</v>
      </c>
      <c r="CW687" s="164">
        <f>CU687-CV686/CW686</f>
        <v>0.24309439563760729</v>
      </c>
      <c r="CX687" s="165">
        <f>ABS(CY687-CW687)</f>
        <v>0</v>
      </c>
      <c r="CY687" s="164">
        <f>CW687-CX686/CY686</f>
        <v>0.24309439563760729</v>
      </c>
      <c r="CZ687" s="165">
        <f>ABS(DA687-CY687)</f>
        <v>0</v>
      </c>
      <c r="DA687" s="164">
        <f>CY687-CZ686/DA686</f>
        <v>0.24309439563760729</v>
      </c>
      <c r="DB687" s="165">
        <f>ABS(DC687-DA687)</f>
        <v>0</v>
      </c>
      <c r="DC687" s="164">
        <f>DA687-DB686/DC686</f>
        <v>0.24309439563760729</v>
      </c>
      <c r="DD687" s="165">
        <f>ABS(DE687-DC687)</f>
        <v>0</v>
      </c>
      <c r="DE687" s="164">
        <f>DC687-DD686/DE686</f>
        <v>0.24309439563760729</v>
      </c>
      <c r="DF687" s="165">
        <f>ABS(DG687-DE687)</f>
        <v>0</v>
      </c>
      <c r="DG687" s="164">
        <f>DE687-DF686/DG686</f>
        <v>0.24309439563760729</v>
      </c>
      <c r="DH687" s="165">
        <f>ABS(DI687-DG687)</f>
        <v>0</v>
      </c>
      <c r="DI687" s="164">
        <f>DG687-DH686/DI686</f>
        <v>0.24309439563760729</v>
      </c>
      <c r="DJ687" s="165">
        <f>ABS(DK687-DI687)</f>
        <v>0</v>
      </c>
      <c r="DK687" s="164">
        <f>DI687-DJ686/DK686</f>
        <v>0.24309439563760729</v>
      </c>
      <c r="DL687" s="165">
        <f>ABS(DM687-DK687)</f>
        <v>0</v>
      </c>
      <c r="DM687" s="166">
        <f>DK687-DL686/DM686</f>
        <v>0.24309439563760729</v>
      </c>
    </row>
    <row r="688" spans="14:117" x14ac:dyDescent="0.25">
      <c r="N688" s="70" t="s">
        <v>625</v>
      </c>
      <c r="O688" s="73"/>
      <c r="P688" s="175" t="b">
        <f>IF(ISNUMBER(O674),TRUE,FALSE)</f>
        <v>1</v>
      </c>
      <c r="Q688" s="70"/>
      <c r="R688" s="73"/>
      <c r="S688" s="80"/>
      <c r="T688" s="73"/>
      <c r="U688" s="73"/>
      <c r="V688" s="73"/>
      <c r="W688" s="73"/>
      <c r="X688" s="73"/>
      <c r="Y688" s="73"/>
      <c r="Z688" s="73"/>
      <c r="AA688" s="73"/>
      <c r="AB688" s="73"/>
      <c r="AC688" s="73"/>
      <c r="AD688" s="73"/>
      <c r="AE688" s="73"/>
      <c r="AF688" s="73"/>
      <c r="AG688" s="73"/>
      <c r="AH688" s="73"/>
      <c r="AI688" s="73"/>
      <c r="AJ688" s="73"/>
      <c r="AK688" s="73"/>
      <c r="AL688" s="73"/>
      <c r="AM688" s="73"/>
      <c r="AN688" s="73"/>
      <c r="AO688" s="73"/>
      <c r="AP688" s="73"/>
      <c r="AQ688" s="73"/>
      <c r="AR688" s="73"/>
      <c r="AS688" s="73"/>
      <c r="AT688" s="73"/>
      <c r="AU688" s="73"/>
      <c r="AV688" s="73"/>
      <c r="AW688" s="73"/>
      <c r="AX688" s="73"/>
      <c r="AY688" s="73"/>
      <c r="AZ688" s="73"/>
      <c r="BA688" s="73"/>
      <c r="BB688" s="73"/>
      <c r="BC688" s="73"/>
      <c r="BD688" s="73"/>
      <c r="BE688" s="73"/>
      <c r="BF688" s="73"/>
      <c r="BG688" s="73"/>
      <c r="BH688" s="73"/>
      <c r="BI688" s="73"/>
      <c r="BJ688" s="73"/>
      <c r="BK688" s="73"/>
      <c r="BL688" s="73"/>
      <c r="BM688" s="73"/>
      <c r="BN688" s="73"/>
      <c r="BO688" s="73"/>
      <c r="BP688" s="73"/>
      <c r="BQ688" s="73"/>
      <c r="BR688" s="73"/>
      <c r="BS688" s="73"/>
      <c r="BT688" s="73"/>
      <c r="BU688" s="73"/>
      <c r="BV688" s="73"/>
      <c r="BW688" s="73"/>
      <c r="BX688" s="73"/>
      <c r="BY688" s="73"/>
      <c r="BZ688" s="73"/>
      <c r="CA688" s="73"/>
      <c r="CB688" s="73"/>
      <c r="CC688" s="73"/>
      <c r="CD688" s="73"/>
      <c r="CE688" s="73"/>
      <c r="CF688" s="73"/>
      <c r="CG688" s="73"/>
      <c r="CH688" s="73"/>
      <c r="CI688" s="73"/>
      <c r="CJ688" s="73"/>
      <c r="CK688" s="73"/>
      <c r="CL688" s="73"/>
      <c r="CM688" s="73"/>
      <c r="CN688" s="73"/>
      <c r="CO688" s="73"/>
      <c r="CP688" s="73"/>
      <c r="CQ688" s="73"/>
      <c r="CR688" s="73"/>
      <c r="CS688" s="73"/>
      <c r="CT688" s="73"/>
      <c r="CU688" s="73"/>
      <c r="CV688" s="73"/>
      <c r="CW688" s="73"/>
      <c r="CX688" s="73"/>
      <c r="CY688" s="73"/>
      <c r="CZ688" s="73"/>
      <c r="DA688" s="73"/>
      <c r="DB688" s="73"/>
      <c r="DC688" s="73"/>
      <c r="DD688" s="73"/>
      <c r="DE688" s="73"/>
      <c r="DF688" s="73"/>
      <c r="DG688" s="73"/>
      <c r="DH688" s="73"/>
      <c r="DI688" s="73"/>
      <c r="DJ688" s="73"/>
      <c r="DK688" s="73"/>
      <c r="DL688" s="73"/>
      <c r="DM688" s="80"/>
    </row>
    <row r="689" spans="14:56" x14ac:dyDescent="0.25">
      <c r="N689" s="176" t="s">
        <v>628</v>
      </c>
      <c r="O689" s="177"/>
      <c r="P689" s="178">
        <f>ABS(SUM(Q676:Q685)-SUM(Q636:Q645))</f>
        <v>5.1297632808200433E-11</v>
      </c>
      <c r="T689" s="51"/>
      <c r="V689" s="47"/>
      <c r="W689" s="47"/>
      <c r="AW689" t="s">
        <v>576</v>
      </c>
    </row>
    <row r="690" spans="14:56" x14ac:dyDescent="0.25">
      <c r="N690" s="54" t="s">
        <v>626</v>
      </c>
      <c r="O690" s="58"/>
      <c r="P690" s="171"/>
      <c r="Q690" s="57" t="s">
        <v>545</v>
      </c>
      <c r="R690" s="56"/>
      <c r="S690" s="56"/>
      <c r="T690" s="57"/>
      <c r="U690" s="57"/>
      <c r="V690" s="54">
        <v>1</v>
      </c>
      <c r="W690" s="55">
        <v>2</v>
      </c>
      <c r="X690" s="55">
        <v>3</v>
      </c>
      <c r="Y690" s="55">
        <v>4</v>
      </c>
      <c r="Z690" s="55">
        <v>5</v>
      </c>
      <c r="AA690" s="55">
        <v>6</v>
      </c>
      <c r="AB690" s="55">
        <v>7</v>
      </c>
      <c r="AC690" s="55">
        <v>8</v>
      </c>
      <c r="AD690" s="55">
        <v>9</v>
      </c>
      <c r="AE690" s="58">
        <v>10</v>
      </c>
      <c r="AF690" s="83" t="s">
        <v>569</v>
      </c>
      <c r="AG690" s="54"/>
      <c r="AH690" s="55"/>
      <c r="AI690" s="55"/>
      <c r="AJ690" s="55"/>
      <c r="AK690" s="55"/>
      <c r="AL690" s="55"/>
      <c r="AM690" s="55"/>
      <c r="AN690" s="55"/>
      <c r="AO690" s="55"/>
      <c r="AP690" s="55"/>
      <c r="AQ690" s="55"/>
      <c r="AR690" s="58"/>
      <c r="AS690" s="54"/>
      <c r="AT690" s="55" t="s">
        <v>565</v>
      </c>
      <c r="AU690" s="55" t="s">
        <v>577</v>
      </c>
      <c r="AV690" s="58" t="s">
        <v>578</v>
      </c>
    </row>
    <row r="691" spans="14:56" x14ac:dyDescent="0.25">
      <c r="N691" s="82"/>
      <c r="O691" s="172"/>
      <c r="P691" s="78">
        <v>1</v>
      </c>
      <c r="Q691" s="61">
        <f>N676/N686</f>
        <v>6.5255901885714965E-2</v>
      </c>
      <c r="R691" s="62"/>
      <c r="S691" s="62"/>
      <c r="T691" s="60"/>
      <c r="U691" s="63"/>
      <c r="V691" s="153">
        <f>SQRT($T$51*VLOOKUP(V690,$P$51:$T$60,5))*(1-$Q$20)*Q691*VLOOKUP(V690,P691:Q700,2)</f>
        <v>8.745796466379924E-4</v>
      </c>
      <c r="W691" s="61">
        <f>SQRT($T$51*VLOOKUP(W690,$P$51:$T$60,5))*(1-$R$20)*Q691*VLOOKUP(W690,P691:Q700,2)</f>
        <v>2.3751193897740886E-3</v>
      </c>
      <c r="X691" s="61">
        <f>SQRT($T$51*VLOOKUP(X690,$P$51:$T$60,5))*(1-$S$20)*Q691*VLOOKUP(X690,P691:Q700,2)</f>
        <v>3.7427477086115278E-3</v>
      </c>
      <c r="Y691" s="61">
        <f>SQRT($T$51*VLOOKUP(Y690,$P$51:$T$60,5))*(1-$T$20)*Q691*VLOOKUP(Y690,P691:Q700,2)</f>
        <v>5.0127661046589873E-3</v>
      </c>
      <c r="Z691" s="61">
        <f>SQRT($T$51*VLOOKUP(Z690,$P$51:$T$60,5))*(1-$U$20)*Q691*VLOOKUP(Z690,P691:Q700,2)</f>
        <v>4.7757341586829472E-3</v>
      </c>
      <c r="AA691" s="61">
        <f>SQRT($T$51*VLOOKUP(AA690,$P$51:$T$60,5))*(1-$V$20)*Q691*VLOOKUP(AA690,P691:Q700,2)</f>
        <v>6.2245039735891131E-3</v>
      </c>
      <c r="AB691" s="61">
        <f>SQRT($T$51*VLOOKUP(AB690,$P$51:$T$60,5))*(1-$W$20)*Q691*VLOOKUP(AB690,P691:Q700,2)</f>
        <v>3.328065539003557E-4</v>
      </c>
      <c r="AC691" s="61">
        <f>SQRT($T$51*VLOOKUP(AC690,$P$51:$T$60,5))*(1-$X$20)*Q691*VLOOKUP(AC690,P691:Q700,2)</f>
        <v>1.5094614876653499E-3</v>
      </c>
      <c r="AD691" s="61">
        <f>SQRT($T$51*VLOOKUP(AD690,$P$51:$T$60,5))*(1-$Y$20)*Q691*VLOOKUP(AD690,P691:Q700,2)</f>
        <v>2.1938973749737176E-3</v>
      </c>
      <c r="AE691" s="155">
        <f>SQRT($T$51*VLOOKUP(AE690,$P$51:$T$60,5))*(1-$Z$20)*Q691*VLOOKUP(AE690,P691:Q700,2)</f>
        <v>1.9477331798776858E-3</v>
      </c>
      <c r="AF691" s="84">
        <f>$U$51*Q691</f>
        <v>1.7489781947884644E-6</v>
      </c>
      <c r="AG691" s="59" t="s">
        <v>69</v>
      </c>
      <c r="AH691" s="61">
        <f>$AE$10*AE701*100000/($T$3*$AE$9)^2</f>
        <v>0.82559276786785474</v>
      </c>
      <c r="AI691" s="65" t="s">
        <v>583</v>
      </c>
      <c r="AJ691" s="66" t="s">
        <v>573</v>
      </c>
      <c r="AK691" s="61">
        <f>(AH698+SQRT(AH700))^(1/3)+(AH698-SQRT(AH700))^(1/3)-AH694/3</f>
        <v>0.16587119894400076</v>
      </c>
      <c r="AL691" s="63">
        <f>AK691^3+AH694*AK691^2+AH695*AK691+AH696</f>
        <v>0</v>
      </c>
      <c r="AM691" s="65" t="s">
        <v>573</v>
      </c>
      <c r="AN691" s="61">
        <f>IF(AH700&gt;=0,AK691,AK698)</f>
        <v>0.16587119894400076</v>
      </c>
      <c r="AO691" s="61">
        <f>IF(AN691&lt;AN692,AN692,AN691)</f>
        <v>0.16587119894400076</v>
      </c>
      <c r="AP691" s="61">
        <f>AO691</f>
        <v>0.16587119894400076</v>
      </c>
      <c r="AQ691" s="67">
        <f>IF(AP691&lt;AP692,AP692,AP691)</f>
        <v>0.16587119894400076</v>
      </c>
      <c r="AR691" s="81"/>
      <c r="AS691" s="59">
        <v>1</v>
      </c>
      <c r="AT691" s="61">
        <f>AT663</f>
        <v>5.4980683411787988E-2</v>
      </c>
      <c r="AU691" s="61">
        <f>SUMPRODUCT(Q691:Q700,$AT$51:$AT$60)</f>
        <v>0.37388646280382909</v>
      </c>
      <c r="AV691" s="68">
        <f>IF($AA$7,EXP((AT691/AH692)*(AQ696-1)-LN(AQ696-AH692)-AH691*(2*AU691/AH691-AT691/AH692)*LN((AQ696+2.41421536*AH692)/(AQ696-0.41421536*AH692))/(AH692*2.82842713)      ),1)</f>
        <v>2.9100436404209464</v>
      </c>
    </row>
    <row r="692" spans="14:56" x14ac:dyDescent="0.25">
      <c r="N692" s="82"/>
      <c r="O692" s="172"/>
      <c r="P692" s="78">
        <v>2</v>
      </c>
      <c r="Q692" s="61">
        <f>N677/N686</f>
        <v>0.10201986773646209</v>
      </c>
      <c r="R692" s="62"/>
      <c r="S692" s="62"/>
      <c r="T692" s="60"/>
      <c r="U692" s="63"/>
      <c r="V692" s="153">
        <f>SQRT($T$52*VLOOKUP(V690,$P$51:$T$60,5))*(1-$Q$21)*Q692*VLOOKUP(V690,P691:Q700,2)</f>
        <v>2.3751193897740886E-3</v>
      </c>
      <c r="W692" s="61">
        <f>SQRT($T$52*VLOOKUP(W690,$P$51:$T$60,5))*(1-$R$21)*Q692*VLOOKUP(W690,P691:Q700,2)</f>
        <v>6.4167648381884745E-3</v>
      </c>
      <c r="X692" s="61">
        <f>SQRT($T$52*VLOOKUP(X690,$P$51:$T$60,5))*(1-$S$21)*Q692*VLOOKUP(X690,P691:Q700,2)</f>
        <v>1.0270557776527496E-2</v>
      </c>
      <c r="Y692" s="61">
        <f>SQRT($T$52*VLOOKUP(Y690,$P$51:$T$60,5))*(1-$T$21)*Q692*VLOOKUP(Y690,P691:Q700,2)</f>
        <v>1.243996395272646E-2</v>
      </c>
      <c r="Z692" s="61">
        <f>SQRT($T$52*VLOOKUP(Z690,$P$51:$T$60,5))*(1-$U$21)*Q692*VLOOKUP(Z690,P691:Q700,2)</f>
        <v>1.3364764663999398E-2</v>
      </c>
      <c r="AA692" s="61">
        <f>SQRT($T$52*VLOOKUP(AA690,$P$51:$T$60,5))*(1-$V$21)*Q692*VLOOKUP(AA690,P691:Q700,2)</f>
        <v>1.7122524101729104E-2</v>
      </c>
      <c r="AB692" s="61">
        <f>SQRT($T$52*VLOOKUP(AB690,$P$51:$T$60,5))*(1-$W$21)*Q692*VLOOKUP(AB690,P691:Q700,2)</f>
        <v>8.8248763343072893E-4</v>
      </c>
      <c r="AC692" s="61">
        <f>SQRT($T$52*VLOOKUP(AC690,$P$51:$T$60,5))*(1-$X$21)*Q692*VLOOKUP(AC690,P691:Q700,2)</f>
        <v>3.9072066888201735E-3</v>
      </c>
      <c r="AD692" s="61">
        <f>SQRT($T$52*VLOOKUP(AD690,$P$51:$T$60,5))*(1-$Y$21)*Q692*VLOOKUP(AD690,P691:Q700,2)</f>
        <v>5.9471164830796957E-3</v>
      </c>
      <c r="AE692" s="155">
        <f>SQRT($T$52*VLOOKUP(AE690,$P$51:$T$60,5))*(1-$Z$21)*Q692*VLOOKUP(AE690,P691:Q700,2)</f>
        <v>5.3437297635205725E-3</v>
      </c>
      <c r="AF692" s="84">
        <f>$U$52*Q692</f>
        <v>4.1267133777405028E-6</v>
      </c>
      <c r="AG692" s="59" t="s">
        <v>65</v>
      </c>
      <c r="AH692" s="61">
        <f>AF701*$AE$10*100000/($T$3*$AE$9)</f>
        <v>0.10707934474081814</v>
      </c>
      <c r="AI692" s="61"/>
      <c r="AJ692" s="66" t="s">
        <v>574</v>
      </c>
      <c r="AK692" s="66" t="e">
        <f>1/0</f>
        <v>#DIV/0!</v>
      </c>
      <c r="AL692" s="61"/>
      <c r="AM692" s="65" t="s">
        <v>574</v>
      </c>
      <c r="AN692" s="66">
        <f>IF(AH700&gt;=0,0,AK699)</f>
        <v>0</v>
      </c>
      <c r="AO692" s="61">
        <f>IF(AN691&lt;AN692,AN691,AN692)</f>
        <v>0</v>
      </c>
      <c r="AP692" s="61">
        <f>IF(AO692&lt;AO693,AO693,AO692)</f>
        <v>0</v>
      </c>
      <c r="AQ692" s="67">
        <f>IF(AP691&lt;AP692,AP691,AP692)</f>
        <v>0</v>
      </c>
      <c r="AR692" s="81"/>
      <c r="AS692" s="59">
        <v>2</v>
      </c>
      <c r="AT692" s="61">
        <f t="shared" ref="AT692:AT700" si="134">AT664</f>
        <v>8.2978405430088234E-2</v>
      </c>
      <c r="AU692" s="61">
        <f>SUMPRODUCT(Q691:Q700,$AU$51:$AU$60)</f>
        <v>0.64405328265765893</v>
      </c>
      <c r="AV692" s="68">
        <f>IF($AA$8,EXP((AT692/AH692)*(AQ696-1)-LN(AQ696-AH692)-AH691*(2*AU692/AH691-AT692/AH692)*LN((AQ696+2.41421536*AH692)/(AQ696-0.41421536*AH692))/(AH692*2.82842713)      ),1)</f>
        <v>0.61280428596317582</v>
      </c>
    </row>
    <row r="693" spans="14:56" x14ac:dyDescent="0.25">
      <c r="N693" s="82"/>
      <c r="O693" s="172"/>
      <c r="P693" s="78">
        <v>3</v>
      </c>
      <c r="Q693" s="61">
        <f>N678/N686</f>
        <v>0.11931858871587044</v>
      </c>
      <c r="R693" s="62"/>
      <c r="S693" s="62"/>
      <c r="T693" s="60"/>
      <c r="U693" s="63"/>
      <c r="V693" s="153">
        <f>SQRT($T$53*VLOOKUP(V690,$P$51:$T$60,5))*(1-$Q$22)*Q693*VLOOKUP(V690,P691:Q700,2)</f>
        <v>3.7427477086115278E-3</v>
      </c>
      <c r="W693" s="61">
        <f>SQRT($T$53*VLOOKUP(W690,$P$51:$T$60,5))*(1-$R$22)*Q693*VLOOKUP(W690,P691:Q700,2)</f>
        <v>1.0270557776527498E-2</v>
      </c>
      <c r="X693" s="61">
        <f>SQRT($T$53*VLOOKUP(X690,$P$51:$T$60,5))*(1-$S$22)*Q693*VLOOKUP(X690,P691:Q700,2)</f>
        <v>1.6475094344724762E-2</v>
      </c>
      <c r="Y693" s="61">
        <f>SQRT($T$53*VLOOKUP(Y690,$P$51:$T$60,5))*(1-$T$22)*Q693*VLOOKUP(Y690,P691:Q700,2)</f>
        <v>2.1977133334980557E-2</v>
      </c>
      <c r="Z693" s="61">
        <f>SQRT($T$53*VLOOKUP(Z690,$P$51:$T$60,5))*(1-$U$22)*Q693*VLOOKUP(Z690,P691:Q700,2)</f>
        <v>2.1438356796667155E-2</v>
      </c>
      <c r="AA693" s="61">
        <f>SQRT($T$53*VLOOKUP(AA690,$P$51:$T$60,5))*(1-$V$22)*Q693*VLOOKUP(AA690,P691:Q700,2)</f>
        <v>2.6913561996863979E-2</v>
      </c>
      <c r="AB693" s="61">
        <f>SQRT($T$53*VLOOKUP(AB690,$P$51:$T$60,5))*(1-$W$22)*Q693*VLOOKUP(AB690,P691:Q700,2)</f>
        <v>1.3638083410791515E-3</v>
      </c>
      <c r="AC693" s="61">
        <f>SQRT($T$53*VLOOKUP(AC690,$P$51:$T$60,5))*(1-$X$22)*Q693*VLOOKUP(AC690,P691:Q700,2)</f>
        <v>6.3191281039843674E-3</v>
      </c>
      <c r="AD693" s="61">
        <f>SQRT($T$53*VLOOKUP(AD690,$P$51:$T$60,5))*(1-$Y$22)*Q693*VLOOKUP(AD690,P691:Q700,2)</f>
        <v>9.4825507303503732E-3</v>
      </c>
      <c r="AE693" s="155">
        <f>SQRT($T$53*VLOOKUP(AE690,$P$51:$T$60,5))*(1-$Z$22)*Q693*VLOOKUP(AE690,P691:Q700,2)</f>
        <v>8.6393865235288737E-3</v>
      </c>
      <c r="AF693" s="84">
        <f>$U$53*Q693</f>
        <v>6.7229293447507246E-6</v>
      </c>
      <c r="AG693" s="82"/>
      <c r="AH693" s="65"/>
      <c r="AI693" s="61"/>
      <c r="AJ693" s="66" t="s">
        <v>575</v>
      </c>
      <c r="AK693" s="66" t="e">
        <f>1/0</f>
        <v>#DIV/0!</v>
      </c>
      <c r="AL693" s="61"/>
      <c r="AM693" s="65" t="s">
        <v>575</v>
      </c>
      <c r="AN693" s="66">
        <f>IF(AH700&gt;=0,0,AK700)</f>
        <v>0</v>
      </c>
      <c r="AO693" s="61">
        <f>AN693</f>
        <v>0</v>
      </c>
      <c r="AP693" s="61">
        <f>IF(AO692&lt;AO693,AO692,AO693)</f>
        <v>0</v>
      </c>
      <c r="AQ693" s="67">
        <f>AP693</f>
        <v>0</v>
      </c>
      <c r="AR693" s="81"/>
      <c r="AS693" s="59">
        <v>3</v>
      </c>
      <c r="AT693" s="61">
        <f t="shared" si="134"/>
        <v>0.11558353539329831</v>
      </c>
      <c r="AU693" s="61">
        <f>SUMPRODUCT(Q691:Q700,$AV$51:$AV$60)</f>
        <v>0.89314761726683012</v>
      </c>
      <c r="AV693" s="68">
        <f>IF($AA$9,EXP((AT693/AH692)*(AQ696-1)-LN(AQ696-AH692)-AH691*(2*AU693/AH691-AT693/AH692)*LN((AQ696+2.41421536*AH692)/(AQ696-0.41421536*AH692))/(AH692*2.82842713)      ),1)</f>
        <v>0.17156850668850487</v>
      </c>
    </row>
    <row r="694" spans="14:56" x14ac:dyDescent="0.25">
      <c r="N694" s="82"/>
      <c r="O694" s="172"/>
      <c r="P694" s="78">
        <v>4</v>
      </c>
      <c r="Q694" s="61">
        <f>N679/N686</f>
        <v>0.12592706197485234</v>
      </c>
      <c r="R694" s="62"/>
      <c r="S694" s="62"/>
      <c r="T694" s="60"/>
      <c r="U694" s="63"/>
      <c r="V694" s="153">
        <f>SQRT($T$54*VLOOKUP(V690,$P$51:$T$60,5))*(1-$Q$23)*Q694*VLOOKUP(V690,P691:Q700,2)</f>
        <v>5.0127661046589873E-3</v>
      </c>
      <c r="W694" s="61">
        <f>SQRT($T$54*VLOOKUP(W690,$P$51:$T$60,5))*(1-$R$23)*Q694*VLOOKUP(W690,P691:Q700,2)</f>
        <v>1.2439963952726459E-2</v>
      </c>
      <c r="X694" s="61">
        <f>SQRT($T$54*VLOOKUP(X690,$P$51:$T$60,5))*(1-$S$23)*Q694*VLOOKUP(X690,P691:Q700,2)</f>
        <v>2.1977133334980553E-2</v>
      </c>
      <c r="Y694" s="61">
        <f>SQRT($T$54*VLOOKUP(Y690,$P$51:$T$60,5))*(1-$T$23)*Q694*VLOOKUP(Y690,P691:Q700,2)</f>
        <v>2.9511090593203691E-2</v>
      </c>
      <c r="Z694" s="61">
        <f>SQRT($T$54*VLOOKUP(Z690,$P$51:$T$60,5))*(1-$U$23)*Q694*VLOOKUP(Z690,P691:Q700,2)</f>
        <v>2.848193546914525E-2</v>
      </c>
      <c r="AA694" s="61">
        <f>SQRT($T$54*VLOOKUP(AA690,$P$51:$T$60,5))*(1-$V$23)*Q694*VLOOKUP(AA690,P691:Q700,2)</f>
        <v>3.4270001075624959E-2</v>
      </c>
      <c r="AB694" s="61">
        <f>SQRT($T$54*VLOOKUP(AB690,$P$51:$T$60,5))*(1-$W$23)*Q694*VLOOKUP(AB690,P691:Q700,2)</f>
        <v>1.8356661021490688E-3</v>
      </c>
      <c r="AC694" s="61">
        <f>SQRT($T$54*VLOOKUP(AC690,$P$51:$T$60,5))*(1-$X$23)*Q694*VLOOKUP(AC690,P691:Q700,2)</f>
        <v>8.368547863423708E-3</v>
      </c>
      <c r="AD694" s="61">
        <f>SQRT($T$54*VLOOKUP(AD690,$P$51:$T$60,5))*(1-$Y$23)*Q694*VLOOKUP(AD690,P691:Q700,2)</f>
        <v>1.3912775631736363E-2</v>
      </c>
      <c r="AE694" s="155">
        <f>SQRT($T$54*VLOOKUP(AE690,$P$51:$T$60,5))*(1-$Z$23)*Q694*VLOOKUP(AE690,P691:Q700,2)</f>
        <v>1.049667516599459E-2</v>
      </c>
      <c r="AF694" s="84">
        <f>$U$54*Q694</f>
        <v>9.1154605156319131E-6</v>
      </c>
      <c r="AG694" s="59" t="s">
        <v>570</v>
      </c>
      <c r="AH694" s="60">
        <f>AH692-1</f>
        <v>-0.89292065525918185</v>
      </c>
      <c r="AI694" s="61"/>
      <c r="AJ694" s="66"/>
      <c r="AK694" s="61"/>
      <c r="AL694" s="61"/>
      <c r="AM694" s="50"/>
      <c r="AN694" s="65"/>
      <c r="AO694" s="65"/>
      <c r="AP694" s="65"/>
      <c r="AQ694" s="65"/>
      <c r="AR694" s="81"/>
      <c r="AS694" s="59">
        <v>4</v>
      </c>
      <c r="AT694" s="61">
        <f t="shared" si="134"/>
        <v>0.14849269129567372</v>
      </c>
      <c r="AU694" s="61">
        <f>SUMPRODUCT(Q691:Q700,$AW$51:$AW$60)</f>
        <v>1.1115048530044469</v>
      </c>
      <c r="AV694" s="68">
        <f>IF($AA$10,EXP((AT694/AH692)*(AQ696-1)-LN(AQ696-AH692)-AH691*(2*AU694/AH691-AT694/AH692)*LN((AQ696+2.41421536*AH692)/(AQ696-0.41421536*AH692))/(AH692*2.82842713)      ),1)</f>
        <v>6.236891517558301E-2</v>
      </c>
    </row>
    <row r="695" spans="14:56" x14ac:dyDescent="0.25">
      <c r="N695" s="82"/>
      <c r="O695" s="172"/>
      <c r="P695" s="78">
        <v>5</v>
      </c>
      <c r="Q695" s="61">
        <f>N680/N686</f>
        <v>0.12573146516563707</v>
      </c>
      <c r="R695" s="62"/>
      <c r="S695" s="62"/>
      <c r="T695" s="60"/>
      <c r="U695" s="63"/>
      <c r="V695" s="153">
        <f>SQRT($T$55*VLOOKUP(V690,$P$51:$T$60,5))*(1-$Q$24)*Q695*VLOOKUP(V690,P691:Q700,2)</f>
        <v>4.7757341586829472E-3</v>
      </c>
      <c r="W695" s="61">
        <f>SQRT($T$55*VLOOKUP(W690,$P$51:$T$60,5))*(1-$R$24)*Q695*VLOOKUP(W690,P691:Q700,2)</f>
        <v>1.3364764663999398E-2</v>
      </c>
      <c r="X695" s="61">
        <f>SQRT($T$55*VLOOKUP(X690,$P$51:$T$60,5))*(1-$S$24)*Q695*VLOOKUP(X690,P691:Q700,2)</f>
        <v>2.1438356796667155E-2</v>
      </c>
      <c r="Y695" s="61">
        <f>SQRT($T$55*VLOOKUP(Y690,$P$51:$T$60,5))*(1-$T$24)*Q695*VLOOKUP(Y690,P691:Q700,2)</f>
        <v>2.848193546914525E-2</v>
      </c>
      <c r="Z695" s="61">
        <f>SQRT($T$55*VLOOKUP(Z690,$P$51:$T$60,5))*(1-$U$24)*Q695*VLOOKUP(Z690,P691:Q700,2)</f>
        <v>2.7466692841067491E-2</v>
      </c>
      <c r="AA695" s="61">
        <f>SQRT($T$55*VLOOKUP(AA690,$P$51:$T$60,5))*(1-$V$24)*Q695*VLOOKUP(AA690,P691:Q700,2)</f>
        <v>3.570373801853241E-2</v>
      </c>
      <c r="AB695" s="61">
        <f>SQRT($T$55*VLOOKUP(AB690,$P$51:$T$60,5))*(1-$W$24)*Q695*VLOOKUP(AB690,P691:Q700,2)</f>
        <v>1.7260905956904427E-3</v>
      </c>
      <c r="AC695" s="61">
        <f>SQRT($T$55*VLOOKUP(AC690,$P$51:$T$60,5))*(1-$X$24)*Q695*VLOOKUP(AC690,P691:Q700,2)</f>
        <v>8.1973699568884933E-3</v>
      </c>
      <c r="AD695" s="61">
        <f>SQRT($T$55*VLOOKUP(AD690,$P$51:$T$60,5))*(1-$Y$24)*Q695*VLOOKUP(AD690,P691:Q700,2)</f>
        <v>1.2786006307935322E-2</v>
      </c>
      <c r="AE695" s="155">
        <f>SQRT($T$55*VLOOKUP(AE690,$P$51:$T$60,5))*(1-$Z$24)*Q695*VLOOKUP(AE690,P691:Q700,2)</f>
        <v>1.1155065762634586E-2</v>
      </c>
      <c r="AF695" s="84">
        <f>$U$55*Q695</f>
        <v>9.0992505941055204E-6</v>
      </c>
      <c r="AG695" s="59" t="s">
        <v>571</v>
      </c>
      <c r="AH695" s="60">
        <f>AH691-3*AH692*AH692-2*AH692</f>
        <v>0.57703612017584949</v>
      </c>
      <c r="AI695" s="61" t="s">
        <v>584</v>
      </c>
      <c r="AJ695" s="66" t="s">
        <v>585</v>
      </c>
      <c r="AK695" s="61">
        <f>AH698^2/AH699^3</f>
        <v>-0.41970654246103178</v>
      </c>
      <c r="AL695" s="61"/>
      <c r="AM695" s="50"/>
      <c r="AN695" s="65"/>
      <c r="AO695" s="65"/>
      <c r="AP695" s="65"/>
      <c r="AQ695" s="65"/>
      <c r="AR695" s="81"/>
      <c r="AS695" s="59">
        <v>5</v>
      </c>
      <c r="AT695" s="61">
        <f t="shared" si="134"/>
        <v>0.14845922339919562</v>
      </c>
      <c r="AU695" s="61">
        <f>SUMPRODUCT(Q691:Q700,$AX$51:$AX$60)</f>
        <v>1.105129049810641</v>
      </c>
      <c r="AV695" s="68">
        <f>IF($AA$11,EXP((AT695/AH692)*(AQ696-1)-LN(AQ696-AH692)-AH691*(2*AU695/AH691-AT695/AH692)*LN((AQ696+2.41421536*AH692)/(AQ696-0.41421536*AH692))/(AH692*2.82842713)      ),1)</f>
        <v>6.5687956295368291E-2</v>
      </c>
    </row>
    <row r="696" spans="14:56" x14ac:dyDescent="0.25">
      <c r="N696" s="82"/>
      <c r="O696" s="172"/>
      <c r="P696" s="78">
        <v>6</v>
      </c>
      <c r="Q696" s="61">
        <f>N681/N686</f>
        <v>0.12962149435850157</v>
      </c>
      <c r="R696" s="62"/>
      <c r="S696" s="62"/>
      <c r="T696" s="60"/>
      <c r="U696" s="63"/>
      <c r="V696" s="153">
        <f>SQRT($T$56*VLOOKUP(V690,$P$51:$T$60,5))*(1-$Q$25)*Q696*VLOOKUP(V690,P691:Q700,2)</f>
        <v>6.2245039735891131E-3</v>
      </c>
      <c r="W696" s="61">
        <f>SQRT($T$56*VLOOKUP(W690,$P$51:$T$60,5))*(1-$R$25)*Q696*VLOOKUP(W690,P691:Q700,2)</f>
        <v>1.7122524101729104E-2</v>
      </c>
      <c r="X696" s="61">
        <f>SQRT($T$56*VLOOKUP(X690,$P$51:$T$60,5))*(1-$S$25)*Q696*VLOOKUP(X690,P691:Q700,2)</f>
        <v>2.6913561996863983E-2</v>
      </c>
      <c r="Y696" s="61">
        <f>SQRT($T$56*VLOOKUP(Y690,$P$51:$T$60,5))*(1-$T$25)*Q696*VLOOKUP(Y690,P691:Q700,2)</f>
        <v>3.4270001075624952E-2</v>
      </c>
      <c r="Z696" s="61">
        <f>SQRT($T$56*VLOOKUP(Z690,$P$51:$T$60,5))*(1-$U$25)*Q696*VLOOKUP(Z690,P691:Q700,2)</f>
        <v>3.570373801853241E-2</v>
      </c>
      <c r="AA696" s="61">
        <f>SQRT($T$56*VLOOKUP(AA690,$P$51:$T$60,5))*(1-$V$25)*Q696*VLOOKUP(AA690,P691:Q700,2)</f>
        <v>4.6411008266346976E-2</v>
      </c>
      <c r="AB696" s="61">
        <f>SQRT($T$56*VLOOKUP(AB690,$P$51:$T$60,5))*(1-$W$25)*Q696*VLOOKUP(AB690,P691:Q700,2)</f>
        <v>2.4771877718093183E-3</v>
      </c>
      <c r="AC696" s="61">
        <f>SQRT($T$56*VLOOKUP(AC690,$P$51:$T$60,5))*(1-$X$25)*Q696*VLOOKUP(AC690,P691:Q700,2)</f>
        <v>1.0629057498752526E-2</v>
      </c>
      <c r="AD696" s="61">
        <f>SQRT($T$56*VLOOKUP(AD690,$P$51:$T$60,5))*(1-$Y$25)*Q696*VLOOKUP(AD690,P691:Q700,2)</f>
        <v>1.6348249020656333E-2</v>
      </c>
      <c r="AE696" s="155">
        <f>SQRT($T$56*VLOOKUP(AE690,$P$51:$T$60,5))*(1-$Z$25)*Q696*VLOOKUP(AE690,P691:Q700,2)</f>
        <v>1.4500382258366083E-2</v>
      </c>
      <c r="AF696" s="84">
        <f>$U$56*Q696</f>
        <v>1.1669666207760621E-5</v>
      </c>
      <c r="AG696" s="59" t="s">
        <v>572</v>
      </c>
      <c r="AH696" s="60">
        <f>-1*AH691*AH692+AH692^2+AH692^3</f>
        <v>-7.5710176260729165E-2</v>
      </c>
      <c r="AI696" s="61"/>
      <c r="AJ696" s="66" t="s">
        <v>586</v>
      </c>
      <c r="AK696" s="61" t="e">
        <f>SQRT(1-AK695)/SQRT(AK695)*AH698/ABS(AH698)</f>
        <v>#NUM!</v>
      </c>
      <c r="AL696" s="61"/>
      <c r="AM696" s="50"/>
      <c r="AN696" s="65"/>
      <c r="AO696" s="65"/>
      <c r="AP696" s="65" t="s">
        <v>579</v>
      </c>
      <c r="AQ696" s="61">
        <f>IF(AH700&gt;=0,AQ691,AQ693)</f>
        <v>0.16587119894400076</v>
      </c>
      <c r="AR696" s="81"/>
      <c r="AS696" s="59">
        <v>6</v>
      </c>
      <c r="AT696" s="61">
        <f t="shared" si="134"/>
        <v>0.18468301041282212</v>
      </c>
      <c r="AU696" s="61">
        <f>SUMPRODUCT(Q691:Q700,$AY$51:$AY$60)</f>
        <v>1.3674229046506803</v>
      </c>
      <c r="AV696" s="68">
        <f>IF($AA$12,EXP((AT696/AH692)*(AQ696-1)-LN(AQ696-AH692)-AH691*(2*AU696/AH691-AT696/AH692)*LN((AQ696+2.41421536*AH692)/(AQ696-0.41421536*AH692))/(AH692*2.82842713)      ),1)</f>
        <v>1.7990836363091286E-2</v>
      </c>
    </row>
    <row r="697" spans="14:56" x14ac:dyDescent="0.25">
      <c r="N697" s="82"/>
      <c r="O697" s="172"/>
      <c r="P697" s="78">
        <v>7</v>
      </c>
      <c r="Q697" s="61">
        <f>N682/N686</f>
        <v>3.909019854749321E-2</v>
      </c>
      <c r="R697" s="62"/>
      <c r="S697" s="62"/>
      <c r="T697" s="60"/>
      <c r="U697" s="63"/>
      <c r="V697" s="153">
        <f>SQRT($T$57*VLOOKUP(V690,$P$51:$T$60,5))*(1-$Q$26)*Q697*VLOOKUP(V690,P691:Q700,2)</f>
        <v>3.328065539003557E-4</v>
      </c>
      <c r="W697" s="61">
        <f>SQRT($T$57*VLOOKUP(W690,$P$51:$T$60,5))*(1-$R$26)*Q697*VLOOKUP(W690,P691:Q700,2)</f>
        <v>8.8248763343072893E-4</v>
      </c>
      <c r="X697" s="61">
        <f>SQRT($T$57*VLOOKUP(X690,$P$51:$T$60,5))*(1-$S$26)*Q697*VLOOKUP(X690,P691:Q700,2)</f>
        <v>1.3638083410791515E-3</v>
      </c>
      <c r="Y697" s="61">
        <f>SQRT($T$57*VLOOKUP(Y690,$P$51:$T$60,5))*(1-$T$26)*Q697*VLOOKUP(Y690,P691:Q700,2)</f>
        <v>1.8356661021490688E-3</v>
      </c>
      <c r="Z697" s="61">
        <f>SQRT($T$57*VLOOKUP(Z690,$P$51:$T$60,5))*(1-$U$26)*Q697*VLOOKUP(Z690,P691:Q700,2)</f>
        <v>1.7260905956904427E-3</v>
      </c>
      <c r="AA697" s="61">
        <f>SQRT($T$57*VLOOKUP(AA690,$P$51:$T$60,5))*(1-$V$26)*Q697*VLOOKUP(AA690,P691:Q700,2)</f>
        <v>2.4771877718093188E-3</v>
      </c>
      <c r="AB697" s="61">
        <f>SQRT($T$57*VLOOKUP(AB690,$P$51:$T$60,5))*(1-$W$26)*Q697*VLOOKUP(AB690,P691:Q700,2)</f>
        <v>1.3490450800311427E-4</v>
      </c>
      <c r="AC697" s="61">
        <f>SQRT($T$57*VLOOKUP(AC690,$P$51:$T$60,5))*(1-$X$26)*Q697*VLOOKUP(AC690,P691:Q700,2)</f>
        <v>6.639308704834263E-4</v>
      </c>
      <c r="AD697" s="61">
        <f>SQRT($T$57*VLOOKUP(AD690,$P$51:$T$60,5))*(1-$Y$26)*Q697*VLOOKUP(AD690,P691:Q700,2)</f>
        <v>7.7444842054144255E-4</v>
      </c>
      <c r="AE697" s="155">
        <f>SQRT($T$57*VLOOKUP(AE690,$P$51:$T$60,5))*(1-$Z$26)*Q697*VLOOKUP(AE690,P691:Q700,2)</f>
        <v>7.1485572250087719E-4</v>
      </c>
      <c r="AF697" s="84">
        <f>$U$57*Q697</f>
        <v>9.401128294239697E-7</v>
      </c>
      <c r="AG697" s="82"/>
      <c r="AH697" s="65"/>
      <c r="AI697" s="61"/>
      <c r="AJ697" s="66" t="s">
        <v>587</v>
      </c>
      <c r="AK697" s="61" t="e">
        <f>IF(ATAN(AK696)&lt;0,ATAN(AK696)+PI(),ATAN(AK696))</f>
        <v>#NUM!</v>
      </c>
      <c r="AL697" s="61"/>
      <c r="AM697" s="50"/>
      <c r="AN697" s="65"/>
      <c r="AO697" s="65"/>
      <c r="AP697" s="65"/>
      <c r="AQ697" s="65"/>
      <c r="AR697" s="81"/>
      <c r="AS697" s="59">
        <v>7</v>
      </c>
      <c r="AT697" s="61">
        <f t="shared" si="134"/>
        <v>4.9335284646156045E-2</v>
      </c>
      <c r="AU697" s="61">
        <f>SUMPRODUCT(Q691:Q700,$AZ$51:$AZ$60)</f>
        <v>0.23481514829049194</v>
      </c>
      <c r="AV697" s="68">
        <f>IF($AA$13,EXP((AT697/AH692)*(AQ696-1)-LN(AQ696-AH692)-AH691*(2*AU697/AH691-AT697/AH692)*LN((AQ696+2.41421536*AH692)/(AQ696-0.41421536*AH692))/(AH692*2.82842713)      ),1)</f>
        <v>8.0117645940071931</v>
      </c>
    </row>
    <row r="698" spans="14:56" x14ac:dyDescent="0.25">
      <c r="N698" s="82"/>
      <c r="O698" s="172"/>
      <c r="P698" s="78">
        <v>8</v>
      </c>
      <c r="Q698" s="61">
        <f>N683/N686</f>
        <v>8.811440927889333E-2</v>
      </c>
      <c r="R698" s="62"/>
      <c r="S698" s="62"/>
      <c r="T698" s="60"/>
      <c r="U698" s="63"/>
      <c r="V698" s="153">
        <f>SQRT($T$58*VLOOKUP(V690,$P$51:$T$60,5))*(1-$Q$27)*Q698*VLOOKUP(V690,P691:Q700,2)</f>
        <v>1.5094614876653499E-3</v>
      </c>
      <c r="W698" s="61">
        <f>SQRT($T$58*VLOOKUP(W690,$P$51:$T$60,5))*(1-$R$27)*Q698*VLOOKUP(W690,P691:Q700,2)</f>
        <v>3.9072066888201735E-3</v>
      </c>
      <c r="X698" s="61">
        <f>SQRT($T$58*VLOOKUP(X690,$P$51:$T$60,5))*(1-$S$27)*Q698*VLOOKUP(X690,P691:Q700,2)</f>
        <v>6.3191281039843682E-3</v>
      </c>
      <c r="Y698" s="61">
        <f>SQRT($T$58*VLOOKUP(Y690,$P$51:$T$60,5))*(1-$T$27)*Q698*VLOOKUP(Y690,P691:Q700,2)</f>
        <v>8.3685478634237063E-3</v>
      </c>
      <c r="Z698" s="61">
        <f>SQRT($T$58*VLOOKUP(Z690,$P$51:$T$60,5))*(1-$U$27)*Q698*VLOOKUP(Z690,P691:Q700,2)</f>
        <v>8.1973699568884915E-3</v>
      </c>
      <c r="AA698" s="61">
        <f>SQRT($T$58*VLOOKUP(AA690,$P$51:$T$60,5))*(1-$V$27)*Q698*VLOOKUP(AA690,P691:Q700,2)</f>
        <v>1.0629057498752526E-2</v>
      </c>
      <c r="AB698" s="61">
        <f>SQRT($T$58*VLOOKUP(AB690,$P$51:$T$60,5))*(1-$W$27)*Q698*VLOOKUP(AB690,P691:Q700,2)</f>
        <v>6.6393087048342619E-4</v>
      </c>
      <c r="AC698" s="61">
        <f>SQRT($T$58*VLOOKUP(AC690,$P$51:$T$60,5))*(1-$X$27)*Q698*VLOOKUP(AC690,P691:Q700,2)</f>
        <v>3.1592017140171435E-3</v>
      </c>
      <c r="AD698" s="61">
        <f>SQRT($T$58*VLOOKUP(AD690,$P$51:$T$60,5))*(1-$Y$27)*Q698*VLOOKUP(AD690,P691:Q700,2)</f>
        <v>4.1087068784477218E-3</v>
      </c>
      <c r="AE698" s="155">
        <f>SQRT($T$58*VLOOKUP(AE690,$P$51:$T$60,5))*(1-$Z$27)*Q698*VLOOKUP(AE690,P691:Q700,2)</f>
        <v>3.5743535881316828E-3</v>
      </c>
      <c r="AF698" s="84">
        <f>$U$58*Q698</f>
        <v>2.3505652948073648E-6</v>
      </c>
      <c r="AG698" s="59" t="s">
        <v>582</v>
      </c>
      <c r="AH698" s="61">
        <f>AH694*AH695/6-AH696/2-AH694^3/27</f>
        <v>-2.1651632747325854E-2</v>
      </c>
      <c r="AI698" s="61"/>
      <c r="AJ698" s="66" t="s">
        <v>573</v>
      </c>
      <c r="AK698" s="61" t="e">
        <f>2*SQRT(AH699)*COS(AK697/3)-AH694/3</f>
        <v>#NUM!</v>
      </c>
      <c r="AL698" s="69" t="e">
        <f>AK698^3+AH694*AK698^2+AH695*AK698+AH696</f>
        <v>#NUM!</v>
      </c>
      <c r="AM698" s="50"/>
      <c r="AN698" s="65"/>
      <c r="AO698" s="65"/>
      <c r="AP698" s="65"/>
      <c r="AQ698" s="65"/>
      <c r="AR698" s="81"/>
      <c r="AS698" s="59">
        <v>8</v>
      </c>
      <c r="AT698" s="61">
        <f t="shared" si="134"/>
        <v>5.4723128868748194E-2</v>
      </c>
      <c r="AU698" s="61">
        <f>SUMPRODUCT(Q691:Q700,$BA$51:$BA$60)</f>
        <v>0.48175149864975886</v>
      </c>
      <c r="AV698" s="68">
        <f>IF($AA$14,EXP((AT698/AH692)*(AQ696-1)-LN(AQ696-AH692)-AH691*(2*AU698/AH691-AT698/AH692)*LN((AQ696+2.41421536*AH692)/(AQ696-0.41421536*AH692))/(AH692*2.82842713)      ),1)</f>
        <v>1.1867180463943183</v>
      </c>
    </row>
    <row r="699" spans="14:56" x14ac:dyDescent="0.25">
      <c r="N699" s="82"/>
      <c r="O699" s="172"/>
      <c r="P699" s="78">
        <v>9</v>
      </c>
      <c r="Q699" s="61">
        <f>N684/N686</f>
        <v>0.10887503245896574</v>
      </c>
      <c r="R699" s="62"/>
      <c r="S699" s="62"/>
      <c r="T699" s="60"/>
      <c r="U699" s="63"/>
      <c r="V699" s="153">
        <f>SQRT($T$59*VLOOKUP(V690,$P$51:$T$60,5))*(1-$Q$28)*Q699*VLOOKUP(V690,P691:Q700,2)</f>
        <v>2.1938973749737181E-3</v>
      </c>
      <c r="W699" s="61">
        <f>SQRT($T$59*VLOOKUP(W690,$P$51:$T$60,5))*(1-$R$28)*Q699*VLOOKUP(W690,P691:Q700,2)</f>
        <v>5.9471164830796966E-3</v>
      </c>
      <c r="X699" s="61">
        <f>SQRT($T$59*VLOOKUP(X690,$P$51:$T$60,5))*(1-$S$28)*Q699*VLOOKUP(X690,P691:Q700,2)</f>
        <v>9.482550730350375E-3</v>
      </c>
      <c r="Y699" s="61">
        <f>SQRT($T$59*VLOOKUP(Y690,$P$51:$T$60,5))*(1-$T$28)*Q699*VLOOKUP(Y690,P691:Q700,2)</f>
        <v>1.3912775631736365E-2</v>
      </c>
      <c r="Z699" s="61">
        <f>SQRT($T$59*VLOOKUP(Z690,$P$51:$T$60,5))*(1-$U$28)*Q699*VLOOKUP(Z690,P691:Q700,2)</f>
        <v>1.2786006307935322E-2</v>
      </c>
      <c r="AA699" s="61">
        <f>SQRT($T$59*VLOOKUP(AA690,$P$51:$T$60,5))*(1-$V$28)*Q699*VLOOKUP(AA690,P691:Q700,2)</f>
        <v>1.6348249020656333E-2</v>
      </c>
      <c r="AB699" s="61">
        <f>SQRT($T$59*VLOOKUP(AB690,$P$51:$T$60,5))*(1-$W$28)*Q699*VLOOKUP(AB690,P691:Q700,2)</f>
        <v>7.7444842054144244E-4</v>
      </c>
      <c r="AC699" s="61">
        <f>SQRT($T$59*VLOOKUP(AC690,$P$51:$T$60,5))*(1-$X$28)*Q699*VLOOKUP(AC690,P691:Q700,2)</f>
        <v>4.1087068784477218E-3</v>
      </c>
      <c r="AD699" s="61">
        <f>SQRT($T$59*VLOOKUP(AD690,$P$51:$T$60,5))*(1-$Y$28)*Q699*VLOOKUP(AD690,P691:Q700,2)</f>
        <v>6.55907056934096E-3</v>
      </c>
      <c r="AE699" s="155">
        <f>SQRT($T$59*VLOOKUP(AE690,$P$51:$T$60,5))*(1-$Z$28)*Q699*VLOOKUP(AE690,P691:Q700,2)</f>
        <v>5.4511747086794307E-3</v>
      </c>
      <c r="AF699" s="84">
        <f>$U$59*Q699</f>
        <v>2.9410262625546745E-6</v>
      </c>
      <c r="AG699" s="59" t="s">
        <v>558</v>
      </c>
      <c r="AH699" s="61">
        <f>AH694^2/9-AH695/3</f>
        <v>-0.10375567377100686</v>
      </c>
      <c r="AI699" s="61"/>
      <c r="AJ699" s="66" t="s">
        <v>574</v>
      </c>
      <c r="AK699" s="61" t="e">
        <f>2*SQRT(AH699)*COS((AK697+2*PI())/3)-AH694/3</f>
        <v>#NUM!</v>
      </c>
      <c r="AL699" s="69" t="e">
        <f>AK699^3+AK699^2*AH694+AK699*AH695+AH696</f>
        <v>#NUM!</v>
      </c>
      <c r="AM699" s="50"/>
      <c r="AN699" s="65"/>
      <c r="AO699" s="50"/>
      <c r="AP699" s="65"/>
      <c r="AQ699" s="65"/>
      <c r="AR699" s="81"/>
      <c r="AS699" s="59">
        <v>9</v>
      </c>
      <c r="AT699" s="61">
        <f t="shared" si="134"/>
        <v>5.5413571276127595E-2</v>
      </c>
      <c r="AU699" s="61">
        <f>SUMPRODUCT(Q691:Q700,$BB$51:$BB$60)</f>
        <v>0.59958801671191164</v>
      </c>
      <c r="AV699" s="68">
        <f>IF($AA$15,EXP((AT699/AH692)*(AQ696-1)-LN(AQ696-AH692)-AH691*(2*AU699/AH691-AT699/AH692)*LN((AQ696+2.41421536*AH692)/(AQ696-0.41421536*AH692))/(AH692*2.82842713)      ),1)</f>
        <v>0.45596616122416456</v>
      </c>
    </row>
    <row r="700" spans="14:56" x14ac:dyDescent="0.25">
      <c r="N700" s="82"/>
      <c r="O700" s="172"/>
      <c r="P700" s="78">
        <v>10</v>
      </c>
      <c r="Q700" s="61">
        <f>N685/N686</f>
        <v>9.6045979877609322E-2</v>
      </c>
      <c r="R700" s="62"/>
      <c r="S700" s="62"/>
      <c r="T700" s="60"/>
      <c r="U700" s="63"/>
      <c r="V700" s="153">
        <f>SQRT($T$60*VLOOKUP(V690,$P$51:$T$60,5))*(1-$Q$29)*Q700*VLOOKUP(V690,P691:Q700,2)</f>
        <v>1.9477331798776858E-3</v>
      </c>
      <c r="W700" s="61">
        <f>SQRT($T$60*VLOOKUP(W690,$P$51:$T$60,5))*(1-$R$29)*Q700*VLOOKUP(W690,P691:Q700,2)</f>
        <v>5.3437297635205733E-3</v>
      </c>
      <c r="X700" s="61">
        <f>SQRT($T$60*VLOOKUP(X690,$P$51:$T$60,5))*(1-$S$29)*Q700*VLOOKUP(X690,P691:Q700,2)</f>
        <v>8.6393865235288719E-3</v>
      </c>
      <c r="Y700" s="61">
        <f>SQRT($T$60*VLOOKUP(Y690,$P$51:$T$60,5))*(1-$T$29)*Q700*VLOOKUP(Y690,P691:Q700,2)</f>
        <v>1.049667516599459E-2</v>
      </c>
      <c r="Z700" s="61">
        <f>SQRT($T$60*VLOOKUP(Z690,$P$51:$T$60,5))*(1-$U$29)*Q700*VLOOKUP(Z690,P691:Q700,2)</f>
        <v>1.1155065762634588E-2</v>
      </c>
      <c r="AA700" s="61">
        <f>SQRT($T$60*VLOOKUP(AA690,$P$51:$T$60,5))*(1-$V$29)*Q700*VLOOKUP(AA690,P691:Q700,2)</f>
        <v>1.4500382258366083E-2</v>
      </c>
      <c r="AB700" s="61">
        <f>SQRT($T$60*VLOOKUP(AB690,$P$51:$T$60,5))*(1-$W$29)*Q700*VLOOKUP(AB690,P691:Q700,2)</f>
        <v>7.1485572250087719E-4</v>
      </c>
      <c r="AC700" s="61">
        <f>SQRT($T$60*VLOOKUP(AC690,$P$51:$T$60,5))*(1-$X$29)*Q700*VLOOKUP(AC690,P691:Q700,2)</f>
        <v>3.5743535881316833E-3</v>
      </c>
      <c r="AD700" s="61">
        <f>SQRT($T$60*VLOOKUP(AD690,$P$51:$T$60,5))*(1-$Y$29)*Q700*VLOOKUP(AD690,P691:Q700,2)</f>
        <v>5.4511747086794307E-3</v>
      </c>
      <c r="AE700" s="155">
        <f>SQRT($T$60*VLOOKUP(AE690,$P$51:$T$60,5))*(1-$Z$29)*Q700*VLOOKUP(AE690,P691:Q700,2)</f>
        <v>4.5304140869354909E-3</v>
      </c>
      <c r="AF700" s="84">
        <f>$U$60*Q700</f>
        <v>3.4840553871975991E-6</v>
      </c>
      <c r="AG700" s="59" t="s">
        <v>72</v>
      </c>
      <c r="AH700" s="63">
        <f>AH698^2-AH699^3</f>
        <v>1.5857479134971011E-3</v>
      </c>
      <c r="AI700" s="61"/>
      <c r="AJ700" s="66" t="s">
        <v>575</v>
      </c>
      <c r="AK700" s="61" t="e">
        <f>2*SQRT(AH699)*COS((AK697+4*PI())/3)-AH694/3</f>
        <v>#NUM!</v>
      </c>
      <c r="AL700" s="69" t="e">
        <f>AK700^3+AK700^2*AH694+AH695*AK700+AH696</f>
        <v>#NUM!</v>
      </c>
      <c r="AM700" s="50"/>
      <c r="AN700" s="65"/>
      <c r="AO700" s="50"/>
      <c r="AP700" s="65"/>
      <c r="AQ700" s="65"/>
      <c r="AR700" s="81"/>
      <c r="AS700" s="59">
        <v>10</v>
      </c>
      <c r="AT700" s="61">
        <f t="shared" si="134"/>
        <v>7.4413442121268769E-2</v>
      </c>
      <c r="AU700" s="61">
        <f>SUMPRODUCT(Q691:Q700,$BC$51:$BC$60)</f>
        <v>0.58144344983002527</v>
      </c>
      <c r="AV700" s="68">
        <f>IF($AA$16,EXP((AT700/AH692)*(AQ696-1)-LN(AQ696-AH692)-AH691*(2*AU700/AH691-AT700/AH692)*LN((AQ696+2.41421536*AH692)/(AQ696-0.41421536*AH692))/(AH692*2.82842713)      ),1)</f>
        <v>0.8364281894136677</v>
      </c>
      <c r="AW700" s="65"/>
      <c r="AX700" s="65"/>
      <c r="AY700" s="65"/>
      <c r="AZ700" s="65"/>
      <c r="BA700" s="65"/>
      <c r="BB700" s="65"/>
      <c r="BC700" s="65"/>
      <c r="BD700" s="65"/>
    </row>
    <row r="701" spans="14:56" x14ac:dyDescent="0.25">
      <c r="N701" s="173"/>
      <c r="O701" s="80"/>
      <c r="P701" s="93"/>
      <c r="Q701" s="72">
        <f>SUM(Q691:Q700)</f>
        <v>1</v>
      </c>
      <c r="R701" s="73"/>
      <c r="S701" s="73"/>
      <c r="T701" s="73"/>
      <c r="U701" s="73"/>
      <c r="V701" s="70"/>
      <c r="W701" s="73"/>
      <c r="X701" s="73"/>
      <c r="Y701" s="73"/>
      <c r="Z701" s="73"/>
      <c r="AA701" s="73"/>
      <c r="AB701" s="73"/>
      <c r="AC701" s="73"/>
      <c r="AD701" s="73"/>
      <c r="AE701" s="88">
        <f>SUM(V691:AE700)</f>
        <v>0.98094535243075742</v>
      </c>
      <c r="AF701" s="85">
        <f>SUM(AF691:AF700)</f>
        <v>5.2198758008761354E-5</v>
      </c>
      <c r="AG701" s="70"/>
      <c r="AH701" s="73"/>
      <c r="AI701" s="74"/>
      <c r="AJ701" s="75"/>
      <c r="AK701" s="74"/>
      <c r="AL701" s="74"/>
      <c r="AM701" s="76"/>
      <c r="AN701" s="73"/>
      <c r="AO701" s="76"/>
      <c r="AP701" s="73"/>
      <c r="AQ701" s="73"/>
      <c r="AR701" s="80"/>
      <c r="AS701" s="70"/>
      <c r="AT701" s="73"/>
      <c r="AU701" s="73"/>
      <c r="AV701" s="77"/>
      <c r="AW701" s="65"/>
      <c r="AX701" s="65"/>
      <c r="AY701" s="65"/>
      <c r="AZ701" s="65"/>
      <c r="BA701" s="65"/>
      <c r="BB701" s="65"/>
      <c r="BC701" s="65"/>
      <c r="BD701" s="65"/>
    </row>
    <row r="702" spans="14:56" x14ac:dyDescent="0.25">
      <c r="N702" s="82" t="s">
        <v>590</v>
      </c>
      <c r="O702" s="81"/>
      <c r="P702" s="171"/>
      <c r="Q702" s="57" t="s">
        <v>560</v>
      </c>
      <c r="R702" s="55"/>
      <c r="S702" s="55"/>
      <c r="T702" s="55"/>
      <c r="U702" s="56"/>
      <c r="V702" s="54">
        <v>1</v>
      </c>
      <c r="W702" s="55">
        <v>2</v>
      </c>
      <c r="X702" s="55">
        <v>3</v>
      </c>
      <c r="Y702" s="55">
        <v>4</v>
      </c>
      <c r="Z702" s="55">
        <v>5</v>
      </c>
      <c r="AA702" s="55">
        <v>6</v>
      </c>
      <c r="AB702" s="55">
        <v>7</v>
      </c>
      <c r="AC702" s="55">
        <v>8</v>
      </c>
      <c r="AD702" s="55">
        <v>9</v>
      </c>
      <c r="AE702" s="58">
        <v>10</v>
      </c>
      <c r="AF702" s="83"/>
      <c r="AG702" s="54"/>
      <c r="AH702" s="55"/>
      <c r="AI702" s="55"/>
      <c r="AJ702" s="55"/>
      <c r="AK702" s="55"/>
      <c r="AL702" s="55"/>
      <c r="AM702" s="55"/>
      <c r="AN702" s="55"/>
      <c r="AO702" s="55"/>
      <c r="AP702" s="55"/>
      <c r="AQ702" s="55"/>
      <c r="AR702" s="58"/>
      <c r="AS702" s="54"/>
      <c r="AT702" s="55" t="s">
        <v>565</v>
      </c>
      <c r="AU702" s="55" t="s">
        <v>577</v>
      </c>
      <c r="AV702" s="58" t="s">
        <v>590</v>
      </c>
      <c r="AW702" s="65"/>
      <c r="AX702" s="65"/>
      <c r="AY702" s="65"/>
      <c r="AZ702" s="65"/>
      <c r="BA702" s="65"/>
      <c r="BB702" s="65"/>
      <c r="BC702" s="65"/>
      <c r="BD702" s="65"/>
    </row>
    <row r="703" spans="14:56" x14ac:dyDescent="0.25">
      <c r="N703" s="82"/>
      <c r="O703" s="81"/>
      <c r="P703" s="78">
        <v>1</v>
      </c>
      <c r="Q703" s="61">
        <f>O676/O686</f>
        <v>0.20818020922383962</v>
      </c>
      <c r="R703" s="60"/>
      <c r="S703" s="60"/>
      <c r="T703" s="61"/>
      <c r="U703" s="62"/>
      <c r="V703" s="153">
        <f>SQRT($T$51*VLOOKUP(V702,$P$51:$T$60,5))*(1-$Q$20)*Q703*VLOOKUP(V702,P703:Q712,2)</f>
        <v>8.900997003843494E-3</v>
      </c>
      <c r="W703" s="61">
        <f>SQRT($T$51*VLOOKUP(W702,$P$51:$T$60,5))*(1-$R$20)*Q703*VLOOKUP(W702,P703:Q712,2)</f>
        <v>6.960017975151834E-3</v>
      </c>
      <c r="X703" s="61">
        <f>SQRT($T$51*VLOOKUP(X702,$P$51:$T$60,5))*(1-$S$20)*Q703*VLOOKUP(X702,P703:Q712,2)</f>
        <v>3.9876822453825357E-3</v>
      </c>
      <c r="Y703" s="61">
        <f>SQRT($T$51*VLOOKUP(Y702,$P$51:$T$60,5))*(1-$T$20)*Q703*VLOOKUP(Y702,P703:Q712,2)</f>
        <v>2.447496222401918E-3</v>
      </c>
      <c r="Z703" s="61">
        <f>SQRT($T$51*VLOOKUP(Z702,$P$51:$T$60,5))*(1-$U$20)*Q703*VLOOKUP(Z702,P703:Q712,2)</f>
        <v>2.4091901701753177E-3</v>
      </c>
      <c r="AA703" s="61">
        <f>SQRT($T$51*VLOOKUP(AA702,$P$51:$T$60,5))*(1-$V$20)*Q703*VLOOKUP(AA702,P703:Q712,2)</f>
        <v>1.1902829914273751E-3</v>
      </c>
      <c r="AB703" s="61">
        <f>SQRT($T$51*VLOOKUP(AB702,$P$51:$T$60,5))*(1-$W$20)*Q703*VLOOKUP(AB702,P703:Q712,2)</f>
        <v>7.8671584734357411E-3</v>
      </c>
      <c r="AC703" s="61">
        <f>SQRT($T$51*VLOOKUP(AC702,$P$51:$T$60,5))*(1-$X$20)*Q703*VLOOKUP(AC702,P703:Q712,2)</f>
        <v>7.4875285976122698E-3</v>
      </c>
      <c r="AD703" s="61">
        <f>SQRT($T$51*VLOOKUP(AD702,$P$51:$T$60,5))*(1-$Y$20)*Q703*VLOOKUP(AD702,P703:Q712,2)</f>
        <v>4.6520557136551779E-3</v>
      </c>
      <c r="AE703" s="155">
        <f>SQRT($T$51*VLOOKUP(AE702,$P$51:$T$60,5))*(1-$Z$20)*Q703*VLOOKUP(AE702,P703:Q712,2)</f>
        <v>7.2659693191635868E-3</v>
      </c>
      <c r="AF703" s="84">
        <f>$U$51*Q703</f>
        <v>5.5796125100939078E-6</v>
      </c>
      <c r="AG703" s="59" t="s">
        <v>69</v>
      </c>
      <c r="AH703" s="61">
        <f>$AE$10*AE713*100000/($T$3*$AE$9)^2</f>
        <v>0.27169056805258618</v>
      </c>
      <c r="AI703" s="65" t="s">
        <v>583</v>
      </c>
      <c r="AJ703" s="66" t="s">
        <v>573</v>
      </c>
      <c r="AK703" s="61">
        <f>(AH710+SQRT(AH712))^(1/3)+(AH710-SQRT(AH712))^(1/3)-AH706/3</f>
        <v>0.79388090927548305</v>
      </c>
      <c r="AL703" s="63">
        <f>AK703^3+AH706*AK703^2+AH707*AK703+AH708</f>
        <v>-7.1123662515049091E-17</v>
      </c>
      <c r="AM703" s="65" t="s">
        <v>573</v>
      </c>
      <c r="AN703" s="61">
        <f>IF(AH712&gt;=0,AK703,AK710)</f>
        <v>0.79388090927548305</v>
      </c>
      <c r="AO703" s="61">
        <f>IF(AN703&lt;AN704,AN704,AN703)</f>
        <v>0.79388090927548305</v>
      </c>
      <c r="AP703" s="61">
        <f>AO703</f>
        <v>0.79388090927548305</v>
      </c>
      <c r="AQ703" s="67">
        <f>IF(AP703&lt;AP704,AP704,AP703)</f>
        <v>0.79388090927548305</v>
      </c>
      <c r="AR703" s="81"/>
      <c r="AS703" s="59">
        <v>1</v>
      </c>
      <c r="AT703" s="61">
        <f>AT691</f>
        <v>5.4980683411787988E-2</v>
      </c>
      <c r="AU703" s="61">
        <f>SUMPRODUCT(Q703:Q712,$AT$51:$AT$60)</f>
        <v>0.21494880880837114</v>
      </c>
      <c r="AV703" s="68">
        <f>IF($AA$7,EXP((AT703/AH704)*(AQ708-1)-LN(AQ708-AH704)-AH703*(2*AU703/AH703-AT703/AH704)*LN((AQ708+2.41421536*AH704)/(AQ708-0.41421536*AH704))/(AH704*2.82842713)      ),1)</f>
        <v>0.91217855429365291</v>
      </c>
      <c r="AW703" s="61"/>
      <c r="AX703" s="61"/>
      <c r="AY703" s="61"/>
      <c r="AZ703" s="61"/>
      <c r="BA703" s="61"/>
      <c r="BB703" s="61"/>
      <c r="BC703" s="61"/>
      <c r="BD703" s="65"/>
    </row>
    <row r="704" spans="14:56" x14ac:dyDescent="0.25">
      <c r="N704" s="82"/>
      <c r="O704" s="81"/>
      <c r="P704" s="78">
        <v>2</v>
      </c>
      <c r="Q704" s="61">
        <f>O677/O686</f>
        <v>9.3710882532734102E-2</v>
      </c>
      <c r="R704" s="60"/>
      <c r="S704" s="60"/>
      <c r="T704" s="61"/>
      <c r="U704" s="62"/>
      <c r="V704" s="153">
        <f>SQRT($T$52*VLOOKUP(V702,$P$51:$T$60,5))*(1-$Q$21)*Q704*VLOOKUP(V702,P703:Q712,2)</f>
        <v>6.960017975151834E-3</v>
      </c>
      <c r="W704" s="61">
        <f>SQRT($T$52*VLOOKUP(W702,$P$51:$T$60,5))*(1-$R$21)*Q704*VLOOKUP(W702,P703:Q712,2)</f>
        <v>5.4141049119118849E-3</v>
      </c>
      <c r="X704" s="61">
        <f>SQRT($T$52*VLOOKUP(X702,$P$51:$T$60,5))*(1-$S$21)*Q704*VLOOKUP(X702,P703:Q712,2)</f>
        <v>3.1507188335730377E-3</v>
      </c>
      <c r="Y704" s="61">
        <f>SQRT($T$52*VLOOKUP(Y702,$P$51:$T$60,5))*(1-$T$21)*Q704*VLOOKUP(Y702,P703:Q712,2)</f>
        <v>1.7488370221787947E-3</v>
      </c>
      <c r="Z704" s="61">
        <f>SQRT($T$52*VLOOKUP(Z702,$P$51:$T$60,5))*(1-$U$21)*Q704*VLOOKUP(Z702,P703:Q712,2)</f>
        <v>1.9412339675212097E-3</v>
      </c>
      <c r="AA704" s="61">
        <f>SQRT($T$52*VLOOKUP(AA702,$P$51:$T$60,5))*(1-$V$21)*Q704*VLOOKUP(AA702,P703:Q712,2)</f>
        <v>9.4275510519960064E-4</v>
      </c>
      <c r="AB704" s="61">
        <f>SQRT($T$52*VLOOKUP(AB702,$P$51:$T$60,5))*(1-$W$21)*Q704*VLOOKUP(AB702,P703:Q712,2)</f>
        <v>6.006483438831766E-3</v>
      </c>
      <c r="AC704" s="61">
        <f>SQRT($T$52*VLOOKUP(AC702,$P$51:$T$60,5))*(1-$X$21)*Q704*VLOOKUP(AC702,P703:Q712,2)</f>
        <v>5.580440351104516E-3</v>
      </c>
      <c r="AD704" s="61">
        <f>SQRT($T$52*VLOOKUP(AD702,$P$51:$T$60,5))*(1-$Y$21)*Q704*VLOOKUP(AD702,P703:Q712,2)</f>
        <v>3.6309533655181549E-3</v>
      </c>
      <c r="AE704" s="155">
        <f>SQRT($T$52*VLOOKUP(AE702,$P$51:$T$60,5))*(1-$Z$21)*Q704*VLOOKUP(AE702,P703:Q712,2)</f>
        <v>5.739766325218245E-3</v>
      </c>
      <c r="AF704" s="84">
        <f>$U$52*Q704</f>
        <v>3.7906141339711708E-6</v>
      </c>
      <c r="AG704" s="59" t="s">
        <v>65</v>
      </c>
      <c r="AH704" s="61">
        <f>AF713*$AE$10*100000/($T$3*$AE$9)</f>
        <v>6.5231209621870651E-2</v>
      </c>
      <c r="AI704" s="61"/>
      <c r="AJ704" s="66" t="s">
        <v>574</v>
      </c>
      <c r="AK704" s="66" t="e">
        <f>1/0</f>
        <v>#DIV/0!</v>
      </c>
      <c r="AL704" s="61"/>
      <c r="AM704" s="65" t="s">
        <v>574</v>
      </c>
      <c r="AN704" s="66">
        <f>IF(AH712&gt;=0,0,AK711)</f>
        <v>0</v>
      </c>
      <c r="AO704" s="61">
        <f>IF(AN703&lt;AN704,AN703,AN704)</f>
        <v>0</v>
      </c>
      <c r="AP704" s="61">
        <f>IF(AO704&lt;AO705,AO705,AO704)</f>
        <v>0</v>
      </c>
      <c r="AQ704" s="67">
        <f>IF(AP703&lt;AP704,AP703,AP704)</f>
        <v>0</v>
      </c>
      <c r="AR704" s="81"/>
      <c r="AS704" s="59">
        <v>2</v>
      </c>
      <c r="AT704" s="61">
        <f t="shared" ref="AT704:AT712" si="135">AT692</f>
        <v>8.2978405430088234E-2</v>
      </c>
      <c r="AU704" s="61">
        <f>SUMPRODUCT(Q703:Q712,$AU$51:$AU$60)</f>
        <v>0.36926200278988552</v>
      </c>
      <c r="AV704" s="68">
        <f>IF($AA$8,EXP((AT704/AH704)*(AQ708-1)-LN(AQ708-AH704)-AH703*(2*AU704/AH703-AT704/AH704)*LN((AQ708+2.41421536*AH704)/(AQ708-0.41421536*AH704))/(AH704*2.82842713)      ),1)</f>
        <v>0.66713929601821931</v>
      </c>
      <c r="AW704" s="61"/>
      <c r="AX704" s="61"/>
      <c r="AY704" s="61"/>
      <c r="AZ704" s="61"/>
      <c r="BA704" s="61"/>
      <c r="BB704" s="61"/>
      <c r="BC704" s="61"/>
      <c r="BD704" s="65"/>
    </row>
    <row r="705" spans="14:117" x14ac:dyDescent="0.25">
      <c r="N705" s="82"/>
      <c r="O705" s="81"/>
      <c r="P705" s="78">
        <v>3</v>
      </c>
      <c r="Q705" s="61">
        <f>O678/O686</f>
        <v>3.9849094303216065E-2</v>
      </c>
      <c r="R705" s="60"/>
      <c r="S705" s="60"/>
      <c r="T705" s="61"/>
      <c r="U705" s="62"/>
      <c r="V705" s="153">
        <f>SQRT($T$53*VLOOKUP(V702,$P$51:$T$60,5))*(1-$Q$22)*Q705*VLOOKUP(V702,P703:Q712,2)</f>
        <v>3.9876822453825357E-3</v>
      </c>
      <c r="W705" s="61">
        <f>SQRT($T$53*VLOOKUP(W702,$P$51:$T$60,5))*(1-$R$22)*Q705*VLOOKUP(W702,P703:Q712,2)</f>
        <v>3.1507188335730373E-3</v>
      </c>
      <c r="X705" s="61">
        <f>SQRT($T$53*VLOOKUP(X702,$P$51:$T$60,5))*(1-$S$22)*Q705*VLOOKUP(X702,P703:Q712,2)</f>
        <v>1.8375899400384622E-3</v>
      </c>
      <c r="Y705" s="61">
        <f>SQRT($T$53*VLOOKUP(Y702,$P$51:$T$60,5))*(1-$T$22)*Q705*VLOOKUP(Y702,P703:Q712,2)</f>
        <v>1.1233273556805511E-3</v>
      </c>
      <c r="Z705" s="61">
        <f>SQRT($T$53*VLOOKUP(Z702,$P$51:$T$60,5))*(1-$U$22)*Q705*VLOOKUP(Z702,P703:Q712,2)</f>
        <v>1.1321738928776449E-3</v>
      </c>
      <c r="AA705" s="61">
        <f>SQRT($T$53*VLOOKUP(AA702,$P$51:$T$60,5))*(1-$V$22)*Q705*VLOOKUP(AA702,P703:Q712,2)</f>
        <v>5.3877490913097894E-4</v>
      </c>
      <c r="AB705" s="61">
        <f>SQRT($T$53*VLOOKUP(AB702,$P$51:$T$60,5))*(1-$W$22)*Q705*VLOOKUP(AB702,P703:Q712,2)</f>
        <v>3.374971217790527E-3</v>
      </c>
      <c r="AC705" s="61">
        <f>SQRT($T$53*VLOOKUP(AC702,$P$51:$T$60,5))*(1-$X$22)*Q705*VLOOKUP(AC702,P703:Q712,2)</f>
        <v>3.2814388813386611E-3</v>
      </c>
      <c r="AD705" s="61">
        <f>SQRT($T$53*VLOOKUP(AD702,$P$51:$T$60,5))*(1-$Y$22)*Q705*VLOOKUP(AD702,P703:Q712,2)</f>
        <v>2.1049630482774533E-3</v>
      </c>
      <c r="AE705" s="155">
        <f>SQRT($T$53*VLOOKUP(AE702,$P$51:$T$60,5))*(1-$Z$22)*Q705*VLOOKUP(AE702,P703:Q712,2)</f>
        <v>3.3739427151654889E-3</v>
      </c>
      <c r="AF705" s="84">
        <f>$U$53*Q705</f>
        <v>2.2452716574680436E-6</v>
      </c>
      <c r="AG705" s="82"/>
      <c r="AH705" s="65"/>
      <c r="AI705" s="61"/>
      <c r="AJ705" s="66" t="s">
        <v>575</v>
      </c>
      <c r="AK705" s="66" t="e">
        <f>1/0</f>
        <v>#DIV/0!</v>
      </c>
      <c r="AL705" s="61"/>
      <c r="AM705" s="65" t="s">
        <v>575</v>
      </c>
      <c r="AN705" s="66">
        <f>IF(AH712&gt;=0,0,AK712)</f>
        <v>0</v>
      </c>
      <c r="AO705" s="61">
        <f>AN705</f>
        <v>0</v>
      </c>
      <c r="AP705" s="61">
        <f>IF(AO704&lt;AO705,AO704,AO705)</f>
        <v>0</v>
      </c>
      <c r="AQ705" s="67">
        <f>AP705</f>
        <v>0</v>
      </c>
      <c r="AR705" s="81"/>
      <c r="AS705" s="59">
        <v>3</v>
      </c>
      <c r="AT705" s="61">
        <f t="shared" si="135"/>
        <v>0.11558353539329831</v>
      </c>
      <c r="AU705" s="61">
        <f>SUMPRODUCT(Q703:Q712,$AV$51:$AV$60)</f>
        <v>0.50489602454504889</v>
      </c>
      <c r="AV705" s="68">
        <f>IF($AA$9,EXP((AT705/AH704)*(AQ708-1)-LN(AQ708-AH704)-AH703*(2*AU705/AH703-AT705/AH704)*LN((AQ708+2.41421536*AH704)/(AQ708-0.41421536*AH704))/(AH704*2.82842713)      ),1)</f>
        <v>0.5137208873631145</v>
      </c>
      <c r="AW705" s="61"/>
      <c r="AX705" s="61"/>
      <c r="AY705" s="61"/>
      <c r="AZ705" s="61"/>
      <c r="BA705" s="61"/>
      <c r="BB705" s="61"/>
      <c r="BC705" s="61"/>
    </row>
    <row r="706" spans="14:117" x14ac:dyDescent="0.25">
      <c r="N706" s="82"/>
      <c r="O706" s="81"/>
      <c r="P706" s="78">
        <v>4</v>
      </c>
      <c r="Q706" s="61">
        <f>O679/O686</f>
        <v>1.9272764549159761E-2</v>
      </c>
      <c r="R706" s="60"/>
      <c r="S706" s="60"/>
      <c r="T706" s="61"/>
      <c r="U706" s="62"/>
      <c r="V706" s="153">
        <f>SQRT($T$54*VLOOKUP(V702,$P$51:$T$60,5))*(1-$Q$23)*Q706*VLOOKUP(V702,P703:Q712,2)</f>
        <v>2.447496222401918E-3</v>
      </c>
      <c r="W706" s="61">
        <f>SQRT($T$54*VLOOKUP(W702,$P$51:$T$60,5))*(1-$R$23)*Q706*VLOOKUP(W702,P703:Q712,2)</f>
        <v>1.7488370221787947E-3</v>
      </c>
      <c r="X706" s="61">
        <f>SQRT($T$54*VLOOKUP(X702,$P$51:$T$60,5))*(1-$S$23)*Q706*VLOOKUP(X702,P703:Q712,2)</f>
        <v>1.1233273556805511E-3</v>
      </c>
      <c r="Y706" s="61">
        <f>SQRT($T$54*VLOOKUP(Y702,$P$51:$T$60,5))*(1-$T$23)*Q706*VLOOKUP(Y702,P703:Q712,2)</f>
        <v>6.9125000757271331E-4</v>
      </c>
      <c r="Z706" s="61">
        <f>SQRT($T$54*VLOOKUP(Z702,$P$51:$T$60,5))*(1-$U$23)*Q706*VLOOKUP(Z702,P703:Q712,2)</f>
        <v>6.8929596686133246E-4</v>
      </c>
      <c r="AA706" s="61">
        <f>SQRT($T$54*VLOOKUP(AA702,$P$51:$T$60,5))*(1-$V$23)*Q706*VLOOKUP(AA702,P703:Q712,2)</f>
        <v>3.143872304396318E-4</v>
      </c>
      <c r="AB706" s="61">
        <f>SQRT($T$54*VLOOKUP(AB702,$P$51:$T$60,5))*(1-$W$23)*Q706*VLOOKUP(AB702,P703:Q712,2)</f>
        <v>2.0817329535727674E-3</v>
      </c>
      <c r="AC706" s="61">
        <f>SQRT($T$54*VLOOKUP(AC702,$P$51:$T$60,5))*(1-$X$23)*Q706*VLOOKUP(AC702,P703:Q712,2)</f>
        <v>1.9914612584143497E-3</v>
      </c>
      <c r="AD706" s="61">
        <f>SQRT($T$54*VLOOKUP(AD702,$P$51:$T$60,5))*(1-$Y$23)*Q706*VLOOKUP(AD702,P703:Q712,2)</f>
        <v>1.4152973082945254E-3</v>
      </c>
      <c r="AE706" s="155">
        <f>SQRT($T$54*VLOOKUP(AE702,$P$51:$T$60,5))*(1-$Z$23)*Q706*VLOOKUP(AE702,P703:Q712,2)</f>
        <v>1.8785430634989978E-3</v>
      </c>
      <c r="AF706" s="84">
        <f>$U$54*Q706</f>
        <v>1.3950942833083777E-6</v>
      </c>
      <c r="AG706" s="59" t="s">
        <v>570</v>
      </c>
      <c r="AH706" s="60">
        <f>AH704-1</f>
        <v>-0.93476879037812932</v>
      </c>
      <c r="AI706" s="61"/>
      <c r="AJ706" s="66"/>
      <c r="AK706" s="61"/>
      <c r="AL706" s="61"/>
      <c r="AM706" s="50"/>
      <c r="AN706" s="65"/>
      <c r="AO706" s="65"/>
      <c r="AP706" s="65"/>
      <c r="AQ706" s="65"/>
      <c r="AR706" s="81"/>
      <c r="AS706" s="59">
        <v>4</v>
      </c>
      <c r="AT706" s="61">
        <f t="shared" si="135"/>
        <v>0.14849269129567372</v>
      </c>
      <c r="AU706" s="61">
        <f>SUMPRODUCT(Q703:Q712,$AW$51:$AW$60)</f>
        <v>0.62803683015167511</v>
      </c>
      <c r="AV706" s="68">
        <f>IF($AA$10,EXP((AT706/AH704)*(AQ708-1)-LN(AQ708-AH704)-AH703*(2*AU706/AH703-AT706/AH704)*LN((AQ708+2.41421536*AH704)/(AQ708-0.41421536*AH704))/(AH704*2.82842713)      ),1)</f>
        <v>0.40751466799357655</v>
      </c>
      <c r="AW706" s="61"/>
      <c r="AX706" s="61"/>
      <c r="AY706" s="61"/>
      <c r="AZ706" s="61"/>
      <c r="BA706" s="61"/>
      <c r="BB706" s="61"/>
      <c r="BC706" s="61"/>
    </row>
    <row r="707" spans="14:117" x14ac:dyDescent="0.25">
      <c r="N707" s="82"/>
      <c r="O707" s="81"/>
      <c r="P707" s="78">
        <v>5</v>
      </c>
      <c r="Q707" s="61">
        <f>O680/O686</f>
        <v>1.9881780321416236E-2</v>
      </c>
      <c r="R707" s="60"/>
      <c r="S707" s="60"/>
      <c r="T707" s="61"/>
      <c r="U707" s="62"/>
      <c r="V707" s="153">
        <f>SQRT($T$55*VLOOKUP(V702,$P$51:$T$60,5))*(1-$Q$24)*Q707*VLOOKUP(V702,P703:Q712,2)</f>
        <v>2.4091901701753177E-3</v>
      </c>
      <c r="W707" s="61">
        <f>SQRT($T$55*VLOOKUP(W702,$P$51:$T$60,5))*(1-$R$24)*Q707*VLOOKUP(W702,P703:Q712,2)</f>
        <v>1.9412339675212095E-3</v>
      </c>
      <c r="X707" s="61">
        <f>SQRT($T$55*VLOOKUP(X702,$P$51:$T$60,5))*(1-$S$24)*Q707*VLOOKUP(X702,P703:Q712,2)</f>
        <v>1.1321738928776449E-3</v>
      </c>
      <c r="Y707" s="61">
        <f>SQRT($T$55*VLOOKUP(Y702,$P$51:$T$60,5))*(1-$T$24)*Q707*VLOOKUP(Y702,P703:Q712,2)</f>
        <v>6.8929596686133267E-4</v>
      </c>
      <c r="Z707" s="61">
        <f>SQRT($T$55*VLOOKUP(Z702,$P$51:$T$60,5))*(1-$U$24)*Q707*VLOOKUP(Z702,P703:Q712,2)</f>
        <v>6.8679790166617689E-4</v>
      </c>
      <c r="AA707" s="61">
        <f>SQRT($T$55*VLOOKUP(AA702,$P$51:$T$60,5))*(1-$V$24)*Q707*VLOOKUP(AA702,P703:Q712,2)</f>
        <v>3.3841594432213823E-4</v>
      </c>
      <c r="AB707" s="61">
        <f>SQRT($T$55*VLOOKUP(AB702,$P$51:$T$60,5))*(1-$W$24)*Q707*VLOOKUP(AB702,P703:Q712,2)</f>
        <v>2.0224661649774437E-3</v>
      </c>
      <c r="AC707" s="61">
        <f>SQRT($T$55*VLOOKUP(AC702,$P$51:$T$60,5))*(1-$X$24)*Q707*VLOOKUP(AC702,P703:Q712,2)</f>
        <v>2.015499259776093E-3</v>
      </c>
      <c r="AD707" s="61">
        <f>SQRT($T$55*VLOOKUP(AD702,$P$51:$T$60,5))*(1-$Y$24)*Q707*VLOOKUP(AD702,P703:Q712,2)</f>
        <v>1.3438635145572024E-3</v>
      </c>
      <c r="AE707" s="155">
        <f>SQRT($T$55*VLOOKUP(AE702,$P$51:$T$60,5))*(1-$Z$24)*Q707*VLOOKUP(AE702,P703:Q712,2)</f>
        <v>2.0626611182876261E-3</v>
      </c>
      <c r="AF707" s="84">
        <f>$U$55*Q707</f>
        <v>1.4388546348616433E-6</v>
      </c>
      <c r="AG707" s="59" t="s">
        <v>571</v>
      </c>
      <c r="AH707" s="60">
        <f>AH703-3*AH704*AH704-2*AH704</f>
        <v>0.12846281668264758</v>
      </c>
      <c r="AI707" s="61" t="s">
        <v>584</v>
      </c>
      <c r="AJ707" s="66" t="s">
        <v>585</v>
      </c>
      <c r="AK707" s="61">
        <f>AH710^2/AH711^3</f>
        <v>1.7729744885264276</v>
      </c>
      <c r="AL707" s="61"/>
      <c r="AM707" s="50"/>
      <c r="AN707" s="65"/>
      <c r="AO707" s="65"/>
      <c r="AP707" s="65"/>
      <c r="AQ707" s="65"/>
      <c r="AR707" s="81"/>
      <c r="AS707" s="59">
        <v>5</v>
      </c>
      <c r="AT707" s="61">
        <f t="shared" si="135"/>
        <v>0.14845922339919562</v>
      </c>
      <c r="AU707" s="61">
        <f>SUMPRODUCT(Q703:Q712,$AX$51:$AX$60)</f>
        <v>0.61980385185113396</v>
      </c>
      <c r="AV707" s="68">
        <f>IF($AA$11,EXP((AT707/AH704)*(AQ708-1)-LN(AQ708-AH704)-AH703*(2*AU707/AH703-AT707/AH704)*LN((AQ708+2.41421536*AH704)/(AQ708-0.41421536*AH704))/(AH704*2.82842713)      ),1)</f>
        <v>0.4154076171841401</v>
      </c>
      <c r="AW707" s="61"/>
      <c r="AX707" s="61"/>
      <c r="AY707" s="61"/>
      <c r="AZ707" s="61"/>
      <c r="BA707" s="61"/>
      <c r="BB707" s="61"/>
      <c r="BC707" s="61"/>
    </row>
    <row r="708" spans="14:117" x14ac:dyDescent="0.25">
      <c r="N708" s="82"/>
      <c r="O708" s="81"/>
      <c r="P708" s="78">
        <v>6</v>
      </c>
      <c r="Q708" s="61">
        <f>O681/O686</f>
        <v>7.7696751061162358E-3</v>
      </c>
      <c r="R708" s="60"/>
      <c r="S708" s="60"/>
      <c r="T708" s="61"/>
      <c r="U708" s="62"/>
      <c r="V708" s="153">
        <f>SQRT($T$56*VLOOKUP(V702,$P$51:$T$60,5))*(1-$Q$25)*Q708*VLOOKUP(V702,P703:Q712,2)</f>
        <v>1.1902829914273751E-3</v>
      </c>
      <c r="W708" s="61">
        <f>SQRT($T$56*VLOOKUP(W702,$P$51:$T$60,5))*(1-$R$25)*Q708*VLOOKUP(W702,P703:Q712,2)</f>
        <v>9.4275510519960075E-4</v>
      </c>
      <c r="X708" s="61">
        <f>SQRT($T$56*VLOOKUP(X702,$P$51:$T$60,5))*(1-$S$25)*Q708*VLOOKUP(X702,P703:Q712,2)</f>
        <v>5.3877490913097894E-4</v>
      </c>
      <c r="Y708" s="61">
        <f>SQRT($T$56*VLOOKUP(Y702,$P$51:$T$60,5))*(1-$T$25)*Q708*VLOOKUP(Y702,P703:Q712,2)</f>
        <v>3.143872304396318E-4</v>
      </c>
      <c r="Z708" s="61">
        <f>SQRT($T$56*VLOOKUP(Z702,$P$51:$T$60,5))*(1-$U$25)*Q708*VLOOKUP(Z702,P703:Q712,2)</f>
        <v>3.3841594432213818E-4</v>
      </c>
      <c r="AA708" s="61">
        <f>SQRT($T$56*VLOOKUP(AA702,$P$51:$T$60,5))*(1-$V$25)*Q708*VLOOKUP(AA702,P703:Q712,2)</f>
        <v>1.6675262270546428E-4</v>
      </c>
      <c r="AB708" s="61">
        <f>SQRT($T$56*VLOOKUP(AB702,$P$51:$T$60,5))*(1-$W$25)*Q708*VLOOKUP(AB702,P703:Q712,2)</f>
        <v>1.1002494153195081E-3</v>
      </c>
      <c r="AC708" s="61">
        <f>SQRT($T$56*VLOOKUP(AC702,$P$51:$T$60,5))*(1-$X$25)*Q708*VLOOKUP(AC702,P703:Q712,2)</f>
        <v>9.9064352251792783E-4</v>
      </c>
      <c r="AD708" s="61">
        <f>SQRT($T$56*VLOOKUP(AD702,$P$51:$T$60,5))*(1-$Y$25)*Q708*VLOOKUP(AD702,P703:Q712,2)</f>
        <v>6.513374262089351E-4</v>
      </c>
      <c r="AE708" s="155">
        <f>SQRT($T$56*VLOOKUP(AE702,$P$51:$T$60,5))*(1-$Z$25)*Q708*VLOOKUP(AE702,P703:Q712,2)</f>
        <v>1.0163650885776161E-3</v>
      </c>
      <c r="AF708" s="84">
        <f>$U$56*Q708</f>
        <v>6.994944432622702E-7</v>
      </c>
      <c r="AG708" s="59" t="s">
        <v>572</v>
      </c>
      <c r="AH708" s="60">
        <f>-1*AH703*AH704+AH704^2+AH704^3</f>
        <v>-1.319002766958534E-2</v>
      </c>
      <c r="AI708" s="61"/>
      <c r="AJ708" s="66" t="s">
        <v>586</v>
      </c>
      <c r="AK708" s="61" t="e">
        <f>SQRT(1-AK707)/SQRT(AK707)*AH710/ABS(AH710)</f>
        <v>#NUM!</v>
      </c>
      <c r="AL708" s="61"/>
      <c r="AM708" s="50"/>
      <c r="AN708" s="65"/>
      <c r="AO708" s="65"/>
      <c r="AP708" s="65" t="s">
        <v>589</v>
      </c>
      <c r="AQ708" s="61">
        <f>AQ703</f>
        <v>0.79388090927548305</v>
      </c>
      <c r="AR708" s="81"/>
      <c r="AS708" s="59">
        <v>6</v>
      </c>
      <c r="AT708" s="61">
        <f t="shared" si="135"/>
        <v>0.18468301041282212</v>
      </c>
      <c r="AU708" s="61">
        <f>SUMPRODUCT(Q703:Q712,$AY$51:$AY$60)</f>
        <v>0.78533340769887627</v>
      </c>
      <c r="AV708" s="68">
        <f>IF($AA$12,EXP((AT708/AH704)*(AQ708-1)-LN(AQ708-AH704)-AH703*(2*AU708/AH703-AT708/AH704)*LN((AQ708+2.41421536*AH704)/(AQ708-0.41421536*AH704))/(AH704*2.82842713)      ),1)</f>
        <v>0.30014113360883299</v>
      </c>
      <c r="AW708" s="61"/>
      <c r="AX708" s="61"/>
      <c r="AY708" s="61"/>
      <c r="AZ708" s="61"/>
      <c r="BA708" s="61"/>
      <c r="BB708" s="61"/>
      <c r="BC708" s="61"/>
    </row>
    <row r="709" spans="14:117" x14ac:dyDescent="0.25">
      <c r="N709" s="82"/>
      <c r="O709" s="81"/>
      <c r="P709" s="78">
        <v>7</v>
      </c>
      <c r="Q709" s="61">
        <f>O682/O686</f>
        <v>0.28965048519148484</v>
      </c>
      <c r="R709" s="60"/>
      <c r="S709" s="60"/>
      <c r="T709" s="61"/>
      <c r="U709" s="62"/>
      <c r="V709" s="153">
        <f>SQRT($T$57*VLOOKUP(V702,$P$51:$T$60,5))*(1-$Q$26)*Q709*VLOOKUP(V702,P703:Q712,2)</f>
        <v>7.8671584734357411E-3</v>
      </c>
      <c r="W709" s="61">
        <f>SQRT($T$57*VLOOKUP(W702,$P$51:$T$60,5))*(1-$R$26)*Q709*VLOOKUP(W702,P703:Q712,2)</f>
        <v>6.006483438831766E-3</v>
      </c>
      <c r="X709" s="61">
        <f>SQRT($T$57*VLOOKUP(X702,$P$51:$T$60,5))*(1-$S$26)*Q709*VLOOKUP(X702,P703:Q712,2)</f>
        <v>3.374971217790527E-3</v>
      </c>
      <c r="Y709" s="61">
        <f>SQRT($T$57*VLOOKUP(Y702,$P$51:$T$60,5))*(1-$T$26)*Q709*VLOOKUP(Y702,P703:Q712,2)</f>
        <v>2.0817329535727674E-3</v>
      </c>
      <c r="Z709" s="61">
        <f>SQRT($T$57*VLOOKUP(Z702,$P$51:$T$60,5))*(1-$U$26)*Q709*VLOOKUP(Z702,P703:Q712,2)</f>
        <v>2.0224661649774433E-3</v>
      </c>
      <c r="AA709" s="61">
        <f>SQRT($T$57*VLOOKUP(AA702,$P$51:$T$60,5))*(1-$V$26)*Q709*VLOOKUP(AA702,P703:Q712,2)</f>
        <v>1.1002494153195081E-3</v>
      </c>
      <c r="AB709" s="61">
        <f>SQRT($T$57*VLOOKUP(AB702,$P$51:$T$60,5))*(1-$W$26)*Q709*VLOOKUP(AB702,P703:Q712,2)</f>
        <v>7.4069468862325797E-3</v>
      </c>
      <c r="AC709" s="61">
        <f>SQRT($T$57*VLOOKUP(AC702,$P$51:$T$60,5))*(1-$X$26)*Q709*VLOOKUP(AC702,P703:Q712,2)</f>
        <v>7.649376885231025E-3</v>
      </c>
      <c r="AD709" s="61">
        <f>SQRT($T$57*VLOOKUP(AD702,$P$51:$T$60,5))*(1-$Y$26)*Q709*VLOOKUP(AD702,P703:Q712,2)</f>
        <v>3.8142384234875373E-3</v>
      </c>
      <c r="AE709" s="155">
        <f>SQRT($T$57*VLOOKUP(AE702,$P$51:$T$60,5))*(1-$Z$26)*Q709*VLOOKUP(AE702,P703:Q712,2)</f>
        <v>6.1939719586180161E-3</v>
      </c>
      <c r="AF709" s="84">
        <f>$U$57*Q709</f>
        <v>6.9660464079391293E-6</v>
      </c>
      <c r="AG709" s="82"/>
      <c r="AH709" s="65"/>
      <c r="AI709" s="61"/>
      <c r="AJ709" s="66" t="s">
        <v>587</v>
      </c>
      <c r="AK709" s="61" t="e">
        <f>IF(ATAN(AK708)&lt;0,ATAN(AK708)+PI(),ATAN(AK708))</f>
        <v>#NUM!</v>
      </c>
      <c r="AL709" s="61"/>
      <c r="AM709" s="50"/>
      <c r="AN709" s="65"/>
      <c r="AO709" s="65"/>
      <c r="AP709" s="65"/>
      <c r="AQ709" s="65"/>
      <c r="AR709" s="81"/>
      <c r="AS709" s="59">
        <v>7</v>
      </c>
      <c r="AT709" s="61">
        <f t="shared" si="135"/>
        <v>4.9335284646156045E-2</v>
      </c>
      <c r="AU709" s="61">
        <f>SUMPRODUCT(Q703:Q712,$AZ$51:$AZ$60)</f>
        <v>0.1380706167509006</v>
      </c>
      <c r="AV709" s="68">
        <f>IF($AA$13,EXP((AT709/AH704)*(AQ708-1)-LN(AQ708-AH704)-AH703*(2*AU709/AH703-AT709/AH704)*LN((AQ708+2.41421536*AH704)/(AQ708-0.41421536*AH704))/(AH704*2.82842713)      ),1)</f>
        <v>1.0812392338598769</v>
      </c>
      <c r="AW709" s="61"/>
      <c r="AX709" s="61"/>
      <c r="AY709" s="61"/>
      <c r="AZ709" s="61"/>
      <c r="BA709" s="61"/>
      <c r="BB709" s="61"/>
      <c r="BC709" s="61"/>
    </row>
    <row r="710" spans="14:117" x14ac:dyDescent="0.25">
      <c r="N710" s="82"/>
      <c r="O710" s="81"/>
      <c r="P710" s="78">
        <v>8</v>
      </c>
      <c r="Q710" s="61">
        <f>O683/O686</f>
        <v>0.13700731234205199</v>
      </c>
      <c r="R710" s="60"/>
      <c r="S710" s="60"/>
      <c r="T710" s="61"/>
      <c r="U710" s="62"/>
      <c r="V710" s="153">
        <f>SQRT($T$58*VLOOKUP(V702,$P$51:$T$60,5))*(1-$Q$27)*Q710*VLOOKUP(V702,P703:Q712,2)</f>
        <v>7.4875285976122698E-3</v>
      </c>
      <c r="W710" s="61">
        <f>SQRT($T$58*VLOOKUP(W702,$P$51:$T$60,5))*(1-$R$27)*Q710*VLOOKUP(W702,P703:Q712,2)</f>
        <v>5.580440351104516E-3</v>
      </c>
      <c r="X710" s="61">
        <f>SQRT($T$58*VLOOKUP(X702,$P$51:$T$60,5))*(1-$S$27)*Q710*VLOOKUP(X702,P703:Q712,2)</f>
        <v>3.2814388813386611E-3</v>
      </c>
      <c r="Y710" s="61">
        <f>SQRT($T$58*VLOOKUP(Y702,$P$51:$T$60,5))*(1-$T$27)*Q710*VLOOKUP(Y702,P703:Q712,2)</f>
        <v>1.9914612584143497E-3</v>
      </c>
      <c r="Z710" s="61">
        <f>SQRT($T$58*VLOOKUP(Z702,$P$51:$T$60,5))*(1-$U$27)*Q710*VLOOKUP(Z702,P703:Q712,2)</f>
        <v>2.015499259776093E-3</v>
      </c>
      <c r="AA710" s="61">
        <f>SQRT($T$58*VLOOKUP(AA702,$P$51:$T$60,5))*(1-$V$27)*Q710*VLOOKUP(AA702,P703:Q712,2)</f>
        <v>9.9064352251792762E-4</v>
      </c>
      <c r="AB710" s="61">
        <f>SQRT($T$58*VLOOKUP(AB702,$P$51:$T$60,5))*(1-$W$27)*Q710*VLOOKUP(AB702,P703:Q712,2)</f>
        <v>7.6493768852310242E-3</v>
      </c>
      <c r="AC710" s="61">
        <f>SQRT($T$58*VLOOKUP(AC702,$P$51:$T$60,5))*(1-$X$27)*Q710*VLOOKUP(AC702,P703:Q712,2)</f>
        <v>7.6378474861783698E-3</v>
      </c>
      <c r="AD710" s="61">
        <f>SQRT($T$58*VLOOKUP(AD702,$P$51:$T$60,5))*(1-$Y$27)*Q710*VLOOKUP(AD702,P703:Q712,2)</f>
        <v>4.246302470489881E-3</v>
      </c>
      <c r="AE710" s="155">
        <f>SQRT($T$58*VLOOKUP(AE702,$P$51:$T$60,5))*(1-$Z$27)*Q710*VLOOKUP(AE702,P703:Q712,2)</f>
        <v>6.4988838907970572E-3</v>
      </c>
      <c r="AF710" s="84">
        <f>$U$58*Q710</f>
        <v>3.6548464225271922E-6</v>
      </c>
      <c r="AG710" s="59" t="s">
        <v>582</v>
      </c>
      <c r="AH710" s="61">
        <f>AH706*AH707/6-AH708/2-AH706^3/27</f>
        <v>1.6832809920957609E-2</v>
      </c>
      <c r="AI710" s="61"/>
      <c r="AJ710" s="66" t="s">
        <v>573</v>
      </c>
      <c r="AK710" s="61" t="e">
        <f>2*SQRT(AH711)*COS(AK709/3)-AH706/3</f>
        <v>#NUM!</v>
      </c>
      <c r="AL710" s="69" t="e">
        <f>AK710^3+AH706*AK710^2+AH707*AK710+AH708</f>
        <v>#NUM!</v>
      </c>
      <c r="AM710" s="50"/>
      <c r="AN710" s="65"/>
      <c r="AO710" s="65"/>
      <c r="AP710" s="65"/>
      <c r="AQ710" s="65"/>
      <c r="AR710" s="81"/>
      <c r="AS710" s="59">
        <v>8</v>
      </c>
      <c r="AT710" s="61">
        <f t="shared" si="135"/>
        <v>5.4723128868748194E-2</v>
      </c>
      <c r="AU710" s="61">
        <f>SUMPRODUCT(Q703:Q712,$BA$51:$BA$60)</f>
        <v>0.29104965104932862</v>
      </c>
      <c r="AV710" s="68">
        <f>IF($AA$14,EXP((AT710/AH704)*(AQ708-1)-LN(AQ708-AH704)-AH703*(2*AU710/AH703-AT710/AH704)*LN((AQ708+2.41421536*AH704)/(AQ708-0.41421536*AH704))/(AH704*2.82842713)      ),1)</f>
        <v>0.76322174233613549</v>
      </c>
      <c r="AW710" s="61"/>
      <c r="AX710" s="61"/>
      <c r="AY710" s="61"/>
      <c r="AZ710" s="61"/>
      <c r="BA710" s="61"/>
      <c r="BB710" s="61"/>
      <c r="BC710" s="61"/>
      <c r="BD710" s="65"/>
      <c r="BE710" s="65"/>
      <c r="BF710" s="65"/>
    </row>
    <row r="711" spans="14:117" x14ac:dyDescent="0.25">
      <c r="N711" s="82"/>
      <c r="O711" s="81"/>
      <c r="P711" s="78">
        <v>9</v>
      </c>
      <c r="Q711" s="61">
        <f>O684/O686</f>
        <v>7.2366447241739351E-2</v>
      </c>
      <c r="R711" s="60"/>
      <c r="S711" s="60"/>
      <c r="T711" s="61"/>
      <c r="U711" s="62"/>
      <c r="V711" s="153">
        <f>SQRT($T$59*VLOOKUP(V702,$P$51:$T$60,5))*(1-$Q$28)*Q711*VLOOKUP(V702,P703:Q712,2)</f>
        <v>4.652055713655177E-3</v>
      </c>
      <c r="W711" s="61">
        <f>SQRT($T$59*VLOOKUP(W702,$P$51:$T$60,5))*(1-$R$28)*Q711*VLOOKUP(W702,P703:Q712,2)</f>
        <v>3.6309533655181549E-3</v>
      </c>
      <c r="X711" s="61">
        <f>SQRT($T$59*VLOOKUP(X702,$P$51:$T$60,5))*(1-$S$28)*Q711*VLOOKUP(X702,P703:Q712,2)</f>
        <v>2.1049630482774533E-3</v>
      </c>
      <c r="Y711" s="61">
        <f>SQRT($T$59*VLOOKUP(Y702,$P$51:$T$60,5))*(1-$T$28)*Q711*VLOOKUP(Y702,P703:Q712,2)</f>
        <v>1.4152973082945254E-3</v>
      </c>
      <c r="Z711" s="61">
        <f>SQRT($T$59*VLOOKUP(Z702,$P$51:$T$60,5))*(1-$U$28)*Q711*VLOOKUP(Z702,P703:Q712,2)</f>
        <v>1.3438635145572024E-3</v>
      </c>
      <c r="AA711" s="61">
        <f>SQRT($T$59*VLOOKUP(AA702,$P$51:$T$60,5))*(1-$V$28)*Q711*VLOOKUP(AA702,P703:Q712,2)</f>
        <v>6.513374262089351E-4</v>
      </c>
      <c r="AB711" s="61">
        <f>SQRT($T$59*VLOOKUP(AB702,$P$51:$T$60,5))*(1-$W$28)*Q711*VLOOKUP(AB702,P703:Q712,2)</f>
        <v>3.8142384234875377E-3</v>
      </c>
      <c r="AC711" s="61">
        <f>SQRT($T$59*VLOOKUP(AC702,$P$51:$T$60,5))*(1-$X$28)*Q711*VLOOKUP(AC702,P703:Q712,2)</f>
        <v>4.2463024704898801E-3</v>
      </c>
      <c r="AD711" s="61">
        <f>SQRT($T$59*VLOOKUP(AD702,$P$51:$T$60,5))*(1-$Y$28)*Q711*VLOOKUP(AD702,P703:Q712,2)</f>
        <v>2.8977453148961072E-3</v>
      </c>
      <c r="AE711" s="155">
        <f>SQRT($T$59*VLOOKUP(AE702,$P$51:$T$60,5))*(1-$Z$28)*Q711*VLOOKUP(AE702,P703:Q712,2)</f>
        <v>4.2368540953834155E-3</v>
      </c>
      <c r="AF711" s="84">
        <f>$U$59*Q711</f>
        <v>1.9548248763640784E-6</v>
      </c>
      <c r="AG711" s="59" t="s">
        <v>558</v>
      </c>
      <c r="AH711" s="61">
        <f>AH706^2/9-AH707/3</f>
        <v>5.426713793522759E-2</v>
      </c>
      <c r="AI711" s="61"/>
      <c r="AJ711" s="66" t="s">
        <v>574</v>
      </c>
      <c r="AK711" s="61" t="e">
        <f>2*SQRT(AH711)*COS((AK709+2*PI())/3)-AH706/3</f>
        <v>#NUM!</v>
      </c>
      <c r="AL711" s="69" t="e">
        <f>AK711^3+AK711^2*AH706+AK711*AH707+AH708</f>
        <v>#NUM!</v>
      </c>
      <c r="AM711" s="50"/>
      <c r="AN711" s="65"/>
      <c r="AO711" s="50"/>
      <c r="AP711" s="65"/>
      <c r="AQ711" s="65"/>
      <c r="AR711" s="81"/>
      <c r="AS711" s="59">
        <v>9</v>
      </c>
      <c r="AT711" s="61">
        <f t="shared" si="135"/>
        <v>5.5413571276127595E-2</v>
      </c>
      <c r="AU711" s="61">
        <f>SUMPRODUCT(Q703:Q712,$BB$51:$BB$60)</f>
        <v>0.33719887508157731</v>
      </c>
      <c r="AV711" s="68">
        <f>IF($AA$15,EXP((AT711/AH704)*(AQ708-1)-LN(AQ708-AH704)-AH703*(2*AU711/AH703-AT711/AH704)*LN((AQ708+2.41421536*AH704)/(AQ708-0.41421536*AH704))/(AH704*2.82842713)      ),1)</f>
        <v>0.68599927860991572</v>
      </c>
      <c r="AW711" s="61"/>
      <c r="AX711" s="61"/>
      <c r="AY711" s="61"/>
      <c r="AZ711" s="61"/>
      <c r="BA711" s="61"/>
      <c r="BB711" s="61"/>
      <c r="BC711" s="61"/>
      <c r="BD711" s="65"/>
      <c r="BE711" s="65"/>
      <c r="BF711" s="65"/>
    </row>
    <row r="712" spans="14:117" x14ac:dyDescent="0.25">
      <c r="N712" s="82"/>
      <c r="O712" s="81"/>
      <c r="P712" s="78">
        <v>10</v>
      </c>
      <c r="Q712" s="61">
        <f>O685/O686</f>
        <v>0.11231134918824184</v>
      </c>
      <c r="R712" s="60"/>
      <c r="S712" s="60"/>
      <c r="T712" s="61"/>
      <c r="U712" s="62"/>
      <c r="V712" s="153">
        <f>SQRT($T$60*VLOOKUP(V702,$P$51:$T$60,5))*(1-$Q$29)*Q712*VLOOKUP(V702,P703:Q712,2)</f>
        <v>7.2659693191635876E-3</v>
      </c>
      <c r="W712" s="61">
        <f>SQRT($T$60*VLOOKUP(W702,$P$51:$T$60,5))*(1-$R$29)*Q712*VLOOKUP(W702,P703:Q712,2)</f>
        <v>5.739766325218245E-3</v>
      </c>
      <c r="X712" s="61">
        <f>SQRT($T$60*VLOOKUP(X702,$P$51:$T$60,5))*(1-$S$29)*Q712*VLOOKUP(X702,P703:Q712,2)</f>
        <v>3.3739427151654889E-3</v>
      </c>
      <c r="Y712" s="61">
        <f>SQRT($T$60*VLOOKUP(Y702,$P$51:$T$60,5))*(1-$T$29)*Q712*VLOOKUP(Y702,P703:Q712,2)</f>
        <v>1.8785430634989978E-3</v>
      </c>
      <c r="Z712" s="61">
        <f>SQRT($T$60*VLOOKUP(Z702,$P$51:$T$60,5))*(1-$U$29)*Q712*VLOOKUP(Z702,P703:Q712,2)</f>
        <v>2.0626611182876261E-3</v>
      </c>
      <c r="AA712" s="61">
        <f>SQRT($T$60*VLOOKUP(AA702,$P$51:$T$60,5))*(1-$V$29)*Q712*VLOOKUP(AA702,P703:Q712,2)</f>
        <v>1.0163650885776161E-3</v>
      </c>
      <c r="AB712" s="61">
        <f>SQRT($T$60*VLOOKUP(AB702,$P$51:$T$60,5))*(1-$W$29)*Q712*VLOOKUP(AB702,P703:Q712,2)</f>
        <v>6.1939719586180161E-3</v>
      </c>
      <c r="AC712" s="61">
        <f>SQRT($T$60*VLOOKUP(AC702,$P$51:$T$60,5))*(1-$X$29)*Q712*VLOOKUP(AC702,P703:Q712,2)</f>
        <v>6.4988838907970572E-3</v>
      </c>
      <c r="AD712" s="61">
        <f>SQRT($T$60*VLOOKUP(AD702,$P$51:$T$60,5))*(1-$Y$29)*Q712*VLOOKUP(AD702,P703:Q712,2)</f>
        <v>4.2368540953834147E-3</v>
      </c>
      <c r="AE712" s="155">
        <f>SQRT($T$60*VLOOKUP(AE702,$P$51:$T$60,5))*(1-$Z$29)*Q712*VLOOKUP(AE702,P703:Q712,2)</f>
        <v>6.194793080430124E-3</v>
      </c>
      <c r="AF712" s="84">
        <f>$U$60*Q712</f>
        <v>4.0740795365027674E-6</v>
      </c>
      <c r="AG712" s="59" t="s">
        <v>72</v>
      </c>
      <c r="AH712" s="63">
        <f>AH710^2-AH711^3</f>
        <v>1.2353098736045702E-4</v>
      </c>
      <c r="AI712" s="61"/>
      <c r="AJ712" s="66" t="s">
        <v>575</v>
      </c>
      <c r="AK712" s="61" t="e">
        <f>2*SQRT(AH711)*COS((AK709+4*PI())/3)-AH706/3</f>
        <v>#NUM!</v>
      </c>
      <c r="AL712" s="69" t="e">
        <f>AK712^3+AK712^2*AH706+AH707*AK712+AH708</f>
        <v>#NUM!</v>
      </c>
      <c r="AM712" s="50"/>
      <c r="AN712" s="65"/>
      <c r="AO712" s="50"/>
      <c r="AP712" s="65"/>
      <c r="AQ712" s="65"/>
      <c r="AR712" s="81"/>
      <c r="AS712" s="59">
        <v>10</v>
      </c>
      <c r="AT712" s="61">
        <f t="shared" si="135"/>
        <v>7.4413442121268769E-2</v>
      </c>
      <c r="AU712" s="61">
        <f>SUMPRODUCT(Q703:Q712,$BC$51:$BC$60)</f>
        <v>0.33318387925488363</v>
      </c>
      <c r="AV712" s="68">
        <f>IF($AA$16,EXP((AT712/AH704)*(AQ708-1)-LN(AQ708-AH704)-AH703*(2*AU712/AH703-AT712/AH704)*LN((AQ708+2.41421536*AH704)/(AQ708-0.41421536*AH704))/(AH704*2.82842713)      ),1)</f>
        <v>0.71529338423903077</v>
      </c>
      <c r="AW712" s="61"/>
      <c r="AX712" s="61"/>
      <c r="AY712" s="61"/>
      <c r="AZ712" s="61"/>
      <c r="BA712" s="61"/>
      <c r="BB712" s="61"/>
      <c r="BC712" s="61"/>
      <c r="BD712" s="65"/>
      <c r="BE712" s="65"/>
      <c r="BF712" s="65"/>
    </row>
    <row r="713" spans="14:117" x14ac:dyDescent="0.25">
      <c r="N713" s="70"/>
      <c r="O713" s="80"/>
      <c r="P713" s="79"/>
      <c r="Q713" s="71"/>
      <c r="R713" s="71"/>
      <c r="S713" s="71"/>
      <c r="T713" s="72"/>
      <c r="U713" s="73"/>
      <c r="V713" s="70"/>
      <c r="W713" s="73"/>
      <c r="X713" s="73"/>
      <c r="Y713" s="73"/>
      <c r="Z713" s="73"/>
      <c r="AA713" s="73"/>
      <c r="AB713" s="73"/>
      <c r="AC713" s="73"/>
      <c r="AD713" s="73"/>
      <c r="AE713" s="88">
        <f>SUM(V703:AE712)</f>
        <v>0.32281484335036625</v>
      </c>
      <c r="AF713" s="85">
        <f>SUM(AF703:AF712)</f>
        <v>3.1798738906298577E-5</v>
      </c>
      <c r="AG713" s="70"/>
      <c r="AH713" s="73"/>
      <c r="AI713" s="74"/>
      <c r="AJ713" s="75"/>
      <c r="AK713" s="74"/>
      <c r="AL713" s="74"/>
      <c r="AM713" s="76"/>
      <c r="AN713" s="73"/>
      <c r="AO713" s="76"/>
      <c r="AP713" s="73"/>
      <c r="AQ713" s="73"/>
      <c r="AR713" s="80"/>
      <c r="AS713" s="70"/>
      <c r="AT713" s="73"/>
      <c r="AU713" s="73"/>
      <c r="AV713" s="80"/>
      <c r="AW713" s="65"/>
      <c r="AX713" s="65"/>
      <c r="AY713" s="65"/>
      <c r="AZ713" s="65"/>
      <c r="BA713" s="65"/>
      <c r="BB713" s="65"/>
      <c r="BC713" s="65"/>
      <c r="BD713" s="65"/>
      <c r="BE713" s="65"/>
      <c r="BF713" s="61"/>
    </row>
    <row r="714" spans="14:117" x14ac:dyDescent="0.25">
      <c r="N714" s="92">
        <f>N674+1</f>
        <v>17</v>
      </c>
      <c r="O714" s="157">
        <f>DM727</f>
        <v>0.24309439563873464</v>
      </c>
      <c r="P714" s="158"/>
      <c r="Q714" s="55"/>
      <c r="R714" s="55"/>
      <c r="S714" s="57">
        <v>1</v>
      </c>
      <c r="T714" s="55"/>
      <c r="U714" s="57">
        <f>S714+1</f>
        <v>2</v>
      </c>
      <c r="V714" s="55"/>
      <c r="W714" s="57">
        <f>U714+1</f>
        <v>3</v>
      </c>
      <c r="X714" s="55"/>
      <c r="Y714" s="57">
        <f>W714+1</f>
        <v>4</v>
      </c>
      <c r="Z714" s="55"/>
      <c r="AA714" s="57">
        <f>Y714+1</f>
        <v>5</v>
      </c>
      <c r="AB714" s="55"/>
      <c r="AC714" s="57">
        <f>AA714+1</f>
        <v>6</v>
      </c>
      <c r="AD714" s="55"/>
      <c r="AE714" s="57">
        <f>AC714+1</f>
        <v>7</v>
      </c>
      <c r="AF714" s="55"/>
      <c r="AG714" s="57">
        <f>AE714+1</f>
        <v>8</v>
      </c>
      <c r="AH714" s="55"/>
      <c r="AI714" s="57">
        <f>AG714+1</f>
        <v>9</v>
      </c>
      <c r="AJ714" s="55"/>
      <c r="AK714" s="57">
        <f>AI714+1</f>
        <v>10</v>
      </c>
      <c r="AL714" s="55"/>
      <c r="AM714" s="57">
        <f>AK714+1</f>
        <v>11</v>
      </c>
      <c r="AN714" s="55"/>
      <c r="AO714" s="57">
        <f>AM714+1</f>
        <v>12</v>
      </c>
      <c r="AP714" s="55"/>
      <c r="AQ714" s="57">
        <f>AO714+1</f>
        <v>13</v>
      </c>
      <c r="AR714" s="55"/>
      <c r="AS714" s="57">
        <f>AQ714+1</f>
        <v>14</v>
      </c>
      <c r="AT714" s="55"/>
      <c r="AU714" s="57">
        <f>AS714+1</f>
        <v>15</v>
      </c>
      <c r="AV714" s="55"/>
      <c r="AW714" s="57">
        <f>AU714+1</f>
        <v>16</v>
      </c>
      <c r="AX714" s="55"/>
      <c r="AY714" s="57">
        <f>AW714+1</f>
        <v>17</v>
      </c>
      <c r="AZ714" s="55"/>
      <c r="BA714" s="57">
        <f>AY714+1</f>
        <v>18</v>
      </c>
      <c r="BB714" s="55"/>
      <c r="BC714" s="57">
        <f>BA714+1</f>
        <v>19</v>
      </c>
      <c r="BD714" s="55"/>
      <c r="BE714" s="57">
        <f>BC714+1</f>
        <v>20</v>
      </c>
      <c r="BF714" s="55"/>
      <c r="BG714" s="57">
        <f>BE714+1</f>
        <v>21</v>
      </c>
      <c r="BH714" s="55"/>
      <c r="BI714" s="57">
        <f>BG714+1</f>
        <v>22</v>
      </c>
      <c r="BJ714" s="55"/>
      <c r="BK714" s="57">
        <f>BI714+1</f>
        <v>23</v>
      </c>
      <c r="BL714" s="55"/>
      <c r="BM714" s="57">
        <f>BK714+1</f>
        <v>24</v>
      </c>
      <c r="BN714" s="55"/>
      <c r="BO714" s="57">
        <f>BM714+1</f>
        <v>25</v>
      </c>
      <c r="BP714" s="55"/>
      <c r="BQ714" s="57">
        <f>BO714+1</f>
        <v>26</v>
      </c>
      <c r="BR714" s="55"/>
      <c r="BS714" s="57">
        <f>BQ714+1</f>
        <v>27</v>
      </c>
      <c r="BT714" s="55"/>
      <c r="BU714" s="57">
        <f>BS714+1</f>
        <v>28</v>
      </c>
      <c r="BV714" s="55"/>
      <c r="BW714" s="57">
        <f>BU714+1</f>
        <v>29</v>
      </c>
      <c r="BX714" s="55"/>
      <c r="BY714" s="57">
        <f>BW714+1</f>
        <v>30</v>
      </c>
      <c r="BZ714" s="55"/>
      <c r="CA714" s="57">
        <f>BY714+1</f>
        <v>31</v>
      </c>
      <c r="CB714" s="55"/>
      <c r="CC714" s="57">
        <f>CA714+1</f>
        <v>32</v>
      </c>
      <c r="CD714" s="55"/>
      <c r="CE714" s="57">
        <f>CC714+1</f>
        <v>33</v>
      </c>
      <c r="CF714" s="55"/>
      <c r="CG714" s="57">
        <f>CE714+1</f>
        <v>34</v>
      </c>
      <c r="CH714" s="55"/>
      <c r="CI714" s="57">
        <f>CG714+1</f>
        <v>35</v>
      </c>
      <c r="CJ714" s="55"/>
      <c r="CK714" s="57">
        <f>CI714+1</f>
        <v>36</v>
      </c>
      <c r="CL714" s="55"/>
      <c r="CM714" s="57">
        <f>CK714+1</f>
        <v>37</v>
      </c>
      <c r="CN714" s="55"/>
      <c r="CO714" s="57">
        <f>CM714+1</f>
        <v>38</v>
      </c>
      <c r="CP714" s="55"/>
      <c r="CQ714" s="57">
        <f>CO714+1</f>
        <v>39</v>
      </c>
      <c r="CR714" s="55"/>
      <c r="CS714" s="57">
        <f>CQ714+1</f>
        <v>40</v>
      </c>
      <c r="CT714" s="55"/>
      <c r="CU714" s="57">
        <f>CS714+1</f>
        <v>41</v>
      </c>
      <c r="CV714" s="55"/>
      <c r="CW714" s="57">
        <f>CU714+1</f>
        <v>42</v>
      </c>
      <c r="CX714" s="55"/>
      <c r="CY714" s="57">
        <f>CW714+1</f>
        <v>43</v>
      </c>
      <c r="CZ714" s="55"/>
      <c r="DA714" s="57">
        <f>CY714+1</f>
        <v>44</v>
      </c>
      <c r="DB714" s="55"/>
      <c r="DC714" s="57">
        <f>DA714+1</f>
        <v>45</v>
      </c>
      <c r="DD714" s="55"/>
      <c r="DE714" s="57">
        <f>DC714+1</f>
        <v>46</v>
      </c>
      <c r="DF714" s="55"/>
      <c r="DG714" s="57">
        <f>DE714+1</f>
        <v>47</v>
      </c>
      <c r="DH714" s="55"/>
      <c r="DI714" s="57">
        <f>DG714+1</f>
        <v>48</v>
      </c>
      <c r="DJ714" s="55"/>
      <c r="DK714" s="57">
        <f>DI714+1</f>
        <v>49</v>
      </c>
      <c r="DL714" s="55"/>
      <c r="DM714" s="90">
        <f>DK714+1</f>
        <v>50</v>
      </c>
    </row>
    <row r="715" spans="14:117" x14ac:dyDescent="0.25">
      <c r="N715" s="159" t="s">
        <v>545</v>
      </c>
      <c r="O715" s="168" t="s">
        <v>560</v>
      </c>
      <c r="P715" s="79"/>
      <c r="Q715" s="73" t="s">
        <v>580</v>
      </c>
      <c r="R715" s="160" t="s">
        <v>621</v>
      </c>
      <c r="S715" s="160" t="s">
        <v>622</v>
      </c>
      <c r="T715" s="160" t="s">
        <v>621</v>
      </c>
      <c r="U715" s="160" t="s">
        <v>622</v>
      </c>
      <c r="V715" s="160" t="s">
        <v>621</v>
      </c>
      <c r="W715" s="160" t="s">
        <v>622</v>
      </c>
      <c r="X715" s="160" t="s">
        <v>621</v>
      </c>
      <c r="Y715" s="160" t="s">
        <v>622</v>
      </c>
      <c r="Z715" s="160" t="s">
        <v>621</v>
      </c>
      <c r="AA715" s="160" t="s">
        <v>622</v>
      </c>
      <c r="AB715" s="160" t="s">
        <v>621</v>
      </c>
      <c r="AC715" s="160" t="s">
        <v>622</v>
      </c>
      <c r="AD715" s="160" t="s">
        <v>621</v>
      </c>
      <c r="AE715" s="160" t="s">
        <v>622</v>
      </c>
      <c r="AF715" s="160" t="s">
        <v>621</v>
      </c>
      <c r="AG715" s="160" t="s">
        <v>622</v>
      </c>
      <c r="AH715" s="160" t="s">
        <v>621</v>
      </c>
      <c r="AI715" s="160" t="s">
        <v>622</v>
      </c>
      <c r="AJ715" s="160" t="s">
        <v>621</v>
      </c>
      <c r="AK715" s="160" t="s">
        <v>622</v>
      </c>
      <c r="AL715" s="160" t="s">
        <v>621</v>
      </c>
      <c r="AM715" s="160" t="s">
        <v>622</v>
      </c>
      <c r="AN715" s="160" t="s">
        <v>621</v>
      </c>
      <c r="AO715" s="160" t="s">
        <v>622</v>
      </c>
      <c r="AP715" s="160" t="s">
        <v>621</v>
      </c>
      <c r="AQ715" s="160" t="s">
        <v>622</v>
      </c>
      <c r="AR715" s="160" t="s">
        <v>621</v>
      </c>
      <c r="AS715" s="160" t="s">
        <v>622</v>
      </c>
      <c r="AT715" s="160" t="s">
        <v>621</v>
      </c>
      <c r="AU715" s="160" t="s">
        <v>622</v>
      </c>
      <c r="AV715" s="160" t="s">
        <v>621</v>
      </c>
      <c r="AW715" s="160" t="s">
        <v>622</v>
      </c>
      <c r="AX715" s="160" t="s">
        <v>621</v>
      </c>
      <c r="AY715" s="160" t="s">
        <v>622</v>
      </c>
      <c r="AZ715" s="160" t="s">
        <v>621</v>
      </c>
      <c r="BA715" s="160" t="s">
        <v>622</v>
      </c>
      <c r="BB715" s="160" t="s">
        <v>621</v>
      </c>
      <c r="BC715" s="160" t="s">
        <v>622</v>
      </c>
      <c r="BD715" s="160" t="s">
        <v>621</v>
      </c>
      <c r="BE715" s="160" t="s">
        <v>622</v>
      </c>
      <c r="BF715" s="160" t="s">
        <v>621</v>
      </c>
      <c r="BG715" s="160" t="s">
        <v>622</v>
      </c>
      <c r="BH715" s="160" t="s">
        <v>621</v>
      </c>
      <c r="BI715" s="160" t="s">
        <v>622</v>
      </c>
      <c r="BJ715" s="160" t="s">
        <v>621</v>
      </c>
      <c r="BK715" s="160" t="s">
        <v>622</v>
      </c>
      <c r="BL715" s="160" t="s">
        <v>621</v>
      </c>
      <c r="BM715" s="160" t="s">
        <v>622</v>
      </c>
      <c r="BN715" s="160" t="s">
        <v>621</v>
      </c>
      <c r="BO715" s="160" t="s">
        <v>622</v>
      </c>
      <c r="BP715" s="160" t="s">
        <v>621</v>
      </c>
      <c r="BQ715" s="160" t="s">
        <v>622</v>
      </c>
      <c r="BR715" s="160" t="s">
        <v>621</v>
      </c>
      <c r="BS715" s="160" t="s">
        <v>622</v>
      </c>
      <c r="BT715" s="160" t="s">
        <v>621</v>
      </c>
      <c r="BU715" s="160" t="s">
        <v>622</v>
      </c>
      <c r="BV715" s="160" t="s">
        <v>621</v>
      </c>
      <c r="BW715" s="160" t="s">
        <v>622</v>
      </c>
      <c r="BX715" s="160" t="s">
        <v>621</v>
      </c>
      <c r="BY715" s="160" t="s">
        <v>622</v>
      </c>
      <c r="BZ715" s="160" t="s">
        <v>621</v>
      </c>
      <c r="CA715" s="160" t="s">
        <v>622</v>
      </c>
      <c r="CB715" s="160" t="s">
        <v>621</v>
      </c>
      <c r="CC715" s="160" t="s">
        <v>622</v>
      </c>
      <c r="CD715" s="160" t="s">
        <v>621</v>
      </c>
      <c r="CE715" s="160" t="s">
        <v>622</v>
      </c>
      <c r="CF715" s="160" t="s">
        <v>621</v>
      </c>
      <c r="CG715" s="160" t="s">
        <v>622</v>
      </c>
      <c r="CH715" s="160" t="s">
        <v>621</v>
      </c>
      <c r="CI715" s="160" t="s">
        <v>622</v>
      </c>
      <c r="CJ715" s="160" t="s">
        <v>621</v>
      </c>
      <c r="CK715" s="160" t="s">
        <v>622</v>
      </c>
      <c r="CL715" s="160" t="s">
        <v>621</v>
      </c>
      <c r="CM715" s="160" t="s">
        <v>622</v>
      </c>
      <c r="CN715" s="160" t="s">
        <v>621</v>
      </c>
      <c r="CO715" s="160" t="s">
        <v>622</v>
      </c>
      <c r="CP715" s="160" t="s">
        <v>621</v>
      </c>
      <c r="CQ715" s="160" t="s">
        <v>622</v>
      </c>
      <c r="CR715" s="160" t="s">
        <v>621</v>
      </c>
      <c r="CS715" s="160" t="s">
        <v>622</v>
      </c>
      <c r="CT715" s="160" t="s">
        <v>621</v>
      </c>
      <c r="CU715" s="160" t="s">
        <v>622</v>
      </c>
      <c r="CV715" s="160" t="s">
        <v>621</v>
      </c>
      <c r="CW715" s="160" t="s">
        <v>622</v>
      </c>
      <c r="CX715" s="160" t="s">
        <v>621</v>
      </c>
      <c r="CY715" s="160" t="s">
        <v>622</v>
      </c>
      <c r="CZ715" s="160" t="s">
        <v>621</v>
      </c>
      <c r="DA715" s="160" t="s">
        <v>622</v>
      </c>
      <c r="DB715" s="160" t="s">
        <v>621</v>
      </c>
      <c r="DC715" s="160" t="s">
        <v>622</v>
      </c>
      <c r="DD715" s="160" t="s">
        <v>621</v>
      </c>
      <c r="DE715" s="160" t="s">
        <v>622</v>
      </c>
      <c r="DF715" s="160" t="s">
        <v>621</v>
      </c>
      <c r="DG715" s="160" t="s">
        <v>622</v>
      </c>
      <c r="DH715" s="160" t="s">
        <v>621</v>
      </c>
      <c r="DI715" s="160" t="s">
        <v>622</v>
      </c>
      <c r="DJ715" s="160" t="s">
        <v>621</v>
      </c>
      <c r="DK715" s="160" t="s">
        <v>622</v>
      </c>
      <c r="DL715" s="160" t="s">
        <v>621</v>
      </c>
      <c r="DM715" s="161" t="s">
        <v>622</v>
      </c>
    </row>
    <row r="716" spans="14:117" x14ac:dyDescent="0.25">
      <c r="N716" s="153">
        <f>$Z$7/(O714*(Q716-1)+1)</f>
        <v>6.5255901885591397E-2</v>
      </c>
      <c r="O716" s="169">
        <f>N716*Q716</f>
        <v>0.20818020922356148</v>
      </c>
      <c r="P716" s="78">
        <v>1</v>
      </c>
      <c r="Q716" s="61">
        <f>IF($AA$7,AV691/AV703,0)</f>
        <v>3.1902127349116904</v>
      </c>
      <c r="R716" s="61">
        <f>IF($AA$7,$Z$7*($Q716-1)/(1+O674*($Q716-1)),0)</f>
        <v>0.14292430733820038</v>
      </c>
      <c r="S716" s="114">
        <f>IF(R716=0,0,-1*R716^2/$Z$7)</f>
        <v>-0.20427357628104359</v>
      </c>
      <c r="T716" s="61">
        <f>IF($AA$7,$Z$7*($Q716-1)/(1+S727*($Q716-1)),0)</f>
        <v>0.14217302732179657</v>
      </c>
      <c r="U716" s="114">
        <f>IF(T716=0,0,-1*T716^2/$Z$7)</f>
        <v>-0.20213169697844313</v>
      </c>
      <c r="V716" s="61">
        <f>IF($AA$7,$Z$7*($Q716-1)/(1+U727*($Q716-1)),0)</f>
        <v>0.14292724054253275</v>
      </c>
      <c r="W716" s="114">
        <f>IF(V716=0,0,-1*V716^2/$Z$7)</f>
        <v>-0.20428196089103018</v>
      </c>
      <c r="X716" s="61">
        <f>IF($AA$7,$Z$7*($Q716-1)/(1+W727*($Q716-1)),0)</f>
        <v>0.14292430738301795</v>
      </c>
      <c r="Y716" s="114">
        <f>IF(X716=0,0,-1*X716^2/$Z$7)</f>
        <v>-0.204273576409154</v>
      </c>
      <c r="Z716" s="61">
        <f>IF($AA$7,$Z$7*($Q716-1)/(1+Y727*($Q716-1)),0)</f>
        <v>0.1429243073379701</v>
      </c>
      <c r="AA716" s="114">
        <f>IF(Z716=0,0,-1*Z716^2/$Z$7)</f>
        <v>-0.20427357628038534</v>
      </c>
      <c r="AB716" s="61">
        <f>IF($AA$7,$Z$7*($Q716-1)/(1+AA727*($Q716-1)),0)</f>
        <v>0.1429243073379701</v>
      </c>
      <c r="AC716" s="114">
        <f>IF(AB716=0,0,-1*AB716^2/$Z$7)</f>
        <v>-0.20427357628038534</v>
      </c>
      <c r="AD716" s="61">
        <f>IF($AA$7,$Z$7*($Q716-1)/(1+AC727*($Q716-1)),0)</f>
        <v>0.1429243073379701</v>
      </c>
      <c r="AE716" s="114">
        <f>IF(AD716=0,0,-1*AD716^2/$Z$7)</f>
        <v>-0.20427357628038534</v>
      </c>
      <c r="AF716" s="61">
        <f>IF($AA$7,$Z$7*($Q716-1)/(1+AE727*($Q716-1)),0)</f>
        <v>0.1429243073379701</v>
      </c>
      <c r="AG716" s="114">
        <f>IF(AF716=0,0,-1*AF716^2/$Z$7)</f>
        <v>-0.20427357628038534</v>
      </c>
      <c r="AH716" s="61">
        <f>IF($AA$7,$Z$7*($Q716-1)/(1+AG727*($Q716-1)),0)</f>
        <v>0.1429243073379701</v>
      </c>
      <c r="AI716" s="114">
        <f>IF(AH716=0,0,-1*AH716^2/$Z$7)</f>
        <v>-0.20427357628038534</v>
      </c>
      <c r="AJ716" s="61">
        <f>IF($AA$7,$Z$7*($Q716-1)/(1+AI727*($Q716-1)),0)</f>
        <v>0.1429243073379701</v>
      </c>
      <c r="AK716" s="114">
        <f>IF(AJ716=0,0,-1*AJ716^2/$Z$7)</f>
        <v>-0.20427357628038534</v>
      </c>
      <c r="AL716" s="61">
        <f>IF($AA$7,$Z$7*($Q716-1)/(1+AK727*($Q716-1)),0)</f>
        <v>0.1429243073379701</v>
      </c>
      <c r="AM716" s="114">
        <f>IF(AL716=0,0,-1*AL716^2/$Z$7)</f>
        <v>-0.20427357628038534</v>
      </c>
      <c r="AN716" s="61">
        <f>IF($AA$7,$Z$7*($Q716-1)/(1+AM727*($Q716-1)),0)</f>
        <v>0.1429243073379701</v>
      </c>
      <c r="AO716" s="114">
        <f>IF(AN716=0,0,-1*AN716^2/$Z$7)</f>
        <v>-0.20427357628038534</v>
      </c>
      <c r="AP716" s="61">
        <f>IF($AA$7,$Z$7*($Q716-1)/(1+AO727*($Q716-1)),0)</f>
        <v>0.1429243073379701</v>
      </c>
      <c r="AQ716" s="114">
        <f>IF(AP716=0,0,-1*AP716^2/$Z$7)</f>
        <v>-0.20427357628038534</v>
      </c>
      <c r="AR716" s="61">
        <f>IF($AA$7,$Z$7*($Q716-1)/(1+AQ727*($Q716-1)),0)</f>
        <v>0.1429243073379701</v>
      </c>
      <c r="AS716" s="114">
        <f>IF(AR716=0,0,-1*AR716^2/$Z$7)</f>
        <v>-0.20427357628038534</v>
      </c>
      <c r="AT716" s="61">
        <f>IF($AA$7,$Z$7*($Q716-1)/(1+AS727*($Q716-1)),0)</f>
        <v>0.1429243073379701</v>
      </c>
      <c r="AU716" s="114">
        <f>IF(AT716=0,0,-1*AT716^2/$Z$7)</f>
        <v>-0.20427357628038534</v>
      </c>
      <c r="AV716" s="61">
        <f>IF($AA$7,$Z$7*($Q716-1)/(1+AU727*($Q716-1)),0)</f>
        <v>0.1429243073379701</v>
      </c>
      <c r="AW716" s="114">
        <f>IF(AV716=0,0,-1*AV716^2/$Z$7)</f>
        <v>-0.20427357628038534</v>
      </c>
      <c r="AX716" s="61">
        <f>IF($AA$7,$Z$7*($Q716-1)/(1+AW727*($Q716-1)),0)</f>
        <v>0.1429243073379701</v>
      </c>
      <c r="AY716" s="114">
        <f>IF(AX716=0,0,-1*AX716^2/$Z$7)</f>
        <v>-0.20427357628038534</v>
      </c>
      <c r="AZ716" s="61">
        <f>IF($AA$7,$Z$7*($Q716-1)/(1+AY727*($Q716-1)),0)</f>
        <v>0.1429243073379701</v>
      </c>
      <c r="BA716" s="114">
        <f>IF(AZ716=0,0,-1*AZ716^2/$Z$7)</f>
        <v>-0.20427357628038534</v>
      </c>
      <c r="BB716" s="61">
        <f>IF($AA$7,$Z$7*($Q716-1)/(1+BA727*($Q716-1)),0)</f>
        <v>0.1429243073379701</v>
      </c>
      <c r="BC716" s="114">
        <f>IF(BB716=0,0,-1*BB716^2/$Z$7)</f>
        <v>-0.20427357628038534</v>
      </c>
      <c r="BD716" s="61">
        <f>IF($AA$7,$Z$7*($Q716-1)/(1+BC727*($Q716-1)),0)</f>
        <v>0.1429243073379701</v>
      </c>
      <c r="BE716" s="114">
        <f>IF(BD716=0,0,-1*BD716^2/$Z$7)</f>
        <v>-0.20427357628038534</v>
      </c>
      <c r="BF716" s="61">
        <f>IF($AA$7,$Z$7*($Q716-1)/(1+BE727*($Q716-1)),0)</f>
        <v>0.1429243073379701</v>
      </c>
      <c r="BG716" s="114">
        <f>IF(BF716=0,0,-1*BF716^2/$Z$7)</f>
        <v>-0.20427357628038534</v>
      </c>
      <c r="BH716" s="61">
        <f>IF($AA$7,$Z$7*($Q716-1)/(1+BG727*($Q716-1)),0)</f>
        <v>0.1429243073379701</v>
      </c>
      <c r="BI716" s="114">
        <f>IF(BH716=0,0,-1*BH716^2/$Z$7)</f>
        <v>-0.20427357628038534</v>
      </c>
      <c r="BJ716" s="61">
        <f>IF($AA$7,$Z$7*($Q716-1)/(1+BI727*($Q716-1)),0)</f>
        <v>0.1429243073379701</v>
      </c>
      <c r="BK716" s="114">
        <f>IF(BJ716=0,0,-1*BJ716^2/$Z$7)</f>
        <v>-0.20427357628038534</v>
      </c>
      <c r="BL716" s="61">
        <f>IF($AA$7,$Z$7*($Q716-1)/(1+BK727*($Q716-1)),0)</f>
        <v>0.1429243073379701</v>
      </c>
      <c r="BM716" s="114">
        <f>IF(BL716=0,0,-1*BL716^2/$Z$7)</f>
        <v>-0.20427357628038534</v>
      </c>
      <c r="BN716" s="61">
        <f>IF($AA$7,$Z$7*($Q716-1)/(1+BM727*($Q716-1)),0)</f>
        <v>0.1429243073379701</v>
      </c>
      <c r="BO716" s="114">
        <f>IF(BN716=0,0,-1*BN716^2/$Z$7)</f>
        <v>-0.20427357628038534</v>
      </c>
      <c r="BP716" s="61">
        <f>IF($AA$7,$Z$7*($Q716-1)/(1+BO727*($Q716-1)),0)</f>
        <v>0.1429243073379701</v>
      </c>
      <c r="BQ716" s="114">
        <f>IF(BP716=0,0,-1*BP716^2/$Z$7)</f>
        <v>-0.20427357628038534</v>
      </c>
      <c r="BR716" s="61">
        <f>IF($AA$7,$Z$7*($Q716-1)/(1+BQ727*($Q716-1)),0)</f>
        <v>0.1429243073379701</v>
      </c>
      <c r="BS716" s="114">
        <f>IF(BR716=0,0,-1*BR716^2/$Z$7)</f>
        <v>-0.20427357628038534</v>
      </c>
      <c r="BT716" s="61">
        <f>IF($AA$7,$Z$7*($Q716-1)/(1+BS727*($Q716-1)),0)</f>
        <v>0.1429243073379701</v>
      </c>
      <c r="BU716" s="114">
        <f>IF(BT716=0,0,-1*BT716^2/$Z$7)</f>
        <v>-0.20427357628038534</v>
      </c>
      <c r="BV716" s="61">
        <f>IF($AA$7,$Z$7*($Q716-1)/(1+BU727*($Q716-1)),0)</f>
        <v>0.1429243073379701</v>
      </c>
      <c r="BW716" s="114">
        <f>IF(BV716=0,0,-1*BV716^2/$Z$7)</f>
        <v>-0.20427357628038534</v>
      </c>
      <c r="BX716" s="61">
        <f>IF($AA$7,$Z$7*($Q716-1)/(1+BW727*($Q716-1)),0)</f>
        <v>0.1429243073379701</v>
      </c>
      <c r="BY716" s="114">
        <f>IF(BX716=0,0,-1*BX716^2/$Z$7)</f>
        <v>-0.20427357628038534</v>
      </c>
      <c r="BZ716" s="61">
        <f>IF($AA$7,$Z$7*($Q716-1)/(1+BY727*($Q716-1)),0)</f>
        <v>0.1429243073379701</v>
      </c>
      <c r="CA716" s="114">
        <f>IF(BZ716=0,0,-1*BZ716^2/$Z$7)</f>
        <v>-0.20427357628038534</v>
      </c>
      <c r="CB716" s="61">
        <f>IF($AA$7,$Z$7*($Q716-1)/(1+CA727*($Q716-1)),0)</f>
        <v>0.1429243073379701</v>
      </c>
      <c r="CC716" s="114">
        <f>IF(CB716=0,0,-1*CB716^2/$Z$7)</f>
        <v>-0.20427357628038534</v>
      </c>
      <c r="CD716" s="61">
        <f>IF($AA$7,$Z$7*($Q716-1)/(1+CC727*($Q716-1)),0)</f>
        <v>0.1429243073379701</v>
      </c>
      <c r="CE716" s="114">
        <f>IF(CD716=0,0,-1*CD716^2/$Z$7)</f>
        <v>-0.20427357628038534</v>
      </c>
      <c r="CF716" s="61">
        <f>IF($AA$7,$Z$7*($Q716-1)/(1+CE727*($Q716-1)),0)</f>
        <v>0.1429243073379701</v>
      </c>
      <c r="CG716" s="114">
        <f>IF(CF716=0,0,-1*CF716^2/$Z$7)</f>
        <v>-0.20427357628038534</v>
      </c>
      <c r="CH716" s="61">
        <f>IF($AA$7,$Z$7*($Q716-1)/(1+CG727*($Q716-1)),0)</f>
        <v>0.1429243073379701</v>
      </c>
      <c r="CI716" s="114">
        <f>IF(CH716=0,0,-1*CH716^2/$Z$7)</f>
        <v>-0.20427357628038534</v>
      </c>
      <c r="CJ716" s="61">
        <f>IF($AA$7,$Z$7*($Q716-1)/(1+CI727*($Q716-1)),0)</f>
        <v>0.1429243073379701</v>
      </c>
      <c r="CK716" s="114">
        <f>IF(CJ716=0,0,-1*CJ716^2/$Z$7)</f>
        <v>-0.20427357628038534</v>
      </c>
      <c r="CL716" s="61">
        <f>IF($AA$7,$Z$7*($Q716-1)/(1+CK727*($Q716-1)),0)</f>
        <v>0.1429243073379701</v>
      </c>
      <c r="CM716" s="114">
        <f>IF(CL716=0,0,-1*CL716^2/$Z$7)</f>
        <v>-0.20427357628038534</v>
      </c>
      <c r="CN716" s="61">
        <f>IF($AA$7,$Z$7*($Q716-1)/(1+CM727*($Q716-1)),0)</f>
        <v>0.1429243073379701</v>
      </c>
      <c r="CO716" s="114">
        <f>IF(CN716=0,0,-1*CN716^2/$Z$7)</f>
        <v>-0.20427357628038534</v>
      </c>
      <c r="CP716" s="61">
        <f>IF($AA$7,$Z$7*($Q716-1)/(1+CO727*($Q716-1)),0)</f>
        <v>0.1429243073379701</v>
      </c>
      <c r="CQ716" s="114">
        <f>IF(CP716=0,0,-1*CP716^2/$Z$7)</f>
        <v>-0.20427357628038534</v>
      </c>
      <c r="CR716" s="61">
        <f>IF($AA$7,$Z$7*($Q716-1)/(1+CQ727*($Q716-1)),0)</f>
        <v>0.1429243073379701</v>
      </c>
      <c r="CS716" s="114">
        <f>IF(CR716=0,0,-1*CR716^2/$Z$7)</f>
        <v>-0.20427357628038534</v>
      </c>
      <c r="CT716" s="61">
        <f>IF($AA$7,$Z$7*($Q716-1)/(1+CS727*($Q716-1)),0)</f>
        <v>0.1429243073379701</v>
      </c>
      <c r="CU716" s="114">
        <f>IF(CT716=0,0,-1*CT716^2/$Z$7)</f>
        <v>-0.20427357628038534</v>
      </c>
      <c r="CV716" s="61">
        <f>IF($AA$7,$Z$7*($Q716-1)/(1+CU727*($Q716-1)),0)</f>
        <v>0.1429243073379701</v>
      </c>
      <c r="CW716" s="114">
        <f>IF(CV716=0,0,-1*CV716^2/$Z$7)</f>
        <v>-0.20427357628038534</v>
      </c>
      <c r="CX716" s="61">
        <f>IF($AA$7,$Z$7*($Q716-1)/(1+CW727*($Q716-1)),0)</f>
        <v>0.1429243073379701</v>
      </c>
      <c r="CY716" s="114">
        <f>IF(CX716=0,0,-1*CX716^2/$Z$7)</f>
        <v>-0.20427357628038534</v>
      </c>
      <c r="CZ716" s="61">
        <f>IF($AA$7,$Z$7*($Q716-1)/(1+CY727*($Q716-1)),0)</f>
        <v>0.1429243073379701</v>
      </c>
      <c r="DA716" s="114">
        <f>IF(CZ716=0,0,-1*CZ716^2/$Z$7)</f>
        <v>-0.20427357628038534</v>
      </c>
      <c r="DB716" s="61">
        <f>IF($AA$7,$Z$7*($Q716-1)/(1+DA727*($Q716-1)),0)</f>
        <v>0.1429243073379701</v>
      </c>
      <c r="DC716" s="114">
        <f>IF(DB716=0,0,-1*DB716^2/$Z$7)</f>
        <v>-0.20427357628038534</v>
      </c>
      <c r="DD716" s="61">
        <f>IF($AA$7,$Z$7*($Q716-1)/(1+DC727*($Q716-1)),0)</f>
        <v>0.1429243073379701</v>
      </c>
      <c r="DE716" s="114">
        <f>IF(DD716=0,0,-1*DD716^2/$Z$7)</f>
        <v>-0.20427357628038534</v>
      </c>
      <c r="DF716" s="61">
        <f>IF($AA$7,$Z$7*($Q716-1)/(1+DE727*($Q716-1)),0)</f>
        <v>0.1429243073379701</v>
      </c>
      <c r="DG716" s="114">
        <f>IF(DF716=0,0,-1*DF716^2/$Z$7)</f>
        <v>-0.20427357628038534</v>
      </c>
      <c r="DH716" s="61">
        <f>IF($AA$7,$Z$7*($Q716-1)/(1+DG727*($Q716-1)),0)</f>
        <v>0.1429243073379701</v>
      </c>
      <c r="DI716" s="114">
        <f>IF(DH716=0,0,-1*DH716^2/$Z$7)</f>
        <v>-0.20427357628038534</v>
      </c>
      <c r="DJ716" s="61">
        <f>IF($AA$7,$Z$7*($Q716-1)/(1+DI727*($Q716-1)),0)</f>
        <v>0.1429243073379701</v>
      </c>
      <c r="DK716" s="114">
        <f>IF(DJ716=0,0,-1*DJ716^2/$Z$7)</f>
        <v>-0.20427357628038534</v>
      </c>
      <c r="DL716" s="61">
        <f>IF($AA$7,$Z$7*($Q716-1)/(1+DK727*($Q716-1)),0)</f>
        <v>0.1429243073379701</v>
      </c>
      <c r="DM716" s="154">
        <f>IF(DL716=0,0,-1*DL716^2/$Z$7)</f>
        <v>-0.20427357628038534</v>
      </c>
    </row>
    <row r="717" spans="14:117" x14ac:dyDescent="0.25">
      <c r="N717" s="153">
        <f>$Z$8/(O714*(Q717-1)+1)</f>
        <v>0.10201986773640992</v>
      </c>
      <c r="O717" s="169">
        <f t="shared" ref="O717:O725" si="136">N717*Q717</f>
        <v>9.3710882532935025E-2</v>
      </c>
      <c r="P717" s="78">
        <v>2</v>
      </c>
      <c r="Q717" s="61">
        <f>IF($AA$8,AV692/AV704,0)</f>
        <v>0.91855522470443773</v>
      </c>
      <c r="R717" s="61">
        <f>IF($AA$8,$Z$8*($Q717-1)/(1+O674*($Q717-1)),0)</f>
        <v>-8.3089852034741105E-3</v>
      </c>
      <c r="S717" s="114">
        <f>IF(R717=0,0,-1*R717^2/$Z$8)</f>
        <v>-6.9039235111551694E-4</v>
      </c>
      <c r="T717" s="61">
        <f>IF($AA$8,$Z$8*($Q717-1)/(1+S727*($Q717-1)),0)</f>
        <v>-8.3115385392971697E-3</v>
      </c>
      <c r="U717" s="114">
        <f>IF(T717=0,0,-1*T717^2/$Z$8)</f>
        <v>-6.9081672890222115E-4</v>
      </c>
      <c r="V717" s="61">
        <f>IF($AA$8,$Z$8*($Q717-1)/(1+U727*($Q717-1)),0)</f>
        <v>-8.3089752902102566E-3</v>
      </c>
      <c r="W717" s="114">
        <f>IF(V717=0,0,-1*V717^2/$Z$8)</f>
        <v>-6.9039070373324608E-4</v>
      </c>
      <c r="X717" s="61">
        <f>IF($AA$8,$Z$8*($Q717-1)/(1+W727*($Q717-1)),0)</f>
        <v>-8.3089852033226396E-3</v>
      </c>
      <c r="Y717" s="114">
        <f>IF(X717=0,0,-1*X717^2/$Z$8)</f>
        <v>-6.9039235109034556E-4</v>
      </c>
      <c r="Z717" s="61">
        <f>IF($AA$8,$Z$8*($Q717-1)/(1+Y727*($Q717-1)),0)</f>
        <v>-8.3089852034748894E-3</v>
      </c>
      <c r="AA717" s="114">
        <f>IF(Z717=0,0,-1*Z717^2/$Z$8)</f>
        <v>-6.9039235111564639E-4</v>
      </c>
      <c r="AB717" s="61">
        <f>IF($AA$8,$Z$8*($Q717-1)/(1+AA727*($Q717-1)),0)</f>
        <v>-8.3089852034748894E-3</v>
      </c>
      <c r="AC717" s="114">
        <f>IF(AB717=0,0,-1*AB717^2/$Z$8)</f>
        <v>-6.9039235111564639E-4</v>
      </c>
      <c r="AD717" s="61">
        <f>IF($AA$8,$Z$8*($Q717-1)/(1+AC727*($Q717-1)),0)</f>
        <v>-8.3089852034748894E-3</v>
      </c>
      <c r="AE717" s="114">
        <f>IF(AD717=0,0,-1*AD717^2/$Z$8)</f>
        <v>-6.9039235111564639E-4</v>
      </c>
      <c r="AF717" s="61">
        <f>IF($AA$8,$Z$8*($Q717-1)/(1+AE727*($Q717-1)),0)</f>
        <v>-8.3089852034748894E-3</v>
      </c>
      <c r="AG717" s="114">
        <f>IF(AF717=0,0,-1*AF717^2/$Z$8)</f>
        <v>-6.9039235111564639E-4</v>
      </c>
      <c r="AH717" s="61">
        <f>IF($AA$8,$Z$8*($Q717-1)/(1+AG727*($Q717-1)),0)</f>
        <v>-8.3089852034748894E-3</v>
      </c>
      <c r="AI717" s="114">
        <f>IF(AH717=0,0,-1*AH717^2/$Z$8)</f>
        <v>-6.9039235111564639E-4</v>
      </c>
      <c r="AJ717" s="61">
        <f>IF($AA$8,$Z$8*($Q717-1)/(1+AI727*($Q717-1)),0)</f>
        <v>-8.3089852034748894E-3</v>
      </c>
      <c r="AK717" s="114">
        <f>IF(AJ717=0,0,-1*AJ717^2/$Z$8)</f>
        <v>-6.9039235111564639E-4</v>
      </c>
      <c r="AL717" s="61">
        <f>IF($AA$8,$Z$8*($Q717-1)/(1+AK727*($Q717-1)),0)</f>
        <v>-8.3089852034748894E-3</v>
      </c>
      <c r="AM717" s="114">
        <f>IF(AL717=0,0,-1*AL717^2/$Z$8)</f>
        <v>-6.9039235111564639E-4</v>
      </c>
      <c r="AN717" s="61">
        <f>IF($AA$8,$Z$8*($Q717-1)/(1+AM727*($Q717-1)),0)</f>
        <v>-8.3089852034748894E-3</v>
      </c>
      <c r="AO717" s="114">
        <f>IF(AN717=0,0,-1*AN717^2/$Z$8)</f>
        <v>-6.9039235111564639E-4</v>
      </c>
      <c r="AP717" s="61">
        <f>IF($AA$8,$Z$8*($Q717-1)/(1+AO727*($Q717-1)),0)</f>
        <v>-8.3089852034748894E-3</v>
      </c>
      <c r="AQ717" s="114">
        <f>IF(AP717=0,0,-1*AP717^2/$Z$8)</f>
        <v>-6.9039235111564639E-4</v>
      </c>
      <c r="AR717" s="61">
        <f>IF($AA$8,$Z$8*($Q717-1)/(1+AQ727*($Q717-1)),0)</f>
        <v>-8.3089852034748894E-3</v>
      </c>
      <c r="AS717" s="114">
        <f>IF(AR717=0,0,-1*AR717^2/$Z$8)</f>
        <v>-6.9039235111564639E-4</v>
      </c>
      <c r="AT717" s="61">
        <f>IF($AA$8,$Z$8*($Q717-1)/(1+AS727*($Q717-1)),0)</f>
        <v>-8.3089852034748894E-3</v>
      </c>
      <c r="AU717" s="114">
        <f>IF(AT717=0,0,-1*AT717^2/$Z$8)</f>
        <v>-6.9039235111564639E-4</v>
      </c>
      <c r="AV717" s="61">
        <f>IF($AA$8,$Z$8*($Q717-1)/(1+AU727*($Q717-1)),0)</f>
        <v>-8.3089852034748894E-3</v>
      </c>
      <c r="AW717" s="114">
        <f>IF(AV717=0,0,-1*AV717^2/$Z$8)</f>
        <v>-6.9039235111564639E-4</v>
      </c>
      <c r="AX717" s="61">
        <f>IF($AA$8,$Z$8*($Q717-1)/(1+AW727*($Q717-1)),0)</f>
        <v>-8.3089852034748894E-3</v>
      </c>
      <c r="AY717" s="114">
        <f>IF(AX717=0,0,-1*AX717^2/$Z$8)</f>
        <v>-6.9039235111564639E-4</v>
      </c>
      <c r="AZ717" s="61">
        <f>IF($AA$8,$Z$8*($Q717-1)/(1+AY727*($Q717-1)),0)</f>
        <v>-8.3089852034748894E-3</v>
      </c>
      <c r="BA717" s="114">
        <f>IF(AZ717=0,0,-1*AZ717^2/$Z$8)</f>
        <v>-6.9039235111564639E-4</v>
      </c>
      <c r="BB717" s="61">
        <f>IF($AA$8,$Z$8*($Q717-1)/(1+BA727*($Q717-1)),0)</f>
        <v>-8.3089852034748894E-3</v>
      </c>
      <c r="BC717" s="114">
        <f>IF(BB717=0,0,-1*BB717^2/$Z$8)</f>
        <v>-6.9039235111564639E-4</v>
      </c>
      <c r="BD717" s="61">
        <f>IF($AA$8,$Z$8*($Q717-1)/(1+BC727*($Q717-1)),0)</f>
        <v>-8.3089852034748894E-3</v>
      </c>
      <c r="BE717" s="114">
        <f>IF(BD717=0,0,-1*BD717^2/$Z$8)</f>
        <v>-6.9039235111564639E-4</v>
      </c>
      <c r="BF717" s="61">
        <f>IF($AA$8,$Z$8*($Q717-1)/(1+BE727*($Q717-1)),0)</f>
        <v>-8.3089852034748894E-3</v>
      </c>
      <c r="BG717" s="114">
        <f>IF(BF717=0,0,-1*BF717^2/$Z$8)</f>
        <v>-6.9039235111564639E-4</v>
      </c>
      <c r="BH717" s="61">
        <f>IF($AA$8,$Z$8*($Q717-1)/(1+BG727*($Q717-1)),0)</f>
        <v>-8.3089852034748894E-3</v>
      </c>
      <c r="BI717" s="114">
        <f>IF(BH717=0,0,-1*BH717^2/$Z$8)</f>
        <v>-6.9039235111564639E-4</v>
      </c>
      <c r="BJ717" s="61">
        <f>IF($AA$8,$Z$8*($Q717-1)/(1+BI727*($Q717-1)),0)</f>
        <v>-8.3089852034748894E-3</v>
      </c>
      <c r="BK717" s="114">
        <f>IF(BJ717=0,0,-1*BJ717^2/$Z$8)</f>
        <v>-6.9039235111564639E-4</v>
      </c>
      <c r="BL717" s="61">
        <f>IF($AA$8,$Z$8*($Q717-1)/(1+BK727*($Q717-1)),0)</f>
        <v>-8.3089852034748894E-3</v>
      </c>
      <c r="BM717" s="114">
        <f>IF(BL717=0,0,-1*BL717^2/$Z$8)</f>
        <v>-6.9039235111564639E-4</v>
      </c>
      <c r="BN717" s="61">
        <f>IF($AA$8,$Z$8*($Q717-1)/(1+BM727*($Q717-1)),0)</f>
        <v>-8.3089852034748894E-3</v>
      </c>
      <c r="BO717" s="114">
        <f>IF(BN717=0,0,-1*BN717^2/$Z$8)</f>
        <v>-6.9039235111564639E-4</v>
      </c>
      <c r="BP717" s="61">
        <f>IF($AA$8,$Z$8*($Q717-1)/(1+BO727*($Q717-1)),0)</f>
        <v>-8.3089852034748894E-3</v>
      </c>
      <c r="BQ717" s="114">
        <f>IF(BP717=0,0,-1*BP717^2/$Z$8)</f>
        <v>-6.9039235111564639E-4</v>
      </c>
      <c r="BR717" s="61">
        <f>IF($AA$8,$Z$8*($Q717-1)/(1+BQ727*($Q717-1)),0)</f>
        <v>-8.3089852034748894E-3</v>
      </c>
      <c r="BS717" s="114">
        <f>IF(BR717=0,0,-1*BR717^2/$Z$8)</f>
        <v>-6.9039235111564639E-4</v>
      </c>
      <c r="BT717" s="61">
        <f>IF($AA$8,$Z$8*($Q717-1)/(1+BS727*($Q717-1)),0)</f>
        <v>-8.3089852034748894E-3</v>
      </c>
      <c r="BU717" s="114">
        <f>IF(BT717=0,0,-1*BT717^2/$Z$8)</f>
        <v>-6.9039235111564639E-4</v>
      </c>
      <c r="BV717" s="61">
        <f>IF($AA$8,$Z$8*($Q717-1)/(1+BU727*($Q717-1)),0)</f>
        <v>-8.3089852034748894E-3</v>
      </c>
      <c r="BW717" s="114">
        <f>IF(BV717=0,0,-1*BV717^2/$Z$8)</f>
        <v>-6.9039235111564639E-4</v>
      </c>
      <c r="BX717" s="61">
        <f>IF($AA$8,$Z$8*($Q717-1)/(1+BW727*($Q717-1)),0)</f>
        <v>-8.3089852034748894E-3</v>
      </c>
      <c r="BY717" s="114">
        <f>IF(BX717=0,0,-1*BX717^2/$Z$8)</f>
        <v>-6.9039235111564639E-4</v>
      </c>
      <c r="BZ717" s="61">
        <f>IF($AA$8,$Z$8*($Q717-1)/(1+BY727*($Q717-1)),0)</f>
        <v>-8.3089852034748894E-3</v>
      </c>
      <c r="CA717" s="114">
        <f>IF(BZ717=0,0,-1*BZ717^2/$Z$8)</f>
        <v>-6.9039235111564639E-4</v>
      </c>
      <c r="CB717" s="61">
        <f>IF($AA$8,$Z$8*($Q717-1)/(1+CA727*($Q717-1)),0)</f>
        <v>-8.3089852034748894E-3</v>
      </c>
      <c r="CC717" s="114">
        <f>IF(CB717=0,0,-1*CB717^2/$Z$8)</f>
        <v>-6.9039235111564639E-4</v>
      </c>
      <c r="CD717" s="61">
        <f>IF($AA$8,$Z$8*($Q717-1)/(1+CC727*($Q717-1)),0)</f>
        <v>-8.3089852034748894E-3</v>
      </c>
      <c r="CE717" s="114">
        <f>IF(CD717=0,0,-1*CD717^2/$Z$8)</f>
        <v>-6.9039235111564639E-4</v>
      </c>
      <c r="CF717" s="61">
        <f>IF($AA$8,$Z$8*($Q717-1)/(1+CE727*($Q717-1)),0)</f>
        <v>-8.3089852034748894E-3</v>
      </c>
      <c r="CG717" s="114">
        <f>IF(CF717=0,0,-1*CF717^2/$Z$8)</f>
        <v>-6.9039235111564639E-4</v>
      </c>
      <c r="CH717" s="61">
        <f>IF($AA$8,$Z$8*($Q717-1)/(1+CG727*($Q717-1)),0)</f>
        <v>-8.3089852034748894E-3</v>
      </c>
      <c r="CI717" s="114">
        <f>IF(CH717=0,0,-1*CH717^2/$Z$8)</f>
        <v>-6.9039235111564639E-4</v>
      </c>
      <c r="CJ717" s="61">
        <f>IF($AA$8,$Z$8*($Q717-1)/(1+CI727*($Q717-1)),0)</f>
        <v>-8.3089852034748894E-3</v>
      </c>
      <c r="CK717" s="114">
        <f>IF(CJ717=0,0,-1*CJ717^2/$Z$8)</f>
        <v>-6.9039235111564639E-4</v>
      </c>
      <c r="CL717" s="61">
        <f>IF($AA$8,$Z$8*($Q717-1)/(1+CK727*($Q717-1)),0)</f>
        <v>-8.3089852034748894E-3</v>
      </c>
      <c r="CM717" s="114">
        <f>IF(CL717=0,0,-1*CL717^2/$Z$8)</f>
        <v>-6.9039235111564639E-4</v>
      </c>
      <c r="CN717" s="61">
        <f>IF($AA$8,$Z$8*($Q717-1)/(1+CM727*($Q717-1)),0)</f>
        <v>-8.3089852034748894E-3</v>
      </c>
      <c r="CO717" s="114">
        <f>IF(CN717=0,0,-1*CN717^2/$Z$8)</f>
        <v>-6.9039235111564639E-4</v>
      </c>
      <c r="CP717" s="61">
        <f>IF($AA$8,$Z$8*($Q717-1)/(1+CO727*($Q717-1)),0)</f>
        <v>-8.3089852034748894E-3</v>
      </c>
      <c r="CQ717" s="114">
        <f>IF(CP717=0,0,-1*CP717^2/$Z$8)</f>
        <v>-6.9039235111564639E-4</v>
      </c>
      <c r="CR717" s="61">
        <f>IF($AA$8,$Z$8*($Q717-1)/(1+CQ727*($Q717-1)),0)</f>
        <v>-8.3089852034748894E-3</v>
      </c>
      <c r="CS717" s="114">
        <f>IF(CR717=0,0,-1*CR717^2/$Z$8)</f>
        <v>-6.9039235111564639E-4</v>
      </c>
      <c r="CT717" s="61">
        <f>IF($AA$8,$Z$8*($Q717-1)/(1+CS727*($Q717-1)),0)</f>
        <v>-8.3089852034748894E-3</v>
      </c>
      <c r="CU717" s="114">
        <f>IF(CT717=0,0,-1*CT717^2/$Z$8)</f>
        <v>-6.9039235111564639E-4</v>
      </c>
      <c r="CV717" s="61">
        <f>IF($AA$8,$Z$8*($Q717-1)/(1+CU727*($Q717-1)),0)</f>
        <v>-8.3089852034748894E-3</v>
      </c>
      <c r="CW717" s="114">
        <f>IF(CV717=0,0,-1*CV717^2/$Z$8)</f>
        <v>-6.9039235111564639E-4</v>
      </c>
      <c r="CX717" s="61">
        <f>IF($AA$8,$Z$8*($Q717-1)/(1+CW727*($Q717-1)),0)</f>
        <v>-8.3089852034748894E-3</v>
      </c>
      <c r="CY717" s="114">
        <f>IF(CX717=0,0,-1*CX717^2/$Z$8)</f>
        <v>-6.9039235111564639E-4</v>
      </c>
      <c r="CZ717" s="61">
        <f>IF($AA$8,$Z$8*($Q717-1)/(1+CY727*($Q717-1)),0)</f>
        <v>-8.3089852034748894E-3</v>
      </c>
      <c r="DA717" s="114">
        <f>IF(CZ717=0,0,-1*CZ717^2/$Z$8)</f>
        <v>-6.9039235111564639E-4</v>
      </c>
      <c r="DB717" s="61">
        <f>IF($AA$8,$Z$8*($Q717-1)/(1+DA727*($Q717-1)),0)</f>
        <v>-8.3089852034748894E-3</v>
      </c>
      <c r="DC717" s="114">
        <f>IF(DB717=0,0,-1*DB717^2/$Z$8)</f>
        <v>-6.9039235111564639E-4</v>
      </c>
      <c r="DD717" s="61">
        <f>IF($AA$8,$Z$8*($Q717-1)/(1+DC727*($Q717-1)),0)</f>
        <v>-8.3089852034748894E-3</v>
      </c>
      <c r="DE717" s="114">
        <f>IF(DD717=0,0,-1*DD717^2/$Z$8)</f>
        <v>-6.9039235111564639E-4</v>
      </c>
      <c r="DF717" s="61">
        <f>IF($AA$8,$Z$8*($Q717-1)/(1+DE727*($Q717-1)),0)</f>
        <v>-8.3089852034748894E-3</v>
      </c>
      <c r="DG717" s="114">
        <f>IF(DF717=0,0,-1*DF717^2/$Z$8)</f>
        <v>-6.9039235111564639E-4</v>
      </c>
      <c r="DH717" s="61">
        <f>IF($AA$8,$Z$8*($Q717-1)/(1+DG727*($Q717-1)),0)</f>
        <v>-8.3089852034748894E-3</v>
      </c>
      <c r="DI717" s="114">
        <f>IF(DH717=0,0,-1*DH717^2/$Z$8)</f>
        <v>-6.9039235111564639E-4</v>
      </c>
      <c r="DJ717" s="61">
        <f>IF($AA$8,$Z$8*($Q717-1)/(1+DI727*($Q717-1)),0)</f>
        <v>-8.3089852034748894E-3</v>
      </c>
      <c r="DK717" s="114">
        <f>IF(DJ717=0,0,-1*DJ717^2/$Z$8)</f>
        <v>-6.9039235111564639E-4</v>
      </c>
      <c r="DL717" s="61">
        <f>IF($AA$8,$Z$8*($Q717-1)/(1+DK727*($Q717-1)),0)</f>
        <v>-8.3089852034748894E-3</v>
      </c>
      <c r="DM717" s="154">
        <f>IF(DL717=0,0,-1*DL717^2/$Z$8)</f>
        <v>-6.9039235111564639E-4</v>
      </c>
    </row>
    <row r="718" spans="14:117" x14ac:dyDescent="0.25">
      <c r="N718" s="153">
        <f>$Z$9/(O714*(Q718-1)+1)</f>
        <v>0.11931858871592245</v>
      </c>
      <c r="O718" s="169">
        <f t="shared" si="136"/>
        <v>3.9849094303422629E-2</v>
      </c>
      <c r="P718" s="78">
        <v>3</v>
      </c>
      <c r="Q718" s="61">
        <f>IF($AA$9,AV693/AV705,0)</f>
        <v>0.33397222287213468</v>
      </c>
      <c r="R718" s="61">
        <f>IF($AA$9,$Z$9*($Q718-1)/(1+O674*($Q718-1)),0)</f>
        <v>-7.9469494412428635E-2</v>
      </c>
      <c r="S718" s="114">
        <f>IF(R718=0,0,-1*R718^2/$Z$9)</f>
        <v>-6.3154005421670253E-2</v>
      </c>
      <c r="T718" s="61">
        <f>IF($AA$9,$Z$9*($Q718-1)/(1+S727*($Q718-1)),0)</f>
        <v>-7.970367848011338E-2</v>
      </c>
      <c r="U718" s="114">
        <f>IF(T718=0,0,-1*T718^2/$Z$9)</f>
        <v>-6.3526763632612879E-2</v>
      </c>
      <c r="V718" s="61">
        <f>IF($AA$9,$Z$9*($Q718-1)/(1+U727*($Q718-1)),0)</f>
        <v>-7.9468587600640697E-2</v>
      </c>
      <c r="W718" s="114">
        <f>IF(V718=0,0,-1*V718^2/$Z$9)</f>
        <v>-6.315256415240704E-2</v>
      </c>
      <c r="X718" s="61">
        <f>IF($AA$9,$Z$9*($Q718-1)/(1+W727*($Q718-1)),0)</f>
        <v>-7.9469494398572649E-2</v>
      </c>
      <c r="Y718" s="114">
        <f>IF(X718=0,0,-1*X718^2/$Z$9)</f>
        <v>-6.3154005399647689E-2</v>
      </c>
      <c r="Z718" s="61">
        <f>IF($AA$9,$Z$9*($Q718-1)/(1+Y727*($Q718-1)),0)</f>
        <v>-7.9469494412499828E-2</v>
      </c>
      <c r="AA718" s="114">
        <f>IF(Z718=0,0,-1*Z718^2/$Z$9)</f>
        <v>-6.3154005421783399E-2</v>
      </c>
      <c r="AB718" s="61">
        <f>IF($AA$9,$Z$9*($Q718-1)/(1+AA727*($Q718-1)),0)</f>
        <v>-7.9469494412499828E-2</v>
      </c>
      <c r="AC718" s="114">
        <f>IF(AB718=0,0,-1*AB718^2/$Z$9)</f>
        <v>-6.3154005421783399E-2</v>
      </c>
      <c r="AD718" s="61">
        <f>IF($AA$9,$Z$9*($Q718-1)/(1+AC727*($Q718-1)),0)</f>
        <v>-7.9469494412499828E-2</v>
      </c>
      <c r="AE718" s="114">
        <f>IF(AD718=0,0,-1*AD718^2/$Z$9)</f>
        <v>-6.3154005421783399E-2</v>
      </c>
      <c r="AF718" s="61">
        <f>IF($AA$9,$Z$9*($Q718-1)/(1+AE727*($Q718-1)),0)</f>
        <v>-7.9469494412499828E-2</v>
      </c>
      <c r="AG718" s="114">
        <f>IF(AF718=0,0,-1*AF718^2/$Z$9)</f>
        <v>-6.3154005421783399E-2</v>
      </c>
      <c r="AH718" s="61">
        <f>IF($AA$9,$Z$9*($Q718-1)/(1+AG727*($Q718-1)),0)</f>
        <v>-7.9469494412499828E-2</v>
      </c>
      <c r="AI718" s="114">
        <f>IF(AH718=0,0,-1*AH718^2/$Z$9)</f>
        <v>-6.3154005421783399E-2</v>
      </c>
      <c r="AJ718" s="61">
        <f>IF($AA$9,$Z$9*($Q718-1)/(1+AI727*($Q718-1)),0)</f>
        <v>-7.9469494412499828E-2</v>
      </c>
      <c r="AK718" s="114">
        <f>IF(AJ718=0,0,-1*AJ718^2/$Z$9)</f>
        <v>-6.3154005421783399E-2</v>
      </c>
      <c r="AL718" s="61">
        <f>IF($AA$9,$Z$9*($Q718-1)/(1+AK727*($Q718-1)),0)</f>
        <v>-7.9469494412499828E-2</v>
      </c>
      <c r="AM718" s="114">
        <f>IF(AL718=0,0,-1*AL718^2/$Z$9)</f>
        <v>-6.3154005421783399E-2</v>
      </c>
      <c r="AN718" s="61">
        <f>IF($AA$9,$Z$9*($Q718-1)/(1+AM727*($Q718-1)),0)</f>
        <v>-7.9469494412499828E-2</v>
      </c>
      <c r="AO718" s="114">
        <f>IF(AN718=0,0,-1*AN718^2/$Z$9)</f>
        <v>-6.3154005421783399E-2</v>
      </c>
      <c r="AP718" s="61">
        <f>IF($AA$9,$Z$9*($Q718-1)/(1+AO727*($Q718-1)),0)</f>
        <v>-7.9469494412499828E-2</v>
      </c>
      <c r="AQ718" s="114">
        <f>IF(AP718=0,0,-1*AP718^2/$Z$9)</f>
        <v>-6.3154005421783399E-2</v>
      </c>
      <c r="AR718" s="61">
        <f>IF($AA$9,$Z$9*($Q718-1)/(1+AQ727*($Q718-1)),0)</f>
        <v>-7.9469494412499828E-2</v>
      </c>
      <c r="AS718" s="114">
        <f>IF(AR718=0,0,-1*AR718^2/$Z$9)</f>
        <v>-6.3154005421783399E-2</v>
      </c>
      <c r="AT718" s="61">
        <f>IF($AA$9,$Z$9*($Q718-1)/(1+AS727*($Q718-1)),0)</f>
        <v>-7.9469494412499828E-2</v>
      </c>
      <c r="AU718" s="114">
        <f>IF(AT718=0,0,-1*AT718^2/$Z$9)</f>
        <v>-6.3154005421783399E-2</v>
      </c>
      <c r="AV718" s="61">
        <f>IF($AA$9,$Z$9*($Q718-1)/(1+AU727*($Q718-1)),0)</f>
        <v>-7.9469494412499828E-2</v>
      </c>
      <c r="AW718" s="114">
        <f>IF(AV718=0,0,-1*AV718^2/$Z$9)</f>
        <v>-6.3154005421783399E-2</v>
      </c>
      <c r="AX718" s="61">
        <f>IF($AA$9,$Z$9*($Q718-1)/(1+AW727*($Q718-1)),0)</f>
        <v>-7.9469494412499828E-2</v>
      </c>
      <c r="AY718" s="114">
        <f>IF(AX718=0,0,-1*AX718^2/$Z$9)</f>
        <v>-6.3154005421783399E-2</v>
      </c>
      <c r="AZ718" s="61">
        <f>IF($AA$9,$Z$9*($Q718-1)/(1+AY727*($Q718-1)),0)</f>
        <v>-7.9469494412499828E-2</v>
      </c>
      <c r="BA718" s="114">
        <f>IF(AZ718=0,0,-1*AZ718^2/$Z$9)</f>
        <v>-6.3154005421783399E-2</v>
      </c>
      <c r="BB718" s="61">
        <f>IF($AA$9,$Z$9*($Q718-1)/(1+BA727*($Q718-1)),0)</f>
        <v>-7.9469494412499828E-2</v>
      </c>
      <c r="BC718" s="114">
        <f>IF(BB718=0,0,-1*BB718^2/$Z$9)</f>
        <v>-6.3154005421783399E-2</v>
      </c>
      <c r="BD718" s="61">
        <f>IF($AA$9,$Z$9*($Q718-1)/(1+BC727*($Q718-1)),0)</f>
        <v>-7.9469494412499828E-2</v>
      </c>
      <c r="BE718" s="114">
        <f>IF(BD718=0,0,-1*BD718^2/$Z$9)</f>
        <v>-6.3154005421783399E-2</v>
      </c>
      <c r="BF718" s="61">
        <f>IF($AA$9,$Z$9*($Q718-1)/(1+BE727*($Q718-1)),0)</f>
        <v>-7.9469494412499828E-2</v>
      </c>
      <c r="BG718" s="114">
        <f>IF(BF718=0,0,-1*BF718^2/$Z$9)</f>
        <v>-6.3154005421783399E-2</v>
      </c>
      <c r="BH718" s="61">
        <f>IF($AA$9,$Z$9*($Q718-1)/(1+BG727*($Q718-1)),0)</f>
        <v>-7.9469494412499828E-2</v>
      </c>
      <c r="BI718" s="114">
        <f>IF(BH718=0,0,-1*BH718^2/$Z$9)</f>
        <v>-6.3154005421783399E-2</v>
      </c>
      <c r="BJ718" s="61">
        <f>IF($AA$9,$Z$9*($Q718-1)/(1+BI727*($Q718-1)),0)</f>
        <v>-7.9469494412499828E-2</v>
      </c>
      <c r="BK718" s="114">
        <f>IF(BJ718=0,0,-1*BJ718^2/$Z$9)</f>
        <v>-6.3154005421783399E-2</v>
      </c>
      <c r="BL718" s="61">
        <f>IF($AA$9,$Z$9*($Q718-1)/(1+BK727*($Q718-1)),0)</f>
        <v>-7.9469494412499828E-2</v>
      </c>
      <c r="BM718" s="114">
        <f>IF(BL718=0,0,-1*BL718^2/$Z$9)</f>
        <v>-6.3154005421783399E-2</v>
      </c>
      <c r="BN718" s="61">
        <f>IF($AA$9,$Z$9*($Q718-1)/(1+BM727*($Q718-1)),0)</f>
        <v>-7.9469494412499828E-2</v>
      </c>
      <c r="BO718" s="114">
        <f>IF(BN718=0,0,-1*BN718^2/$Z$9)</f>
        <v>-6.3154005421783399E-2</v>
      </c>
      <c r="BP718" s="61">
        <f>IF($AA$9,$Z$9*($Q718-1)/(1+BO727*($Q718-1)),0)</f>
        <v>-7.9469494412499828E-2</v>
      </c>
      <c r="BQ718" s="114">
        <f>IF(BP718=0,0,-1*BP718^2/$Z$9)</f>
        <v>-6.3154005421783399E-2</v>
      </c>
      <c r="BR718" s="61">
        <f>IF($AA$9,$Z$9*($Q718-1)/(1+BQ727*($Q718-1)),0)</f>
        <v>-7.9469494412499828E-2</v>
      </c>
      <c r="BS718" s="114">
        <f>IF(BR718=0,0,-1*BR718^2/$Z$9)</f>
        <v>-6.3154005421783399E-2</v>
      </c>
      <c r="BT718" s="61">
        <f>IF($AA$9,$Z$9*($Q718-1)/(1+BS727*($Q718-1)),0)</f>
        <v>-7.9469494412499828E-2</v>
      </c>
      <c r="BU718" s="114">
        <f>IF(BT718=0,0,-1*BT718^2/$Z$9)</f>
        <v>-6.3154005421783399E-2</v>
      </c>
      <c r="BV718" s="61">
        <f>IF($AA$9,$Z$9*($Q718-1)/(1+BU727*($Q718-1)),0)</f>
        <v>-7.9469494412499828E-2</v>
      </c>
      <c r="BW718" s="114">
        <f>IF(BV718=0,0,-1*BV718^2/$Z$9)</f>
        <v>-6.3154005421783399E-2</v>
      </c>
      <c r="BX718" s="61">
        <f>IF($AA$9,$Z$9*($Q718-1)/(1+BW727*($Q718-1)),0)</f>
        <v>-7.9469494412499828E-2</v>
      </c>
      <c r="BY718" s="114">
        <f>IF(BX718=0,0,-1*BX718^2/$Z$9)</f>
        <v>-6.3154005421783399E-2</v>
      </c>
      <c r="BZ718" s="61">
        <f>IF($AA$9,$Z$9*($Q718-1)/(1+BY727*($Q718-1)),0)</f>
        <v>-7.9469494412499828E-2</v>
      </c>
      <c r="CA718" s="114">
        <f>IF(BZ718=0,0,-1*BZ718^2/$Z$9)</f>
        <v>-6.3154005421783399E-2</v>
      </c>
      <c r="CB718" s="61">
        <f>IF($AA$9,$Z$9*($Q718-1)/(1+CA727*($Q718-1)),0)</f>
        <v>-7.9469494412499828E-2</v>
      </c>
      <c r="CC718" s="114">
        <f>IF(CB718=0,0,-1*CB718^2/$Z$9)</f>
        <v>-6.3154005421783399E-2</v>
      </c>
      <c r="CD718" s="61">
        <f>IF($AA$9,$Z$9*($Q718-1)/(1+CC727*($Q718-1)),0)</f>
        <v>-7.9469494412499828E-2</v>
      </c>
      <c r="CE718" s="114">
        <f>IF(CD718=0,0,-1*CD718^2/$Z$9)</f>
        <v>-6.3154005421783399E-2</v>
      </c>
      <c r="CF718" s="61">
        <f>IF($AA$9,$Z$9*($Q718-1)/(1+CE727*($Q718-1)),0)</f>
        <v>-7.9469494412499828E-2</v>
      </c>
      <c r="CG718" s="114">
        <f>IF(CF718=0,0,-1*CF718^2/$Z$9)</f>
        <v>-6.3154005421783399E-2</v>
      </c>
      <c r="CH718" s="61">
        <f>IF($AA$9,$Z$9*($Q718-1)/(1+CG727*($Q718-1)),0)</f>
        <v>-7.9469494412499828E-2</v>
      </c>
      <c r="CI718" s="114">
        <f>IF(CH718=0,0,-1*CH718^2/$Z$9)</f>
        <v>-6.3154005421783399E-2</v>
      </c>
      <c r="CJ718" s="61">
        <f>IF($AA$9,$Z$9*($Q718-1)/(1+CI727*($Q718-1)),0)</f>
        <v>-7.9469494412499828E-2</v>
      </c>
      <c r="CK718" s="114">
        <f>IF(CJ718=0,0,-1*CJ718^2/$Z$9)</f>
        <v>-6.3154005421783399E-2</v>
      </c>
      <c r="CL718" s="61">
        <f>IF($AA$9,$Z$9*($Q718-1)/(1+CK727*($Q718-1)),0)</f>
        <v>-7.9469494412499828E-2</v>
      </c>
      <c r="CM718" s="114">
        <f>IF(CL718=0,0,-1*CL718^2/$Z$9)</f>
        <v>-6.3154005421783399E-2</v>
      </c>
      <c r="CN718" s="61">
        <f>IF($AA$9,$Z$9*($Q718-1)/(1+CM727*($Q718-1)),0)</f>
        <v>-7.9469494412499828E-2</v>
      </c>
      <c r="CO718" s="114">
        <f>IF(CN718=0,0,-1*CN718^2/$Z$9)</f>
        <v>-6.3154005421783399E-2</v>
      </c>
      <c r="CP718" s="61">
        <f>IF($AA$9,$Z$9*($Q718-1)/(1+CO727*($Q718-1)),0)</f>
        <v>-7.9469494412499828E-2</v>
      </c>
      <c r="CQ718" s="114">
        <f>IF(CP718=0,0,-1*CP718^2/$Z$9)</f>
        <v>-6.3154005421783399E-2</v>
      </c>
      <c r="CR718" s="61">
        <f>IF($AA$9,$Z$9*($Q718-1)/(1+CQ727*($Q718-1)),0)</f>
        <v>-7.9469494412499828E-2</v>
      </c>
      <c r="CS718" s="114">
        <f>IF(CR718=0,0,-1*CR718^2/$Z$9)</f>
        <v>-6.3154005421783399E-2</v>
      </c>
      <c r="CT718" s="61">
        <f>IF($AA$9,$Z$9*($Q718-1)/(1+CS727*($Q718-1)),0)</f>
        <v>-7.9469494412499828E-2</v>
      </c>
      <c r="CU718" s="114">
        <f>IF(CT718=0,0,-1*CT718^2/$Z$9)</f>
        <v>-6.3154005421783399E-2</v>
      </c>
      <c r="CV718" s="61">
        <f>IF($AA$9,$Z$9*($Q718-1)/(1+CU727*($Q718-1)),0)</f>
        <v>-7.9469494412499828E-2</v>
      </c>
      <c r="CW718" s="114">
        <f>IF(CV718=0,0,-1*CV718^2/$Z$9)</f>
        <v>-6.3154005421783399E-2</v>
      </c>
      <c r="CX718" s="61">
        <f>IF($AA$9,$Z$9*($Q718-1)/(1+CW727*($Q718-1)),0)</f>
        <v>-7.9469494412499828E-2</v>
      </c>
      <c r="CY718" s="114">
        <f>IF(CX718=0,0,-1*CX718^2/$Z$9)</f>
        <v>-6.3154005421783399E-2</v>
      </c>
      <c r="CZ718" s="61">
        <f>IF($AA$9,$Z$9*($Q718-1)/(1+CY727*($Q718-1)),0)</f>
        <v>-7.9469494412499828E-2</v>
      </c>
      <c r="DA718" s="114">
        <f>IF(CZ718=0,0,-1*CZ718^2/$Z$9)</f>
        <v>-6.3154005421783399E-2</v>
      </c>
      <c r="DB718" s="61">
        <f>IF($AA$9,$Z$9*($Q718-1)/(1+DA727*($Q718-1)),0)</f>
        <v>-7.9469494412499828E-2</v>
      </c>
      <c r="DC718" s="114">
        <f>IF(DB718=0,0,-1*DB718^2/$Z$9)</f>
        <v>-6.3154005421783399E-2</v>
      </c>
      <c r="DD718" s="61">
        <f>IF($AA$9,$Z$9*($Q718-1)/(1+DC727*($Q718-1)),0)</f>
        <v>-7.9469494412499828E-2</v>
      </c>
      <c r="DE718" s="114">
        <f>IF(DD718=0,0,-1*DD718^2/$Z$9)</f>
        <v>-6.3154005421783399E-2</v>
      </c>
      <c r="DF718" s="61">
        <f>IF($AA$9,$Z$9*($Q718-1)/(1+DE727*($Q718-1)),0)</f>
        <v>-7.9469494412499828E-2</v>
      </c>
      <c r="DG718" s="114">
        <f>IF(DF718=0,0,-1*DF718^2/$Z$9)</f>
        <v>-6.3154005421783399E-2</v>
      </c>
      <c r="DH718" s="61">
        <f>IF($AA$9,$Z$9*($Q718-1)/(1+DG727*($Q718-1)),0)</f>
        <v>-7.9469494412499828E-2</v>
      </c>
      <c r="DI718" s="114">
        <f>IF(DH718=0,0,-1*DH718^2/$Z$9)</f>
        <v>-6.3154005421783399E-2</v>
      </c>
      <c r="DJ718" s="61">
        <f>IF($AA$9,$Z$9*($Q718-1)/(1+DI727*($Q718-1)),0)</f>
        <v>-7.9469494412499828E-2</v>
      </c>
      <c r="DK718" s="114">
        <f>IF(DJ718=0,0,-1*DJ718^2/$Z$9)</f>
        <v>-6.3154005421783399E-2</v>
      </c>
      <c r="DL718" s="61">
        <f>IF($AA$9,$Z$9*($Q718-1)/(1+DK727*($Q718-1)),0)</f>
        <v>-7.9469494412499828E-2</v>
      </c>
      <c r="DM718" s="154">
        <f>IF(DL718=0,0,-1*DL718^2/$Z$9)</f>
        <v>-6.3154005421783399E-2</v>
      </c>
    </row>
    <row r="719" spans="14:117" x14ac:dyDescent="0.25">
      <c r="N719" s="153">
        <f>$Z$10/(O714*(Q719-1)+1)</f>
        <v>0.12592706197496567</v>
      </c>
      <c r="O719" s="169">
        <f t="shared" si="136"/>
        <v>1.9272764549301612E-2</v>
      </c>
      <c r="P719" s="78">
        <v>4</v>
      </c>
      <c r="Q719" s="61">
        <f>IF($AA$10,AV694/AV706,0)</f>
        <v>0.15304704363811047</v>
      </c>
      <c r="R719" s="61">
        <f>IF($AA$10,$Z$10*($Q719-1)/(1+O674*($Q719-1)),0)</f>
        <v>-0.10665429742553581</v>
      </c>
      <c r="S719" s="114">
        <f>IF(R719=0,0,-1*R719^2/$Z$10)</f>
        <v>-0.11375139159334653</v>
      </c>
      <c r="T719" s="61">
        <f>IF($AA$10,$Z$10*($Q719-1)/(1+S727*($Q719-1)),0)</f>
        <v>-0.10707652945574839</v>
      </c>
      <c r="U719" s="114">
        <f>IF(T719=0,0,-1*T719^2/$Z$10)</f>
        <v>-0.11465383160287752</v>
      </c>
      <c r="V719" s="61">
        <f>IF($AA$10,$Z$10*($Q719-1)/(1+U727*($Q719-1)),0)</f>
        <v>-0.10665266410553551</v>
      </c>
      <c r="W719" s="114">
        <f>IF(V719=0,0,-1*V719^2/$Z$10)</f>
        <v>-0.1137479076080818</v>
      </c>
      <c r="X719" s="61">
        <f>IF($AA$10,$Z$10*($Q719-1)/(1+W727*($Q719-1)),0)</f>
        <v>-0.10665429740057877</v>
      </c>
      <c r="Y719" s="114">
        <f>IF(X719=0,0,-1*X719^2/$Z$10)</f>
        <v>-0.11375139154011103</v>
      </c>
      <c r="Z719" s="61">
        <f>IF($AA$10,$Z$10*($Q719-1)/(1+Y727*($Q719-1)),0)</f>
        <v>-0.10665429742566404</v>
      </c>
      <c r="AA719" s="114">
        <f>IF(Z719=0,0,-1*Z719^2/$Z$10)</f>
        <v>-0.11375139159362006</v>
      </c>
      <c r="AB719" s="61">
        <f>IF($AA$10,$Z$10*($Q719-1)/(1+AA727*($Q719-1)),0)</f>
        <v>-0.10665429742566404</v>
      </c>
      <c r="AC719" s="114">
        <f>IF(AB719=0,0,-1*AB719^2/$Z$10)</f>
        <v>-0.11375139159362006</v>
      </c>
      <c r="AD719" s="61">
        <f>IF($AA$10,$Z$10*($Q719-1)/(1+AC727*($Q719-1)),0)</f>
        <v>-0.10665429742566404</v>
      </c>
      <c r="AE719" s="114">
        <f>IF(AD719=0,0,-1*AD719^2/$Z$10)</f>
        <v>-0.11375139159362006</v>
      </c>
      <c r="AF719" s="61">
        <f>IF($AA$10,$Z$10*($Q719-1)/(1+AE727*($Q719-1)),0)</f>
        <v>-0.10665429742566404</v>
      </c>
      <c r="AG719" s="114">
        <f>IF(AF719=0,0,-1*AF719^2/$Z$10)</f>
        <v>-0.11375139159362006</v>
      </c>
      <c r="AH719" s="61">
        <f>IF($AA$10,$Z$10*($Q719-1)/(1+AG727*($Q719-1)),0)</f>
        <v>-0.10665429742566404</v>
      </c>
      <c r="AI719" s="114">
        <f>IF(AH719=0,0,-1*AH719^2/$Z$10)</f>
        <v>-0.11375139159362006</v>
      </c>
      <c r="AJ719" s="61">
        <f>IF($AA$10,$Z$10*($Q719-1)/(1+AI727*($Q719-1)),0)</f>
        <v>-0.10665429742566404</v>
      </c>
      <c r="AK719" s="114">
        <f>IF(AJ719=0,0,-1*AJ719^2/$Z$10)</f>
        <v>-0.11375139159362006</v>
      </c>
      <c r="AL719" s="61">
        <f>IF($AA$10,$Z$10*($Q719-1)/(1+AK727*($Q719-1)),0)</f>
        <v>-0.10665429742566404</v>
      </c>
      <c r="AM719" s="114">
        <f>IF(AL719=0,0,-1*AL719^2/$Z$10)</f>
        <v>-0.11375139159362006</v>
      </c>
      <c r="AN719" s="61">
        <f>IF($AA$10,$Z$10*($Q719-1)/(1+AM727*($Q719-1)),0)</f>
        <v>-0.10665429742566404</v>
      </c>
      <c r="AO719" s="114">
        <f>IF(AN719=0,0,-1*AN719^2/$Z$10)</f>
        <v>-0.11375139159362006</v>
      </c>
      <c r="AP719" s="61">
        <f>IF($AA$10,$Z$10*($Q719-1)/(1+AO727*($Q719-1)),0)</f>
        <v>-0.10665429742566404</v>
      </c>
      <c r="AQ719" s="114">
        <f>IF(AP719=0,0,-1*AP719^2/$Z$10)</f>
        <v>-0.11375139159362006</v>
      </c>
      <c r="AR719" s="61">
        <f>IF($AA$10,$Z$10*($Q719-1)/(1+AQ727*($Q719-1)),0)</f>
        <v>-0.10665429742566404</v>
      </c>
      <c r="AS719" s="114">
        <f>IF(AR719=0,0,-1*AR719^2/$Z$10)</f>
        <v>-0.11375139159362006</v>
      </c>
      <c r="AT719" s="61">
        <f>IF($AA$10,$Z$10*($Q719-1)/(1+AS727*($Q719-1)),0)</f>
        <v>-0.10665429742566404</v>
      </c>
      <c r="AU719" s="114">
        <f>IF(AT719=0,0,-1*AT719^2/$Z$10)</f>
        <v>-0.11375139159362006</v>
      </c>
      <c r="AV719" s="61">
        <f>IF($AA$10,$Z$10*($Q719-1)/(1+AU727*($Q719-1)),0)</f>
        <v>-0.10665429742566404</v>
      </c>
      <c r="AW719" s="114">
        <f>IF(AV719=0,0,-1*AV719^2/$Z$10)</f>
        <v>-0.11375139159362006</v>
      </c>
      <c r="AX719" s="61">
        <f>IF($AA$10,$Z$10*($Q719-1)/(1+AW727*($Q719-1)),0)</f>
        <v>-0.10665429742566404</v>
      </c>
      <c r="AY719" s="114">
        <f>IF(AX719=0,0,-1*AX719^2/$Z$10)</f>
        <v>-0.11375139159362006</v>
      </c>
      <c r="AZ719" s="61">
        <f>IF($AA$10,$Z$10*($Q719-1)/(1+AY727*($Q719-1)),0)</f>
        <v>-0.10665429742566404</v>
      </c>
      <c r="BA719" s="114">
        <f>IF(AZ719=0,0,-1*AZ719^2/$Z$10)</f>
        <v>-0.11375139159362006</v>
      </c>
      <c r="BB719" s="61">
        <f>IF($AA$10,$Z$10*($Q719-1)/(1+BA727*($Q719-1)),0)</f>
        <v>-0.10665429742566404</v>
      </c>
      <c r="BC719" s="114">
        <f>IF(BB719=0,0,-1*BB719^2/$Z$10)</f>
        <v>-0.11375139159362006</v>
      </c>
      <c r="BD719" s="61">
        <f>IF($AA$10,$Z$10*($Q719-1)/(1+BC727*($Q719-1)),0)</f>
        <v>-0.10665429742566404</v>
      </c>
      <c r="BE719" s="114">
        <f>IF(BD719=0,0,-1*BD719^2/$Z$10)</f>
        <v>-0.11375139159362006</v>
      </c>
      <c r="BF719" s="61">
        <f>IF($AA$10,$Z$10*($Q719-1)/(1+BE727*($Q719-1)),0)</f>
        <v>-0.10665429742566404</v>
      </c>
      <c r="BG719" s="114">
        <f>IF(BF719=0,0,-1*BF719^2/$Z$10)</f>
        <v>-0.11375139159362006</v>
      </c>
      <c r="BH719" s="61">
        <f>IF($AA$10,$Z$10*($Q719-1)/(1+BG727*($Q719-1)),0)</f>
        <v>-0.10665429742566404</v>
      </c>
      <c r="BI719" s="114">
        <f>IF(BH719=0,0,-1*BH719^2/$Z$10)</f>
        <v>-0.11375139159362006</v>
      </c>
      <c r="BJ719" s="61">
        <f>IF($AA$10,$Z$10*($Q719-1)/(1+BI727*($Q719-1)),0)</f>
        <v>-0.10665429742566404</v>
      </c>
      <c r="BK719" s="114">
        <f>IF(BJ719=0,0,-1*BJ719^2/$Z$10)</f>
        <v>-0.11375139159362006</v>
      </c>
      <c r="BL719" s="61">
        <f>IF($AA$10,$Z$10*($Q719-1)/(1+BK727*($Q719-1)),0)</f>
        <v>-0.10665429742566404</v>
      </c>
      <c r="BM719" s="114">
        <f>IF(BL719=0,0,-1*BL719^2/$Z$10)</f>
        <v>-0.11375139159362006</v>
      </c>
      <c r="BN719" s="61">
        <f>IF($AA$10,$Z$10*($Q719-1)/(1+BM727*($Q719-1)),0)</f>
        <v>-0.10665429742566404</v>
      </c>
      <c r="BO719" s="114">
        <f>IF(BN719=0,0,-1*BN719^2/$Z$10)</f>
        <v>-0.11375139159362006</v>
      </c>
      <c r="BP719" s="61">
        <f>IF($AA$10,$Z$10*($Q719-1)/(1+BO727*($Q719-1)),0)</f>
        <v>-0.10665429742566404</v>
      </c>
      <c r="BQ719" s="114">
        <f>IF(BP719=0,0,-1*BP719^2/$Z$10)</f>
        <v>-0.11375139159362006</v>
      </c>
      <c r="BR719" s="61">
        <f>IF($AA$10,$Z$10*($Q719-1)/(1+BQ727*($Q719-1)),0)</f>
        <v>-0.10665429742566404</v>
      </c>
      <c r="BS719" s="114">
        <f>IF(BR719=0,0,-1*BR719^2/$Z$10)</f>
        <v>-0.11375139159362006</v>
      </c>
      <c r="BT719" s="61">
        <f>IF($AA$10,$Z$10*($Q719-1)/(1+BS727*($Q719-1)),0)</f>
        <v>-0.10665429742566404</v>
      </c>
      <c r="BU719" s="114">
        <f>IF(BT719=0,0,-1*BT719^2/$Z$10)</f>
        <v>-0.11375139159362006</v>
      </c>
      <c r="BV719" s="61">
        <f>IF($AA$10,$Z$10*($Q719-1)/(1+BU727*($Q719-1)),0)</f>
        <v>-0.10665429742566404</v>
      </c>
      <c r="BW719" s="114">
        <f>IF(BV719=0,0,-1*BV719^2/$Z$10)</f>
        <v>-0.11375139159362006</v>
      </c>
      <c r="BX719" s="61">
        <f>IF($AA$10,$Z$10*($Q719-1)/(1+BW727*($Q719-1)),0)</f>
        <v>-0.10665429742566404</v>
      </c>
      <c r="BY719" s="114">
        <f>IF(BX719=0,0,-1*BX719^2/$Z$10)</f>
        <v>-0.11375139159362006</v>
      </c>
      <c r="BZ719" s="61">
        <f>IF($AA$10,$Z$10*($Q719-1)/(1+BY727*($Q719-1)),0)</f>
        <v>-0.10665429742566404</v>
      </c>
      <c r="CA719" s="114">
        <f>IF(BZ719=0,0,-1*BZ719^2/$Z$10)</f>
        <v>-0.11375139159362006</v>
      </c>
      <c r="CB719" s="61">
        <f>IF($AA$10,$Z$10*($Q719-1)/(1+CA727*($Q719-1)),0)</f>
        <v>-0.10665429742566404</v>
      </c>
      <c r="CC719" s="114">
        <f>IF(CB719=0,0,-1*CB719^2/$Z$10)</f>
        <v>-0.11375139159362006</v>
      </c>
      <c r="CD719" s="61">
        <f>IF($AA$10,$Z$10*($Q719-1)/(1+CC727*($Q719-1)),0)</f>
        <v>-0.10665429742566404</v>
      </c>
      <c r="CE719" s="114">
        <f>IF(CD719=0,0,-1*CD719^2/$Z$10)</f>
        <v>-0.11375139159362006</v>
      </c>
      <c r="CF719" s="61">
        <f>IF($AA$10,$Z$10*($Q719-1)/(1+CE727*($Q719-1)),0)</f>
        <v>-0.10665429742566404</v>
      </c>
      <c r="CG719" s="114">
        <f>IF(CF719=0,0,-1*CF719^2/$Z$10)</f>
        <v>-0.11375139159362006</v>
      </c>
      <c r="CH719" s="61">
        <f>IF($AA$10,$Z$10*($Q719-1)/(1+CG727*($Q719-1)),0)</f>
        <v>-0.10665429742566404</v>
      </c>
      <c r="CI719" s="114">
        <f>IF(CH719=0,0,-1*CH719^2/$Z$10)</f>
        <v>-0.11375139159362006</v>
      </c>
      <c r="CJ719" s="61">
        <f>IF($AA$10,$Z$10*($Q719-1)/(1+CI727*($Q719-1)),0)</f>
        <v>-0.10665429742566404</v>
      </c>
      <c r="CK719" s="114">
        <f>IF(CJ719=0,0,-1*CJ719^2/$Z$10)</f>
        <v>-0.11375139159362006</v>
      </c>
      <c r="CL719" s="61">
        <f>IF($AA$10,$Z$10*($Q719-1)/(1+CK727*($Q719-1)),0)</f>
        <v>-0.10665429742566404</v>
      </c>
      <c r="CM719" s="114">
        <f>IF(CL719=0,0,-1*CL719^2/$Z$10)</f>
        <v>-0.11375139159362006</v>
      </c>
      <c r="CN719" s="61">
        <f>IF($AA$10,$Z$10*($Q719-1)/(1+CM727*($Q719-1)),0)</f>
        <v>-0.10665429742566404</v>
      </c>
      <c r="CO719" s="114">
        <f>IF(CN719=0,0,-1*CN719^2/$Z$10)</f>
        <v>-0.11375139159362006</v>
      </c>
      <c r="CP719" s="61">
        <f>IF($AA$10,$Z$10*($Q719-1)/(1+CO727*($Q719-1)),0)</f>
        <v>-0.10665429742566404</v>
      </c>
      <c r="CQ719" s="114">
        <f>IF(CP719=0,0,-1*CP719^2/$Z$10)</f>
        <v>-0.11375139159362006</v>
      </c>
      <c r="CR719" s="61">
        <f>IF($AA$10,$Z$10*($Q719-1)/(1+CQ727*($Q719-1)),0)</f>
        <v>-0.10665429742566404</v>
      </c>
      <c r="CS719" s="114">
        <f>IF(CR719=0,0,-1*CR719^2/$Z$10)</f>
        <v>-0.11375139159362006</v>
      </c>
      <c r="CT719" s="61">
        <f>IF($AA$10,$Z$10*($Q719-1)/(1+CS727*($Q719-1)),0)</f>
        <v>-0.10665429742566404</v>
      </c>
      <c r="CU719" s="114">
        <f>IF(CT719=0,0,-1*CT719^2/$Z$10)</f>
        <v>-0.11375139159362006</v>
      </c>
      <c r="CV719" s="61">
        <f>IF($AA$10,$Z$10*($Q719-1)/(1+CU727*($Q719-1)),0)</f>
        <v>-0.10665429742566404</v>
      </c>
      <c r="CW719" s="114">
        <f>IF(CV719=0,0,-1*CV719^2/$Z$10)</f>
        <v>-0.11375139159362006</v>
      </c>
      <c r="CX719" s="61">
        <f>IF($AA$10,$Z$10*($Q719-1)/(1+CW727*($Q719-1)),0)</f>
        <v>-0.10665429742566404</v>
      </c>
      <c r="CY719" s="114">
        <f>IF(CX719=0,0,-1*CX719^2/$Z$10)</f>
        <v>-0.11375139159362006</v>
      </c>
      <c r="CZ719" s="61">
        <f>IF($AA$10,$Z$10*($Q719-1)/(1+CY727*($Q719-1)),0)</f>
        <v>-0.10665429742566404</v>
      </c>
      <c r="DA719" s="114">
        <f>IF(CZ719=0,0,-1*CZ719^2/$Z$10)</f>
        <v>-0.11375139159362006</v>
      </c>
      <c r="DB719" s="61">
        <f>IF($AA$10,$Z$10*($Q719-1)/(1+DA727*($Q719-1)),0)</f>
        <v>-0.10665429742566404</v>
      </c>
      <c r="DC719" s="114">
        <f>IF(DB719=0,0,-1*DB719^2/$Z$10)</f>
        <v>-0.11375139159362006</v>
      </c>
      <c r="DD719" s="61">
        <f>IF($AA$10,$Z$10*($Q719-1)/(1+DC727*($Q719-1)),0)</f>
        <v>-0.10665429742566404</v>
      </c>
      <c r="DE719" s="114">
        <f>IF(DD719=0,0,-1*DD719^2/$Z$10)</f>
        <v>-0.11375139159362006</v>
      </c>
      <c r="DF719" s="61">
        <f>IF($AA$10,$Z$10*($Q719-1)/(1+DE727*($Q719-1)),0)</f>
        <v>-0.10665429742566404</v>
      </c>
      <c r="DG719" s="114">
        <f>IF(DF719=0,0,-1*DF719^2/$Z$10)</f>
        <v>-0.11375139159362006</v>
      </c>
      <c r="DH719" s="61">
        <f>IF($AA$10,$Z$10*($Q719-1)/(1+DG727*($Q719-1)),0)</f>
        <v>-0.10665429742566404</v>
      </c>
      <c r="DI719" s="114">
        <f>IF(DH719=0,0,-1*DH719^2/$Z$10)</f>
        <v>-0.11375139159362006</v>
      </c>
      <c r="DJ719" s="61">
        <f>IF($AA$10,$Z$10*($Q719-1)/(1+DI727*($Q719-1)),0)</f>
        <v>-0.10665429742566404</v>
      </c>
      <c r="DK719" s="114">
        <f>IF(DJ719=0,0,-1*DJ719^2/$Z$10)</f>
        <v>-0.11375139159362006</v>
      </c>
      <c r="DL719" s="61">
        <f>IF($AA$10,$Z$10*($Q719-1)/(1+DK727*($Q719-1)),0)</f>
        <v>-0.10665429742566404</v>
      </c>
      <c r="DM719" s="154">
        <f>IF(DL719=0,0,-1*DL719^2/$Z$10)</f>
        <v>-0.11375139159362006</v>
      </c>
    </row>
    <row r="720" spans="14:117" x14ac:dyDescent="0.25">
      <c r="N720" s="153">
        <f>$Z$11/(O714*(Q720-1)+1)</f>
        <v>0.12573146516574668</v>
      </c>
      <c r="O720" s="169">
        <f t="shared" si="136"/>
        <v>1.9881780321565831E-2</v>
      </c>
      <c r="P720" s="78">
        <v>5</v>
      </c>
      <c r="Q720" s="61">
        <f>IF($AA$11,AV695/AV707,0)</f>
        <v>0.15812891622122185</v>
      </c>
      <c r="R720" s="61">
        <f>IF($AA$11,$Z$11*($Q720-1)/(1+O674*($Q720-1)),0)</f>
        <v>-0.10584968484405455</v>
      </c>
      <c r="S720" s="114">
        <f>IF(R720=0,0,-1*R720^2/$Z$11)</f>
        <v>-0.11204155781585672</v>
      </c>
      <c r="T720" s="61">
        <f>IF($AA$11,$Z$11*($Q720-1)/(1+S727*($Q720-1)),0)</f>
        <v>-0.10626555774814653</v>
      </c>
      <c r="U720" s="114">
        <f>IF(T720=0,0,-1*T720^2/$Z$11)</f>
        <v>-0.11292368763524664</v>
      </c>
      <c r="V720" s="61">
        <f>IF($AA$11,$Z$11*($Q720-1)/(1+U727*($Q720-1)),0)</f>
        <v>-0.10584807607482698</v>
      </c>
      <c r="W720" s="114">
        <f>IF(V720=0,0,-1*V720^2/$Z$11)</f>
        <v>-0.11203815208742358</v>
      </c>
      <c r="X720" s="61">
        <f>IF($AA$11,$Z$11*($Q720-1)/(1+W727*($Q720-1)),0)</f>
        <v>-0.10584968481947266</v>
      </c>
      <c r="Y720" s="114">
        <f>IF(X720=0,0,-1*X720^2/$Z$11)</f>
        <v>-0.112041557763817</v>
      </c>
      <c r="Z720" s="61">
        <f>IF($AA$11,$Z$11*($Q720-1)/(1+Y727*($Q720-1)),0)</f>
        <v>-0.10584968484418085</v>
      </c>
      <c r="AA720" s="114">
        <f>IF(Z720=0,0,-1*Z720^2/$Z$11)</f>
        <v>-0.11204155781612408</v>
      </c>
      <c r="AB720" s="61">
        <f>IF($AA$11,$Z$11*($Q720-1)/(1+AA727*($Q720-1)),0)</f>
        <v>-0.10584968484418085</v>
      </c>
      <c r="AC720" s="114">
        <f>IF(AB720=0,0,-1*AB720^2/$Z$11)</f>
        <v>-0.11204155781612408</v>
      </c>
      <c r="AD720" s="61">
        <f>IF($AA$11,$Z$11*($Q720-1)/(1+AC727*($Q720-1)),0)</f>
        <v>-0.10584968484418085</v>
      </c>
      <c r="AE720" s="114">
        <f>IF(AD720=0,0,-1*AD720^2/$Z$11)</f>
        <v>-0.11204155781612408</v>
      </c>
      <c r="AF720" s="61">
        <f>IF($AA$11,$Z$11*($Q720-1)/(1+AE727*($Q720-1)),0)</f>
        <v>-0.10584968484418085</v>
      </c>
      <c r="AG720" s="114">
        <f>IF(AF720=0,0,-1*AF720^2/$Z$11)</f>
        <v>-0.11204155781612408</v>
      </c>
      <c r="AH720" s="61">
        <f>IF($AA$11,$Z$11*($Q720-1)/(1+AG727*($Q720-1)),0)</f>
        <v>-0.10584968484418085</v>
      </c>
      <c r="AI720" s="114">
        <f>IF(AH720=0,0,-1*AH720^2/$Z$11)</f>
        <v>-0.11204155781612408</v>
      </c>
      <c r="AJ720" s="61">
        <f>IF($AA$11,$Z$11*($Q720-1)/(1+AI727*($Q720-1)),0)</f>
        <v>-0.10584968484418085</v>
      </c>
      <c r="AK720" s="114">
        <f>IF(AJ720=0,0,-1*AJ720^2/$Z$11)</f>
        <v>-0.11204155781612408</v>
      </c>
      <c r="AL720" s="61">
        <f>IF($AA$11,$Z$11*($Q720-1)/(1+AK727*($Q720-1)),0)</f>
        <v>-0.10584968484418085</v>
      </c>
      <c r="AM720" s="114">
        <f>IF(AL720=0,0,-1*AL720^2/$Z$11)</f>
        <v>-0.11204155781612408</v>
      </c>
      <c r="AN720" s="61">
        <f>IF($AA$11,$Z$11*($Q720-1)/(1+AM727*($Q720-1)),0)</f>
        <v>-0.10584968484418085</v>
      </c>
      <c r="AO720" s="114">
        <f>IF(AN720=0,0,-1*AN720^2/$Z$11)</f>
        <v>-0.11204155781612408</v>
      </c>
      <c r="AP720" s="61">
        <f>IF($AA$11,$Z$11*($Q720-1)/(1+AO727*($Q720-1)),0)</f>
        <v>-0.10584968484418085</v>
      </c>
      <c r="AQ720" s="114">
        <f>IF(AP720=0,0,-1*AP720^2/$Z$11)</f>
        <v>-0.11204155781612408</v>
      </c>
      <c r="AR720" s="61">
        <f>IF($AA$11,$Z$11*($Q720-1)/(1+AQ727*($Q720-1)),0)</f>
        <v>-0.10584968484418085</v>
      </c>
      <c r="AS720" s="114">
        <f>IF(AR720=0,0,-1*AR720^2/$Z$11)</f>
        <v>-0.11204155781612408</v>
      </c>
      <c r="AT720" s="61">
        <f>IF($AA$11,$Z$11*($Q720-1)/(1+AS727*($Q720-1)),0)</f>
        <v>-0.10584968484418085</v>
      </c>
      <c r="AU720" s="114">
        <f>IF(AT720=0,0,-1*AT720^2/$Z$11)</f>
        <v>-0.11204155781612408</v>
      </c>
      <c r="AV720" s="61">
        <f>IF($AA$11,$Z$11*($Q720-1)/(1+AU727*($Q720-1)),0)</f>
        <v>-0.10584968484418085</v>
      </c>
      <c r="AW720" s="114">
        <f>IF(AV720=0,0,-1*AV720^2/$Z$11)</f>
        <v>-0.11204155781612408</v>
      </c>
      <c r="AX720" s="61">
        <f>IF($AA$11,$Z$11*($Q720-1)/(1+AW727*($Q720-1)),0)</f>
        <v>-0.10584968484418085</v>
      </c>
      <c r="AY720" s="114">
        <f>IF(AX720=0,0,-1*AX720^2/$Z$11)</f>
        <v>-0.11204155781612408</v>
      </c>
      <c r="AZ720" s="61">
        <f>IF($AA$11,$Z$11*($Q720-1)/(1+AY727*($Q720-1)),0)</f>
        <v>-0.10584968484418085</v>
      </c>
      <c r="BA720" s="114">
        <f>IF(AZ720=0,0,-1*AZ720^2/$Z$11)</f>
        <v>-0.11204155781612408</v>
      </c>
      <c r="BB720" s="61">
        <f>IF($AA$11,$Z$11*($Q720-1)/(1+BA727*($Q720-1)),0)</f>
        <v>-0.10584968484418085</v>
      </c>
      <c r="BC720" s="114">
        <f>IF(BB720=0,0,-1*BB720^2/$Z$11)</f>
        <v>-0.11204155781612408</v>
      </c>
      <c r="BD720" s="61">
        <f>IF($AA$11,$Z$11*($Q720-1)/(1+BC727*($Q720-1)),0)</f>
        <v>-0.10584968484418085</v>
      </c>
      <c r="BE720" s="114">
        <f>IF(BD720=0,0,-1*BD720^2/$Z$11)</f>
        <v>-0.11204155781612408</v>
      </c>
      <c r="BF720" s="61">
        <f>IF($AA$11,$Z$11*($Q720-1)/(1+BE727*($Q720-1)),0)</f>
        <v>-0.10584968484418085</v>
      </c>
      <c r="BG720" s="114">
        <f>IF(BF720=0,0,-1*BF720^2/$Z$11)</f>
        <v>-0.11204155781612408</v>
      </c>
      <c r="BH720" s="61">
        <f>IF($AA$11,$Z$11*($Q720-1)/(1+BG727*($Q720-1)),0)</f>
        <v>-0.10584968484418085</v>
      </c>
      <c r="BI720" s="114">
        <f>IF(BH720=0,0,-1*BH720^2/$Z$11)</f>
        <v>-0.11204155781612408</v>
      </c>
      <c r="BJ720" s="61">
        <f>IF($AA$11,$Z$11*($Q720-1)/(1+BI727*($Q720-1)),0)</f>
        <v>-0.10584968484418085</v>
      </c>
      <c r="BK720" s="114">
        <f>IF(BJ720=0,0,-1*BJ720^2/$Z$11)</f>
        <v>-0.11204155781612408</v>
      </c>
      <c r="BL720" s="61">
        <f>IF($AA$11,$Z$11*($Q720-1)/(1+BK727*($Q720-1)),0)</f>
        <v>-0.10584968484418085</v>
      </c>
      <c r="BM720" s="114">
        <f>IF(BL720=0,0,-1*BL720^2/$Z$11)</f>
        <v>-0.11204155781612408</v>
      </c>
      <c r="BN720" s="61">
        <f>IF($AA$11,$Z$11*($Q720-1)/(1+BM727*($Q720-1)),0)</f>
        <v>-0.10584968484418085</v>
      </c>
      <c r="BO720" s="114">
        <f>IF(BN720=0,0,-1*BN720^2/$Z$11)</f>
        <v>-0.11204155781612408</v>
      </c>
      <c r="BP720" s="61">
        <f>IF($AA$11,$Z$11*($Q720-1)/(1+BO727*($Q720-1)),0)</f>
        <v>-0.10584968484418085</v>
      </c>
      <c r="BQ720" s="114">
        <f>IF(BP720=0,0,-1*BP720^2/$Z$11)</f>
        <v>-0.11204155781612408</v>
      </c>
      <c r="BR720" s="61">
        <f>IF($AA$11,$Z$11*($Q720-1)/(1+BQ727*($Q720-1)),0)</f>
        <v>-0.10584968484418085</v>
      </c>
      <c r="BS720" s="114">
        <f>IF(BR720=0,0,-1*BR720^2/$Z$11)</f>
        <v>-0.11204155781612408</v>
      </c>
      <c r="BT720" s="61">
        <f>IF($AA$11,$Z$11*($Q720-1)/(1+BS727*($Q720-1)),0)</f>
        <v>-0.10584968484418085</v>
      </c>
      <c r="BU720" s="114">
        <f>IF(BT720=0,0,-1*BT720^2/$Z$11)</f>
        <v>-0.11204155781612408</v>
      </c>
      <c r="BV720" s="61">
        <f>IF($AA$11,$Z$11*($Q720-1)/(1+BU727*($Q720-1)),0)</f>
        <v>-0.10584968484418085</v>
      </c>
      <c r="BW720" s="114">
        <f>IF(BV720=0,0,-1*BV720^2/$Z$11)</f>
        <v>-0.11204155781612408</v>
      </c>
      <c r="BX720" s="61">
        <f>IF($AA$11,$Z$11*($Q720-1)/(1+BW727*($Q720-1)),0)</f>
        <v>-0.10584968484418085</v>
      </c>
      <c r="BY720" s="114">
        <f>IF(BX720=0,0,-1*BX720^2/$Z$11)</f>
        <v>-0.11204155781612408</v>
      </c>
      <c r="BZ720" s="61">
        <f>IF($AA$11,$Z$11*($Q720-1)/(1+BY727*($Q720-1)),0)</f>
        <v>-0.10584968484418085</v>
      </c>
      <c r="CA720" s="114">
        <f>IF(BZ720=0,0,-1*BZ720^2/$Z$11)</f>
        <v>-0.11204155781612408</v>
      </c>
      <c r="CB720" s="61">
        <f>IF($AA$11,$Z$11*($Q720-1)/(1+CA727*($Q720-1)),0)</f>
        <v>-0.10584968484418085</v>
      </c>
      <c r="CC720" s="114">
        <f>IF(CB720=0,0,-1*CB720^2/$Z$11)</f>
        <v>-0.11204155781612408</v>
      </c>
      <c r="CD720" s="61">
        <f>IF($AA$11,$Z$11*($Q720-1)/(1+CC727*($Q720-1)),0)</f>
        <v>-0.10584968484418085</v>
      </c>
      <c r="CE720" s="114">
        <f>IF(CD720=0,0,-1*CD720^2/$Z$11)</f>
        <v>-0.11204155781612408</v>
      </c>
      <c r="CF720" s="61">
        <f>IF($AA$11,$Z$11*($Q720-1)/(1+CE727*($Q720-1)),0)</f>
        <v>-0.10584968484418085</v>
      </c>
      <c r="CG720" s="114">
        <f>IF(CF720=0,0,-1*CF720^2/$Z$11)</f>
        <v>-0.11204155781612408</v>
      </c>
      <c r="CH720" s="61">
        <f>IF($AA$11,$Z$11*($Q720-1)/(1+CG727*($Q720-1)),0)</f>
        <v>-0.10584968484418085</v>
      </c>
      <c r="CI720" s="114">
        <f>IF(CH720=0,0,-1*CH720^2/$Z$11)</f>
        <v>-0.11204155781612408</v>
      </c>
      <c r="CJ720" s="61">
        <f>IF($AA$11,$Z$11*($Q720-1)/(1+CI727*($Q720-1)),0)</f>
        <v>-0.10584968484418085</v>
      </c>
      <c r="CK720" s="114">
        <f>IF(CJ720=0,0,-1*CJ720^2/$Z$11)</f>
        <v>-0.11204155781612408</v>
      </c>
      <c r="CL720" s="61">
        <f>IF($AA$11,$Z$11*($Q720-1)/(1+CK727*($Q720-1)),0)</f>
        <v>-0.10584968484418085</v>
      </c>
      <c r="CM720" s="114">
        <f>IF(CL720=0,0,-1*CL720^2/$Z$11)</f>
        <v>-0.11204155781612408</v>
      </c>
      <c r="CN720" s="61">
        <f>IF($AA$11,$Z$11*($Q720-1)/(1+CM727*($Q720-1)),0)</f>
        <v>-0.10584968484418085</v>
      </c>
      <c r="CO720" s="114">
        <f>IF(CN720=0,0,-1*CN720^2/$Z$11)</f>
        <v>-0.11204155781612408</v>
      </c>
      <c r="CP720" s="61">
        <f>IF($AA$11,$Z$11*($Q720-1)/(1+CO727*($Q720-1)),0)</f>
        <v>-0.10584968484418085</v>
      </c>
      <c r="CQ720" s="114">
        <f>IF(CP720=0,0,-1*CP720^2/$Z$11)</f>
        <v>-0.11204155781612408</v>
      </c>
      <c r="CR720" s="61">
        <f>IF($AA$11,$Z$11*($Q720-1)/(1+CQ727*($Q720-1)),0)</f>
        <v>-0.10584968484418085</v>
      </c>
      <c r="CS720" s="114">
        <f>IF(CR720=0,0,-1*CR720^2/$Z$11)</f>
        <v>-0.11204155781612408</v>
      </c>
      <c r="CT720" s="61">
        <f>IF($AA$11,$Z$11*($Q720-1)/(1+CS727*($Q720-1)),0)</f>
        <v>-0.10584968484418085</v>
      </c>
      <c r="CU720" s="114">
        <f>IF(CT720=0,0,-1*CT720^2/$Z$11)</f>
        <v>-0.11204155781612408</v>
      </c>
      <c r="CV720" s="61">
        <f>IF($AA$11,$Z$11*($Q720-1)/(1+CU727*($Q720-1)),0)</f>
        <v>-0.10584968484418085</v>
      </c>
      <c r="CW720" s="114">
        <f>IF(CV720=0,0,-1*CV720^2/$Z$11)</f>
        <v>-0.11204155781612408</v>
      </c>
      <c r="CX720" s="61">
        <f>IF($AA$11,$Z$11*($Q720-1)/(1+CW727*($Q720-1)),0)</f>
        <v>-0.10584968484418085</v>
      </c>
      <c r="CY720" s="114">
        <f>IF(CX720=0,0,-1*CX720^2/$Z$11)</f>
        <v>-0.11204155781612408</v>
      </c>
      <c r="CZ720" s="61">
        <f>IF($AA$11,$Z$11*($Q720-1)/(1+CY727*($Q720-1)),0)</f>
        <v>-0.10584968484418085</v>
      </c>
      <c r="DA720" s="114">
        <f>IF(CZ720=0,0,-1*CZ720^2/$Z$11)</f>
        <v>-0.11204155781612408</v>
      </c>
      <c r="DB720" s="61">
        <f>IF($AA$11,$Z$11*($Q720-1)/(1+DA727*($Q720-1)),0)</f>
        <v>-0.10584968484418085</v>
      </c>
      <c r="DC720" s="114">
        <f>IF(DB720=0,0,-1*DB720^2/$Z$11)</f>
        <v>-0.11204155781612408</v>
      </c>
      <c r="DD720" s="61">
        <f>IF($AA$11,$Z$11*($Q720-1)/(1+DC727*($Q720-1)),0)</f>
        <v>-0.10584968484418085</v>
      </c>
      <c r="DE720" s="114">
        <f>IF(DD720=0,0,-1*DD720^2/$Z$11)</f>
        <v>-0.11204155781612408</v>
      </c>
      <c r="DF720" s="61">
        <f>IF($AA$11,$Z$11*($Q720-1)/(1+DE727*($Q720-1)),0)</f>
        <v>-0.10584968484418085</v>
      </c>
      <c r="DG720" s="114">
        <f>IF(DF720=0,0,-1*DF720^2/$Z$11)</f>
        <v>-0.11204155781612408</v>
      </c>
      <c r="DH720" s="61">
        <f>IF($AA$11,$Z$11*($Q720-1)/(1+DG727*($Q720-1)),0)</f>
        <v>-0.10584968484418085</v>
      </c>
      <c r="DI720" s="114">
        <f>IF(DH720=0,0,-1*DH720^2/$Z$11)</f>
        <v>-0.11204155781612408</v>
      </c>
      <c r="DJ720" s="61">
        <f>IF($AA$11,$Z$11*($Q720-1)/(1+DI727*($Q720-1)),0)</f>
        <v>-0.10584968484418085</v>
      </c>
      <c r="DK720" s="114">
        <f>IF(DJ720=0,0,-1*DJ720^2/$Z$11)</f>
        <v>-0.11204155781612408</v>
      </c>
      <c r="DL720" s="61">
        <f>IF($AA$11,$Z$11*($Q720-1)/(1+DK727*($Q720-1)),0)</f>
        <v>-0.10584968484418085</v>
      </c>
      <c r="DM720" s="154">
        <f>IF(DL720=0,0,-1*DL720^2/$Z$11)</f>
        <v>-0.11204155781612408</v>
      </c>
    </row>
    <row r="721" spans="14:117" x14ac:dyDescent="0.25">
      <c r="N721" s="153">
        <f>$Z$12/(O714*(Q721-1)+1)</f>
        <v>0.1296214943586575</v>
      </c>
      <c r="O721" s="169">
        <f t="shared" si="136"/>
        <v>7.7696751061959004E-3</v>
      </c>
      <c r="P721" s="78">
        <v>6</v>
      </c>
      <c r="Q721" s="61">
        <f>IF($AA$12,AV696/AV708,0)</f>
        <v>5.9941255457968412E-2</v>
      </c>
      <c r="R721" s="61">
        <f>IF($AA$12,$Z$12*($Q721-1)/(1+O674*($Q721-1)),0)</f>
        <v>-0.12185181925229421</v>
      </c>
      <c r="S721" s="114">
        <f>IF(R721=0,0,-1*R721^2/$Z$12)</f>
        <v>-0.14847865855093778</v>
      </c>
      <c r="T721" s="61">
        <f>IF($AA$12,$Z$12*($Q721-1)/(1+S727*($Q721-1)),0)</f>
        <v>-0.12240326596640642</v>
      </c>
      <c r="U721" s="114">
        <f>IF(T721=0,0,-1*T721^2/$Z$12)</f>
        <v>-0.14982559519242827</v>
      </c>
      <c r="V721" s="61">
        <f>IF($AA$12,$Z$12*($Q721-1)/(1+U727*($Q721-1)),0)</f>
        <v>-0.12184968729918111</v>
      </c>
      <c r="W721" s="114">
        <f>IF(V721=0,0,-1*V721^2/$Z$12)</f>
        <v>-0.14847346294908217</v>
      </c>
      <c r="X721" s="61">
        <f>IF($AA$12,$Z$12*($Q721-1)/(1+W727*($Q721-1)),0)</f>
        <v>-0.12185181921971802</v>
      </c>
      <c r="Y721" s="114">
        <f>IF(X721=0,0,-1*X721^2/$Z$12)</f>
        <v>-0.14847865847154842</v>
      </c>
      <c r="Z721" s="61">
        <f>IF($AA$12,$Z$12*($Q721-1)/(1+Y727*($Q721-1)),0)</f>
        <v>-0.12185181925246158</v>
      </c>
      <c r="AA721" s="114">
        <f>IF(Z721=0,0,-1*Z721^2/$Z$12)</f>
        <v>-0.14847865855134565</v>
      </c>
      <c r="AB721" s="61">
        <f>IF($AA$12,$Z$12*($Q721-1)/(1+AA727*($Q721-1)),0)</f>
        <v>-0.12185181925246158</v>
      </c>
      <c r="AC721" s="114">
        <f>IF(AB721=0,0,-1*AB721^2/$Z$12)</f>
        <v>-0.14847865855134565</v>
      </c>
      <c r="AD721" s="61">
        <f>IF($AA$12,$Z$12*($Q721-1)/(1+AC727*($Q721-1)),0)</f>
        <v>-0.12185181925246158</v>
      </c>
      <c r="AE721" s="114">
        <f>IF(AD721=0,0,-1*AD721^2/$Z$12)</f>
        <v>-0.14847865855134565</v>
      </c>
      <c r="AF721" s="61">
        <f>IF($AA$12,$Z$12*($Q721-1)/(1+AE727*($Q721-1)),0)</f>
        <v>-0.12185181925246158</v>
      </c>
      <c r="AG721" s="114">
        <f>IF(AF721=0,0,-1*AF721^2/$Z$12)</f>
        <v>-0.14847865855134565</v>
      </c>
      <c r="AH721" s="61">
        <f>IF($AA$12,$Z$12*($Q721-1)/(1+AG727*($Q721-1)),0)</f>
        <v>-0.12185181925246158</v>
      </c>
      <c r="AI721" s="114">
        <f>IF(AH721=0,0,-1*AH721^2/$Z$12)</f>
        <v>-0.14847865855134565</v>
      </c>
      <c r="AJ721" s="61">
        <f>IF($AA$12,$Z$12*($Q721-1)/(1+AI727*($Q721-1)),0)</f>
        <v>-0.12185181925246158</v>
      </c>
      <c r="AK721" s="114">
        <f>IF(AJ721=0,0,-1*AJ721^2/$Z$12)</f>
        <v>-0.14847865855134565</v>
      </c>
      <c r="AL721" s="61">
        <f>IF($AA$12,$Z$12*($Q721-1)/(1+AK727*($Q721-1)),0)</f>
        <v>-0.12185181925246158</v>
      </c>
      <c r="AM721" s="114">
        <f>IF(AL721=0,0,-1*AL721^2/$Z$12)</f>
        <v>-0.14847865855134565</v>
      </c>
      <c r="AN721" s="61">
        <f>IF($AA$12,$Z$12*($Q721-1)/(1+AM727*($Q721-1)),0)</f>
        <v>-0.12185181925246158</v>
      </c>
      <c r="AO721" s="114">
        <f>IF(AN721=0,0,-1*AN721^2/$Z$12)</f>
        <v>-0.14847865855134565</v>
      </c>
      <c r="AP721" s="61">
        <f>IF($AA$12,$Z$12*($Q721-1)/(1+AO727*($Q721-1)),0)</f>
        <v>-0.12185181925246158</v>
      </c>
      <c r="AQ721" s="114">
        <f>IF(AP721=0,0,-1*AP721^2/$Z$12)</f>
        <v>-0.14847865855134565</v>
      </c>
      <c r="AR721" s="61">
        <f>IF($AA$12,$Z$12*($Q721-1)/(1+AQ727*($Q721-1)),0)</f>
        <v>-0.12185181925246158</v>
      </c>
      <c r="AS721" s="114">
        <f>IF(AR721=0,0,-1*AR721^2/$Z$12)</f>
        <v>-0.14847865855134565</v>
      </c>
      <c r="AT721" s="61">
        <f>IF($AA$12,$Z$12*($Q721-1)/(1+AS727*($Q721-1)),0)</f>
        <v>-0.12185181925246158</v>
      </c>
      <c r="AU721" s="114">
        <f>IF(AT721=0,0,-1*AT721^2/$Z$12)</f>
        <v>-0.14847865855134565</v>
      </c>
      <c r="AV721" s="61">
        <f>IF($AA$12,$Z$12*($Q721-1)/(1+AU727*($Q721-1)),0)</f>
        <v>-0.12185181925246158</v>
      </c>
      <c r="AW721" s="114">
        <f>IF(AV721=0,0,-1*AV721^2/$Z$12)</f>
        <v>-0.14847865855134565</v>
      </c>
      <c r="AX721" s="61">
        <f>IF($AA$12,$Z$12*($Q721-1)/(1+AW727*($Q721-1)),0)</f>
        <v>-0.12185181925246158</v>
      </c>
      <c r="AY721" s="114">
        <f>IF(AX721=0,0,-1*AX721^2/$Z$12)</f>
        <v>-0.14847865855134565</v>
      </c>
      <c r="AZ721" s="61">
        <f>IF($AA$12,$Z$12*($Q721-1)/(1+AY727*($Q721-1)),0)</f>
        <v>-0.12185181925246158</v>
      </c>
      <c r="BA721" s="114">
        <f>IF(AZ721=0,0,-1*AZ721^2/$Z$12)</f>
        <v>-0.14847865855134565</v>
      </c>
      <c r="BB721" s="61">
        <f>IF($AA$12,$Z$12*($Q721-1)/(1+BA727*($Q721-1)),0)</f>
        <v>-0.12185181925246158</v>
      </c>
      <c r="BC721" s="114">
        <f>IF(BB721=0,0,-1*BB721^2/$Z$12)</f>
        <v>-0.14847865855134565</v>
      </c>
      <c r="BD721" s="61">
        <f>IF($AA$12,$Z$12*($Q721-1)/(1+BC727*($Q721-1)),0)</f>
        <v>-0.12185181925246158</v>
      </c>
      <c r="BE721" s="114">
        <f>IF(BD721=0,0,-1*BD721^2/$Z$12)</f>
        <v>-0.14847865855134565</v>
      </c>
      <c r="BF721" s="61">
        <f>IF($AA$12,$Z$12*($Q721-1)/(1+BE727*($Q721-1)),0)</f>
        <v>-0.12185181925246158</v>
      </c>
      <c r="BG721" s="114">
        <f>IF(BF721=0,0,-1*BF721^2/$Z$12)</f>
        <v>-0.14847865855134565</v>
      </c>
      <c r="BH721" s="61">
        <f>IF($AA$12,$Z$12*($Q721-1)/(1+BG727*($Q721-1)),0)</f>
        <v>-0.12185181925246158</v>
      </c>
      <c r="BI721" s="114">
        <f>IF(BH721=0,0,-1*BH721^2/$Z$12)</f>
        <v>-0.14847865855134565</v>
      </c>
      <c r="BJ721" s="61">
        <f>IF($AA$12,$Z$12*($Q721-1)/(1+BI727*($Q721-1)),0)</f>
        <v>-0.12185181925246158</v>
      </c>
      <c r="BK721" s="114">
        <f>IF(BJ721=0,0,-1*BJ721^2/$Z$12)</f>
        <v>-0.14847865855134565</v>
      </c>
      <c r="BL721" s="61">
        <f>IF($AA$12,$Z$12*($Q721-1)/(1+BK727*($Q721-1)),0)</f>
        <v>-0.12185181925246158</v>
      </c>
      <c r="BM721" s="114">
        <f>IF(BL721=0,0,-1*BL721^2/$Z$12)</f>
        <v>-0.14847865855134565</v>
      </c>
      <c r="BN721" s="61">
        <f>IF($AA$12,$Z$12*($Q721-1)/(1+BM727*($Q721-1)),0)</f>
        <v>-0.12185181925246158</v>
      </c>
      <c r="BO721" s="114">
        <f>IF(BN721=0,0,-1*BN721^2/$Z$12)</f>
        <v>-0.14847865855134565</v>
      </c>
      <c r="BP721" s="61">
        <f>IF($AA$12,$Z$12*($Q721-1)/(1+BO727*($Q721-1)),0)</f>
        <v>-0.12185181925246158</v>
      </c>
      <c r="BQ721" s="114">
        <f>IF(BP721=0,0,-1*BP721^2/$Z$12)</f>
        <v>-0.14847865855134565</v>
      </c>
      <c r="BR721" s="61">
        <f>IF($AA$12,$Z$12*($Q721-1)/(1+BQ727*($Q721-1)),0)</f>
        <v>-0.12185181925246158</v>
      </c>
      <c r="BS721" s="114">
        <f>IF(BR721=0,0,-1*BR721^2/$Z$12)</f>
        <v>-0.14847865855134565</v>
      </c>
      <c r="BT721" s="61">
        <f>IF($AA$12,$Z$12*($Q721-1)/(1+BS727*($Q721-1)),0)</f>
        <v>-0.12185181925246158</v>
      </c>
      <c r="BU721" s="114">
        <f>IF(BT721=0,0,-1*BT721^2/$Z$12)</f>
        <v>-0.14847865855134565</v>
      </c>
      <c r="BV721" s="61">
        <f>IF($AA$12,$Z$12*($Q721-1)/(1+BU727*($Q721-1)),0)</f>
        <v>-0.12185181925246158</v>
      </c>
      <c r="BW721" s="114">
        <f>IF(BV721=0,0,-1*BV721^2/$Z$12)</f>
        <v>-0.14847865855134565</v>
      </c>
      <c r="BX721" s="61">
        <f>IF($AA$12,$Z$12*($Q721-1)/(1+BW727*($Q721-1)),0)</f>
        <v>-0.12185181925246158</v>
      </c>
      <c r="BY721" s="114">
        <f>IF(BX721=0,0,-1*BX721^2/$Z$12)</f>
        <v>-0.14847865855134565</v>
      </c>
      <c r="BZ721" s="61">
        <f>IF($AA$12,$Z$12*($Q721-1)/(1+BY727*($Q721-1)),0)</f>
        <v>-0.12185181925246158</v>
      </c>
      <c r="CA721" s="114">
        <f>IF(BZ721=0,0,-1*BZ721^2/$Z$12)</f>
        <v>-0.14847865855134565</v>
      </c>
      <c r="CB721" s="61">
        <f>IF($AA$12,$Z$12*($Q721-1)/(1+CA727*($Q721-1)),0)</f>
        <v>-0.12185181925246158</v>
      </c>
      <c r="CC721" s="114">
        <f>IF(CB721=0,0,-1*CB721^2/$Z$12)</f>
        <v>-0.14847865855134565</v>
      </c>
      <c r="CD721" s="61">
        <f>IF($AA$12,$Z$12*($Q721-1)/(1+CC727*($Q721-1)),0)</f>
        <v>-0.12185181925246158</v>
      </c>
      <c r="CE721" s="114">
        <f>IF(CD721=0,0,-1*CD721^2/$Z$12)</f>
        <v>-0.14847865855134565</v>
      </c>
      <c r="CF721" s="61">
        <f>IF($AA$12,$Z$12*($Q721-1)/(1+CE727*($Q721-1)),0)</f>
        <v>-0.12185181925246158</v>
      </c>
      <c r="CG721" s="114">
        <f>IF(CF721=0,0,-1*CF721^2/$Z$12)</f>
        <v>-0.14847865855134565</v>
      </c>
      <c r="CH721" s="61">
        <f>IF($AA$12,$Z$12*($Q721-1)/(1+CG727*($Q721-1)),0)</f>
        <v>-0.12185181925246158</v>
      </c>
      <c r="CI721" s="114">
        <f>IF(CH721=0,0,-1*CH721^2/$Z$12)</f>
        <v>-0.14847865855134565</v>
      </c>
      <c r="CJ721" s="61">
        <f>IF($AA$12,$Z$12*($Q721-1)/(1+CI727*($Q721-1)),0)</f>
        <v>-0.12185181925246158</v>
      </c>
      <c r="CK721" s="114">
        <f>IF(CJ721=0,0,-1*CJ721^2/$Z$12)</f>
        <v>-0.14847865855134565</v>
      </c>
      <c r="CL721" s="61">
        <f>IF($AA$12,$Z$12*($Q721-1)/(1+CK727*($Q721-1)),0)</f>
        <v>-0.12185181925246158</v>
      </c>
      <c r="CM721" s="114">
        <f>IF(CL721=0,0,-1*CL721^2/$Z$12)</f>
        <v>-0.14847865855134565</v>
      </c>
      <c r="CN721" s="61">
        <f>IF($AA$12,$Z$12*($Q721-1)/(1+CM727*($Q721-1)),0)</f>
        <v>-0.12185181925246158</v>
      </c>
      <c r="CO721" s="114">
        <f>IF(CN721=0,0,-1*CN721^2/$Z$12)</f>
        <v>-0.14847865855134565</v>
      </c>
      <c r="CP721" s="61">
        <f>IF($AA$12,$Z$12*($Q721-1)/(1+CO727*($Q721-1)),0)</f>
        <v>-0.12185181925246158</v>
      </c>
      <c r="CQ721" s="114">
        <f>IF(CP721=0,0,-1*CP721^2/$Z$12)</f>
        <v>-0.14847865855134565</v>
      </c>
      <c r="CR721" s="61">
        <f>IF($AA$12,$Z$12*($Q721-1)/(1+CQ727*($Q721-1)),0)</f>
        <v>-0.12185181925246158</v>
      </c>
      <c r="CS721" s="114">
        <f>IF(CR721=0,0,-1*CR721^2/$Z$12)</f>
        <v>-0.14847865855134565</v>
      </c>
      <c r="CT721" s="61">
        <f>IF($AA$12,$Z$12*($Q721-1)/(1+CS727*($Q721-1)),0)</f>
        <v>-0.12185181925246158</v>
      </c>
      <c r="CU721" s="114">
        <f>IF(CT721=0,0,-1*CT721^2/$Z$12)</f>
        <v>-0.14847865855134565</v>
      </c>
      <c r="CV721" s="61">
        <f>IF($AA$12,$Z$12*($Q721-1)/(1+CU727*($Q721-1)),0)</f>
        <v>-0.12185181925246158</v>
      </c>
      <c r="CW721" s="114">
        <f>IF(CV721=0,0,-1*CV721^2/$Z$12)</f>
        <v>-0.14847865855134565</v>
      </c>
      <c r="CX721" s="61">
        <f>IF($AA$12,$Z$12*($Q721-1)/(1+CW727*($Q721-1)),0)</f>
        <v>-0.12185181925246158</v>
      </c>
      <c r="CY721" s="114">
        <f>IF(CX721=0,0,-1*CX721^2/$Z$12)</f>
        <v>-0.14847865855134565</v>
      </c>
      <c r="CZ721" s="61">
        <f>IF($AA$12,$Z$12*($Q721-1)/(1+CY727*($Q721-1)),0)</f>
        <v>-0.12185181925246158</v>
      </c>
      <c r="DA721" s="114">
        <f>IF(CZ721=0,0,-1*CZ721^2/$Z$12)</f>
        <v>-0.14847865855134565</v>
      </c>
      <c r="DB721" s="61">
        <f>IF($AA$12,$Z$12*($Q721-1)/(1+DA727*($Q721-1)),0)</f>
        <v>-0.12185181925246158</v>
      </c>
      <c r="DC721" s="114">
        <f>IF(DB721=0,0,-1*DB721^2/$Z$12)</f>
        <v>-0.14847865855134565</v>
      </c>
      <c r="DD721" s="61">
        <f>IF($AA$12,$Z$12*($Q721-1)/(1+DC727*($Q721-1)),0)</f>
        <v>-0.12185181925246158</v>
      </c>
      <c r="DE721" s="114">
        <f>IF(DD721=0,0,-1*DD721^2/$Z$12)</f>
        <v>-0.14847865855134565</v>
      </c>
      <c r="DF721" s="61">
        <f>IF($AA$12,$Z$12*($Q721-1)/(1+DE727*($Q721-1)),0)</f>
        <v>-0.12185181925246158</v>
      </c>
      <c r="DG721" s="114">
        <f>IF(DF721=0,0,-1*DF721^2/$Z$12)</f>
        <v>-0.14847865855134565</v>
      </c>
      <c r="DH721" s="61">
        <f>IF($AA$12,$Z$12*($Q721-1)/(1+DG727*($Q721-1)),0)</f>
        <v>-0.12185181925246158</v>
      </c>
      <c r="DI721" s="114">
        <f>IF(DH721=0,0,-1*DH721^2/$Z$12)</f>
        <v>-0.14847865855134565</v>
      </c>
      <c r="DJ721" s="61">
        <f>IF($AA$12,$Z$12*($Q721-1)/(1+DI727*($Q721-1)),0)</f>
        <v>-0.12185181925246158</v>
      </c>
      <c r="DK721" s="114">
        <f>IF(DJ721=0,0,-1*DJ721^2/$Z$12)</f>
        <v>-0.14847865855134565</v>
      </c>
      <c r="DL721" s="61">
        <f>IF($AA$12,$Z$12*($Q721-1)/(1+DK727*($Q721-1)),0)</f>
        <v>-0.12185181925246158</v>
      </c>
      <c r="DM721" s="154">
        <f>IF(DL721=0,0,-1*DL721^2/$Z$12)</f>
        <v>-0.14847865855134565</v>
      </c>
    </row>
    <row r="722" spans="14:117" x14ac:dyDescent="0.25">
      <c r="N722" s="153">
        <f>$Z$13/(O714*(Q722-1)+1)</f>
        <v>3.9090198547388523E-2</v>
      </c>
      <c r="O722" s="169">
        <f t="shared" si="136"/>
        <v>0.28965048519064884</v>
      </c>
      <c r="P722" s="78">
        <v>7</v>
      </c>
      <c r="Q722" s="61">
        <f>IF($AA$13,AV697/AV709,0)</f>
        <v>7.4097982602853616</v>
      </c>
      <c r="R722" s="61">
        <f>IF($AA$13,$Z$13*($Q722-1)/(1+O674*($Q722-1)),0)</f>
        <v>0.25056028664396807</v>
      </c>
      <c r="S722" s="114">
        <f>IF(R722=0,0,-1*R722^2/$Z$13)</f>
        <v>-0.62780457243107446</v>
      </c>
      <c r="T722" s="61">
        <f>IF($AA$13,$Z$13*($Q722-1)/(1+S727*($Q722-1)),0)</f>
        <v>0.24826044309565001</v>
      </c>
      <c r="U722" s="114">
        <f>IF(T722=0,0,-1*T722^2/$Z$13)</f>
        <v>-0.61633247606048469</v>
      </c>
      <c r="V722" s="61">
        <f>IF($AA$13,$Z$13*($Q722-1)/(1+U727*($Q722-1)),0)</f>
        <v>0.25056930155224449</v>
      </c>
      <c r="W722" s="114">
        <f>IF(V722=0,0,-1*V722^2/$Z$13)</f>
        <v>-0.62784974880379629</v>
      </c>
      <c r="X722" s="61">
        <f>IF($AA$13,$Z$13*($Q722-1)/(1+W727*($Q722-1)),0)</f>
        <v>0.25056028678170822</v>
      </c>
      <c r="Y722" s="114">
        <f>IF(X722=0,0,-1*X722^2/$Z$13)</f>
        <v>-0.62780457312131854</v>
      </c>
      <c r="Z722" s="61">
        <f>IF($AA$13,$Z$13*($Q722-1)/(1+Y727*($Q722-1)),0)</f>
        <v>0.2505602866432603</v>
      </c>
      <c r="AA722" s="114">
        <f>IF(Z722=0,0,-1*Z722^2/$Z$13)</f>
        <v>-0.62780457242752752</v>
      </c>
      <c r="AB722" s="61">
        <f>IF($AA$13,$Z$13*($Q722-1)/(1+AA727*($Q722-1)),0)</f>
        <v>0.2505602866432603</v>
      </c>
      <c r="AC722" s="114">
        <f>IF(AB722=0,0,-1*AB722^2/$Z$13)</f>
        <v>-0.62780457242752752</v>
      </c>
      <c r="AD722" s="61">
        <f>IF($AA$13,$Z$13*($Q722-1)/(1+AC727*($Q722-1)),0)</f>
        <v>0.2505602866432603</v>
      </c>
      <c r="AE722" s="114">
        <f>IF(AD722=0,0,-1*AD722^2/$Z$13)</f>
        <v>-0.62780457242752752</v>
      </c>
      <c r="AF722" s="61">
        <f>IF($AA$13,$Z$13*($Q722-1)/(1+AE727*($Q722-1)),0)</f>
        <v>0.2505602866432603</v>
      </c>
      <c r="AG722" s="114">
        <f>IF(AF722=0,0,-1*AF722^2/$Z$13)</f>
        <v>-0.62780457242752752</v>
      </c>
      <c r="AH722" s="61">
        <f>IF($AA$13,$Z$13*($Q722-1)/(1+AG727*($Q722-1)),0)</f>
        <v>0.2505602866432603</v>
      </c>
      <c r="AI722" s="114">
        <f>IF(AH722=0,0,-1*AH722^2/$Z$13)</f>
        <v>-0.62780457242752752</v>
      </c>
      <c r="AJ722" s="61">
        <f>IF($AA$13,$Z$13*($Q722-1)/(1+AI727*($Q722-1)),0)</f>
        <v>0.2505602866432603</v>
      </c>
      <c r="AK722" s="114">
        <f>IF(AJ722=0,0,-1*AJ722^2/$Z$13)</f>
        <v>-0.62780457242752752</v>
      </c>
      <c r="AL722" s="61">
        <f>IF($AA$13,$Z$13*($Q722-1)/(1+AK727*($Q722-1)),0)</f>
        <v>0.2505602866432603</v>
      </c>
      <c r="AM722" s="114">
        <f>IF(AL722=0,0,-1*AL722^2/$Z$13)</f>
        <v>-0.62780457242752752</v>
      </c>
      <c r="AN722" s="61">
        <f>IF($AA$13,$Z$13*($Q722-1)/(1+AM727*($Q722-1)),0)</f>
        <v>0.2505602866432603</v>
      </c>
      <c r="AO722" s="114">
        <f>IF(AN722=0,0,-1*AN722^2/$Z$13)</f>
        <v>-0.62780457242752752</v>
      </c>
      <c r="AP722" s="61">
        <f>IF($AA$13,$Z$13*($Q722-1)/(1+AO727*($Q722-1)),0)</f>
        <v>0.2505602866432603</v>
      </c>
      <c r="AQ722" s="114">
        <f>IF(AP722=0,0,-1*AP722^2/$Z$13)</f>
        <v>-0.62780457242752752</v>
      </c>
      <c r="AR722" s="61">
        <f>IF($AA$13,$Z$13*($Q722-1)/(1+AQ727*($Q722-1)),0)</f>
        <v>0.2505602866432603</v>
      </c>
      <c r="AS722" s="114">
        <f>IF(AR722=0,0,-1*AR722^2/$Z$13)</f>
        <v>-0.62780457242752752</v>
      </c>
      <c r="AT722" s="61">
        <f>IF($AA$13,$Z$13*($Q722-1)/(1+AS727*($Q722-1)),0)</f>
        <v>0.2505602866432603</v>
      </c>
      <c r="AU722" s="114">
        <f>IF(AT722=0,0,-1*AT722^2/$Z$13)</f>
        <v>-0.62780457242752752</v>
      </c>
      <c r="AV722" s="61">
        <f>IF($AA$13,$Z$13*($Q722-1)/(1+AU727*($Q722-1)),0)</f>
        <v>0.2505602866432603</v>
      </c>
      <c r="AW722" s="114">
        <f>IF(AV722=0,0,-1*AV722^2/$Z$13)</f>
        <v>-0.62780457242752752</v>
      </c>
      <c r="AX722" s="61">
        <f>IF($AA$13,$Z$13*($Q722-1)/(1+AW727*($Q722-1)),0)</f>
        <v>0.2505602866432603</v>
      </c>
      <c r="AY722" s="114">
        <f>IF(AX722=0,0,-1*AX722^2/$Z$13)</f>
        <v>-0.62780457242752752</v>
      </c>
      <c r="AZ722" s="61">
        <f>IF($AA$13,$Z$13*($Q722-1)/(1+AY727*($Q722-1)),0)</f>
        <v>0.2505602866432603</v>
      </c>
      <c r="BA722" s="114">
        <f>IF(AZ722=0,0,-1*AZ722^2/$Z$13)</f>
        <v>-0.62780457242752752</v>
      </c>
      <c r="BB722" s="61">
        <f>IF($AA$13,$Z$13*($Q722-1)/(1+BA727*($Q722-1)),0)</f>
        <v>0.2505602866432603</v>
      </c>
      <c r="BC722" s="114">
        <f>IF(BB722=0,0,-1*BB722^2/$Z$13)</f>
        <v>-0.62780457242752752</v>
      </c>
      <c r="BD722" s="61">
        <f>IF($AA$13,$Z$13*($Q722-1)/(1+BC727*($Q722-1)),0)</f>
        <v>0.2505602866432603</v>
      </c>
      <c r="BE722" s="114">
        <f>IF(BD722=0,0,-1*BD722^2/$Z$13)</f>
        <v>-0.62780457242752752</v>
      </c>
      <c r="BF722" s="61">
        <f>IF($AA$13,$Z$13*($Q722-1)/(1+BE727*($Q722-1)),0)</f>
        <v>0.2505602866432603</v>
      </c>
      <c r="BG722" s="114">
        <f>IF(BF722=0,0,-1*BF722^2/$Z$13)</f>
        <v>-0.62780457242752752</v>
      </c>
      <c r="BH722" s="61">
        <f>IF($AA$13,$Z$13*($Q722-1)/(1+BG727*($Q722-1)),0)</f>
        <v>0.2505602866432603</v>
      </c>
      <c r="BI722" s="114">
        <f>IF(BH722=0,0,-1*BH722^2/$Z$13)</f>
        <v>-0.62780457242752752</v>
      </c>
      <c r="BJ722" s="61">
        <f>IF($AA$13,$Z$13*($Q722-1)/(1+BI727*($Q722-1)),0)</f>
        <v>0.2505602866432603</v>
      </c>
      <c r="BK722" s="114">
        <f>IF(BJ722=0,0,-1*BJ722^2/$Z$13)</f>
        <v>-0.62780457242752752</v>
      </c>
      <c r="BL722" s="61">
        <f>IF($AA$13,$Z$13*($Q722-1)/(1+BK727*($Q722-1)),0)</f>
        <v>0.2505602866432603</v>
      </c>
      <c r="BM722" s="114">
        <f>IF(BL722=0,0,-1*BL722^2/$Z$13)</f>
        <v>-0.62780457242752752</v>
      </c>
      <c r="BN722" s="61">
        <f>IF($AA$13,$Z$13*($Q722-1)/(1+BM727*($Q722-1)),0)</f>
        <v>0.2505602866432603</v>
      </c>
      <c r="BO722" s="114">
        <f>IF(BN722=0,0,-1*BN722^2/$Z$13)</f>
        <v>-0.62780457242752752</v>
      </c>
      <c r="BP722" s="61">
        <f>IF($AA$13,$Z$13*($Q722-1)/(1+BO727*($Q722-1)),0)</f>
        <v>0.2505602866432603</v>
      </c>
      <c r="BQ722" s="114">
        <f>IF(BP722=0,0,-1*BP722^2/$Z$13)</f>
        <v>-0.62780457242752752</v>
      </c>
      <c r="BR722" s="61">
        <f>IF($AA$13,$Z$13*($Q722-1)/(1+BQ727*($Q722-1)),0)</f>
        <v>0.2505602866432603</v>
      </c>
      <c r="BS722" s="114">
        <f>IF(BR722=0,0,-1*BR722^2/$Z$13)</f>
        <v>-0.62780457242752752</v>
      </c>
      <c r="BT722" s="61">
        <f>IF($AA$13,$Z$13*($Q722-1)/(1+BS727*($Q722-1)),0)</f>
        <v>0.2505602866432603</v>
      </c>
      <c r="BU722" s="114">
        <f>IF(BT722=0,0,-1*BT722^2/$Z$13)</f>
        <v>-0.62780457242752752</v>
      </c>
      <c r="BV722" s="61">
        <f>IF($AA$13,$Z$13*($Q722-1)/(1+BU727*($Q722-1)),0)</f>
        <v>0.2505602866432603</v>
      </c>
      <c r="BW722" s="114">
        <f>IF(BV722=0,0,-1*BV722^2/$Z$13)</f>
        <v>-0.62780457242752752</v>
      </c>
      <c r="BX722" s="61">
        <f>IF($AA$13,$Z$13*($Q722-1)/(1+BW727*($Q722-1)),0)</f>
        <v>0.2505602866432603</v>
      </c>
      <c r="BY722" s="114">
        <f>IF(BX722=0,0,-1*BX722^2/$Z$13)</f>
        <v>-0.62780457242752752</v>
      </c>
      <c r="BZ722" s="61">
        <f>IF($AA$13,$Z$13*($Q722-1)/(1+BY727*($Q722-1)),0)</f>
        <v>0.2505602866432603</v>
      </c>
      <c r="CA722" s="114">
        <f>IF(BZ722=0,0,-1*BZ722^2/$Z$13)</f>
        <v>-0.62780457242752752</v>
      </c>
      <c r="CB722" s="61">
        <f>IF($AA$13,$Z$13*($Q722-1)/(1+CA727*($Q722-1)),0)</f>
        <v>0.2505602866432603</v>
      </c>
      <c r="CC722" s="114">
        <f>IF(CB722=0,0,-1*CB722^2/$Z$13)</f>
        <v>-0.62780457242752752</v>
      </c>
      <c r="CD722" s="61">
        <f>IF($AA$13,$Z$13*($Q722-1)/(1+CC727*($Q722-1)),0)</f>
        <v>0.2505602866432603</v>
      </c>
      <c r="CE722" s="114">
        <f>IF(CD722=0,0,-1*CD722^2/$Z$13)</f>
        <v>-0.62780457242752752</v>
      </c>
      <c r="CF722" s="61">
        <f>IF($AA$13,$Z$13*($Q722-1)/(1+CE727*($Q722-1)),0)</f>
        <v>0.2505602866432603</v>
      </c>
      <c r="CG722" s="114">
        <f>IF(CF722=0,0,-1*CF722^2/$Z$13)</f>
        <v>-0.62780457242752752</v>
      </c>
      <c r="CH722" s="61">
        <f>IF($AA$13,$Z$13*($Q722-1)/(1+CG727*($Q722-1)),0)</f>
        <v>0.2505602866432603</v>
      </c>
      <c r="CI722" s="114">
        <f>IF(CH722=0,0,-1*CH722^2/$Z$13)</f>
        <v>-0.62780457242752752</v>
      </c>
      <c r="CJ722" s="61">
        <f>IF($AA$13,$Z$13*($Q722-1)/(1+CI727*($Q722-1)),0)</f>
        <v>0.2505602866432603</v>
      </c>
      <c r="CK722" s="114">
        <f>IF(CJ722=0,0,-1*CJ722^2/$Z$13)</f>
        <v>-0.62780457242752752</v>
      </c>
      <c r="CL722" s="61">
        <f>IF($AA$13,$Z$13*($Q722-1)/(1+CK727*($Q722-1)),0)</f>
        <v>0.2505602866432603</v>
      </c>
      <c r="CM722" s="114">
        <f>IF(CL722=0,0,-1*CL722^2/$Z$13)</f>
        <v>-0.62780457242752752</v>
      </c>
      <c r="CN722" s="61">
        <f>IF($AA$13,$Z$13*($Q722-1)/(1+CM727*($Q722-1)),0)</f>
        <v>0.2505602866432603</v>
      </c>
      <c r="CO722" s="114">
        <f>IF(CN722=0,0,-1*CN722^2/$Z$13)</f>
        <v>-0.62780457242752752</v>
      </c>
      <c r="CP722" s="61">
        <f>IF($AA$13,$Z$13*($Q722-1)/(1+CO727*($Q722-1)),0)</f>
        <v>0.2505602866432603</v>
      </c>
      <c r="CQ722" s="114">
        <f>IF(CP722=0,0,-1*CP722^2/$Z$13)</f>
        <v>-0.62780457242752752</v>
      </c>
      <c r="CR722" s="61">
        <f>IF($AA$13,$Z$13*($Q722-1)/(1+CQ727*($Q722-1)),0)</f>
        <v>0.2505602866432603</v>
      </c>
      <c r="CS722" s="114">
        <f>IF(CR722=0,0,-1*CR722^2/$Z$13)</f>
        <v>-0.62780457242752752</v>
      </c>
      <c r="CT722" s="61">
        <f>IF($AA$13,$Z$13*($Q722-1)/(1+CS727*($Q722-1)),0)</f>
        <v>0.2505602866432603</v>
      </c>
      <c r="CU722" s="114">
        <f>IF(CT722=0,0,-1*CT722^2/$Z$13)</f>
        <v>-0.62780457242752752</v>
      </c>
      <c r="CV722" s="61">
        <f>IF($AA$13,$Z$13*($Q722-1)/(1+CU727*($Q722-1)),0)</f>
        <v>0.2505602866432603</v>
      </c>
      <c r="CW722" s="114">
        <f>IF(CV722=0,0,-1*CV722^2/$Z$13)</f>
        <v>-0.62780457242752752</v>
      </c>
      <c r="CX722" s="61">
        <f>IF($AA$13,$Z$13*($Q722-1)/(1+CW727*($Q722-1)),0)</f>
        <v>0.2505602866432603</v>
      </c>
      <c r="CY722" s="114">
        <f>IF(CX722=0,0,-1*CX722^2/$Z$13)</f>
        <v>-0.62780457242752752</v>
      </c>
      <c r="CZ722" s="61">
        <f>IF($AA$13,$Z$13*($Q722-1)/(1+CY727*($Q722-1)),0)</f>
        <v>0.2505602866432603</v>
      </c>
      <c r="DA722" s="114">
        <f>IF(CZ722=0,0,-1*CZ722^2/$Z$13)</f>
        <v>-0.62780457242752752</v>
      </c>
      <c r="DB722" s="61">
        <f>IF($AA$13,$Z$13*($Q722-1)/(1+DA727*($Q722-1)),0)</f>
        <v>0.2505602866432603</v>
      </c>
      <c r="DC722" s="114">
        <f>IF(DB722=0,0,-1*DB722^2/$Z$13)</f>
        <v>-0.62780457242752752</v>
      </c>
      <c r="DD722" s="61">
        <f>IF($AA$13,$Z$13*($Q722-1)/(1+DC727*($Q722-1)),0)</f>
        <v>0.2505602866432603</v>
      </c>
      <c r="DE722" s="114">
        <f>IF(DD722=0,0,-1*DD722^2/$Z$13)</f>
        <v>-0.62780457242752752</v>
      </c>
      <c r="DF722" s="61">
        <f>IF($AA$13,$Z$13*($Q722-1)/(1+DE727*($Q722-1)),0)</f>
        <v>0.2505602866432603</v>
      </c>
      <c r="DG722" s="114">
        <f>IF(DF722=0,0,-1*DF722^2/$Z$13)</f>
        <v>-0.62780457242752752</v>
      </c>
      <c r="DH722" s="61">
        <f>IF($AA$13,$Z$13*($Q722-1)/(1+DG727*($Q722-1)),0)</f>
        <v>0.2505602866432603</v>
      </c>
      <c r="DI722" s="114">
        <f>IF(DH722=0,0,-1*DH722^2/$Z$13)</f>
        <v>-0.62780457242752752</v>
      </c>
      <c r="DJ722" s="61">
        <f>IF($AA$13,$Z$13*($Q722-1)/(1+DI727*($Q722-1)),0)</f>
        <v>0.2505602866432603</v>
      </c>
      <c r="DK722" s="114">
        <f>IF(DJ722=0,0,-1*DJ722^2/$Z$13)</f>
        <v>-0.62780457242752752</v>
      </c>
      <c r="DL722" s="61">
        <f>IF($AA$13,$Z$13*($Q722-1)/(1+DK727*($Q722-1)),0)</f>
        <v>0.2505602866432603</v>
      </c>
      <c r="DM722" s="154">
        <f>IF(DL722=0,0,-1*DL722^2/$Z$13)</f>
        <v>-0.62780457242752752</v>
      </c>
    </row>
    <row r="723" spans="14:117" x14ac:dyDescent="0.25">
      <c r="N723" s="153">
        <f>$Z$14/(O714*(Q723-1)+1)</f>
        <v>8.8114409278803887E-2</v>
      </c>
      <c r="O723" s="169">
        <f t="shared" si="136"/>
        <v>0.13700731234210375</v>
      </c>
      <c r="P723" s="78">
        <v>8</v>
      </c>
      <c r="Q723" s="61">
        <f>IF($AA$14,AV698/AV710,0)</f>
        <v>1.554879768967153</v>
      </c>
      <c r="R723" s="61">
        <f>IF($AA$14,$Z$14*($Q723-1)/(1+O674*($Q723-1)),0)</f>
        <v>4.8892903063326804E-2</v>
      </c>
      <c r="S723" s="114">
        <f>IF(R723=0,0,-1*R723^2/$Z$14)</f>
        <v>-2.3905159699598715E-2</v>
      </c>
      <c r="T723" s="61">
        <f>IF($AA$14,$Z$14*($Q723-1)/(1+S727*($Q723-1)),0)</f>
        <v>4.8804679251643293E-2</v>
      </c>
      <c r="U723" s="114">
        <f>IF(T723=0,0,-1*T723^2/$Z$14)</f>
        <v>-2.3818967168557813E-2</v>
      </c>
      <c r="V723" s="61">
        <f>IF($AA$14,$Z$14*($Q723-1)/(1+U727*($Q723-1)),0)</f>
        <v>4.8893246317567189E-2</v>
      </c>
      <c r="W723" s="114">
        <f>IF(V723=0,0,-1*V723^2/$Z$14)</f>
        <v>-2.3905495354702974E-2</v>
      </c>
      <c r="X723" s="61">
        <f>IF($AA$14,$Z$14*($Q723-1)/(1+W727*($Q723-1)),0)</f>
        <v>4.8892903068571601E-2</v>
      </c>
      <c r="Y723" s="114">
        <f>IF(X723=0,0,-1*X723^2/$Z$14)</f>
        <v>-2.3905159704727383E-2</v>
      </c>
      <c r="Z723" s="61">
        <f>IF($AA$14,$Z$14*($Q723-1)/(1+Y727*($Q723-1)),0)</f>
        <v>4.889290306329986E-2</v>
      </c>
      <c r="AA723" s="114">
        <f>IF(Z723=0,0,-1*Z723^2/$Z$14)</f>
        <v>-2.3905159699572364E-2</v>
      </c>
      <c r="AB723" s="61">
        <f>IF($AA$14,$Z$14*($Q723-1)/(1+AA727*($Q723-1)),0)</f>
        <v>4.889290306329986E-2</v>
      </c>
      <c r="AC723" s="114">
        <f>IF(AB723=0,0,-1*AB723^2/$Z$14)</f>
        <v>-2.3905159699572364E-2</v>
      </c>
      <c r="AD723" s="61">
        <f>IF($AA$14,$Z$14*($Q723-1)/(1+AC727*($Q723-1)),0)</f>
        <v>4.889290306329986E-2</v>
      </c>
      <c r="AE723" s="114">
        <f>IF(AD723=0,0,-1*AD723^2/$Z$14)</f>
        <v>-2.3905159699572364E-2</v>
      </c>
      <c r="AF723" s="61">
        <f>IF($AA$14,$Z$14*($Q723-1)/(1+AE727*($Q723-1)),0)</f>
        <v>4.889290306329986E-2</v>
      </c>
      <c r="AG723" s="114">
        <f>IF(AF723=0,0,-1*AF723^2/$Z$14)</f>
        <v>-2.3905159699572364E-2</v>
      </c>
      <c r="AH723" s="61">
        <f>IF($AA$14,$Z$14*($Q723-1)/(1+AG727*($Q723-1)),0)</f>
        <v>4.889290306329986E-2</v>
      </c>
      <c r="AI723" s="114">
        <f>IF(AH723=0,0,-1*AH723^2/$Z$14)</f>
        <v>-2.3905159699572364E-2</v>
      </c>
      <c r="AJ723" s="61">
        <f>IF($AA$14,$Z$14*($Q723-1)/(1+AI727*($Q723-1)),0)</f>
        <v>4.889290306329986E-2</v>
      </c>
      <c r="AK723" s="114">
        <f>IF(AJ723=0,0,-1*AJ723^2/$Z$14)</f>
        <v>-2.3905159699572364E-2</v>
      </c>
      <c r="AL723" s="61">
        <f>IF($AA$14,$Z$14*($Q723-1)/(1+AK727*($Q723-1)),0)</f>
        <v>4.889290306329986E-2</v>
      </c>
      <c r="AM723" s="114">
        <f>IF(AL723=0,0,-1*AL723^2/$Z$14)</f>
        <v>-2.3905159699572364E-2</v>
      </c>
      <c r="AN723" s="61">
        <f>IF($AA$14,$Z$14*($Q723-1)/(1+AM727*($Q723-1)),0)</f>
        <v>4.889290306329986E-2</v>
      </c>
      <c r="AO723" s="114">
        <f>IF(AN723=0,0,-1*AN723^2/$Z$14)</f>
        <v>-2.3905159699572364E-2</v>
      </c>
      <c r="AP723" s="61">
        <f>IF($AA$14,$Z$14*($Q723-1)/(1+AO727*($Q723-1)),0)</f>
        <v>4.889290306329986E-2</v>
      </c>
      <c r="AQ723" s="114">
        <f>IF(AP723=0,0,-1*AP723^2/$Z$14)</f>
        <v>-2.3905159699572364E-2</v>
      </c>
      <c r="AR723" s="61">
        <f>IF($AA$14,$Z$14*($Q723-1)/(1+AQ727*($Q723-1)),0)</f>
        <v>4.889290306329986E-2</v>
      </c>
      <c r="AS723" s="114">
        <f>IF(AR723=0,0,-1*AR723^2/$Z$14)</f>
        <v>-2.3905159699572364E-2</v>
      </c>
      <c r="AT723" s="61">
        <f>IF($AA$14,$Z$14*($Q723-1)/(1+AS727*($Q723-1)),0)</f>
        <v>4.889290306329986E-2</v>
      </c>
      <c r="AU723" s="114">
        <f>IF(AT723=0,0,-1*AT723^2/$Z$14)</f>
        <v>-2.3905159699572364E-2</v>
      </c>
      <c r="AV723" s="61">
        <f>IF($AA$14,$Z$14*($Q723-1)/(1+AU727*($Q723-1)),0)</f>
        <v>4.889290306329986E-2</v>
      </c>
      <c r="AW723" s="114">
        <f>IF(AV723=0,0,-1*AV723^2/$Z$14)</f>
        <v>-2.3905159699572364E-2</v>
      </c>
      <c r="AX723" s="61">
        <f>IF($AA$14,$Z$14*($Q723-1)/(1+AW727*($Q723-1)),0)</f>
        <v>4.889290306329986E-2</v>
      </c>
      <c r="AY723" s="114">
        <f>IF(AX723=0,0,-1*AX723^2/$Z$14)</f>
        <v>-2.3905159699572364E-2</v>
      </c>
      <c r="AZ723" s="61">
        <f>IF($AA$14,$Z$14*($Q723-1)/(1+AY727*($Q723-1)),0)</f>
        <v>4.889290306329986E-2</v>
      </c>
      <c r="BA723" s="114">
        <f>IF(AZ723=0,0,-1*AZ723^2/$Z$14)</f>
        <v>-2.3905159699572364E-2</v>
      </c>
      <c r="BB723" s="61">
        <f>IF($AA$14,$Z$14*($Q723-1)/(1+BA727*($Q723-1)),0)</f>
        <v>4.889290306329986E-2</v>
      </c>
      <c r="BC723" s="114">
        <f>IF(BB723=0,0,-1*BB723^2/$Z$14)</f>
        <v>-2.3905159699572364E-2</v>
      </c>
      <c r="BD723" s="61">
        <f>IF($AA$14,$Z$14*($Q723-1)/(1+BC727*($Q723-1)),0)</f>
        <v>4.889290306329986E-2</v>
      </c>
      <c r="BE723" s="114">
        <f>IF(BD723=0,0,-1*BD723^2/$Z$14)</f>
        <v>-2.3905159699572364E-2</v>
      </c>
      <c r="BF723" s="61">
        <f>IF($AA$14,$Z$14*($Q723-1)/(1+BE727*($Q723-1)),0)</f>
        <v>4.889290306329986E-2</v>
      </c>
      <c r="BG723" s="114">
        <f>IF(BF723=0,0,-1*BF723^2/$Z$14)</f>
        <v>-2.3905159699572364E-2</v>
      </c>
      <c r="BH723" s="61">
        <f>IF($AA$14,$Z$14*($Q723-1)/(1+BG727*($Q723-1)),0)</f>
        <v>4.889290306329986E-2</v>
      </c>
      <c r="BI723" s="114">
        <f>IF(BH723=0,0,-1*BH723^2/$Z$14)</f>
        <v>-2.3905159699572364E-2</v>
      </c>
      <c r="BJ723" s="61">
        <f>IF($AA$14,$Z$14*($Q723-1)/(1+BI727*($Q723-1)),0)</f>
        <v>4.889290306329986E-2</v>
      </c>
      <c r="BK723" s="114">
        <f>IF(BJ723=0,0,-1*BJ723^2/$Z$14)</f>
        <v>-2.3905159699572364E-2</v>
      </c>
      <c r="BL723" s="61">
        <f>IF($AA$14,$Z$14*($Q723-1)/(1+BK727*($Q723-1)),0)</f>
        <v>4.889290306329986E-2</v>
      </c>
      <c r="BM723" s="114">
        <f>IF(BL723=0,0,-1*BL723^2/$Z$14)</f>
        <v>-2.3905159699572364E-2</v>
      </c>
      <c r="BN723" s="61">
        <f>IF($AA$14,$Z$14*($Q723-1)/(1+BM727*($Q723-1)),0)</f>
        <v>4.889290306329986E-2</v>
      </c>
      <c r="BO723" s="114">
        <f>IF(BN723=0,0,-1*BN723^2/$Z$14)</f>
        <v>-2.3905159699572364E-2</v>
      </c>
      <c r="BP723" s="61">
        <f>IF($AA$14,$Z$14*($Q723-1)/(1+BO727*($Q723-1)),0)</f>
        <v>4.889290306329986E-2</v>
      </c>
      <c r="BQ723" s="114">
        <f>IF(BP723=0,0,-1*BP723^2/$Z$14)</f>
        <v>-2.3905159699572364E-2</v>
      </c>
      <c r="BR723" s="61">
        <f>IF($AA$14,$Z$14*($Q723-1)/(1+BQ727*($Q723-1)),0)</f>
        <v>4.889290306329986E-2</v>
      </c>
      <c r="BS723" s="114">
        <f>IF(BR723=0,0,-1*BR723^2/$Z$14)</f>
        <v>-2.3905159699572364E-2</v>
      </c>
      <c r="BT723" s="61">
        <f>IF($AA$14,$Z$14*($Q723-1)/(1+BS727*($Q723-1)),0)</f>
        <v>4.889290306329986E-2</v>
      </c>
      <c r="BU723" s="114">
        <f>IF(BT723=0,0,-1*BT723^2/$Z$14)</f>
        <v>-2.3905159699572364E-2</v>
      </c>
      <c r="BV723" s="61">
        <f>IF($AA$14,$Z$14*($Q723-1)/(1+BU727*($Q723-1)),0)</f>
        <v>4.889290306329986E-2</v>
      </c>
      <c r="BW723" s="114">
        <f>IF(BV723=0,0,-1*BV723^2/$Z$14)</f>
        <v>-2.3905159699572364E-2</v>
      </c>
      <c r="BX723" s="61">
        <f>IF($AA$14,$Z$14*($Q723-1)/(1+BW727*($Q723-1)),0)</f>
        <v>4.889290306329986E-2</v>
      </c>
      <c r="BY723" s="114">
        <f>IF(BX723=0,0,-1*BX723^2/$Z$14)</f>
        <v>-2.3905159699572364E-2</v>
      </c>
      <c r="BZ723" s="61">
        <f>IF($AA$14,$Z$14*($Q723-1)/(1+BY727*($Q723-1)),0)</f>
        <v>4.889290306329986E-2</v>
      </c>
      <c r="CA723" s="114">
        <f>IF(BZ723=0,0,-1*BZ723^2/$Z$14)</f>
        <v>-2.3905159699572364E-2</v>
      </c>
      <c r="CB723" s="61">
        <f>IF($AA$14,$Z$14*($Q723-1)/(1+CA727*($Q723-1)),0)</f>
        <v>4.889290306329986E-2</v>
      </c>
      <c r="CC723" s="114">
        <f>IF(CB723=0,0,-1*CB723^2/$Z$14)</f>
        <v>-2.3905159699572364E-2</v>
      </c>
      <c r="CD723" s="61">
        <f>IF($AA$14,$Z$14*($Q723-1)/(1+CC727*($Q723-1)),0)</f>
        <v>4.889290306329986E-2</v>
      </c>
      <c r="CE723" s="114">
        <f>IF(CD723=0,0,-1*CD723^2/$Z$14)</f>
        <v>-2.3905159699572364E-2</v>
      </c>
      <c r="CF723" s="61">
        <f>IF($AA$14,$Z$14*($Q723-1)/(1+CE727*($Q723-1)),0)</f>
        <v>4.889290306329986E-2</v>
      </c>
      <c r="CG723" s="114">
        <f>IF(CF723=0,0,-1*CF723^2/$Z$14)</f>
        <v>-2.3905159699572364E-2</v>
      </c>
      <c r="CH723" s="61">
        <f>IF($AA$14,$Z$14*($Q723-1)/(1+CG727*($Q723-1)),0)</f>
        <v>4.889290306329986E-2</v>
      </c>
      <c r="CI723" s="114">
        <f>IF(CH723=0,0,-1*CH723^2/$Z$14)</f>
        <v>-2.3905159699572364E-2</v>
      </c>
      <c r="CJ723" s="61">
        <f>IF($AA$14,$Z$14*($Q723-1)/(1+CI727*($Q723-1)),0)</f>
        <v>4.889290306329986E-2</v>
      </c>
      <c r="CK723" s="114">
        <f>IF(CJ723=0,0,-1*CJ723^2/$Z$14)</f>
        <v>-2.3905159699572364E-2</v>
      </c>
      <c r="CL723" s="61">
        <f>IF($AA$14,$Z$14*($Q723-1)/(1+CK727*($Q723-1)),0)</f>
        <v>4.889290306329986E-2</v>
      </c>
      <c r="CM723" s="114">
        <f>IF(CL723=0,0,-1*CL723^2/$Z$14)</f>
        <v>-2.3905159699572364E-2</v>
      </c>
      <c r="CN723" s="61">
        <f>IF($AA$14,$Z$14*($Q723-1)/(1+CM727*($Q723-1)),0)</f>
        <v>4.889290306329986E-2</v>
      </c>
      <c r="CO723" s="114">
        <f>IF(CN723=0,0,-1*CN723^2/$Z$14)</f>
        <v>-2.3905159699572364E-2</v>
      </c>
      <c r="CP723" s="61">
        <f>IF($AA$14,$Z$14*($Q723-1)/(1+CO727*($Q723-1)),0)</f>
        <v>4.889290306329986E-2</v>
      </c>
      <c r="CQ723" s="114">
        <f>IF(CP723=0,0,-1*CP723^2/$Z$14)</f>
        <v>-2.3905159699572364E-2</v>
      </c>
      <c r="CR723" s="61">
        <f>IF($AA$14,$Z$14*($Q723-1)/(1+CQ727*($Q723-1)),0)</f>
        <v>4.889290306329986E-2</v>
      </c>
      <c r="CS723" s="114">
        <f>IF(CR723=0,0,-1*CR723^2/$Z$14)</f>
        <v>-2.3905159699572364E-2</v>
      </c>
      <c r="CT723" s="61">
        <f>IF($AA$14,$Z$14*($Q723-1)/(1+CS727*($Q723-1)),0)</f>
        <v>4.889290306329986E-2</v>
      </c>
      <c r="CU723" s="114">
        <f>IF(CT723=0,0,-1*CT723^2/$Z$14)</f>
        <v>-2.3905159699572364E-2</v>
      </c>
      <c r="CV723" s="61">
        <f>IF($AA$14,$Z$14*($Q723-1)/(1+CU727*($Q723-1)),0)</f>
        <v>4.889290306329986E-2</v>
      </c>
      <c r="CW723" s="114">
        <f>IF(CV723=0,0,-1*CV723^2/$Z$14)</f>
        <v>-2.3905159699572364E-2</v>
      </c>
      <c r="CX723" s="61">
        <f>IF($AA$14,$Z$14*($Q723-1)/(1+CW727*($Q723-1)),0)</f>
        <v>4.889290306329986E-2</v>
      </c>
      <c r="CY723" s="114">
        <f>IF(CX723=0,0,-1*CX723^2/$Z$14)</f>
        <v>-2.3905159699572364E-2</v>
      </c>
      <c r="CZ723" s="61">
        <f>IF($AA$14,$Z$14*($Q723-1)/(1+CY727*($Q723-1)),0)</f>
        <v>4.889290306329986E-2</v>
      </c>
      <c r="DA723" s="114">
        <f>IF(CZ723=0,0,-1*CZ723^2/$Z$14)</f>
        <v>-2.3905159699572364E-2</v>
      </c>
      <c r="DB723" s="61">
        <f>IF($AA$14,$Z$14*($Q723-1)/(1+DA727*($Q723-1)),0)</f>
        <v>4.889290306329986E-2</v>
      </c>
      <c r="DC723" s="114">
        <f>IF(DB723=0,0,-1*DB723^2/$Z$14)</f>
        <v>-2.3905159699572364E-2</v>
      </c>
      <c r="DD723" s="61">
        <f>IF($AA$14,$Z$14*($Q723-1)/(1+DC727*($Q723-1)),0)</f>
        <v>4.889290306329986E-2</v>
      </c>
      <c r="DE723" s="114">
        <f>IF(DD723=0,0,-1*DD723^2/$Z$14)</f>
        <v>-2.3905159699572364E-2</v>
      </c>
      <c r="DF723" s="61">
        <f>IF($AA$14,$Z$14*($Q723-1)/(1+DE727*($Q723-1)),0)</f>
        <v>4.889290306329986E-2</v>
      </c>
      <c r="DG723" s="114">
        <f>IF(DF723=0,0,-1*DF723^2/$Z$14)</f>
        <v>-2.3905159699572364E-2</v>
      </c>
      <c r="DH723" s="61">
        <f>IF($AA$14,$Z$14*($Q723-1)/(1+DG727*($Q723-1)),0)</f>
        <v>4.889290306329986E-2</v>
      </c>
      <c r="DI723" s="114">
        <f>IF(DH723=0,0,-1*DH723^2/$Z$14)</f>
        <v>-2.3905159699572364E-2</v>
      </c>
      <c r="DJ723" s="61">
        <f>IF($AA$14,$Z$14*($Q723-1)/(1+DI727*($Q723-1)),0)</f>
        <v>4.889290306329986E-2</v>
      </c>
      <c r="DK723" s="114">
        <f>IF(DJ723=0,0,-1*DJ723^2/$Z$14)</f>
        <v>-2.3905159699572364E-2</v>
      </c>
      <c r="DL723" s="61">
        <f>IF($AA$14,$Z$14*($Q723-1)/(1+DK727*($Q723-1)),0)</f>
        <v>4.889290306329986E-2</v>
      </c>
      <c r="DM723" s="154">
        <f>IF(DL723=0,0,-1*DL723^2/$Z$14)</f>
        <v>-2.3905159699572364E-2</v>
      </c>
    </row>
    <row r="724" spans="14:117" x14ac:dyDescent="0.25">
      <c r="N724" s="153">
        <f>$Z$15/(O714*(Q724-1)+1)</f>
        <v>0.10887503245898153</v>
      </c>
      <c r="O724" s="169">
        <f t="shared" si="136"/>
        <v>7.2366447241859477E-2</v>
      </c>
      <c r="P724" s="78">
        <v>9</v>
      </c>
      <c r="Q724" s="61">
        <f>IF($AA$15,AV699/AV711,0)</f>
        <v>0.66467440337272365</v>
      </c>
      <c r="R724" s="61">
        <f>IF($AA$15,$Z$15*($Q724-1)/(1+O674*($Q724-1)),0)</f>
        <v>-3.650858521710703E-2</v>
      </c>
      <c r="S724" s="114">
        <f>IF(R724=0,0,-1*R724^2/$Z$15)</f>
        <v>-1.3328767945547659E-2</v>
      </c>
      <c r="T724" s="61">
        <f>IF($AA$15,$Z$15*($Q724-1)/(1+S727*($Q724-1)),0)</f>
        <v>-3.655793158008952E-2</v>
      </c>
      <c r="U724" s="114">
        <f>IF(T724=0,0,-1*T724^2/$Z$15)</f>
        <v>-1.3364823614145064E-2</v>
      </c>
      <c r="V724" s="61">
        <f>IF($AA$15,$Z$15*($Q724-1)/(1+U727*($Q724-1)),0)</f>
        <v>-3.6508393831645884E-2</v>
      </c>
      <c r="W724" s="114">
        <f>IF(V724=0,0,-1*V724^2/$Z$15)</f>
        <v>-1.3328628201665591E-2</v>
      </c>
      <c r="X724" s="61">
        <f>IF($AA$15,$Z$15*($Q724-1)/(1+W727*($Q724-1)),0)</f>
        <v>-3.6508585214182702E-2</v>
      </c>
      <c r="Y724" s="114">
        <f>IF(X724=0,0,-1*X724^2/$Z$15)</f>
        <v>-1.3328767943412399E-2</v>
      </c>
      <c r="Z724" s="61">
        <f>IF($AA$15,$Z$15*($Q724-1)/(1+Y727*($Q724-1)),0)</f>
        <v>-3.6508585217122053E-2</v>
      </c>
      <c r="AA724" s="114">
        <f>IF(Z724=0,0,-1*Z724^2/$Z$15)</f>
        <v>-1.3328767945558628E-2</v>
      </c>
      <c r="AB724" s="61">
        <f>IF($AA$15,$Z$15*($Q724-1)/(1+AA727*($Q724-1)),0)</f>
        <v>-3.6508585217122053E-2</v>
      </c>
      <c r="AC724" s="114">
        <f>IF(AB724=0,0,-1*AB724^2/$Z$15)</f>
        <v>-1.3328767945558628E-2</v>
      </c>
      <c r="AD724" s="61">
        <f>IF($AA$15,$Z$15*($Q724-1)/(1+AC727*($Q724-1)),0)</f>
        <v>-3.6508585217122053E-2</v>
      </c>
      <c r="AE724" s="114">
        <f>IF(AD724=0,0,-1*AD724^2/$Z$15)</f>
        <v>-1.3328767945558628E-2</v>
      </c>
      <c r="AF724" s="61">
        <f>IF($AA$15,$Z$15*($Q724-1)/(1+AE727*($Q724-1)),0)</f>
        <v>-3.6508585217122053E-2</v>
      </c>
      <c r="AG724" s="114">
        <f>IF(AF724=0,0,-1*AF724^2/$Z$15)</f>
        <v>-1.3328767945558628E-2</v>
      </c>
      <c r="AH724" s="61">
        <f>IF($AA$15,$Z$15*($Q724-1)/(1+AG727*($Q724-1)),0)</f>
        <v>-3.6508585217122053E-2</v>
      </c>
      <c r="AI724" s="114">
        <f>IF(AH724=0,0,-1*AH724^2/$Z$15)</f>
        <v>-1.3328767945558628E-2</v>
      </c>
      <c r="AJ724" s="61">
        <f>IF($AA$15,$Z$15*($Q724-1)/(1+AI727*($Q724-1)),0)</f>
        <v>-3.6508585217122053E-2</v>
      </c>
      <c r="AK724" s="114">
        <f>IF(AJ724=0,0,-1*AJ724^2/$Z$15)</f>
        <v>-1.3328767945558628E-2</v>
      </c>
      <c r="AL724" s="61">
        <f>IF($AA$15,$Z$15*($Q724-1)/(1+AK727*($Q724-1)),0)</f>
        <v>-3.6508585217122053E-2</v>
      </c>
      <c r="AM724" s="114">
        <f>IF(AL724=0,0,-1*AL724^2/$Z$15)</f>
        <v>-1.3328767945558628E-2</v>
      </c>
      <c r="AN724" s="61">
        <f>IF($AA$15,$Z$15*($Q724-1)/(1+AM727*($Q724-1)),0)</f>
        <v>-3.6508585217122053E-2</v>
      </c>
      <c r="AO724" s="114">
        <f>IF(AN724=0,0,-1*AN724^2/$Z$15)</f>
        <v>-1.3328767945558628E-2</v>
      </c>
      <c r="AP724" s="61">
        <f>IF($AA$15,$Z$15*($Q724-1)/(1+AO727*($Q724-1)),0)</f>
        <v>-3.6508585217122053E-2</v>
      </c>
      <c r="AQ724" s="114">
        <f>IF(AP724=0,0,-1*AP724^2/$Z$15)</f>
        <v>-1.3328767945558628E-2</v>
      </c>
      <c r="AR724" s="61">
        <f>IF($AA$15,$Z$15*($Q724-1)/(1+AQ727*($Q724-1)),0)</f>
        <v>-3.6508585217122053E-2</v>
      </c>
      <c r="AS724" s="114">
        <f>IF(AR724=0,0,-1*AR724^2/$Z$15)</f>
        <v>-1.3328767945558628E-2</v>
      </c>
      <c r="AT724" s="61">
        <f>IF($AA$15,$Z$15*($Q724-1)/(1+AS727*($Q724-1)),0)</f>
        <v>-3.6508585217122053E-2</v>
      </c>
      <c r="AU724" s="114">
        <f>IF(AT724=0,0,-1*AT724^2/$Z$15)</f>
        <v>-1.3328767945558628E-2</v>
      </c>
      <c r="AV724" s="61">
        <f>IF($AA$15,$Z$15*($Q724-1)/(1+AU727*($Q724-1)),0)</f>
        <v>-3.6508585217122053E-2</v>
      </c>
      <c r="AW724" s="114">
        <f>IF(AV724=0,0,-1*AV724^2/$Z$15)</f>
        <v>-1.3328767945558628E-2</v>
      </c>
      <c r="AX724" s="61">
        <f>IF($AA$15,$Z$15*($Q724-1)/(1+AW727*($Q724-1)),0)</f>
        <v>-3.6508585217122053E-2</v>
      </c>
      <c r="AY724" s="114">
        <f>IF(AX724=0,0,-1*AX724^2/$Z$15)</f>
        <v>-1.3328767945558628E-2</v>
      </c>
      <c r="AZ724" s="61">
        <f>IF($AA$15,$Z$15*($Q724-1)/(1+AY727*($Q724-1)),0)</f>
        <v>-3.6508585217122053E-2</v>
      </c>
      <c r="BA724" s="114">
        <f>IF(AZ724=0,0,-1*AZ724^2/$Z$15)</f>
        <v>-1.3328767945558628E-2</v>
      </c>
      <c r="BB724" s="61">
        <f>IF($AA$15,$Z$15*($Q724-1)/(1+BA727*($Q724-1)),0)</f>
        <v>-3.6508585217122053E-2</v>
      </c>
      <c r="BC724" s="114">
        <f>IF(BB724=0,0,-1*BB724^2/$Z$15)</f>
        <v>-1.3328767945558628E-2</v>
      </c>
      <c r="BD724" s="61">
        <f>IF($AA$15,$Z$15*($Q724-1)/(1+BC727*($Q724-1)),0)</f>
        <v>-3.6508585217122053E-2</v>
      </c>
      <c r="BE724" s="114">
        <f>IF(BD724=0,0,-1*BD724^2/$Z$15)</f>
        <v>-1.3328767945558628E-2</v>
      </c>
      <c r="BF724" s="61">
        <f>IF($AA$15,$Z$15*($Q724-1)/(1+BE727*($Q724-1)),0)</f>
        <v>-3.6508585217122053E-2</v>
      </c>
      <c r="BG724" s="114">
        <f>IF(BF724=0,0,-1*BF724^2/$Z$15)</f>
        <v>-1.3328767945558628E-2</v>
      </c>
      <c r="BH724" s="61">
        <f>IF($AA$15,$Z$15*($Q724-1)/(1+BG727*($Q724-1)),0)</f>
        <v>-3.6508585217122053E-2</v>
      </c>
      <c r="BI724" s="114">
        <f>IF(BH724=0,0,-1*BH724^2/$Z$15)</f>
        <v>-1.3328767945558628E-2</v>
      </c>
      <c r="BJ724" s="61">
        <f>IF($AA$15,$Z$15*($Q724-1)/(1+BI727*($Q724-1)),0)</f>
        <v>-3.6508585217122053E-2</v>
      </c>
      <c r="BK724" s="114">
        <f>IF(BJ724=0,0,-1*BJ724^2/$Z$15)</f>
        <v>-1.3328767945558628E-2</v>
      </c>
      <c r="BL724" s="61">
        <f>IF($AA$15,$Z$15*($Q724-1)/(1+BK727*($Q724-1)),0)</f>
        <v>-3.6508585217122053E-2</v>
      </c>
      <c r="BM724" s="114">
        <f>IF(BL724=0,0,-1*BL724^2/$Z$15)</f>
        <v>-1.3328767945558628E-2</v>
      </c>
      <c r="BN724" s="61">
        <f>IF($AA$15,$Z$15*($Q724-1)/(1+BM727*($Q724-1)),0)</f>
        <v>-3.6508585217122053E-2</v>
      </c>
      <c r="BO724" s="114">
        <f>IF(BN724=0,0,-1*BN724^2/$Z$15)</f>
        <v>-1.3328767945558628E-2</v>
      </c>
      <c r="BP724" s="61">
        <f>IF($AA$15,$Z$15*($Q724-1)/(1+BO727*($Q724-1)),0)</f>
        <v>-3.6508585217122053E-2</v>
      </c>
      <c r="BQ724" s="114">
        <f>IF(BP724=0,0,-1*BP724^2/$Z$15)</f>
        <v>-1.3328767945558628E-2</v>
      </c>
      <c r="BR724" s="61">
        <f>IF($AA$15,$Z$15*($Q724-1)/(1+BQ727*($Q724-1)),0)</f>
        <v>-3.6508585217122053E-2</v>
      </c>
      <c r="BS724" s="114">
        <f>IF(BR724=0,0,-1*BR724^2/$Z$15)</f>
        <v>-1.3328767945558628E-2</v>
      </c>
      <c r="BT724" s="61">
        <f>IF($AA$15,$Z$15*($Q724-1)/(1+BS727*($Q724-1)),0)</f>
        <v>-3.6508585217122053E-2</v>
      </c>
      <c r="BU724" s="114">
        <f>IF(BT724=0,0,-1*BT724^2/$Z$15)</f>
        <v>-1.3328767945558628E-2</v>
      </c>
      <c r="BV724" s="61">
        <f>IF($AA$15,$Z$15*($Q724-1)/(1+BU727*($Q724-1)),0)</f>
        <v>-3.6508585217122053E-2</v>
      </c>
      <c r="BW724" s="114">
        <f>IF(BV724=0,0,-1*BV724^2/$Z$15)</f>
        <v>-1.3328767945558628E-2</v>
      </c>
      <c r="BX724" s="61">
        <f>IF($AA$15,$Z$15*($Q724-1)/(1+BW727*($Q724-1)),0)</f>
        <v>-3.6508585217122053E-2</v>
      </c>
      <c r="BY724" s="114">
        <f>IF(BX724=0,0,-1*BX724^2/$Z$15)</f>
        <v>-1.3328767945558628E-2</v>
      </c>
      <c r="BZ724" s="61">
        <f>IF($AA$15,$Z$15*($Q724-1)/(1+BY727*($Q724-1)),0)</f>
        <v>-3.6508585217122053E-2</v>
      </c>
      <c r="CA724" s="114">
        <f>IF(BZ724=0,0,-1*BZ724^2/$Z$15)</f>
        <v>-1.3328767945558628E-2</v>
      </c>
      <c r="CB724" s="61">
        <f>IF($AA$15,$Z$15*($Q724-1)/(1+CA727*($Q724-1)),0)</f>
        <v>-3.6508585217122053E-2</v>
      </c>
      <c r="CC724" s="114">
        <f>IF(CB724=0,0,-1*CB724^2/$Z$15)</f>
        <v>-1.3328767945558628E-2</v>
      </c>
      <c r="CD724" s="61">
        <f>IF($AA$15,$Z$15*($Q724-1)/(1+CC727*($Q724-1)),0)</f>
        <v>-3.6508585217122053E-2</v>
      </c>
      <c r="CE724" s="114">
        <f>IF(CD724=0,0,-1*CD724^2/$Z$15)</f>
        <v>-1.3328767945558628E-2</v>
      </c>
      <c r="CF724" s="61">
        <f>IF($AA$15,$Z$15*($Q724-1)/(1+CE727*($Q724-1)),0)</f>
        <v>-3.6508585217122053E-2</v>
      </c>
      <c r="CG724" s="114">
        <f>IF(CF724=0,0,-1*CF724^2/$Z$15)</f>
        <v>-1.3328767945558628E-2</v>
      </c>
      <c r="CH724" s="61">
        <f>IF($AA$15,$Z$15*($Q724-1)/(1+CG727*($Q724-1)),0)</f>
        <v>-3.6508585217122053E-2</v>
      </c>
      <c r="CI724" s="114">
        <f>IF(CH724=0,0,-1*CH724^2/$Z$15)</f>
        <v>-1.3328767945558628E-2</v>
      </c>
      <c r="CJ724" s="61">
        <f>IF($AA$15,$Z$15*($Q724-1)/(1+CI727*($Q724-1)),0)</f>
        <v>-3.6508585217122053E-2</v>
      </c>
      <c r="CK724" s="114">
        <f>IF(CJ724=0,0,-1*CJ724^2/$Z$15)</f>
        <v>-1.3328767945558628E-2</v>
      </c>
      <c r="CL724" s="61">
        <f>IF($AA$15,$Z$15*($Q724-1)/(1+CK727*($Q724-1)),0)</f>
        <v>-3.6508585217122053E-2</v>
      </c>
      <c r="CM724" s="114">
        <f>IF(CL724=0,0,-1*CL724^2/$Z$15)</f>
        <v>-1.3328767945558628E-2</v>
      </c>
      <c r="CN724" s="61">
        <f>IF($AA$15,$Z$15*($Q724-1)/(1+CM727*($Q724-1)),0)</f>
        <v>-3.6508585217122053E-2</v>
      </c>
      <c r="CO724" s="114">
        <f>IF(CN724=0,0,-1*CN724^2/$Z$15)</f>
        <v>-1.3328767945558628E-2</v>
      </c>
      <c r="CP724" s="61">
        <f>IF($AA$15,$Z$15*($Q724-1)/(1+CO727*($Q724-1)),0)</f>
        <v>-3.6508585217122053E-2</v>
      </c>
      <c r="CQ724" s="114">
        <f>IF(CP724=0,0,-1*CP724^2/$Z$15)</f>
        <v>-1.3328767945558628E-2</v>
      </c>
      <c r="CR724" s="61">
        <f>IF($AA$15,$Z$15*($Q724-1)/(1+CQ727*($Q724-1)),0)</f>
        <v>-3.6508585217122053E-2</v>
      </c>
      <c r="CS724" s="114">
        <f>IF(CR724=0,0,-1*CR724^2/$Z$15)</f>
        <v>-1.3328767945558628E-2</v>
      </c>
      <c r="CT724" s="61">
        <f>IF($AA$15,$Z$15*($Q724-1)/(1+CS727*($Q724-1)),0)</f>
        <v>-3.6508585217122053E-2</v>
      </c>
      <c r="CU724" s="114">
        <f>IF(CT724=0,0,-1*CT724^2/$Z$15)</f>
        <v>-1.3328767945558628E-2</v>
      </c>
      <c r="CV724" s="61">
        <f>IF($AA$15,$Z$15*($Q724-1)/(1+CU727*($Q724-1)),0)</f>
        <v>-3.6508585217122053E-2</v>
      </c>
      <c r="CW724" s="114">
        <f>IF(CV724=0,0,-1*CV724^2/$Z$15)</f>
        <v>-1.3328767945558628E-2</v>
      </c>
      <c r="CX724" s="61">
        <f>IF($AA$15,$Z$15*($Q724-1)/(1+CW727*($Q724-1)),0)</f>
        <v>-3.6508585217122053E-2</v>
      </c>
      <c r="CY724" s="114">
        <f>IF(CX724=0,0,-1*CX724^2/$Z$15)</f>
        <v>-1.3328767945558628E-2</v>
      </c>
      <c r="CZ724" s="61">
        <f>IF($AA$15,$Z$15*($Q724-1)/(1+CY727*($Q724-1)),0)</f>
        <v>-3.6508585217122053E-2</v>
      </c>
      <c r="DA724" s="114">
        <f>IF(CZ724=0,0,-1*CZ724^2/$Z$15)</f>
        <v>-1.3328767945558628E-2</v>
      </c>
      <c r="DB724" s="61">
        <f>IF($AA$15,$Z$15*($Q724-1)/(1+DA727*($Q724-1)),0)</f>
        <v>-3.6508585217122053E-2</v>
      </c>
      <c r="DC724" s="114">
        <f>IF(DB724=0,0,-1*DB724^2/$Z$15)</f>
        <v>-1.3328767945558628E-2</v>
      </c>
      <c r="DD724" s="61">
        <f>IF($AA$15,$Z$15*($Q724-1)/(1+DC727*($Q724-1)),0)</f>
        <v>-3.6508585217122053E-2</v>
      </c>
      <c r="DE724" s="114">
        <f>IF(DD724=0,0,-1*DD724^2/$Z$15)</f>
        <v>-1.3328767945558628E-2</v>
      </c>
      <c r="DF724" s="61">
        <f>IF($AA$15,$Z$15*($Q724-1)/(1+DE727*($Q724-1)),0)</f>
        <v>-3.6508585217122053E-2</v>
      </c>
      <c r="DG724" s="114">
        <f>IF(DF724=0,0,-1*DF724^2/$Z$15)</f>
        <v>-1.3328767945558628E-2</v>
      </c>
      <c r="DH724" s="61">
        <f>IF($AA$15,$Z$15*($Q724-1)/(1+DG727*($Q724-1)),0)</f>
        <v>-3.6508585217122053E-2</v>
      </c>
      <c r="DI724" s="114">
        <f>IF(DH724=0,0,-1*DH724^2/$Z$15)</f>
        <v>-1.3328767945558628E-2</v>
      </c>
      <c r="DJ724" s="61">
        <f>IF($AA$15,$Z$15*($Q724-1)/(1+DI727*($Q724-1)),0)</f>
        <v>-3.6508585217122053E-2</v>
      </c>
      <c r="DK724" s="114">
        <f>IF(DJ724=0,0,-1*DJ724^2/$Z$15)</f>
        <v>-1.3328767945558628E-2</v>
      </c>
      <c r="DL724" s="61">
        <f>IF($AA$15,$Z$15*($Q724-1)/(1+DK727*($Q724-1)),0)</f>
        <v>-3.6508585217122053E-2</v>
      </c>
      <c r="DM724" s="154">
        <f>IF(DL724=0,0,-1*DL724^2/$Z$15)</f>
        <v>-1.3328767945558628E-2</v>
      </c>
    </row>
    <row r="725" spans="14:117" x14ac:dyDescent="0.25">
      <c r="N725" s="153">
        <f>$Z$16/(O714*(Q725-1)+1)</f>
        <v>9.6045979877532522E-2</v>
      </c>
      <c r="O725" s="170">
        <f t="shared" si="136"/>
        <v>0.1123113491884055</v>
      </c>
      <c r="P725" s="78">
        <v>10</v>
      </c>
      <c r="Q725" s="61">
        <f>IF($AA$16,AV700/AV712,0)</f>
        <v>1.1693498190305605</v>
      </c>
      <c r="R725" s="61">
        <f>IF($AA$16,$Z$16*($Q725-1)/(1+O674*($Q725-1)),0)</f>
        <v>1.6265369310875962E-2</v>
      </c>
      <c r="S725" s="114">
        <f>IF(R725=0,0,-1*R725^2/$Z$16)</f>
        <v>-2.6456223881918556E-3</v>
      </c>
      <c r="T725" s="61">
        <f>IF($AA$16,$Z$16*($Q725-1)/(1+S727*($Q725-1)),0)</f>
        <v>1.6255593668770302E-2</v>
      </c>
      <c r="U725" s="114">
        <f>IF(T725=0,0,-1*T725^2/$Z$16)</f>
        <v>-2.6424432552416511E-3</v>
      </c>
      <c r="V725" s="61">
        <f>IF($AA$16,$Z$16*($Q725-1)/(1+U727*($Q725-1)),0)</f>
        <v>1.6265407299195647E-2</v>
      </c>
      <c r="W725" s="114">
        <f>IF(V725=0,0,-1*V725^2/$Z$16)</f>
        <v>-2.6456347460872701E-3</v>
      </c>
      <c r="X725" s="61">
        <f>IF($AA$16,$Z$16*($Q725-1)/(1+W727*($Q725-1)),0)</f>
        <v>1.6265369311456411E-2</v>
      </c>
      <c r="Y725" s="114">
        <f>IF(X725=0,0,-1*X725^2/$Z$16)</f>
        <v>-2.6456223883806799E-3</v>
      </c>
      <c r="Z725" s="61">
        <f>IF($AA$16,$Z$16*($Q725-1)/(1+Y727*($Q725-1)),0)</f>
        <v>1.6265369310872982E-2</v>
      </c>
      <c r="AA725" s="114">
        <f>IF(Z725=0,0,-1*Z725^2/$Z$16)</f>
        <v>-2.6456223881908859E-3</v>
      </c>
      <c r="AB725" s="61">
        <f>IF($AA$16,$Z$16*($Q725-1)/(1+AA727*($Q725-1)),0)</f>
        <v>1.6265369310872982E-2</v>
      </c>
      <c r="AC725" s="114">
        <f>IF(AB725=0,0,-1*AB725^2/$Z$16)</f>
        <v>-2.6456223881908859E-3</v>
      </c>
      <c r="AD725" s="61">
        <f>IF($AA$16,$Z$16*($Q725-1)/(1+AC727*($Q725-1)),0)</f>
        <v>1.6265369310872982E-2</v>
      </c>
      <c r="AE725" s="114">
        <f>IF(AD725=0,0,-1*AD725^2/$Z$16)</f>
        <v>-2.6456223881908859E-3</v>
      </c>
      <c r="AF725" s="61">
        <f>IF($AA$16,$Z$16*($Q725-1)/(1+AE727*($Q725-1)),0)</f>
        <v>1.6265369310872982E-2</v>
      </c>
      <c r="AG725" s="114">
        <f>IF(AF725=0,0,-1*AF725^2/$Z$16)</f>
        <v>-2.6456223881908859E-3</v>
      </c>
      <c r="AH725" s="61">
        <f>IF($AA$16,$Z$16*($Q725-1)/(1+AG727*($Q725-1)),0)</f>
        <v>1.6265369310872982E-2</v>
      </c>
      <c r="AI725" s="114">
        <f>IF(AH725=0,0,-1*AH725^2/$Z$16)</f>
        <v>-2.6456223881908859E-3</v>
      </c>
      <c r="AJ725" s="61">
        <f>IF($AA$16,$Z$16*($Q725-1)/(1+AI727*($Q725-1)),0)</f>
        <v>1.6265369310872982E-2</v>
      </c>
      <c r="AK725" s="114">
        <f>IF(AJ725=0,0,-1*AJ725^2/$Z$16)</f>
        <v>-2.6456223881908859E-3</v>
      </c>
      <c r="AL725" s="61">
        <f>IF($AA$16,$Z$16*($Q725-1)/(1+AK727*($Q725-1)),0)</f>
        <v>1.6265369310872982E-2</v>
      </c>
      <c r="AM725" s="114">
        <f>IF(AL725=0,0,-1*AL725^2/$Z$16)</f>
        <v>-2.6456223881908859E-3</v>
      </c>
      <c r="AN725" s="61">
        <f>IF($AA$16,$Z$16*($Q725-1)/(1+AM727*($Q725-1)),0)</f>
        <v>1.6265369310872982E-2</v>
      </c>
      <c r="AO725" s="114">
        <f>IF(AN725=0,0,-1*AN725^2/$Z$16)</f>
        <v>-2.6456223881908859E-3</v>
      </c>
      <c r="AP725" s="61">
        <f>IF($AA$16,$Z$16*($Q725-1)/(1+AO727*($Q725-1)),0)</f>
        <v>1.6265369310872982E-2</v>
      </c>
      <c r="AQ725" s="114">
        <f>IF(AP725=0,0,-1*AP725^2/$Z$16)</f>
        <v>-2.6456223881908859E-3</v>
      </c>
      <c r="AR725" s="61">
        <f>IF($AA$16,$Z$16*($Q725-1)/(1+AQ727*($Q725-1)),0)</f>
        <v>1.6265369310872982E-2</v>
      </c>
      <c r="AS725" s="114">
        <f>IF(AR725=0,0,-1*AR725^2/$Z$16)</f>
        <v>-2.6456223881908859E-3</v>
      </c>
      <c r="AT725" s="61">
        <f>IF($AA$16,$Z$16*($Q725-1)/(1+AS727*($Q725-1)),0)</f>
        <v>1.6265369310872982E-2</v>
      </c>
      <c r="AU725" s="114">
        <f>IF(AT725=0,0,-1*AT725^2/$Z$16)</f>
        <v>-2.6456223881908859E-3</v>
      </c>
      <c r="AV725" s="61">
        <f>IF($AA$16,$Z$16*($Q725-1)/(1+AU727*($Q725-1)),0)</f>
        <v>1.6265369310872982E-2</v>
      </c>
      <c r="AW725" s="114">
        <f>IF(AV725=0,0,-1*AV725^2/$Z$16)</f>
        <v>-2.6456223881908859E-3</v>
      </c>
      <c r="AX725" s="61">
        <f>IF($AA$16,$Z$16*($Q725-1)/(1+AW727*($Q725-1)),0)</f>
        <v>1.6265369310872982E-2</v>
      </c>
      <c r="AY725" s="114">
        <f>IF(AX725=0,0,-1*AX725^2/$Z$16)</f>
        <v>-2.6456223881908859E-3</v>
      </c>
      <c r="AZ725" s="61">
        <f>IF($AA$16,$Z$16*($Q725-1)/(1+AY727*($Q725-1)),0)</f>
        <v>1.6265369310872982E-2</v>
      </c>
      <c r="BA725" s="114">
        <f>IF(AZ725=0,0,-1*AZ725^2/$Z$16)</f>
        <v>-2.6456223881908859E-3</v>
      </c>
      <c r="BB725" s="61">
        <f>IF($AA$16,$Z$16*($Q725-1)/(1+BA727*($Q725-1)),0)</f>
        <v>1.6265369310872982E-2</v>
      </c>
      <c r="BC725" s="114">
        <f>IF(BB725=0,0,-1*BB725^2/$Z$16)</f>
        <v>-2.6456223881908859E-3</v>
      </c>
      <c r="BD725" s="61">
        <f>IF($AA$16,$Z$16*($Q725-1)/(1+BC727*($Q725-1)),0)</f>
        <v>1.6265369310872982E-2</v>
      </c>
      <c r="BE725" s="114">
        <f>IF(BD725=0,0,-1*BD725^2/$Z$16)</f>
        <v>-2.6456223881908859E-3</v>
      </c>
      <c r="BF725" s="61">
        <f>IF($AA$16,$Z$16*($Q725-1)/(1+BE727*($Q725-1)),0)</f>
        <v>1.6265369310872982E-2</v>
      </c>
      <c r="BG725" s="114">
        <f>IF(BF725=0,0,-1*BF725^2/$Z$16)</f>
        <v>-2.6456223881908859E-3</v>
      </c>
      <c r="BH725" s="61">
        <f>IF($AA$16,$Z$16*($Q725-1)/(1+BG727*($Q725-1)),0)</f>
        <v>1.6265369310872982E-2</v>
      </c>
      <c r="BI725" s="114">
        <f>IF(BH725=0,0,-1*BH725^2/$Z$16)</f>
        <v>-2.6456223881908859E-3</v>
      </c>
      <c r="BJ725" s="61">
        <f>IF($AA$16,$Z$16*($Q725-1)/(1+BI727*($Q725-1)),0)</f>
        <v>1.6265369310872982E-2</v>
      </c>
      <c r="BK725" s="114">
        <f>IF(BJ725=0,0,-1*BJ725^2/$Z$16)</f>
        <v>-2.6456223881908859E-3</v>
      </c>
      <c r="BL725" s="61">
        <f>IF($AA$16,$Z$16*($Q725-1)/(1+BK727*($Q725-1)),0)</f>
        <v>1.6265369310872982E-2</v>
      </c>
      <c r="BM725" s="114">
        <f>IF(BL725=0,0,-1*BL725^2/$Z$16)</f>
        <v>-2.6456223881908859E-3</v>
      </c>
      <c r="BN725" s="61">
        <f>IF($AA$16,$Z$16*($Q725-1)/(1+BM727*($Q725-1)),0)</f>
        <v>1.6265369310872982E-2</v>
      </c>
      <c r="BO725" s="114">
        <f>IF(BN725=0,0,-1*BN725^2/$Z$16)</f>
        <v>-2.6456223881908859E-3</v>
      </c>
      <c r="BP725" s="61">
        <f>IF($AA$16,$Z$16*($Q725-1)/(1+BO727*($Q725-1)),0)</f>
        <v>1.6265369310872982E-2</v>
      </c>
      <c r="BQ725" s="114">
        <f>IF(BP725=0,0,-1*BP725^2/$Z$16)</f>
        <v>-2.6456223881908859E-3</v>
      </c>
      <c r="BR725" s="61">
        <f>IF($AA$16,$Z$16*($Q725-1)/(1+BQ727*($Q725-1)),0)</f>
        <v>1.6265369310872982E-2</v>
      </c>
      <c r="BS725" s="114">
        <f>IF(BR725=0,0,-1*BR725^2/$Z$16)</f>
        <v>-2.6456223881908859E-3</v>
      </c>
      <c r="BT725" s="61">
        <f>IF($AA$16,$Z$16*($Q725-1)/(1+BS727*($Q725-1)),0)</f>
        <v>1.6265369310872982E-2</v>
      </c>
      <c r="BU725" s="114">
        <f>IF(BT725=0,0,-1*BT725^2/$Z$16)</f>
        <v>-2.6456223881908859E-3</v>
      </c>
      <c r="BV725" s="61">
        <f>IF($AA$16,$Z$16*($Q725-1)/(1+BU727*($Q725-1)),0)</f>
        <v>1.6265369310872982E-2</v>
      </c>
      <c r="BW725" s="114">
        <f>IF(BV725=0,0,-1*BV725^2/$Z$16)</f>
        <v>-2.6456223881908859E-3</v>
      </c>
      <c r="BX725" s="61">
        <f>IF($AA$16,$Z$16*($Q725-1)/(1+BW727*($Q725-1)),0)</f>
        <v>1.6265369310872982E-2</v>
      </c>
      <c r="BY725" s="114">
        <f>IF(BX725=0,0,-1*BX725^2/$Z$16)</f>
        <v>-2.6456223881908859E-3</v>
      </c>
      <c r="BZ725" s="61">
        <f>IF($AA$16,$Z$16*($Q725-1)/(1+BY727*($Q725-1)),0)</f>
        <v>1.6265369310872982E-2</v>
      </c>
      <c r="CA725" s="114">
        <f>IF(BZ725=0,0,-1*BZ725^2/$Z$16)</f>
        <v>-2.6456223881908859E-3</v>
      </c>
      <c r="CB725" s="61">
        <f>IF($AA$16,$Z$16*($Q725-1)/(1+CA727*($Q725-1)),0)</f>
        <v>1.6265369310872982E-2</v>
      </c>
      <c r="CC725" s="114">
        <f>IF(CB725=0,0,-1*CB725^2/$Z$16)</f>
        <v>-2.6456223881908859E-3</v>
      </c>
      <c r="CD725" s="61">
        <f>IF($AA$16,$Z$16*($Q725-1)/(1+CC727*($Q725-1)),0)</f>
        <v>1.6265369310872982E-2</v>
      </c>
      <c r="CE725" s="114">
        <f>IF(CD725=0,0,-1*CD725^2/$Z$16)</f>
        <v>-2.6456223881908859E-3</v>
      </c>
      <c r="CF725" s="61">
        <f>IF($AA$16,$Z$16*($Q725-1)/(1+CE727*($Q725-1)),0)</f>
        <v>1.6265369310872982E-2</v>
      </c>
      <c r="CG725" s="114">
        <f>IF(CF725=0,0,-1*CF725^2/$Z$16)</f>
        <v>-2.6456223881908859E-3</v>
      </c>
      <c r="CH725" s="61">
        <f>IF($AA$16,$Z$16*($Q725-1)/(1+CG727*($Q725-1)),0)</f>
        <v>1.6265369310872982E-2</v>
      </c>
      <c r="CI725" s="114">
        <f>IF(CH725=0,0,-1*CH725^2/$Z$16)</f>
        <v>-2.6456223881908859E-3</v>
      </c>
      <c r="CJ725" s="61">
        <f>IF($AA$16,$Z$16*($Q725-1)/(1+CI727*($Q725-1)),0)</f>
        <v>1.6265369310872982E-2</v>
      </c>
      <c r="CK725" s="114">
        <f>IF(CJ725=0,0,-1*CJ725^2/$Z$16)</f>
        <v>-2.6456223881908859E-3</v>
      </c>
      <c r="CL725" s="61">
        <f>IF($AA$16,$Z$16*($Q725-1)/(1+CK727*($Q725-1)),0)</f>
        <v>1.6265369310872982E-2</v>
      </c>
      <c r="CM725" s="114">
        <f>IF(CL725=0,0,-1*CL725^2/$Z$16)</f>
        <v>-2.6456223881908859E-3</v>
      </c>
      <c r="CN725" s="61">
        <f>IF($AA$16,$Z$16*($Q725-1)/(1+CM727*($Q725-1)),0)</f>
        <v>1.6265369310872982E-2</v>
      </c>
      <c r="CO725" s="114">
        <f>IF(CN725=0,0,-1*CN725^2/$Z$16)</f>
        <v>-2.6456223881908859E-3</v>
      </c>
      <c r="CP725" s="61">
        <f>IF($AA$16,$Z$16*($Q725-1)/(1+CO727*($Q725-1)),0)</f>
        <v>1.6265369310872982E-2</v>
      </c>
      <c r="CQ725" s="114">
        <f>IF(CP725=0,0,-1*CP725^2/$Z$16)</f>
        <v>-2.6456223881908859E-3</v>
      </c>
      <c r="CR725" s="61">
        <f>IF($AA$16,$Z$16*($Q725-1)/(1+CQ727*($Q725-1)),0)</f>
        <v>1.6265369310872982E-2</v>
      </c>
      <c r="CS725" s="114">
        <f>IF(CR725=0,0,-1*CR725^2/$Z$16)</f>
        <v>-2.6456223881908859E-3</v>
      </c>
      <c r="CT725" s="61">
        <f>IF($AA$16,$Z$16*($Q725-1)/(1+CS727*($Q725-1)),0)</f>
        <v>1.6265369310872982E-2</v>
      </c>
      <c r="CU725" s="114">
        <f>IF(CT725=0,0,-1*CT725^2/$Z$16)</f>
        <v>-2.6456223881908859E-3</v>
      </c>
      <c r="CV725" s="61">
        <f>IF($AA$16,$Z$16*($Q725-1)/(1+CU727*($Q725-1)),0)</f>
        <v>1.6265369310872982E-2</v>
      </c>
      <c r="CW725" s="114">
        <f>IF(CV725=0,0,-1*CV725^2/$Z$16)</f>
        <v>-2.6456223881908859E-3</v>
      </c>
      <c r="CX725" s="61">
        <f>IF($AA$16,$Z$16*($Q725-1)/(1+CW727*($Q725-1)),0)</f>
        <v>1.6265369310872982E-2</v>
      </c>
      <c r="CY725" s="114">
        <f>IF(CX725=0,0,-1*CX725^2/$Z$16)</f>
        <v>-2.6456223881908859E-3</v>
      </c>
      <c r="CZ725" s="61">
        <f>IF($AA$16,$Z$16*($Q725-1)/(1+CY727*($Q725-1)),0)</f>
        <v>1.6265369310872982E-2</v>
      </c>
      <c r="DA725" s="114">
        <f>IF(CZ725=0,0,-1*CZ725^2/$Z$16)</f>
        <v>-2.6456223881908859E-3</v>
      </c>
      <c r="DB725" s="61">
        <f>IF($AA$16,$Z$16*($Q725-1)/(1+DA727*($Q725-1)),0)</f>
        <v>1.6265369310872982E-2</v>
      </c>
      <c r="DC725" s="114">
        <f>IF(DB725=0,0,-1*DB725^2/$Z$16)</f>
        <v>-2.6456223881908859E-3</v>
      </c>
      <c r="DD725" s="61">
        <f>IF($AA$16,$Z$16*($Q725-1)/(1+DC727*($Q725-1)),0)</f>
        <v>1.6265369310872982E-2</v>
      </c>
      <c r="DE725" s="114">
        <f>IF(DD725=0,0,-1*DD725^2/$Z$16)</f>
        <v>-2.6456223881908859E-3</v>
      </c>
      <c r="DF725" s="61">
        <f>IF($AA$16,$Z$16*($Q725-1)/(1+DE727*($Q725-1)),0)</f>
        <v>1.6265369310872982E-2</v>
      </c>
      <c r="DG725" s="114">
        <f>IF(DF725=0,0,-1*DF725^2/$Z$16)</f>
        <v>-2.6456223881908859E-3</v>
      </c>
      <c r="DH725" s="61">
        <f>IF($AA$16,$Z$16*($Q725-1)/(1+DG727*($Q725-1)),0)</f>
        <v>1.6265369310872982E-2</v>
      </c>
      <c r="DI725" s="114">
        <f>IF(DH725=0,0,-1*DH725^2/$Z$16)</f>
        <v>-2.6456223881908859E-3</v>
      </c>
      <c r="DJ725" s="61">
        <f>IF($AA$16,$Z$16*($Q725-1)/(1+DI727*($Q725-1)),0)</f>
        <v>1.6265369310872982E-2</v>
      </c>
      <c r="DK725" s="114">
        <f>IF(DJ725=0,0,-1*DJ725^2/$Z$16)</f>
        <v>-2.6456223881908859E-3</v>
      </c>
      <c r="DL725" s="61">
        <f>IF($AA$16,$Z$16*($Q725-1)/(1+DK727*($Q725-1)),0)</f>
        <v>1.6265369310872982E-2</v>
      </c>
      <c r="DM725" s="154">
        <f>IF(DL725=0,0,-1*DL725^2/$Z$16)</f>
        <v>-2.6456223881908859E-3</v>
      </c>
    </row>
    <row r="726" spans="14:117" x14ac:dyDescent="0.25">
      <c r="N726" s="157">
        <f>SUM(N716:N725)</f>
        <v>1.0000000000000002</v>
      </c>
      <c r="O726" s="167">
        <f>SUM(O716:O725)</f>
        <v>1</v>
      </c>
      <c r="P726" s="162"/>
      <c r="Q726" s="61"/>
      <c r="R726" s="61">
        <f t="shared" ref="R726:CC726" si="137">SUM(R716:R725)</f>
        <v>1.4768498923789508E-12</v>
      </c>
      <c r="S726" s="61">
        <f t="shared" si="137"/>
        <v>-1.310073704478383</v>
      </c>
      <c r="T726" s="61">
        <f t="shared" si="137"/>
        <v>-4.8247584319412312E-3</v>
      </c>
      <c r="U726" s="61">
        <f t="shared" si="137"/>
        <v>-1.2999111018689398</v>
      </c>
      <c r="V726" s="61">
        <f t="shared" si="137"/>
        <v>1.8811509499640916E-5</v>
      </c>
      <c r="W726" s="61">
        <f t="shared" si="137"/>
        <v>-1.31011394549801</v>
      </c>
      <c r="X726" s="61">
        <f t="shared" si="137"/>
        <v>2.8890678044346529E-10</v>
      </c>
      <c r="Y726" s="61">
        <f t="shared" si="137"/>
        <v>-1.3100737050932074</v>
      </c>
      <c r="Z726" s="61">
        <f t="shared" si="137"/>
        <v>0</v>
      </c>
      <c r="AA726" s="61">
        <f t="shared" si="137"/>
        <v>-1.3100737044752238</v>
      </c>
      <c r="AB726" s="61">
        <f t="shared" si="137"/>
        <v>0</v>
      </c>
      <c r="AC726" s="61">
        <f t="shared" si="137"/>
        <v>-1.3100737044752238</v>
      </c>
      <c r="AD726" s="61">
        <f t="shared" si="137"/>
        <v>0</v>
      </c>
      <c r="AE726" s="61">
        <f t="shared" si="137"/>
        <v>-1.3100737044752238</v>
      </c>
      <c r="AF726" s="61">
        <f t="shared" si="137"/>
        <v>0</v>
      </c>
      <c r="AG726" s="61">
        <f t="shared" si="137"/>
        <v>-1.3100737044752238</v>
      </c>
      <c r="AH726" s="61">
        <f t="shared" si="137"/>
        <v>0</v>
      </c>
      <c r="AI726" s="61">
        <f t="shared" si="137"/>
        <v>-1.3100737044752238</v>
      </c>
      <c r="AJ726" s="61">
        <f t="shared" si="137"/>
        <v>0</v>
      </c>
      <c r="AK726" s="61">
        <f t="shared" si="137"/>
        <v>-1.3100737044752238</v>
      </c>
      <c r="AL726" s="61">
        <f t="shared" si="137"/>
        <v>0</v>
      </c>
      <c r="AM726" s="61">
        <f t="shared" si="137"/>
        <v>-1.3100737044752238</v>
      </c>
      <c r="AN726" s="61">
        <f t="shared" si="137"/>
        <v>0</v>
      </c>
      <c r="AO726" s="61">
        <f t="shared" si="137"/>
        <v>-1.3100737044752238</v>
      </c>
      <c r="AP726" s="61">
        <f t="shared" si="137"/>
        <v>0</v>
      </c>
      <c r="AQ726" s="61">
        <f t="shared" si="137"/>
        <v>-1.3100737044752238</v>
      </c>
      <c r="AR726" s="61">
        <f t="shared" si="137"/>
        <v>0</v>
      </c>
      <c r="AS726" s="61">
        <f t="shared" si="137"/>
        <v>-1.3100737044752238</v>
      </c>
      <c r="AT726" s="61">
        <f t="shared" si="137"/>
        <v>0</v>
      </c>
      <c r="AU726" s="61">
        <f t="shared" si="137"/>
        <v>-1.3100737044752238</v>
      </c>
      <c r="AV726" s="61">
        <f t="shared" si="137"/>
        <v>0</v>
      </c>
      <c r="AW726" s="61">
        <f t="shared" si="137"/>
        <v>-1.3100737044752238</v>
      </c>
      <c r="AX726" s="61">
        <f t="shared" si="137"/>
        <v>0</v>
      </c>
      <c r="AY726" s="61">
        <f t="shared" si="137"/>
        <v>-1.3100737044752238</v>
      </c>
      <c r="AZ726" s="61">
        <f t="shared" si="137"/>
        <v>0</v>
      </c>
      <c r="BA726" s="61">
        <f t="shared" si="137"/>
        <v>-1.3100737044752238</v>
      </c>
      <c r="BB726" s="61">
        <f t="shared" si="137"/>
        <v>0</v>
      </c>
      <c r="BC726" s="61">
        <f t="shared" si="137"/>
        <v>-1.3100737044752238</v>
      </c>
      <c r="BD726" s="61">
        <f t="shared" si="137"/>
        <v>0</v>
      </c>
      <c r="BE726" s="61">
        <f t="shared" si="137"/>
        <v>-1.3100737044752238</v>
      </c>
      <c r="BF726" s="61">
        <f t="shared" si="137"/>
        <v>0</v>
      </c>
      <c r="BG726" s="61">
        <f t="shared" si="137"/>
        <v>-1.3100737044752238</v>
      </c>
      <c r="BH726" s="61">
        <f t="shared" si="137"/>
        <v>0</v>
      </c>
      <c r="BI726" s="61">
        <f t="shared" si="137"/>
        <v>-1.3100737044752238</v>
      </c>
      <c r="BJ726" s="61">
        <f t="shared" si="137"/>
        <v>0</v>
      </c>
      <c r="BK726" s="61">
        <f t="shared" si="137"/>
        <v>-1.3100737044752238</v>
      </c>
      <c r="BL726" s="61">
        <f t="shared" si="137"/>
        <v>0</v>
      </c>
      <c r="BM726" s="61">
        <f t="shared" si="137"/>
        <v>-1.3100737044752238</v>
      </c>
      <c r="BN726" s="61">
        <f t="shared" si="137"/>
        <v>0</v>
      </c>
      <c r="BO726" s="61">
        <f t="shared" si="137"/>
        <v>-1.3100737044752238</v>
      </c>
      <c r="BP726" s="61">
        <f t="shared" si="137"/>
        <v>0</v>
      </c>
      <c r="BQ726" s="61">
        <f t="shared" si="137"/>
        <v>-1.3100737044752238</v>
      </c>
      <c r="BR726" s="61">
        <f t="shared" si="137"/>
        <v>0</v>
      </c>
      <c r="BS726" s="61">
        <f t="shared" si="137"/>
        <v>-1.3100737044752238</v>
      </c>
      <c r="BT726" s="61">
        <f t="shared" si="137"/>
        <v>0</v>
      </c>
      <c r="BU726" s="61">
        <f t="shared" si="137"/>
        <v>-1.3100737044752238</v>
      </c>
      <c r="BV726" s="61">
        <f t="shared" si="137"/>
        <v>0</v>
      </c>
      <c r="BW726" s="61">
        <f t="shared" si="137"/>
        <v>-1.3100737044752238</v>
      </c>
      <c r="BX726" s="61">
        <f t="shared" si="137"/>
        <v>0</v>
      </c>
      <c r="BY726" s="61">
        <f t="shared" si="137"/>
        <v>-1.3100737044752238</v>
      </c>
      <c r="BZ726" s="61">
        <f t="shared" si="137"/>
        <v>0</v>
      </c>
      <c r="CA726" s="61">
        <f t="shared" si="137"/>
        <v>-1.3100737044752238</v>
      </c>
      <c r="CB726" s="61">
        <f t="shared" si="137"/>
        <v>0</v>
      </c>
      <c r="CC726" s="61">
        <f t="shared" si="137"/>
        <v>-1.3100737044752238</v>
      </c>
      <c r="CD726" s="61">
        <f t="shared" ref="CD726:DM726" si="138">SUM(CD716:CD725)</f>
        <v>0</v>
      </c>
      <c r="CE726" s="61">
        <f t="shared" si="138"/>
        <v>-1.3100737044752238</v>
      </c>
      <c r="CF726" s="61">
        <f t="shared" si="138"/>
        <v>0</v>
      </c>
      <c r="CG726" s="61">
        <f t="shared" si="138"/>
        <v>-1.3100737044752238</v>
      </c>
      <c r="CH726" s="61">
        <f t="shared" si="138"/>
        <v>0</v>
      </c>
      <c r="CI726" s="61">
        <f t="shared" si="138"/>
        <v>-1.3100737044752238</v>
      </c>
      <c r="CJ726" s="61">
        <f t="shared" si="138"/>
        <v>0</v>
      </c>
      <c r="CK726" s="61">
        <f t="shared" si="138"/>
        <v>-1.3100737044752238</v>
      </c>
      <c r="CL726" s="61">
        <f t="shared" si="138"/>
        <v>0</v>
      </c>
      <c r="CM726" s="61">
        <f t="shared" si="138"/>
        <v>-1.3100737044752238</v>
      </c>
      <c r="CN726" s="61">
        <f t="shared" si="138"/>
        <v>0</v>
      </c>
      <c r="CO726" s="61">
        <f t="shared" si="138"/>
        <v>-1.3100737044752238</v>
      </c>
      <c r="CP726" s="61">
        <f t="shared" si="138"/>
        <v>0</v>
      </c>
      <c r="CQ726" s="61">
        <f t="shared" si="138"/>
        <v>-1.3100737044752238</v>
      </c>
      <c r="CR726" s="61">
        <f t="shared" si="138"/>
        <v>0</v>
      </c>
      <c r="CS726" s="61">
        <f t="shared" si="138"/>
        <v>-1.3100737044752238</v>
      </c>
      <c r="CT726" s="61">
        <f t="shared" si="138"/>
        <v>0</v>
      </c>
      <c r="CU726" s="61">
        <f t="shared" si="138"/>
        <v>-1.3100737044752238</v>
      </c>
      <c r="CV726" s="61">
        <f t="shared" si="138"/>
        <v>0</v>
      </c>
      <c r="CW726" s="61">
        <f t="shared" si="138"/>
        <v>-1.3100737044752238</v>
      </c>
      <c r="CX726" s="61">
        <f t="shared" si="138"/>
        <v>0</v>
      </c>
      <c r="CY726" s="61">
        <f t="shared" si="138"/>
        <v>-1.3100737044752238</v>
      </c>
      <c r="CZ726" s="61">
        <f t="shared" si="138"/>
        <v>0</v>
      </c>
      <c r="DA726" s="61">
        <f t="shared" si="138"/>
        <v>-1.3100737044752238</v>
      </c>
      <c r="DB726" s="61">
        <f t="shared" si="138"/>
        <v>0</v>
      </c>
      <c r="DC726" s="61">
        <f t="shared" si="138"/>
        <v>-1.3100737044752238</v>
      </c>
      <c r="DD726" s="61">
        <f t="shared" si="138"/>
        <v>0</v>
      </c>
      <c r="DE726" s="61">
        <f t="shared" si="138"/>
        <v>-1.3100737044752238</v>
      </c>
      <c r="DF726" s="61">
        <f t="shared" si="138"/>
        <v>0</v>
      </c>
      <c r="DG726" s="61">
        <f t="shared" si="138"/>
        <v>-1.3100737044752238</v>
      </c>
      <c r="DH726" s="61">
        <f t="shared" si="138"/>
        <v>0</v>
      </c>
      <c r="DI726" s="61">
        <f t="shared" si="138"/>
        <v>-1.3100737044752238</v>
      </c>
      <c r="DJ726" s="61">
        <f t="shared" si="138"/>
        <v>0</v>
      </c>
      <c r="DK726" s="61">
        <f t="shared" si="138"/>
        <v>-1.3100737044752238</v>
      </c>
      <c r="DL726" s="61">
        <f t="shared" si="138"/>
        <v>0</v>
      </c>
      <c r="DM726" s="77">
        <f t="shared" si="138"/>
        <v>-1.3100737044752238</v>
      </c>
    </row>
    <row r="727" spans="14:117" x14ac:dyDescent="0.25">
      <c r="N727" s="54" t="s">
        <v>624</v>
      </c>
      <c r="O727" s="55"/>
      <c r="P727" s="174" t="b">
        <f>IF(P728,IF(AND((ABS(DM727-DK727)&lt;0.001),(O714&gt;=0),(O714&lt;=1)),TRUE,FALSE),FALSE)</f>
        <v>1</v>
      </c>
      <c r="Q727" s="54"/>
      <c r="R727" s="55" t="s">
        <v>623</v>
      </c>
      <c r="S727" s="166">
        <f>$O$34-R726/S726</f>
        <v>0.24679164318762697</v>
      </c>
      <c r="T727" s="165">
        <f>ABS(U727-S727)</f>
        <v>3.7116064513984526E-3</v>
      </c>
      <c r="U727" s="164">
        <f>S727-T726/U726</f>
        <v>0.24308003673622852</v>
      </c>
      <c r="V727" s="165">
        <f>ABS(W727-U727)</f>
        <v>1.4358681978993149E-5</v>
      </c>
      <c r="W727" s="164">
        <f>U727-V726/W726</f>
        <v>0.24309439541820752</v>
      </c>
      <c r="X727" s="165">
        <f>ABS(Y727-W727)</f>
        <v>2.2052712433939803E-10</v>
      </c>
      <c r="Y727" s="164">
        <f>W727-X726/Y726</f>
        <v>0.24309439563873464</v>
      </c>
      <c r="Z727" s="165">
        <f>ABS(AA727-Y727)</f>
        <v>0</v>
      </c>
      <c r="AA727" s="164">
        <f>Y727-Z726/AA726</f>
        <v>0.24309439563873464</v>
      </c>
      <c r="AB727" s="165">
        <f>ABS(AC727-AA727)</f>
        <v>0</v>
      </c>
      <c r="AC727" s="164">
        <f>AA727-AB726/AC726</f>
        <v>0.24309439563873464</v>
      </c>
      <c r="AD727" s="165">
        <f>ABS(AE727-AC727)</f>
        <v>0</v>
      </c>
      <c r="AE727" s="164">
        <f>AC727-AD726/AE726</f>
        <v>0.24309439563873464</v>
      </c>
      <c r="AF727" s="165">
        <f>ABS(AG727-AE727)</f>
        <v>0</v>
      </c>
      <c r="AG727" s="164">
        <f>AE727-AF726/AG726</f>
        <v>0.24309439563873464</v>
      </c>
      <c r="AH727" s="165">
        <f>ABS(AI727-AG727)</f>
        <v>0</v>
      </c>
      <c r="AI727" s="164">
        <f>AG727-AH726/AI726</f>
        <v>0.24309439563873464</v>
      </c>
      <c r="AJ727" s="165">
        <f>ABS(AK727-AI727)</f>
        <v>0</v>
      </c>
      <c r="AK727" s="164">
        <f>AI727-AJ726/AK726</f>
        <v>0.24309439563873464</v>
      </c>
      <c r="AL727" s="165">
        <f>ABS(AM727-AK727)</f>
        <v>0</v>
      </c>
      <c r="AM727" s="164">
        <f>AK727-AL726/AM726</f>
        <v>0.24309439563873464</v>
      </c>
      <c r="AN727" s="165">
        <f>ABS(AO727-AM727)</f>
        <v>0</v>
      </c>
      <c r="AO727" s="164">
        <f>AM727-AN726/AO726</f>
        <v>0.24309439563873464</v>
      </c>
      <c r="AP727" s="165">
        <f>ABS(AQ727-AO727)</f>
        <v>0</v>
      </c>
      <c r="AQ727" s="164">
        <f>AO727-AP726/AQ726</f>
        <v>0.24309439563873464</v>
      </c>
      <c r="AR727" s="165">
        <f>ABS(AS727-AQ727)</f>
        <v>0</v>
      </c>
      <c r="AS727" s="164">
        <f>AQ727-AR726/AS726</f>
        <v>0.24309439563873464</v>
      </c>
      <c r="AT727" s="165">
        <f>ABS(AU727-AS727)</f>
        <v>0</v>
      </c>
      <c r="AU727" s="164">
        <f>AS727-AT726/AU726</f>
        <v>0.24309439563873464</v>
      </c>
      <c r="AV727" s="165">
        <f>ABS(AW727-AU727)</f>
        <v>0</v>
      </c>
      <c r="AW727" s="164">
        <f>AU727-AV726/AW726</f>
        <v>0.24309439563873464</v>
      </c>
      <c r="AX727" s="165">
        <f>ABS(AY727-AW727)</f>
        <v>0</v>
      </c>
      <c r="AY727" s="164">
        <f>AW727-AX726/AY726</f>
        <v>0.24309439563873464</v>
      </c>
      <c r="AZ727" s="165">
        <f>ABS(BA727-AY727)</f>
        <v>0</v>
      </c>
      <c r="BA727" s="164">
        <f>AY727-AZ726/BA726</f>
        <v>0.24309439563873464</v>
      </c>
      <c r="BB727" s="165">
        <f>ABS(BC727-BA727)</f>
        <v>0</v>
      </c>
      <c r="BC727" s="164">
        <f>BA727-BB726/BC726</f>
        <v>0.24309439563873464</v>
      </c>
      <c r="BD727" s="165">
        <f>ABS(BE727-BC727)</f>
        <v>0</v>
      </c>
      <c r="BE727" s="164">
        <f>BC727-BD726/BE726</f>
        <v>0.24309439563873464</v>
      </c>
      <c r="BF727" s="165">
        <f>ABS(BG727-BE727)</f>
        <v>0</v>
      </c>
      <c r="BG727" s="164">
        <f>BE727-BF726/BG726</f>
        <v>0.24309439563873464</v>
      </c>
      <c r="BH727" s="165">
        <f>ABS(BI727-BG727)</f>
        <v>0</v>
      </c>
      <c r="BI727" s="164">
        <f>BG727-BH726/BI726</f>
        <v>0.24309439563873464</v>
      </c>
      <c r="BJ727" s="165">
        <f>ABS(BK727-BI727)</f>
        <v>0</v>
      </c>
      <c r="BK727" s="164">
        <f>BI727-BJ726/BK726</f>
        <v>0.24309439563873464</v>
      </c>
      <c r="BL727" s="165">
        <f>ABS(BM727-BK727)</f>
        <v>0</v>
      </c>
      <c r="BM727" s="164">
        <f>BK727-BL726/BM726</f>
        <v>0.24309439563873464</v>
      </c>
      <c r="BN727" s="165">
        <f>ABS(BO727-BM727)</f>
        <v>0</v>
      </c>
      <c r="BO727" s="164">
        <f>BM727-BN726/BO726</f>
        <v>0.24309439563873464</v>
      </c>
      <c r="BP727" s="165">
        <f>ABS(BQ727-BO727)</f>
        <v>0</v>
      </c>
      <c r="BQ727" s="164">
        <f>BO727-BP726/BQ726</f>
        <v>0.24309439563873464</v>
      </c>
      <c r="BR727" s="165">
        <f>ABS(BS727-BQ727)</f>
        <v>0</v>
      </c>
      <c r="BS727" s="164">
        <f>BQ727-BR726/BS726</f>
        <v>0.24309439563873464</v>
      </c>
      <c r="BT727" s="165">
        <f>ABS(BU727-BS727)</f>
        <v>0</v>
      </c>
      <c r="BU727" s="164">
        <f>BS727-BT726/BU726</f>
        <v>0.24309439563873464</v>
      </c>
      <c r="BV727" s="165">
        <f>ABS(BW727-BU727)</f>
        <v>0</v>
      </c>
      <c r="BW727" s="164">
        <f>BU727-BV726/BW726</f>
        <v>0.24309439563873464</v>
      </c>
      <c r="BX727" s="165">
        <f>ABS(BY727-BW727)</f>
        <v>0</v>
      </c>
      <c r="BY727" s="164">
        <f>BW727-BX726/BY726</f>
        <v>0.24309439563873464</v>
      </c>
      <c r="BZ727" s="165">
        <f>ABS(CA727-BY727)</f>
        <v>0</v>
      </c>
      <c r="CA727" s="164">
        <f>BY727-BZ726/CA726</f>
        <v>0.24309439563873464</v>
      </c>
      <c r="CB727" s="165">
        <f>ABS(CC727-CA727)</f>
        <v>0</v>
      </c>
      <c r="CC727" s="164">
        <f>CA727-CB726/CC726</f>
        <v>0.24309439563873464</v>
      </c>
      <c r="CD727" s="165">
        <f>ABS(CE727-CC727)</f>
        <v>0</v>
      </c>
      <c r="CE727" s="164">
        <f>CC727-CD726/CE726</f>
        <v>0.24309439563873464</v>
      </c>
      <c r="CF727" s="165">
        <f>ABS(CG727-CE727)</f>
        <v>0</v>
      </c>
      <c r="CG727" s="164">
        <f>CE727-CF726/CG726</f>
        <v>0.24309439563873464</v>
      </c>
      <c r="CH727" s="165">
        <f>ABS(CI727-CG727)</f>
        <v>0</v>
      </c>
      <c r="CI727" s="164">
        <f>CG727-CH726/CI726</f>
        <v>0.24309439563873464</v>
      </c>
      <c r="CJ727" s="165">
        <f>ABS(CK727-CI727)</f>
        <v>0</v>
      </c>
      <c r="CK727" s="164">
        <f>CI727-CJ726/CK726</f>
        <v>0.24309439563873464</v>
      </c>
      <c r="CL727" s="165">
        <f>ABS(CM727-CK727)</f>
        <v>0</v>
      </c>
      <c r="CM727" s="164">
        <f>CK727-CL726/CM726</f>
        <v>0.24309439563873464</v>
      </c>
      <c r="CN727" s="165">
        <f>ABS(CO727-CM727)</f>
        <v>0</v>
      </c>
      <c r="CO727" s="164">
        <f>CM727-CN726/CO726</f>
        <v>0.24309439563873464</v>
      </c>
      <c r="CP727" s="165">
        <f>ABS(CQ727-CO727)</f>
        <v>0</v>
      </c>
      <c r="CQ727" s="164">
        <f>CO727-CP726/CQ726</f>
        <v>0.24309439563873464</v>
      </c>
      <c r="CR727" s="165">
        <f>ABS(CS727-CQ727)</f>
        <v>0</v>
      </c>
      <c r="CS727" s="164">
        <f>CQ727-CR726/CS726</f>
        <v>0.24309439563873464</v>
      </c>
      <c r="CT727" s="165">
        <f>ABS(CU727-CS727)</f>
        <v>0</v>
      </c>
      <c r="CU727" s="164">
        <f>CS727-CT726/CU726</f>
        <v>0.24309439563873464</v>
      </c>
      <c r="CV727" s="165">
        <f>ABS(CW727-CU727)</f>
        <v>0</v>
      </c>
      <c r="CW727" s="164">
        <f>CU727-CV726/CW726</f>
        <v>0.24309439563873464</v>
      </c>
      <c r="CX727" s="165">
        <f>ABS(CY727-CW727)</f>
        <v>0</v>
      </c>
      <c r="CY727" s="164">
        <f>CW727-CX726/CY726</f>
        <v>0.24309439563873464</v>
      </c>
      <c r="CZ727" s="165">
        <f>ABS(DA727-CY727)</f>
        <v>0</v>
      </c>
      <c r="DA727" s="164">
        <f>CY727-CZ726/DA726</f>
        <v>0.24309439563873464</v>
      </c>
      <c r="DB727" s="165">
        <f>ABS(DC727-DA727)</f>
        <v>0</v>
      </c>
      <c r="DC727" s="164">
        <f>DA727-DB726/DC726</f>
        <v>0.24309439563873464</v>
      </c>
      <c r="DD727" s="165">
        <f>ABS(DE727-DC727)</f>
        <v>0</v>
      </c>
      <c r="DE727" s="164">
        <f>DC727-DD726/DE726</f>
        <v>0.24309439563873464</v>
      </c>
      <c r="DF727" s="165">
        <f>ABS(DG727-DE727)</f>
        <v>0</v>
      </c>
      <c r="DG727" s="164">
        <f>DE727-DF726/DG726</f>
        <v>0.24309439563873464</v>
      </c>
      <c r="DH727" s="165">
        <f>ABS(DI727-DG727)</f>
        <v>0</v>
      </c>
      <c r="DI727" s="164">
        <f>DG727-DH726/DI726</f>
        <v>0.24309439563873464</v>
      </c>
      <c r="DJ727" s="165">
        <f>ABS(DK727-DI727)</f>
        <v>0</v>
      </c>
      <c r="DK727" s="164">
        <f>DI727-DJ726/DK726</f>
        <v>0.24309439563873464</v>
      </c>
      <c r="DL727" s="165">
        <f>ABS(DM727-DK727)</f>
        <v>0</v>
      </c>
      <c r="DM727" s="166">
        <f>DK727-DL726/DM726</f>
        <v>0.24309439563873464</v>
      </c>
    </row>
    <row r="728" spans="14:117" x14ac:dyDescent="0.25">
      <c r="N728" s="70" t="s">
        <v>625</v>
      </c>
      <c r="O728" s="73"/>
      <c r="P728" s="175" t="b">
        <f>IF(ISNUMBER(O714),TRUE,FALSE)</f>
        <v>1</v>
      </c>
      <c r="Q728" s="70"/>
      <c r="R728" s="73"/>
      <c r="S728" s="80"/>
      <c r="T728" s="73"/>
      <c r="U728" s="73"/>
      <c r="V728" s="73"/>
      <c r="W728" s="73"/>
      <c r="X728" s="73"/>
      <c r="Y728" s="73"/>
      <c r="Z728" s="73"/>
      <c r="AA728" s="73"/>
      <c r="AB728" s="73"/>
      <c r="AC728" s="73"/>
      <c r="AD728" s="73"/>
      <c r="AE728" s="73"/>
      <c r="AF728" s="73"/>
      <c r="AG728" s="73"/>
      <c r="AH728" s="73"/>
      <c r="AI728" s="73"/>
      <c r="AJ728" s="73"/>
      <c r="AK728" s="73"/>
      <c r="AL728" s="73"/>
      <c r="AM728" s="73"/>
      <c r="AN728" s="73"/>
      <c r="AO728" s="73"/>
      <c r="AP728" s="73"/>
      <c r="AQ728" s="73"/>
      <c r="AR728" s="73"/>
      <c r="AS728" s="73"/>
      <c r="AT728" s="73"/>
      <c r="AU728" s="73"/>
      <c r="AV728" s="73"/>
      <c r="AW728" s="73"/>
      <c r="AX728" s="73"/>
      <c r="AY728" s="73"/>
      <c r="AZ728" s="73"/>
      <c r="BA728" s="73"/>
      <c r="BB728" s="73"/>
      <c r="BC728" s="73"/>
      <c r="BD728" s="73"/>
      <c r="BE728" s="73"/>
      <c r="BF728" s="73"/>
      <c r="BG728" s="73"/>
      <c r="BH728" s="73"/>
      <c r="BI728" s="73"/>
      <c r="BJ728" s="73"/>
      <c r="BK728" s="73"/>
      <c r="BL728" s="73"/>
      <c r="BM728" s="73"/>
      <c r="BN728" s="73"/>
      <c r="BO728" s="73"/>
      <c r="BP728" s="73"/>
      <c r="BQ728" s="73"/>
      <c r="BR728" s="73"/>
      <c r="BS728" s="73"/>
      <c r="BT728" s="73"/>
      <c r="BU728" s="73"/>
      <c r="BV728" s="73"/>
      <c r="BW728" s="73"/>
      <c r="BX728" s="73"/>
      <c r="BY728" s="73"/>
      <c r="BZ728" s="73"/>
      <c r="CA728" s="73"/>
      <c r="CB728" s="73"/>
      <c r="CC728" s="73"/>
      <c r="CD728" s="73"/>
      <c r="CE728" s="73"/>
      <c r="CF728" s="73"/>
      <c r="CG728" s="73"/>
      <c r="CH728" s="73"/>
      <c r="CI728" s="73"/>
      <c r="CJ728" s="73"/>
      <c r="CK728" s="73"/>
      <c r="CL728" s="73"/>
      <c r="CM728" s="73"/>
      <c r="CN728" s="73"/>
      <c r="CO728" s="73"/>
      <c r="CP728" s="73"/>
      <c r="CQ728" s="73"/>
      <c r="CR728" s="73"/>
      <c r="CS728" s="73"/>
      <c r="CT728" s="73"/>
      <c r="CU728" s="73"/>
      <c r="CV728" s="73"/>
      <c r="CW728" s="73"/>
      <c r="CX728" s="73"/>
      <c r="CY728" s="73"/>
      <c r="CZ728" s="73"/>
      <c r="DA728" s="73"/>
      <c r="DB728" s="73"/>
      <c r="DC728" s="73"/>
      <c r="DD728" s="73"/>
      <c r="DE728" s="73"/>
      <c r="DF728" s="73"/>
      <c r="DG728" s="73"/>
      <c r="DH728" s="73"/>
      <c r="DI728" s="73"/>
      <c r="DJ728" s="73"/>
      <c r="DK728" s="73"/>
      <c r="DL728" s="73"/>
      <c r="DM728" s="80"/>
    </row>
    <row r="729" spans="14:117" x14ac:dyDescent="0.25">
      <c r="N729" s="176" t="s">
        <v>628</v>
      </c>
      <c r="O729" s="177"/>
      <c r="P729" s="178">
        <f>ABS(SUM(Q716:Q725)-SUM(Q676:Q685))</f>
        <v>1.2658318837566185E-11</v>
      </c>
      <c r="T729" s="51"/>
      <c r="V729" s="47"/>
      <c r="W729" s="47"/>
      <c r="AW729" t="s">
        <v>576</v>
      </c>
    </row>
    <row r="730" spans="14:117" x14ac:dyDescent="0.25">
      <c r="N730" s="54" t="s">
        <v>626</v>
      </c>
      <c r="O730" s="58"/>
      <c r="P730" s="171"/>
      <c r="Q730" s="57" t="s">
        <v>545</v>
      </c>
      <c r="R730" s="56"/>
      <c r="S730" s="56"/>
      <c r="T730" s="57"/>
      <c r="U730" s="57"/>
      <c r="V730" s="54">
        <v>1</v>
      </c>
      <c r="W730" s="55">
        <v>2</v>
      </c>
      <c r="X730" s="55">
        <v>3</v>
      </c>
      <c r="Y730" s="55">
        <v>4</v>
      </c>
      <c r="Z730" s="55">
        <v>5</v>
      </c>
      <c r="AA730" s="55">
        <v>6</v>
      </c>
      <c r="AB730" s="55">
        <v>7</v>
      </c>
      <c r="AC730" s="55">
        <v>8</v>
      </c>
      <c r="AD730" s="55">
        <v>9</v>
      </c>
      <c r="AE730" s="58">
        <v>10</v>
      </c>
      <c r="AF730" s="83" t="s">
        <v>569</v>
      </c>
      <c r="AG730" s="54"/>
      <c r="AH730" s="55"/>
      <c r="AI730" s="55"/>
      <c r="AJ730" s="55"/>
      <c r="AK730" s="55"/>
      <c r="AL730" s="55"/>
      <c r="AM730" s="55"/>
      <c r="AN730" s="55"/>
      <c r="AO730" s="55"/>
      <c r="AP730" s="55"/>
      <c r="AQ730" s="55"/>
      <c r="AR730" s="58"/>
      <c r="AS730" s="54"/>
      <c r="AT730" s="55" t="s">
        <v>565</v>
      </c>
      <c r="AU730" s="55" t="s">
        <v>577</v>
      </c>
      <c r="AV730" s="58" t="s">
        <v>578</v>
      </c>
    </row>
    <row r="731" spans="14:117" x14ac:dyDescent="0.25">
      <c r="N731" s="82"/>
      <c r="O731" s="172"/>
      <c r="P731" s="78">
        <v>1</v>
      </c>
      <c r="Q731" s="61">
        <f>N716/N726</f>
        <v>6.5255901885591383E-2</v>
      </c>
      <c r="R731" s="62"/>
      <c r="S731" s="62"/>
      <c r="T731" s="60"/>
      <c r="U731" s="63"/>
      <c r="V731" s="153">
        <f>SQRT($T$51*VLOOKUP(V730,$P$51:$T$60,5))*(1-$Q$20)*Q731*VLOOKUP(V730,P731:Q740,2)</f>
        <v>8.7457964663467994E-4</v>
      </c>
      <c r="W731" s="61">
        <f>SQRT($T$51*VLOOKUP(W730,$P$51:$T$60,5))*(1-$R$20)*Q731*VLOOKUP(W730,P731:Q740,2)</f>
        <v>2.3751193897683757E-3</v>
      </c>
      <c r="X731" s="61">
        <f>SQRT($T$51*VLOOKUP(X730,$P$51:$T$60,5))*(1-$S$20)*Q731*VLOOKUP(X730,P731:Q740,2)</f>
        <v>3.7427477086060695E-3</v>
      </c>
      <c r="Y731" s="61">
        <f>SQRT($T$51*VLOOKUP(Y730,$P$51:$T$60,5))*(1-$T$20)*Q731*VLOOKUP(Y730,P731:Q740,2)</f>
        <v>5.0127661046540043E-3</v>
      </c>
      <c r="Z731" s="61">
        <f>SQRT($T$51*VLOOKUP(Z730,$P$51:$T$60,5))*(1-$U$20)*Q731*VLOOKUP(Z730,P731:Q740,2)</f>
        <v>4.7757341586780648E-3</v>
      </c>
      <c r="AA731" s="61">
        <f>SQRT($T$51*VLOOKUP(AA730,$P$51:$T$60,5))*(1-$V$20)*Q731*VLOOKUP(AA730,P731:Q740,2)</f>
        <v>6.2245039735848119E-3</v>
      </c>
      <c r="AB731" s="61">
        <f>SQRT($T$51*VLOOKUP(AB730,$P$51:$T$60,5))*(1-$W$20)*Q731*VLOOKUP(AB730,P731:Q740,2)</f>
        <v>3.3280655389883413E-4</v>
      </c>
      <c r="AC731" s="61">
        <f>SQRT($T$51*VLOOKUP(AC730,$P$51:$T$60,5))*(1-$X$20)*Q731*VLOOKUP(AC730,P731:Q740,2)</f>
        <v>1.5094614876609588E-3</v>
      </c>
      <c r="AD731" s="61">
        <f>SQRT($T$51*VLOOKUP(AD730,$P$51:$T$60,5))*(1-$Y$20)*Q731*VLOOKUP(AD730,P731:Q740,2)</f>
        <v>2.1938973749698809E-3</v>
      </c>
      <c r="AE731" s="155">
        <f>SQRT($T$51*VLOOKUP(AE730,$P$51:$T$60,5))*(1-$Z$20)*Q731*VLOOKUP(AE730,P731:Q740,2)</f>
        <v>1.9477331798724391E-3</v>
      </c>
      <c r="AF731" s="84">
        <f>$U$51*Q731</f>
        <v>1.7489781947851521E-6</v>
      </c>
      <c r="AG731" s="59" t="s">
        <v>69</v>
      </c>
      <c r="AH731" s="61">
        <f>$AE$10*AE741*100000/($T$3*$AE$9)^2</f>
        <v>0.825592767868503</v>
      </c>
      <c r="AI731" s="65" t="s">
        <v>583</v>
      </c>
      <c r="AJ731" s="66" t="s">
        <v>573</v>
      </c>
      <c r="AK731" s="61">
        <f>(AH738+SQRT(AH740))^(1/3)+(AH738-SQRT(AH740))^(1/3)-AH734/3</f>
        <v>0.16587119894400981</v>
      </c>
      <c r="AL731" s="63">
        <f>AK731^3+AH734*AK731^2+AH735*AK731+AH736</f>
        <v>0</v>
      </c>
      <c r="AM731" s="65" t="s">
        <v>573</v>
      </c>
      <c r="AN731" s="61">
        <f>IF(AH740&gt;=0,AK731,AK738)</f>
        <v>0.16587119894400981</v>
      </c>
      <c r="AO731" s="61">
        <f>IF(AN731&lt;AN732,AN732,AN731)</f>
        <v>0.16587119894400981</v>
      </c>
      <c r="AP731" s="61">
        <f>AO731</f>
        <v>0.16587119894400981</v>
      </c>
      <c r="AQ731" s="67">
        <f>IF(AP731&lt;AP732,AP732,AP731)</f>
        <v>0.16587119894400981</v>
      </c>
      <c r="AR731" s="81"/>
      <c r="AS731" s="59">
        <v>1</v>
      </c>
      <c r="AT731" s="61">
        <f>AT703</f>
        <v>5.4980683411787988E-2</v>
      </c>
      <c r="AU731" s="61">
        <f>SUMPRODUCT(Q731:Q740,$AT$51:$AT$60)</f>
        <v>0.3738864628039742</v>
      </c>
      <c r="AV731" s="68">
        <f>IF($AA$7,EXP((AT731/AH732)*(AQ736-1)-LN(AQ736-AH732)-AH731*(2*AU731/AH731-AT731/AH732)*LN((AQ736+2.41421536*AH732)/(AQ736-0.41421536*AH732))/(AH732*2.82842713)      ),1)</f>
        <v>2.9100436404220948</v>
      </c>
    </row>
    <row r="732" spans="14:117" x14ac:dyDescent="0.25">
      <c r="N732" s="82"/>
      <c r="O732" s="172"/>
      <c r="P732" s="78">
        <v>2</v>
      </c>
      <c r="Q732" s="61">
        <f>N717/N726</f>
        <v>0.10201986773640989</v>
      </c>
      <c r="R732" s="62"/>
      <c r="S732" s="62"/>
      <c r="T732" s="60"/>
      <c r="U732" s="63"/>
      <c r="V732" s="153">
        <f>SQRT($T$52*VLOOKUP(V730,$P$51:$T$60,5))*(1-$Q$21)*Q732*VLOOKUP(V730,P731:Q740,2)</f>
        <v>2.3751193897683753E-3</v>
      </c>
      <c r="W732" s="61">
        <f>SQRT($T$52*VLOOKUP(W730,$P$51:$T$60,5))*(1-$R$21)*Q732*VLOOKUP(W730,P731:Q740,2)</f>
        <v>6.4167648381819086E-3</v>
      </c>
      <c r="X732" s="61">
        <f>SQRT($T$52*VLOOKUP(X730,$P$51:$T$60,5))*(1-$S$21)*Q732*VLOOKUP(X730,P731:Q740,2)</f>
        <v>1.0270557776526718E-2</v>
      </c>
      <c r="Y732" s="61">
        <f>SQRT($T$52*VLOOKUP(Y730,$P$51:$T$60,5))*(1-$T$21)*Q732*VLOOKUP(Y730,P731:Q740,2)</f>
        <v>1.2439963952731288E-2</v>
      </c>
      <c r="Z732" s="61">
        <f>SQRT($T$52*VLOOKUP(Z730,$P$51:$T$60,5))*(1-$U$21)*Q732*VLOOKUP(Z730,P731:Q740,2)</f>
        <v>1.336476466400421E-2</v>
      </c>
      <c r="AA732" s="61">
        <f>SQRT($T$52*VLOOKUP(AA730,$P$51:$T$60,5))*(1-$V$21)*Q732*VLOOKUP(AA730,P731:Q740,2)</f>
        <v>1.7122524101740939E-2</v>
      </c>
      <c r="AB732" s="61">
        <f>SQRT($T$52*VLOOKUP(AB730,$P$51:$T$60,5))*(1-$W$21)*Q732*VLOOKUP(AB730,P731:Q740,2)</f>
        <v>8.824876334279139E-4</v>
      </c>
      <c r="AC732" s="61">
        <f>SQRT($T$52*VLOOKUP(AC730,$P$51:$T$60,5))*(1-$X$21)*Q732*VLOOKUP(AC730,P731:Q740,2)</f>
        <v>3.9072066888142078E-3</v>
      </c>
      <c r="AD732" s="61">
        <f>SQRT($T$52*VLOOKUP(AD730,$P$51:$T$60,5))*(1-$Y$21)*Q732*VLOOKUP(AD730,P731:Q740,2)</f>
        <v>5.9471164830775152E-3</v>
      </c>
      <c r="AE732" s="155">
        <f>SQRT($T$52*VLOOKUP(AE730,$P$51:$T$60,5))*(1-$Z$21)*Q732*VLOOKUP(AE730,P731:Q740,2)</f>
        <v>5.3437297635135651E-3</v>
      </c>
      <c r="AF732" s="84">
        <f>$U$52*Q732</f>
        <v>4.1267133777383912E-6</v>
      </c>
      <c r="AG732" s="59" t="s">
        <v>65</v>
      </c>
      <c r="AH732" s="61">
        <f>AF741*$AE$10*100000/($T$3*$AE$9)</f>
        <v>0.10707934474086002</v>
      </c>
      <c r="AI732" s="61"/>
      <c r="AJ732" s="66" t="s">
        <v>574</v>
      </c>
      <c r="AK732" s="66" t="e">
        <f>1/0</f>
        <v>#DIV/0!</v>
      </c>
      <c r="AL732" s="61"/>
      <c r="AM732" s="65" t="s">
        <v>574</v>
      </c>
      <c r="AN732" s="66">
        <f>IF(AH740&gt;=0,0,AK739)</f>
        <v>0</v>
      </c>
      <c r="AO732" s="61">
        <f>IF(AN731&lt;AN732,AN731,AN732)</f>
        <v>0</v>
      </c>
      <c r="AP732" s="61">
        <f>IF(AO732&lt;AO733,AO733,AO732)</f>
        <v>0</v>
      </c>
      <c r="AQ732" s="67">
        <f>IF(AP731&lt;AP732,AP731,AP732)</f>
        <v>0</v>
      </c>
      <c r="AR732" s="81"/>
      <c r="AS732" s="59">
        <v>2</v>
      </c>
      <c r="AT732" s="61">
        <f t="shared" ref="AT732:AT740" si="139">AT704</f>
        <v>8.2978405430088234E-2</v>
      </c>
      <c r="AU732" s="61">
        <f>SUMPRODUCT(Q731:Q740,$AU$51:$AU$60)</f>
        <v>0.64405328265790973</v>
      </c>
      <c r="AV732" s="68">
        <f>IF($AA$8,EXP((AT732/AH732)*(AQ736-1)-LN(AQ736-AH732)-AH731*(2*AU732/AH731-AT732/AH732)*LN((AQ736+2.41421536*AH732)/(AQ736-0.41421536*AH732))/(AH732*2.82842713)      ),1)</f>
        <v>0.61280428596325831</v>
      </c>
    </row>
    <row r="733" spans="14:117" x14ac:dyDescent="0.25">
      <c r="N733" s="82"/>
      <c r="O733" s="172"/>
      <c r="P733" s="78">
        <v>3</v>
      </c>
      <c r="Q733" s="61">
        <f>N718/N726</f>
        <v>0.11931858871592242</v>
      </c>
      <c r="R733" s="62"/>
      <c r="S733" s="62"/>
      <c r="T733" s="60"/>
      <c r="U733" s="63"/>
      <c r="V733" s="153">
        <f>SQRT($T$53*VLOOKUP(V730,$P$51:$T$60,5))*(1-$Q$22)*Q733*VLOOKUP(V730,P731:Q740,2)</f>
        <v>3.7427477086060699E-3</v>
      </c>
      <c r="W733" s="61">
        <f>SQRT($T$53*VLOOKUP(W730,$P$51:$T$60,5))*(1-$R$22)*Q733*VLOOKUP(W730,P731:Q740,2)</f>
        <v>1.0270557776526718E-2</v>
      </c>
      <c r="X733" s="61">
        <f>SQRT($T$53*VLOOKUP(X730,$P$51:$T$60,5))*(1-$S$22)*Q733*VLOOKUP(X730,P731:Q740,2)</f>
        <v>1.6475094344739115E-2</v>
      </c>
      <c r="Y733" s="61">
        <f>SQRT($T$53*VLOOKUP(Y730,$P$51:$T$60,5))*(1-$T$22)*Q733*VLOOKUP(Y730,P731:Q740,2)</f>
        <v>2.1977133335009905E-2</v>
      </c>
      <c r="Z733" s="61">
        <f>SQRT($T$53*VLOOKUP(Z730,$P$51:$T$60,5))*(1-$U$22)*Q733*VLOOKUP(Z730,P731:Q740,2)</f>
        <v>2.1438356796695181E-2</v>
      </c>
      <c r="AA733" s="61">
        <f>SQRT($T$53*VLOOKUP(AA730,$P$51:$T$60,5))*(1-$V$22)*Q733*VLOOKUP(AA730,P731:Q740,2)</f>
        <v>2.6913561996908079E-2</v>
      </c>
      <c r="AB733" s="61">
        <f>SQRT($T$53*VLOOKUP(AB730,$P$51:$T$60,5))*(1-$W$22)*Q733*VLOOKUP(AB730,P731:Q740,2)</f>
        <v>1.3638083410760929E-3</v>
      </c>
      <c r="AC733" s="61">
        <f>SQRT($T$53*VLOOKUP(AC730,$P$51:$T$60,5))*(1-$X$22)*Q733*VLOOKUP(AC730,P731:Q740,2)</f>
        <v>6.3191281039807062E-3</v>
      </c>
      <c r="AD733" s="61">
        <f>SQRT($T$53*VLOOKUP(AD730,$P$51:$T$60,5))*(1-$Y$22)*Q733*VLOOKUP(AD730,P731:Q740,2)</f>
        <v>9.4825507303558793E-3</v>
      </c>
      <c r="AE733" s="155">
        <f>SQRT($T$53*VLOOKUP(AE730,$P$51:$T$60,5))*(1-$Z$22)*Q733*VLOOKUP(AE730,P731:Q740,2)</f>
        <v>8.6393865235257269E-3</v>
      </c>
      <c r="AF733" s="84">
        <f>$U$53*Q733</f>
        <v>6.7229293447536537E-6</v>
      </c>
      <c r="AG733" s="82"/>
      <c r="AH733" s="65"/>
      <c r="AI733" s="61"/>
      <c r="AJ733" s="66" t="s">
        <v>575</v>
      </c>
      <c r="AK733" s="66" t="e">
        <f>1/0</f>
        <v>#DIV/0!</v>
      </c>
      <c r="AL733" s="61"/>
      <c r="AM733" s="65" t="s">
        <v>575</v>
      </c>
      <c r="AN733" s="66">
        <f>IF(AH740&gt;=0,0,AK740)</f>
        <v>0</v>
      </c>
      <c r="AO733" s="61">
        <f>AN733</f>
        <v>0</v>
      </c>
      <c r="AP733" s="61">
        <f>IF(AO732&lt;AO733,AO732,AO733)</f>
        <v>0</v>
      </c>
      <c r="AQ733" s="67">
        <f>AP733</f>
        <v>0</v>
      </c>
      <c r="AR733" s="81"/>
      <c r="AS733" s="59">
        <v>3</v>
      </c>
      <c r="AT733" s="61">
        <f t="shared" si="139"/>
        <v>0.11558353539329831</v>
      </c>
      <c r="AU733" s="61">
        <f>SUMPRODUCT(Q731:Q740,$AV$51:$AV$60)</f>
        <v>0.89314761726718328</v>
      </c>
      <c r="AV733" s="68">
        <f>IF($AA$9,EXP((AT733/AH732)*(AQ736-1)-LN(AQ736-AH732)-AH731*(2*AU733/AH731-AT733/AH732)*LN((AQ736+2.41421536*AH732)/(AQ736-0.41421536*AH732))/(AH732*2.82842713)      ),1)</f>
        <v>0.17156850668849305</v>
      </c>
    </row>
    <row r="734" spans="14:117" x14ac:dyDescent="0.25">
      <c r="N734" s="82"/>
      <c r="O734" s="172"/>
      <c r="P734" s="78">
        <v>4</v>
      </c>
      <c r="Q734" s="61">
        <f>N719/N726</f>
        <v>0.12592706197496564</v>
      </c>
      <c r="R734" s="62"/>
      <c r="S734" s="62"/>
      <c r="T734" s="60"/>
      <c r="U734" s="63"/>
      <c r="V734" s="153">
        <f>SQRT($T$54*VLOOKUP(V730,$P$51:$T$60,5))*(1-$Q$23)*Q734*VLOOKUP(V730,P731:Q740,2)</f>
        <v>5.0127661046540043E-3</v>
      </c>
      <c r="W734" s="61">
        <f>SQRT($T$54*VLOOKUP(W730,$P$51:$T$60,5))*(1-$R$23)*Q734*VLOOKUP(W730,P731:Q740,2)</f>
        <v>1.2439963952731286E-2</v>
      </c>
      <c r="X734" s="61">
        <f>SQRT($T$54*VLOOKUP(X730,$P$51:$T$60,5))*(1-$S$23)*Q734*VLOOKUP(X730,P731:Q740,2)</f>
        <v>2.1977133335009905E-2</v>
      </c>
      <c r="Y734" s="61">
        <f>SQRT($T$54*VLOOKUP(Y730,$P$51:$T$60,5))*(1-$T$23)*Q734*VLOOKUP(Y730,P731:Q740,2)</f>
        <v>2.9511090593256795E-2</v>
      </c>
      <c r="Z734" s="61">
        <f>SQRT($T$54*VLOOKUP(Z730,$P$51:$T$60,5))*(1-$U$23)*Q734*VLOOKUP(Z730,P731:Q740,2)</f>
        <v>2.8481935469195703E-2</v>
      </c>
      <c r="AA734" s="61">
        <f>SQRT($T$54*VLOOKUP(AA730,$P$51:$T$60,5))*(1-$V$23)*Q734*VLOOKUP(AA730,P731:Q740,2)</f>
        <v>3.4270001075697006E-2</v>
      </c>
      <c r="AB734" s="61">
        <f>SQRT($T$54*VLOOKUP(AB730,$P$51:$T$60,5))*(1-$W$23)*Q734*VLOOKUP(AB730,P731:Q740,2)</f>
        <v>1.8356661021458039E-3</v>
      </c>
      <c r="AC734" s="61">
        <f>SQRT($T$54*VLOOKUP(AC730,$P$51:$T$60,5))*(1-$X$23)*Q734*VLOOKUP(AC730,P731:Q740,2)</f>
        <v>8.36854786342274E-3</v>
      </c>
      <c r="AD734" s="61">
        <f>SQRT($T$54*VLOOKUP(AD730,$P$51:$T$60,5))*(1-$Y$23)*Q734*VLOOKUP(AD730,P731:Q740,2)</f>
        <v>1.3912775631750899E-2</v>
      </c>
      <c r="AE734" s="155">
        <f>SQRT($T$54*VLOOKUP(AE730,$P$51:$T$60,5))*(1-$Z$23)*Q734*VLOOKUP(AE730,P731:Q740,2)</f>
        <v>1.0496675165995638E-2</v>
      </c>
      <c r="AF734" s="84">
        <f>$U$54*Q734</f>
        <v>9.1154605156401157E-6</v>
      </c>
      <c r="AG734" s="59" t="s">
        <v>570</v>
      </c>
      <c r="AH734" s="60">
        <f>AH732-1</f>
        <v>-0.89292065525913999</v>
      </c>
      <c r="AI734" s="61"/>
      <c r="AJ734" s="66"/>
      <c r="AK734" s="61"/>
      <c r="AL734" s="61"/>
      <c r="AM734" s="50"/>
      <c r="AN734" s="65"/>
      <c r="AO734" s="65"/>
      <c r="AP734" s="65"/>
      <c r="AQ734" s="65"/>
      <c r="AR734" s="81"/>
      <c r="AS734" s="59">
        <v>4</v>
      </c>
      <c r="AT734" s="61">
        <f t="shared" si="139"/>
        <v>0.14849269129567372</v>
      </c>
      <c r="AU734" s="61">
        <f>SUMPRODUCT(Q731:Q740,$AW$51:$AW$60)</f>
        <v>1.1115048530048919</v>
      </c>
      <c r="AV734" s="68">
        <f>IF($AA$10,EXP((AT734/AH732)*(AQ736-1)-LN(AQ736-AH732)-AH731*(2*AU734/AH731-AT734/AH732)*LN((AQ736+2.41421536*AH732)/(AQ736-0.41421536*AH732))/(AH732*2.82842713)      ),1)</f>
        <v>6.2368915175569604E-2</v>
      </c>
    </row>
    <row r="735" spans="14:117" x14ac:dyDescent="0.25">
      <c r="N735" s="82"/>
      <c r="O735" s="172"/>
      <c r="P735" s="78">
        <v>5</v>
      </c>
      <c r="Q735" s="61">
        <f>N720/N726</f>
        <v>0.12573146516574665</v>
      </c>
      <c r="R735" s="62"/>
      <c r="S735" s="62"/>
      <c r="T735" s="60"/>
      <c r="U735" s="63"/>
      <c r="V735" s="153">
        <f>SQRT($T$55*VLOOKUP(V730,$P$51:$T$60,5))*(1-$Q$24)*Q735*VLOOKUP(V730,P731:Q740,2)</f>
        <v>4.7757341586780648E-3</v>
      </c>
      <c r="W735" s="61">
        <f>SQRT($T$55*VLOOKUP(W730,$P$51:$T$60,5))*(1-$R$24)*Q735*VLOOKUP(W730,P731:Q740,2)</f>
        <v>1.3364764664004209E-2</v>
      </c>
      <c r="X735" s="61">
        <f>SQRT($T$55*VLOOKUP(X730,$P$51:$T$60,5))*(1-$S$24)*Q735*VLOOKUP(X730,P731:Q740,2)</f>
        <v>2.1438356796695181E-2</v>
      </c>
      <c r="Y735" s="61">
        <f>SQRT($T$55*VLOOKUP(Y730,$P$51:$T$60,5))*(1-$T$24)*Q735*VLOOKUP(Y730,P731:Q740,2)</f>
        <v>2.84819354691957E-2</v>
      </c>
      <c r="Z735" s="61">
        <f>SQRT($T$55*VLOOKUP(Z730,$P$51:$T$60,5))*(1-$U$24)*Q735*VLOOKUP(Z730,P731:Q740,2)</f>
        <v>2.7466692841115366E-2</v>
      </c>
      <c r="AA735" s="61">
        <f>SQRT($T$55*VLOOKUP(AA730,$P$51:$T$60,5))*(1-$V$24)*Q735*VLOOKUP(AA730,P731:Q740,2)</f>
        <v>3.5703738018606462E-2</v>
      </c>
      <c r="AB735" s="61">
        <f>SQRT($T$55*VLOOKUP(AB730,$P$51:$T$60,5))*(1-$W$24)*Q735*VLOOKUP(AB730,P731:Q740,2)</f>
        <v>1.7260905956873241E-3</v>
      </c>
      <c r="AC735" s="61">
        <f>SQRT($T$55*VLOOKUP(AC730,$P$51:$T$60,5))*(1-$X$24)*Q735*VLOOKUP(AC730,P731:Q740,2)</f>
        <v>8.1973699568873154E-3</v>
      </c>
      <c r="AD735" s="61">
        <f>SQRT($T$55*VLOOKUP(AD730,$P$51:$T$60,5))*(1-$Y$24)*Q735*VLOOKUP(AD730,P731:Q740,2)</f>
        <v>1.2786006307948317E-2</v>
      </c>
      <c r="AE735" s="155">
        <f>SQRT($T$55*VLOOKUP(AE730,$P$51:$T$60,5))*(1-$Z$24)*Q735*VLOOKUP(AE730,P731:Q740,2)</f>
        <v>1.1155065762635386E-2</v>
      </c>
      <c r="AF735" s="84">
        <f>$U$55*Q735</f>
        <v>9.099250594113452E-6</v>
      </c>
      <c r="AG735" s="59" t="s">
        <v>571</v>
      </c>
      <c r="AH735" s="60">
        <f>AH731-3*AH732*AH732-2*AH732</f>
        <v>0.57703612017638717</v>
      </c>
      <c r="AI735" s="61" t="s">
        <v>584</v>
      </c>
      <c r="AJ735" s="66" t="s">
        <v>585</v>
      </c>
      <c r="AK735" s="61">
        <f>AH738^2/AH739^3</f>
        <v>-0.41970654246003108</v>
      </c>
      <c r="AL735" s="61"/>
      <c r="AM735" s="50"/>
      <c r="AN735" s="65"/>
      <c r="AO735" s="65"/>
      <c r="AP735" s="65"/>
      <c r="AQ735" s="65"/>
      <c r="AR735" s="81"/>
      <c r="AS735" s="59">
        <v>5</v>
      </c>
      <c r="AT735" s="61">
        <f t="shared" si="139"/>
        <v>0.14845922339919562</v>
      </c>
      <c r="AU735" s="61">
        <f>SUMPRODUCT(Q731:Q740,$AX$51:$AX$60)</f>
        <v>1.1051290498110824</v>
      </c>
      <c r="AV735" s="68">
        <f>IF($AA$11,EXP((AT735/AH732)*(AQ736-1)-LN(AQ736-AH732)-AH731*(2*AU735/AH731-AT735/AH732)*LN((AQ736+2.41421536*AH732)/(AQ736-0.41421536*AH732))/(AH732*2.82842713)      ),1)</f>
        <v>6.5687956295355621E-2</v>
      </c>
    </row>
    <row r="736" spans="14:117" x14ac:dyDescent="0.25">
      <c r="N736" s="82"/>
      <c r="O736" s="172"/>
      <c r="P736" s="78">
        <v>6</v>
      </c>
      <c r="Q736" s="61">
        <f>N721/N726</f>
        <v>0.12962149435865747</v>
      </c>
      <c r="R736" s="62"/>
      <c r="S736" s="62"/>
      <c r="T736" s="60"/>
      <c r="U736" s="63"/>
      <c r="V736" s="153">
        <f>SQRT($T$56*VLOOKUP(V730,$P$51:$T$60,5))*(1-$Q$25)*Q736*VLOOKUP(V730,P731:Q740,2)</f>
        <v>6.2245039735848119E-3</v>
      </c>
      <c r="W736" s="61">
        <f>SQRT($T$56*VLOOKUP(W730,$P$51:$T$60,5))*(1-$R$25)*Q736*VLOOKUP(W730,P731:Q740,2)</f>
        <v>1.7122524101740939E-2</v>
      </c>
      <c r="X736" s="61">
        <f>SQRT($T$56*VLOOKUP(X730,$P$51:$T$60,5))*(1-$S$25)*Q736*VLOOKUP(X730,P731:Q740,2)</f>
        <v>2.6913561996908079E-2</v>
      </c>
      <c r="Y736" s="61">
        <f>SQRT($T$56*VLOOKUP(Y730,$P$51:$T$60,5))*(1-$T$25)*Q736*VLOOKUP(Y730,P731:Q740,2)</f>
        <v>3.4270001075697012E-2</v>
      </c>
      <c r="Z736" s="61">
        <f>SQRT($T$56*VLOOKUP(Z730,$P$51:$T$60,5))*(1-$U$25)*Q736*VLOOKUP(Z730,P731:Q740,2)</f>
        <v>3.5703738018606462E-2</v>
      </c>
      <c r="AA736" s="61">
        <f>SQRT($T$56*VLOOKUP(AA730,$P$51:$T$60,5))*(1-$V$25)*Q736*VLOOKUP(AA730,P731:Q740,2)</f>
        <v>4.6411008266458616E-2</v>
      </c>
      <c r="AB736" s="61">
        <f>SQRT($T$56*VLOOKUP(AB730,$P$51:$T$60,5))*(1-$W$25)*Q736*VLOOKUP(AB730,P731:Q740,2)</f>
        <v>2.4771877718056637E-3</v>
      </c>
      <c r="AC736" s="61">
        <f>SQRT($T$56*VLOOKUP(AC730,$P$51:$T$60,5))*(1-$X$25)*Q736*VLOOKUP(AC730,P731:Q740,2)</f>
        <v>1.0629057498754519E-2</v>
      </c>
      <c r="AD736" s="61">
        <f>SQRT($T$56*VLOOKUP(AD730,$P$51:$T$60,5))*(1-$Y$25)*Q736*VLOOKUP(AD730,P731:Q740,2)</f>
        <v>1.6348249020678364E-2</v>
      </c>
      <c r="AE736" s="155">
        <f>SQRT($T$56*VLOOKUP(AE730,$P$51:$T$60,5))*(1-$Z$25)*Q736*VLOOKUP(AE730,P731:Q740,2)</f>
        <v>1.4500382258371924E-2</v>
      </c>
      <c r="AF736" s="84">
        <f>$U$56*Q736</f>
        <v>1.1669666207774656E-5</v>
      </c>
      <c r="AG736" s="59" t="s">
        <v>572</v>
      </c>
      <c r="AH736" s="60">
        <f>-1*AH731*AH732+AH732^2+AH732^3</f>
        <v>-7.5710176260822756E-2</v>
      </c>
      <c r="AI736" s="61"/>
      <c r="AJ736" s="66" t="s">
        <v>586</v>
      </c>
      <c r="AK736" s="61" t="e">
        <f>SQRT(1-AK735)/SQRT(AK735)*AH738/ABS(AH738)</f>
        <v>#NUM!</v>
      </c>
      <c r="AL736" s="61"/>
      <c r="AM736" s="50"/>
      <c r="AN736" s="65"/>
      <c r="AO736" s="65"/>
      <c r="AP736" s="65" t="s">
        <v>579</v>
      </c>
      <c r="AQ736" s="61">
        <f>IF(AH740&gt;=0,AQ731,AQ733)</f>
        <v>0.16587119894400981</v>
      </c>
      <c r="AR736" s="81"/>
      <c r="AS736" s="59">
        <v>6</v>
      </c>
      <c r="AT736" s="61">
        <f t="shared" si="139"/>
        <v>0.18468301041282212</v>
      </c>
      <c r="AU736" s="61">
        <f>SUMPRODUCT(Q731:Q740,$AY$51:$AY$60)</f>
        <v>1.3674229046512145</v>
      </c>
      <c r="AV736" s="68">
        <f>IF($AA$12,EXP((AT736/AH732)*(AQ736-1)-LN(AQ736-AH732)-AH731*(2*AU736/AH731-AT736/AH732)*LN((AQ736+2.41421536*AH732)/(AQ736-0.41421536*AH732))/(AH732*2.82842713)      ),1)</f>
        <v>1.7990836363086619E-2</v>
      </c>
    </row>
    <row r="737" spans="14:58" x14ac:dyDescent="0.25">
      <c r="N737" s="82"/>
      <c r="O737" s="172"/>
      <c r="P737" s="78">
        <v>7</v>
      </c>
      <c r="Q737" s="61">
        <f>N722/N726</f>
        <v>3.9090198547388516E-2</v>
      </c>
      <c r="R737" s="62"/>
      <c r="S737" s="62"/>
      <c r="T737" s="60"/>
      <c r="U737" s="63"/>
      <c r="V737" s="153">
        <f>SQRT($T$57*VLOOKUP(V730,$P$51:$T$60,5))*(1-$Q$26)*Q737*VLOOKUP(V730,P731:Q740,2)</f>
        <v>3.3280655389883413E-4</v>
      </c>
      <c r="W737" s="61">
        <f>SQRT($T$57*VLOOKUP(W730,$P$51:$T$60,5))*(1-$R$26)*Q737*VLOOKUP(W730,P731:Q740,2)</f>
        <v>8.8248763342791401E-4</v>
      </c>
      <c r="X737" s="61">
        <f>SQRT($T$57*VLOOKUP(X730,$P$51:$T$60,5))*(1-$S$26)*Q737*VLOOKUP(X730,P731:Q740,2)</f>
        <v>1.3638083410760929E-3</v>
      </c>
      <c r="Y737" s="61">
        <f>SQRT($T$57*VLOOKUP(Y730,$P$51:$T$60,5))*(1-$T$26)*Q737*VLOOKUP(Y730,P731:Q740,2)</f>
        <v>1.8356661021458039E-3</v>
      </c>
      <c r="Z737" s="61">
        <f>SQRT($T$57*VLOOKUP(Z730,$P$51:$T$60,5))*(1-$U$26)*Q737*VLOOKUP(Z730,P731:Q740,2)</f>
        <v>1.7260905956873239E-3</v>
      </c>
      <c r="AA737" s="61">
        <f>SQRT($T$57*VLOOKUP(AA730,$P$51:$T$60,5))*(1-$V$26)*Q737*VLOOKUP(AA730,P731:Q740,2)</f>
        <v>2.4771877718056637E-3</v>
      </c>
      <c r="AB737" s="61">
        <f>SQRT($T$57*VLOOKUP(AB730,$P$51:$T$60,5))*(1-$W$26)*Q737*VLOOKUP(AB730,P731:Q740,2)</f>
        <v>1.3490450800239165E-4</v>
      </c>
      <c r="AC737" s="61">
        <f>SQRT($T$57*VLOOKUP(AC730,$P$51:$T$60,5))*(1-$X$26)*Q737*VLOOKUP(AC730,P731:Q740,2)</f>
        <v>6.6393087048097405E-4</v>
      </c>
      <c r="AD737" s="61">
        <f>SQRT($T$57*VLOOKUP(AD730,$P$51:$T$60,5))*(1-$Y$26)*Q737*VLOOKUP(AD730,P731:Q740,2)</f>
        <v>7.7444842053948047E-4</v>
      </c>
      <c r="AE737" s="155">
        <f>SQRT($T$57*VLOOKUP(AE730,$P$51:$T$60,5))*(1-$Z$26)*Q737*VLOOKUP(AE730,P731:Q740,2)</f>
        <v>7.1485572249839089E-4</v>
      </c>
      <c r="AF737" s="84">
        <f>$U$57*Q737</f>
        <v>9.4011282942145189E-7</v>
      </c>
      <c r="AG737" s="82"/>
      <c r="AH737" s="65"/>
      <c r="AI737" s="61"/>
      <c r="AJ737" s="66" t="s">
        <v>587</v>
      </c>
      <c r="AK737" s="61" t="e">
        <f>IF(ATAN(AK736)&lt;0,ATAN(AK736)+PI(),ATAN(AK736))</f>
        <v>#NUM!</v>
      </c>
      <c r="AL737" s="61"/>
      <c r="AM737" s="50"/>
      <c r="AN737" s="65"/>
      <c r="AO737" s="65"/>
      <c r="AP737" s="65"/>
      <c r="AQ737" s="65"/>
      <c r="AR737" s="81"/>
      <c r="AS737" s="59">
        <v>7</v>
      </c>
      <c r="AT737" s="61">
        <f t="shared" si="139"/>
        <v>4.9335284646156045E-2</v>
      </c>
      <c r="AU737" s="61">
        <f>SUMPRODUCT(Q731:Q740,$AZ$51:$AZ$60)</f>
        <v>0.23481514829058134</v>
      </c>
      <c r="AV737" s="68">
        <f>IF($AA$13,EXP((AT737/AH732)*(AQ736-1)-LN(AQ736-AH732)-AH731*(2*AU737/AH731-AT737/AH732)*LN((AQ736+2.41421536*AH732)/(AQ736-0.41421536*AH732))/(AH732*2.82842713)      ),1)</f>
        <v>8.0117645940123268</v>
      </c>
    </row>
    <row r="738" spans="14:58" x14ac:dyDescent="0.25">
      <c r="N738" s="82"/>
      <c r="O738" s="172"/>
      <c r="P738" s="78">
        <v>8</v>
      </c>
      <c r="Q738" s="61">
        <f>N723/N726</f>
        <v>8.8114409278803874E-2</v>
      </c>
      <c r="R738" s="62"/>
      <c r="S738" s="62"/>
      <c r="T738" s="60"/>
      <c r="U738" s="63"/>
      <c r="V738" s="153">
        <f>SQRT($T$58*VLOOKUP(V730,$P$51:$T$60,5))*(1-$Q$27)*Q738*VLOOKUP(V730,P731:Q740,2)</f>
        <v>1.5094614876609588E-3</v>
      </c>
      <c r="W738" s="61">
        <f>SQRT($T$58*VLOOKUP(W730,$P$51:$T$60,5))*(1-$R$27)*Q738*VLOOKUP(W730,P731:Q740,2)</f>
        <v>3.9072066888142078E-3</v>
      </c>
      <c r="X738" s="61">
        <f>SQRT($T$58*VLOOKUP(X730,$P$51:$T$60,5))*(1-$S$27)*Q738*VLOOKUP(X730,P731:Q740,2)</f>
        <v>6.3191281039807062E-3</v>
      </c>
      <c r="Y738" s="61">
        <f>SQRT($T$58*VLOOKUP(Y730,$P$51:$T$60,5))*(1-$T$27)*Q738*VLOOKUP(Y730,P731:Q740,2)</f>
        <v>8.3685478634227418E-3</v>
      </c>
      <c r="Z738" s="61">
        <f>SQRT($T$58*VLOOKUP(Z730,$P$51:$T$60,5))*(1-$U$27)*Q738*VLOOKUP(Z730,P731:Q740,2)</f>
        <v>8.1973699568873154E-3</v>
      </c>
      <c r="AA738" s="61">
        <f>SQRT($T$58*VLOOKUP(AA730,$P$51:$T$60,5))*(1-$V$27)*Q738*VLOOKUP(AA730,P731:Q740,2)</f>
        <v>1.0629057498754519E-2</v>
      </c>
      <c r="AB738" s="61">
        <f>SQRT($T$58*VLOOKUP(AB730,$P$51:$T$60,5))*(1-$W$27)*Q738*VLOOKUP(AB730,P731:Q740,2)</f>
        <v>6.6393087048097394E-4</v>
      </c>
      <c r="AC738" s="61">
        <f>SQRT($T$58*VLOOKUP(AC730,$P$51:$T$60,5))*(1-$X$27)*Q738*VLOOKUP(AC730,P731:Q740,2)</f>
        <v>3.1592017140107285E-3</v>
      </c>
      <c r="AD738" s="61">
        <f>SQRT($T$58*VLOOKUP(AD730,$P$51:$T$60,5))*(1-$Y$27)*Q738*VLOOKUP(AD730,P731:Q740,2)</f>
        <v>4.1087068784441457E-3</v>
      </c>
      <c r="AE738" s="155">
        <f>SQRT($T$58*VLOOKUP(AE730,$P$51:$T$60,5))*(1-$Z$27)*Q738*VLOOKUP(AE730,P731:Q740,2)</f>
        <v>3.574353588125195E-3</v>
      </c>
      <c r="AF738" s="84">
        <f>$U$58*Q738</f>
        <v>2.3505652948049783E-6</v>
      </c>
      <c r="AG738" s="59" t="s">
        <v>582</v>
      </c>
      <c r="AH738" s="61">
        <f>AH734*AH735/6-AH736/2-AH734^3/27</f>
        <v>-2.1651632747358748E-2</v>
      </c>
      <c r="AI738" s="61"/>
      <c r="AJ738" s="66" t="s">
        <v>573</v>
      </c>
      <c r="AK738" s="61" t="e">
        <f>2*SQRT(AH739)*COS(AK737/3)-AH734/3</f>
        <v>#NUM!</v>
      </c>
      <c r="AL738" s="69" t="e">
        <f>AK738^3+AH734*AK738^2+AH735*AK738+AH736</f>
        <v>#NUM!</v>
      </c>
      <c r="AM738" s="50"/>
      <c r="AN738" s="65"/>
      <c r="AO738" s="65"/>
      <c r="AP738" s="65"/>
      <c r="AQ738" s="65"/>
      <c r="AR738" s="81"/>
      <c r="AS738" s="59">
        <v>8</v>
      </c>
      <c r="AT738" s="61">
        <f t="shared" si="139"/>
        <v>5.4723128868748194E-2</v>
      </c>
      <c r="AU738" s="61">
        <f>SUMPRODUCT(Q731:Q740,$BA$51:$BA$60)</f>
        <v>0.48175149864993178</v>
      </c>
      <c r="AV738" s="68">
        <f>IF($AA$14,EXP((AT738/AH732)*(AQ736-1)-LN(AQ736-AH732)-AH731*(2*AU738/AH731-AT738/AH732)*LN((AQ736+2.41421536*AH732)/(AQ736-0.41421536*AH732))/(AH732*2.82842713)      ),1)</f>
        <v>1.1867180463946472</v>
      </c>
    </row>
    <row r="739" spans="14:58" x14ac:dyDescent="0.25">
      <c r="N739" s="82"/>
      <c r="O739" s="172"/>
      <c r="P739" s="78">
        <v>9</v>
      </c>
      <c r="Q739" s="61">
        <f>N724/N726</f>
        <v>0.1088750324589815</v>
      </c>
      <c r="R739" s="62"/>
      <c r="S739" s="62"/>
      <c r="T739" s="60"/>
      <c r="U739" s="63"/>
      <c r="V739" s="153">
        <f>SQRT($T$59*VLOOKUP(V730,$P$51:$T$60,5))*(1-$Q$28)*Q739*VLOOKUP(V730,P731:Q740,2)</f>
        <v>2.1938973749698809E-3</v>
      </c>
      <c r="W739" s="61">
        <f>SQRT($T$59*VLOOKUP(W730,$P$51:$T$60,5))*(1-$R$28)*Q739*VLOOKUP(W730,P731:Q740,2)</f>
        <v>5.9471164830775143E-3</v>
      </c>
      <c r="X739" s="61">
        <f>SQRT($T$59*VLOOKUP(X730,$P$51:$T$60,5))*(1-$S$28)*Q739*VLOOKUP(X730,P731:Q740,2)</f>
        <v>9.4825507303558793E-3</v>
      </c>
      <c r="Y739" s="61">
        <f>SQRT($T$59*VLOOKUP(Y730,$P$51:$T$60,5))*(1-$T$28)*Q739*VLOOKUP(Y730,P731:Q740,2)</f>
        <v>1.3912775631750897E-2</v>
      </c>
      <c r="Z739" s="61">
        <f>SQRT($T$59*VLOOKUP(Z730,$P$51:$T$60,5))*(1-$U$28)*Q739*VLOOKUP(Z730,P731:Q740,2)</f>
        <v>1.2786006307948317E-2</v>
      </c>
      <c r="AA739" s="61">
        <f>SQRT($T$59*VLOOKUP(AA730,$P$51:$T$60,5))*(1-$V$28)*Q739*VLOOKUP(AA730,P731:Q740,2)</f>
        <v>1.6348249020678364E-2</v>
      </c>
      <c r="AB739" s="61">
        <f>SQRT($T$59*VLOOKUP(AB730,$P$51:$T$60,5))*(1-$W$28)*Q739*VLOOKUP(AB730,P731:Q740,2)</f>
        <v>7.7444842053948047E-4</v>
      </c>
      <c r="AC739" s="61">
        <f>SQRT($T$59*VLOOKUP(AC730,$P$51:$T$60,5))*(1-$X$28)*Q739*VLOOKUP(AC730,P731:Q740,2)</f>
        <v>4.1087068784441457E-3</v>
      </c>
      <c r="AD739" s="61">
        <f>SQRT($T$59*VLOOKUP(AD730,$P$51:$T$60,5))*(1-$Y$28)*Q739*VLOOKUP(AD730,P731:Q740,2)</f>
        <v>6.5590705693428595E-3</v>
      </c>
      <c r="AE739" s="155">
        <f>SQRT($T$59*VLOOKUP(AE730,$P$51:$T$60,5))*(1-$Z$28)*Q739*VLOOKUP(AE730,P731:Q740,2)</f>
        <v>5.4511747086758598E-3</v>
      </c>
      <c r="AF739" s="84">
        <f>$U$59*Q739</f>
        <v>2.9410262625551001E-6</v>
      </c>
      <c r="AG739" s="59" t="s">
        <v>558</v>
      </c>
      <c r="AH739" s="61">
        <f>AH734^2/9-AH735/3</f>
        <v>-0.10375567377119441</v>
      </c>
      <c r="AI739" s="61"/>
      <c r="AJ739" s="66" t="s">
        <v>574</v>
      </c>
      <c r="AK739" s="61" t="e">
        <f>2*SQRT(AH739)*COS((AK737+2*PI())/3)-AH734/3</f>
        <v>#NUM!</v>
      </c>
      <c r="AL739" s="69" t="e">
        <f>AK739^3+AK739^2*AH734+AK739*AH735+AH736</f>
        <v>#NUM!</v>
      </c>
      <c r="AM739" s="50"/>
      <c r="AN739" s="65"/>
      <c r="AO739" s="50"/>
      <c r="AP739" s="65"/>
      <c r="AQ739" s="65"/>
      <c r="AR739" s="81"/>
      <c r="AS739" s="59">
        <v>9</v>
      </c>
      <c r="AT739" s="61">
        <f t="shared" si="139"/>
        <v>5.5413571276127595E-2</v>
      </c>
      <c r="AU739" s="61">
        <f>SUMPRODUCT(Q731:Q740,$BB$51:$BB$60)</f>
        <v>0.59958801671214812</v>
      </c>
      <c r="AV739" s="68">
        <f>IF($AA$15,EXP((AT739/AH732)*(AQ736-1)-LN(AQ736-AH732)-AH731*(2*AU739/AH731-AT739/AH732)*LN((AQ736+2.41421536*AH732)/(AQ736-0.41421536*AH732))/(AH732*2.82842713)      ),1)</f>
        <v>0.45596616122411254</v>
      </c>
    </row>
    <row r="740" spans="14:58" x14ac:dyDescent="0.25">
      <c r="N740" s="82"/>
      <c r="O740" s="172"/>
      <c r="P740" s="78">
        <v>10</v>
      </c>
      <c r="Q740" s="61">
        <f>N725/N726</f>
        <v>9.6045979877532495E-2</v>
      </c>
      <c r="R740" s="62"/>
      <c r="S740" s="62"/>
      <c r="T740" s="60"/>
      <c r="U740" s="63"/>
      <c r="V740" s="153">
        <f>SQRT($T$60*VLOOKUP(V730,$P$51:$T$60,5))*(1-$Q$29)*Q740*VLOOKUP(V730,P731:Q740,2)</f>
        <v>1.9477331798724391E-3</v>
      </c>
      <c r="W740" s="61">
        <f>SQRT($T$60*VLOOKUP(W730,$P$51:$T$60,5))*(1-$R$29)*Q740*VLOOKUP(W730,P731:Q740,2)</f>
        <v>5.3437297635135651E-3</v>
      </c>
      <c r="X740" s="61">
        <f>SQRT($T$60*VLOOKUP(X730,$P$51:$T$60,5))*(1-$S$29)*Q740*VLOOKUP(X730,P731:Q740,2)</f>
        <v>8.6393865235257269E-3</v>
      </c>
      <c r="Y740" s="61">
        <f>SQRT($T$60*VLOOKUP(Y730,$P$51:$T$60,5))*(1-$T$29)*Q740*VLOOKUP(Y730,P731:Q740,2)</f>
        <v>1.0496675165995638E-2</v>
      </c>
      <c r="Z740" s="61">
        <f>SQRT($T$60*VLOOKUP(Z730,$P$51:$T$60,5))*(1-$U$29)*Q740*VLOOKUP(Z730,P731:Q740,2)</f>
        <v>1.1155065762635386E-2</v>
      </c>
      <c r="AA740" s="61">
        <f>SQRT($T$60*VLOOKUP(AA730,$P$51:$T$60,5))*(1-$V$29)*Q740*VLOOKUP(AA730,P731:Q740,2)</f>
        <v>1.4500382258371925E-2</v>
      </c>
      <c r="AB740" s="61">
        <f>SQRT($T$60*VLOOKUP(AB730,$P$51:$T$60,5))*(1-$W$29)*Q740*VLOOKUP(AB730,P731:Q740,2)</f>
        <v>7.1485572249839089E-4</v>
      </c>
      <c r="AC740" s="61">
        <f>SQRT($T$60*VLOOKUP(AC730,$P$51:$T$60,5))*(1-$X$29)*Q740*VLOOKUP(AC730,P731:Q740,2)</f>
        <v>3.5743535881251954E-3</v>
      </c>
      <c r="AD740" s="61">
        <f>SQRT($T$60*VLOOKUP(AD730,$P$51:$T$60,5))*(1-$Y$29)*Q740*VLOOKUP(AD730,P731:Q740,2)</f>
        <v>5.4511747086758598E-3</v>
      </c>
      <c r="AE740" s="155">
        <f>SQRT($T$60*VLOOKUP(AE730,$P$51:$T$60,5))*(1-$Z$29)*Q740*VLOOKUP(AE730,P731:Q740,2)</f>
        <v>4.5304140869282432E-3</v>
      </c>
      <c r="AF740" s="84">
        <f>$U$60*Q740</f>
        <v>3.4840553871948124E-6</v>
      </c>
      <c r="AG740" s="59" t="s">
        <v>72</v>
      </c>
      <c r="AH740" s="63">
        <f>AH738^2-AH739^3</f>
        <v>1.5857479135045825E-3</v>
      </c>
      <c r="AI740" s="61"/>
      <c r="AJ740" s="66" t="s">
        <v>575</v>
      </c>
      <c r="AK740" s="61" t="e">
        <f>2*SQRT(AH739)*COS((AK737+4*PI())/3)-AH734/3</f>
        <v>#NUM!</v>
      </c>
      <c r="AL740" s="69" t="e">
        <f>AK740^3+AK740^2*AH734+AH735*AK740+AH736</f>
        <v>#NUM!</v>
      </c>
      <c r="AM740" s="50"/>
      <c r="AN740" s="65"/>
      <c r="AO740" s="50"/>
      <c r="AP740" s="65"/>
      <c r="AQ740" s="65"/>
      <c r="AR740" s="81"/>
      <c r="AS740" s="59">
        <v>10</v>
      </c>
      <c r="AT740" s="61">
        <f t="shared" si="139"/>
        <v>7.4413442121268769E-2</v>
      </c>
      <c r="AU740" s="61">
        <f>SUMPRODUCT(Q731:Q740,$BC$51:$BC$60)</f>
        <v>0.58144344983024943</v>
      </c>
      <c r="AV740" s="68">
        <f>IF($AA$16,EXP((AT740/AH732)*(AQ736-1)-LN(AQ736-AH732)-AH731*(2*AU740/AH731-AT740/AH732)*LN((AQ736+2.41421536*AH732)/(AQ736-0.41421536*AH732))/(AH732*2.82842713)      ),1)</f>
        <v>0.83642818941382402</v>
      </c>
      <c r="AW740" s="65"/>
      <c r="AX740" s="65"/>
      <c r="AY740" s="65"/>
      <c r="AZ740" s="65"/>
      <c r="BA740" s="65"/>
      <c r="BB740" s="65"/>
      <c r="BC740" s="65"/>
      <c r="BD740" s="65"/>
    </row>
    <row r="741" spans="14:58" x14ac:dyDescent="0.25">
      <c r="N741" s="173"/>
      <c r="O741" s="80"/>
      <c r="P741" s="93"/>
      <c r="Q741" s="72">
        <f>SUM(Q731:Q740)</f>
        <v>0.99999999999999967</v>
      </c>
      <c r="R741" s="73"/>
      <c r="S741" s="73"/>
      <c r="T741" s="73"/>
      <c r="U741" s="73"/>
      <c r="V741" s="70"/>
      <c r="W741" s="73"/>
      <c r="X741" s="73"/>
      <c r="Y741" s="73"/>
      <c r="Z741" s="73"/>
      <c r="AA741" s="73"/>
      <c r="AB741" s="73"/>
      <c r="AC741" s="73"/>
      <c r="AD741" s="73"/>
      <c r="AE741" s="88">
        <f>SUM(V731:AE740)</f>
        <v>0.98094535243152747</v>
      </c>
      <c r="AF741" s="85">
        <f>SUM(AF731:AF740)</f>
        <v>5.2198758008781771E-5</v>
      </c>
      <c r="AG741" s="70"/>
      <c r="AH741" s="73"/>
      <c r="AI741" s="74"/>
      <c r="AJ741" s="75"/>
      <c r="AK741" s="74"/>
      <c r="AL741" s="74"/>
      <c r="AM741" s="76"/>
      <c r="AN741" s="73"/>
      <c r="AO741" s="76"/>
      <c r="AP741" s="73"/>
      <c r="AQ741" s="73"/>
      <c r="AR741" s="80"/>
      <c r="AS741" s="70"/>
      <c r="AT741" s="73"/>
      <c r="AU741" s="73"/>
      <c r="AV741" s="77"/>
      <c r="AW741" s="65"/>
      <c r="AX741" s="65"/>
      <c r="AY741" s="65"/>
      <c r="AZ741" s="65"/>
      <c r="BA741" s="65"/>
      <c r="BB741" s="65"/>
      <c r="BC741" s="65"/>
      <c r="BD741" s="65"/>
    </row>
    <row r="742" spans="14:58" x14ac:dyDescent="0.25">
      <c r="N742" s="82" t="s">
        <v>590</v>
      </c>
      <c r="O742" s="81"/>
      <c r="P742" s="171"/>
      <c r="Q742" s="57" t="s">
        <v>560</v>
      </c>
      <c r="R742" s="55"/>
      <c r="S742" s="55"/>
      <c r="T742" s="55"/>
      <c r="U742" s="56"/>
      <c r="V742" s="54">
        <v>1</v>
      </c>
      <c r="W742" s="55">
        <v>2</v>
      </c>
      <c r="X742" s="55">
        <v>3</v>
      </c>
      <c r="Y742" s="55">
        <v>4</v>
      </c>
      <c r="Z742" s="55">
        <v>5</v>
      </c>
      <c r="AA742" s="55">
        <v>6</v>
      </c>
      <c r="AB742" s="55">
        <v>7</v>
      </c>
      <c r="AC742" s="55">
        <v>8</v>
      </c>
      <c r="AD742" s="55">
        <v>9</v>
      </c>
      <c r="AE742" s="58">
        <v>10</v>
      </c>
      <c r="AF742" s="83"/>
      <c r="AG742" s="54"/>
      <c r="AH742" s="55"/>
      <c r="AI742" s="55"/>
      <c r="AJ742" s="55"/>
      <c r="AK742" s="55"/>
      <c r="AL742" s="55"/>
      <c r="AM742" s="55"/>
      <c r="AN742" s="55"/>
      <c r="AO742" s="55"/>
      <c r="AP742" s="55"/>
      <c r="AQ742" s="55"/>
      <c r="AR742" s="58"/>
      <c r="AS742" s="54"/>
      <c r="AT742" s="55" t="s">
        <v>565</v>
      </c>
      <c r="AU742" s="55" t="s">
        <v>577</v>
      </c>
      <c r="AV742" s="58" t="s">
        <v>590</v>
      </c>
      <c r="AW742" s="65"/>
      <c r="AX742" s="65"/>
      <c r="AY742" s="65"/>
      <c r="AZ742" s="65"/>
      <c r="BA742" s="65"/>
      <c r="BB742" s="65"/>
      <c r="BC742" s="65"/>
      <c r="BD742" s="65"/>
    </row>
    <row r="743" spans="14:58" x14ac:dyDescent="0.25">
      <c r="N743" s="82"/>
      <c r="O743" s="81"/>
      <c r="P743" s="78">
        <v>1</v>
      </c>
      <c r="Q743" s="61">
        <f>O716/O726</f>
        <v>0.20818020922356148</v>
      </c>
      <c r="R743" s="60"/>
      <c r="S743" s="60"/>
      <c r="T743" s="61"/>
      <c r="U743" s="62"/>
      <c r="V743" s="153">
        <f>SQRT($T$51*VLOOKUP(V742,$P$51:$T$60,5))*(1-$Q$20)*Q743*VLOOKUP(V742,P743:Q752,2)</f>
        <v>8.9009970038197092E-3</v>
      </c>
      <c r="W743" s="61">
        <f>SQRT($T$51*VLOOKUP(W742,$P$51:$T$60,5))*(1-$R$20)*Q743*VLOOKUP(W742,P743:Q752,2)</f>
        <v>6.9600179751574572E-3</v>
      </c>
      <c r="X743" s="61">
        <f>SQRT($T$51*VLOOKUP(X742,$P$51:$T$60,5))*(1-$S$20)*Q743*VLOOKUP(X742,P743:Q752,2)</f>
        <v>3.9876822453978784E-3</v>
      </c>
      <c r="Y743" s="61">
        <f>SQRT($T$51*VLOOKUP(Y742,$P$51:$T$60,5))*(1-$T$20)*Q743*VLOOKUP(Y742,P743:Q752,2)</f>
        <v>2.4474962224166623E-3</v>
      </c>
      <c r="Z743" s="61">
        <f>SQRT($T$51*VLOOKUP(Z742,$P$51:$T$60,5))*(1-$U$20)*Q743*VLOOKUP(Z742,P743:Q752,2)</f>
        <v>2.4091901701902264E-3</v>
      </c>
      <c r="AA743" s="61">
        <f>SQRT($T$51*VLOOKUP(AA742,$P$51:$T$60,5))*(1-$V$20)*Q743*VLOOKUP(AA742,P743:Q752,2)</f>
        <v>1.190282991437989E-3</v>
      </c>
      <c r="AB743" s="61">
        <f>SQRT($T$51*VLOOKUP(AB742,$P$51:$T$60,5))*(1-$W$20)*Q743*VLOOKUP(AB742,P743:Q752,2)</f>
        <v>7.8671584734025246E-3</v>
      </c>
      <c r="AC743" s="61">
        <f>SQRT($T$51*VLOOKUP(AC742,$P$51:$T$60,5))*(1-$X$20)*Q743*VLOOKUP(AC742,P743:Q752,2)</f>
        <v>7.487528597605095E-3</v>
      </c>
      <c r="AD743" s="61">
        <f>SQRT($T$51*VLOOKUP(AD742,$P$51:$T$60,5))*(1-$Y$20)*Q743*VLOOKUP(AD742,P743:Q752,2)</f>
        <v>4.6520557136566845E-3</v>
      </c>
      <c r="AE743" s="155">
        <f>SQRT($T$51*VLOOKUP(AE742,$P$51:$T$60,5))*(1-$Z$20)*Q743*VLOOKUP(AE742,P743:Q752,2)</f>
        <v>7.265969319164468E-3</v>
      </c>
      <c r="AF743" s="84">
        <f>$U$51*Q743</f>
        <v>5.579612510086453E-6</v>
      </c>
      <c r="AG743" s="59" t="s">
        <v>69</v>
      </c>
      <c r="AH743" s="61">
        <f>$AE$10*AE753*100000/($T$3*$AE$9)^2</f>
        <v>0.27169056805330172</v>
      </c>
      <c r="AI743" s="65" t="s">
        <v>583</v>
      </c>
      <c r="AJ743" s="66" t="s">
        <v>573</v>
      </c>
      <c r="AK743" s="61">
        <f>(AH750+SQRT(AH752))^(1/3)+(AH750-SQRT(AH752))^(1/3)-AH746/3</f>
        <v>0.79388090927467503</v>
      </c>
      <c r="AL743" s="63">
        <f>AK743^3+AH746*AK743^2+AH747*AK743+AH748</f>
        <v>6.7654215563095477E-17</v>
      </c>
      <c r="AM743" s="65" t="s">
        <v>573</v>
      </c>
      <c r="AN743" s="61">
        <f>IF(AH752&gt;=0,AK743,AK750)</f>
        <v>0.79388090927467503</v>
      </c>
      <c r="AO743" s="61">
        <f>IF(AN743&lt;AN744,AN744,AN743)</f>
        <v>0.79388090927467503</v>
      </c>
      <c r="AP743" s="61">
        <f>AO743</f>
        <v>0.79388090927467503</v>
      </c>
      <c r="AQ743" s="67">
        <f>IF(AP743&lt;AP744,AP744,AP743)</f>
        <v>0.79388090927467503</v>
      </c>
      <c r="AR743" s="81"/>
      <c r="AS743" s="59">
        <v>1</v>
      </c>
      <c r="AT743" s="61">
        <f>AT731</f>
        <v>5.4980683411787988E-2</v>
      </c>
      <c r="AU743" s="61">
        <f>SUMPRODUCT(Q743:Q752,$AT$51:$AT$60)</f>
        <v>0.21494880880865608</v>
      </c>
      <c r="AV743" s="68">
        <f>IF($AA$7,EXP((AT743/AH744)*(AQ748-1)-LN(AQ748-AH744)-AH743*(2*AU743/AH743-AT743/AH744)*LN((AQ748+2.41421536*AH744)/(AQ748-0.41421536*AH744))/(AH744*2.82842713)      ),1)</f>
        <v>0.91217855429388606</v>
      </c>
      <c r="AW743" s="61"/>
      <c r="AX743" s="61"/>
      <c r="AY743" s="61"/>
      <c r="AZ743" s="61"/>
      <c r="BA743" s="61"/>
      <c r="BB743" s="61"/>
      <c r="BC743" s="61"/>
      <c r="BD743" s="65"/>
    </row>
    <row r="744" spans="14:58" x14ac:dyDescent="0.25">
      <c r="N744" s="82"/>
      <c r="O744" s="81"/>
      <c r="P744" s="78">
        <v>2</v>
      </c>
      <c r="Q744" s="61">
        <f>O717/O726</f>
        <v>9.3710882532935025E-2</v>
      </c>
      <c r="R744" s="60"/>
      <c r="S744" s="60"/>
      <c r="T744" s="61"/>
      <c r="U744" s="62"/>
      <c r="V744" s="153">
        <f>SQRT($T$52*VLOOKUP(V742,$P$51:$T$60,5))*(1-$Q$21)*Q744*VLOOKUP(V742,P743:Q752,2)</f>
        <v>6.9600179751574572E-3</v>
      </c>
      <c r="W744" s="61">
        <f>SQRT($T$52*VLOOKUP(W742,$P$51:$T$60,5))*(1-$R$21)*Q744*VLOOKUP(W742,P743:Q752,2)</f>
        <v>5.4141049119351007E-3</v>
      </c>
      <c r="X744" s="61">
        <f>SQRT($T$52*VLOOKUP(X742,$P$51:$T$60,5))*(1-$S$21)*Q744*VLOOKUP(X742,P743:Q752,2)</f>
        <v>3.1507188335961251E-3</v>
      </c>
      <c r="Y744" s="61">
        <f>SQRT($T$52*VLOOKUP(Y742,$P$51:$T$60,5))*(1-$T$21)*Q744*VLOOKUP(Y742,P743:Q752,2)</f>
        <v>1.7488370221954161E-3</v>
      </c>
      <c r="Z744" s="61">
        <f>SQRT($T$52*VLOOKUP(Z742,$P$51:$T$60,5))*(1-$U$21)*Q744*VLOOKUP(Z742,P743:Q752,2)</f>
        <v>1.9412339675399781E-3</v>
      </c>
      <c r="AA744" s="61">
        <f>SQRT($T$52*VLOOKUP(AA742,$P$51:$T$60,5))*(1-$V$21)*Q744*VLOOKUP(AA742,P743:Q752,2)</f>
        <v>9.4275510521128834E-4</v>
      </c>
      <c r="AB744" s="61">
        <f>SQRT($T$52*VLOOKUP(AB742,$P$51:$T$60,5))*(1-$W$21)*Q744*VLOOKUP(AB742,P743:Q752,2)</f>
        <v>6.0064834388273087E-3</v>
      </c>
      <c r="AC744" s="61">
        <f>SQRT($T$52*VLOOKUP(AC742,$P$51:$T$60,5))*(1-$X$21)*Q744*VLOOKUP(AC742,P743:Q752,2)</f>
        <v>5.5804403511185898E-3</v>
      </c>
      <c r="AD744" s="61">
        <f>SQRT($T$52*VLOOKUP(AD742,$P$51:$T$60,5))*(1-$Y$21)*Q744*VLOOKUP(AD742,P743:Q752,2)</f>
        <v>3.6309533655319677E-3</v>
      </c>
      <c r="AE744" s="155">
        <f>SQRT($T$52*VLOOKUP(AE742,$P$51:$T$60,5))*(1-$Z$21)*Q744*VLOOKUP(AE742,P743:Q752,2)</f>
        <v>5.739766325238916E-3</v>
      </c>
      <c r="AF744" s="84">
        <f>$U$52*Q744</f>
        <v>3.7906141339792981E-6</v>
      </c>
      <c r="AG744" s="59" t="s">
        <v>65</v>
      </c>
      <c r="AH744" s="61">
        <f>AF753*$AE$10*100000/($T$3*$AE$9)</f>
        <v>6.523120962193435E-2</v>
      </c>
      <c r="AI744" s="61"/>
      <c r="AJ744" s="66" t="s">
        <v>574</v>
      </c>
      <c r="AK744" s="66" t="e">
        <f>1/0</f>
        <v>#DIV/0!</v>
      </c>
      <c r="AL744" s="61"/>
      <c r="AM744" s="65" t="s">
        <v>574</v>
      </c>
      <c r="AN744" s="66">
        <f>IF(AH752&gt;=0,0,AK751)</f>
        <v>0</v>
      </c>
      <c r="AO744" s="61">
        <f>IF(AN743&lt;AN744,AN743,AN744)</f>
        <v>0</v>
      </c>
      <c r="AP744" s="61">
        <f>IF(AO744&lt;AO745,AO745,AO744)</f>
        <v>0</v>
      </c>
      <c r="AQ744" s="67">
        <f>IF(AP743&lt;AP744,AP743,AP744)</f>
        <v>0</v>
      </c>
      <c r="AR744" s="81"/>
      <c r="AS744" s="59">
        <v>2</v>
      </c>
      <c r="AT744" s="61">
        <f t="shared" ref="AT744:AT752" si="140">AT732</f>
        <v>8.2978405430088234E-2</v>
      </c>
      <c r="AU744" s="61">
        <f>SUMPRODUCT(Q743:Q752,$AU$51:$AU$60)</f>
        <v>0.36926200279037902</v>
      </c>
      <c r="AV744" s="68">
        <f>IF($AA$8,EXP((AT744/AH744)*(AQ748-1)-LN(AQ748-AH744)-AH743*(2*AU744/AH743-AT744/AH744)*LN((AQ748+2.41421536*AH744)/(AQ748-0.41421536*AH744))/(AH744*2.82842713)      ),1)</f>
        <v>0.66713929601790978</v>
      </c>
      <c r="AW744" s="61"/>
      <c r="AX744" s="61"/>
      <c r="AY744" s="61"/>
      <c r="AZ744" s="61"/>
      <c r="BA744" s="61"/>
      <c r="BB744" s="61"/>
      <c r="BC744" s="61"/>
      <c r="BD744" s="65"/>
    </row>
    <row r="745" spans="14:58" x14ac:dyDescent="0.25">
      <c r="N745" s="82"/>
      <c r="O745" s="81"/>
      <c r="P745" s="78">
        <v>3</v>
      </c>
      <c r="Q745" s="61">
        <f>O718/O726</f>
        <v>3.9849094303422629E-2</v>
      </c>
      <c r="R745" s="60"/>
      <c r="S745" s="60"/>
      <c r="T745" s="61"/>
      <c r="U745" s="62"/>
      <c r="V745" s="153">
        <f>SQRT($T$53*VLOOKUP(V742,$P$51:$T$60,5))*(1-$Q$22)*Q745*VLOOKUP(V742,P743:Q752,2)</f>
        <v>3.9876822453978784E-3</v>
      </c>
      <c r="W745" s="61">
        <f>SQRT($T$53*VLOOKUP(W742,$P$51:$T$60,5))*(1-$R$22)*Q745*VLOOKUP(W742,P743:Q752,2)</f>
        <v>3.1507188335961251E-3</v>
      </c>
      <c r="X745" s="61">
        <f>SQRT($T$53*VLOOKUP(X742,$P$51:$T$60,5))*(1-$S$22)*Q745*VLOOKUP(X742,P743:Q752,2)</f>
        <v>1.8375899400575129E-3</v>
      </c>
      <c r="Y745" s="61">
        <f>SQRT($T$53*VLOOKUP(Y742,$P$51:$T$60,5))*(1-$T$22)*Q745*VLOOKUP(Y742,P743:Q752,2)</f>
        <v>1.1233273556946421E-3</v>
      </c>
      <c r="Z745" s="61">
        <f>SQRT($T$53*VLOOKUP(Z742,$P$51:$T$60,5))*(1-$U$22)*Q745*VLOOKUP(Z742,P743:Q752,2)</f>
        <v>1.1321738928920327E-3</v>
      </c>
      <c r="AA745" s="61">
        <f>SQRT($T$53*VLOOKUP(AA742,$P$51:$T$60,5))*(1-$V$22)*Q745*VLOOKUP(AA742,P743:Q752,2)</f>
        <v>5.3877490913929597E-4</v>
      </c>
      <c r="AB745" s="61">
        <f>SQRT($T$53*VLOOKUP(AB742,$P$51:$T$60,5))*(1-$W$22)*Q745*VLOOKUP(AB742,P743:Q752,2)</f>
        <v>3.3749712177982808E-3</v>
      </c>
      <c r="AC745" s="61">
        <f>SQRT($T$53*VLOOKUP(AC742,$P$51:$T$60,5))*(1-$X$22)*Q745*VLOOKUP(AC742,P743:Q752,2)</f>
        <v>3.2814388813569109E-3</v>
      </c>
      <c r="AD745" s="61">
        <f>SQRT($T$53*VLOOKUP(AD742,$P$51:$T$60,5))*(1-$Y$22)*Q745*VLOOKUP(AD742,P743:Q752,2)</f>
        <v>2.1049630482918589E-3</v>
      </c>
      <c r="AE745" s="155">
        <f>SQRT($T$53*VLOOKUP(AE742,$P$51:$T$60,5))*(1-$Z$22)*Q745*VLOOKUP(AE742,P743:Q752,2)</f>
        <v>3.373942715187895E-3</v>
      </c>
      <c r="AF745" s="84">
        <f>$U$53*Q745</f>
        <v>2.2452716574796823E-6</v>
      </c>
      <c r="AG745" s="82"/>
      <c r="AH745" s="65"/>
      <c r="AI745" s="61"/>
      <c r="AJ745" s="66" t="s">
        <v>575</v>
      </c>
      <c r="AK745" s="66" t="e">
        <f>1/0</f>
        <v>#DIV/0!</v>
      </c>
      <c r="AL745" s="61"/>
      <c r="AM745" s="65" t="s">
        <v>575</v>
      </c>
      <c r="AN745" s="66">
        <f>IF(AH752&gt;=0,0,AK752)</f>
        <v>0</v>
      </c>
      <c r="AO745" s="61">
        <f>AN745</f>
        <v>0</v>
      </c>
      <c r="AP745" s="61">
        <f>IF(AO744&lt;AO745,AO744,AO745)</f>
        <v>0</v>
      </c>
      <c r="AQ745" s="67">
        <f>AP745</f>
        <v>0</v>
      </c>
      <c r="AR745" s="81"/>
      <c r="AS745" s="59">
        <v>3</v>
      </c>
      <c r="AT745" s="61">
        <f t="shared" si="140"/>
        <v>0.11558353539329831</v>
      </c>
      <c r="AU745" s="61">
        <f>SUMPRODUCT(Q743:Q752,$AV$51:$AV$60)</f>
        <v>0.50489602454574956</v>
      </c>
      <c r="AV745" s="68">
        <f>IF($AA$9,EXP((AT745/AH744)*(AQ748-1)-LN(AQ748-AH744)-AH743*(2*AU745/AH743-AT745/AH744)*LN((AQ748+2.41421536*AH744)/(AQ748-0.41421536*AH744))/(AH744*2.82842713)      ),1)</f>
        <v>0.51372088736253518</v>
      </c>
      <c r="AW745" s="61"/>
      <c r="AX745" s="61"/>
      <c r="AY745" s="61"/>
      <c r="AZ745" s="61"/>
      <c r="BA745" s="61"/>
      <c r="BB745" s="61"/>
      <c r="BC745" s="61"/>
    </row>
    <row r="746" spans="14:58" x14ac:dyDescent="0.25">
      <c r="N746" s="82"/>
      <c r="O746" s="81"/>
      <c r="P746" s="78">
        <v>4</v>
      </c>
      <c r="Q746" s="61">
        <f>O719/O726</f>
        <v>1.9272764549301612E-2</v>
      </c>
      <c r="R746" s="60"/>
      <c r="S746" s="60"/>
      <c r="T746" s="61"/>
      <c r="U746" s="62"/>
      <c r="V746" s="153">
        <f>SQRT($T$54*VLOOKUP(V742,$P$51:$T$60,5))*(1-$Q$23)*Q746*VLOOKUP(V742,P743:Q752,2)</f>
        <v>2.4474962224166623E-3</v>
      </c>
      <c r="W746" s="61">
        <f>SQRT($T$54*VLOOKUP(W742,$P$51:$T$60,5))*(1-$R$23)*Q746*VLOOKUP(W742,P743:Q752,2)</f>
        <v>1.7488370221954161E-3</v>
      </c>
      <c r="X746" s="61">
        <f>SQRT($T$54*VLOOKUP(X742,$P$51:$T$60,5))*(1-$S$23)*Q746*VLOOKUP(X742,P743:Q752,2)</f>
        <v>1.1233273556946418E-3</v>
      </c>
      <c r="Y746" s="61">
        <f>SQRT($T$54*VLOOKUP(Y742,$P$51:$T$60,5))*(1-$T$23)*Q746*VLOOKUP(Y742,P743:Q752,2)</f>
        <v>6.9125000758288888E-4</v>
      </c>
      <c r="Z746" s="61">
        <f>SQRT($T$54*VLOOKUP(Z742,$P$51:$T$60,5))*(1-$U$23)*Q746*VLOOKUP(Z742,P743:Q752,2)</f>
        <v>6.8929596687159237E-4</v>
      </c>
      <c r="AA746" s="61">
        <f>SQRT($T$54*VLOOKUP(AA742,$P$51:$T$60,5))*(1-$V$23)*Q746*VLOOKUP(AA742,P743:Q752,2)</f>
        <v>3.1438723044516925E-4</v>
      </c>
      <c r="AB746" s="61">
        <f>SQRT($T$54*VLOOKUP(AB742,$P$51:$T$60,5))*(1-$W$23)*Q746*VLOOKUP(AB742,P743:Q752,2)</f>
        <v>2.0817329535820807E-3</v>
      </c>
      <c r="AC746" s="61">
        <f>SQRT($T$54*VLOOKUP(AC742,$P$51:$T$60,5))*(1-$X$23)*Q746*VLOOKUP(AC742,P743:Q752,2)</f>
        <v>1.9914612584297597E-3</v>
      </c>
      <c r="AD746" s="61">
        <f>SQRT($T$54*VLOOKUP(AD742,$P$51:$T$60,5))*(1-$Y$23)*Q746*VLOOKUP(AD742,P743:Q752,2)</f>
        <v>1.4152973083072916E-3</v>
      </c>
      <c r="AE746" s="155">
        <f>SQRT($T$54*VLOOKUP(AE742,$P$51:$T$60,5))*(1-$Z$23)*Q746*VLOOKUP(AE742,P743:Q752,2)</f>
        <v>1.8785430635155614E-3</v>
      </c>
      <c r="AF746" s="84">
        <f>$U$54*Q746</f>
        <v>1.3950942833186459E-6</v>
      </c>
      <c r="AG746" s="59" t="s">
        <v>570</v>
      </c>
      <c r="AH746" s="60">
        <f>AH744-1</f>
        <v>-0.93476879037806571</v>
      </c>
      <c r="AI746" s="61"/>
      <c r="AJ746" s="66"/>
      <c r="AK746" s="61"/>
      <c r="AL746" s="61"/>
      <c r="AM746" s="50"/>
      <c r="AN746" s="65"/>
      <c r="AO746" s="65"/>
      <c r="AP746" s="65"/>
      <c r="AQ746" s="65"/>
      <c r="AR746" s="81"/>
      <c r="AS746" s="59">
        <v>4</v>
      </c>
      <c r="AT746" s="61">
        <f t="shared" si="140"/>
        <v>0.14849269129567372</v>
      </c>
      <c r="AU746" s="61">
        <f>SUMPRODUCT(Q743:Q752,$AW$51:$AW$60)</f>
        <v>0.62803683015253242</v>
      </c>
      <c r="AV746" s="68">
        <f>IF($AA$10,EXP((AT746/AH744)*(AQ748-1)-LN(AQ748-AH744)-AH743*(2*AU746/AH743-AT746/AH744)*LN((AQ748+2.41421536*AH744)/(AQ748-0.41421536*AH744))/(AH744*2.82842713)      ),1)</f>
        <v>0.40751466799290559</v>
      </c>
      <c r="AW746" s="61"/>
      <c r="AX746" s="61"/>
      <c r="AY746" s="61"/>
      <c r="AZ746" s="61"/>
      <c r="BA746" s="61"/>
      <c r="BB746" s="61"/>
      <c r="BC746" s="61"/>
    </row>
    <row r="747" spans="14:58" x14ac:dyDescent="0.25">
      <c r="N747" s="82"/>
      <c r="O747" s="81"/>
      <c r="P747" s="78">
        <v>5</v>
      </c>
      <c r="Q747" s="61">
        <f>O720/O726</f>
        <v>1.9881780321565831E-2</v>
      </c>
      <c r="R747" s="60"/>
      <c r="S747" s="60"/>
      <c r="T747" s="61"/>
      <c r="U747" s="62"/>
      <c r="V747" s="153">
        <f>SQRT($T$55*VLOOKUP(V742,$P$51:$T$60,5))*(1-$Q$24)*Q747*VLOOKUP(V742,P743:Q752,2)</f>
        <v>2.4091901701902264E-3</v>
      </c>
      <c r="W747" s="61">
        <f>SQRT($T$55*VLOOKUP(W742,$P$51:$T$60,5))*(1-$R$24)*Q747*VLOOKUP(W742,P743:Q752,2)</f>
        <v>1.9412339675399779E-3</v>
      </c>
      <c r="X747" s="61">
        <f>SQRT($T$55*VLOOKUP(X742,$P$51:$T$60,5))*(1-$S$24)*Q747*VLOOKUP(X742,P743:Q752,2)</f>
        <v>1.1321738928920324E-3</v>
      </c>
      <c r="Y747" s="61">
        <f>SQRT($T$55*VLOOKUP(Y742,$P$51:$T$60,5))*(1-$T$24)*Q747*VLOOKUP(Y742,P743:Q752,2)</f>
        <v>6.8929596687159237E-4</v>
      </c>
      <c r="Z747" s="61">
        <f>SQRT($T$55*VLOOKUP(Z742,$P$51:$T$60,5))*(1-$U$24)*Q747*VLOOKUP(Z742,P743:Q752,2)</f>
        <v>6.8679790167651216E-4</v>
      </c>
      <c r="AA747" s="61">
        <f>SQRT($T$55*VLOOKUP(AA742,$P$51:$T$60,5))*(1-$V$24)*Q747*VLOOKUP(AA742,P743:Q752,2)</f>
        <v>3.3841594432815441E-4</v>
      </c>
      <c r="AB747" s="61">
        <f>SQRT($T$55*VLOOKUP(AB742,$P$51:$T$60,5))*(1-$W$24)*Q747*VLOOKUP(AB742,P743:Q752,2)</f>
        <v>2.0224661649868238E-3</v>
      </c>
      <c r="AC747" s="61">
        <f>SQRT($T$55*VLOOKUP(AC742,$P$51:$T$60,5))*(1-$X$24)*Q747*VLOOKUP(AC742,P743:Q752,2)</f>
        <v>2.0154992597920195E-3</v>
      </c>
      <c r="AD747" s="61">
        <f>SQRT($T$55*VLOOKUP(AD742,$P$51:$T$60,5))*(1-$Y$24)*Q747*VLOOKUP(AD742,P743:Q752,2)</f>
        <v>1.3438635145695446E-3</v>
      </c>
      <c r="AE747" s="155">
        <f>SQRT($T$55*VLOOKUP(AE742,$P$51:$T$60,5))*(1-$Z$24)*Q747*VLOOKUP(AE742,P743:Q752,2)</f>
        <v>2.0626611183061521E-3</v>
      </c>
      <c r="AF747" s="84">
        <f>$U$55*Q747</f>
        <v>1.4388546348724694E-6</v>
      </c>
      <c r="AG747" s="59" t="s">
        <v>571</v>
      </c>
      <c r="AH747" s="60">
        <f>AH743-3*AH744*AH744-2*AH744</f>
        <v>0.1284628166832108</v>
      </c>
      <c r="AI747" s="61" t="s">
        <v>584</v>
      </c>
      <c r="AJ747" s="66" t="s">
        <v>585</v>
      </c>
      <c r="AK747" s="61">
        <f>AH750^2/AH751^3</f>
        <v>1.772974488532403</v>
      </c>
      <c r="AL747" s="61"/>
      <c r="AM747" s="50"/>
      <c r="AN747" s="65"/>
      <c r="AO747" s="65"/>
      <c r="AP747" s="65"/>
      <c r="AQ747" s="65"/>
      <c r="AR747" s="81"/>
      <c r="AS747" s="59">
        <v>5</v>
      </c>
      <c r="AT747" s="61">
        <f t="shared" si="140"/>
        <v>0.14845922339919562</v>
      </c>
      <c r="AU747" s="61">
        <f>SUMPRODUCT(Q743:Q752,$AX$51:$AX$60)</f>
        <v>0.61980385185200948</v>
      </c>
      <c r="AV747" s="68">
        <f>IF($AA$11,EXP((AT747/AH744)*(AQ748-1)-LN(AQ748-AH744)-AH743*(2*AU747/AH743-AT747/AH744)*LN((AQ748+2.41421536*AH744)/(AQ748-0.41421536*AH744))/(AH744*2.82842713)      ),1)</f>
        <v>0.41540761718344532</v>
      </c>
      <c r="AW747" s="61"/>
      <c r="AX747" s="61"/>
      <c r="AY747" s="61"/>
      <c r="AZ747" s="61"/>
      <c r="BA747" s="61"/>
      <c r="BB747" s="61"/>
      <c r="BC747" s="61"/>
    </row>
    <row r="748" spans="14:58" x14ac:dyDescent="0.25">
      <c r="N748" s="82"/>
      <c r="O748" s="81"/>
      <c r="P748" s="78">
        <v>6</v>
      </c>
      <c r="Q748" s="61">
        <f>O721/O726</f>
        <v>7.7696751061959004E-3</v>
      </c>
      <c r="R748" s="60"/>
      <c r="S748" s="60"/>
      <c r="T748" s="61"/>
      <c r="U748" s="62"/>
      <c r="V748" s="153">
        <f>SQRT($T$56*VLOOKUP(V742,$P$51:$T$60,5))*(1-$Q$25)*Q748*VLOOKUP(V742,P743:Q752,2)</f>
        <v>1.190282991437989E-3</v>
      </c>
      <c r="W748" s="61">
        <f>SQRT($T$56*VLOOKUP(W742,$P$51:$T$60,5))*(1-$R$25)*Q748*VLOOKUP(W742,P743:Q752,2)</f>
        <v>9.4275510521128834E-4</v>
      </c>
      <c r="X748" s="61">
        <f>SQRT($T$56*VLOOKUP(X742,$P$51:$T$60,5))*(1-$S$25)*Q748*VLOOKUP(X742,P743:Q752,2)</f>
        <v>5.3877490913929597E-4</v>
      </c>
      <c r="Y748" s="61">
        <f>SQRT($T$56*VLOOKUP(Y742,$P$51:$T$60,5))*(1-$T$25)*Q748*VLOOKUP(Y742,P743:Q752,2)</f>
        <v>3.1438723044516925E-4</v>
      </c>
      <c r="Z748" s="61">
        <f>SQRT($T$56*VLOOKUP(Z742,$P$51:$T$60,5))*(1-$U$25)*Q748*VLOOKUP(Z742,P743:Q752,2)</f>
        <v>3.3841594432815441E-4</v>
      </c>
      <c r="AA748" s="61">
        <f>SQRT($T$56*VLOOKUP(AA742,$P$51:$T$60,5))*(1-$V$25)*Q748*VLOOKUP(AA742,P743:Q752,2)</f>
        <v>1.6675262270888383E-4</v>
      </c>
      <c r="AB748" s="61">
        <f>SQRT($T$56*VLOOKUP(AB742,$P$51:$T$60,5))*(1-$W$25)*Q748*VLOOKUP(AB742,P743:Q752,2)</f>
        <v>1.1002494153276136E-3</v>
      </c>
      <c r="AC748" s="61">
        <f>SQRT($T$56*VLOOKUP(AC742,$P$51:$T$60,5))*(1-$X$25)*Q748*VLOOKUP(AC742,P743:Q752,2)</f>
        <v>9.9064352252845956E-4</v>
      </c>
      <c r="AD748" s="61">
        <f>SQRT($T$56*VLOOKUP(AD742,$P$51:$T$60,5))*(1-$Y$25)*Q748*VLOOKUP(AD742,P743:Q752,2)</f>
        <v>6.5133742621669452E-4</v>
      </c>
      <c r="AE748" s="155">
        <f>SQRT($T$56*VLOOKUP(AE742,$P$51:$T$60,5))*(1-$Z$25)*Q748*VLOOKUP(AE742,P743:Q752,2)</f>
        <v>1.0163650885895181E-3</v>
      </c>
      <c r="AF748" s="84">
        <f>$U$56*Q748</f>
        <v>6.9949444326944224E-7</v>
      </c>
      <c r="AG748" s="59" t="s">
        <v>572</v>
      </c>
      <c r="AH748" s="60">
        <f>-1*AH743*AH744+AH744^2+AH744^3</f>
        <v>-1.3190027669640199E-2</v>
      </c>
      <c r="AI748" s="61"/>
      <c r="AJ748" s="66" t="s">
        <v>586</v>
      </c>
      <c r="AK748" s="61" t="e">
        <f>SQRT(1-AK747)/SQRT(AK747)*AH750/ABS(AH750)</f>
        <v>#NUM!</v>
      </c>
      <c r="AL748" s="61"/>
      <c r="AM748" s="50"/>
      <c r="AN748" s="65"/>
      <c r="AO748" s="65"/>
      <c r="AP748" s="65" t="s">
        <v>589</v>
      </c>
      <c r="AQ748" s="61">
        <f>AQ743</f>
        <v>0.79388090927467503</v>
      </c>
      <c r="AR748" s="81"/>
      <c r="AS748" s="59">
        <v>6</v>
      </c>
      <c r="AT748" s="61">
        <f t="shared" si="140"/>
        <v>0.18468301041282212</v>
      </c>
      <c r="AU748" s="61">
        <f>SUMPRODUCT(Q743:Q752,$AY$51:$AY$60)</f>
        <v>0.78533340769991122</v>
      </c>
      <c r="AV748" s="68">
        <f>IF($AA$12,EXP((AT748/AH744)*(AQ748-1)-LN(AQ748-AH744)-AH743*(2*AU748/AH743-AT748/AH744)*LN((AQ748+2.41421536*AH744)/(AQ748-0.41421536*AH744))/(AH744*2.82842713)      ),1)</f>
        <v>0.30014113360815015</v>
      </c>
      <c r="AW748" s="61"/>
      <c r="AX748" s="61"/>
      <c r="AY748" s="61"/>
      <c r="AZ748" s="61"/>
      <c r="BA748" s="61"/>
      <c r="BB748" s="61"/>
      <c r="BC748" s="61"/>
    </row>
    <row r="749" spans="14:58" x14ac:dyDescent="0.25">
      <c r="N749" s="82"/>
      <c r="O749" s="81"/>
      <c r="P749" s="78">
        <v>7</v>
      </c>
      <c r="Q749" s="61">
        <f>O722/O726</f>
        <v>0.28965048519064884</v>
      </c>
      <c r="R749" s="60"/>
      <c r="S749" s="60"/>
      <c r="T749" s="61"/>
      <c r="U749" s="62"/>
      <c r="V749" s="153">
        <f>SQRT($T$57*VLOOKUP(V742,$P$51:$T$60,5))*(1-$Q$26)*Q749*VLOOKUP(V742,P743:Q752,2)</f>
        <v>7.8671584734025246E-3</v>
      </c>
      <c r="W749" s="61">
        <f>SQRT($T$57*VLOOKUP(W742,$P$51:$T$60,5))*(1-$R$26)*Q749*VLOOKUP(W742,P743:Q752,2)</f>
        <v>6.0064834388273087E-3</v>
      </c>
      <c r="X749" s="61">
        <f>SQRT($T$57*VLOOKUP(X742,$P$51:$T$60,5))*(1-$S$26)*Q749*VLOOKUP(X742,P743:Q752,2)</f>
        <v>3.3749712177982808E-3</v>
      </c>
      <c r="Y749" s="61">
        <f>SQRT($T$57*VLOOKUP(Y742,$P$51:$T$60,5))*(1-$T$26)*Q749*VLOOKUP(Y742,P743:Q752,2)</f>
        <v>2.0817329535820811E-3</v>
      </c>
      <c r="Z749" s="61">
        <f>SQRT($T$57*VLOOKUP(Z742,$P$51:$T$60,5))*(1-$U$26)*Q749*VLOOKUP(Z742,P743:Q752,2)</f>
        <v>2.0224661649868238E-3</v>
      </c>
      <c r="AA749" s="61">
        <f>SQRT($T$57*VLOOKUP(AA742,$P$51:$T$60,5))*(1-$V$26)*Q749*VLOOKUP(AA742,P743:Q752,2)</f>
        <v>1.1002494153276136E-3</v>
      </c>
      <c r="AB749" s="61">
        <f>SQRT($T$57*VLOOKUP(AB742,$P$51:$T$60,5))*(1-$W$26)*Q749*VLOOKUP(AB742,P743:Q752,2)</f>
        <v>7.4069468861898222E-3</v>
      </c>
      <c r="AC749" s="61">
        <f>SQRT($T$57*VLOOKUP(AC742,$P$51:$T$60,5))*(1-$X$26)*Q749*VLOOKUP(AC742,P743:Q752,2)</f>
        <v>7.6493768852118364E-3</v>
      </c>
      <c r="AD749" s="61">
        <f>SQRT($T$57*VLOOKUP(AD742,$P$51:$T$60,5))*(1-$Y$26)*Q749*VLOOKUP(AD742,P743:Q752,2)</f>
        <v>3.8142384234828605E-3</v>
      </c>
      <c r="AE749" s="155">
        <f>SQRT($T$57*VLOOKUP(AE742,$P$51:$T$60,5))*(1-$Z$26)*Q749*VLOOKUP(AE742,P743:Q752,2)</f>
        <v>6.1939719586091638E-3</v>
      </c>
      <c r="AF749" s="84">
        <f>$U$57*Q749</f>
        <v>6.9660464079190242E-6</v>
      </c>
      <c r="AG749" s="82"/>
      <c r="AH749" s="65"/>
      <c r="AI749" s="61"/>
      <c r="AJ749" s="66" t="s">
        <v>587</v>
      </c>
      <c r="AK749" s="61" t="e">
        <f>IF(ATAN(AK748)&lt;0,ATAN(AK748)+PI(),ATAN(AK748))</f>
        <v>#NUM!</v>
      </c>
      <c r="AL749" s="61"/>
      <c r="AM749" s="50"/>
      <c r="AN749" s="65"/>
      <c r="AO749" s="65"/>
      <c r="AP749" s="65"/>
      <c r="AQ749" s="65"/>
      <c r="AR749" s="81"/>
      <c r="AS749" s="59">
        <v>7</v>
      </c>
      <c r="AT749" s="61">
        <f t="shared" si="140"/>
        <v>4.9335284646156045E-2</v>
      </c>
      <c r="AU749" s="61">
        <f>SUMPRODUCT(Q743:Q752,$AZ$51:$AZ$60)</f>
        <v>0.13807061675107077</v>
      </c>
      <c r="AV749" s="68">
        <f>IF($AA$13,EXP((AT749/AH744)*(AQ748-1)-LN(AQ748-AH744)-AH743*(2*AU749/AH743-AT749/AH744)*LN((AQ748+2.41421536*AH744)/(AQ748-0.41421536*AH744))/(AH744*2.82842713)      ),1)</f>
        <v>1.0812392338605958</v>
      </c>
      <c r="AW749" s="61"/>
      <c r="AX749" s="61"/>
      <c r="AY749" s="61"/>
      <c r="AZ749" s="61"/>
      <c r="BA749" s="61"/>
      <c r="BB749" s="61"/>
      <c r="BC749" s="61"/>
    </row>
    <row r="750" spans="14:58" x14ac:dyDescent="0.25">
      <c r="N750" s="82"/>
      <c r="O750" s="81"/>
      <c r="P750" s="78">
        <v>8</v>
      </c>
      <c r="Q750" s="61">
        <f>O723/O726</f>
        <v>0.13700731234210375</v>
      </c>
      <c r="R750" s="60"/>
      <c r="S750" s="60"/>
      <c r="T750" s="61"/>
      <c r="U750" s="62"/>
      <c r="V750" s="153">
        <f>SQRT($T$58*VLOOKUP(V742,$P$51:$T$60,5))*(1-$Q$27)*Q750*VLOOKUP(V742,P743:Q752,2)</f>
        <v>7.487528597605095E-3</v>
      </c>
      <c r="W750" s="61">
        <f>SQRT($T$58*VLOOKUP(W742,$P$51:$T$60,5))*(1-$R$27)*Q750*VLOOKUP(W742,P743:Q752,2)</f>
        <v>5.5804403511185898E-3</v>
      </c>
      <c r="X750" s="61">
        <f>SQRT($T$58*VLOOKUP(X742,$P$51:$T$60,5))*(1-$S$27)*Q750*VLOOKUP(X742,P743:Q752,2)</f>
        <v>3.2814388813569109E-3</v>
      </c>
      <c r="Y750" s="61">
        <f>SQRT($T$58*VLOOKUP(Y742,$P$51:$T$60,5))*(1-$T$27)*Q750*VLOOKUP(Y742,P743:Q752,2)</f>
        <v>1.9914612584297597E-3</v>
      </c>
      <c r="Z750" s="61">
        <f>SQRT($T$58*VLOOKUP(Z742,$P$51:$T$60,5))*(1-$U$27)*Q750*VLOOKUP(Z742,P743:Q752,2)</f>
        <v>2.01549925979202E-3</v>
      </c>
      <c r="AA750" s="61">
        <f>SQRT($T$58*VLOOKUP(AA742,$P$51:$T$60,5))*(1-$V$27)*Q750*VLOOKUP(AA742,P743:Q752,2)</f>
        <v>9.9064352252845934E-4</v>
      </c>
      <c r="AB750" s="61">
        <f>SQRT($T$58*VLOOKUP(AB742,$P$51:$T$60,5))*(1-$W$27)*Q750*VLOOKUP(AB742,P743:Q752,2)</f>
        <v>7.6493768852118364E-3</v>
      </c>
      <c r="AC750" s="61">
        <f>SQRT($T$58*VLOOKUP(AC742,$P$51:$T$60,5))*(1-$X$27)*Q750*VLOOKUP(AC742,P743:Q752,2)</f>
        <v>7.6378474861841412E-3</v>
      </c>
      <c r="AD750" s="61">
        <f>SQRT($T$58*VLOOKUP(AD742,$P$51:$T$60,5))*(1-$Y$27)*Q750*VLOOKUP(AD742,P743:Q752,2)</f>
        <v>4.2463024704985338E-3</v>
      </c>
      <c r="AE750" s="155">
        <f>SQRT($T$58*VLOOKUP(AE742,$P$51:$T$60,5))*(1-$Z$27)*Q750*VLOOKUP(AE742,P743:Q752,2)</f>
        <v>6.4988838908089826E-3</v>
      </c>
      <c r="AF750" s="84">
        <f>$U$58*Q750</f>
        <v>3.6548464225285733E-6</v>
      </c>
      <c r="AG750" s="59" t="s">
        <v>582</v>
      </c>
      <c r="AH750" s="61">
        <f>AH746*AH747/6-AH748/2-AH746^3/27</f>
        <v>1.6832809920892478E-2</v>
      </c>
      <c r="AI750" s="61"/>
      <c r="AJ750" s="66" t="s">
        <v>573</v>
      </c>
      <c r="AK750" s="61" t="e">
        <f>2*SQRT(AH751)*COS(AK749/3)-AH746/3</f>
        <v>#NUM!</v>
      </c>
      <c r="AL750" s="69" t="e">
        <f>AK750^3+AH746*AK750^2+AH747*AK750+AH748</f>
        <v>#NUM!</v>
      </c>
      <c r="AM750" s="50"/>
      <c r="AN750" s="65"/>
      <c r="AO750" s="65"/>
      <c r="AP750" s="65"/>
      <c r="AQ750" s="65"/>
      <c r="AR750" s="81"/>
      <c r="AS750" s="59">
        <v>8</v>
      </c>
      <c r="AT750" s="61">
        <f t="shared" si="140"/>
        <v>5.4723128868748194E-2</v>
      </c>
      <c r="AU750" s="61">
        <f>SUMPRODUCT(Q743:Q752,$BA$51:$BA$60)</f>
        <v>0.29104965104967434</v>
      </c>
      <c r="AV750" s="68">
        <f>IF($AA$14,EXP((AT750/AH744)*(AQ748-1)-LN(AQ748-AH744)-AH743*(2*AU750/AH743-AT750/AH744)*LN((AQ748+2.41421536*AH744)/(AQ748-0.41421536*AH744))/(AH744*2.82842713)      ),1)</f>
        <v>0.76322174233610207</v>
      </c>
      <c r="AW750" s="61"/>
      <c r="AX750" s="61"/>
      <c r="AY750" s="61"/>
      <c r="AZ750" s="61"/>
      <c r="BA750" s="61"/>
      <c r="BB750" s="61"/>
      <c r="BC750" s="61"/>
      <c r="BD750" s="65"/>
      <c r="BE750" s="65"/>
      <c r="BF750" s="65"/>
    </row>
    <row r="751" spans="14:58" x14ac:dyDescent="0.25">
      <c r="N751" s="82"/>
      <c r="O751" s="81"/>
      <c r="P751" s="78">
        <v>9</v>
      </c>
      <c r="Q751" s="61">
        <f>O724/O726</f>
        <v>7.2366447241859477E-2</v>
      </c>
      <c r="R751" s="60"/>
      <c r="S751" s="60"/>
      <c r="T751" s="61"/>
      <c r="U751" s="62"/>
      <c r="V751" s="153">
        <f>SQRT($T$59*VLOOKUP(V742,$P$51:$T$60,5))*(1-$Q$28)*Q751*VLOOKUP(V742,P743:Q752,2)</f>
        <v>4.6520557136566845E-3</v>
      </c>
      <c r="W751" s="61">
        <f>SQRT($T$59*VLOOKUP(W742,$P$51:$T$60,5))*(1-$R$28)*Q751*VLOOKUP(W742,P743:Q752,2)</f>
        <v>3.6309533655319681E-3</v>
      </c>
      <c r="X751" s="61">
        <f>SQRT($T$59*VLOOKUP(X742,$P$51:$T$60,5))*(1-$S$28)*Q751*VLOOKUP(X742,P743:Q752,2)</f>
        <v>2.1049630482918589E-3</v>
      </c>
      <c r="Y751" s="61">
        <f>SQRT($T$59*VLOOKUP(Y742,$P$51:$T$60,5))*(1-$T$28)*Q751*VLOOKUP(Y742,P743:Q752,2)</f>
        <v>1.4152973083072916E-3</v>
      </c>
      <c r="Z751" s="61">
        <f>SQRT($T$59*VLOOKUP(Z742,$P$51:$T$60,5))*(1-$U$28)*Q751*VLOOKUP(Z742,P743:Q752,2)</f>
        <v>1.3438635145695448E-3</v>
      </c>
      <c r="AA751" s="61">
        <f>SQRT($T$59*VLOOKUP(AA742,$P$51:$T$60,5))*(1-$V$28)*Q751*VLOOKUP(AA742,P743:Q752,2)</f>
        <v>6.5133742621669463E-4</v>
      </c>
      <c r="AB751" s="61">
        <f>SQRT($T$59*VLOOKUP(AB742,$P$51:$T$60,5))*(1-$W$28)*Q751*VLOOKUP(AB742,P743:Q752,2)</f>
        <v>3.8142384234828605E-3</v>
      </c>
      <c r="AC751" s="61">
        <f>SQRT($T$59*VLOOKUP(AC742,$P$51:$T$60,5))*(1-$X$28)*Q751*VLOOKUP(AC742,P743:Q752,2)</f>
        <v>4.2463024704985338E-3</v>
      </c>
      <c r="AD751" s="61">
        <f>SQRT($T$59*VLOOKUP(AD742,$P$51:$T$60,5))*(1-$Y$28)*Q751*VLOOKUP(AD742,P743:Q752,2)</f>
        <v>2.8977453149057275E-3</v>
      </c>
      <c r="AE751" s="155">
        <f>SQRT($T$59*VLOOKUP(AE742,$P$51:$T$60,5))*(1-$Z$28)*Q751*VLOOKUP(AE742,P743:Q752,2)</f>
        <v>4.236854095396622E-3</v>
      </c>
      <c r="AF751" s="84">
        <f>$U$59*Q751</f>
        <v>1.9548248763673234E-6</v>
      </c>
      <c r="AG751" s="59" t="s">
        <v>558</v>
      </c>
      <c r="AH751" s="61">
        <f>AH746^2/9-AH747/3</f>
        <v>5.4267137935026639E-2</v>
      </c>
      <c r="AI751" s="61"/>
      <c r="AJ751" s="66" t="s">
        <v>574</v>
      </c>
      <c r="AK751" s="61" t="e">
        <f>2*SQRT(AH751)*COS((AK749+2*PI())/3)-AH746/3</f>
        <v>#NUM!</v>
      </c>
      <c r="AL751" s="69" t="e">
        <f>AK751^3+AK751^2*AH746+AK751*AH747+AH748</f>
        <v>#NUM!</v>
      </c>
      <c r="AM751" s="50"/>
      <c r="AN751" s="65"/>
      <c r="AO751" s="50"/>
      <c r="AP751" s="65"/>
      <c r="AQ751" s="65"/>
      <c r="AR751" s="81"/>
      <c r="AS751" s="59">
        <v>9</v>
      </c>
      <c r="AT751" s="61">
        <f t="shared" si="140"/>
        <v>5.5413571276127595E-2</v>
      </c>
      <c r="AU751" s="61">
        <f>SUMPRODUCT(Q743:Q752,$BB$51:$BB$60)</f>
        <v>0.33719887508205726</v>
      </c>
      <c r="AV751" s="68">
        <f>IF($AA$15,EXP((AT751/AH744)*(AQ748-1)-LN(AQ748-AH744)-AH743*(2*AU751/AH743-AT751/AH744)*LN((AQ748+2.41421536*AH744)/(AQ748-0.41421536*AH744))/(AH744*2.82842713)      ),1)</f>
        <v>0.68599927860960686</v>
      </c>
      <c r="AW751" s="61"/>
      <c r="AX751" s="61"/>
      <c r="AY751" s="61"/>
      <c r="AZ751" s="61"/>
      <c r="BA751" s="61"/>
      <c r="BB751" s="61"/>
      <c r="BC751" s="61"/>
      <c r="BD751" s="65"/>
      <c r="BE751" s="65"/>
      <c r="BF751" s="65"/>
    </row>
    <row r="752" spans="14:58" x14ac:dyDescent="0.25">
      <c r="N752" s="82"/>
      <c r="O752" s="81"/>
      <c r="P752" s="78">
        <v>10</v>
      </c>
      <c r="Q752" s="61">
        <f>O725/O726</f>
        <v>0.1123113491884055</v>
      </c>
      <c r="R752" s="60"/>
      <c r="S752" s="60"/>
      <c r="T752" s="61"/>
      <c r="U752" s="62"/>
      <c r="V752" s="153">
        <f>SQRT($T$60*VLOOKUP(V742,$P$51:$T$60,5))*(1-$Q$29)*Q752*VLOOKUP(V742,P743:Q752,2)</f>
        <v>7.265969319164468E-3</v>
      </c>
      <c r="W752" s="61">
        <f>SQRT($T$60*VLOOKUP(W742,$P$51:$T$60,5))*(1-$R$29)*Q752*VLOOKUP(W742,P743:Q752,2)</f>
        <v>5.739766325238916E-3</v>
      </c>
      <c r="X752" s="61">
        <f>SQRT($T$60*VLOOKUP(X742,$P$51:$T$60,5))*(1-$S$29)*Q752*VLOOKUP(X742,P743:Q752,2)</f>
        <v>3.373942715187895E-3</v>
      </c>
      <c r="Y752" s="61">
        <f>SQRT($T$60*VLOOKUP(Y742,$P$51:$T$60,5))*(1-$T$29)*Q752*VLOOKUP(Y742,P743:Q752,2)</f>
        <v>1.8785430635155614E-3</v>
      </c>
      <c r="Z752" s="61">
        <f>SQRT($T$60*VLOOKUP(Z742,$P$51:$T$60,5))*(1-$U$29)*Q752*VLOOKUP(Z742,P743:Q752,2)</f>
        <v>2.0626611183061521E-3</v>
      </c>
      <c r="AA752" s="61">
        <f>SQRT($T$60*VLOOKUP(AA742,$P$51:$T$60,5))*(1-$V$29)*Q752*VLOOKUP(AA742,P743:Q752,2)</f>
        <v>1.0163650885895181E-3</v>
      </c>
      <c r="AB752" s="61">
        <f>SQRT($T$60*VLOOKUP(AB742,$P$51:$T$60,5))*(1-$W$29)*Q752*VLOOKUP(AB742,P743:Q752,2)</f>
        <v>6.1939719586091638E-3</v>
      </c>
      <c r="AC752" s="61">
        <f>SQRT($T$60*VLOOKUP(AC742,$P$51:$T$60,5))*(1-$X$29)*Q752*VLOOKUP(AC742,P743:Q752,2)</f>
        <v>6.4988838908089826E-3</v>
      </c>
      <c r="AD752" s="61">
        <f>SQRT($T$60*VLOOKUP(AD742,$P$51:$T$60,5))*(1-$Y$29)*Q752*VLOOKUP(AD742,P743:Q752,2)</f>
        <v>4.236854095396622E-3</v>
      </c>
      <c r="AE752" s="155">
        <f>SQRT($T$60*VLOOKUP(AE742,$P$51:$T$60,5))*(1-$Z$29)*Q752*VLOOKUP(AE742,P743:Q752,2)</f>
        <v>6.1947930804481782E-3</v>
      </c>
      <c r="AF752" s="84">
        <f>$U$60*Q752</f>
        <v>4.0740795365087042E-6</v>
      </c>
      <c r="AG752" s="59" t="s">
        <v>72</v>
      </c>
      <c r="AH752" s="63">
        <f>AH750^2-AH751^3</f>
        <v>1.2353098736003968E-4</v>
      </c>
      <c r="AI752" s="61"/>
      <c r="AJ752" s="66" t="s">
        <v>575</v>
      </c>
      <c r="AK752" s="61" t="e">
        <f>2*SQRT(AH751)*COS((AK749+4*PI())/3)-AH746/3</f>
        <v>#NUM!</v>
      </c>
      <c r="AL752" s="69" t="e">
        <f>AK752^3+AK752^2*AH746+AH747*AK752+AH748</f>
        <v>#NUM!</v>
      </c>
      <c r="AM752" s="50"/>
      <c r="AN752" s="65"/>
      <c r="AO752" s="50"/>
      <c r="AP752" s="65"/>
      <c r="AQ752" s="65"/>
      <c r="AR752" s="81"/>
      <c r="AS752" s="59">
        <v>10</v>
      </c>
      <c r="AT752" s="61">
        <f t="shared" si="140"/>
        <v>7.4413442121268769E-2</v>
      </c>
      <c r="AU752" s="61">
        <f>SUMPRODUCT(Q743:Q752,$BC$51:$BC$60)</f>
        <v>0.33318387925533688</v>
      </c>
      <c r="AV752" s="68">
        <f>IF($AA$16,EXP((AT752/AH744)*(AQ748-1)-LN(AQ748-AH744)-AH743*(2*AU752/AH743-AT752/AH744)*LN((AQ748+2.41421536*AH744)/(AQ748-0.41421536*AH744))/(AH744*2.82842713)      ),1)</f>
        <v>0.71529338423880062</v>
      </c>
      <c r="AW752" s="61"/>
      <c r="AX752" s="61"/>
      <c r="AY752" s="61"/>
      <c r="AZ752" s="61"/>
      <c r="BA752" s="61"/>
      <c r="BB752" s="61"/>
      <c r="BC752" s="61"/>
      <c r="BD752" s="65"/>
      <c r="BE752" s="65"/>
      <c r="BF752" s="65"/>
    </row>
    <row r="753" spans="14:117" x14ac:dyDescent="0.25">
      <c r="N753" s="70"/>
      <c r="O753" s="80"/>
      <c r="P753" s="79"/>
      <c r="Q753" s="71"/>
      <c r="R753" s="71"/>
      <c r="S753" s="71"/>
      <c r="T753" s="72"/>
      <c r="U753" s="73"/>
      <c r="V753" s="70"/>
      <c r="W753" s="73"/>
      <c r="X753" s="73"/>
      <c r="Y753" s="73"/>
      <c r="Z753" s="73"/>
      <c r="AA753" s="73"/>
      <c r="AB753" s="73"/>
      <c r="AC753" s="73"/>
      <c r="AD753" s="73"/>
      <c r="AE753" s="88">
        <f>SUM(V743:AE752)</f>
        <v>0.32281484335121641</v>
      </c>
      <c r="AF753" s="85">
        <f>SUM(AF743:AF752)</f>
        <v>3.1798738906329619E-5</v>
      </c>
      <c r="AG753" s="70"/>
      <c r="AH753" s="73"/>
      <c r="AI753" s="74"/>
      <c r="AJ753" s="75"/>
      <c r="AK753" s="74"/>
      <c r="AL753" s="74"/>
      <c r="AM753" s="76"/>
      <c r="AN753" s="73"/>
      <c r="AO753" s="76"/>
      <c r="AP753" s="73"/>
      <c r="AQ753" s="73"/>
      <c r="AR753" s="80"/>
      <c r="AS753" s="70"/>
      <c r="AT753" s="73"/>
      <c r="AU753" s="73"/>
      <c r="AV753" s="80"/>
      <c r="AW753" s="65"/>
      <c r="AX753" s="65"/>
      <c r="AY753" s="65"/>
      <c r="AZ753" s="65"/>
      <c r="BA753" s="65"/>
      <c r="BB753" s="65"/>
      <c r="BC753" s="65"/>
      <c r="BD753" s="65"/>
      <c r="BE753" s="65"/>
      <c r="BF753" s="61"/>
    </row>
    <row r="754" spans="14:117" x14ac:dyDescent="0.25">
      <c r="N754" s="92">
        <f>N714+1</f>
        <v>18</v>
      </c>
      <c r="O754" s="157">
        <f>DM767</f>
        <v>0.24309439563899099</v>
      </c>
      <c r="P754" s="158"/>
      <c r="Q754" s="55"/>
      <c r="R754" s="55"/>
      <c r="S754" s="57">
        <v>1</v>
      </c>
      <c r="T754" s="55"/>
      <c r="U754" s="57">
        <f>S754+1</f>
        <v>2</v>
      </c>
      <c r="V754" s="55"/>
      <c r="W754" s="57">
        <f>U754+1</f>
        <v>3</v>
      </c>
      <c r="X754" s="55"/>
      <c r="Y754" s="57">
        <f>W754+1</f>
        <v>4</v>
      </c>
      <c r="Z754" s="55"/>
      <c r="AA754" s="57">
        <f>Y754+1</f>
        <v>5</v>
      </c>
      <c r="AB754" s="55"/>
      <c r="AC754" s="57">
        <f>AA754+1</f>
        <v>6</v>
      </c>
      <c r="AD754" s="55"/>
      <c r="AE754" s="57">
        <f>AC754+1</f>
        <v>7</v>
      </c>
      <c r="AF754" s="55"/>
      <c r="AG754" s="57">
        <f>AE754+1</f>
        <v>8</v>
      </c>
      <c r="AH754" s="55"/>
      <c r="AI754" s="57">
        <f>AG754+1</f>
        <v>9</v>
      </c>
      <c r="AJ754" s="55"/>
      <c r="AK754" s="57">
        <f>AI754+1</f>
        <v>10</v>
      </c>
      <c r="AL754" s="55"/>
      <c r="AM754" s="57">
        <f>AK754+1</f>
        <v>11</v>
      </c>
      <c r="AN754" s="55"/>
      <c r="AO754" s="57">
        <f>AM754+1</f>
        <v>12</v>
      </c>
      <c r="AP754" s="55"/>
      <c r="AQ754" s="57">
        <f>AO754+1</f>
        <v>13</v>
      </c>
      <c r="AR754" s="55"/>
      <c r="AS754" s="57">
        <f>AQ754+1</f>
        <v>14</v>
      </c>
      <c r="AT754" s="55"/>
      <c r="AU754" s="57">
        <f>AS754+1</f>
        <v>15</v>
      </c>
      <c r="AV754" s="55"/>
      <c r="AW754" s="57">
        <f>AU754+1</f>
        <v>16</v>
      </c>
      <c r="AX754" s="55"/>
      <c r="AY754" s="57">
        <f>AW754+1</f>
        <v>17</v>
      </c>
      <c r="AZ754" s="55"/>
      <c r="BA754" s="57">
        <f>AY754+1</f>
        <v>18</v>
      </c>
      <c r="BB754" s="55"/>
      <c r="BC754" s="57">
        <f>BA754+1</f>
        <v>19</v>
      </c>
      <c r="BD754" s="55"/>
      <c r="BE754" s="57">
        <f>BC754+1</f>
        <v>20</v>
      </c>
      <c r="BF754" s="55"/>
      <c r="BG754" s="57">
        <f>BE754+1</f>
        <v>21</v>
      </c>
      <c r="BH754" s="55"/>
      <c r="BI754" s="57">
        <f>BG754+1</f>
        <v>22</v>
      </c>
      <c r="BJ754" s="55"/>
      <c r="BK754" s="57">
        <f>BI754+1</f>
        <v>23</v>
      </c>
      <c r="BL754" s="55"/>
      <c r="BM754" s="57">
        <f>BK754+1</f>
        <v>24</v>
      </c>
      <c r="BN754" s="55"/>
      <c r="BO754" s="57">
        <f>BM754+1</f>
        <v>25</v>
      </c>
      <c r="BP754" s="55"/>
      <c r="BQ754" s="57">
        <f>BO754+1</f>
        <v>26</v>
      </c>
      <c r="BR754" s="55"/>
      <c r="BS754" s="57">
        <f>BQ754+1</f>
        <v>27</v>
      </c>
      <c r="BT754" s="55"/>
      <c r="BU754" s="57">
        <f>BS754+1</f>
        <v>28</v>
      </c>
      <c r="BV754" s="55"/>
      <c r="BW754" s="57">
        <f>BU754+1</f>
        <v>29</v>
      </c>
      <c r="BX754" s="55"/>
      <c r="BY754" s="57">
        <f>BW754+1</f>
        <v>30</v>
      </c>
      <c r="BZ754" s="55"/>
      <c r="CA754" s="57">
        <f>BY754+1</f>
        <v>31</v>
      </c>
      <c r="CB754" s="55"/>
      <c r="CC754" s="57">
        <f>CA754+1</f>
        <v>32</v>
      </c>
      <c r="CD754" s="55"/>
      <c r="CE754" s="57">
        <f>CC754+1</f>
        <v>33</v>
      </c>
      <c r="CF754" s="55"/>
      <c r="CG754" s="57">
        <f>CE754+1</f>
        <v>34</v>
      </c>
      <c r="CH754" s="55"/>
      <c r="CI754" s="57">
        <f>CG754+1</f>
        <v>35</v>
      </c>
      <c r="CJ754" s="55"/>
      <c r="CK754" s="57">
        <f>CI754+1</f>
        <v>36</v>
      </c>
      <c r="CL754" s="55"/>
      <c r="CM754" s="57">
        <f>CK754+1</f>
        <v>37</v>
      </c>
      <c r="CN754" s="55"/>
      <c r="CO754" s="57">
        <f>CM754+1</f>
        <v>38</v>
      </c>
      <c r="CP754" s="55"/>
      <c r="CQ754" s="57">
        <f>CO754+1</f>
        <v>39</v>
      </c>
      <c r="CR754" s="55"/>
      <c r="CS754" s="57">
        <f>CQ754+1</f>
        <v>40</v>
      </c>
      <c r="CT754" s="55"/>
      <c r="CU754" s="57">
        <f>CS754+1</f>
        <v>41</v>
      </c>
      <c r="CV754" s="55"/>
      <c r="CW754" s="57">
        <f>CU754+1</f>
        <v>42</v>
      </c>
      <c r="CX754" s="55"/>
      <c r="CY754" s="57">
        <f>CW754+1</f>
        <v>43</v>
      </c>
      <c r="CZ754" s="55"/>
      <c r="DA754" s="57">
        <f>CY754+1</f>
        <v>44</v>
      </c>
      <c r="DB754" s="55"/>
      <c r="DC754" s="57">
        <f>DA754+1</f>
        <v>45</v>
      </c>
      <c r="DD754" s="55"/>
      <c r="DE754" s="57">
        <f>DC754+1</f>
        <v>46</v>
      </c>
      <c r="DF754" s="55"/>
      <c r="DG754" s="57">
        <f>DE754+1</f>
        <v>47</v>
      </c>
      <c r="DH754" s="55"/>
      <c r="DI754" s="57">
        <f>DG754+1</f>
        <v>48</v>
      </c>
      <c r="DJ754" s="55"/>
      <c r="DK754" s="57">
        <f>DI754+1</f>
        <v>49</v>
      </c>
      <c r="DL754" s="55"/>
      <c r="DM754" s="90">
        <f>DK754+1</f>
        <v>50</v>
      </c>
    </row>
    <row r="755" spans="14:117" x14ac:dyDescent="0.25">
      <c r="N755" s="159" t="s">
        <v>545</v>
      </c>
      <c r="O755" s="168" t="s">
        <v>560</v>
      </c>
      <c r="P755" s="79"/>
      <c r="Q755" s="73" t="s">
        <v>580</v>
      </c>
      <c r="R755" s="160" t="s">
        <v>621</v>
      </c>
      <c r="S755" s="160" t="s">
        <v>622</v>
      </c>
      <c r="T755" s="160" t="s">
        <v>621</v>
      </c>
      <c r="U755" s="160" t="s">
        <v>622</v>
      </c>
      <c r="V755" s="160" t="s">
        <v>621</v>
      </c>
      <c r="W755" s="160" t="s">
        <v>622</v>
      </c>
      <c r="X755" s="160" t="s">
        <v>621</v>
      </c>
      <c r="Y755" s="160" t="s">
        <v>622</v>
      </c>
      <c r="Z755" s="160" t="s">
        <v>621</v>
      </c>
      <c r="AA755" s="160" t="s">
        <v>622</v>
      </c>
      <c r="AB755" s="160" t="s">
        <v>621</v>
      </c>
      <c r="AC755" s="160" t="s">
        <v>622</v>
      </c>
      <c r="AD755" s="160" t="s">
        <v>621</v>
      </c>
      <c r="AE755" s="160" t="s">
        <v>622</v>
      </c>
      <c r="AF755" s="160" t="s">
        <v>621</v>
      </c>
      <c r="AG755" s="160" t="s">
        <v>622</v>
      </c>
      <c r="AH755" s="160" t="s">
        <v>621</v>
      </c>
      <c r="AI755" s="160" t="s">
        <v>622</v>
      </c>
      <c r="AJ755" s="160" t="s">
        <v>621</v>
      </c>
      <c r="AK755" s="160" t="s">
        <v>622</v>
      </c>
      <c r="AL755" s="160" t="s">
        <v>621</v>
      </c>
      <c r="AM755" s="160" t="s">
        <v>622</v>
      </c>
      <c r="AN755" s="160" t="s">
        <v>621</v>
      </c>
      <c r="AO755" s="160" t="s">
        <v>622</v>
      </c>
      <c r="AP755" s="160" t="s">
        <v>621</v>
      </c>
      <c r="AQ755" s="160" t="s">
        <v>622</v>
      </c>
      <c r="AR755" s="160" t="s">
        <v>621</v>
      </c>
      <c r="AS755" s="160" t="s">
        <v>622</v>
      </c>
      <c r="AT755" s="160" t="s">
        <v>621</v>
      </c>
      <c r="AU755" s="160" t="s">
        <v>622</v>
      </c>
      <c r="AV755" s="160" t="s">
        <v>621</v>
      </c>
      <c r="AW755" s="160" t="s">
        <v>622</v>
      </c>
      <c r="AX755" s="160" t="s">
        <v>621</v>
      </c>
      <c r="AY755" s="160" t="s">
        <v>622</v>
      </c>
      <c r="AZ755" s="160" t="s">
        <v>621</v>
      </c>
      <c r="BA755" s="160" t="s">
        <v>622</v>
      </c>
      <c r="BB755" s="160" t="s">
        <v>621</v>
      </c>
      <c r="BC755" s="160" t="s">
        <v>622</v>
      </c>
      <c r="BD755" s="160" t="s">
        <v>621</v>
      </c>
      <c r="BE755" s="160" t="s">
        <v>622</v>
      </c>
      <c r="BF755" s="160" t="s">
        <v>621</v>
      </c>
      <c r="BG755" s="160" t="s">
        <v>622</v>
      </c>
      <c r="BH755" s="160" t="s">
        <v>621</v>
      </c>
      <c r="BI755" s="160" t="s">
        <v>622</v>
      </c>
      <c r="BJ755" s="160" t="s">
        <v>621</v>
      </c>
      <c r="BK755" s="160" t="s">
        <v>622</v>
      </c>
      <c r="BL755" s="160" t="s">
        <v>621</v>
      </c>
      <c r="BM755" s="160" t="s">
        <v>622</v>
      </c>
      <c r="BN755" s="160" t="s">
        <v>621</v>
      </c>
      <c r="BO755" s="160" t="s">
        <v>622</v>
      </c>
      <c r="BP755" s="160" t="s">
        <v>621</v>
      </c>
      <c r="BQ755" s="160" t="s">
        <v>622</v>
      </c>
      <c r="BR755" s="160" t="s">
        <v>621</v>
      </c>
      <c r="BS755" s="160" t="s">
        <v>622</v>
      </c>
      <c r="BT755" s="160" t="s">
        <v>621</v>
      </c>
      <c r="BU755" s="160" t="s">
        <v>622</v>
      </c>
      <c r="BV755" s="160" t="s">
        <v>621</v>
      </c>
      <c r="BW755" s="160" t="s">
        <v>622</v>
      </c>
      <c r="BX755" s="160" t="s">
        <v>621</v>
      </c>
      <c r="BY755" s="160" t="s">
        <v>622</v>
      </c>
      <c r="BZ755" s="160" t="s">
        <v>621</v>
      </c>
      <c r="CA755" s="160" t="s">
        <v>622</v>
      </c>
      <c r="CB755" s="160" t="s">
        <v>621</v>
      </c>
      <c r="CC755" s="160" t="s">
        <v>622</v>
      </c>
      <c r="CD755" s="160" t="s">
        <v>621</v>
      </c>
      <c r="CE755" s="160" t="s">
        <v>622</v>
      </c>
      <c r="CF755" s="160" t="s">
        <v>621</v>
      </c>
      <c r="CG755" s="160" t="s">
        <v>622</v>
      </c>
      <c r="CH755" s="160" t="s">
        <v>621</v>
      </c>
      <c r="CI755" s="160" t="s">
        <v>622</v>
      </c>
      <c r="CJ755" s="160" t="s">
        <v>621</v>
      </c>
      <c r="CK755" s="160" t="s">
        <v>622</v>
      </c>
      <c r="CL755" s="160" t="s">
        <v>621</v>
      </c>
      <c r="CM755" s="160" t="s">
        <v>622</v>
      </c>
      <c r="CN755" s="160" t="s">
        <v>621</v>
      </c>
      <c r="CO755" s="160" t="s">
        <v>622</v>
      </c>
      <c r="CP755" s="160" t="s">
        <v>621</v>
      </c>
      <c r="CQ755" s="160" t="s">
        <v>622</v>
      </c>
      <c r="CR755" s="160" t="s">
        <v>621</v>
      </c>
      <c r="CS755" s="160" t="s">
        <v>622</v>
      </c>
      <c r="CT755" s="160" t="s">
        <v>621</v>
      </c>
      <c r="CU755" s="160" t="s">
        <v>622</v>
      </c>
      <c r="CV755" s="160" t="s">
        <v>621</v>
      </c>
      <c r="CW755" s="160" t="s">
        <v>622</v>
      </c>
      <c r="CX755" s="160" t="s">
        <v>621</v>
      </c>
      <c r="CY755" s="160" t="s">
        <v>622</v>
      </c>
      <c r="CZ755" s="160" t="s">
        <v>621</v>
      </c>
      <c r="DA755" s="160" t="s">
        <v>622</v>
      </c>
      <c r="DB755" s="160" t="s">
        <v>621</v>
      </c>
      <c r="DC755" s="160" t="s">
        <v>622</v>
      </c>
      <c r="DD755" s="160" t="s">
        <v>621</v>
      </c>
      <c r="DE755" s="160" t="s">
        <v>622</v>
      </c>
      <c r="DF755" s="160" t="s">
        <v>621</v>
      </c>
      <c r="DG755" s="160" t="s">
        <v>622</v>
      </c>
      <c r="DH755" s="160" t="s">
        <v>621</v>
      </c>
      <c r="DI755" s="160" t="s">
        <v>622</v>
      </c>
      <c r="DJ755" s="160" t="s">
        <v>621</v>
      </c>
      <c r="DK755" s="160" t="s">
        <v>622</v>
      </c>
      <c r="DL755" s="160" t="s">
        <v>621</v>
      </c>
      <c r="DM755" s="161" t="s">
        <v>622</v>
      </c>
    </row>
    <row r="756" spans="14:117" x14ac:dyDescent="0.25">
      <c r="N756" s="153">
        <f>$Z$7/(O754*(Q756-1)+1)</f>
        <v>6.5255901885562906E-2</v>
      </c>
      <c r="O756" s="169">
        <f>N756*Q756</f>
        <v>0.20818020922349953</v>
      </c>
      <c r="P756" s="78">
        <v>1</v>
      </c>
      <c r="Q756" s="61">
        <f>IF($AA$7,AV731/AV743,0)</f>
        <v>3.1902127349121341</v>
      </c>
      <c r="R756" s="61">
        <f>IF($AA$7,$Z$7*($Q756-1)/(1+O714*($Q756-1)),0)</f>
        <v>0.14292430733798897</v>
      </c>
      <c r="S756" s="114">
        <f>IF(R756=0,0,-1*R756^2/$Z$7)</f>
        <v>-0.2042735762804393</v>
      </c>
      <c r="T756" s="61">
        <f>IF($AA$7,$Z$7*($Q756-1)/(1+S767*($Q756-1)),0)</f>
        <v>0.1421730273219913</v>
      </c>
      <c r="U756" s="114">
        <f>IF(T756=0,0,-1*T756^2/$Z$7)</f>
        <v>-0.20213169697899686</v>
      </c>
      <c r="V756" s="61">
        <f>IF($AA$7,$Z$7*($Q756-1)/(1+U767*($Q756-1)),0)</f>
        <v>0.1429272405424975</v>
      </c>
      <c r="W756" s="114">
        <f>IF(V756=0,0,-1*V756^2/$Z$7)</f>
        <v>-0.2042819608909294</v>
      </c>
      <c r="X756" s="61">
        <f>IF($AA$7,$Z$7*($Q756-1)/(1+W767*($Q756-1)),0)</f>
        <v>0.14292430738298448</v>
      </c>
      <c r="Y756" s="114">
        <f>IF(X756=0,0,-1*X756^2/$Z$7)</f>
        <v>-0.2042735764090583</v>
      </c>
      <c r="Z756" s="61">
        <f>IF($AA$7,$Z$7*($Q756-1)/(1+Y767*($Q756-1)),0)</f>
        <v>0.14292430733793662</v>
      </c>
      <c r="AA756" s="114">
        <f>IF(Z756=0,0,-1*Z756^2/$Z$7)</f>
        <v>-0.20427357628028964</v>
      </c>
      <c r="AB756" s="61">
        <f>IF($AA$7,$Z$7*($Q756-1)/(1+AA767*($Q756-1)),0)</f>
        <v>0.14292430733793662</v>
      </c>
      <c r="AC756" s="114">
        <f>IF(AB756=0,0,-1*AB756^2/$Z$7)</f>
        <v>-0.20427357628028964</v>
      </c>
      <c r="AD756" s="61">
        <f>IF($AA$7,$Z$7*($Q756-1)/(1+AC767*($Q756-1)),0)</f>
        <v>0.14292430733793662</v>
      </c>
      <c r="AE756" s="114">
        <f>IF(AD756=0,0,-1*AD756^2/$Z$7)</f>
        <v>-0.20427357628028964</v>
      </c>
      <c r="AF756" s="61">
        <f>IF($AA$7,$Z$7*($Q756-1)/(1+AE767*($Q756-1)),0)</f>
        <v>0.14292430733793662</v>
      </c>
      <c r="AG756" s="114">
        <f>IF(AF756=0,0,-1*AF756^2/$Z$7)</f>
        <v>-0.20427357628028964</v>
      </c>
      <c r="AH756" s="61">
        <f>IF($AA$7,$Z$7*($Q756-1)/(1+AG767*($Q756-1)),0)</f>
        <v>0.14292430733793662</v>
      </c>
      <c r="AI756" s="114">
        <f>IF(AH756=0,0,-1*AH756^2/$Z$7)</f>
        <v>-0.20427357628028964</v>
      </c>
      <c r="AJ756" s="61">
        <f>IF($AA$7,$Z$7*($Q756-1)/(1+AI767*($Q756-1)),0)</f>
        <v>0.14292430733793662</v>
      </c>
      <c r="AK756" s="114">
        <f>IF(AJ756=0,0,-1*AJ756^2/$Z$7)</f>
        <v>-0.20427357628028964</v>
      </c>
      <c r="AL756" s="61">
        <f>IF($AA$7,$Z$7*($Q756-1)/(1+AK767*($Q756-1)),0)</f>
        <v>0.14292430733793662</v>
      </c>
      <c r="AM756" s="114">
        <f>IF(AL756=0,0,-1*AL756^2/$Z$7)</f>
        <v>-0.20427357628028964</v>
      </c>
      <c r="AN756" s="61">
        <f>IF($AA$7,$Z$7*($Q756-1)/(1+AM767*($Q756-1)),0)</f>
        <v>0.14292430733793662</v>
      </c>
      <c r="AO756" s="114">
        <f>IF(AN756=0,0,-1*AN756^2/$Z$7)</f>
        <v>-0.20427357628028964</v>
      </c>
      <c r="AP756" s="61">
        <f>IF($AA$7,$Z$7*($Q756-1)/(1+AO767*($Q756-1)),0)</f>
        <v>0.14292430733793662</v>
      </c>
      <c r="AQ756" s="114">
        <f>IF(AP756=0,0,-1*AP756^2/$Z$7)</f>
        <v>-0.20427357628028964</v>
      </c>
      <c r="AR756" s="61">
        <f>IF($AA$7,$Z$7*($Q756-1)/(1+AQ767*($Q756-1)),0)</f>
        <v>0.14292430733793662</v>
      </c>
      <c r="AS756" s="114">
        <f>IF(AR756=0,0,-1*AR756^2/$Z$7)</f>
        <v>-0.20427357628028964</v>
      </c>
      <c r="AT756" s="61">
        <f>IF($AA$7,$Z$7*($Q756-1)/(1+AS767*($Q756-1)),0)</f>
        <v>0.14292430733793662</v>
      </c>
      <c r="AU756" s="114">
        <f>IF(AT756=0,0,-1*AT756^2/$Z$7)</f>
        <v>-0.20427357628028964</v>
      </c>
      <c r="AV756" s="61">
        <f>IF($AA$7,$Z$7*($Q756-1)/(1+AU767*($Q756-1)),0)</f>
        <v>0.14292430733793662</v>
      </c>
      <c r="AW756" s="114">
        <f>IF(AV756=0,0,-1*AV756^2/$Z$7)</f>
        <v>-0.20427357628028964</v>
      </c>
      <c r="AX756" s="61">
        <f>IF($AA$7,$Z$7*($Q756-1)/(1+AW767*($Q756-1)),0)</f>
        <v>0.14292430733793662</v>
      </c>
      <c r="AY756" s="114">
        <f>IF(AX756=0,0,-1*AX756^2/$Z$7)</f>
        <v>-0.20427357628028964</v>
      </c>
      <c r="AZ756" s="61">
        <f>IF($AA$7,$Z$7*($Q756-1)/(1+AY767*($Q756-1)),0)</f>
        <v>0.14292430733793662</v>
      </c>
      <c r="BA756" s="114">
        <f>IF(AZ756=0,0,-1*AZ756^2/$Z$7)</f>
        <v>-0.20427357628028964</v>
      </c>
      <c r="BB756" s="61">
        <f>IF($AA$7,$Z$7*($Q756-1)/(1+BA767*($Q756-1)),0)</f>
        <v>0.14292430733793662</v>
      </c>
      <c r="BC756" s="114">
        <f>IF(BB756=0,0,-1*BB756^2/$Z$7)</f>
        <v>-0.20427357628028964</v>
      </c>
      <c r="BD756" s="61">
        <f>IF($AA$7,$Z$7*($Q756-1)/(1+BC767*($Q756-1)),0)</f>
        <v>0.14292430733793662</v>
      </c>
      <c r="BE756" s="114">
        <f>IF(BD756=0,0,-1*BD756^2/$Z$7)</f>
        <v>-0.20427357628028964</v>
      </c>
      <c r="BF756" s="61">
        <f>IF($AA$7,$Z$7*($Q756-1)/(1+BE767*($Q756-1)),0)</f>
        <v>0.14292430733793662</v>
      </c>
      <c r="BG756" s="114">
        <f>IF(BF756=0,0,-1*BF756^2/$Z$7)</f>
        <v>-0.20427357628028964</v>
      </c>
      <c r="BH756" s="61">
        <f>IF($AA$7,$Z$7*($Q756-1)/(1+BG767*($Q756-1)),0)</f>
        <v>0.14292430733793662</v>
      </c>
      <c r="BI756" s="114">
        <f>IF(BH756=0,0,-1*BH756^2/$Z$7)</f>
        <v>-0.20427357628028964</v>
      </c>
      <c r="BJ756" s="61">
        <f>IF($AA$7,$Z$7*($Q756-1)/(1+BI767*($Q756-1)),0)</f>
        <v>0.14292430733793662</v>
      </c>
      <c r="BK756" s="114">
        <f>IF(BJ756=0,0,-1*BJ756^2/$Z$7)</f>
        <v>-0.20427357628028964</v>
      </c>
      <c r="BL756" s="61">
        <f>IF($AA$7,$Z$7*($Q756-1)/(1+BK767*($Q756-1)),0)</f>
        <v>0.14292430733793662</v>
      </c>
      <c r="BM756" s="114">
        <f>IF(BL756=0,0,-1*BL756^2/$Z$7)</f>
        <v>-0.20427357628028964</v>
      </c>
      <c r="BN756" s="61">
        <f>IF($AA$7,$Z$7*($Q756-1)/(1+BM767*($Q756-1)),0)</f>
        <v>0.14292430733793662</v>
      </c>
      <c r="BO756" s="114">
        <f>IF(BN756=0,0,-1*BN756^2/$Z$7)</f>
        <v>-0.20427357628028964</v>
      </c>
      <c r="BP756" s="61">
        <f>IF($AA$7,$Z$7*($Q756-1)/(1+BO767*($Q756-1)),0)</f>
        <v>0.14292430733793662</v>
      </c>
      <c r="BQ756" s="114">
        <f>IF(BP756=0,0,-1*BP756^2/$Z$7)</f>
        <v>-0.20427357628028964</v>
      </c>
      <c r="BR756" s="61">
        <f>IF($AA$7,$Z$7*($Q756-1)/(1+BQ767*($Q756-1)),0)</f>
        <v>0.14292430733793662</v>
      </c>
      <c r="BS756" s="114">
        <f>IF(BR756=0,0,-1*BR756^2/$Z$7)</f>
        <v>-0.20427357628028964</v>
      </c>
      <c r="BT756" s="61">
        <f>IF($AA$7,$Z$7*($Q756-1)/(1+BS767*($Q756-1)),0)</f>
        <v>0.14292430733793662</v>
      </c>
      <c r="BU756" s="114">
        <f>IF(BT756=0,0,-1*BT756^2/$Z$7)</f>
        <v>-0.20427357628028964</v>
      </c>
      <c r="BV756" s="61">
        <f>IF($AA$7,$Z$7*($Q756-1)/(1+BU767*($Q756-1)),0)</f>
        <v>0.14292430733793662</v>
      </c>
      <c r="BW756" s="114">
        <f>IF(BV756=0,0,-1*BV756^2/$Z$7)</f>
        <v>-0.20427357628028964</v>
      </c>
      <c r="BX756" s="61">
        <f>IF($AA$7,$Z$7*($Q756-1)/(1+BW767*($Q756-1)),0)</f>
        <v>0.14292430733793662</v>
      </c>
      <c r="BY756" s="114">
        <f>IF(BX756=0,0,-1*BX756^2/$Z$7)</f>
        <v>-0.20427357628028964</v>
      </c>
      <c r="BZ756" s="61">
        <f>IF($AA$7,$Z$7*($Q756-1)/(1+BY767*($Q756-1)),0)</f>
        <v>0.14292430733793662</v>
      </c>
      <c r="CA756" s="114">
        <f>IF(BZ756=0,0,-1*BZ756^2/$Z$7)</f>
        <v>-0.20427357628028964</v>
      </c>
      <c r="CB756" s="61">
        <f>IF($AA$7,$Z$7*($Q756-1)/(1+CA767*($Q756-1)),0)</f>
        <v>0.14292430733793662</v>
      </c>
      <c r="CC756" s="114">
        <f>IF(CB756=0,0,-1*CB756^2/$Z$7)</f>
        <v>-0.20427357628028964</v>
      </c>
      <c r="CD756" s="61">
        <f>IF($AA$7,$Z$7*($Q756-1)/(1+CC767*($Q756-1)),0)</f>
        <v>0.14292430733793662</v>
      </c>
      <c r="CE756" s="114">
        <f>IF(CD756=0,0,-1*CD756^2/$Z$7)</f>
        <v>-0.20427357628028964</v>
      </c>
      <c r="CF756" s="61">
        <f>IF($AA$7,$Z$7*($Q756-1)/(1+CE767*($Q756-1)),0)</f>
        <v>0.14292430733793662</v>
      </c>
      <c r="CG756" s="114">
        <f>IF(CF756=0,0,-1*CF756^2/$Z$7)</f>
        <v>-0.20427357628028964</v>
      </c>
      <c r="CH756" s="61">
        <f>IF($AA$7,$Z$7*($Q756-1)/(1+CG767*($Q756-1)),0)</f>
        <v>0.14292430733793662</v>
      </c>
      <c r="CI756" s="114">
        <f>IF(CH756=0,0,-1*CH756^2/$Z$7)</f>
        <v>-0.20427357628028964</v>
      </c>
      <c r="CJ756" s="61">
        <f>IF($AA$7,$Z$7*($Q756-1)/(1+CI767*($Q756-1)),0)</f>
        <v>0.14292430733793662</v>
      </c>
      <c r="CK756" s="114">
        <f>IF(CJ756=0,0,-1*CJ756^2/$Z$7)</f>
        <v>-0.20427357628028964</v>
      </c>
      <c r="CL756" s="61">
        <f>IF($AA$7,$Z$7*($Q756-1)/(1+CK767*($Q756-1)),0)</f>
        <v>0.14292430733793662</v>
      </c>
      <c r="CM756" s="114">
        <f>IF(CL756=0,0,-1*CL756^2/$Z$7)</f>
        <v>-0.20427357628028964</v>
      </c>
      <c r="CN756" s="61">
        <f>IF($AA$7,$Z$7*($Q756-1)/(1+CM767*($Q756-1)),0)</f>
        <v>0.14292430733793662</v>
      </c>
      <c r="CO756" s="114">
        <f>IF(CN756=0,0,-1*CN756^2/$Z$7)</f>
        <v>-0.20427357628028964</v>
      </c>
      <c r="CP756" s="61">
        <f>IF($AA$7,$Z$7*($Q756-1)/(1+CO767*($Q756-1)),0)</f>
        <v>0.14292430733793662</v>
      </c>
      <c r="CQ756" s="114">
        <f>IF(CP756=0,0,-1*CP756^2/$Z$7)</f>
        <v>-0.20427357628028964</v>
      </c>
      <c r="CR756" s="61">
        <f>IF($AA$7,$Z$7*($Q756-1)/(1+CQ767*($Q756-1)),0)</f>
        <v>0.14292430733793662</v>
      </c>
      <c r="CS756" s="114">
        <f>IF(CR756=0,0,-1*CR756^2/$Z$7)</f>
        <v>-0.20427357628028964</v>
      </c>
      <c r="CT756" s="61">
        <f>IF($AA$7,$Z$7*($Q756-1)/(1+CS767*($Q756-1)),0)</f>
        <v>0.14292430733793662</v>
      </c>
      <c r="CU756" s="114">
        <f>IF(CT756=0,0,-1*CT756^2/$Z$7)</f>
        <v>-0.20427357628028964</v>
      </c>
      <c r="CV756" s="61">
        <f>IF($AA$7,$Z$7*($Q756-1)/(1+CU767*($Q756-1)),0)</f>
        <v>0.14292430733793662</v>
      </c>
      <c r="CW756" s="114">
        <f>IF(CV756=0,0,-1*CV756^2/$Z$7)</f>
        <v>-0.20427357628028964</v>
      </c>
      <c r="CX756" s="61">
        <f>IF($AA$7,$Z$7*($Q756-1)/(1+CW767*($Q756-1)),0)</f>
        <v>0.14292430733793662</v>
      </c>
      <c r="CY756" s="114">
        <f>IF(CX756=0,0,-1*CX756^2/$Z$7)</f>
        <v>-0.20427357628028964</v>
      </c>
      <c r="CZ756" s="61">
        <f>IF($AA$7,$Z$7*($Q756-1)/(1+CY767*($Q756-1)),0)</f>
        <v>0.14292430733793662</v>
      </c>
      <c r="DA756" s="114">
        <f>IF(CZ756=0,0,-1*CZ756^2/$Z$7)</f>
        <v>-0.20427357628028964</v>
      </c>
      <c r="DB756" s="61">
        <f>IF($AA$7,$Z$7*($Q756-1)/(1+DA767*($Q756-1)),0)</f>
        <v>0.14292430733793662</v>
      </c>
      <c r="DC756" s="114">
        <f>IF(DB756=0,0,-1*DB756^2/$Z$7)</f>
        <v>-0.20427357628028964</v>
      </c>
      <c r="DD756" s="61">
        <f>IF($AA$7,$Z$7*($Q756-1)/(1+DC767*($Q756-1)),0)</f>
        <v>0.14292430733793662</v>
      </c>
      <c r="DE756" s="114">
        <f>IF(DD756=0,0,-1*DD756^2/$Z$7)</f>
        <v>-0.20427357628028964</v>
      </c>
      <c r="DF756" s="61">
        <f>IF($AA$7,$Z$7*($Q756-1)/(1+DE767*($Q756-1)),0)</f>
        <v>0.14292430733793662</v>
      </c>
      <c r="DG756" s="114">
        <f>IF(DF756=0,0,-1*DF756^2/$Z$7)</f>
        <v>-0.20427357628028964</v>
      </c>
      <c r="DH756" s="61">
        <f>IF($AA$7,$Z$7*($Q756-1)/(1+DG767*($Q756-1)),0)</f>
        <v>0.14292430733793662</v>
      </c>
      <c r="DI756" s="114">
        <f>IF(DH756=0,0,-1*DH756^2/$Z$7)</f>
        <v>-0.20427357628028964</v>
      </c>
      <c r="DJ756" s="61">
        <f>IF($AA$7,$Z$7*($Q756-1)/(1+DI767*($Q756-1)),0)</f>
        <v>0.14292430733793662</v>
      </c>
      <c r="DK756" s="114">
        <f>IF(DJ756=0,0,-1*DJ756^2/$Z$7)</f>
        <v>-0.20427357628028964</v>
      </c>
      <c r="DL756" s="61">
        <f>IF($AA$7,$Z$7*($Q756-1)/(1+DK767*($Q756-1)),0)</f>
        <v>0.14292430733793662</v>
      </c>
      <c r="DM756" s="154">
        <f>IF(DL756=0,0,-1*DL756^2/$Z$7)</f>
        <v>-0.20427357628028964</v>
      </c>
    </row>
    <row r="757" spans="14:117" x14ac:dyDescent="0.25">
      <c r="N757" s="153">
        <f>$Z$8/(O754*(Q757-1)+1)</f>
        <v>0.10201986773639819</v>
      </c>
      <c r="O757" s="169">
        <f t="shared" ref="O757:O765" si="141">N757*Q757</f>
        <v>9.371088253298035E-2</v>
      </c>
      <c r="P757" s="78">
        <v>2</v>
      </c>
      <c r="Q757" s="61">
        <f>IF($AA$8,AV732/AV744,0)</f>
        <v>0.91855522470498752</v>
      </c>
      <c r="R757" s="61">
        <f>IF($AA$8,$Z$8*($Q757-1)/(1+O714*($Q757-1)),0)</f>
        <v>-8.3089852034176678E-3</v>
      </c>
      <c r="S757" s="114">
        <f>IF(R757=0,0,-1*R757^2/$Z$8)</f>
        <v>-6.903923511061374E-4</v>
      </c>
      <c r="T757" s="61">
        <f>IF($AA$8,$Z$8*($Q757-1)/(1+S767*($Q757-1)),0)</f>
        <v>-8.3115385392393114E-3</v>
      </c>
      <c r="U757" s="114">
        <f>IF(T757=0,0,-1*T757^2/$Z$8)</f>
        <v>-6.9081672889260341E-4</v>
      </c>
      <c r="V757" s="61">
        <f>IF($AA$8,$Z$8*($Q757-1)/(1+U767*($Q757-1)),0)</f>
        <v>-8.3089752901532171E-3</v>
      </c>
      <c r="W757" s="114">
        <f>IF(V757=0,0,-1*V757^2/$Z$8)</f>
        <v>-6.9039070372376734E-4</v>
      </c>
      <c r="X757" s="61">
        <f>IF($AA$8,$Z$8*($Q757-1)/(1+W767*($Q757-1)),0)</f>
        <v>-8.3089852032655932E-3</v>
      </c>
      <c r="Y757" s="114">
        <f>IF(X757=0,0,-1*X757^2/$Z$8)</f>
        <v>-6.9039235108086573E-4</v>
      </c>
      <c r="Z757" s="61">
        <f>IF($AA$8,$Z$8*($Q757-1)/(1+Y767*($Q757-1)),0)</f>
        <v>-8.3089852034178447E-3</v>
      </c>
      <c r="AA757" s="114">
        <f>IF(Z757=0,0,-1*Z757^2/$Z$8)</f>
        <v>-6.9039235110616678E-4</v>
      </c>
      <c r="AB757" s="61">
        <f>IF($AA$8,$Z$8*($Q757-1)/(1+AA767*($Q757-1)),0)</f>
        <v>-8.3089852034178447E-3</v>
      </c>
      <c r="AC757" s="114">
        <f>IF(AB757=0,0,-1*AB757^2/$Z$8)</f>
        <v>-6.9039235110616678E-4</v>
      </c>
      <c r="AD757" s="61">
        <f>IF($AA$8,$Z$8*($Q757-1)/(1+AC767*($Q757-1)),0)</f>
        <v>-8.3089852034178447E-3</v>
      </c>
      <c r="AE757" s="114">
        <f>IF(AD757=0,0,-1*AD757^2/$Z$8)</f>
        <v>-6.9039235110616678E-4</v>
      </c>
      <c r="AF757" s="61">
        <f>IF($AA$8,$Z$8*($Q757-1)/(1+AE767*($Q757-1)),0)</f>
        <v>-8.3089852034178447E-3</v>
      </c>
      <c r="AG757" s="114">
        <f>IF(AF757=0,0,-1*AF757^2/$Z$8)</f>
        <v>-6.9039235110616678E-4</v>
      </c>
      <c r="AH757" s="61">
        <f>IF($AA$8,$Z$8*($Q757-1)/(1+AG767*($Q757-1)),0)</f>
        <v>-8.3089852034178447E-3</v>
      </c>
      <c r="AI757" s="114">
        <f>IF(AH757=0,0,-1*AH757^2/$Z$8)</f>
        <v>-6.9039235110616678E-4</v>
      </c>
      <c r="AJ757" s="61">
        <f>IF($AA$8,$Z$8*($Q757-1)/(1+AI767*($Q757-1)),0)</f>
        <v>-8.3089852034178447E-3</v>
      </c>
      <c r="AK757" s="114">
        <f>IF(AJ757=0,0,-1*AJ757^2/$Z$8)</f>
        <v>-6.9039235110616678E-4</v>
      </c>
      <c r="AL757" s="61">
        <f>IF($AA$8,$Z$8*($Q757-1)/(1+AK767*($Q757-1)),0)</f>
        <v>-8.3089852034178447E-3</v>
      </c>
      <c r="AM757" s="114">
        <f>IF(AL757=0,0,-1*AL757^2/$Z$8)</f>
        <v>-6.9039235110616678E-4</v>
      </c>
      <c r="AN757" s="61">
        <f>IF($AA$8,$Z$8*($Q757-1)/(1+AM767*($Q757-1)),0)</f>
        <v>-8.3089852034178447E-3</v>
      </c>
      <c r="AO757" s="114">
        <f>IF(AN757=0,0,-1*AN757^2/$Z$8)</f>
        <v>-6.9039235110616678E-4</v>
      </c>
      <c r="AP757" s="61">
        <f>IF($AA$8,$Z$8*($Q757-1)/(1+AO767*($Q757-1)),0)</f>
        <v>-8.3089852034178447E-3</v>
      </c>
      <c r="AQ757" s="114">
        <f>IF(AP757=0,0,-1*AP757^2/$Z$8)</f>
        <v>-6.9039235110616678E-4</v>
      </c>
      <c r="AR757" s="61">
        <f>IF($AA$8,$Z$8*($Q757-1)/(1+AQ767*($Q757-1)),0)</f>
        <v>-8.3089852034178447E-3</v>
      </c>
      <c r="AS757" s="114">
        <f>IF(AR757=0,0,-1*AR757^2/$Z$8)</f>
        <v>-6.9039235110616678E-4</v>
      </c>
      <c r="AT757" s="61">
        <f>IF($AA$8,$Z$8*($Q757-1)/(1+AS767*($Q757-1)),0)</f>
        <v>-8.3089852034178447E-3</v>
      </c>
      <c r="AU757" s="114">
        <f>IF(AT757=0,0,-1*AT757^2/$Z$8)</f>
        <v>-6.9039235110616678E-4</v>
      </c>
      <c r="AV757" s="61">
        <f>IF($AA$8,$Z$8*($Q757-1)/(1+AU767*($Q757-1)),0)</f>
        <v>-8.3089852034178447E-3</v>
      </c>
      <c r="AW757" s="114">
        <f>IF(AV757=0,0,-1*AV757^2/$Z$8)</f>
        <v>-6.9039235110616678E-4</v>
      </c>
      <c r="AX757" s="61">
        <f>IF($AA$8,$Z$8*($Q757-1)/(1+AW767*($Q757-1)),0)</f>
        <v>-8.3089852034178447E-3</v>
      </c>
      <c r="AY757" s="114">
        <f>IF(AX757=0,0,-1*AX757^2/$Z$8)</f>
        <v>-6.9039235110616678E-4</v>
      </c>
      <c r="AZ757" s="61">
        <f>IF($AA$8,$Z$8*($Q757-1)/(1+AY767*($Q757-1)),0)</f>
        <v>-8.3089852034178447E-3</v>
      </c>
      <c r="BA757" s="114">
        <f>IF(AZ757=0,0,-1*AZ757^2/$Z$8)</f>
        <v>-6.9039235110616678E-4</v>
      </c>
      <c r="BB757" s="61">
        <f>IF($AA$8,$Z$8*($Q757-1)/(1+BA767*($Q757-1)),0)</f>
        <v>-8.3089852034178447E-3</v>
      </c>
      <c r="BC757" s="114">
        <f>IF(BB757=0,0,-1*BB757^2/$Z$8)</f>
        <v>-6.9039235110616678E-4</v>
      </c>
      <c r="BD757" s="61">
        <f>IF($AA$8,$Z$8*($Q757-1)/(1+BC767*($Q757-1)),0)</f>
        <v>-8.3089852034178447E-3</v>
      </c>
      <c r="BE757" s="114">
        <f>IF(BD757=0,0,-1*BD757^2/$Z$8)</f>
        <v>-6.9039235110616678E-4</v>
      </c>
      <c r="BF757" s="61">
        <f>IF($AA$8,$Z$8*($Q757-1)/(1+BE767*($Q757-1)),0)</f>
        <v>-8.3089852034178447E-3</v>
      </c>
      <c r="BG757" s="114">
        <f>IF(BF757=0,0,-1*BF757^2/$Z$8)</f>
        <v>-6.9039235110616678E-4</v>
      </c>
      <c r="BH757" s="61">
        <f>IF($AA$8,$Z$8*($Q757-1)/(1+BG767*($Q757-1)),0)</f>
        <v>-8.3089852034178447E-3</v>
      </c>
      <c r="BI757" s="114">
        <f>IF(BH757=0,0,-1*BH757^2/$Z$8)</f>
        <v>-6.9039235110616678E-4</v>
      </c>
      <c r="BJ757" s="61">
        <f>IF($AA$8,$Z$8*($Q757-1)/(1+BI767*($Q757-1)),0)</f>
        <v>-8.3089852034178447E-3</v>
      </c>
      <c r="BK757" s="114">
        <f>IF(BJ757=0,0,-1*BJ757^2/$Z$8)</f>
        <v>-6.9039235110616678E-4</v>
      </c>
      <c r="BL757" s="61">
        <f>IF($AA$8,$Z$8*($Q757-1)/(1+BK767*($Q757-1)),0)</f>
        <v>-8.3089852034178447E-3</v>
      </c>
      <c r="BM757" s="114">
        <f>IF(BL757=0,0,-1*BL757^2/$Z$8)</f>
        <v>-6.9039235110616678E-4</v>
      </c>
      <c r="BN757" s="61">
        <f>IF($AA$8,$Z$8*($Q757-1)/(1+BM767*($Q757-1)),0)</f>
        <v>-8.3089852034178447E-3</v>
      </c>
      <c r="BO757" s="114">
        <f>IF(BN757=0,0,-1*BN757^2/$Z$8)</f>
        <v>-6.9039235110616678E-4</v>
      </c>
      <c r="BP757" s="61">
        <f>IF($AA$8,$Z$8*($Q757-1)/(1+BO767*($Q757-1)),0)</f>
        <v>-8.3089852034178447E-3</v>
      </c>
      <c r="BQ757" s="114">
        <f>IF(BP757=0,0,-1*BP757^2/$Z$8)</f>
        <v>-6.9039235110616678E-4</v>
      </c>
      <c r="BR757" s="61">
        <f>IF($AA$8,$Z$8*($Q757-1)/(1+BQ767*($Q757-1)),0)</f>
        <v>-8.3089852034178447E-3</v>
      </c>
      <c r="BS757" s="114">
        <f>IF(BR757=0,0,-1*BR757^2/$Z$8)</f>
        <v>-6.9039235110616678E-4</v>
      </c>
      <c r="BT757" s="61">
        <f>IF($AA$8,$Z$8*($Q757-1)/(1+BS767*($Q757-1)),0)</f>
        <v>-8.3089852034178447E-3</v>
      </c>
      <c r="BU757" s="114">
        <f>IF(BT757=0,0,-1*BT757^2/$Z$8)</f>
        <v>-6.9039235110616678E-4</v>
      </c>
      <c r="BV757" s="61">
        <f>IF($AA$8,$Z$8*($Q757-1)/(1+BU767*($Q757-1)),0)</f>
        <v>-8.3089852034178447E-3</v>
      </c>
      <c r="BW757" s="114">
        <f>IF(BV757=0,0,-1*BV757^2/$Z$8)</f>
        <v>-6.9039235110616678E-4</v>
      </c>
      <c r="BX757" s="61">
        <f>IF($AA$8,$Z$8*($Q757-1)/(1+BW767*($Q757-1)),0)</f>
        <v>-8.3089852034178447E-3</v>
      </c>
      <c r="BY757" s="114">
        <f>IF(BX757=0,0,-1*BX757^2/$Z$8)</f>
        <v>-6.9039235110616678E-4</v>
      </c>
      <c r="BZ757" s="61">
        <f>IF($AA$8,$Z$8*($Q757-1)/(1+BY767*($Q757-1)),0)</f>
        <v>-8.3089852034178447E-3</v>
      </c>
      <c r="CA757" s="114">
        <f>IF(BZ757=0,0,-1*BZ757^2/$Z$8)</f>
        <v>-6.9039235110616678E-4</v>
      </c>
      <c r="CB757" s="61">
        <f>IF($AA$8,$Z$8*($Q757-1)/(1+CA767*($Q757-1)),0)</f>
        <v>-8.3089852034178447E-3</v>
      </c>
      <c r="CC757" s="114">
        <f>IF(CB757=0,0,-1*CB757^2/$Z$8)</f>
        <v>-6.9039235110616678E-4</v>
      </c>
      <c r="CD757" s="61">
        <f>IF($AA$8,$Z$8*($Q757-1)/(1+CC767*($Q757-1)),0)</f>
        <v>-8.3089852034178447E-3</v>
      </c>
      <c r="CE757" s="114">
        <f>IF(CD757=0,0,-1*CD757^2/$Z$8)</f>
        <v>-6.9039235110616678E-4</v>
      </c>
      <c r="CF757" s="61">
        <f>IF($AA$8,$Z$8*($Q757-1)/(1+CE767*($Q757-1)),0)</f>
        <v>-8.3089852034178447E-3</v>
      </c>
      <c r="CG757" s="114">
        <f>IF(CF757=0,0,-1*CF757^2/$Z$8)</f>
        <v>-6.9039235110616678E-4</v>
      </c>
      <c r="CH757" s="61">
        <f>IF($AA$8,$Z$8*($Q757-1)/(1+CG767*($Q757-1)),0)</f>
        <v>-8.3089852034178447E-3</v>
      </c>
      <c r="CI757" s="114">
        <f>IF(CH757=0,0,-1*CH757^2/$Z$8)</f>
        <v>-6.9039235110616678E-4</v>
      </c>
      <c r="CJ757" s="61">
        <f>IF($AA$8,$Z$8*($Q757-1)/(1+CI767*($Q757-1)),0)</f>
        <v>-8.3089852034178447E-3</v>
      </c>
      <c r="CK757" s="114">
        <f>IF(CJ757=0,0,-1*CJ757^2/$Z$8)</f>
        <v>-6.9039235110616678E-4</v>
      </c>
      <c r="CL757" s="61">
        <f>IF($AA$8,$Z$8*($Q757-1)/(1+CK767*($Q757-1)),0)</f>
        <v>-8.3089852034178447E-3</v>
      </c>
      <c r="CM757" s="114">
        <f>IF(CL757=0,0,-1*CL757^2/$Z$8)</f>
        <v>-6.9039235110616678E-4</v>
      </c>
      <c r="CN757" s="61">
        <f>IF($AA$8,$Z$8*($Q757-1)/(1+CM767*($Q757-1)),0)</f>
        <v>-8.3089852034178447E-3</v>
      </c>
      <c r="CO757" s="114">
        <f>IF(CN757=0,0,-1*CN757^2/$Z$8)</f>
        <v>-6.9039235110616678E-4</v>
      </c>
      <c r="CP757" s="61">
        <f>IF($AA$8,$Z$8*($Q757-1)/(1+CO767*($Q757-1)),0)</f>
        <v>-8.3089852034178447E-3</v>
      </c>
      <c r="CQ757" s="114">
        <f>IF(CP757=0,0,-1*CP757^2/$Z$8)</f>
        <v>-6.9039235110616678E-4</v>
      </c>
      <c r="CR757" s="61">
        <f>IF($AA$8,$Z$8*($Q757-1)/(1+CQ767*($Q757-1)),0)</f>
        <v>-8.3089852034178447E-3</v>
      </c>
      <c r="CS757" s="114">
        <f>IF(CR757=0,0,-1*CR757^2/$Z$8)</f>
        <v>-6.9039235110616678E-4</v>
      </c>
      <c r="CT757" s="61">
        <f>IF($AA$8,$Z$8*($Q757-1)/(1+CS767*($Q757-1)),0)</f>
        <v>-8.3089852034178447E-3</v>
      </c>
      <c r="CU757" s="114">
        <f>IF(CT757=0,0,-1*CT757^2/$Z$8)</f>
        <v>-6.9039235110616678E-4</v>
      </c>
      <c r="CV757" s="61">
        <f>IF($AA$8,$Z$8*($Q757-1)/(1+CU767*($Q757-1)),0)</f>
        <v>-8.3089852034178447E-3</v>
      </c>
      <c r="CW757" s="114">
        <f>IF(CV757=0,0,-1*CV757^2/$Z$8)</f>
        <v>-6.9039235110616678E-4</v>
      </c>
      <c r="CX757" s="61">
        <f>IF($AA$8,$Z$8*($Q757-1)/(1+CW767*($Q757-1)),0)</f>
        <v>-8.3089852034178447E-3</v>
      </c>
      <c r="CY757" s="114">
        <f>IF(CX757=0,0,-1*CX757^2/$Z$8)</f>
        <v>-6.9039235110616678E-4</v>
      </c>
      <c r="CZ757" s="61">
        <f>IF($AA$8,$Z$8*($Q757-1)/(1+CY767*($Q757-1)),0)</f>
        <v>-8.3089852034178447E-3</v>
      </c>
      <c r="DA757" s="114">
        <f>IF(CZ757=0,0,-1*CZ757^2/$Z$8)</f>
        <v>-6.9039235110616678E-4</v>
      </c>
      <c r="DB757" s="61">
        <f>IF($AA$8,$Z$8*($Q757-1)/(1+DA767*($Q757-1)),0)</f>
        <v>-8.3089852034178447E-3</v>
      </c>
      <c r="DC757" s="114">
        <f>IF(DB757=0,0,-1*DB757^2/$Z$8)</f>
        <v>-6.9039235110616678E-4</v>
      </c>
      <c r="DD757" s="61">
        <f>IF($AA$8,$Z$8*($Q757-1)/(1+DC767*($Q757-1)),0)</f>
        <v>-8.3089852034178447E-3</v>
      </c>
      <c r="DE757" s="114">
        <f>IF(DD757=0,0,-1*DD757^2/$Z$8)</f>
        <v>-6.9039235110616678E-4</v>
      </c>
      <c r="DF757" s="61">
        <f>IF($AA$8,$Z$8*($Q757-1)/(1+DE767*($Q757-1)),0)</f>
        <v>-8.3089852034178447E-3</v>
      </c>
      <c r="DG757" s="114">
        <f>IF(DF757=0,0,-1*DF757^2/$Z$8)</f>
        <v>-6.9039235110616678E-4</v>
      </c>
      <c r="DH757" s="61">
        <f>IF($AA$8,$Z$8*($Q757-1)/(1+DG767*($Q757-1)),0)</f>
        <v>-8.3089852034178447E-3</v>
      </c>
      <c r="DI757" s="114">
        <f>IF(DH757=0,0,-1*DH757^2/$Z$8)</f>
        <v>-6.9039235110616678E-4</v>
      </c>
      <c r="DJ757" s="61">
        <f>IF($AA$8,$Z$8*($Q757-1)/(1+DI767*($Q757-1)),0)</f>
        <v>-8.3089852034178447E-3</v>
      </c>
      <c r="DK757" s="114">
        <f>IF(DJ757=0,0,-1*DJ757^2/$Z$8)</f>
        <v>-6.9039235110616678E-4</v>
      </c>
      <c r="DL757" s="61">
        <f>IF($AA$8,$Z$8*($Q757-1)/(1+DK767*($Q757-1)),0)</f>
        <v>-8.3089852034178447E-3</v>
      </c>
      <c r="DM757" s="154">
        <f>IF(DL757=0,0,-1*DL757^2/$Z$8)</f>
        <v>-6.9039235110616678E-4</v>
      </c>
    </row>
    <row r="758" spans="14:117" x14ac:dyDescent="0.25">
      <c r="N758" s="153">
        <f>$Z$9/(O754*(Q758-1)+1)</f>
        <v>0.11931858871593451</v>
      </c>
      <c r="O758" s="169">
        <f t="shared" si="141"/>
        <v>3.9849094303468849E-2</v>
      </c>
      <c r="P758" s="78">
        <v>3</v>
      </c>
      <c r="Q758" s="61">
        <f>IF($AA$9,AV733/AV745,0)</f>
        <v>0.33397222287248829</v>
      </c>
      <c r="R758" s="61">
        <f>IF($AA$9,$Z$9*($Q758-1)/(1+O714*($Q758-1)),0)</f>
        <v>-7.9469494412449479E-2</v>
      </c>
      <c r="S758" s="114">
        <f>IF(R758=0,0,-1*R758^2/$Z$9)</f>
        <v>-6.315400542170338E-2</v>
      </c>
      <c r="T758" s="61">
        <f>IF($AA$9,$Z$9*($Q758-1)/(1+S767*($Q758-1)),0)</f>
        <v>-7.9703678480007409E-2</v>
      </c>
      <c r="U758" s="114">
        <f>IF(T758=0,0,-1*T758^2/$Z$9)</f>
        <v>-6.3526763632443958E-2</v>
      </c>
      <c r="V758" s="61">
        <f>IF($AA$9,$Z$9*($Q758-1)/(1+U767*($Q758-1)),0)</f>
        <v>-7.9468587600607085E-2</v>
      </c>
      <c r="W758" s="114">
        <f>IF(V758=0,0,-1*V758^2/$Z$9)</f>
        <v>-6.3152564152353624E-2</v>
      </c>
      <c r="X758" s="61">
        <f>IF($AA$9,$Z$9*($Q758-1)/(1+W767*($Q758-1)),0)</f>
        <v>-7.9469494398538509E-2</v>
      </c>
      <c r="Y758" s="114">
        <f>IF(X758=0,0,-1*X758^2/$Z$9)</f>
        <v>-6.3154005399593427E-2</v>
      </c>
      <c r="Z758" s="61">
        <f>IF($AA$9,$Z$9*($Q758-1)/(1+Y767*($Q758-1)),0)</f>
        <v>-7.9469494412465674E-2</v>
      </c>
      <c r="AA758" s="114">
        <f>IF(Z758=0,0,-1*Z758^2/$Z$9)</f>
        <v>-6.3154005421729123E-2</v>
      </c>
      <c r="AB758" s="61">
        <f>IF($AA$9,$Z$9*($Q758-1)/(1+AA767*($Q758-1)),0)</f>
        <v>-7.9469494412465674E-2</v>
      </c>
      <c r="AC758" s="114">
        <f>IF(AB758=0,0,-1*AB758^2/$Z$9)</f>
        <v>-6.3154005421729123E-2</v>
      </c>
      <c r="AD758" s="61">
        <f>IF($AA$9,$Z$9*($Q758-1)/(1+AC767*($Q758-1)),0)</f>
        <v>-7.9469494412465674E-2</v>
      </c>
      <c r="AE758" s="114">
        <f>IF(AD758=0,0,-1*AD758^2/$Z$9)</f>
        <v>-6.3154005421729123E-2</v>
      </c>
      <c r="AF758" s="61">
        <f>IF($AA$9,$Z$9*($Q758-1)/(1+AE767*($Q758-1)),0)</f>
        <v>-7.9469494412465674E-2</v>
      </c>
      <c r="AG758" s="114">
        <f>IF(AF758=0,0,-1*AF758^2/$Z$9)</f>
        <v>-6.3154005421729123E-2</v>
      </c>
      <c r="AH758" s="61">
        <f>IF($AA$9,$Z$9*($Q758-1)/(1+AG767*($Q758-1)),0)</f>
        <v>-7.9469494412465674E-2</v>
      </c>
      <c r="AI758" s="114">
        <f>IF(AH758=0,0,-1*AH758^2/$Z$9)</f>
        <v>-6.3154005421729123E-2</v>
      </c>
      <c r="AJ758" s="61">
        <f>IF($AA$9,$Z$9*($Q758-1)/(1+AI767*($Q758-1)),0)</f>
        <v>-7.9469494412465674E-2</v>
      </c>
      <c r="AK758" s="114">
        <f>IF(AJ758=0,0,-1*AJ758^2/$Z$9)</f>
        <v>-6.3154005421729123E-2</v>
      </c>
      <c r="AL758" s="61">
        <f>IF($AA$9,$Z$9*($Q758-1)/(1+AK767*($Q758-1)),0)</f>
        <v>-7.9469494412465674E-2</v>
      </c>
      <c r="AM758" s="114">
        <f>IF(AL758=0,0,-1*AL758^2/$Z$9)</f>
        <v>-6.3154005421729123E-2</v>
      </c>
      <c r="AN758" s="61">
        <f>IF($AA$9,$Z$9*($Q758-1)/(1+AM767*($Q758-1)),0)</f>
        <v>-7.9469494412465674E-2</v>
      </c>
      <c r="AO758" s="114">
        <f>IF(AN758=0,0,-1*AN758^2/$Z$9)</f>
        <v>-6.3154005421729123E-2</v>
      </c>
      <c r="AP758" s="61">
        <f>IF($AA$9,$Z$9*($Q758-1)/(1+AO767*($Q758-1)),0)</f>
        <v>-7.9469494412465674E-2</v>
      </c>
      <c r="AQ758" s="114">
        <f>IF(AP758=0,0,-1*AP758^2/$Z$9)</f>
        <v>-6.3154005421729123E-2</v>
      </c>
      <c r="AR758" s="61">
        <f>IF($AA$9,$Z$9*($Q758-1)/(1+AQ767*($Q758-1)),0)</f>
        <v>-7.9469494412465674E-2</v>
      </c>
      <c r="AS758" s="114">
        <f>IF(AR758=0,0,-1*AR758^2/$Z$9)</f>
        <v>-6.3154005421729123E-2</v>
      </c>
      <c r="AT758" s="61">
        <f>IF($AA$9,$Z$9*($Q758-1)/(1+AS767*($Q758-1)),0)</f>
        <v>-7.9469494412465674E-2</v>
      </c>
      <c r="AU758" s="114">
        <f>IF(AT758=0,0,-1*AT758^2/$Z$9)</f>
        <v>-6.3154005421729123E-2</v>
      </c>
      <c r="AV758" s="61">
        <f>IF($AA$9,$Z$9*($Q758-1)/(1+AU767*($Q758-1)),0)</f>
        <v>-7.9469494412465674E-2</v>
      </c>
      <c r="AW758" s="114">
        <f>IF(AV758=0,0,-1*AV758^2/$Z$9)</f>
        <v>-6.3154005421729123E-2</v>
      </c>
      <c r="AX758" s="61">
        <f>IF($AA$9,$Z$9*($Q758-1)/(1+AW767*($Q758-1)),0)</f>
        <v>-7.9469494412465674E-2</v>
      </c>
      <c r="AY758" s="114">
        <f>IF(AX758=0,0,-1*AX758^2/$Z$9)</f>
        <v>-6.3154005421729123E-2</v>
      </c>
      <c r="AZ758" s="61">
        <f>IF($AA$9,$Z$9*($Q758-1)/(1+AY767*($Q758-1)),0)</f>
        <v>-7.9469494412465674E-2</v>
      </c>
      <c r="BA758" s="114">
        <f>IF(AZ758=0,0,-1*AZ758^2/$Z$9)</f>
        <v>-6.3154005421729123E-2</v>
      </c>
      <c r="BB758" s="61">
        <f>IF($AA$9,$Z$9*($Q758-1)/(1+BA767*($Q758-1)),0)</f>
        <v>-7.9469494412465674E-2</v>
      </c>
      <c r="BC758" s="114">
        <f>IF(BB758=0,0,-1*BB758^2/$Z$9)</f>
        <v>-6.3154005421729123E-2</v>
      </c>
      <c r="BD758" s="61">
        <f>IF($AA$9,$Z$9*($Q758-1)/(1+BC767*($Q758-1)),0)</f>
        <v>-7.9469494412465674E-2</v>
      </c>
      <c r="BE758" s="114">
        <f>IF(BD758=0,0,-1*BD758^2/$Z$9)</f>
        <v>-6.3154005421729123E-2</v>
      </c>
      <c r="BF758" s="61">
        <f>IF($AA$9,$Z$9*($Q758-1)/(1+BE767*($Q758-1)),0)</f>
        <v>-7.9469494412465674E-2</v>
      </c>
      <c r="BG758" s="114">
        <f>IF(BF758=0,0,-1*BF758^2/$Z$9)</f>
        <v>-6.3154005421729123E-2</v>
      </c>
      <c r="BH758" s="61">
        <f>IF($AA$9,$Z$9*($Q758-1)/(1+BG767*($Q758-1)),0)</f>
        <v>-7.9469494412465674E-2</v>
      </c>
      <c r="BI758" s="114">
        <f>IF(BH758=0,0,-1*BH758^2/$Z$9)</f>
        <v>-6.3154005421729123E-2</v>
      </c>
      <c r="BJ758" s="61">
        <f>IF($AA$9,$Z$9*($Q758-1)/(1+BI767*($Q758-1)),0)</f>
        <v>-7.9469494412465674E-2</v>
      </c>
      <c r="BK758" s="114">
        <f>IF(BJ758=0,0,-1*BJ758^2/$Z$9)</f>
        <v>-6.3154005421729123E-2</v>
      </c>
      <c r="BL758" s="61">
        <f>IF($AA$9,$Z$9*($Q758-1)/(1+BK767*($Q758-1)),0)</f>
        <v>-7.9469494412465674E-2</v>
      </c>
      <c r="BM758" s="114">
        <f>IF(BL758=0,0,-1*BL758^2/$Z$9)</f>
        <v>-6.3154005421729123E-2</v>
      </c>
      <c r="BN758" s="61">
        <f>IF($AA$9,$Z$9*($Q758-1)/(1+BM767*($Q758-1)),0)</f>
        <v>-7.9469494412465674E-2</v>
      </c>
      <c r="BO758" s="114">
        <f>IF(BN758=0,0,-1*BN758^2/$Z$9)</f>
        <v>-6.3154005421729123E-2</v>
      </c>
      <c r="BP758" s="61">
        <f>IF($AA$9,$Z$9*($Q758-1)/(1+BO767*($Q758-1)),0)</f>
        <v>-7.9469494412465674E-2</v>
      </c>
      <c r="BQ758" s="114">
        <f>IF(BP758=0,0,-1*BP758^2/$Z$9)</f>
        <v>-6.3154005421729123E-2</v>
      </c>
      <c r="BR758" s="61">
        <f>IF($AA$9,$Z$9*($Q758-1)/(1+BQ767*($Q758-1)),0)</f>
        <v>-7.9469494412465674E-2</v>
      </c>
      <c r="BS758" s="114">
        <f>IF(BR758=0,0,-1*BR758^2/$Z$9)</f>
        <v>-6.3154005421729123E-2</v>
      </c>
      <c r="BT758" s="61">
        <f>IF($AA$9,$Z$9*($Q758-1)/(1+BS767*($Q758-1)),0)</f>
        <v>-7.9469494412465674E-2</v>
      </c>
      <c r="BU758" s="114">
        <f>IF(BT758=0,0,-1*BT758^2/$Z$9)</f>
        <v>-6.3154005421729123E-2</v>
      </c>
      <c r="BV758" s="61">
        <f>IF($AA$9,$Z$9*($Q758-1)/(1+BU767*($Q758-1)),0)</f>
        <v>-7.9469494412465674E-2</v>
      </c>
      <c r="BW758" s="114">
        <f>IF(BV758=0,0,-1*BV758^2/$Z$9)</f>
        <v>-6.3154005421729123E-2</v>
      </c>
      <c r="BX758" s="61">
        <f>IF($AA$9,$Z$9*($Q758-1)/(1+BW767*($Q758-1)),0)</f>
        <v>-7.9469494412465674E-2</v>
      </c>
      <c r="BY758" s="114">
        <f>IF(BX758=0,0,-1*BX758^2/$Z$9)</f>
        <v>-6.3154005421729123E-2</v>
      </c>
      <c r="BZ758" s="61">
        <f>IF($AA$9,$Z$9*($Q758-1)/(1+BY767*($Q758-1)),0)</f>
        <v>-7.9469494412465674E-2</v>
      </c>
      <c r="CA758" s="114">
        <f>IF(BZ758=0,0,-1*BZ758^2/$Z$9)</f>
        <v>-6.3154005421729123E-2</v>
      </c>
      <c r="CB758" s="61">
        <f>IF($AA$9,$Z$9*($Q758-1)/(1+CA767*($Q758-1)),0)</f>
        <v>-7.9469494412465674E-2</v>
      </c>
      <c r="CC758" s="114">
        <f>IF(CB758=0,0,-1*CB758^2/$Z$9)</f>
        <v>-6.3154005421729123E-2</v>
      </c>
      <c r="CD758" s="61">
        <f>IF($AA$9,$Z$9*($Q758-1)/(1+CC767*($Q758-1)),0)</f>
        <v>-7.9469494412465674E-2</v>
      </c>
      <c r="CE758" s="114">
        <f>IF(CD758=0,0,-1*CD758^2/$Z$9)</f>
        <v>-6.3154005421729123E-2</v>
      </c>
      <c r="CF758" s="61">
        <f>IF($AA$9,$Z$9*($Q758-1)/(1+CE767*($Q758-1)),0)</f>
        <v>-7.9469494412465674E-2</v>
      </c>
      <c r="CG758" s="114">
        <f>IF(CF758=0,0,-1*CF758^2/$Z$9)</f>
        <v>-6.3154005421729123E-2</v>
      </c>
      <c r="CH758" s="61">
        <f>IF($AA$9,$Z$9*($Q758-1)/(1+CG767*($Q758-1)),0)</f>
        <v>-7.9469494412465674E-2</v>
      </c>
      <c r="CI758" s="114">
        <f>IF(CH758=0,0,-1*CH758^2/$Z$9)</f>
        <v>-6.3154005421729123E-2</v>
      </c>
      <c r="CJ758" s="61">
        <f>IF($AA$9,$Z$9*($Q758-1)/(1+CI767*($Q758-1)),0)</f>
        <v>-7.9469494412465674E-2</v>
      </c>
      <c r="CK758" s="114">
        <f>IF(CJ758=0,0,-1*CJ758^2/$Z$9)</f>
        <v>-6.3154005421729123E-2</v>
      </c>
      <c r="CL758" s="61">
        <f>IF($AA$9,$Z$9*($Q758-1)/(1+CK767*($Q758-1)),0)</f>
        <v>-7.9469494412465674E-2</v>
      </c>
      <c r="CM758" s="114">
        <f>IF(CL758=0,0,-1*CL758^2/$Z$9)</f>
        <v>-6.3154005421729123E-2</v>
      </c>
      <c r="CN758" s="61">
        <f>IF($AA$9,$Z$9*($Q758-1)/(1+CM767*($Q758-1)),0)</f>
        <v>-7.9469494412465674E-2</v>
      </c>
      <c r="CO758" s="114">
        <f>IF(CN758=0,0,-1*CN758^2/$Z$9)</f>
        <v>-6.3154005421729123E-2</v>
      </c>
      <c r="CP758" s="61">
        <f>IF($AA$9,$Z$9*($Q758-1)/(1+CO767*($Q758-1)),0)</f>
        <v>-7.9469494412465674E-2</v>
      </c>
      <c r="CQ758" s="114">
        <f>IF(CP758=0,0,-1*CP758^2/$Z$9)</f>
        <v>-6.3154005421729123E-2</v>
      </c>
      <c r="CR758" s="61">
        <f>IF($AA$9,$Z$9*($Q758-1)/(1+CQ767*($Q758-1)),0)</f>
        <v>-7.9469494412465674E-2</v>
      </c>
      <c r="CS758" s="114">
        <f>IF(CR758=0,0,-1*CR758^2/$Z$9)</f>
        <v>-6.3154005421729123E-2</v>
      </c>
      <c r="CT758" s="61">
        <f>IF($AA$9,$Z$9*($Q758-1)/(1+CS767*($Q758-1)),0)</f>
        <v>-7.9469494412465674E-2</v>
      </c>
      <c r="CU758" s="114">
        <f>IF(CT758=0,0,-1*CT758^2/$Z$9)</f>
        <v>-6.3154005421729123E-2</v>
      </c>
      <c r="CV758" s="61">
        <f>IF($AA$9,$Z$9*($Q758-1)/(1+CU767*($Q758-1)),0)</f>
        <v>-7.9469494412465674E-2</v>
      </c>
      <c r="CW758" s="114">
        <f>IF(CV758=0,0,-1*CV758^2/$Z$9)</f>
        <v>-6.3154005421729123E-2</v>
      </c>
      <c r="CX758" s="61">
        <f>IF($AA$9,$Z$9*($Q758-1)/(1+CW767*($Q758-1)),0)</f>
        <v>-7.9469494412465674E-2</v>
      </c>
      <c r="CY758" s="114">
        <f>IF(CX758=0,0,-1*CX758^2/$Z$9)</f>
        <v>-6.3154005421729123E-2</v>
      </c>
      <c r="CZ758" s="61">
        <f>IF($AA$9,$Z$9*($Q758-1)/(1+CY767*($Q758-1)),0)</f>
        <v>-7.9469494412465674E-2</v>
      </c>
      <c r="DA758" s="114">
        <f>IF(CZ758=0,0,-1*CZ758^2/$Z$9)</f>
        <v>-6.3154005421729123E-2</v>
      </c>
      <c r="DB758" s="61">
        <f>IF($AA$9,$Z$9*($Q758-1)/(1+DA767*($Q758-1)),0)</f>
        <v>-7.9469494412465674E-2</v>
      </c>
      <c r="DC758" s="114">
        <f>IF(DB758=0,0,-1*DB758^2/$Z$9)</f>
        <v>-6.3154005421729123E-2</v>
      </c>
      <c r="DD758" s="61">
        <f>IF($AA$9,$Z$9*($Q758-1)/(1+DC767*($Q758-1)),0)</f>
        <v>-7.9469494412465674E-2</v>
      </c>
      <c r="DE758" s="114">
        <f>IF(DD758=0,0,-1*DD758^2/$Z$9)</f>
        <v>-6.3154005421729123E-2</v>
      </c>
      <c r="DF758" s="61">
        <f>IF($AA$9,$Z$9*($Q758-1)/(1+DE767*($Q758-1)),0)</f>
        <v>-7.9469494412465674E-2</v>
      </c>
      <c r="DG758" s="114">
        <f>IF(DF758=0,0,-1*DF758^2/$Z$9)</f>
        <v>-6.3154005421729123E-2</v>
      </c>
      <c r="DH758" s="61">
        <f>IF($AA$9,$Z$9*($Q758-1)/(1+DG767*($Q758-1)),0)</f>
        <v>-7.9469494412465674E-2</v>
      </c>
      <c r="DI758" s="114">
        <f>IF(DH758=0,0,-1*DH758^2/$Z$9)</f>
        <v>-6.3154005421729123E-2</v>
      </c>
      <c r="DJ758" s="61">
        <f>IF($AA$9,$Z$9*($Q758-1)/(1+DI767*($Q758-1)),0)</f>
        <v>-7.9469494412465674E-2</v>
      </c>
      <c r="DK758" s="114">
        <f>IF(DJ758=0,0,-1*DJ758^2/$Z$9)</f>
        <v>-6.3154005421729123E-2</v>
      </c>
      <c r="DL758" s="61">
        <f>IF($AA$9,$Z$9*($Q758-1)/(1+DK767*($Q758-1)),0)</f>
        <v>-7.9469494412465674E-2</v>
      </c>
      <c r="DM758" s="154">
        <f>IF(DL758=0,0,-1*DL758^2/$Z$9)</f>
        <v>-6.3154005421729123E-2</v>
      </c>
    </row>
    <row r="759" spans="14:117" x14ac:dyDescent="0.25">
      <c r="N759" s="153">
        <f>$Z$10/(O754*(Q759-1)+1)</f>
        <v>0.12592706197499165</v>
      </c>
      <c r="O759" s="169">
        <f t="shared" si="141"/>
        <v>1.9272764549333177E-2</v>
      </c>
      <c r="P759" s="78">
        <v>4</v>
      </c>
      <c r="Q759" s="61">
        <f>IF($AA$10,AV734/AV746,0)</f>
        <v>0.15304704363832955</v>
      </c>
      <c r="R759" s="61">
        <f>IF($AA$10,$Z$10*($Q759-1)/(1+O714*($Q759-1)),0)</f>
        <v>-0.1066542974256293</v>
      </c>
      <c r="S759" s="114">
        <f>IF(R759=0,0,-1*R759^2/$Z$10)</f>
        <v>-0.11375139159354598</v>
      </c>
      <c r="T759" s="61">
        <f>IF($AA$10,$Z$10*($Q759-1)/(1+S767*($Q759-1)),0)</f>
        <v>-0.10707652945561354</v>
      </c>
      <c r="U759" s="114">
        <f>IF(T759=0,0,-1*T759^2/$Z$10)</f>
        <v>-0.11465383160258873</v>
      </c>
      <c r="V759" s="61">
        <f>IF($AA$10,$Z$10*($Q759-1)/(1+U767*($Q759-1)),0)</f>
        <v>-0.10665266410553093</v>
      </c>
      <c r="W759" s="114">
        <f>IF(V759=0,0,-1*V759^2/$Z$10)</f>
        <v>-0.11374790760807205</v>
      </c>
      <c r="X759" s="61">
        <f>IF($AA$10,$Z$10*($Q759-1)/(1+W767*($Q759-1)),0)</f>
        <v>-0.10665429740057321</v>
      </c>
      <c r="Y759" s="114">
        <f>IF(X759=0,0,-1*X759^2/$Z$10)</f>
        <v>-0.11375139154009917</v>
      </c>
      <c r="Z759" s="61">
        <f>IF($AA$10,$Z$10*($Q759-1)/(1+Y767*($Q759-1)),0)</f>
        <v>-0.10665429742565848</v>
      </c>
      <c r="AA759" s="114">
        <f>IF(Z759=0,0,-1*Z759^2/$Z$10)</f>
        <v>-0.1137513915936082</v>
      </c>
      <c r="AB759" s="61">
        <f>IF($AA$10,$Z$10*($Q759-1)/(1+AA767*($Q759-1)),0)</f>
        <v>-0.10665429742565846</v>
      </c>
      <c r="AC759" s="114">
        <f>IF(AB759=0,0,-1*AB759^2/$Z$10)</f>
        <v>-0.11375139159360817</v>
      </c>
      <c r="AD759" s="61">
        <f>IF($AA$10,$Z$10*($Q759-1)/(1+AC767*($Q759-1)),0)</f>
        <v>-0.10665429742565848</v>
      </c>
      <c r="AE759" s="114">
        <f>IF(AD759=0,0,-1*AD759^2/$Z$10)</f>
        <v>-0.1137513915936082</v>
      </c>
      <c r="AF759" s="61">
        <f>IF($AA$10,$Z$10*($Q759-1)/(1+AE767*($Q759-1)),0)</f>
        <v>-0.10665429742565846</v>
      </c>
      <c r="AG759" s="114">
        <f>IF(AF759=0,0,-1*AF759^2/$Z$10)</f>
        <v>-0.11375139159360817</v>
      </c>
      <c r="AH759" s="61">
        <f>IF($AA$10,$Z$10*($Q759-1)/(1+AG767*($Q759-1)),0)</f>
        <v>-0.10665429742565848</v>
      </c>
      <c r="AI759" s="114">
        <f>IF(AH759=0,0,-1*AH759^2/$Z$10)</f>
        <v>-0.1137513915936082</v>
      </c>
      <c r="AJ759" s="61">
        <f>IF($AA$10,$Z$10*($Q759-1)/(1+AI767*($Q759-1)),0)</f>
        <v>-0.10665429742565846</v>
      </c>
      <c r="AK759" s="114">
        <f>IF(AJ759=0,0,-1*AJ759^2/$Z$10)</f>
        <v>-0.11375139159360817</v>
      </c>
      <c r="AL759" s="61">
        <f>IF($AA$10,$Z$10*($Q759-1)/(1+AK767*($Q759-1)),0)</f>
        <v>-0.10665429742565848</v>
      </c>
      <c r="AM759" s="114">
        <f>IF(AL759=0,0,-1*AL759^2/$Z$10)</f>
        <v>-0.1137513915936082</v>
      </c>
      <c r="AN759" s="61">
        <f>IF($AA$10,$Z$10*($Q759-1)/(1+AM767*($Q759-1)),0)</f>
        <v>-0.10665429742565846</v>
      </c>
      <c r="AO759" s="114">
        <f>IF(AN759=0,0,-1*AN759^2/$Z$10)</f>
        <v>-0.11375139159360817</v>
      </c>
      <c r="AP759" s="61">
        <f>IF($AA$10,$Z$10*($Q759-1)/(1+AO767*($Q759-1)),0)</f>
        <v>-0.10665429742565848</v>
      </c>
      <c r="AQ759" s="114">
        <f>IF(AP759=0,0,-1*AP759^2/$Z$10)</f>
        <v>-0.1137513915936082</v>
      </c>
      <c r="AR759" s="61">
        <f>IF($AA$10,$Z$10*($Q759-1)/(1+AQ767*($Q759-1)),0)</f>
        <v>-0.10665429742565846</v>
      </c>
      <c r="AS759" s="114">
        <f>IF(AR759=0,0,-1*AR759^2/$Z$10)</f>
        <v>-0.11375139159360817</v>
      </c>
      <c r="AT759" s="61">
        <f>IF($AA$10,$Z$10*($Q759-1)/(1+AS767*($Q759-1)),0)</f>
        <v>-0.10665429742565848</v>
      </c>
      <c r="AU759" s="114">
        <f>IF(AT759=0,0,-1*AT759^2/$Z$10)</f>
        <v>-0.1137513915936082</v>
      </c>
      <c r="AV759" s="61">
        <f>IF($AA$10,$Z$10*($Q759-1)/(1+AU767*($Q759-1)),0)</f>
        <v>-0.10665429742565846</v>
      </c>
      <c r="AW759" s="114">
        <f>IF(AV759=0,0,-1*AV759^2/$Z$10)</f>
        <v>-0.11375139159360817</v>
      </c>
      <c r="AX759" s="61">
        <f>IF($AA$10,$Z$10*($Q759-1)/(1+AW767*($Q759-1)),0)</f>
        <v>-0.10665429742565848</v>
      </c>
      <c r="AY759" s="114">
        <f>IF(AX759=0,0,-1*AX759^2/$Z$10)</f>
        <v>-0.1137513915936082</v>
      </c>
      <c r="AZ759" s="61">
        <f>IF($AA$10,$Z$10*($Q759-1)/(1+AY767*($Q759-1)),0)</f>
        <v>-0.10665429742565846</v>
      </c>
      <c r="BA759" s="114">
        <f>IF(AZ759=0,0,-1*AZ759^2/$Z$10)</f>
        <v>-0.11375139159360817</v>
      </c>
      <c r="BB759" s="61">
        <f>IF($AA$10,$Z$10*($Q759-1)/(1+BA767*($Q759-1)),0)</f>
        <v>-0.10665429742565848</v>
      </c>
      <c r="BC759" s="114">
        <f>IF(BB759=0,0,-1*BB759^2/$Z$10)</f>
        <v>-0.1137513915936082</v>
      </c>
      <c r="BD759" s="61">
        <f>IF($AA$10,$Z$10*($Q759-1)/(1+BC767*($Q759-1)),0)</f>
        <v>-0.10665429742565846</v>
      </c>
      <c r="BE759" s="114">
        <f>IF(BD759=0,0,-1*BD759^2/$Z$10)</f>
        <v>-0.11375139159360817</v>
      </c>
      <c r="BF759" s="61">
        <f>IF($AA$10,$Z$10*($Q759-1)/(1+BE767*($Q759-1)),0)</f>
        <v>-0.10665429742565848</v>
      </c>
      <c r="BG759" s="114">
        <f>IF(BF759=0,0,-1*BF759^2/$Z$10)</f>
        <v>-0.1137513915936082</v>
      </c>
      <c r="BH759" s="61">
        <f>IF($AA$10,$Z$10*($Q759-1)/(1+BG767*($Q759-1)),0)</f>
        <v>-0.10665429742565846</v>
      </c>
      <c r="BI759" s="114">
        <f>IF(BH759=0,0,-1*BH759^2/$Z$10)</f>
        <v>-0.11375139159360817</v>
      </c>
      <c r="BJ759" s="61">
        <f>IF($AA$10,$Z$10*($Q759-1)/(1+BI767*($Q759-1)),0)</f>
        <v>-0.10665429742565848</v>
      </c>
      <c r="BK759" s="114">
        <f>IF(BJ759=0,0,-1*BJ759^2/$Z$10)</f>
        <v>-0.1137513915936082</v>
      </c>
      <c r="BL759" s="61">
        <f>IF($AA$10,$Z$10*($Q759-1)/(1+BK767*($Q759-1)),0)</f>
        <v>-0.10665429742565846</v>
      </c>
      <c r="BM759" s="114">
        <f>IF(BL759=0,0,-1*BL759^2/$Z$10)</f>
        <v>-0.11375139159360817</v>
      </c>
      <c r="BN759" s="61">
        <f>IF($AA$10,$Z$10*($Q759-1)/(1+BM767*($Q759-1)),0)</f>
        <v>-0.10665429742565848</v>
      </c>
      <c r="BO759" s="114">
        <f>IF(BN759=0,0,-1*BN759^2/$Z$10)</f>
        <v>-0.1137513915936082</v>
      </c>
      <c r="BP759" s="61">
        <f>IF($AA$10,$Z$10*($Q759-1)/(1+BO767*($Q759-1)),0)</f>
        <v>-0.10665429742565846</v>
      </c>
      <c r="BQ759" s="114">
        <f>IF(BP759=0,0,-1*BP759^2/$Z$10)</f>
        <v>-0.11375139159360817</v>
      </c>
      <c r="BR759" s="61">
        <f>IF($AA$10,$Z$10*($Q759-1)/(1+BQ767*($Q759-1)),0)</f>
        <v>-0.10665429742565848</v>
      </c>
      <c r="BS759" s="114">
        <f>IF(BR759=0,0,-1*BR759^2/$Z$10)</f>
        <v>-0.1137513915936082</v>
      </c>
      <c r="BT759" s="61">
        <f>IF($AA$10,$Z$10*($Q759-1)/(1+BS767*($Q759-1)),0)</f>
        <v>-0.10665429742565846</v>
      </c>
      <c r="BU759" s="114">
        <f>IF(BT759=0,0,-1*BT759^2/$Z$10)</f>
        <v>-0.11375139159360817</v>
      </c>
      <c r="BV759" s="61">
        <f>IF($AA$10,$Z$10*($Q759-1)/(1+BU767*($Q759-1)),0)</f>
        <v>-0.10665429742565848</v>
      </c>
      <c r="BW759" s="114">
        <f>IF(BV759=0,0,-1*BV759^2/$Z$10)</f>
        <v>-0.1137513915936082</v>
      </c>
      <c r="BX759" s="61">
        <f>IF($AA$10,$Z$10*($Q759-1)/(1+BW767*($Q759-1)),0)</f>
        <v>-0.10665429742565846</v>
      </c>
      <c r="BY759" s="114">
        <f>IF(BX759=0,0,-1*BX759^2/$Z$10)</f>
        <v>-0.11375139159360817</v>
      </c>
      <c r="BZ759" s="61">
        <f>IF($AA$10,$Z$10*($Q759-1)/(1+BY767*($Q759-1)),0)</f>
        <v>-0.10665429742565848</v>
      </c>
      <c r="CA759" s="114">
        <f>IF(BZ759=0,0,-1*BZ759^2/$Z$10)</f>
        <v>-0.1137513915936082</v>
      </c>
      <c r="CB759" s="61">
        <f>IF($AA$10,$Z$10*($Q759-1)/(1+CA767*($Q759-1)),0)</f>
        <v>-0.10665429742565846</v>
      </c>
      <c r="CC759" s="114">
        <f>IF(CB759=0,0,-1*CB759^2/$Z$10)</f>
        <v>-0.11375139159360817</v>
      </c>
      <c r="CD759" s="61">
        <f>IF($AA$10,$Z$10*($Q759-1)/(1+CC767*($Q759-1)),0)</f>
        <v>-0.10665429742565848</v>
      </c>
      <c r="CE759" s="114">
        <f>IF(CD759=0,0,-1*CD759^2/$Z$10)</f>
        <v>-0.1137513915936082</v>
      </c>
      <c r="CF759" s="61">
        <f>IF($AA$10,$Z$10*($Q759-1)/(1+CE767*($Q759-1)),0)</f>
        <v>-0.10665429742565846</v>
      </c>
      <c r="CG759" s="114">
        <f>IF(CF759=0,0,-1*CF759^2/$Z$10)</f>
        <v>-0.11375139159360817</v>
      </c>
      <c r="CH759" s="61">
        <f>IF($AA$10,$Z$10*($Q759-1)/(1+CG767*($Q759-1)),0)</f>
        <v>-0.10665429742565848</v>
      </c>
      <c r="CI759" s="114">
        <f>IF(CH759=0,0,-1*CH759^2/$Z$10)</f>
        <v>-0.1137513915936082</v>
      </c>
      <c r="CJ759" s="61">
        <f>IF($AA$10,$Z$10*($Q759-1)/(1+CI767*($Q759-1)),0)</f>
        <v>-0.10665429742565846</v>
      </c>
      <c r="CK759" s="114">
        <f>IF(CJ759=0,0,-1*CJ759^2/$Z$10)</f>
        <v>-0.11375139159360817</v>
      </c>
      <c r="CL759" s="61">
        <f>IF($AA$10,$Z$10*($Q759-1)/(1+CK767*($Q759-1)),0)</f>
        <v>-0.10665429742565848</v>
      </c>
      <c r="CM759" s="114">
        <f>IF(CL759=0,0,-1*CL759^2/$Z$10)</f>
        <v>-0.1137513915936082</v>
      </c>
      <c r="CN759" s="61">
        <f>IF($AA$10,$Z$10*($Q759-1)/(1+CM767*($Q759-1)),0)</f>
        <v>-0.10665429742565846</v>
      </c>
      <c r="CO759" s="114">
        <f>IF(CN759=0,0,-1*CN759^2/$Z$10)</f>
        <v>-0.11375139159360817</v>
      </c>
      <c r="CP759" s="61">
        <f>IF($AA$10,$Z$10*($Q759-1)/(1+CO767*($Q759-1)),0)</f>
        <v>-0.10665429742565848</v>
      </c>
      <c r="CQ759" s="114">
        <f>IF(CP759=0,0,-1*CP759^2/$Z$10)</f>
        <v>-0.1137513915936082</v>
      </c>
      <c r="CR759" s="61">
        <f>IF($AA$10,$Z$10*($Q759-1)/(1+CQ767*($Q759-1)),0)</f>
        <v>-0.10665429742565846</v>
      </c>
      <c r="CS759" s="114">
        <f>IF(CR759=0,0,-1*CR759^2/$Z$10)</f>
        <v>-0.11375139159360817</v>
      </c>
      <c r="CT759" s="61">
        <f>IF($AA$10,$Z$10*($Q759-1)/(1+CS767*($Q759-1)),0)</f>
        <v>-0.10665429742565848</v>
      </c>
      <c r="CU759" s="114">
        <f>IF(CT759=0,0,-1*CT759^2/$Z$10)</f>
        <v>-0.1137513915936082</v>
      </c>
      <c r="CV759" s="61">
        <f>IF($AA$10,$Z$10*($Q759-1)/(1+CU767*($Q759-1)),0)</f>
        <v>-0.10665429742565846</v>
      </c>
      <c r="CW759" s="114">
        <f>IF(CV759=0,0,-1*CV759^2/$Z$10)</f>
        <v>-0.11375139159360817</v>
      </c>
      <c r="CX759" s="61">
        <f>IF($AA$10,$Z$10*($Q759-1)/(1+CW767*($Q759-1)),0)</f>
        <v>-0.10665429742565848</v>
      </c>
      <c r="CY759" s="114">
        <f>IF(CX759=0,0,-1*CX759^2/$Z$10)</f>
        <v>-0.1137513915936082</v>
      </c>
      <c r="CZ759" s="61">
        <f>IF($AA$10,$Z$10*($Q759-1)/(1+CY767*($Q759-1)),0)</f>
        <v>-0.10665429742565846</v>
      </c>
      <c r="DA759" s="114">
        <f>IF(CZ759=0,0,-1*CZ759^2/$Z$10)</f>
        <v>-0.11375139159360817</v>
      </c>
      <c r="DB759" s="61">
        <f>IF($AA$10,$Z$10*($Q759-1)/(1+DA767*($Q759-1)),0)</f>
        <v>-0.10665429742565848</v>
      </c>
      <c r="DC759" s="114">
        <f>IF(DB759=0,0,-1*DB759^2/$Z$10)</f>
        <v>-0.1137513915936082</v>
      </c>
      <c r="DD759" s="61">
        <f>IF($AA$10,$Z$10*($Q759-1)/(1+DC767*($Q759-1)),0)</f>
        <v>-0.10665429742565846</v>
      </c>
      <c r="DE759" s="114">
        <f>IF(DD759=0,0,-1*DD759^2/$Z$10)</f>
        <v>-0.11375139159360817</v>
      </c>
      <c r="DF759" s="61">
        <f>IF($AA$10,$Z$10*($Q759-1)/(1+DE767*($Q759-1)),0)</f>
        <v>-0.10665429742565848</v>
      </c>
      <c r="DG759" s="114">
        <f>IF(DF759=0,0,-1*DF759^2/$Z$10)</f>
        <v>-0.1137513915936082</v>
      </c>
      <c r="DH759" s="61">
        <f>IF($AA$10,$Z$10*($Q759-1)/(1+DG767*($Q759-1)),0)</f>
        <v>-0.10665429742565846</v>
      </c>
      <c r="DI759" s="114">
        <f>IF(DH759=0,0,-1*DH759^2/$Z$10)</f>
        <v>-0.11375139159360817</v>
      </c>
      <c r="DJ759" s="61">
        <f>IF($AA$10,$Z$10*($Q759-1)/(1+DI767*($Q759-1)),0)</f>
        <v>-0.10665429742565848</v>
      </c>
      <c r="DK759" s="114">
        <f>IF(DJ759=0,0,-1*DJ759^2/$Z$10)</f>
        <v>-0.1137513915936082</v>
      </c>
      <c r="DL759" s="61">
        <f>IF($AA$10,$Z$10*($Q759-1)/(1+DK767*($Q759-1)),0)</f>
        <v>-0.10665429742565846</v>
      </c>
      <c r="DM759" s="154">
        <f>IF(DL759=0,0,-1*DL759^2/$Z$10)</f>
        <v>-0.11375139159360817</v>
      </c>
    </row>
    <row r="760" spans="14:117" x14ac:dyDescent="0.25">
      <c r="N760" s="153">
        <f>$Z$11/(O754*(Q760-1)+1)</f>
        <v>0.1257314651657718</v>
      </c>
      <c r="O760" s="169">
        <f t="shared" si="141"/>
        <v>1.9881780321599221E-2</v>
      </c>
      <c r="P760" s="78">
        <v>5</v>
      </c>
      <c r="Q760" s="61">
        <f>IF($AA$11,AV735/AV747,0)</f>
        <v>0.15812891622145583</v>
      </c>
      <c r="R760" s="61">
        <f>IF($AA$11,$Z$11*($Q760-1)/(1+O714*($Q760-1)),0)</f>
        <v>-0.10584968484414387</v>
      </c>
      <c r="S760" s="114">
        <f>IF(R760=0,0,-1*R760^2/$Z$11)</f>
        <v>-0.1120415578160458</v>
      </c>
      <c r="T760" s="61">
        <f>IF($AA$11,$Z$11*($Q760-1)/(1+S767*($Q760-1)),0)</f>
        <v>-0.10626555774801089</v>
      </c>
      <c r="U760" s="114">
        <f>IF(T760=0,0,-1*T760^2/$Z$11)</f>
        <v>-0.11292368763495836</v>
      </c>
      <c r="V760" s="61">
        <f>IF($AA$11,$Z$11*($Q760-1)/(1+U767*($Q760-1)),0)</f>
        <v>-0.10584807607481969</v>
      </c>
      <c r="W760" s="114">
        <f>IF(V760=0,0,-1*V760^2/$Z$11)</f>
        <v>-0.11203815208740817</v>
      </c>
      <c r="X760" s="61">
        <f>IF($AA$11,$Z$11*($Q760-1)/(1+W767*($Q760-1)),0)</f>
        <v>-0.10584968481946437</v>
      </c>
      <c r="Y760" s="114">
        <f>IF(X760=0,0,-1*X760^2/$Z$11)</f>
        <v>-0.11204155776379947</v>
      </c>
      <c r="Z760" s="61">
        <f>IF($AA$11,$Z$11*($Q760-1)/(1+Y767*($Q760-1)),0)</f>
        <v>-0.10584968484417259</v>
      </c>
      <c r="AA760" s="114">
        <f>IF(Z760=0,0,-1*Z760^2/$Z$11)</f>
        <v>-0.1120415578161066</v>
      </c>
      <c r="AB760" s="61">
        <f>IF($AA$11,$Z$11*($Q760-1)/(1+AA767*($Q760-1)),0)</f>
        <v>-0.10584968484417258</v>
      </c>
      <c r="AC760" s="114">
        <f>IF(AB760=0,0,-1*AB760^2/$Z$11)</f>
        <v>-0.11204155781610659</v>
      </c>
      <c r="AD760" s="61">
        <f>IF($AA$11,$Z$11*($Q760-1)/(1+AC767*($Q760-1)),0)</f>
        <v>-0.10584968484417259</v>
      </c>
      <c r="AE760" s="114">
        <f>IF(AD760=0,0,-1*AD760^2/$Z$11)</f>
        <v>-0.1120415578161066</v>
      </c>
      <c r="AF760" s="61">
        <f>IF($AA$11,$Z$11*($Q760-1)/(1+AE767*($Q760-1)),0)</f>
        <v>-0.10584968484417258</v>
      </c>
      <c r="AG760" s="114">
        <f>IF(AF760=0,0,-1*AF760^2/$Z$11)</f>
        <v>-0.11204155781610659</v>
      </c>
      <c r="AH760" s="61">
        <f>IF($AA$11,$Z$11*($Q760-1)/(1+AG767*($Q760-1)),0)</f>
        <v>-0.10584968484417259</v>
      </c>
      <c r="AI760" s="114">
        <f>IF(AH760=0,0,-1*AH760^2/$Z$11)</f>
        <v>-0.1120415578161066</v>
      </c>
      <c r="AJ760" s="61">
        <f>IF($AA$11,$Z$11*($Q760-1)/(1+AI767*($Q760-1)),0)</f>
        <v>-0.10584968484417258</v>
      </c>
      <c r="AK760" s="114">
        <f>IF(AJ760=0,0,-1*AJ760^2/$Z$11)</f>
        <v>-0.11204155781610659</v>
      </c>
      <c r="AL760" s="61">
        <f>IF($AA$11,$Z$11*($Q760-1)/(1+AK767*($Q760-1)),0)</f>
        <v>-0.10584968484417259</v>
      </c>
      <c r="AM760" s="114">
        <f>IF(AL760=0,0,-1*AL760^2/$Z$11)</f>
        <v>-0.1120415578161066</v>
      </c>
      <c r="AN760" s="61">
        <f>IF($AA$11,$Z$11*($Q760-1)/(1+AM767*($Q760-1)),0)</f>
        <v>-0.10584968484417258</v>
      </c>
      <c r="AO760" s="114">
        <f>IF(AN760=0,0,-1*AN760^2/$Z$11)</f>
        <v>-0.11204155781610659</v>
      </c>
      <c r="AP760" s="61">
        <f>IF($AA$11,$Z$11*($Q760-1)/(1+AO767*($Q760-1)),0)</f>
        <v>-0.10584968484417259</v>
      </c>
      <c r="AQ760" s="114">
        <f>IF(AP760=0,0,-1*AP760^2/$Z$11)</f>
        <v>-0.1120415578161066</v>
      </c>
      <c r="AR760" s="61">
        <f>IF($AA$11,$Z$11*($Q760-1)/(1+AQ767*($Q760-1)),0)</f>
        <v>-0.10584968484417258</v>
      </c>
      <c r="AS760" s="114">
        <f>IF(AR760=0,0,-1*AR760^2/$Z$11)</f>
        <v>-0.11204155781610659</v>
      </c>
      <c r="AT760" s="61">
        <f>IF($AA$11,$Z$11*($Q760-1)/(1+AS767*($Q760-1)),0)</f>
        <v>-0.10584968484417259</v>
      </c>
      <c r="AU760" s="114">
        <f>IF(AT760=0,0,-1*AT760^2/$Z$11)</f>
        <v>-0.1120415578161066</v>
      </c>
      <c r="AV760" s="61">
        <f>IF($AA$11,$Z$11*($Q760-1)/(1+AU767*($Q760-1)),0)</f>
        <v>-0.10584968484417258</v>
      </c>
      <c r="AW760" s="114">
        <f>IF(AV760=0,0,-1*AV760^2/$Z$11)</f>
        <v>-0.11204155781610659</v>
      </c>
      <c r="AX760" s="61">
        <f>IF($AA$11,$Z$11*($Q760-1)/(1+AW767*($Q760-1)),0)</f>
        <v>-0.10584968484417259</v>
      </c>
      <c r="AY760" s="114">
        <f>IF(AX760=0,0,-1*AX760^2/$Z$11)</f>
        <v>-0.1120415578161066</v>
      </c>
      <c r="AZ760" s="61">
        <f>IF($AA$11,$Z$11*($Q760-1)/(1+AY767*($Q760-1)),0)</f>
        <v>-0.10584968484417258</v>
      </c>
      <c r="BA760" s="114">
        <f>IF(AZ760=0,0,-1*AZ760^2/$Z$11)</f>
        <v>-0.11204155781610659</v>
      </c>
      <c r="BB760" s="61">
        <f>IF($AA$11,$Z$11*($Q760-1)/(1+BA767*($Q760-1)),0)</f>
        <v>-0.10584968484417259</v>
      </c>
      <c r="BC760" s="114">
        <f>IF(BB760=0,0,-1*BB760^2/$Z$11)</f>
        <v>-0.1120415578161066</v>
      </c>
      <c r="BD760" s="61">
        <f>IF($AA$11,$Z$11*($Q760-1)/(1+BC767*($Q760-1)),0)</f>
        <v>-0.10584968484417258</v>
      </c>
      <c r="BE760" s="114">
        <f>IF(BD760=0,0,-1*BD760^2/$Z$11)</f>
        <v>-0.11204155781610659</v>
      </c>
      <c r="BF760" s="61">
        <f>IF($AA$11,$Z$11*($Q760-1)/(1+BE767*($Q760-1)),0)</f>
        <v>-0.10584968484417259</v>
      </c>
      <c r="BG760" s="114">
        <f>IF(BF760=0,0,-1*BF760^2/$Z$11)</f>
        <v>-0.1120415578161066</v>
      </c>
      <c r="BH760" s="61">
        <f>IF($AA$11,$Z$11*($Q760-1)/(1+BG767*($Q760-1)),0)</f>
        <v>-0.10584968484417258</v>
      </c>
      <c r="BI760" s="114">
        <f>IF(BH760=0,0,-1*BH760^2/$Z$11)</f>
        <v>-0.11204155781610659</v>
      </c>
      <c r="BJ760" s="61">
        <f>IF($AA$11,$Z$11*($Q760-1)/(1+BI767*($Q760-1)),0)</f>
        <v>-0.10584968484417259</v>
      </c>
      <c r="BK760" s="114">
        <f>IF(BJ760=0,0,-1*BJ760^2/$Z$11)</f>
        <v>-0.1120415578161066</v>
      </c>
      <c r="BL760" s="61">
        <f>IF($AA$11,$Z$11*($Q760-1)/(1+BK767*($Q760-1)),0)</f>
        <v>-0.10584968484417258</v>
      </c>
      <c r="BM760" s="114">
        <f>IF(BL760=0,0,-1*BL760^2/$Z$11)</f>
        <v>-0.11204155781610659</v>
      </c>
      <c r="BN760" s="61">
        <f>IF($AA$11,$Z$11*($Q760-1)/(1+BM767*($Q760-1)),0)</f>
        <v>-0.10584968484417259</v>
      </c>
      <c r="BO760" s="114">
        <f>IF(BN760=0,0,-1*BN760^2/$Z$11)</f>
        <v>-0.1120415578161066</v>
      </c>
      <c r="BP760" s="61">
        <f>IF($AA$11,$Z$11*($Q760-1)/(1+BO767*($Q760-1)),0)</f>
        <v>-0.10584968484417258</v>
      </c>
      <c r="BQ760" s="114">
        <f>IF(BP760=0,0,-1*BP760^2/$Z$11)</f>
        <v>-0.11204155781610659</v>
      </c>
      <c r="BR760" s="61">
        <f>IF($AA$11,$Z$11*($Q760-1)/(1+BQ767*($Q760-1)),0)</f>
        <v>-0.10584968484417259</v>
      </c>
      <c r="BS760" s="114">
        <f>IF(BR760=0,0,-1*BR760^2/$Z$11)</f>
        <v>-0.1120415578161066</v>
      </c>
      <c r="BT760" s="61">
        <f>IF($AA$11,$Z$11*($Q760-1)/(1+BS767*($Q760-1)),0)</f>
        <v>-0.10584968484417258</v>
      </c>
      <c r="BU760" s="114">
        <f>IF(BT760=0,0,-1*BT760^2/$Z$11)</f>
        <v>-0.11204155781610659</v>
      </c>
      <c r="BV760" s="61">
        <f>IF($AA$11,$Z$11*($Q760-1)/(1+BU767*($Q760-1)),0)</f>
        <v>-0.10584968484417259</v>
      </c>
      <c r="BW760" s="114">
        <f>IF(BV760=0,0,-1*BV760^2/$Z$11)</f>
        <v>-0.1120415578161066</v>
      </c>
      <c r="BX760" s="61">
        <f>IF($AA$11,$Z$11*($Q760-1)/(1+BW767*($Q760-1)),0)</f>
        <v>-0.10584968484417258</v>
      </c>
      <c r="BY760" s="114">
        <f>IF(BX760=0,0,-1*BX760^2/$Z$11)</f>
        <v>-0.11204155781610659</v>
      </c>
      <c r="BZ760" s="61">
        <f>IF($AA$11,$Z$11*($Q760-1)/(1+BY767*($Q760-1)),0)</f>
        <v>-0.10584968484417259</v>
      </c>
      <c r="CA760" s="114">
        <f>IF(BZ760=0,0,-1*BZ760^2/$Z$11)</f>
        <v>-0.1120415578161066</v>
      </c>
      <c r="CB760" s="61">
        <f>IF($AA$11,$Z$11*($Q760-1)/(1+CA767*($Q760-1)),0)</f>
        <v>-0.10584968484417258</v>
      </c>
      <c r="CC760" s="114">
        <f>IF(CB760=0,0,-1*CB760^2/$Z$11)</f>
        <v>-0.11204155781610659</v>
      </c>
      <c r="CD760" s="61">
        <f>IF($AA$11,$Z$11*($Q760-1)/(1+CC767*($Q760-1)),0)</f>
        <v>-0.10584968484417259</v>
      </c>
      <c r="CE760" s="114">
        <f>IF(CD760=0,0,-1*CD760^2/$Z$11)</f>
        <v>-0.1120415578161066</v>
      </c>
      <c r="CF760" s="61">
        <f>IF($AA$11,$Z$11*($Q760-1)/(1+CE767*($Q760-1)),0)</f>
        <v>-0.10584968484417258</v>
      </c>
      <c r="CG760" s="114">
        <f>IF(CF760=0,0,-1*CF760^2/$Z$11)</f>
        <v>-0.11204155781610659</v>
      </c>
      <c r="CH760" s="61">
        <f>IF($AA$11,$Z$11*($Q760-1)/(1+CG767*($Q760-1)),0)</f>
        <v>-0.10584968484417259</v>
      </c>
      <c r="CI760" s="114">
        <f>IF(CH760=0,0,-1*CH760^2/$Z$11)</f>
        <v>-0.1120415578161066</v>
      </c>
      <c r="CJ760" s="61">
        <f>IF($AA$11,$Z$11*($Q760-1)/(1+CI767*($Q760-1)),0)</f>
        <v>-0.10584968484417258</v>
      </c>
      <c r="CK760" s="114">
        <f>IF(CJ760=0,0,-1*CJ760^2/$Z$11)</f>
        <v>-0.11204155781610659</v>
      </c>
      <c r="CL760" s="61">
        <f>IF($AA$11,$Z$11*($Q760-1)/(1+CK767*($Q760-1)),0)</f>
        <v>-0.10584968484417259</v>
      </c>
      <c r="CM760" s="114">
        <f>IF(CL760=0,0,-1*CL760^2/$Z$11)</f>
        <v>-0.1120415578161066</v>
      </c>
      <c r="CN760" s="61">
        <f>IF($AA$11,$Z$11*($Q760-1)/(1+CM767*($Q760-1)),0)</f>
        <v>-0.10584968484417258</v>
      </c>
      <c r="CO760" s="114">
        <f>IF(CN760=0,0,-1*CN760^2/$Z$11)</f>
        <v>-0.11204155781610659</v>
      </c>
      <c r="CP760" s="61">
        <f>IF($AA$11,$Z$11*($Q760-1)/(1+CO767*($Q760-1)),0)</f>
        <v>-0.10584968484417259</v>
      </c>
      <c r="CQ760" s="114">
        <f>IF(CP760=0,0,-1*CP760^2/$Z$11)</f>
        <v>-0.1120415578161066</v>
      </c>
      <c r="CR760" s="61">
        <f>IF($AA$11,$Z$11*($Q760-1)/(1+CQ767*($Q760-1)),0)</f>
        <v>-0.10584968484417258</v>
      </c>
      <c r="CS760" s="114">
        <f>IF(CR760=0,0,-1*CR760^2/$Z$11)</f>
        <v>-0.11204155781610659</v>
      </c>
      <c r="CT760" s="61">
        <f>IF($AA$11,$Z$11*($Q760-1)/(1+CS767*($Q760-1)),0)</f>
        <v>-0.10584968484417259</v>
      </c>
      <c r="CU760" s="114">
        <f>IF(CT760=0,0,-1*CT760^2/$Z$11)</f>
        <v>-0.1120415578161066</v>
      </c>
      <c r="CV760" s="61">
        <f>IF($AA$11,$Z$11*($Q760-1)/(1+CU767*($Q760-1)),0)</f>
        <v>-0.10584968484417258</v>
      </c>
      <c r="CW760" s="114">
        <f>IF(CV760=0,0,-1*CV760^2/$Z$11)</f>
        <v>-0.11204155781610659</v>
      </c>
      <c r="CX760" s="61">
        <f>IF($AA$11,$Z$11*($Q760-1)/(1+CW767*($Q760-1)),0)</f>
        <v>-0.10584968484417259</v>
      </c>
      <c r="CY760" s="114">
        <f>IF(CX760=0,0,-1*CX760^2/$Z$11)</f>
        <v>-0.1120415578161066</v>
      </c>
      <c r="CZ760" s="61">
        <f>IF($AA$11,$Z$11*($Q760-1)/(1+CY767*($Q760-1)),0)</f>
        <v>-0.10584968484417258</v>
      </c>
      <c r="DA760" s="114">
        <f>IF(CZ760=0,0,-1*CZ760^2/$Z$11)</f>
        <v>-0.11204155781610659</v>
      </c>
      <c r="DB760" s="61">
        <f>IF($AA$11,$Z$11*($Q760-1)/(1+DA767*($Q760-1)),0)</f>
        <v>-0.10584968484417259</v>
      </c>
      <c r="DC760" s="114">
        <f>IF(DB760=0,0,-1*DB760^2/$Z$11)</f>
        <v>-0.1120415578161066</v>
      </c>
      <c r="DD760" s="61">
        <f>IF($AA$11,$Z$11*($Q760-1)/(1+DC767*($Q760-1)),0)</f>
        <v>-0.10584968484417258</v>
      </c>
      <c r="DE760" s="114">
        <f>IF(DD760=0,0,-1*DD760^2/$Z$11)</f>
        <v>-0.11204155781610659</v>
      </c>
      <c r="DF760" s="61">
        <f>IF($AA$11,$Z$11*($Q760-1)/(1+DE767*($Q760-1)),0)</f>
        <v>-0.10584968484417259</v>
      </c>
      <c r="DG760" s="114">
        <f>IF(DF760=0,0,-1*DF760^2/$Z$11)</f>
        <v>-0.1120415578161066</v>
      </c>
      <c r="DH760" s="61">
        <f>IF($AA$11,$Z$11*($Q760-1)/(1+DG767*($Q760-1)),0)</f>
        <v>-0.10584968484417258</v>
      </c>
      <c r="DI760" s="114">
        <f>IF(DH760=0,0,-1*DH760^2/$Z$11)</f>
        <v>-0.11204155781610659</v>
      </c>
      <c r="DJ760" s="61">
        <f>IF($AA$11,$Z$11*($Q760-1)/(1+DI767*($Q760-1)),0)</f>
        <v>-0.10584968484417259</v>
      </c>
      <c r="DK760" s="114">
        <f>IF(DJ760=0,0,-1*DJ760^2/$Z$11)</f>
        <v>-0.1120415578161066</v>
      </c>
      <c r="DL760" s="61">
        <f>IF($AA$11,$Z$11*($Q760-1)/(1+DK767*($Q760-1)),0)</f>
        <v>-0.10584968484417258</v>
      </c>
      <c r="DM760" s="154">
        <f>IF(DL760=0,0,-1*DL760^2/$Z$11)</f>
        <v>-0.11204155781610659</v>
      </c>
    </row>
    <row r="761" spans="14:117" x14ac:dyDescent="0.25">
      <c r="N761" s="153">
        <f>$Z$12/(O754*(Q761-1)+1)</f>
        <v>0.12962149435869302</v>
      </c>
      <c r="O761" s="169">
        <f t="shared" si="141"/>
        <v>7.7696751062136908E-3</v>
      </c>
      <c r="P761" s="78">
        <v>6</v>
      </c>
      <c r="Q761" s="61">
        <f>IF($AA$12,AV736/AV748,0)</f>
        <v>5.9941255458089232E-2</v>
      </c>
      <c r="R761" s="61">
        <f>IF($AA$12,$Z$12*($Q761-1)/(1+O714*($Q761-1)),0)</f>
        <v>-0.12185181925244126</v>
      </c>
      <c r="S761" s="114">
        <f>IF(R761=0,0,-1*R761^2/$Z$12)</f>
        <v>-0.14847865855129613</v>
      </c>
      <c r="T761" s="61">
        <f>IF($AA$12,$Z$12*($Q761-1)/(1+S767*($Q761-1)),0)</f>
        <v>-0.12240326596625542</v>
      </c>
      <c r="U761" s="114">
        <f>IF(T761=0,0,-1*T761^2/$Z$12)</f>
        <v>-0.1498255951920586</v>
      </c>
      <c r="V761" s="61">
        <f>IF($AA$12,$Z$12*($Q761-1)/(1+U767*($Q761-1)),0)</f>
        <v>-0.12184968729920015</v>
      </c>
      <c r="W761" s="114">
        <f>IF(V761=0,0,-1*V761^2/$Z$12)</f>
        <v>-0.14847346294912858</v>
      </c>
      <c r="X761" s="61">
        <f>IF($AA$12,$Z$12*($Q761-1)/(1+W767*($Q761-1)),0)</f>
        <v>-0.12185181921973576</v>
      </c>
      <c r="Y761" s="114">
        <f>IF(X761=0,0,-1*X761^2/$Z$12)</f>
        <v>-0.14847865847159164</v>
      </c>
      <c r="Z761" s="61">
        <f>IF($AA$12,$Z$12*($Q761-1)/(1+Y767*($Q761-1)),0)</f>
        <v>-0.12185181925247934</v>
      </c>
      <c r="AA761" s="114">
        <f>IF(Z761=0,0,-1*Z761^2/$Z$12)</f>
        <v>-0.14847865855138895</v>
      </c>
      <c r="AB761" s="61">
        <f>IF($AA$12,$Z$12*($Q761-1)/(1+AA767*($Q761-1)),0)</f>
        <v>-0.12185181925247932</v>
      </c>
      <c r="AC761" s="114">
        <f>IF(AB761=0,0,-1*AB761^2/$Z$12)</f>
        <v>-0.14847865855138886</v>
      </c>
      <c r="AD761" s="61">
        <f>IF($AA$12,$Z$12*($Q761-1)/(1+AC767*($Q761-1)),0)</f>
        <v>-0.12185181925247934</v>
      </c>
      <c r="AE761" s="114">
        <f>IF(AD761=0,0,-1*AD761^2/$Z$12)</f>
        <v>-0.14847865855138895</v>
      </c>
      <c r="AF761" s="61">
        <f>IF($AA$12,$Z$12*($Q761-1)/(1+AE767*($Q761-1)),0)</f>
        <v>-0.12185181925247932</v>
      </c>
      <c r="AG761" s="114">
        <f>IF(AF761=0,0,-1*AF761^2/$Z$12)</f>
        <v>-0.14847865855138886</v>
      </c>
      <c r="AH761" s="61">
        <f>IF($AA$12,$Z$12*($Q761-1)/(1+AG767*($Q761-1)),0)</f>
        <v>-0.12185181925247934</v>
      </c>
      <c r="AI761" s="114">
        <f>IF(AH761=0,0,-1*AH761^2/$Z$12)</f>
        <v>-0.14847865855138895</v>
      </c>
      <c r="AJ761" s="61">
        <f>IF($AA$12,$Z$12*($Q761-1)/(1+AI767*($Q761-1)),0)</f>
        <v>-0.12185181925247932</v>
      </c>
      <c r="AK761" s="114">
        <f>IF(AJ761=0,0,-1*AJ761^2/$Z$12)</f>
        <v>-0.14847865855138886</v>
      </c>
      <c r="AL761" s="61">
        <f>IF($AA$12,$Z$12*($Q761-1)/(1+AK767*($Q761-1)),0)</f>
        <v>-0.12185181925247934</v>
      </c>
      <c r="AM761" s="114">
        <f>IF(AL761=0,0,-1*AL761^2/$Z$12)</f>
        <v>-0.14847865855138895</v>
      </c>
      <c r="AN761" s="61">
        <f>IF($AA$12,$Z$12*($Q761-1)/(1+AM767*($Q761-1)),0)</f>
        <v>-0.12185181925247932</v>
      </c>
      <c r="AO761" s="114">
        <f>IF(AN761=0,0,-1*AN761^2/$Z$12)</f>
        <v>-0.14847865855138886</v>
      </c>
      <c r="AP761" s="61">
        <f>IF($AA$12,$Z$12*($Q761-1)/(1+AO767*($Q761-1)),0)</f>
        <v>-0.12185181925247934</v>
      </c>
      <c r="AQ761" s="114">
        <f>IF(AP761=0,0,-1*AP761^2/$Z$12)</f>
        <v>-0.14847865855138895</v>
      </c>
      <c r="AR761" s="61">
        <f>IF($AA$12,$Z$12*($Q761-1)/(1+AQ767*($Q761-1)),0)</f>
        <v>-0.12185181925247932</v>
      </c>
      <c r="AS761" s="114">
        <f>IF(AR761=0,0,-1*AR761^2/$Z$12)</f>
        <v>-0.14847865855138886</v>
      </c>
      <c r="AT761" s="61">
        <f>IF($AA$12,$Z$12*($Q761-1)/(1+AS767*($Q761-1)),0)</f>
        <v>-0.12185181925247934</v>
      </c>
      <c r="AU761" s="114">
        <f>IF(AT761=0,0,-1*AT761^2/$Z$12)</f>
        <v>-0.14847865855138895</v>
      </c>
      <c r="AV761" s="61">
        <f>IF($AA$12,$Z$12*($Q761-1)/(1+AU767*($Q761-1)),0)</f>
        <v>-0.12185181925247932</v>
      </c>
      <c r="AW761" s="114">
        <f>IF(AV761=0,0,-1*AV761^2/$Z$12)</f>
        <v>-0.14847865855138886</v>
      </c>
      <c r="AX761" s="61">
        <f>IF($AA$12,$Z$12*($Q761-1)/(1+AW767*($Q761-1)),0)</f>
        <v>-0.12185181925247934</v>
      </c>
      <c r="AY761" s="114">
        <f>IF(AX761=0,0,-1*AX761^2/$Z$12)</f>
        <v>-0.14847865855138895</v>
      </c>
      <c r="AZ761" s="61">
        <f>IF($AA$12,$Z$12*($Q761-1)/(1+AY767*($Q761-1)),0)</f>
        <v>-0.12185181925247932</v>
      </c>
      <c r="BA761" s="114">
        <f>IF(AZ761=0,0,-1*AZ761^2/$Z$12)</f>
        <v>-0.14847865855138886</v>
      </c>
      <c r="BB761" s="61">
        <f>IF($AA$12,$Z$12*($Q761-1)/(1+BA767*($Q761-1)),0)</f>
        <v>-0.12185181925247934</v>
      </c>
      <c r="BC761" s="114">
        <f>IF(BB761=0,0,-1*BB761^2/$Z$12)</f>
        <v>-0.14847865855138895</v>
      </c>
      <c r="BD761" s="61">
        <f>IF($AA$12,$Z$12*($Q761-1)/(1+BC767*($Q761-1)),0)</f>
        <v>-0.12185181925247932</v>
      </c>
      <c r="BE761" s="114">
        <f>IF(BD761=0,0,-1*BD761^2/$Z$12)</f>
        <v>-0.14847865855138886</v>
      </c>
      <c r="BF761" s="61">
        <f>IF($AA$12,$Z$12*($Q761-1)/(1+BE767*($Q761-1)),0)</f>
        <v>-0.12185181925247934</v>
      </c>
      <c r="BG761" s="114">
        <f>IF(BF761=0,0,-1*BF761^2/$Z$12)</f>
        <v>-0.14847865855138895</v>
      </c>
      <c r="BH761" s="61">
        <f>IF($AA$12,$Z$12*($Q761-1)/(1+BG767*($Q761-1)),0)</f>
        <v>-0.12185181925247932</v>
      </c>
      <c r="BI761" s="114">
        <f>IF(BH761=0,0,-1*BH761^2/$Z$12)</f>
        <v>-0.14847865855138886</v>
      </c>
      <c r="BJ761" s="61">
        <f>IF($AA$12,$Z$12*($Q761-1)/(1+BI767*($Q761-1)),0)</f>
        <v>-0.12185181925247934</v>
      </c>
      <c r="BK761" s="114">
        <f>IF(BJ761=0,0,-1*BJ761^2/$Z$12)</f>
        <v>-0.14847865855138895</v>
      </c>
      <c r="BL761" s="61">
        <f>IF($AA$12,$Z$12*($Q761-1)/(1+BK767*($Q761-1)),0)</f>
        <v>-0.12185181925247932</v>
      </c>
      <c r="BM761" s="114">
        <f>IF(BL761=0,0,-1*BL761^2/$Z$12)</f>
        <v>-0.14847865855138886</v>
      </c>
      <c r="BN761" s="61">
        <f>IF($AA$12,$Z$12*($Q761-1)/(1+BM767*($Q761-1)),0)</f>
        <v>-0.12185181925247934</v>
      </c>
      <c r="BO761" s="114">
        <f>IF(BN761=0,0,-1*BN761^2/$Z$12)</f>
        <v>-0.14847865855138895</v>
      </c>
      <c r="BP761" s="61">
        <f>IF($AA$12,$Z$12*($Q761-1)/(1+BO767*($Q761-1)),0)</f>
        <v>-0.12185181925247932</v>
      </c>
      <c r="BQ761" s="114">
        <f>IF(BP761=0,0,-1*BP761^2/$Z$12)</f>
        <v>-0.14847865855138886</v>
      </c>
      <c r="BR761" s="61">
        <f>IF($AA$12,$Z$12*($Q761-1)/(1+BQ767*($Q761-1)),0)</f>
        <v>-0.12185181925247934</v>
      </c>
      <c r="BS761" s="114">
        <f>IF(BR761=0,0,-1*BR761^2/$Z$12)</f>
        <v>-0.14847865855138895</v>
      </c>
      <c r="BT761" s="61">
        <f>IF($AA$12,$Z$12*($Q761-1)/(1+BS767*($Q761-1)),0)</f>
        <v>-0.12185181925247932</v>
      </c>
      <c r="BU761" s="114">
        <f>IF(BT761=0,0,-1*BT761^2/$Z$12)</f>
        <v>-0.14847865855138886</v>
      </c>
      <c r="BV761" s="61">
        <f>IF($AA$12,$Z$12*($Q761-1)/(1+BU767*($Q761-1)),0)</f>
        <v>-0.12185181925247934</v>
      </c>
      <c r="BW761" s="114">
        <f>IF(BV761=0,0,-1*BV761^2/$Z$12)</f>
        <v>-0.14847865855138895</v>
      </c>
      <c r="BX761" s="61">
        <f>IF($AA$12,$Z$12*($Q761-1)/(1+BW767*($Q761-1)),0)</f>
        <v>-0.12185181925247932</v>
      </c>
      <c r="BY761" s="114">
        <f>IF(BX761=0,0,-1*BX761^2/$Z$12)</f>
        <v>-0.14847865855138886</v>
      </c>
      <c r="BZ761" s="61">
        <f>IF($AA$12,$Z$12*($Q761-1)/(1+BY767*($Q761-1)),0)</f>
        <v>-0.12185181925247934</v>
      </c>
      <c r="CA761" s="114">
        <f>IF(BZ761=0,0,-1*BZ761^2/$Z$12)</f>
        <v>-0.14847865855138895</v>
      </c>
      <c r="CB761" s="61">
        <f>IF($AA$12,$Z$12*($Q761-1)/(1+CA767*($Q761-1)),0)</f>
        <v>-0.12185181925247932</v>
      </c>
      <c r="CC761" s="114">
        <f>IF(CB761=0,0,-1*CB761^2/$Z$12)</f>
        <v>-0.14847865855138886</v>
      </c>
      <c r="CD761" s="61">
        <f>IF($AA$12,$Z$12*($Q761-1)/(1+CC767*($Q761-1)),0)</f>
        <v>-0.12185181925247934</v>
      </c>
      <c r="CE761" s="114">
        <f>IF(CD761=0,0,-1*CD761^2/$Z$12)</f>
        <v>-0.14847865855138895</v>
      </c>
      <c r="CF761" s="61">
        <f>IF($AA$12,$Z$12*($Q761-1)/(1+CE767*($Q761-1)),0)</f>
        <v>-0.12185181925247932</v>
      </c>
      <c r="CG761" s="114">
        <f>IF(CF761=0,0,-1*CF761^2/$Z$12)</f>
        <v>-0.14847865855138886</v>
      </c>
      <c r="CH761" s="61">
        <f>IF($AA$12,$Z$12*($Q761-1)/(1+CG767*($Q761-1)),0)</f>
        <v>-0.12185181925247934</v>
      </c>
      <c r="CI761" s="114">
        <f>IF(CH761=0,0,-1*CH761^2/$Z$12)</f>
        <v>-0.14847865855138895</v>
      </c>
      <c r="CJ761" s="61">
        <f>IF($AA$12,$Z$12*($Q761-1)/(1+CI767*($Q761-1)),0)</f>
        <v>-0.12185181925247932</v>
      </c>
      <c r="CK761" s="114">
        <f>IF(CJ761=0,0,-1*CJ761^2/$Z$12)</f>
        <v>-0.14847865855138886</v>
      </c>
      <c r="CL761" s="61">
        <f>IF($AA$12,$Z$12*($Q761-1)/(1+CK767*($Q761-1)),0)</f>
        <v>-0.12185181925247934</v>
      </c>
      <c r="CM761" s="114">
        <f>IF(CL761=0,0,-1*CL761^2/$Z$12)</f>
        <v>-0.14847865855138895</v>
      </c>
      <c r="CN761" s="61">
        <f>IF($AA$12,$Z$12*($Q761-1)/(1+CM767*($Q761-1)),0)</f>
        <v>-0.12185181925247932</v>
      </c>
      <c r="CO761" s="114">
        <f>IF(CN761=0,0,-1*CN761^2/$Z$12)</f>
        <v>-0.14847865855138886</v>
      </c>
      <c r="CP761" s="61">
        <f>IF($AA$12,$Z$12*($Q761-1)/(1+CO767*($Q761-1)),0)</f>
        <v>-0.12185181925247934</v>
      </c>
      <c r="CQ761" s="114">
        <f>IF(CP761=0,0,-1*CP761^2/$Z$12)</f>
        <v>-0.14847865855138895</v>
      </c>
      <c r="CR761" s="61">
        <f>IF($AA$12,$Z$12*($Q761-1)/(1+CQ767*($Q761-1)),0)</f>
        <v>-0.12185181925247932</v>
      </c>
      <c r="CS761" s="114">
        <f>IF(CR761=0,0,-1*CR761^2/$Z$12)</f>
        <v>-0.14847865855138886</v>
      </c>
      <c r="CT761" s="61">
        <f>IF($AA$12,$Z$12*($Q761-1)/(1+CS767*($Q761-1)),0)</f>
        <v>-0.12185181925247934</v>
      </c>
      <c r="CU761" s="114">
        <f>IF(CT761=0,0,-1*CT761^2/$Z$12)</f>
        <v>-0.14847865855138895</v>
      </c>
      <c r="CV761" s="61">
        <f>IF($AA$12,$Z$12*($Q761-1)/(1+CU767*($Q761-1)),0)</f>
        <v>-0.12185181925247932</v>
      </c>
      <c r="CW761" s="114">
        <f>IF(CV761=0,0,-1*CV761^2/$Z$12)</f>
        <v>-0.14847865855138886</v>
      </c>
      <c r="CX761" s="61">
        <f>IF($AA$12,$Z$12*($Q761-1)/(1+CW767*($Q761-1)),0)</f>
        <v>-0.12185181925247934</v>
      </c>
      <c r="CY761" s="114">
        <f>IF(CX761=0,0,-1*CX761^2/$Z$12)</f>
        <v>-0.14847865855138895</v>
      </c>
      <c r="CZ761" s="61">
        <f>IF($AA$12,$Z$12*($Q761-1)/(1+CY767*($Q761-1)),0)</f>
        <v>-0.12185181925247932</v>
      </c>
      <c r="DA761" s="114">
        <f>IF(CZ761=0,0,-1*CZ761^2/$Z$12)</f>
        <v>-0.14847865855138886</v>
      </c>
      <c r="DB761" s="61">
        <f>IF($AA$12,$Z$12*($Q761-1)/(1+DA767*($Q761-1)),0)</f>
        <v>-0.12185181925247934</v>
      </c>
      <c r="DC761" s="114">
        <f>IF(DB761=0,0,-1*DB761^2/$Z$12)</f>
        <v>-0.14847865855138895</v>
      </c>
      <c r="DD761" s="61">
        <f>IF($AA$12,$Z$12*($Q761-1)/(1+DC767*($Q761-1)),0)</f>
        <v>-0.12185181925247932</v>
      </c>
      <c r="DE761" s="114">
        <f>IF(DD761=0,0,-1*DD761^2/$Z$12)</f>
        <v>-0.14847865855138886</v>
      </c>
      <c r="DF761" s="61">
        <f>IF($AA$12,$Z$12*($Q761-1)/(1+DE767*($Q761-1)),0)</f>
        <v>-0.12185181925247934</v>
      </c>
      <c r="DG761" s="114">
        <f>IF(DF761=0,0,-1*DF761^2/$Z$12)</f>
        <v>-0.14847865855138895</v>
      </c>
      <c r="DH761" s="61">
        <f>IF($AA$12,$Z$12*($Q761-1)/(1+DG767*($Q761-1)),0)</f>
        <v>-0.12185181925247932</v>
      </c>
      <c r="DI761" s="114">
        <f>IF(DH761=0,0,-1*DH761^2/$Z$12)</f>
        <v>-0.14847865855138886</v>
      </c>
      <c r="DJ761" s="61">
        <f>IF($AA$12,$Z$12*($Q761-1)/(1+DI767*($Q761-1)),0)</f>
        <v>-0.12185181925247934</v>
      </c>
      <c r="DK761" s="114">
        <f>IF(DJ761=0,0,-1*DJ761^2/$Z$12)</f>
        <v>-0.14847865855138895</v>
      </c>
      <c r="DL761" s="61">
        <f>IF($AA$12,$Z$12*($Q761-1)/(1+DK767*($Q761-1)),0)</f>
        <v>-0.12185181925247932</v>
      </c>
      <c r="DM761" s="154">
        <f>IF(DL761=0,0,-1*DL761^2/$Z$12)</f>
        <v>-0.14847865855138886</v>
      </c>
    </row>
    <row r="762" spans="14:117" x14ac:dyDescent="0.25">
      <c r="N762" s="153">
        <f>$Z$13/(O754*(Q762-1)+1)</f>
        <v>3.9090198547364077E-2</v>
      </c>
      <c r="O762" s="169">
        <f t="shared" si="141"/>
        <v>0.28965048519046072</v>
      </c>
      <c r="P762" s="78">
        <v>7</v>
      </c>
      <c r="Q762" s="61">
        <f>IF($AA$13,AV737/AV749,0)</f>
        <v>7.4097982602851822</v>
      </c>
      <c r="R762" s="61">
        <f>IF($AA$13,$Z$13*($Q762-1)/(1+O714*($Q762-1)),0)</f>
        <v>0.25056028664325758</v>
      </c>
      <c r="S762" s="114">
        <f>IF(R762=0,0,-1*R762^2/$Z$13)</f>
        <v>-0.62780457242751397</v>
      </c>
      <c r="T762" s="61">
        <f>IF($AA$13,$Z$13*($Q762-1)/(1+S767*($Q762-1)),0)</f>
        <v>0.24826044309618411</v>
      </c>
      <c r="U762" s="114">
        <f>IF(T762=0,0,-1*T762^2/$Z$13)</f>
        <v>-0.61633247606313668</v>
      </c>
      <c r="V762" s="61">
        <f>IF($AA$13,$Z$13*($Q762-1)/(1+U767*($Q762-1)),0)</f>
        <v>0.2505693015520753</v>
      </c>
      <c r="W762" s="114">
        <f>IF(V762=0,0,-1*V762^2/$Z$13)</f>
        <v>-0.62784974880294842</v>
      </c>
      <c r="X762" s="61">
        <f>IF($AA$13,$Z$13*($Q762-1)/(1+W767*($Q762-1)),0)</f>
        <v>0.25056028678154463</v>
      </c>
      <c r="Y762" s="114">
        <f>IF(X762=0,0,-1*X762^2/$Z$13)</f>
        <v>-0.62780457312049875</v>
      </c>
      <c r="Z762" s="61">
        <f>IF($AA$13,$Z$13*($Q762-1)/(1+Y767*($Q762-1)),0)</f>
        <v>0.2505602866430966</v>
      </c>
      <c r="AA762" s="114">
        <f>IF(Z762=0,0,-1*Z762^2/$Z$13)</f>
        <v>-0.62780457242670729</v>
      </c>
      <c r="AB762" s="61">
        <f>IF($AA$13,$Z$13*($Q762-1)/(1+AA767*($Q762-1)),0)</f>
        <v>0.25056028664309671</v>
      </c>
      <c r="AC762" s="114">
        <f>IF(AB762=0,0,-1*AB762^2/$Z$13)</f>
        <v>-0.62780457242670784</v>
      </c>
      <c r="AD762" s="61">
        <f>IF($AA$13,$Z$13*($Q762-1)/(1+AC767*($Q762-1)),0)</f>
        <v>0.2505602866430966</v>
      </c>
      <c r="AE762" s="114">
        <f>IF(AD762=0,0,-1*AD762^2/$Z$13)</f>
        <v>-0.62780457242670729</v>
      </c>
      <c r="AF762" s="61">
        <f>IF($AA$13,$Z$13*($Q762-1)/(1+AE767*($Q762-1)),0)</f>
        <v>0.25056028664309665</v>
      </c>
      <c r="AG762" s="114">
        <f>IF(AF762=0,0,-1*AF762^2/$Z$13)</f>
        <v>-0.62780457242670751</v>
      </c>
      <c r="AH762" s="61">
        <f>IF($AA$13,$Z$13*($Q762-1)/(1+AG767*($Q762-1)),0)</f>
        <v>0.2505602866430966</v>
      </c>
      <c r="AI762" s="114">
        <f>IF(AH762=0,0,-1*AH762^2/$Z$13)</f>
        <v>-0.62780457242670729</v>
      </c>
      <c r="AJ762" s="61">
        <f>IF($AA$13,$Z$13*($Q762-1)/(1+AI767*($Q762-1)),0)</f>
        <v>0.25056028664309671</v>
      </c>
      <c r="AK762" s="114">
        <f>IF(AJ762=0,0,-1*AJ762^2/$Z$13)</f>
        <v>-0.62780457242670784</v>
      </c>
      <c r="AL762" s="61">
        <f>IF($AA$13,$Z$13*($Q762-1)/(1+AK767*($Q762-1)),0)</f>
        <v>0.2505602866430966</v>
      </c>
      <c r="AM762" s="114">
        <f>IF(AL762=0,0,-1*AL762^2/$Z$13)</f>
        <v>-0.62780457242670729</v>
      </c>
      <c r="AN762" s="61">
        <f>IF($AA$13,$Z$13*($Q762-1)/(1+AM767*($Q762-1)),0)</f>
        <v>0.25056028664309665</v>
      </c>
      <c r="AO762" s="114">
        <f>IF(AN762=0,0,-1*AN762^2/$Z$13)</f>
        <v>-0.62780457242670751</v>
      </c>
      <c r="AP762" s="61">
        <f>IF($AA$13,$Z$13*($Q762-1)/(1+AO767*($Q762-1)),0)</f>
        <v>0.2505602866430966</v>
      </c>
      <c r="AQ762" s="114">
        <f>IF(AP762=0,0,-1*AP762^2/$Z$13)</f>
        <v>-0.62780457242670729</v>
      </c>
      <c r="AR762" s="61">
        <f>IF($AA$13,$Z$13*($Q762-1)/(1+AQ767*($Q762-1)),0)</f>
        <v>0.25056028664309671</v>
      </c>
      <c r="AS762" s="114">
        <f>IF(AR762=0,0,-1*AR762^2/$Z$13)</f>
        <v>-0.62780457242670784</v>
      </c>
      <c r="AT762" s="61">
        <f>IF($AA$13,$Z$13*($Q762-1)/(1+AS767*($Q762-1)),0)</f>
        <v>0.2505602866430966</v>
      </c>
      <c r="AU762" s="114">
        <f>IF(AT762=0,0,-1*AT762^2/$Z$13)</f>
        <v>-0.62780457242670729</v>
      </c>
      <c r="AV762" s="61">
        <f>IF($AA$13,$Z$13*($Q762-1)/(1+AU767*($Q762-1)),0)</f>
        <v>0.25056028664309665</v>
      </c>
      <c r="AW762" s="114">
        <f>IF(AV762=0,0,-1*AV762^2/$Z$13)</f>
        <v>-0.62780457242670751</v>
      </c>
      <c r="AX762" s="61">
        <f>IF($AA$13,$Z$13*($Q762-1)/(1+AW767*($Q762-1)),0)</f>
        <v>0.2505602866430966</v>
      </c>
      <c r="AY762" s="114">
        <f>IF(AX762=0,0,-1*AX762^2/$Z$13)</f>
        <v>-0.62780457242670729</v>
      </c>
      <c r="AZ762" s="61">
        <f>IF($AA$13,$Z$13*($Q762-1)/(1+AY767*($Q762-1)),0)</f>
        <v>0.25056028664309671</v>
      </c>
      <c r="BA762" s="114">
        <f>IF(AZ762=0,0,-1*AZ762^2/$Z$13)</f>
        <v>-0.62780457242670784</v>
      </c>
      <c r="BB762" s="61">
        <f>IF($AA$13,$Z$13*($Q762-1)/(1+BA767*($Q762-1)),0)</f>
        <v>0.2505602866430966</v>
      </c>
      <c r="BC762" s="114">
        <f>IF(BB762=0,0,-1*BB762^2/$Z$13)</f>
        <v>-0.62780457242670729</v>
      </c>
      <c r="BD762" s="61">
        <f>IF($AA$13,$Z$13*($Q762-1)/(1+BC767*($Q762-1)),0)</f>
        <v>0.25056028664309665</v>
      </c>
      <c r="BE762" s="114">
        <f>IF(BD762=0,0,-1*BD762^2/$Z$13)</f>
        <v>-0.62780457242670751</v>
      </c>
      <c r="BF762" s="61">
        <f>IF($AA$13,$Z$13*($Q762-1)/(1+BE767*($Q762-1)),0)</f>
        <v>0.2505602866430966</v>
      </c>
      <c r="BG762" s="114">
        <f>IF(BF762=0,0,-1*BF762^2/$Z$13)</f>
        <v>-0.62780457242670729</v>
      </c>
      <c r="BH762" s="61">
        <f>IF($AA$13,$Z$13*($Q762-1)/(1+BG767*($Q762-1)),0)</f>
        <v>0.25056028664309671</v>
      </c>
      <c r="BI762" s="114">
        <f>IF(BH762=0,0,-1*BH762^2/$Z$13)</f>
        <v>-0.62780457242670784</v>
      </c>
      <c r="BJ762" s="61">
        <f>IF($AA$13,$Z$13*($Q762-1)/(1+BI767*($Q762-1)),0)</f>
        <v>0.2505602866430966</v>
      </c>
      <c r="BK762" s="114">
        <f>IF(BJ762=0,0,-1*BJ762^2/$Z$13)</f>
        <v>-0.62780457242670729</v>
      </c>
      <c r="BL762" s="61">
        <f>IF($AA$13,$Z$13*($Q762-1)/(1+BK767*($Q762-1)),0)</f>
        <v>0.25056028664309665</v>
      </c>
      <c r="BM762" s="114">
        <f>IF(BL762=0,0,-1*BL762^2/$Z$13)</f>
        <v>-0.62780457242670751</v>
      </c>
      <c r="BN762" s="61">
        <f>IF($AA$13,$Z$13*($Q762-1)/(1+BM767*($Q762-1)),0)</f>
        <v>0.2505602866430966</v>
      </c>
      <c r="BO762" s="114">
        <f>IF(BN762=0,0,-1*BN762^2/$Z$13)</f>
        <v>-0.62780457242670729</v>
      </c>
      <c r="BP762" s="61">
        <f>IF($AA$13,$Z$13*($Q762-1)/(1+BO767*($Q762-1)),0)</f>
        <v>0.25056028664309671</v>
      </c>
      <c r="BQ762" s="114">
        <f>IF(BP762=0,0,-1*BP762^2/$Z$13)</f>
        <v>-0.62780457242670784</v>
      </c>
      <c r="BR762" s="61">
        <f>IF($AA$13,$Z$13*($Q762-1)/(1+BQ767*($Q762-1)),0)</f>
        <v>0.2505602866430966</v>
      </c>
      <c r="BS762" s="114">
        <f>IF(BR762=0,0,-1*BR762^2/$Z$13)</f>
        <v>-0.62780457242670729</v>
      </c>
      <c r="BT762" s="61">
        <f>IF($AA$13,$Z$13*($Q762-1)/(1+BS767*($Q762-1)),0)</f>
        <v>0.25056028664309665</v>
      </c>
      <c r="BU762" s="114">
        <f>IF(BT762=0,0,-1*BT762^2/$Z$13)</f>
        <v>-0.62780457242670751</v>
      </c>
      <c r="BV762" s="61">
        <f>IF($AA$13,$Z$13*($Q762-1)/(1+BU767*($Q762-1)),0)</f>
        <v>0.2505602866430966</v>
      </c>
      <c r="BW762" s="114">
        <f>IF(BV762=0,0,-1*BV762^2/$Z$13)</f>
        <v>-0.62780457242670729</v>
      </c>
      <c r="BX762" s="61">
        <f>IF($AA$13,$Z$13*($Q762-1)/(1+BW767*($Q762-1)),0)</f>
        <v>0.25056028664309671</v>
      </c>
      <c r="BY762" s="114">
        <f>IF(BX762=0,0,-1*BX762^2/$Z$13)</f>
        <v>-0.62780457242670784</v>
      </c>
      <c r="BZ762" s="61">
        <f>IF($AA$13,$Z$13*($Q762-1)/(1+BY767*($Q762-1)),0)</f>
        <v>0.2505602866430966</v>
      </c>
      <c r="CA762" s="114">
        <f>IF(BZ762=0,0,-1*BZ762^2/$Z$13)</f>
        <v>-0.62780457242670729</v>
      </c>
      <c r="CB762" s="61">
        <f>IF($AA$13,$Z$13*($Q762-1)/(1+CA767*($Q762-1)),0)</f>
        <v>0.25056028664309665</v>
      </c>
      <c r="CC762" s="114">
        <f>IF(CB762=0,0,-1*CB762^2/$Z$13)</f>
        <v>-0.62780457242670751</v>
      </c>
      <c r="CD762" s="61">
        <f>IF($AA$13,$Z$13*($Q762-1)/(1+CC767*($Q762-1)),0)</f>
        <v>0.2505602866430966</v>
      </c>
      <c r="CE762" s="114">
        <f>IF(CD762=0,0,-1*CD762^2/$Z$13)</f>
        <v>-0.62780457242670729</v>
      </c>
      <c r="CF762" s="61">
        <f>IF($AA$13,$Z$13*($Q762-1)/(1+CE767*($Q762-1)),0)</f>
        <v>0.25056028664309671</v>
      </c>
      <c r="CG762" s="114">
        <f>IF(CF762=0,0,-1*CF762^2/$Z$13)</f>
        <v>-0.62780457242670784</v>
      </c>
      <c r="CH762" s="61">
        <f>IF($AA$13,$Z$13*($Q762-1)/(1+CG767*($Q762-1)),0)</f>
        <v>0.2505602866430966</v>
      </c>
      <c r="CI762" s="114">
        <f>IF(CH762=0,0,-1*CH762^2/$Z$13)</f>
        <v>-0.62780457242670729</v>
      </c>
      <c r="CJ762" s="61">
        <f>IF($AA$13,$Z$13*($Q762-1)/(1+CI767*($Q762-1)),0)</f>
        <v>0.25056028664309665</v>
      </c>
      <c r="CK762" s="114">
        <f>IF(CJ762=0,0,-1*CJ762^2/$Z$13)</f>
        <v>-0.62780457242670751</v>
      </c>
      <c r="CL762" s="61">
        <f>IF($AA$13,$Z$13*($Q762-1)/(1+CK767*($Q762-1)),0)</f>
        <v>0.2505602866430966</v>
      </c>
      <c r="CM762" s="114">
        <f>IF(CL762=0,0,-1*CL762^2/$Z$13)</f>
        <v>-0.62780457242670729</v>
      </c>
      <c r="CN762" s="61">
        <f>IF($AA$13,$Z$13*($Q762-1)/(1+CM767*($Q762-1)),0)</f>
        <v>0.25056028664309671</v>
      </c>
      <c r="CO762" s="114">
        <f>IF(CN762=0,0,-1*CN762^2/$Z$13)</f>
        <v>-0.62780457242670784</v>
      </c>
      <c r="CP762" s="61">
        <f>IF($AA$13,$Z$13*($Q762-1)/(1+CO767*($Q762-1)),0)</f>
        <v>0.2505602866430966</v>
      </c>
      <c r="CQ762" s="114">
        <f>IF(CP762=0,0,-1*CP762^2/$Z$13)</f>
        <v>-0.62780457242670729</v>
      </c>
      <c r="CR762" s="61">
        <f>IF($AA$13,$Z$13*($Q762-1)/(1+CQ767*($Q762-1)),0)</f>
        <v>0.25056028664309665</v>
      </c>
      <c r="CS762" s="114">
        <f>IF(CR762=0,0,-1*CR762^2/$Z$13)</f>
        <v>-0.62780457242670751</v>
      </c>
      <c r="CT762" s="61">
        <f>IF($AA$13,$Z$13*($Q762-1)/(1+CS767*($Q762-1)),0)</f>
        <v>0.2505602866430966</v>
      </c>
      <c r="CU762" s="114">
        <f>IF(CT762=0,0,-1*CT762^2/$Z$13)</f>
        <v>-0.62780457242670729</v>
      </c>
      <c r="CV762" s="61">
        <f>IF($AA$13,$Z$13*($Q762-1)/(1+CU767*($Q762-1)),0)</f>
        <v>0.25056028664309671</v>
      </c>
      <c r="CW762" s="114">
        <f>IF(CV762=0,0,-1*CV762^2/$Z$13)</f>
        <v>-0.62780457242670784</v>
      </c>
      <c r="CX762" s="61">
        <f>IF($AA$13,$Z$13*($Q762-1)/(1+CW767*($Q762-1)),0)</f>
        <v>0.2505602866430966</v>
      </c>
      <c r="CY762" s="114">
        <f>IF(CX762=0,0,-1*CX762^2/$Z$13)</f>
        <v>-0.62780457242670729</v>
      </c>
      <c r="CZ762" s="61">
        <f>IF($AA$13,$Z$13*($Q762-1)/(1+CY767*($Q762-1)),0)</f>
        <v>0.25056028664309665</v>
      </c>
      <c r="DA762" s="114">
        <f>IF(CZ762=0,0,-1*CZ762^2/$Z$13)</f>
        <v>-0.62780457242670751</v>
      </c>
      <c r="DB762" s="61">
        <f>IF($AA$13,$Z$13*($Q762-1)/(1+DA767*($Q762-1)),0)</f>
        <v>0.2505602866430966</v>
      </c>
      <c r="DC762" s="114">
        <f>IF(DB762=0,0,-1*DB762^2/$Z$13)</f>
        <v>-0.62780457242670729</v>
      </c>
      <c r="DD762" s="61">
        <f>IF($AA$13,$Z$13*($Q762-1)/(1+DC767*($Q762-1)),0)</f>
        <v>0.25056028664309671</v>
      </c>
      <c r="DE762" s="114">
        <f>IF(DD762=0,0,-1*DD762^2/$Z$13)</f>
        <v>-0.62780457242670784</v>
      </c>
      <c r="DF762" s="61">
        <f>IF($AA$13,$Z$13*($Q762-1)/(1+DE767*($Q762-1)),0)</f>
        <v>0.2505602866430966</v>
      </c>
      <c r="DG762" s="114">
        <f>IF(DF762=0,0,-1*DF762^2/$Z$13)</f>
        <v>-0.62780457242670729</v>
      </c>
      <c r="DH762" s="61">
        <f>IF($AA$13,$Z$13*($Q762-1)/(1+DG767*($Q762-1)),0)</f>
        <v>0.25056028664309665</v>
      </c>
      <c r="DI762" s="114">
        <f>IF(DH762=0,0,-1*DH762^2/$Z$13)</f>
        <v>-0.62780457242670751</v>
      </c>
      <c r="DJ762" s="61">
        <f>IF($AA$13,$Z$13*($Q762-1)/(1+DI767*($Q762-1)),0)</f>
        <v>0.2505602866430966</v>
      </c>
      <c r="DK762" s="114">
        <f>IF(DJ762=0,0,-1*DJ762^2/$Z$13)</f>
        <v>-0.62780457242670729</v>
      </c>
      <c r="DL762" s="61">
        <f>IF($AA$13,$Z$13*($Q762-1)/(1+DK767*($Q762-1)),0)</f>
        <v>0.25056028664309671</v>
      </c>
      <c r="DM762" s="154">
        <f>IF(DL762=0,0,-1*DL762^2/$Z$13)</f>
        <v>-0.62780457242670784</v>
      </c>
    </row>
    <row r="763" spans="14:117" x14ac:dyDescent="0.25">
      <c r="N763" s="153">
        <f>$Z$14/(O754*(Q763-1)+1)</f>
        <v>8.8114409278783418E-2</v>
      </c>
      <c r="O763" s="169">
        <f t="shared" si="141"/>
        <v>0.13700731234211588</v>
      </c>
      <c r="P763" s="78">
        <v>8</v>
      </c>
      <c r="Q763" s="61">
        <f>IF($AA$14,AV738/AV750,0)</f>
        <v>1.5548797689676519</v>
      </c>
      <c r="R763" s="61">
        <f>IF($AA$14,$Z$14*($Q763-1)/(1+O714*($Q763-1)),0)</f>
        <v>4.88929030633386E-2</v>
      </c>
      <c r="S763" s="114">
        <f>IF(R763=0,0,-1*R763^2/$Z$14)</f>
        <v>-2.3905159699610247E-2</v>
      </c>
      <c r="T763" s="61">
        <f>IF($AA$14,$Z$14*($Q763-1)/(1+S767*($Q763-1)),0)</f>
        <v>4.8804679251702635E-2</v>
      </c>
      <c r="U763" s="114">
        <f>IF(T763=0,0,-1*T763^2/$Z$14)</f>
        <v>-2.3818967168615736E-2</v>
      </c>
      <c r="V763" s="61">
        <f>IF($AA$14,$Z$14*($Q763-1)/(1+U767*($Q763-1)),0)</f>
        <v>4.8893246317599594E-2</v>
      </c>
      <c r="W763" s="114">
        <f>IF(V763=0,0,-1*V763^2/$Z$14)</f>
        <v>-2.3905495354734664E-2</v>
      </c>
      <c r="X763" s="61">
        <f>IF($AA$14,$Z$14*($Q763-1)/(1+W767*($Q763-1)),0)</f>
        <v>4.8892903068604207E-2</v>
      </c>
      <c r="Y763" s="114">
        <f>IF(X763=0,0,-1*X763^2/$Z$14)</f>
        <v>-2.3905159704759267E-2</v>
      </c>
      <c r="Z763" s="61">
        <f>IF($AA$14,$Z$14*($Q763-1)/(1+Y767*($Q763-1)),0)</f>
        <v>4.8892903063332466E-2</v>
      </c>
      <c r="AA763" s="114">
        <f>IF(Z763=0,0,-1*Z763^2/$Z$14)</f>
        <v>-2.3905159699604248E-2</v>
      </c>
      <c r="AB763" s="61">
        <f>IF($AA$14,$Z$14*($Q763-1)/(1+AA767*($Q763-1)),0)</f>
        <v>4.8892903063332473E-2</v>
      </c>
      <c r="AC763" s="114">
        <f>IF(AB763=0,0,-1*AB763^2/$Z$14)</f>
        <v>-2.3905159699604259E-2</v>
      </c>
      <c r="AD763" s="61">
        <f>IF($AA$14,$Z$14*($Q763-1)/(1+AC767*($Q763-1)),0)</f>
        <v>4.8892903063332466E-2</v>
      </c>
      <c r="AE763" s="114">
        <f>IF(AD763=0,0,-1*AD763^2/$Z$14)</f>
        <v>-2.3905159699604248E-2</v>
      </c>
      <c r="AF763" s="61">
        <f>IF($AA$14,$Z$14*($Q763-1)/(1+AE767*($Q763-1)),0)</f>
        <v>4.8892903063332473E-2</v>
      </c>
      <c r="AG763" s="114">
        <f>IF(AF763=0,0,-1*AF763^2/$Z$14)</f>
        <v>-2.3905159699604259E-2</v>
      </c>
      <c r="AH763" s="61">
        <f>IF($AA$14,$Z$14*($Q763-1)/(1+AG767*($Q763-1)),0)</f>
        <v>4.8892903063332466E-2</v>
      </c>
      <c r="AI763" s="114">
        <f>IF(AH763=0,0,-1*AH763^2/$Z$14)</f>
        <v>-2.3905159699604248E-2</v>
      </c>
      <c r="AJ763" s="61">
        <f>IF($AA$14,$Z$14*($Q763-1)/(1+AI767*($Q763-1)),0)</f>
        <v>4.8892903063332473E-2</v>
      </c>
      <c r="AK763" s="114">
        <f>IF(AJ763=0,0,-1*AJ763^2/$Z$14)</f>
        <v>-2.3905159699604259E-2</v>
      </c>
      <c r="AL763" s="61">
        <f>IF($AA$14,$Z$14*($Q763-1)/(1+AK767*($Q763-1)),0)</f>
        <v>4.8892903063332466E-2</v>
      </c>
      <c r="AM763" s="114">
        <f>IF(AL763=0,0,-1*AL763^2/$Z$14)</f>
        <v>-2.3905159699604248E-2</v>
      </c>
      <c r="AN763" s="61">
        <f>IF($AA$14,$Z$14*($Q763-1)/(1+AM767*($Q763-1)),0)</f>
        <v>4.8892903063332473E-2</v>
      </c>
      <c r="AO763" s="114">
        <f>IF(AN763=0,0,-1*AN763^2/$Z$14)</f>
        <v>-2.3905159699604259E-2</v>
      </c>
      <c r="AP763" s="61">
        <f>IF($AA$14,$Z$14*($Q763-1)/(1+AO767*($Q763-1)),0)</f>
        <v>4.8892903063332466E-2</v>
      </c>
      <c r="AQ763" s="114">
        <f>IF(AP763=0,0,-1*AP763^2/$Z$14)</f>
        <v>-2.3905159699604248E-2</v>
      </c>
      <c r="AR763" s="61">
        <f>IF($AA$14,$Z$14*($Q763-1)/(1+AQ767*($Q763-1)),0)</f>
        <v>4.8892903063332473E-2</v>
      </c>
      <c r="AS763" s="114">
        <f>IF(AR763=0,0,-1*AR763^2/$Z$14)</f>
        <v>-2.3905159699604259E-2</v>
      </c>
      <c r="AT763" s="61">
        <f>IF($AA$14,$Z$14*($Q763-1)/(1+AS767*($Q763-1)),0)</f>
        <v>4.8892903063332466E-2</v>
      </c>
      <c r="AU763" s="114">
        <f>IF(AT763=0,0,-1*AT763^2/$Z$14)</f>
        <v>-2.3905159699604248E-2</v>
      </c>
      <c r="AV763" s="61">
        <f>IF($AA$14,$Z$14*($Q763-1)/(1+AU767*($Q763-1)),0)</f>
        <v>4.8892903063332473E-2</v>
      </c>
      <c r="AW763" s="114">
        <f>IF(AV763=0,0,-1*AV763^2/$Z$14)</f>
        <v>-2.3905159699604259E-2</v>
      </c>
      <c r="AX763" s="61">
        <f>IF($AA$14,$Z$14*($Q763-1)/(1+AW767*($Q763-1)),0)</f>
        <v>4.8892903063332466E-2</v>
      </c>
      <c r="AY763" s="114">
        <f>IF(AX763=0,0,-1*AX763^2/$Z$14)</f>
        <v>-2.3905159699604248E-2</v>
      </c>
      <c r="AZ763" s="61">
        <f>IF($AA$14,$Z$14*($Q763-1)/(1+AY767*($Q763-1)),0)</f>
        <v>4.8892903063332473E-2</v>
      </c>
      <c r="BA763" s="114">
        <f>IF(AZ763=0,0,-1*AZ763^2/$Z$14)</f>
        <v>-2.3905159699604259E-2</v>
      </c>
      <c r="BB763" s="61">
        <f>IF($AA$14,$Z$14*($Q763-1)/(1+BA767*($Q763-1)),0)</f>
        <v>4.8892903063332466E-2</v>
      </c>
      <c r="BC763" s="114">
        <f>IF(BB763=0,0,-1*BB763^2/$Z$14)</f>
        <v>-2.3905159699604248E-2</v>
      </c>
      <c r="BD763" s="61">
        <f>IF($AA$14,$Z$14*($Q763-1)/(1+BC767*($Q763-1)),0)</f>
        <v>4.8892903063332473E-2</v>
      </c>
      <c r="BE763" s="114">
        <f>IF(BD763=0,0,-1*BD763^2/$Z$14)</f>
        <v>-2.3905159699604259E-2</v>
      </c>
      <c r="BF763" s="61">
        <f>IF($AA$14,$Z$14*($Q763-1)/(1+BE767*($Q763-1)),0)</f>
        <v>4.8892903063332466E-2</v>
      </c>
      <c r="BG763" s="114">
        <f>IF(BF763=0,0,-1*BF763^2/$Z$14)</f>
        <v>-2.3905159699604248E-2</v>
      </c>
      <c r="BH763" s="61">
        <f>IF($AA$14,$Z$14*($Q763-1)/(1+BG767*($Q763-1)),0)</f>
        <v>4.8892903063332473E-2</v>
      </c>
      <c r="BI763" s="114">
        <f>IF(BH763=0,0,-1*BH763^2/$Z$14)</f>
        <v>-2.3905159699604259E-2</v>
      </c>
      <c r="BJ763" s="61">
        <f>IF($AA$14,$Z$14*($Q763-1)/(1+BI767*($Q763-1)),0)</f>
        <v>4.8892903063332466E-2</v>
      </c>
      <c r="BK763" s="114">
        <f>IF(BJ763=0,0,-1*BJ763^2/$Z$14)</f>
        <v>-2.3905159699604248E-2</v>
      </c>
      <c r="BL763" s="61">
        <f>IF($AA$14,$Z$14*($Q763-1)/(1+BK767*($Q763-1)),0)</f>
        <v>4.8892903063332473E-2</v>
      </c>
      <c r="BM763" s="114">
        <f>IF(BL763=0,0,-1*BL763^2/$Z$14)</f>
        <v>-2.3905159699604259E-2</v>
      </c>
      <c r="BN763" s="61">
        <f>IF($AA$14,$Z$14*($Q763-1)/(1+BM767*($Q763-1)),0)</f>
        <v>4.8892903063332466E-2</v>
      </c>
      <c r="BO763" s="114">
        <f>IF(BN763=0,0,-1*BN763^2/$Z$14)</f>
        <v>-2.3905159699604248E-2</v>
      </c>
      <c r="BP763" s="61">
        <f>IF($AA$14,$Z$14*($Q763-1)/(1+BO767*($Q763-1)),0)</f>
        <v>4.8892903063332473E-2</v>
      </c>
      <c r="BQ763" s="114">
        <f>IF(BP763=0,0,-1*BP763^2/$Z$14)</f>
        <v>-2.3905159699604259E-2</v>
      </c>
      <c r="BR763" s="61">
        <f>IF($AA$14,$Z$14*($Q763-1)/(1+BQ767*($Q763-1)),0)</f>
        <v>4.8892903063332466E-2</v>
      </c>
      <c r="BS763" s="114">
        <f>IF(BR763=0,0,-1*BR763^2/$Z$14)</f>
        <v>-2.3905159699604248E-2</v>
      </c>
      <c r="BT763" s="61">
        <f>IF($AA$14,$Z$14*($Q763-1)/(1+BS767*($Q763-1)),0)</f>
        <v>4.8892903063332473E-2</v>
      </c>
      <c r="BU763" s="114">
        <f>IF(BT763=0,0,-1*BT763^2/$Z$14)</f>
        <v>-2.3905159699604259E-2</v>
      </c>
      <c r="BV763" s="61">
        <f>IF($AA$14,$Z$14*($Q763-1)/(1+BU767*($Q763-1)),0)</f>
        <v>4.8892903063332466E-2</v>
      </c>
      <c r="BW763" s="114">
        <f>IF(BV763=0,0,-1*BV763^2/$Z$14)</f>
        <v>-2.3905159699604248E-2</v>
      </c>
      <c r="BX763" s="61">
        <f>IF($AA$14,$Z$14*($Q763-1)/(1+BW767*($Q763-1)),0)</f>
        <v>4.8892903063332473E-2</v>
      </c>
      <c r="BY763" s="114">
        <f>IF(BX763=0,0,-1*BX763^2/$Z$14)</f>
        <v>-2.3905159699604259E-2</v>
      </c>
      <c r="BZ763" s="61">
        <f>IF($AA$14,$Z$14*($Q763-1)/(1+BY767*($Q763-1)),0)</f>
        <v>4.8892903063332466E-2</v>
      </c>
      <c r="CA763" s="114">
        <f>IF(BZ763=0,0,-1*BZ763^2/$Z$14)</f>
        <v>-2.3905159699604248E-2</v>
      </c>
      <c r="CB763" s="61">
        <f>IF($AA$14,$Z$14*($Q763-1)/(1+CA767*($Q763-1)),0)</f>
        <v>4.8892903063332473E-2</v>
      </c>
      <c r="CC763" s="114">
        <f>IF(CB763=0,0,-1*CB763^2/$Z$14)</f>
        <v>-2.3905159699604259E-2</v>
      </c>
      <c r="CD763" s="61">
        <f>IF($AA$14,$Z$14*($Q763-1)/(1+CC767*($Q763-1)),0)</f>
        <v>4.8892903063332466E-2</v>
      </c>
      <c r="CE763" s="114">
        <f>IF(CD763=0,0,-1*CD763^2/$Z$14)</f>
        <v>-2.3905159699604248E-2</v>
      </c>
      <c r="CF763" s="61">
        <f>IF($AA$14,$Z$14*($Q763-1)/(1+CE767*($Q763-1)),0)</f>
        <v>4.8892903063332473E-2</v>
      </c>
      <c r="CG763" s="114">
        <f>IF(CF763=0,0,-1*CF763^2/$Z$14)</f>
        <v>-2.3905159699604259E-2</v>
      </c>
      <c r="CH763" s="61">
        <f>IF($AA$14,$Z$14*($Q763-1)/(1+CG767*($Q763-1)),0)</f>
        <v>4.8892903063332466E-2</v>
      </c>
      <c r="CI763" s="114">
        <f>IF(CH763=0,0,-1*CH763^2/$Z$14)</f>
        <v>-2.3905159699604248E-2</v>
      </c>
      <c r="CJ763" s="61">
        <f>IF($AA$14,$Z$14*($Q763-1)/(1+CI767*($Q763-1)),0)</f>
        <v>4.8892903063332473E-2</v>
      </c>
      <c r="CK763" s="114">
        <f>IF(CJ763=0,0,-1*CJ763^2/$Z$14)</f>
        <v>-2.3905159699604259E-2</v>
      </c>
      <c r="CL763" s="61">
        <f>IF($AA$14,$Z$14*($Q763-1)/(1+CK767*($Q763-1)),0)</f>
        <v>4.8892903063332466E-2</v>
      </c>
      <c r="CM763" s="114">
        <f>IF(CL763=0,0,-1*CL763^2/$Z$14)</f>
        <v>-2.3905159699604248E-2</v>
      </c>
      <c r="CN763" s="61">
        <f>IF($AA$14,$Z$14*($Q763-1)/(1+CM767*($Q763-1)),0)</f>
        <v>4.8892903063332473E-2</v>
      </c>
      <c r="CO763" s="114">
        <f>IF(CN763=0,0,-1*CN763^2/$Z$14)</f>
        <v>-2.3905159699604259E-2</v>
      </c>
      <c r="CP763" s="61">
        <f>IF($AA$14,$Z$14*($Q763-1)/(1+CO767*($Q763-1)),0)</f>
        <v>4.8892903063332466E-2</v>
      </c>
      <c r="CQ763" s="114">
        <f>IF(CP763=0,0,-1*CP763^2/$Z$14)</f>
        <v>-2.3905159699604248E-2</v>
      </c>
      <c r="CR763" s="61">
        <f>IF($AA$14,$Z$14*($Q763-1)/(1+CQ767*($Q763-1)),0)</f>
        <v>4.8892903063332473E-2</v>
      </c>
      <c r="CS763" s="114">
        <f>IF(CR763=0,0,-1*CR763^2/$Z$14)</f>
        <v>-2.3905159699604259E-2</v>
      </c>
      <c r="CT763" s="61">
        <f>IF($AA$14,$Z$14*($Q763-1)/(1+CS767*($Q763-1)),0)</f>
        <v>4.8892903063332466E-2</v>
      </c>
      <c r="CU763" s="114">
        <f>IF(CT763=0,0,-1*CT763^2/$Z$14)</f>
        <v>-2.3905159699604248E-2</v>
      </c>
      <c r="CV763" s="61">
        <f>IF($AA$14,$Z$14*($Q763-1)/(1+CU767*($Q763-1)),0)</f>
        <v>4.8892903063332473E-2</v>
      </c>
      <c r="CW763" s="114">
        <f>IF(CV763=0,0,-1*CV763^2/$Z$14)</f>
        <v>-2.3905159699604259E-2</v>
      </c>
      <c r="CX763" s="61">
        <f>IF($AA$14,$Z$14*($Q763-1)/(1+CW767*($Q763-1)),0)</f>
        <v>4.8892903063332466E-2</v>
      </c>
      <c r="CY763" s="114">
        <f>IF(CX763=0,0,-1*CX763^2/$Z$14)</f>
        <v>-2.3905159699604248E-2</v>
      </c>
      <c r="CZ763" s="61">
        <f>IF($AA$14,$Z$14*($Q763-1)/(1+CY767*($Q763-1)),0)</f>
        <v>4.8892903063332473E-2</v>
      </c>
      <c r="DA763" s="114">
        <f>IF(CZ763=0,0,-1*CZ763^2/$Z$14)</f>
        <v>-2.3905159699604259E-2</v>
      </c>
      <c r="DB763" s="61">
        <f>IF($AA$14,$Z$14*($Q763-1)/(1+DA767*($Q763-1)),0)</f>
        <v>4.8892903063332466E-2</v>
      </c>
      <c r="DC763" s="114">
        <f>IF(DB763=0,0,-1*DB763^2/$Z$14)</f>
        <v>-2.3905159699604248E-2</v>
      </c>
      <c r="DD763" s="61">
        <f>IF($AA$14,$Z$14*($Q763-1)/(1+DC767*($Q763-1)),0)</f>
        <v>4.8892903063332473E-2</v>
      </c>
      <c r="DE763" s="114">
        <f>IF(DD763=0,0,-1*DD763^2/$Z$14)</f>
        <v>-2.3905159699604259E-2</v>
      </c>
      <c r="DF763" s="61">
        <f>IF($AA$14,$Z$14*($Q763-1)/(1+DE767*($Q763-1)),0)</f>
        <v>4.8892903063332466E-2</v>
      </c>
      <c r="DG763" s="114">
        <f>IF(DF763=0,0,-1*DF763^2/$Z$14)</f>
        <v>-2.3905159699604248E-2</v>
      </c>
      <c r="DH763" s="61">
        <f>IF($AA$14,$Z$14*($Q763-1)/(1+DG767*($Q763-1)),0)</f>
        <v>4.8892903063332473E-2</v>
      </c>
      <c r="DI763" s="114">
        <f>IF(DH763=0,0,-1*DH763^2/$Z$14)</f>
        <v>-2.3905159699604259E-2</v>
      </c>
      <c r="DJ763" s="61">
        <f>IF($AA$14,$Z$14*($Q763-1)/(1+DI767*($Q763-1)),0)</f>
        <v>4.8892903063332466E-2</v>
      </c>
      <c r="DK763" s="114">
        <f>IF(DJ763=0,0,-1*DJ763^2/$Z$14)</f>
        <v>-2.3905159699604248E-2</v>
      </c>
      <c r="DL763" s="61">
        <f>IF($AA$14,$Z$14*($Q763-1)/(1+DK767*($Q763-1)),0)</f>
        <v>4.8892903063332473E-2</v>
      </c>
      <c r="DM763" s="154">
        <f>IF(DL763=0,0,-1*DL763^2/$Z$14)</f>
        <v>-2.3905159699604259E-2</v>
      </c>
    </row>
    <row r="764" spans="14:117" x14ac:dyDescent="0.25">
      <c r="N764" s="153">
        <f>$Z$15/(O754*(Q764-1)+1)</f>
        <v>0.10887503245898528</v>
      </c>
      <c r="O764" s="169">
        <f t="shared" si="141"/>
        <v>7.2366447241886289E-2</v>
      </c>
      <c r="P764" s="78">
        <v>9</v>
      </c>
      <c r="Q764" s="61">
        <f>IF($AA$15,AV739/AV751,0)</f>
        <v>0.66467440337294714</v>
      </c>
      <c r="R764" s="61">
        <f>IF($AA$15,$Z$15*($Q764-1)/(1+O714*($Q764-1)),0)</f>
        <v>-3.6508585217095574E-2</v>
      </c>
      <c r="S764" s="114">
        <f>IF(R764=0,0,-1*R764^2/$Z$15)</f>
        <v>-1.3328767945539293E-2</v>
      </c>
      <c r="T764" s="61">
        <f>IF($AA$15,$Z$15*($Q764-1)/(1+S767*($Q764-1)),0)</f>
        <v>-3.6557931580051321E-2</v>
      </c>
      <c r="U764" s="114">
        <f>IF(T764=0,0,-1*T764^2/$Z$15)</f>
        <v>-1.3364823614117135E-2</v>
      </c>
      <c r="V764" s="61">
        <f>IF($AA$15,$Z$15*($Q764-1)/(1+U767*($Q764-1)),0)</f>
        <v>-3.6508393831622937E-2</v>
      </c>
      <c r="W764" s="114">
        <f>IF(V764=0,0,-1*V764^2/$Z$15)</f>
        <v>-1.3328628201648837E-2</v>
      </c>
      <c r="X764" s="61">
        <f>IF($AA$15,$Z$15*($Q764-1)/(1+W767*($Q764-1)),0)</f>
        <v>-3.6508585214159631E-2</v>
      </c>
      <c r="Y764" s="114">
        <f>IF(X764=0,0,-1*X764^2/$Z$15)</f>
        <v>-1.3328767943395553E-2</v>
      </c>
      <c r="Z764" s="61">
        <f>IF($AA$15,$Z$15*($Q764-1)/(1+Y767*($Q764-1)),0)</f>
        <v>-3.6508585217098988E-2</v>
      </c>
      <c r="AA764" s="114">
        <f>IF(Z764=0,0,-1*Z764^2/$Z$15)</f>
        <v>-1.3328767945541787E-2</v>
      </c>
      <c r="AB764" s="61">
        <f>IF($AA$15,$Z$15*($Q764-1)/(1+AA767*($Q764-1)),0)</f>
        <v>-3.6508585217098988E-2</v>
      </c>
      <c r="AC764" s="114">
        <f>IF(AB764=0,0,-1*AB764^2/$Z$15)</f>
        <v>-1.3328767945541787E-2</v>
      </c>
      <c r="AD764" s="61">
        <f>IF($AA$15,$Z$15*($Q764-1)/(1+AC767*($Q764-1)),0)</f>
        <v>-3.6508585217098988E-2</v>
      </c>
      <c r="AE764" s="114">
        <f>IF(AD764=0,0,-1*AD764^2/$Z$15)</f>
        <v>-1.3328767945541787E-2</v>
      </c>
      <c r="AF764" s="61">
        <f>IF($AA$15,$Z$15*($Q764-1)/(1+AE767*($Q764-1)),0)</f>
        <v>-3.6508585217098988E-2</v>
      </c>
      <c r="AG764" s="114">
        <f>IF(AF764=0,0,-1*AF764^2/$Z$15)</f>
        <v>-1.3328767945541787E-2</v>
      </c>
      <c r="AH764" s="61">
        <f>IF($AA$15,$Z$15*($Q764-1)/(1+AG767*($Q764-1)),0)</f>
        <v>-3.6508585217098988E-2</v>
      </c>
      <c r="AI764" s="114">
        <f>IF(AH764=0,0,-1*AH764^2/$Z$15)</f>
        <v>-1.3328767945541787E-2</v>
      </c>
      <c r="AJ764" s="61">
        <f>IF($AA$15,$Z$15*($Q764-1)/(1+AI767*($Q764-1)),0)</f>
        <v>-3.6508585217098988E-2</v>
      </c>
      <c r="AK764" s="114">
        <f>IF(AJ764=0,0,-1*AJ764^2/$Z$15)</f>
        <v>-1.3328767945541787E-2</v>
      </c>
      <c r="AL764" s="61">
        <f>IF($AA$15,$Z$15*($Q764-1)/(1+AK767*($Q764-1)),0)</f>
        <v>-3.6508585217098988E-2</v>
      </c>
      <c r="AM764" s="114">
        <f>IF(AL764=0,0,-1*AL764^2/$Z$15)</f>
        <v>-1.3328767945541787E-2</v>
      </c>
      <c r="AN764" s="61">
        <f>IF($AA$15,$Z$15*($Q764-1)/(1+AM767*($Q764-1)),0)</f>
        <v>-3.6508585217098988E-2</v>
      </c>
      <c r="AO764" s="114">
        <f>IF(AN764=0,0,-1*AN764^2/$Z$15)</f>
        <v>-1.3328767945541787E-2</v>
      </c>
      <c r="AP764" s="61">
        <f>IF($AA$15,$Z$15*($Q764-1)/(1+AO767*($Q764-1)),0)</f>
        <v>-3.6508585217098988E-2</v>
      </c>
      <c r="AQ764" s="114">
        <f>IF(AP764=0,0,-1*AP764^2/$Z$15)</f>
        <v>-1.3328767945541787E-2</v>
      </c>
      <c r="AR764" s="61">
        <f>IF($AA$15,$Z$15*($Q764-1)/(1+AQ767*($Q764-1)),0)</f>
        <v>-3.6508585217098988E-2</v>
      </c>
      <c r="AS764" s="114">
        <f>IF(AR764=0,0,-1*AR764^2/$Z$15)</f>
        <v>-1.3328767945541787E-2</v>
      </c>
      <c r="AT764" s="61">
        <f>IF($AA$15,$Z$15*($Q764-1)/(1+AS767*($Q764-1)),0)</f>
        <v>-3.6508585217098988E-2</v>
      </c>
      <c r="AU764" s="114">
        <f>IF(AT764=0,0,-1*AT764^2/$Z$15)</f>
        <v>-1.3328767945541787E-2</v>
      </c>
      <c r="AV764" s="61">
        <f>IF($AA$15,$Z$15*($Q764-1)/(1+AU767*($Q764-1)),0)</f>
        <v>-3.6508585217098988E-2</v>
      </c>
      <c r="AW764" s="114">
        <f>IF(AV764=0,0,-1*AV764^2/$Z$15)</f>
        <v>-1.3328767945541787E-2</v>
      </c>
      <c r="AX764" s="61">
        <f>IF($AA$15,$Z$15*($Q764-1)/(1+AW767*($Q764-1)),0)</f>
        <v>-3.6508585217098988E-2</v>
      </c>
      <c r="AY764" s="114">
        <f>IF(AX764=0,0,-1*AX764^2/$Z$15)</f>
        <v>-1.3328767945541787E-2</v>
      </c>
      <c r="AZ764" s="61">
        <f>IF($AA$15,$Z$15*($Q764-1)/(1+AY767*($Q764-1)),0)</f>
        <v>-3.6508585217098988E-2</v>
      </c>
      <c r="BA764" s="114">
        <f>IF(AZ764=0,0,-1*AZ764^2/$Z$15)</f>
        <v>-1.3328767945541787E-2</v>
      </c>
      <c r="BB764" s="61">
        <f>IF($AA$15,$Z$15*($Q764-1)/(1+BA767*($Q764-1)),0)</f>
        <v>-3.6508585217098988E-2</v>
      </c>
      <c r="BC764" s="114">
        <f>IF(BB764=0,0,-1*BB764^2/$Z$15)</f>
        <v>-1.3328767945541787E-2</v>
      </c>
      <c r="BD764" s="61">
        <f>IF($AA$15,$Z$15*($Q764-1)/(1+BC767*($Q764-1)),0)</f>
        <v>-3.6508585217098988E-2</v>
      </c>
      <c r="BE764" s="114">
        <f>IF(BD764=0,0,-1*BD764^2/$Z$15)</f>
        <v>-1.3328767945541787E-2</v>
      </c>
      <c r="BF764" s="61">
        <f>IF($AA$15,$Z$15*($Q764-1)/(1+BE767*($Q764-1)),0)</f>
        <v>-3.6508585217098988E-2</v>
      </c>
      <c r="BG764" s="114">
        <f>IF(BF764=0,0,-1*BF764^2/$Z$15)</f>
        <v>-1.3328767945541787E-2</v>
      </c>
      <c r="BH764" s="61">
        <f>IF($AA$15,$Z$15*($Q764-1)/(1+BG767*($Q764-1)),0)</f>
        <v>-3.6508585217098988E-2</v>
      </c>
      <c r="BI764" s="114">
        <f>IF(BH764=0,0,-1*BH764^2/$Z$15)</f>
        <v>-1.3328767945541787E-2</v>
      </c>
      <c r="BJ764" s="61">
        <f>IF($AA$15,$Z$15*($Q764-1)/(1+BI767*($Q764-1)),0)</f>
        <v>-3.6508585217098988E-2</v>
      </c>
      <c r="BK764" s="114">
        <f>IF(BJ764=0,0,-1*BJ764^2/$Z$15)</f>
        <v>-1.3328767945541787E-2</v>
      </c>
      <c r="BL764" s="61">
        <f>IF($AA$15,$Z$15*($Q764-1)/(1+BK767*($Q764-1)),0)</f>
        <v>-3.6508585217098988E-2</v>
      </c>
      <c r="BM764" s="114">
        <f>IF(BL764=0,0,-1*BL764^2/$Z$15)</f>
        <v>-1.3328767945541787E-2</v>
      </c>
      <c r="BN764" s="61">
        <f>IF($AA$15,$Z$15*($Q764-1)/(1+BM767*($Q764-1)),0)</f>
        <v>-3.6508585217098988E-2</v>
      </c>
      <c r="BO764" s="114">
        <f>IF(BN764=0,0,-1*BN764^2/$Z$15)</f>
        <v>-1.3328767945541787E-2</v>
      </c>
      <c r="BP764" s="61">
        <f>IF($AA$15,$Z$15*($Q764-1)/(1+BO767*($Q764-1)),0)</f>
        <v>-3.6508585217098988E-2</v>
      </c>
      <c r="BQ764" s="114">
        <f>IF(BP764=0,0,-1*BP764^2/$Z$15)</f>
        <v>-1.3328767945541787E-2</v>
      </c>
      <c r="BR764" s="61">
        <f>IF($AA$15,$Z$15*($Q764-1)/(1+BQ767*($Q764-1)),0)</f>
        <v>-3.6508585217098988E-2</v>
      </c>
      <c r="BS764" s="114">
        <f>IF(BR764=0,0,-1*BR764^2/$Z$15)</f>
        <v>-1.3328767945541787E-2</v>
      </c>
      <c r="BT764" s="61">
        <f>IF($AA$15,$Z$15*($Q764-1)/(1+BS767*($Q764-1)),0)</f>
        <v>-3.6508585217098988E-2</v>
      </c>
      <c r="BU764" s="114">
        <f>IF(BT764=0,0,-1*BT764^2/$Z$15)</f>
        <v>-1.3328767945541787E-2</v>
      </c>
      <c r="BV764" s="61">
        <f>IF($AA$15,$Z$15*($Q764-1)/(1+BU767*($Q764-1)),0)</f>
        <v>-3.6508585217098988E-2</v>
      </c>
      <c r="BW764" s="114">
        <f>IF(BV764=0,0,-1*BV764^2/$Z$15)</f>
        <v>-1.3328767945541787E-2</v>
      </c>
      <c r="BX764" s="61">
        <f>IF($AA$15,$Z$15*($Q764-1)/(1+BW767*($Q764-1)),0)</f>
        <v>-3.6508585217098988E-2</v>
      </c>
      <c r="BY764" s="114">
        <f>IF(BX764=0,0,-1*BX764^2/$Z$15)</f>
        <v>-1.3328767945541787E-2</v>
      </c>
      <c r="BZ764" s="61">
        <f>IF($AA$15,$Z$15*($Q764-1)/(1+BY767*($Q764-1)),0)</f>
        <v>-3.6508585217098988E-2</v>
      </c>
      <c r="CA764" s="114">
        <f>IF(BZ764=0,0,-1*BZ764^2/$Z$15)</f>
        <v>-1.3328767945541787E-2</v>
      </c>
      <c r="CB764" s="61">
        <f>IF($AA$15,$Z$15*($Q764-1)/(1+CA767*($Q764-1)),0)</f>
        <v>-3.6508585217098988E-2</v>
      </c>
      <c r="CC764" s="114">
        <f>IF(CB764=0,0,-1*CB764^2/$Z$15)</f>
        <v>-1.3328767945541787E-2</v>
      </c>
      <c r="CD764" s="61">
        <f>IF($AA$15,$Z$15*($Q764-1)/(1+CC767*($Q764-1)),0)</f>
        <v>-3.6508585217098988E-2</v>
      </c>
      <c r="CE764" s="114">
        <f>IF(CD764=0,0,-1*CD764^2/$Z$15)</f>
        <v>-1.3328767945541787E-2</v>
      </c>
      <c r="CF764" s="61">
        <f>IF($AA$15,$Z$15*($Q764-1)/(1+CE767*($Q764-1)),0)</f>
        <v>-3.6508585217098988E-2</v>
      </c>
      <c r="CG764" s="114">
        <f>IF(CF764=0,0,-1*CF764^2/$Z$15)</f>
        <v>-1.3328767945541787E-2</v>
      </c>
      <c r="CH764" s="61">
        <f>IF($AA$15,$Z$15*($Q764-1)/(1+CG767*($Q764-1)),0)</f>
        <v>-3.6508585217098988E-2</v>
      </c>
      <c r="CI764" s="114">
        <f>IF(CH764=0,0,-1*CH764^2/$Z$15)</f>
        <v>-1.3328767945541787E-2</v>
      </c>
      <c r="CJ764" s="61">
        <f>IF($AA$15,$Z$15*($Q764-1)/(1+CI767*($Q764-1)),0)</f>
        <v>-3.6508585217098988E-2</v>
      </c>
      <c r="CK764" s="114">
        <f>IF(CJ764=0,0,-1*CJ764^2/$Z$15)</f>
        <v>-1.3328767945541787E-2</v>
      </c>
      <c r="CL764" s="61">
        <f>IF($AA$15,$Z$15*($Q764-1)/(1+CK767*($Q764-1)),0)</f>
        <v>-3.6508585217098988E-2</v>
      </c>
      <c r="CM764" s="114">
        <f>IF(CL764=0,0,-1*CL764^2/$Z$15)</f>
        <v>-1.3328767945541787E-2</v>
      </c>
      <c r="CN764" s="61">
        <f>IF($AA$15,$Z$15*($Q764-1)/(1+CM767*($Q764-1)),0)</f>
        <v>-3.6508585217098988E-2</v>
      </c>
      <c r="CO764" s="114">
        <f>IF(CN764=0,0,-1*CN764^2/$Z$15)</f>
        <v>-1.3328767945541787E-2</v>
      </c>
      <c r="CP764" s="61">
        <f>IF($AA$15,$Z$15*($Q764-1)/(1+CO767*($Q764-1)),0)</f>
        <v>-3.6508585217098988E-2</v>
      </c>
      <c r="CQ764" s="114">
        <f>IF(CP764=0,0,-1*CP764^2/$Z$15)</f>
        <v>-1.3328767945541787E-2</v>
      </c>
      <c r="CR764" s="61">
        <f>IF($AA$15,$Z$15*($Q764-1)/(1+CQ767*($Q764-1)),0)</f>
        <v>-3.6508585217098988E-2</v>
      </c>
      <c r="CS764" s="114">
        <f>IF(CR764=0,0,-1*CR764^2/$Z$15)</f>
        <v>-1.3328767945541787E-2</v>
      </c>
      <c r="CT764" s="61">
        <f>IF($AA$15,$Z$15*($Q764-1)/(1+CS767*($Q764-1)),0)</f>
        <v>-3.6508585217098988E-2</v>
      </c>
      <c r="CU764" s="114">
        <f>IF(CT764=0,0,-1*CT764^2/$Z$15)</f>
        <v>-1.3328767945541787E-2</v>
      </c>
      <c r="CV764" s="61">
        <f>IF($AA$15,$Z$15*($Q764-1)/(1+CU767*($Q764-1)),0)</f>
        <v>-3.6508585217098988E-2</v>
      </c>
      <c r="CW764" s="114">
        <f>IF(CV764=0,0,-1*CV764^2/$Z$15)</f>
        <v>-1.3328767945541787E-2</v>
      </c>
      <c r="CX764" s="61">
        <f>IF($AA$15,$Z$15*($Q764-1)/(1+CW767*($Q764-1)),0)</f>
        <v>-3.6508585217098988E-2</v>
      </c>
      <c r="CY764" s="114">
        <f>IF(CX764=0,0,-1*CX764^2/$Z$15)</f>
        <v>-1.3328767945541787E-2</v>
      </c>
      <c r="CZ764" s="61">
        <f>IF($AA$15,$Z$15*($Q764-1)/(1+CY767*($Q764-1)),0)</f>
        <v>-3.6508585217098988E-2</v>
      </c>
      <c r="DA764" s="114">
        <f>IF(CZ764=0,0,-1*CZ764^2/$Z$15)</f>
        <v>-1.3328767945541787E-2</v>
      </c>
      <c r="DB764" s="61">
        <f>IF($AA$15,$Z$15*($Q764-1)/(1+DA767*($Q764-1)),0)</f>
        <v>-3.6508585217098988E-2</v>
      </c>
      <c r="DC764" s="114">
        <f>IF(DB764=0,0,-1*DB764^2/$Z$15)</f>
        <v>-1.3328767945541787E-2</v>
      </c>
      <c r="DD764" s="61">
        <f>IF($AA$15,$Z$15*($Q764-1)/(1+DC767*($Q764-1)),0)</f>
        <v>-3.6508585217098988E-2</v>
      </c>
      <c r="DE764" s="114">
        <f>IF(DD764=0,0,-1*DD764^2/$Z$15)</f>
        <v>-1.3328767945541787E-2</v>
      </c>
      <c r="DF764" s="61">
        <f>IF($AA$15,$Z$15*($Q764-1)/(1+DE767*($Q764-1)),0)</f>
        <v>-3.6508585217098988E-2</v>
      </c>
      <c r="DG764" s="114">
        <f>IF(DF764=0,0,-1*DF764^2/$Z$15)</f>
        <v>-1.3328767945541787E-2</v>
      </c>
      <c r="DH764" s="61">
        <f>IF($AA$15,$Z$15*($Q764-1)/(1+DG767*($Q764-1)),0)</f>
        <v>-3.6508585217098988E-2</v>
      </c>
      <c r="DI764" s="114">
        <f>IF(DH764=0,0,-1*DH764^2/$Z$15)</f>
        <v>-1.3328767945541787E-2</v>
      </c>
      <c r="DJ764" s="61">
        <f>IF($AA$15,$Z$15*($Q764-1)/(1+DI767*($Q764-1)),0)</f>
        <v>-3.6508585217098988E-2</v>
      </c>
      <c r="DK764" s="114">
        <f>IF(DJ764=0,0,-1*DJ764^2/$Z$15)</f>
        <v>-1.3328767945541787E-2</v>
      </c>
      <c r="DL764" s="61">
        <f>IF($AA$15,$Z$15*($Q764-1)/(1+DK767*($Q764-1)),0)</f>
        <v>-3.6508585217098988E-2</v>
      </c>
      <c r="DM764" s="154">
        <f>IF(DL764=0,0,-1*DL764^2/$Z$15)</f>
        <v>-1.3328767945541787E-2</v>
      </c>
    </row>
    <row r="765" spans="14:117" x14ac:dyDescent="0.25">
      <c r="N765" s="153">
        <f>$Z$16/(O754*(Q765-1)+1)</f>
        <v>9.6045979877515175E-2</v>
      </c>
      <c r="O765" s="170">
        <f t="shared" si="141"/>
        <v>0.11231134918844234</v>
      </c>
      <c r="P765" s="78">
        <v>10</v>
      </c>
      <c r="Q765" s="61">
        <f>IF($AA$16,AV740/AV752,0)</f>
        <v>1.1693498190311551</v>
      </c>
      <c r="R765" s="61">
        <f>IF($AA$16,$Z$16*($Q765-1)/(1+O714*($Q765-1)),0)</f>
        <v>1.6265369310927841E-2</v>
      </c>
      <c r="S765" s="114">
        <f>IF(R765=0,0,-1*R765^2/$Z$16)</f>
        <v>-2.6456223882087319E-3</v>
      </c>
      <c r="T765" s="61">
        <f>IF($AA$16,$Z$16*($Q765-1)/(1+S767*($Q765-1)),0)</f>
        <v>1.6255593668827395E-2</v>
      </c>
      <c r="U765" s="114">
        <f>IF(T765=0,0,-1*T765^2/$Z$16)</f>
        <v>-2.6424432552602127E-3</v>
      </c>
      <c r="V765" s="61">
        <f>IF($AA$16,$Z$16*($Q765-1)/(1+U767*($Q765-1)),0)</f>
        <v>1.6265407299249798E-2</v>
      </c>
      <c r="W765" s="114">
        <f>IF(V765=0,0,-1*V765^2/$Z$16)</f>
        <v>-2.6456347461048858E-3</v>
      </c>
      <c r="X765" s="61">
        <f>IF($AA$16,$Z$16*($Q765-1)/(1+W767*($Q765-1)),0)</f>
        <v>1.6265369311510593E-2</v>
      </c>
      <c r="Y765" s="114">
        <f>IF(X765=0,0,-1*X765^2/$Z$16)</f>
        <v>-2.645622388398306E-3</v>
      </c>
      <c r="Z765" s="61">
        <f>IF($AA$16,$Z$16*($Q765-1)/(1+Y767*($Q765-1)),0)</f>
        <v>1.6265369310927161E-2</v>
      </c>
      <c r="AA765" s="114">
        <f>IF(Z765=0,0,-1*Z765^2/$Z$16)</f>
        <v>-2.6456223882085107E-3</v>
      </c>
      <c r="AB765" s="61">
        <f>IF($AA$16,$Z$16*($Q765-1)/(1+AA767*($Q765-1)),0)</f>
        <v>1.6265369310927161E-2</v>
      </c>
      <c r="AC765" s="114">
        <f>IF(AB765=0,0,-1*AB765^2/$Z$16)</f>
        <v>-2.6456223882085107E-3</v>
      </c>
      <c r="AD765" s="61">
        <f>IF($AA$16,$Z$16*($Q765-1)/(1+AC767*($Q765-1)),0)</f>
        <v>1.6265369310927161E-2</v>
      </c>
      <c r="AE765" s="114">
        <f>IF(AD765=0,0,-1*AD765^2/$Z$16)</f>
        <v>-2.6456223882085107E-3</v>
      </c>
      <c r="AF765" s="61">
        <f>IF($AA$16,$Z$16*($Q765-1)/(1+AE767*($Q765-1)),0)</f>
        <v>1.6265369310927161E-2</v>
      </c>
      <c r="AG765" s="114">
        <f>IF(AF765=0,0,-1*AF765^2/$Z$16)</f>
        <v>-2.6456223882085107E-3</v>
      </c>
      <c r="AH765" s="61">
        <f>IF($AA$16,$Z$16*($Q765-1)/(1+AG767*($Q765-1)),0)</f>
        <v>1.6265369310927161E-2</v>
      </c>
      <c r="AI765" s="114">
        <f>IF(AH765=0,0,-1*AH765^2/$Z$16)</f>
        <v>-2.6456223882085107E-3</v>
      </c>
      <c r="AJ765" s="61">
        <f>IF($AA$16,$Z$16*($Q765-1)/(1+AI767*($Q765-1)),0)</f>
        <v>1.6265369310927161E-2</v>
      </c>
      <c r="AK765" s="114">
        <f>IF(AJ765=0,0,-1*AJ765^2/$Z$16)</f>
        <v>-2.6456223882085107E-3</v>
      </c>
      <c r="AL765" s="61">
        <f>IF($AA$16,$Z$16*($Q765-1)/(1+AK767*($Q765-1)),0)</f>
        <v>1.6265369310927161E-2</v>
      </c>
      <c r="AM765" s="114">
        <f>IF(AL765=0,0,-1*AL765^2/$Z$16)</f>
        <v>-2.6456223882085107E-3</v>
      </c>
      <c r="AN765" s="61">
        <f>IF($AA$16,$Z$16*($Q765-1)/(1+AM767*($Q765-1)),0)</f>
        <v>1.6265369310927161E-2</v>
      </c>
      <c r="AO765" s="114">
        <f>IF(AN765=0,0,-1*AN765^2/$Z$16)</f>
        <v>-2.6456223882085107E-3</v>
      </c>
      <c r="AP765" s="61">
        <f>IF($AA$16,$Z$16*($Q765-1)/(1+AO767*($Q765-1)),0)</f>
        <v>1.6265369310927161E-2</v>
      </c>
      <c r="AQ765" s="114">
        <f>IF(AP765=0,0,-1*AP765^2/$Z$16)</f>
        <v>-2.6456223882085107E-3</v>
      </c>
      <c r="AR765" s="61">
        <f>IF($AA$16,$Z$16*($Q765-1)/(1+AQ767*($Q765-1)),0)</f>
        <v>1.6265369310927161E-2</v>
      </c>
      <c r="AS765" s="114">
        <f>IF(AR765=0,0,-1*AR765^2/$Z$16)</f>
        <v>-2.6456223882085107E-3</v>
      </c>
      <c r="AT765" s="61">
        <f>IF($AA$16,$Z$16*($Q765-1)/(1+AS767*($Q765-1)),0)</f>
        <v>1.6265369310927161E-2</v>
      </c>
      <c r="AU765" s="114">
        <f>IF(AT765=0,0,-1*AT765^2/$Z$16)</f>
        <v>-2.6456223882085107E-3</v>
      </c>
      <c r="AV765" s="61">
        <f>IF($AA$16,$Z$16*($Q765-1)/(1+AU767*($Q765-1)),0)</f>
        <v>1.6265369310927161E-2</v>
      </c>
      <c r="AW765" s="114">
        <f>IF(AV765=0,0,-1*AV765^2/$Z$16)</f>
        <v>-2.6456223882085107E-3</v>
      </c>
      <c r="AX765" s="61">
        <f>IF($AA$16,$Z$16*($Q765-1)/(1+AW767*($Q765-1)),0)</f>
        <v>1.6265369310927161E-2</v>
      </c>
      <c r="AY765" s="114">
        <f>IF(AX765=0,0,-1*AX765^2/$Z$16)</f>
        <v>-2.6456223882085107E-3</v>
      </c>
      <c r="AZ765" s="61">
        <f>IF($AA$16,$Z$16*($Q765-1)/(1+AY767*($Q765-1)),0)</f>
        <v>1.6265369310927161E-2</v>
      </c>
      <c r="BA765" s="114">
        <f>IF(AZ765=0,0,-1*AZ765^2/$Z$16)</f>
        <v>-2.6456223882085107E-3</v>
      </c>
      <c r="BB765" s="61">
        <f>IF($AA$16,$Z$16*($Q765-1)/(1+BA767*($Q765-1)),0)</f>
        <v>1.6265369310927161E-2</v>
      </c>
      <c r="BC765" s="114">
        <f>IF(BB765=0,0,-1*BB765^2/$Z$16)</f>
        <v>-2.6456223882085107E-3</v>
      </c>
      <c r="BD765" s="61">
        <f>IF($AA$16,$Z$16*($Q765-1)/(1+BC767*($Q765-1)),0)</f>
        <v>1.6265369310927161E-2</v>
      </c>
      <c r="BE765" s="114">
        <f>IF(BD765=0,0,-1*BD765^2/$Z$16)</f>
        <v>-2.6456223882085107E-3</v>
      </c>
      <c r="BF765" s="61">
        <f>IF($AA$16,$Z$16*($Q765-1)/(1+BE767*($Q765-1)),0)</f>
        <v>1.6265369310927161E-2</v>
      </c>
      <c r="BG765" s="114">
        <f>IF(BF765=0,0,-1*BF765^2/$Z$16)</f>
        <v>-2.6456223882085107E-3</v>
      </c>
      <c r="BH765" s="61">
        <f>IF($AA$16,$Z$16*($Q765-1)/(1+BG767*($Q765-1)),0)</f>
        <v>1.6265369310927161E-2</v>
      </c>
      <c r="BI765" s="114">
        <f>IF(BH765=0,0,-1*BH765^2/$Z$16)</f>
        <v>-2.6456223882085107E-3</v>
      </c>
      <c r="BJ765" s="61">
        <f>IF($AA$16,$Z$16*($Q765-1)/(1+BI767*($Q765-1)),0)</f>
        <v>1.6265369310927161E-2</v>
      </c>
      <c r="BK765" s="114">
        <f>IF(BJ765=0,0,-1*BJ765^2/$Z$16)</f>
        <v>-2.6456223882085107E-3</v>
      </c>
      <c r="BL765" s="61">
        <f>IF($AA$16,$Z$16*($Q765-1)/(1+BK767*($Q765-1)),0)</f>
        <v>1.6265369310927161E-2</v>
      </c>
      <c r="BM765" s="114">
        <f>IF(BL765=0,0,-1*BL765^2/$Z$16)</f>
        <v>-2.6456223882085107E-3</v>
      </c>
      <c r="BN765" s="61">
        <f>IF($AA$16,$Z$16*($Q765-1)/(1+BM767*($Q765-1)),0)</f>
        <v>1.6265369310927161E-2</v>
      </c>
      <c r="BO765" s="114">
        <f>IF(BN765=0,0,-1*BN765^2/$Z$16)</f>
        <v>-2.6456223882085107E-3</v>
      </c>
      <c r="BP765" s="61">
        <f>IF($AA$16,$Z$16*($Q765-1)/(1+BO767*($Q765-1)),0)</f>
        <v>1.6265369310927161E-2</v>
      </c>
      <c r="BQ765" s="114">
        <f>IF(BP765=0,0,-1*BP765^2/$Z$16)</f>
        <v>-2.6456223882085107E-3</v>
      </c>
      <c r="BR765" s="61">
        <f>IF($AA$16,$Z$16*($Q765-1)/(1+BQ767*($Q765-1)),0)</f>
        <v>1.6265369310927161E-2</v>
      </c>
      <c r="BS765" s="114">
        <f>IF(BR765=0,0,-1*BR765^2/$Z$16)</f>
        <v>-2.6456223882085107E-3</v>
      </c>
      <c r="BT765" s="61">
        <f>IF($AA$16,$Z$16*($Q765-1)/(1+BS767*($Q765-1)),0)</f>
        <v>1.6265369310927161E-2</v>
      </c>
      <c r="BU765" s="114">
        <f>IF(BT765=0,0,-1*BT765^2/$Z$16)</f>
        <v>-2.6456223882085107E-3</v>
      </c>
      <c r="BV765" s="61">
        <f>IF($AA$16,$Z$16*($Q765-1)/(1+BU767*($Q765-1)),0)</f>
        <v>1.6265369310927161E-2</v>
      </c>
      <c r="BW765" s="114">
        <f>IF(BV765=0,0,-1*BV765^2/$Z$16)</f>
        <v>-2.6456223882085107E-3</v>
      </c>
      <c r="BX765" s="61">
        <f>IF($AA$16,$Z$16*($Q765-1)/(1+BW767*($Q765-1)),0)</f>
        <v>1.6265369310927161E-2</v>
      </c>
      <c r="BY765" s="114">
        <f>IF(BX765=0,0,-1*BX765^2/$Z$16)</f>
        <v>-2.6456223882085107E-3</v>
      </c>
      <c r="BZ765" s="61">
        <f>IF($AA$16,$Z$16*($Q765-1)/(1+BY767*($Q765-1)),0)</f>
        <v>1.6265369310927161E-2</v>
      </c>
      <c r="CA765" s="114">
        <f>IF(BZ765=0,0,-1*BZ765^2/$Z$16)</f>
        <v>-2.6456223882085107E-3</v>
      </c>
      <c r="CB765" s="61">
        <f>IF($AA$16,$Z$16*($Q765-1)/(1+CA767*($Q765-1)),0)</f>
        <v>1.6265369310927161E-2</v>
      </c>
      <c r="CC765" s="114">
        <f>IF(CB765=0,0,-1*CB765^2/$Z$16)</f>
        <v>-2.6456223882085107E-3</v>
      </c>
      <c r="CD765" s="61">
        <f>IF($AA$16,$Z$16*($Q765-1)/(1+CC767*($Q765-1)),0)</f>
        <v>1.6265369310927161E-2</v>
      </c>
      <c r="CE765" s="114">
        <f>IF(CD765=0,0,-1*CD765^2/$Z$16)</f>
        <v>-2.6456223882085107E-3</v>
      </c>
      <c r="CF765" s="61">
        <f>IF($AA$16,$Z$16*($Q765-1)/(1+CE767*($Q765-1)),0)</f>
        <v>1.6265369310927161E-2</v>
      </c>
      <c r="CG765" s="114">
        <f>IF(CF765=0,0,-1*CF765^2/$Z$16)</f>
        <v>-2.6456223882085107E-3</v>
      </c>
      <c r="CH765" s="61">
        <f>IF($AA$16,$Z$16*($Q765-1)/(1+CG767*($Q765-1)),0)</f>
        <v>1.6265369310927161E-2</v>
      </c>
      <c r="CI765" s="114">
        <f>IF(CH765=0,0,-1*CH765^2/$Z$16)</f>
        <v>-2.6456223882085107E-3</v>
      </c>
      <c r="CJ765" s="61">
        <f>IF($AA$16,$Z$16*($Q765-1)/(1+CI767*($Q765-1)),0)</f>
        <v>1.6265369310927161E-2</v>
      </c>
      <c r="CK765" s="114">
        <f>IF(CJ765=0,0,-1*CJ765^2/$Z$16)</f>
        <v>-2.6456223882085107E-3</v>
      </c>
      <c r="CL765" s="61">
        <f>IF($AA$16,$Z$16*($Q765-1)/(1+CK767*($Q765-1)),0)</f>
        <v>1.6265369310927161E-2</v>
      </c>
      <c r="CM765" s="114">
        <f>IF(CL765=0,0,-1*CL765^2/$Z$16)</f>
        <v>-2.6456223882085107E-3</v>
      </c>
      <c r="CN765" s="61">
        <f>IF($AA$16,$Z$16*($Q765-1)/(1+CM767*($Q765-1)),0)</f>
        <v>1.6265369310927161E-2</v>
      </c>
      <c r="CO765" s="114">
        <f>IF(CN765=0,0,-1*CN765^2/$Z$16)</f>
        <v>-2.6456223882085107E-3</v>
      </c>
      <c r="CP765" s="61">
        <f>IF($AA$16,$Z$16*($Q765-1)/(1+CO767*($Q765-1)),0)</f>
        <v>1.6265369310927161E-2</v>
      </c>
      <c r="CQ765" s="114">
        <f>IF(CP765=0,0,-1*CP765^2/$Z$16)</f>
        <v>-2.6456223882085107E-3</v>
      </c>
      <c r="CR765" s="61">
        <f>IF($AA$16,$Z$16*($Q765-1)/(1+CQ767*($Q765-1)),0)</f>
        <v>1.6265369310927161E-2</v>
      </c>
      <c r="CS765" s="114">
        <f>IF(CR765=0,0,-1*CR765^2/$Z$16)</f>
        <v>-2.6456223882085107E-3</v>
      </c>
      <c r="CT765" s="61">
        <f>IF($AA$16,$Z$16*($Q765-1)/(1+CS767*($Q765-1)),0)</f>
        <v>1.6265369310927161E-2</v>
      </c>
      <c r="CU765" s="114">
        <f>IF(CT765=0,0,-1*CT765^2/$Z$16)</f>
        <v>-2.6456223882085107E-3</v>
      </c>
      <c r="CV765" s="61">
        <f>IF($AA$16,$Z$16*($Q765-1)/(1+CU767*($Q765-1)),0)</f>
        <v>1.6265369310927161E-2</v>
      </c>
      <c r="CW765" s="114">
        <f>IF(CV765=0,0,-1*CV765^2/$Z$16)</f>
        <v>-2.6456223882085107E-3</v>
      </c>
      <c r="CX765" s="61">
        <f>IF($AA$16,$Z$16*($Q765-1)/(1+CW767*($Q765-1)),0)</f>
        <v>1.6265369310927161E-2</v>
      </c>
      <c r="CY765" s="114">
        <f>IF(CX765=0,0,-1*CX765^2/$Z$16)</f>
        <v>-2.6456223882085107E-3</v>
      </c>
      <c r="CZ765" s="61">
        <f>IF($AA$16,$Z$16*($Q765-1)/(1+CY767*($Q765-1)),0)</f>
        <v>1.6265369310927161E-2</v>
      </c>
      <c r="DA765" s="114">
        <f>IF(CZ765=0,0,-1*CZ765^2/$Z$16)</f>
        <v>-2.6456223882085107E-3</v>
      </c>
      <c r="DB765" s="61">
        <f>IF($AA$16,$Z$16*($Q765-1)/(1+DA767*($Q765-1)),0)</f>
        <v>1.6265369310927161E-2</v>
      </c>
      <c r="DC765" s="114">
        <f>IF(DB765=0,0,-1*DB765^2/$Z$16)</f>
        <v>-2.6456223882085107E-3</v>
      </c>
      <c r="DD765" s="61">
        <f>IF($AA$16,$Z$16*($Q765-1)/(1+DC767*($Q765-1)),0)</f>
        <v>1.6265369310927161E-2</v>
      </c>
      <c r="DE765" s="114">
        <f>IF(DD765=0,0,-1*DD765^2/$Z$16)</f>
        <v>-2.6456223882085107E-3</v>
      </c>
      <c r="DF765" s="61">
        <f>IF($AA$16,$Z$16*($Q765-1)/(1+DE767*($Q765-1)),0)</f>
        <v>1.6265369310927161E-2</v>
      </c>
      <c r="DG765" s="114">
        <f>IF(DF765=0,0,-1*DF765^2/$Z$16)</f>
        <v>-2.6456223882085107E-3</v>
      </c>
      <c r="DH765" s="61">
        <f>IF($AA$16,$Z$16*($Q765-1)/(1+DG767*($Q765-1)),0)</f>
        <v>1.6265369310927161E-2</v>
      </c>
      <c r="DI765" s="114">
        <f>IF(DH765=0,0,-1*DH765^2/$Z$16)</f>
        <v>-2.6456223882085107E-3</v>
      </c>
      <c r="DJ765" s="61">
        <f>IF($AA$16,$Z$16*($Q765-1)/(1+DI767*($Q765-1)),0)</f>
        <v>1.6265369310927161E-2</v>
      </c>
      <c r="DK765" s="114">
        <f>IF(DJ765=0,0,-1*DJ765^2/$Z$16)</f>
        <v>-2.6456223882085107E-3</v>
      </c>
      <c r="DL765" s="61">
        <f>IF($AA$16,$Z$16*($Q765-1)/(1+DK767*($Q765-1)),0)</f>
        <v>1.6265369310927161E-2</v>
      </c>
      <c r="DM765" s="154">
        <f>IF(DL765=0,0,-1*DL765^2/$Z$16)</f>
        <v>-2.6456223882085107E-3</v>
      </c>
    </row>
    <row r="766" spans="14:117" x14ac:dyDescent="0.25">
      <c r="N766" s="157">
        <f>SUM(N756:N765)</f>
        <v>1</v>
      </c>
      <c r="O766" s="167">
        <f>SUM(O756:O765)</f>
        <v>1.0000000000000002</v>
      </c>
      <c r="P766" s="162"/>
      <c r="Q766" s="61"/>
      <c r="R766" s="61">
        <f t="shared" ref="R766:CC766" si="142">SUM(R756:R765)</f>
        <v>3.3584246494910985E-13</v>
      </c>
      <c r="S766" s="61">
        <f t="shared" si="142"/>
        <v>-1.310073704475009</v>
      </c>
      <c r="T766" s="61">
        <f t="shared" si="142"/>
        <v>-4.8247584304724547E-3</v>
      </c>
      <c r="U766" s="61">
        <f t="shared" si="142"/>
        <v>-1.299911101871069</v>
      </c>
      <c r="V766" s="61">
        <f t="shared" si="142"/>
        <v>1.8811509488184802E-5</v>
      </c>
      <c r="W766" s="61">
        <f t="shared" si="142"/>
        <v>-1.3101139454970525</v>
      </c>
      <c r="X766" s="61">
        <f t="shared" si="142"/>
        <v>2.8890683942406348E-10</v>
      </c>
      <c r="Y766" s="61">
        <f t="shared" si="142"/>
        <v>-1.3100737050922748</v>
      </c>
      <c r="Z766" s="61">
        <f t="shared" si="142"/>
        <v>-6.9388939039072284E-17</v>
      </c>
      <c r="AA766" s="61">
        <f t="shared" si="142"/>
        <v>-1.3100737044742907</v>
      </c>
      <c r="AB766" s="61">
        <f t="shared" si="142"/>
        <v>1.0408340855860843E-16</v>
      </c>
      <c r="AC766" s="61">
        <f t="shared" si="142"/>
        <v>-1.3100737044742912</v>
      </c>
      <c r="AD766" s="61">
        <f t="shared" si="142"/>
        <v>-6.9388939039072284E-17</v>
      </c>
      <c r="AE766" s="61">
        <f t="shared" si="142"/>
        <v>-1.3100737044742907</v>
      </c>
      <c r="AF766" s="61">
        <f t="shared" si="142"/>
        <v>4.8572257327350599E-17</v>
      </c>
      <c r="AG766" s="61">
        <f t="shared" si="142"/>
        <v>-1.3100737044742907</v>
      </c>
      <c r="AH766" s="61">
        <f t="shared" si="142"/>
        <v>-6.9388939039072284E-17</v>
      </c>
      <c r="AI766" s="61">
        <f t="shared" si="142"/>
        <v>-1.3100737044742907</v>
      </c>
      <c r="AJ766" s="61">
        <f t="shared" si="142"/>
        <v>1.0408340855860843E-16</v>
      </c>
      <c r="AK766" s="61">
        <f t="shared" si="142"/>
        <v>-1.3100737044742912</v>
      </c>
      <c r="AL766" s="61">
        <f t="shared" si="142"/>
        <v>-6.9388939039072284E-17</v>
      </c>
      <c r="AM766" s="61">
        <f t="shared" si="142"/>
        <v>-1.3100737044742907</v>
      </c>
      <c r="AN766" s="61">
        <f t="shared" si="142"/>
        <v>4.8572257327350599E-17</v>
      </c>
      <c r="AO766" s="61">
        <f t="shared" si="142"/>
        <v>-1.3100737044742907</v>
      </c>
      <c r="AP766" s="61">
        <f t="shared" si="142"/>
        <v>-6.9388939039072284E-17</v>
      </c>
      <c r="AQ766" s="61">
        <f t="shared" si="142"/>
        <v>-1.3100737044742907</v>
      </c>
      <c r="AR766" s="61">
        <f t="shared" si="142"/>
        <v>1.0408340855860843E-16</v>
      </c>
      <c r="AS766" s="61">
        <f t="shared" si="142"/>
        <v>-1.3100737044742912</v>
      </c>
      <c r="AT766" s="61">
        <f t="shared" si="142"/>
        <v>-6.9388939039072284E-17</v>
      </c>
      <c r="AU766" s="61">
        <f t="shared" si="142"/>
        <v>-1.3100737044742907</v>
      </c>
      <c r="AV766" s="61">
        <f t="shared" si="142"/>
        <v>4.8572257327350599E-17</v>
      </c>
      <c r="AW766" s="61">
        <f t="shared" si="142"/>
        <v>-1.3100737044742907</v>
      </c>
      <c r="AX766" s="61">
        <f t="shared" si="142"/>
        <v>-6.9388939039072284E-17</v>
      </c>
      <c r="AY766" s="61">
        <f t="shared" si="142"/>
        <v>-1.3100737044742907</v>
      </c>
      <c r="AZ766" s="61">
        <f t="shared" si="142"/>
        <v>1.0408340855860843E-16</v>
      </c>
      <c r="BA766" s="61">
        <f t="shared" si="142"/>
        <v>-1.3100737044742912</v>
      </c>
      <c r="BB766" s="61">
        <f t="shared" si="142"/>
        <v>-6.9388939039072284E-17</v>
      </c>
      <c r="BC766" s="61">
        <f t="shared" si="142"/>
        <v>-1.3100737044742907</v>
      </c>
      <c r="BD766" s="61">
        <f t="shared" si="142"/>
        <v>4.8572257327350599E-17</v>
      </c>
      <c r="BE766" s="61">
        <f t="shared" si="142"/>
        <v>-1.3100737044742907</v>
      </c>
      <c r="BF766" s="61">
        <f t="shared" si="142"/>
        <v>-6.9388939039072284E-17</v>
      </c>
      <c r="BG766" s="61">
        <f t="shared" si="142"/>
        <v>-1.3100737044742907</v>
      </c>
      <c r="BH766" s="61">
        <f t="shared" si="142"/>
        <v>1.0408340855860843E-16</v>
      </c>
      <c r="BI766" s="61">
        <f t="shared" si="142"/>
        <v>-1.3100737044742912</v>
      </c>
      <c r="BJ766" s="61">
        <f t="shared" si="142"/>
        <v>-6.9388939039072284E-17</v>
      </c>
      <c r="BK766" s="61">
        <f t="shared" si="142"/>
        <v>-1.3100737044742907</v>
      </c>
      <c r="BL766" s="61">
        <f t="shared" si="142"/>
        <v>4.8572257327350599E-17</v>
      </c>
      <c r="BM766" s="61">
        <f t="shared" si="142"/>
        <v>-1.3100737044742907</v>
      </c>
      <c r="BN766" s="61">
        <f t="shared" si="142"/>
        <v>-6.9388939039072284E-17</v>
      </c>
      <c r="BO766" s="61">
        <f t="shared" si="142"/>
        <v>-1.3100737044742907</v>
      </c>
      <c r="BP766" s="61">
        <f t="shared" si="142"/>
        <v>1.0408340855860843E-16</v>
      </c>
      <c r="BQ766" s="61">
        <f t="shared" si="142"/>
        <v>-1.3100737044742912</v>
      </c>
      <c r="BR766" s="61">
        <f t="shared" si="142"/>
        <v>-6.9388939039072284E-17</v>
      </c>
      <c r="BS766" s="61">
        <f t="shared" si="142"/>
        <v>-1.3100737044742907</v>
      </c>
      <c r="BT766" s="61">
        <f t="shared" si="142"/>
        <v>4.8572257327350599E-17</v>
      </c>
      <c r="BU766" s="61">
        <f t="shared" si="142"/>
        <v>-1.3100737044742907</v>
      </c>
      <c r="BV766" s="61">
        <f t="shared" si="142"/>
        <v>-6.9388939039072284E-17</v>
      </c>
      <c r="BW766" s="61">
        <f t="shared" si="142"/>
        <v>-1.3100737044742907</v>
      </c>
      <c r="BX766" s="61">
        <f t="shared" si="142"/>
        <v>1.0408340855860843E-16</v>
      </c>
      <c r="BY766" s="61">
        <f t="shared" si="142"/>
        <v>-1.3100737044742912</v>
      </c>
      <c r="BZ766" s="61">
        <f t="shared" si="142"/>
        <v>-6.9388939039072284E-17</v>
      </c>
      <c r="CA766" s="61">
        <f t="shared" si="142"/>
        <v>-1.3100737044742907</v>
      </c>
      <c r="CB766" s="61">
        <f t="shared" si="142"/>
        <v>4.8572257327350599E-17</v>
      </c>
      <c r="CC766" s="61">
        <f t="shared" si="142"/>
        <v>-1.3100737044742907</v>
      </c>
      <c r="CD766" s="61">
        <f t="shared" ref="CD766:DM766" si="143">SUM(CD756:CD765)</f>
        <v>-6.9388939039072284E-17</v>
      </c>
      <c r="CE766" s="61">
        <f t="shared" si="143"/>
        <v>-1.3100737044742907</v>
      </c>
      <c r="CF766" s="61">
        <f t="shared" si="143"/>
        <v>1.0408340855860843E-16</v>
      </c>
      <c r="CG766" s="61">
        <f t="shared" si="143"/>
        <v>-1.3100737044742912</v>
      </c>
      <c r="CH766" s="61">
        <f t="shared" si="143"/>
        <v>-6.9388939039072284E-17</v>
      </c>
      <c r="CI766" s="61">
        <f t="shared" si="143"/>
        <v>-1.3100737044742907</v>
      </c>
      <c r="CJ766" s="61">
        <f t="shared" si="143"/>
        <v>4.8572257327350599E-17</v>
      </c>
      <c r="CK766" s="61">
        <f t="shared" si="143"/>
        <v>-1.3100737044742907</v>
      </c>
      <c r="CL766" s="61">
        <f t="shared" si="143"/>
        <v>-6.9388939039072284E-17</v>
      </c>
      <c r="CM766" s="61">
        <f t="shared" si="143"/>
        <v>-1.3100737044742907</v>
      </c>
      <c r="CN766" s="61">
        <f t="shared" si="143"/>
        <v>1.0408340855860843E-16</v>
      </c>
      <c r="CO766" s="61">
        <f t="shared" si="143"/>
        <v>-1.3100737044742912</v>
      </c>
      <c r="CP766" s="61">
        <f t="shared" si="143"/>
        <v>-6.9388939039072284E-17</v>
      </c>
      <c r="CQ766" s="61">
        <f t="shared" si="143"/>
        <v>-1.3100737044742907</v>
      </c>
      <c r="CR766" s="61">
        <f t="shared" si="143"/>
        <v>4.8572257327350599E-17</v>
      </c>
      <c r="CS766" s="61">
        <f t="shared" si="143"/>
        <v>-1.3100737044742907</v>
      </c>
      <c r="CT766" s="61">
        <f t="shared" si="143"/>
        <v>-6.9388939039072284E-17</v>
      </c>
      <c r="CU766" s="61">
        <f t="shared" si="143"/>
        <v>-1.3100737044742907</v>
      </c>
      <c r="CV766" s="61">
        <f t="shared" si="143"/>
        <v>1.0408340855860843E-16</v>
      </c>
      <c r="CW766" s="61">
        <f t="shared" si="143"/>
        <v>-1.3100737044742912</v>
      </c>
      <c r="CX766" s="61">
        <f t="shared" si="143"/>
        <v>-6.9388939039072284E-17</v>
      </c>
      <c r="CY766" s="61">
        <f t="shared" si="143"/>
        <v>-1.3100737044742907</v>
      </c>
      <c r="CZ766" s="61">
        <f t="shared" si="143"/>
        <v>4.8572257327350599E-17</v>
      </c>
      <c r="DA766" s="61">
        <f t="shared" si="143"/>
        <v>-1.3100737044742907</v>
      </c>
      <c r="DB766" s="61">
        <f t="shared" si="143"/>
        <v>-6.9388939039072284E-17</v>
      </c>
      <c r="DC766" s="61">
        <f t="shared" si="143"/>
        <v>-1.3100737044742907</v>
      </c>
      <c r="DD766" s="61">
        <f t="shared" si="143"/>
        <v>1.0408340855860843E-16</v>
      </c>
      <c r="DE766" s="61">
        <f t="shared" si="143"/>
        <v>-1.3100737044742912</v>
      </c>
      <c r="DF766" s="61">
        <f t="shared" si="143"/>
        <v>-6.9388939039072284E-17</v>
      </c>
      <c r="DG766" s="61">
        <f t="shared" si="143"/>
        <v>-1.3100737044742907</v>
      </c>
      <c r="DH766" s="61">
        <f t="shared" si="143"/>
        <v>4.8572257327350599E-17</v>
      </c>
      <c r="DI766" s="61">
        <f t="shared" si="143"/>
        <v>-1.3100737044742907</v>
      </c>
      <c r="DJ766" s="61">
        <f t="shared" si="143"/>
        <v>-6.9388939039072284E-17</v>
      </c>
      <c r="DK766" s="61">
        <f t="shared" si="143"/>
        <v>-1.3100737044742907</v>
      </c>
      <c r="DL766" s="61">
        <f t="shared" si="143"/>
        <v>1.0408340855860843E-16</v>
      </c>
      <c r="DM766" s="77">
        <f t="shared" si="143"/>
        <v>-1.3100737044742912</v>
      </c>
    </row>
    <row r="767" spans="14:117" x14ac:dyDescent="0.25">
      <c r="N767" s="54" t="s">
        <v>624</v>
      </c>
      <c r="O767" s="55"/>
      <c r="P767" s="174" t="b">
        <f>IF(P768,IF(AND((ABS(DM767-DK767)&lt;0.001),(O754&gt;=0),(O754&lt;=1)),TRUE,FALSE),FALSE)</f>
        <v>1</v>
      </c>
      <c r="Q767" s="54"/>
      <c r="R767" s="55" t="s">
        <v>623</v>
      </c>
      <c r="S767" s="166">
        <f>$O$34-R766/S766</f>
        <v>0.24679164318675603</v>
      </c>
      <c r="T767" s="165">
        <f>ABS(U767-S767)</f>
        <v>3.7116064502624724E-3</v>
      </c>
      <c r="U767" s="164">
        <f>S767-T766/U766</f>
        <v>0.24308003673649356</v>
      </c>
      <c r="V767" s="165">
        <f>ABS(W767-U767)</f>
        <v>1.4358681970250142E-5</v>
      </c>
      <c r="W767" s="164">
        <f>U767-V766/W766</f>
        <v>0.24309439541846381</v>
      </c>
      <c r="X767" s="165">
        <f>ABS(Y767-W767)</f>
        <v>2.2052715209497364E-10</v>
      </c>
      <c r="Y767" s="164">
        <f>W767-X766/Y766</f>
        <v>0.24309439563899096</v>
      </c>
      <c r="Z767" s="165">
        <f>ABS(AA767-Y767)</f>
        <v>5.5511151231257827E-17</v>
      </c>
      <c r="AA767" s="164">
        <f>Y767-Z766/AA766</f>
        <v>0.24309439563899091</v>
      </c>
      <c r="AB767" s="165">
        <f>ABS(AC767-AA767)</f>
        <v>8.3266726846886741E-17</v>
      </c>
      <c r="AC767" s="164">
        <f>AA767-AB766/AC766</f>
        <v>0.24309439563899099</v>
      </c>
      <c r="AD767" s="165">
        <f>ABS(AE767-AC767)</f>
        <v>5.5511151231257827E-17</v>
      </c>
      <c r="AE767" s="164">
        <f>AC767-AD766/AE766</f>
        <v>0.24309439563899093</v>
      </c>
      <c r="AF767" s="165">
        <f>ABS(AG767-AE767)</f>
        <v>2.7755575615628914E-17</v>
      </c>
      <c r="AG767" s="164">
        <f>AE767-AF766/AG766</f>
        <v>0.24309439563899096</v>
      </c>
      <c r="AH767" s="165">
        <f>ABS(AI767-AG767)</f>
        <v>5.5511151231257827E-17</v>
      </c>
      <c r="AI767" s="164">
        <f>AG767-AH766/AI766</f>
        <v>0.24309439563899091</v>
      </c>
      <c r="AJ767" s="165">
        <f>ABS(AK767-AI767)</f>
        <v>8.3266726846886741E-17</v>
      </c>
      <c r="AK767" s="164">
        <f>AI767-AJ766/AK766</f>
        <v>0.24309439563899099</v>
      </c>
      <c r="AL767" s="165">
        <f>ABS(AM767-AK767)</f>
        <v>5.5511151231257827E-17</v>
      </c>
      <c r="AM767" s="164">
        <f>AK767-AL766/AM766</f>
        <v>0.24309439563899093</v>
      </c>
      <c r="AN767" s="165">
        <f>ABS(AO767-AM767)</f>
        <v>2.7755575615628914E-17</v>
      </c>
      <c r="AO767" s="164">
        <f>AM767-AN766/AO766</f>
        <v>0.24309439563899096</v>
      </c>
      <c r="AP767" s="165">
        <f>ABS(AQ767-AO767)</f>
        <v>5.5511151231257827E-17</v>
      </c>
      <c r="AQ767" s="164">
        <f>AO767-AP766/AQ766</f>
        <v>0.24309439563899091</v>
      </c>
      <c r="AR767" s="165">
        <f>ABS(AS767-AQ767)</f>
        <v>8.3266726846886741E-17</v>
      </c>
      <c r="AS767" s="164">
        <f>AQ767-AR766/AS766</f>
        <v>0.24309439563899099</v>
      </c>
      <c r="AT767" s="165">
        <f>ABS(AU767-AS767)</f>
        <v>5.5511151231257827E-17</v>
      </c>
      <c r="AU767" s="164">
        <f>AS767-AT766/AU766</f>
        <v>0.24309439563899093</v>
      </c>
      <c r="AV767" s="165">
        <f>ABS(AW767-AU767)</f>
        <v>2.7755575615628914E-17</v>
      </c>
      <c r="AW767" s="164">
        <f>AU767-AV766/AW766</f>
        <v>0.24309439563899096</v>
      </c>
      <c r="AX767" s="165">
        <f>ABS(AY767-AW767)</f>
        <v>5.5511151231257827E-17</v>
      </c>
      <c r="AY767" s="164">
        <f>AW767-AX766/AY766</f>
        <v>0.24309439563899091</v>
      </c>
      <c r="AZ767" s="165">
        <f>ABS(BA767-AY767)</f>
        <v>8.3266726846886741E-17</v>
      </c>
      <c r="BA767" s="164">
        <f>AY767-AZ766/BA766</f>
        <v>0.24309439563899099</v>
      </c>
      <c r="BB767" s="165">
        <f>ABS(BC767-BA767)</f>
        <v>5.5511151231257827E-17</v>
      </c>
      <c r="BC767" s="164">
        <f>BA767-BB766/BC766</f>
        <v>0.24309439563899093</v>
      </c>
      <c r="BD767" s="165">
        <f>ABS(BE767-BC767)</f>
        <v>2.7755575615628914E-17</v>
      </c>
      <c r="BE767" s="164">
        <f>BC767-BD766/BE766</f>
        <v>0.24309439563899096</v>
      </c>
      <c r="BF767" s="165">
        <f>ABS(BG767-BE767)</f>
        <v>5.5511151231257827E-17</v>
      </c>
      <c r="BG767" s="164">
        <f>BE767-BF766/BG766</f>
        <v>0.24309439563899091</v>
      </c>
      <c r="BH767" s="165">
        <f>ABS(BI767-BG767)</f>
        <v>8.3266726846886741E-17</v>
      </c>
      <c r="BI767" s="164">
        <f>BG767-BH766/BI766</f>
        <v>0.24309439563899099</v>
      </c>
      <c r="BJ767" s="165">
        <f>ABS(BK767-BI767)</f>
        <v>5.5511151231257827E-17</v>
      </c>
      <c r="BK767" s="164">
        <f>BI767-BJ766/BK766</f>
        <v>0.24309439563899093</v>
      </c>
      <c r="BL767" s="165">
        <f>ABS(BM767-BK767)</f>
        <v>2.7755575615628914E-17</v>
      </c>
      <c r="BM767" s="164">
        <f>BK767-BL766/BM766</f>
        <v>0.24309439563899096</v>
      </c>
      <c r="BN767" s="165">
        <f>ABS(BO767-BM767)</f>
        <v>5.5511151231257827E-17</v>
      </c>
      <c r="BO767" s="164">
        <f>BM767-BN766/BO766</f>
        <v>0.24309439563899091</v>
      </c>
      <c r="BP767" s="165">
        <f>ABS(BQ767-BO767)</f>
        <v>8.3266726846886741E-17</v>
      </c>
      <c r="BQ767" s="164">
        <f>BO767-BP766/BQ766</f>
        <v>0.24309439563899099</v>
      </c>
      <c r="BR767" s="165">
        <f>ABS(BS767-BQ767)</f>
        <v>5.5511151231257827E-17</v>
      </c>
      <c r="BS767" s="164">
        <f>BQ767-BR766/BS766</f>
        <v>0.24309439563899093</v>
      </c>
      <c r="BT767" s="165">
        <f>ABS(BU767-BS767)</f>
        <v>2.7755575615628914E-17</v>
      </c>
      <c r="BU767" s="164">
        <f>BS767-BT766/BU766</f>
        <v>0.24309439563899096</v>
      </c>
      <c r="BV767" s="165">
        <f>ABS(BW767-BU767)</f>
        <v>5.5511151231257827E-17</v>
      </c>
      <c r="BW767" s="164">
        <f>BU767-BV766/BW766</f>
        <v>0.24309439563899091</v>
      </c>
      <c r="BX767" s="165">
        <f>ABS(BY767-BW767)</f>
        <v>8.3266726846886741E-17</v>
      </c>
      <c r="BY767" s="164">
        <f>BW767-BX766/BY766</f>
        <v>0.24309439563899099</v>
      </c>
      <c r="BZ767" s="165">
        <f>ABS(CA767-BY767)</f>
        <v>5.5511151231257827E-17</v>
      </c>
      <c r="CA767" s="164">
        <f>BY767-BZ766/CA766</f>
        <v>0.24309439563899093</v>
      </c>
      <c r="CB767" s="165">
        <f>ABS(CC767-CA767)</f>
        <v>2.7755575615628914E-17</v>
      </c>
      <c r="CC767" s="164">
        <f>CA767-CB766/CC766</f>
        <v>0.24309439563899096</v>
      </c>
      <c r="CD767" s="165">
        <f>ABS(CE767-CC767)</f>
        <v>5.5511151231257827E-17</v>
      </c>
      <c r="CE767" s="164">
        <f>CC767-CD766/CE766</f>
        <v>0.24309439563899091</v>
      </c>
      <c r="CF767" s="165">
        <f>ABS(CG767-CE767)</f>
        <v>8.3266726846886741E-17</v>
      </c>
      <c r="CG767" s="164">
        <f>CE767-CF766/CG766</f>
        <v>0.24309439563899099</v>
      </c>
      <c r="CH767" s="165">
        <f>ABS(CI767-CG767)</f>
        <v>5.5511151231257827E-17</v>
      </c>
      <c r="CI767" s="164">
        <f>CG767-CH766/CI766</f>
        <v>0.24309439563899093</v>
      </c>
      <c r="CJ767" s="165">
        <f>ABS(CK767-CI767)</f>
        <v>2.7755575615628914E-17</v>
      </c>
      <c r="CK767" s="164">
        <f>CI767-CJ766/CK766</f>
        <v>0.24309439563899096</v>
      </c>
      <c r="CL767" s="165">
        <f>ABS(CM767-CK767)</f>
        <v>5.5511151231257827E-17</v>
      </c>
      <c r="CM767" s="164">
        <f>CK767-CL766/CM766</f>
        <v>0.24309439563899091</v>
      </c>
      <c r="CN767" s="165">
        <f>ABS(CO767-CM767)</f>
        <v>8.3266726846886741E-17</v>
      </c>
      <c r="CO767" s="164">
        <f>CM767-CN766/CO766</f>
        <v>0.24309439563899099</v>
      </c>
      <c r="CP767" s="165">
        <f>ABS(CQ767-CO767)</f>
        <v>5.5511151231257827E-17</v>
      </c>
      <c r="CQ767" s="164">
        <f>CO767-CP766/CQ766</f>
        <v>0.24309439563899093</v>
      </c>
      <c r="CR767" s="165">
        <f>ABS(CS767-CQ767)</f>
        <v>2.7755575615628914E-17</v>
      </c>
      <c r="CS767" s="164">
        <f>CQ767-CR766/CS766</f>
        <v>0.24309439563899096</v>
      </c>
      <c r="CT767" s="165">
        <f>ABS(CU767-CS767)</f>
        <v>5.5511151231257827E-17</v>
      </c>
      <c r="CU767" s="164">
        <f>CS767-CT766/CU766</f>
        <v>0.24309439563899091</v>
      </c>
      <c r="CV767" s="165">
        <f>ABS(CW767-CU767)</f>
        <v>8.3266726846886741E-17</v>
      </c>
      <c r="CW767" s="164">
        <f>CU767-CV766/CW766</f>
        <v>0.24309439563899099</v>
      </c>
      <c r="CX767" s="165">
        <f>ABS(CY767-CW767)</f>
        <v>5.5511151231257827E-17</v>
      </c>
      <c r="CY767" s="164">
        <f>CW767-CX766/CY766</f>
        <v>0.24309439563899093</v>
      </c>
      <c r="CZ767" s="165">
        <f>ABS(DA767-CY767)</f>
        <v>2.7755575615628914E-17</v>
      </c>
      <c r="DA767" s="164">
        <f>CY767-CZ766/DA766</f>
        <v>0.24309439563899096</v>
      </c>
      <c r="DB767" s="165">
        <f>ABS(DC767-DA767)</f>
        <v>5.5511151231257827E-17</v>
      </c>
      <c r="DC767" s="164">
        <f>DA767-DB766/DC766</f>
        <v>0.24309439563899091</v>
      </c>
      <c r="DD767" s="165">
        <f>ABS(DE767-DC767)</f>
        <v>8.3266726846886741E-17</v>
      </c>
      <c r="DE767" s="164">
        <f>DC767-DD766/DE766</f>
        <v>0.24309439563899099</v>
      </c>
      <c r="DF767" s="165">
        <f>ABS(DG767-DE767)</f>
        <v>5.5511151231257827E-17</v>
      </c>
      <c r="DG767" s="164">
        <f>DE767-DF766/DG766</f>
        <v>0.24309439563899093</v>
      </c>
      <c r="DH767" s="165">
        <f>ABS(DI767-DG767)</f>
        <v>2.7755575615628914E-17</v>
      </c>
      <c r="DI767" s="164">
        <f>DG767-DH766/DI766</f>
        <v>0.24309439563899096</v>
      </c>
      <c r="DJ767" s="165">
        <f>ABS(DK767-DI767)</f>
        <v>5.5511151231257827E-17</v>
      </c>
      <c r="DK767" s="164">
        <f>DI767-DJ766/DK766</f>
        <v>0.24309439563899091</v>
      </c>
      <c r="DL767" s="165">
        <f>ABS(DM767-DK767)</f>
        <v>8.3266726846886741E-17</v>
      </c>
      <c r="DM767" s="166">
        <f>DK767-DL766/DM766</f>
        <v>0.24309439563899099</v>
      </c>
    </row>
    <row r="768" spans="14:117" x14ac:dyDescent="0.25">
      <c r="N768" s="70" t="s">
        <v>625</v>
      </c>
      <c r="O768" s="73"/>
      <c r="P768" s="175" t="b">
        <f>IF(ISNUMBER(O754),TRUE,FALSE)</f>
        <v>1</v>
      </c>
      <c r="Q768" s="70"/>
      <c r="R768" s="73"/>
      <c r="S768" s="80"/>
      <c r="T768" s="73"/>
      <c r="U768" s="73"/>
      <c r="V768" s="73"/>
      <c r="W768" s="73"/>
      <c r="X768" s="73"/>
      <c r="Y768" s="73"/>
      <c r="Z768" s="73"/>
      <c r="AA768" s="73"/>
      <c r="AB768" s="73"/>
      <c r="AC768" s="73"/>
      <c r="AD768" s="73"/>
      <c r="AE768" s="73"/>
      <c r="AF768" s="73"/>
      <c r="AG768" s="73"/>
      <c r="AH768" s="73"/>
      <c r="AI768" s="73"/>
      <c r="AJ768" s="73"/>
      <c r="AK768" s="73"/>
      <c r="AL768" s="73"/>
      <c r="AM768" s="73"/>
      <c r="AN768" s="73"/>
      <c r="AO768" s="73"/>
      <c r="AP768" s="73"/>
      <c r="AQ768" s="73"/>
      <c r="AR768" s="73"/>
      <c r="AS768" s="73"/>
      <c r="AT768" s="73"/>
      <c r="AU768" s="73"/>
      <c r="AV768" s="73"/>
      <c r="AW768" s="73"/>
      <c r="AX768" s="73"/>
      <c r="AY768" s="73"/>
      <c r="AZ768" s="73"/>
      <c r="BA768" s="73"/>
      <c r="BB768" s="73"/>
      <c r="BC768" s="73"/>
      <c r="BD768" s="73"/>
      <c r="BE768" s="73"/>
      <c r="BF768" s="73"/>
      <c r="BG768" s="73"/>
      <c r="BH768" s="73"/>
      <c r="BI768" s="73"/>
      <c r="BJ768" s="73"/>
      <c r="BK768" s="73"/>
      <c r="BL768" s="73"/>
      <c r="BM768" s="73"/>
      <c r="BN768" s="73"/>
      <c r="BO768" s="73"/>
      <c r="BP768" s="73"/>
      <c r="BQ768" s="73"/>
      <c r="BR768" s="73"/>
      <c r="BS768" s="73"/>
      <c r="BT768" s="73"/>
      <c r="BU768" s="73"/>
      <c r="BV768" s="73"/>
      <c r="BW768" s="73"/>
      <c r="BX768" s="73"/>
      <c r="BY768" s="73"/>
      <c r="BZ768" s="73"/>
      <c r="CA768" s="73"/>
      <c r="CB768" s="73"/>
      <c r="CC768" s="73"/>
      <c r="CD768" s="73"/>
      <c r="CE768" s="73"/>
      <c r="CF768" s="73"/>
      <c r="CG768" s="73"/>
      <c r="CH768" s="73"/>
      <c r="CI768" s="73"/>
      <c r="CJ768" s="73"/>
      <c r="CK768" s="73"/>
      <c r="CL768" s="73"/>
      <c r="CM768" s="73"/>
      <c r="CN768" s="73"/>
      <c r="CO768" s="73"/>
      <c r="CP768" s="73"/>
      <c r="CQ768" s="73"/>
      <c r="CR768" s="73"/>
      <c r="CS768" s="73"/>
      <c r="CT768" s="73"/>
      <c r="CU768" s="73"/>
      <c r="CV768" s="73"/>
      <c r="CW768" s="73"/>
      <c r="CX768" s="73"/>
      <c r="CY768" s="73"/>
      <c r="CZ768" s="73"/>
      <c r="DA768" s="73"/>
      <c r="DB768" s="73"/>
      <c r="DC768" s="73"/>
      <c r="DD768" s="73"/>
      <c r="DE768" s="73"/>
      <c r="DF768" s="73"/>
      <c r="DG768" s="73"/>
      <c r="DH768" s="73"/>
      <c r="DI768" s="73"/>
      <c r="DJ768" s="73"/>
      <c r="DK768" s="73"/>
      <c r="DL768" s="73"/>
      <c r="DM768" s="80"/>
    </row>
    <row r="769" spans="14:56" x14ac:dyDescent="0.25">
      <c r="N769" s="176" t="s">
        <v>628</v>
      </c>
      <c r="O769" s="177"/>
      <c r="P769" s="178">
        <f>ABS(SUM(Q756:Q765)-SUM(Q716:Q725))</f>
        <v>3.057110120607831E-12</v>
      </c>
      <c r="T769" s="51"/>
      <c r="V769" s="47"/>
      <c r="W769" s="47"/>
      <c r="AW769" t="s">
        <v>576</v>
      </c>
    </row>
    <row r="770" spans="14:56" x14ac:dyDescent="0.25">
      <c r="N770" s="54" t="s">
        <v>626</v>
      </c>
      <c r="O770" s="58"/>
      <c r="P770" s="171"/>
      <c r="Q770" s="57" t="s">
        <v>545</v>
      </c>
      <c r="R770" s="56"/>
      <c r="S770" s="56"/>
      <c r="T770" s="57"/>
      <c r="U770" s="57"/>
      <c r="V770" s="54">
        <v>1</v>
      </c>
      <c r="W770" s="55">
        <v>2</v>
      </c>
      <c r="X770" s="55">
        <v>3</v>
      </c>
      <c r="Y770" s="55">
        <v>4</v>
      </c>
      <c r="Z770" s="55">
        <v>5</v>
      </c>
      <c r="AA770" s="55">
        <v>6</v>
      </c>
      <c r="AB770" s="55">
        <v>7</v>
      </c>
      <c r="AC770" s="55">
        <v>8</v>
      </c>
      <c r="AD770" s="55">
        <v>9</v>
      </c>
      <c r="AE770" s="58">
        <v>10</v>
      </c>
      <c r="AF770" s="83" t="s">
        <v>569</v>
      </c>
      <c r="AG770" s="54"/>
      <c r="AH770" s="55"/>
      <c r="AI770" s="55"/>
      <c r="AJ770" s="55"/>
      <c r="AK770" s="55"/>
      <c r="AL770" s="55"/>
      <c r="AM770" s="55"/>
      <c r="AN770" s="55"/>
      <c r="AO770" s="55"/>
      <c r="AP770" s="55"/>
      <c r="AQ770" s="55"/>
      <c r="AR770" s="58"/>
      <c r="AS770" s="54"/>
      <c r="AT770" s="55" t="s">
        <v>565</v>
      </c>
      <c r="AU770" s="55" t="s">
        <v>577</v>
      </c>
      <c r="AV770" s="58" t="s">
        <v>578</v>
      </c>
    </row>
    <row r="771" spans="14:56" x14ac:dyDescent="0.25">
      <c r="N771" s="82"/>
      <c r="O771" s="172"/>
      <c r="P771" s="78">
        <v>1</v>
      </c>
      <c r="Q771" s="61">
        <f>N756/N766</f>
        <v>6.5255901885562906E-2</v>
      </c>
      <c r="R771" s="62"/>
      <c r="S771" s="62"/>
      <c r="T771" s="60"/>
      <c r="U771" s="63"/>
      <c r="V771" s="153">
        <f>SQRT($T$51*VLOOKUP(V770,$P$51:$T$60,5))*(1-$Q$20)*Q771*VLOOKUP(V770,P771:Q780,2)</f>
        <v>8.7457964663391655E-4</v>
      </c>
      <c r="W771" s="61">
        <f>SQRT($T$51*VLOOKUP(W770,$P$51:$T$60,5))*(1-$R$20)*Q771*VLOOKUP(W770,P771:Q780,2)</f>
        <v>2.3751193897670665E-3</v>
      </c>
      <c r="X771" s="61">
        <f>SQRT($T$51*VLOOKUP(X770,$P$51:$T$60,5))*(1-$S$20)*Q771*VLOOKUP(X770,P771:Q780,2)</f>
        <v>3.7427477086048161E-3</v>
      </c>
      <c r="Y771" s="61">
        <f>SQRT($T$51*VLOOKUP(Y770,$P$51:$T$60,5))*(1-$T$20)*Q771*VLOOKUP(Y770,P771:Q780,2)</f>
        <v>5.0127661046528525E-3</v>
      </c>
      <c r="Z771" s="61">
        <f>SQRT($T$51*VLOOKUP(Z770,$P$51:$T$60,5))*(1-$U$20)*Q771*VLOOKUP(Z770,P771:Q780,2)</f>
        <v>4.7757341586769355E-3</v>
      </c>
      <c r="AA771" s="61">
        <f>SQRT($T$51*VLOOKUP(AA770,$P$51:$T$60,5))*(1-$V$20)*Q771*VLOOKUP(AA770,P771:Q780,2)</f>
        <v>6.2245039735838031E-3</v>
      </c>
      <c r="AB771" s="61">
        <f>SQRT($T$51*VLOOKUP(AB770,$P$51:$T$60,5))*(1-$W$20)*Q771*VLOOKUP(AB770,P771:Q780,2)</f>
        <v>3.3280655389848085E-4</v>
      </c>
      <c r="AC771" s="61">
        <f>SQRT($T$51*VLOOKUP(AC770,$P$51:$T$60,5))*(1-$X$20)*Q771*VLOOKUP(AC770,P771:Q780,2)</f>
        <v>1.5094614876599499E-3</v>
      </c>
      <c r="AD771" s="61">
        <f>SQRT($T$51*VLOOKUP(AD770,$P$51:$T$60,5))*(1-$Y$20)*Q771*VLOOKUP(AD770,P771:Q780,2)</f>
        <v>2.1938973749689996E-3</v>
      </c>
      <c r="AE771" s="155">
        <f>SQRT($T$51*VLOOKUP(AE770,$P$51:$T$60,5))*(1-$Z$20)*Q771*VLOOKUP(AE770,P771:Q780,2)</f>
        <v>1.947733179871238E-3</v>
      </c>
      <c r="AF771" s="84">
        <f>$U$51*Q771</f>
        <v>1.7489781947843889E-6</v>
      </c>
      <c r="AG771" s="59" t="s">
        <v>69</v>
      </c>
      <c r="AH771" s="61">
        <f>$AE$10*AE781*100000/($T$3*$AE$9)^2</f>
        <v>0.82559276786865221</v>
      </c>
      <c r="AI771" s="65" t="s">
        <v>583</v>
      </c>
      <c r="AJ771" s="66" t="s">
        <v>573</v>
      </c>
      <c r="AK771" s="61">
        <f>(AH778+SQRT(AH780))^(1/3)+(AH778-SQRT(AH780))^(1/3)-AH774/3</f>
        <v>0.16587119894401181</v>
      </c>
      <c r="AL771" s="63">
        <f>AK771^3+AH774*AK771^2+AH775*AK771+AH776</f>
        <v>0</v>
      </c>
      <c r="AM771" s="65" t="s">
        <v>573</v>
      </c>
      <c r="AN771" s="61">
        <f>IF(AH780&gt;=0,AK771,AK778)</f>
        <v>0.16587119894401181</v>
      </c>
      <c r="AO771" s="61">
        <f>IF(AN771&lt;AN772,AN772,AN771)</f>
        <v>0.16587119894401181</v>
      </c>
      <c r="AP771" s="61">
        <f>AO771</f>
        <v>0.16587119894401181</v>
      </c>
      <c r="AQ771" s="67">
        <f>IF(AP771&lt;AP772,AP772,AP771)</f>
        <v>0.16587119894401181</v>
      </c>
      <c r="AR771" s="81"/>
      <c r="AS771" s="59">
        <v>1</v>
      </c>
      <c r="AT771" s="61">
        <f>AT743</f>
        <v>5.4980683411787988E-2</v>
      </c>
      <c r="AU771" s="61">
        <f>SUMPRODUCT(Q771:Q780,$AT$51:$AT$60)</f>
        <v>0.37388646280400761</v>
      </c>
      <c r="AV771" s="68">
        <f>IF($AA$7,EXP((AT771/AH772)*(AQ776-1)-LN(AQ776-AH772)-AH771*(2*AU771/AH771-AT771/AH772)*LN((AQ776+2.41421536*AH772)/(AQ776-0.41421536*AH772))/(AH772*2.82842713)      ),1)</f>
        <v>2.9100436404223617</v>
      </c>
    </row>
    <row r="772" spans="14:56" x14ac:dyDescent="0.25">
      <c r="N772" s="82"/>
      <c r="O772" s="172"/>
      <c r="P772" s="78">
        <v>2</v>
      </c>
      <c r="Q772" s="61">
        <f>N757/N766</f>
        <v>0.10201986773639819</v>
      </c>
      <c r="R772" s="62"/>
      <c r="S772" s="62"/>
      <c r="T772" s="60"/>
      <c r="U772" s="63"/>
      <c r="V772" s="153">
        <f>SQRT($T$52*VLOOKUP(V770,$P$51:$T$60,5))*(1-$Q$21)*Q772*VLOOKUP(V770,P771:Q780,2)</f>
        <v>2.3751193897670669E-3</v>
      </c>
      <c r="W772" s="61">
        <f>SQRT($T$52*VLOOKUP(W770,$P$51:$T$60,5))*(1-$R$21)*Q772*VLOOKUP(W770,P771:Q780,2)</f>
        <v>6.4167648381804375E-3</v>
      </c>
      <c r="X772" s="61">
        <f>SQRT($T$52*VLOOKUP(X770,$P$51:$T$60,5))*(1-$S$21)*Q772*VLOOKUP(X770,P771:Q780,2)</f>
        <v>1.027055777652658E-2</v>
      </c>
      <c r="Y772" s="61">
        <f>SQRT($T$52*VLOOKUP(Y770,$P$51:$T$60,5))*(1-$T$21)*Q772*VLOOKUP(Y770,P771:Q780,2)</f>
        <v>1.2439963952732428E-2</v>
      </c>
      <c r="Z772" s="61">
        <f>SQRT($T$52*VLOOKUP(Z770,$P$51:$T$60,5))*(1-$U$21)*Q772*VLOOKUP(Z770,P771:Q780,2)</f>
        <v>1.3364764664005348E-2</v>
      </c>
      <c r="AA772" s="61">
        <f>SQRT($T$52*VLOOKUP(AA770,$P$51:$T$60,5))*(1-$V$21)*Q772*VLOOKUP(AA770,P771:Q780,2)</f>
        <v>1.7122524101743673E-2</v>
      </c>
      <c r="AB772" s="61">
        <f>SQRT($T$52*VLOOKUP(AB770,$P$51:$T$60,5))*(1-$W$21)*Q772*VLOOKUP(AB770,P771:Q780,2)</f>
        <v>8.82487633427261E-4</v>
      </c>
      <c r="AC772" s="61">
        <f>SQRT($T$52*VLOOKUP(AC770,$P$51:$T$60,5))*(1-$X$21)*Q772*VLOOKUP(AC770,P771:Q780,2)</f>
        <v>3.907206688812853E-3</v>
      </c>
      <c r="AD772" s="61">
        <f>SQRT($T$52*VLOOKUP(AD770,$P$51:$T$60,5))*(1-$Y$21)*Q772*VLOOKUP(AD770,P771:Q780,2)</f>
        <v>5.947116483077039E-3</v>
      </c>
      <c r="AE772" s="155">
        <f>SQRT($T$52*VLOOKUP(AE770,$P$51:$T$60,5))*(1-$Z$21)*Q772*VLOOKUP(AE770,P771:Q780,2)</f>
        <v>5.3437297635119882E-3</v>
      </c>
      <c r="AF772" s="84">
        <f>$U$52*Q772</f>
        <v>4.1267133777379185E-6</v>
      </c>
      <c r="AG772" s="59" t="s">
        <v>65</v>
      </c>
      <c r="AH772" s="61">
        <f>AF781*$AE$10*100000/($T$3*$AE$9)</f>
        <v>0.10707934474086961</v>
      </c>
      <c r="AI772" s="61"/>
      <c r="AJ772" s="66" t="s">
        <v>574</v>
      </c>
      <c r="AK772" s="66" t="e">
        <f>1/0</f>
        <v>#DIV/0!</v>
      </c>
      <c r="AL772" s="61"/>
      <c r="AM772" s="65" t="s">
        <v>574</v>
      </c>
      <c r="AN772" s="66">
        <f>IF(AH780&gt;=0,0,AK779)</f>
        <v>0</v>
      </c>
      <c r="AO772" s="61">
        <f>IF(AN771&lt;AN772,AN771,AN772)</f>
        <v>0</v>
      </c>
      <c r="AP772" s="61">
        <f>IF(AO772&lt;AO773,AO773,AO772)</f>
        <v>0</v>
      </c>
      <c r="AQ772" s="67">
        <f>IF(AP771&lt;AP772,AP771,AP772)</f>
        <v>0</v>
      </c>
      <c r="AR772" s="81"/>
      <c r="AS772" s="59">
        <v>2</v>
      </c>
      <c r="AT772" s="61">
        <f t="shared" ref="AT772:AT780" si="144">AT744</f>
        <v>8.2978405430088234E-2</v>
      </c>
      <c r="AU772" s="61">
        <f>SUMPRODUCT(Q771:Q780,$AU$51:$AU$60)</f>
        <v>0.64405328265796735</v>
      </c>
      <c r="AV772" s="68">
        <f>IF($AA$8,EXP((AT772/AH772)*(AQ776-1)-LN(AQ776-AH772)-AH771*(2*AU772/AH771-AT772/AH772)*LN((AQ776+2.41421536*AH772)/(AQ776-0.41421536*AH772))/(AH772*2.82842713)      ),1)</f>
        <v>0.61280428596327763</v>
      </c>
    </row>
    <row r="773" spans="14:56" x14ac:dyDescent="0.25">
      <c r="N773" s="82"/>
      <c r="O773" s="172"/>
      <c r="P773" s="78">
        <v>3</v>
      </c>
      <c r="Q773" s="61">
        <f>N758/N766</f>
        <v>0.11931858871593451</v>
      </c>
      <c r="R773" s="62"/>
      <c r="S773" s="62"/>
      <c r="T773" s="60"/>
      <c r="U773" s="63"/>
      <c r="V773" s="153">
        <f>SQRT($T$53*VLOOKUP(V770,$P$51:$T$60,5))*(1-$Q$22)*Q773*VLOOKUP(V770,P771:Q780,2)</f>
        <v>3.7427477086048157E-3</v>
      </c>
      <c r="W773" s="61">
        <f>SQRT($T$53*VLOOKUP(W770,$P$51:$T$60,5))*(1-$R$22)*Q773*VLOOKUP(W770,P771:Q780,2)</f>
        <v>1.027055777652658E-2</v>
      </c>
      <c r="X773" s="61">
        <f>SQRT($T$53*VLOOKUP(X770,$P$51:$T$60,5))*(1-$S$22)*Q773*VLOOKUP(X770,P771:Q780,2)</f>
        <v>1.6475094344742456E-2</v>
      </c>
      <c r="Y773" s="61">
        <f>SQRT($T$53*VLOOKUP(Y770,$P$51:$T$60,5))*(1-$T$22)*Q773*VLOOKUP(Y770,P771:Q780,2)</f>
        <v>2.197713333501667E-2</v>
      </c>
      <c r="Z773" s="61">
        <f>SQRT($T$53*VLOOKUP(Z770,$P$51:$T$60,5))*(1-$U$22)*Q773*VLOOKUP(Z770,P771:Q780,2)</f>
        <v>2.1438356796701637E-2</v>
      </c>
      <c r="AA773" s="61">
        <f>SQRT($T$53*VLOOKUP(AA770,$P$51:$T$60,5))*(1-$V$22)*Q773*VLOOKUP(AA770,P771:Q780,2)</f>
        <v>2.6913561996918189E-2</v>
      </c>
      <c r="AB773" s="61">
        <f>SQRT($T$53*VLOOKUP(AB770,$P$51:$T$60,5))*(1-$W$22)*Q773*VLOOKUP(AB770,P771:Q780,2)</f>
        <v>1.3638083410753784E-3</v>
      </c>
      <c r="AC773" s="61">
        <f>SQRT($T$53*VLOOKUP(AC770,$P$51:$T$60,5))*(1-$X$22)*Q773*VLOOKUP(AC770,P771:Q780,2)</f>
        <v>6.3191281039798788E-3</v>
      </c>
      <c r="AD773" s="61">
        <f>SQRT($T$53*VLOOKUP(AD770,$P$51:$T$60,5))*(1-$Y$22)*Q773*VLOOKUP(AD770,P771:Q780,2)</f>
        <v>9.4825507303571682E-3</v>
      </c>
      <c r="AE773" s="155">
        <f>SQRT($T$53*VLOOKUP(AE770,$P$51:$T$60,5))*(1-$Z$22)*Q773*VLOOKUP(AE770,P771:Q780,2)</f>
        <v>8.6393865235250434E-3</v>
      </c>
      <c r="AF773" s="84">
        <f>$U$53*Q773</f>
        <v>6.7229293447543347E-6</v>
      </c>
      <c r="AG773" s="82"/>
      <c r="AH773" s="65"/>
      <c r="AI773" s="61"/>
      <c r="AJ773" s="66" t="s">
        <v>575</v>
      </c>
      <c r="AK773" s="66" t="e">
        <f>1/0</f>
        <v>#DIV/0!</v>
      </c>
      <c r="AL773" s="61"/>
      <c r="AM773" s="65" t="s">
        <v>575</v>
      </c>
      <c r="AN773" s="66">
        <f>IF(AH780&gt;=0,0,AK780)</f>
        <v>0</v>
      </c>
      <c r="AO773" s="61">
        <f>AN773</f>
        <v>0</v>
      </c>
      <c r="AP773" s="61">
        <f>IF(AO772&lt;AO773,AO772,AO773)</f>
        <v>0</v>
      </c>
      <c r="AQ773" s="67">
        <f>AP773</f>
        <v>0</v>
      </c>
      <c r="AR773" s="81"/>
      <c r="AS773" s="59">
        <v>3</v>
      </c>
      <c r="AT773" s="61">
        <f t="shared" si="144"/>
        <v>0.11558353539329831</v>
      </c>
      <c r="AU773" s="61">
        <f>SUMPRODUCT(Q771:Q780,$AV$51:$AV$60)</f>
        <v>0.89314761726726455</v>
      </c>
      <c r="AV773" s="68">
        <f>IF($AA$9,EXP((AT773/AH772)*(AQ776-1)-LN(AQ776-AH772)-AH771*(2*AU773/AH771-AT773/AH772)*LN((AQ776+2.41421536*AH772)/(AQ776-0.41421536*AH772))/(AH772*2.82842713)      ),1)</f>
        <v>0.17156850668849027</v>
      </c>
    </row>
    <row r="774" spans="14:56" x14ac:dyDescent="0.25">
      <c r="N774" s="82"/>
      <c r="O774" s="172"/>
      <c r="P774" s="78">
        <v>4</v>
      </c>
      <c r="Q774" s="61">
        <f>N759/N766</f>
        <v>0.12592706197499165</v>
      </c>
      <c r="R774" s="62"/>
      <c r="S774" s="62"/>
      <c r="T774" s="60"/>
      <c r="U774" s="63"/>
      <c r="V774" s="153">
        <f>SQRT($T$54*VLOOKUP(V770,$P$51:$T$60,5))*(1-$Q$23)*Q774*VLOOKUP(V770,P771:Q780,2)</f>
        <v>5.0127661046528516E-3</v>
      </c>
      <c r="W774" s="61">
        <f>SQRT($T$54*VLOOKUP(W770,$P$51:$T$60,5))*(1-$R$23)*Q774*VLOOKUP(W770,P771:Q780,2)</f>
        <v>1.2439963952732429E-2</v>
      </c>
      <c r="X774" s="61">
        <f>SQRT($T$54*VLOOKUP(X770,$P$51:$T$60,5))*(1-$S$23)*Q774*VLOOKUP(X770,P771:Q780,2)</f>
        <v>2.1977133335016667E-2</v>
      </c>
      <c r="Y774" s="61">
        <f>SQRT($T$54*VLOOKUP(Y770,$P$51:$T$60,5))*(1-$T$23)*Q774*VLOOKUP(Y770,P771:Q780,2)</f>
        <v>2.9511090593268986E-2</v>
      </c>
      <c r="Z774" s="61">
        <f>SQRT($T$54*VLOOKUP(Z770,$P$51:$T$60,5))*(1-$U$23)*Q774*VLOOKUP(Z770,P771:Q780,2)</f>
        <v>2.8481935469207277E-2</v>
      </c>
      <c r="AA774" s="61">
        <f>SQRT($T$54*VLOOKUP(AA770,$P$51:$T$60,5))*(1-$V$23)*Q774*VLOOKUP(AA770,P771:Q780,2)</f>
        <v>3.4270001075713485E-2</v>
      </c>
      <c r="AB774" s="61">
        <f>SQRT($T$54*VLOOKUP(AB770,$P$51:$T$60,5))*(1-$W$23)*Q774*VLOOKUP(AB770,P771:Q780,2)</f>
        <v>1.8356661021450352E-3</v>
      </c>
      <c r="AC774" s="61">
        <f>SQRT($T$54*VLOOKUP(AC770,$P$51:$T$60,5))*(1-$X$23)*Q774*VLOOKUP(AC770,P771:Q780,2)</f>
        <v>8.3685478634225267E-3</v>
      </c>
      <c r="AD774" s="61">
        <f>SQRT($T$54*VLOOKUP(AD770,$P$51:$T$60,5))*(1-$Y$23)*Q774*VLOOKUP(AD770,P771:Q780,2)</f>
        <v>1.3912775631754252E-2</v>
      </c>
      <c r="AE774" s="155">
        <f>SQRT($T$54*VLOOKUP(AE770,$P$51:$T$60,5))*(1-$Z$23)*Q774*VLOOKUP(AE770,P771:Q780,2)</f>
        <v>1.0496675165995914E-2</v>
      </c>
      <c r="AF774" s="84">
        <f>$U$54*Q774</f>
        <v>9.1154605156419979E-6</v>
      </c>
      <c r="AG774" s="59" t="s">
        <v>570</v>
      </c>
      <c r="AH774" s="60">
        <f>AH772-1</f>
        <v>-0.89292065525913045</v>
      </c>
      <c r="AI774" s="61"/>
      <c r="AJ774" s="66"/>
      <c r="AK774" s="61"/>
      <c r="AL774" s="61"/>
      <c r="AM774" s="50"/>
      <c r="AN774" s="65"/>
      <c r="AO774" s="65"/>
      <c r="AP774" s="65"/>
      <c r="AQ774" s="65"/>
      <c r="AR774" s="81"/>
      <c r="AS774" s="59">
        <v>4</v>
      </c>
      <c r="AT774" s="61">
        <f t="shared" si="144"/>
        <v>0.14849269129567372</v>
      </c>
      <c r="AU774" s="61">
        <f>SUMPRODUCT(Q771:Q780,$AW$51:$AW$60)</f>
        <v>1.1115048530049938</v>
      </c>
      <c r="AV774" s="68">
        <f>IF($AA$10,EXP((AT774/AH772)*(AQ776-1)-LN(AQ776-AH772)-AH771*(2*AU774/AH771-AT774/AH772)*LN((AQ776+2.41421536*AH772)/(AQ776-0.41421536*AH772))/(AH772*2.82842713)      ),1)</f>
        <v>6.2368915175566836E-2</v>
      </c>
    </row>
    <row r="775" spans="14:56" x14ac:dyDescent="0.25">
      <c r="N775" s="82"/>
      <c r="O775" s="172"/>
      <c r="P775" s="78">
        <v>5</v>
      </c>
      <c r="Q775" s="61">
        <f>N760/N766</f>
        <v>0.1257314651657718</v>
      </c>
      <c r="R775" s="62"/>
      <c r="S775" s="62"/>
      <c r="T775" s="60"/>
      <c r="U775" s="63"/>
      <c r="V775" s="153">
        <f>SQRT($T$55*VLOOKUP(V770,$P$51:$T$60,5))*(1-$Q$24)*Q775*VLOOKUP(V770,P771:Q780,2)</f>
        <v>4.7757341586769355E-3</v>
      </c>
      <c r="W775" s="61">
        <f>SQRT($T$55*VLOOKUP(W770,$P$51:$T$60,5))*(1-$R$24)*Q775*VLOOKUP(W770,P771:Q780,2)</f>
        <v>1.336476466400535E-2</v>
      </c>
      <c r="X775" s="61">
        <f>SQRT($T$55*VLOOKUP(X770,$P$51:$T$60,5))*(1-$S$24)*Q775*VLOOKUP(X770,P771:Q780,2)</f>
        <v>2.1438356796701637E-2</v>
      </c>
      <c r="Y775" s="61">
        <f>SQRT($T$55*VLOOKUP(Y770,$P$51:$T$60,5))*(1-$T$24)*Q775*VLOOKUP(Y770,P771:Q780,2)</f>
        <v>2.8481935469207281E-2</v>
      </c>
      <c r="Z775" s="61">
        <f>SQRT($T$55*VLOOKUP(Z770,$P$51:$T$60,5))*(1-$U$24)*Q775*VLOOKUP(Z770,P771:Q780,2)</f>
        <v>2.746669284112635E-2</v>
      </c>
      <c r="AA775" s="61">
        <f>SQRT($T$55*VLOOKUP(AA770,$P$51:$T$60,5))*(1-$V$24)*Q775*VLOOKUP(AA770,P771:Q780,2)</f>
        <v>3.57037380186234E-2</v>
      </c>
      <c r="AB775" s="61">
        <f>SQRT($T$55*VLOOKUP(AB770,$P$51:$T$60,5))*(1-$W$24)*Q775*VLOOKUP(AB770,P771:Q780,2)</f>
        <v>1.7260905956865903E-3</v>
      </c>
      <c r="AC775" s="61">
        <f>SQRT($T$55*VLOOKUP(AC770,$P$51:$T$60,5))*(1-$X$24)*Q775*VLOOKUP(AC770,P771:Q780,2)</f>
        <v>8.1973699568870517E-3</v>
      </c>
      <c r="AD775" s="61">
        <f>SQRT($T$55*VLOOKUP(AD770,$P$51:$T$60,5))*(1-$Y$24)*Q775*VLOOKUP(AD770,P771:Q780,2)</f>
        <v>1.2786006307951316E-2</v>
      </c>
      <c r="AE775" s="155">
        <f>SQRT($T$55*VLOOKUP(AE770,$P$51:$T$60,5))*(1-$Z$24)*Q775*VLOOKUP(AE770,P771:Q780,2)</f>
        <v>1.1155065762635604E-2</v>
      </c>
      <c r="AF775" s="84">
        <f>$U$55*Q775</f>
        <v>9.0992505941152714E-6</v>
      </c>
      <c r="AG775" s="59" t="s">
        <v>571</v>
      </c>
      <c r="AH775" s="60">
        <f>AH771-3*AH772*AH772-2*AH772</f>
        <v>0.57703612017651096</v>
      </c>
      <c r="AI775" s="61" t="s">
        <v>584</v>
      </c>
      <c r="AJ775" s="66" t="s">
        <v>585</v>
      </c>
      <c r="AK775" s="61">
        <f>AH778^2/AH779^3</f>
        <v>-0.41970654245980205</v>
      </c>
      <c r="AL775" s="61"/>
      <c r="AM775" s="50"/>
      <c r="AN775" s="65"/>
      <c r="AO775" s="65"/>
      <c r="AP775" s="65"/>
      <c r="AQ775" s="65"/>
      <c r="AR775" s="81"/>
      <c r="AS775" s="59">
        <v>5</v>
      </c>
      <c r="AT775" s="61">
        <f t="shared" si="144"/>
        <v>0.14845922339919562</v>
      </c>
      <c r="AU775" s="61">
        <f>SUMPRODUCT(Q771:Q780,$AX$51:$AX$60)</f>
        <v>1.1051290498111837</v>
      </c>
      <c r="AV775" s="68">
        <f>IF($AA$11,EXP((AT775/AH772)*(AQ776-1)-LN(AQ776-AH772)-AH771*(2*AU775/AH771-AT775/AH772)*LN((AQ776+2.41421536*AH772)/(AQ776-0.41421536*AH772))/(AH772*2.82842713)      ),1)</f>
        <v>6.568795629535297E-2</v>
      </c>
    </row>
    <row r="776" spans="14:56" x14ac:dyDescent="0.25">
      <c r="N776" s="82"/>
      <c r="O776" s="172"/>
      <c r="P776" s="78">
        <v>6</v>
      </c>
      <c r="Q776" s="61">
        <f>N761/N766</f>
        <v>0.12962149435869302</v>
      </c>
      <c r="R776" s="62"/>
      <c r="S776" s="62"/>
      <c r="T776" s="60"/>
      <c r="U776" s="63"/>
      <c r="V776" s="153">
        <f>SQRT($T$56*VLOOKUP(V770,$P$51:$T$60,5))*(1-$Q$25)*Q776*VLOOKUP(V770,P771:Q780,2)</f>
        <v>6.2245039735838031E-3</v>
      </c>
      <c r="W776" s="61">
        <f>SQRT($T$56*VLOOKUP(W770,$P$51:$T$60,5))*(1-$R$25)*Q776*VLOOKUP(W770,P771:Q780,2)</f>
        <v>1.7122524101743673E-2</v>
      </c>
      <c r="X776" s="61">
        <f>SQRT($T$56*VLOOKUP(X770,$P$51:$T$60,5))*(1-$S$25)*Q776*VLOOKUP(X770,P771:Q780,2)</f>
        <v>2.6913561996918186E-2</v>
      </c>
      <c r="Y776" s="61">
        <f>SQRT($T$56*VLOOKUP(Y770,$P$51:$T$60,5))*(1-$T$25)*Q776*VLOOKUP(Y770,P771:Q780,2)</f>
        <v>3.4270001075713492E-2</v>
      </c>
      <c r="Z776" s="61">
        <f>SQRT($T$56*VLOOKUP(Z770,$P$51:$T$60,5))*(1-$U$25)*Q776*VLOOKUP(Z770,P771:Q780,2)</f>
        <v>3.5703738018623407E-2</v>
      </c>
      <c r="AA776" s="61">
        <f>SQRT($T$56*VLOOKUP(AA770,$P$51:$T$60,5))*(1-$V$25)*Q776*VLOOKUP(AA770,P771:Q780,2)</f>
        <v>4.6411008266484081E-2</v>
      </c>
      <c r="AB776" s="61">
        <f>SQRT($T$56*VLOOKUP(AB770,$P$51:$T$60,5))*(1-$W$25)*Q776*VLOOKUP(AB770,P771:Q780,2)</f>
        <v>2.4771877718047942E-3</v>
      </c>
      <c r="AC776" s="61">
        <f>SQRT($T$56*VLOOKUP(AC770,$P$51:$T$60,5))*(1-$X$25)*Q776*VLOOKUP(AC770,P771:Q780,2)</f>
        <v>1.0629057498754967E-2</v>
      </c>
      <c r="AD776" s="61">
        <f>SQRT($T$56*VLOOKUP(AD770,$P$51:$T$60,5))*(1-$Y$25)*Q776*VLOOKUP(AD770,P771:Q780,2)</f>
        <v>1.6348249020683416E-2</v>
      </c>
      <c r="AE776" s="155">
        <f>SQRT($T$56*VLOOKUP(AE770,$P$51:$T$60,5))*(1-$Z$25)*Q776*VLOOKUP(AE770,P771:Q780,2)</f>
        <v>1.4500382258373285E-2</v>
      </c>
      <c r="AF776" s="84">
        <f>$U$56*Q776</f>
        <v>1.1669666207777856E-5</v>
      </c>
      <c r="AG776" s="59" t="s">
        <v>572</v>
      </c>
      <c r="AH776" s="60">
        <f>-1*AH771*AH772+AH772^2+AH772^3</f>
        <v>-7.5710176260844253E-2</v>
      </c>
      <c r="AI776" s="61"/>
      <c r="AJ776" s="66" t="s">
        <v>586</v>
      </c>
      <c r="AK776" s="61" t="e">
        <f>SQRT(1-AK775)/SQRT(AK775)*AH778/ABS(AH778)</f>
        <v>#NUM!</v>
      </c>
      <c r="AL776" s="61"/>
      <c r="AM776" s="50"/>
      <c r="AN776" s="65"/>
      <c r="AO776" s="65"/>
      <c r="AP776" s="65" t="s">
        <v>579</v>
      </c>
      <c r="AQ776" s="61">
        <f>IF(AH780&gt;=0,AQ771,AQ773)</f>
        <v>0.16587119894401181</v>
      </c>
      <c r="AR776" s="81"/>
      <c r="AS776" s="59">
        <v>6</v>
      </c>
      <c r="AT776" s="61">
        <f t="shared" si="144"/>
        <v>0.18468301041282212</v>
      </c>
      <c r="AU776" s="61">
        <f>SUMPRODUCT(Q771:Q780,$AY$51:$AY$60)</f>
        <v>1.3674229046513375</v>
      </c>
      <c r="AV776" s="68">
        <f>IF($AA$12,EXP((AT776/AH772)*(AQ776-1)-LN(AQ776-AH772)-AH771*(2*AU776/AH771-AT776/AH772)*LN((AQ776+2.41421536*AH772)/(AQ776-0.41421536*AH772))/(AH772*2.82842713)      ),1)</f>
        <v>1.7990836363085551E-2</v>
      </c>
    </row>
    <row r="777" spans="14:56" x14ac:dyDescent="0.25">
      <c r="N777" s="82"/>
      <c r="O777" s="172"/>
      <c r="P777" s="78">
        <v>7</v>
      </c>
      <c r="Q777" s="61">
        <f>N762/N766</f>
        <v>3.9090198547364077E-2</v>
      </c>
      <c r="R777" s="62"/>
      <c r="S777" s="62"/>
      <c r="T777" s="60"/>
      <c r="U777" s="63"/>
      <c r="V777" s="153">
        <f>SQRT($T$57*VLOOKUP(V770,$P$51:$T$60,5))*(1-$Q$26)*Q777*VLOOKUP(V770,P771:Q780,2)</f>
        <v>3.3280655389848079E-4</v>
      </c>
      <c r="W777" s="61">
        <f>SQRT($T$57*VLOOKUP(W770,$P$51:$T$60,5))*(1-$R$26)*Q777*VLOOKUP(W770,P771:Q780,2)</f>
        <v>8.82487633427261E-4</v>
      </c>
      <c r="X777" s="61">
        <f>SQRT($T$57*VLOOKUP(X770,$P$51:$T$60,5))*(1-$S$26)*Q777*VLOOKUP(X770,P771:Q780,2)</f>
        <v>1.3638083410753784E-3</v>
      </c>
      <c r="Y777" s="61">
        <f>SQRT($T$57*VLOOKUP(Y770,$P$51:$T$60,5))*(1-$T$26)*Q777*VLOOKUP(Y770,P771:Q780,2)</f>
        <v>1.8356661021450354E-3</v>
      </c>
      <c r="Z777" s="61">
        <f>SQRT($T$57*VLOOKUP(Z770,$P$51:$T$60,5))*(1-$U$26)*Q777*VLOOKUP(Z770,P771:Q780,2)</f>
        <v>1.7260905956865901E-3</v>
      </c>
      <c r="AA777" s="61">
        <f>SQRT($T$57*VLOOKUP(AA770,$P$51:$T$60,5))*(1-$V$26)*Q777*VLOOKUP(AA770,P771:Q780,2)</f>
        <v>2.4771877718047942E-3</v>
      </c>
      <c r="AB777" s="61">
        <f>SQRT($T$57*VLOOKUP(AB770,$P$51:$T$60,5))*(1-$W$26)*Q777*VLOOKUP(AB770,P771:Q780,2)</f>
        <v>1.3490450800222298E-4</v>
      </c>
      <c r="AC777" s="61">
        <f>SQRT($T$57*VLOOKUP(AC770,$P$51:$T$60,5))*(1-$X$26)*Q777*VLOOKUP(AC770,P771:Q780,2)</f>
        <v>6.6393087048040474E-4</v>
      </c>
      <c r="AD777" s="61">
        <f>SQRT($T$57*VLOOKUP(AD770,$P$51:$T$60,5))*(1-$Y$26)*Q777*VLOOKUP(AD770,P771:Q780,2)</f>
        <v>7.7444842053902316E-4</v>
      </c>
      <c r="AE777" s="155">
        <f>SQRT($T$57*VLOOKUP(AE770,$P$51:$T$60,5))*(1-$Z$26)*Q777*VLOOKUP(AE770,P771:Q780,2)</f>
        <v>7.1485572249781497E-4</v>
      </c>
      <c r="AF777" s="84">
        <f>$U$57*Q777</f>
        <v>9.4011282942086405E-7</v>
      </c>
      <c r="AG777" s="82"/>
      <c r="AH777" s="65"/>
      <c r="AI777" s="61"/>
      <c r="AJ777" s="66" t="s">
        <v>587</v>
      </c>
      <c r="AK777" s="61" t="e">
        <f>IF(ATAN(AK776)&lt;0,ATAN(AK776)+PI(),ATAN(AK776))</f>
        <v>#NUM!</v>
      </c>
      <c r="AL777" s="61"/>
      <c r="AM777" s="50"/>
      <c r="AN777" s="65"/>
      <c r="AO777" s="65"/>
      <c r="AP777" s="65"/>
      <c r="AQ777" s="65"/>
      <c r="AR777" s="81"/>
      <c r="AS777" s="59">
        <v>7</v>
      </c>
      <c r="AT777" s="61">
        <f t="shared" si="144"/>
        <v>4.9335284646156045E-2</v>
      </c>
      <c r="AU777" s="61">
        <f>SUMPRODUCT(Q771:Q780,$AZ$51:$AZ$60)</f>
        <v>0.2348151482906019</v>
      </c>
      <c r="AV777" s="68">
        <f>IF($AA$13,EXP((AT777/AH772)*(AQ776-1)-LN(AQ776-AH772)-AH771*(2*AU777/AH771-AT777/AH772)*LN((AQ776+2.41421536*AH772)/(AQ776-0.41421536*AH772))/(AH772*2.82842713)      ),1)</f>
        <v>8.0117645940135187</v>
      </c>
    </row>
    <row r="778" spans="14:56" x14ac:dyDescent="0.25">
      <c r="N778" s="82"/>
      <c r="O778" s="172"/>
      <c r="P778" s="78">
        <v>8</v>
      </c>
      <c r="Q778" s="61">
        <f>N763/N766</f>
        <v>8.8114409278783418E-2</v>
      </c>
      <c r="R778" s="62"/>
      <c r="S778" s="62"/>
      <c r="T778" s="60"/>
      <c r="U778" s="63"/>
      <c r="V778" s="153">
        <f>SQRT($T$58*VLOOKUP(V770,$P$51:$T$60,5))*(1-$Q$27)*Q778*VLOOKUP(V770,P771:Q780,2)</f>
        <v>1.5094614876599497E-3</v>
      </c>
      <c r="W778" s="61">
        <f>SQRT($T$58*VLOOKUP(W770,$P$51:$T$60,5))*(1-$R$27)*Q778*VLOOKUP(W770,P771:Q780,2)</f>
        <v>3.907206688812853E-3</v>
      </c>
      <c r="X778" s="61">
        <f>SQRT($T$58*VLOOKUP(X770,$P$51:$T$60,5))*(1-$S$27)*Q778*VLOOKUP(X770,P771:Q780,2)</f>
        <v>6.3191281039798788E-3</v>
      </c>
      <c r="Y778" s="61">
        <f>SQRT($T$58*VLOOKUP(Y770,$P$51:$T$60,5))*(1-$T$27)*Q778*VLOOKUP(Y770,P771:Q780,2)</f>
        <v>8.3685478634225267E-3</v>
      </c>
      <c r="Z778" s="61">
        <f>SQRT($T$58*VLOOKUP(Z770,$P$51:$T$60,5))*(1-$U$27)*Q778*VLOOKUP(Z770,P771:Q780,2)</f>
        <v>8.1973699568870517E-3</v>
      </c>
      <c r="AA778" s="61">
        <f>SQRT($T$58*VLOOKUP(AA770,$P$51:$T$60,5))*(1-$V$27)*Q778*VLOOKUP(AA770,P771:Q780,2)</f>
        <v>1.0629057498754967E-2</v>
      </c>
      <c r="AB778" s="61">
        <f>SQRT($T$58*VLOOKUP(AB770,$P$51:$T$60,5))*(1-$W$27)*Q778*VLOOKUP(AB770,P771:Q780,2)</f>
        <v>6.6393087048040485E-4</v>
      </c>
      <c r="AC778" s="61">
        <f>SQRT($T$58*VLOOKUP(AC770,$P$51:$T$60,5))*(1-$X$27)*Q778*VLOOKUP(AC770,P771:Q780,2)</f>
        <v>3.1592017140092618E-3</v>
      </c>
      <c r="AD778" s="61">
        <f>SQRT($T$58*VLOOKUP(AD770,$P$51:$T$60,5))*(1-$Y$27)*Q778*VLOOKUP(AD770,P771:Q780,2)</f>
        <v>4.1087068784433339E-3</v>
      </c>
      <c r="AE778" s="155">
        <f>SQRT($T$58*VLOOKUP(AE770,$P$51:$T$60,5))*(1-$Z$27)*Q778*VLOOKUP(AE770,P771:Q780,2)</f>
        <v>3.5743535881237209E-3</v>
      </c>
      <c r="AF778" s="84">
        <f>$U$58*Q778</f>
        <v>2.3505652948044328E-6</v>
      </c>
      <c r="AG778" s="59" t="s">
        <v>582</v>
      </c>
      <c r="AH778" s="61">
        <f>AH774*AH775/6-AH776/2-AH774^3/27</f>
        <v>-2.1651632747366346E-2</v>
      </c>
      <c r="AI778" s="61"/>
      <c r="AJ778" s="66" t="s">
        <v>573</v>
      </c>
      <c r="AK778" s="61" t="e">
        <f>2*SQRT(AH779)*COS(AK777/3)-AH774/3</f>
        <v>#NUM!</v>
      </c>
      <c r="AL778" s="69" t="e">
        <f>AK778^3+AH774*AK778^2+AH775*AK778+AH776</f>
        <v>#NUM!</v>
      </c>
      <c r="AM778" s="50"/>
      <c r="AN778" s="65"/>
      <c r="AO778" s="65"/>
      <c r="AP778" s="65"/>
      <c r="AQ778" s="65"/>
      <c r="AR778" s="81"/>
      <c r="AS778" s="59">
        <v>8</v>
      </c>
      <c r="AT778" s="61">
        <f t="shared" si="144"/>
        <v>5.4723128868748194E-2</v>
      </c>
      <c r="AU778" s="61">
        <f>SUMPRODUCT(Q771:Q780,$BA$51:$BA$60)</f>
        <v>0.48175149864997158</v>
      </c>
      <c r="AV778" s="68">
        <f>IF($AA$14,EXP((AT778/AH772)*(AQ776-1)-LN(AQ776-AH772)-AH771*(2*AU778/AH771-AT778/AH772)*LN((AQ776+2.41421536*AH772)/(AQ776-0.41421536*AH772))/(AH772*2.82842713)      ),1)</f>
        <v>1.186718046394722</v>
      </c>
    </row>
    <row r="779" spans="14:56" x14ac:dyDescent="0.25">
      <c r="N779" s="82"/>
      <c r="O779" s="172"/>
      <c r="P779" s="78">
        <v>9</v>
      </c>
      <c r="Q779" s="61">
        <f>N764/N766</f>
        <v>0.10887503245898528</v>
      </c>
      <c r="R779" s="62"/>
      <c r="S779" s="62"/>
      <c r="T779" s="60"/>
      <c r="U779" s="63"/>
      <c r="V779" s="153">
        <f>SQRT($T$59*VLOOKUP(V770,$P$51:$T$60,5))*(1-$Q$28)*Q779*VLOOKUP(V770,P771:Q780,2)</f>
        <v>2.1938973749689996E-3</v>
      </c>
      <c r="W779" s="61">
        <f>SQRT($T$59*VLOOKUP(W770,$P$51:$T$60,5))*(1-$R$28)*Q779*VLOOKUP(W770,P771:Q780,2)</f>
        <v>5.947116483077039E-3</v>
      </c>
      <c r="X779" s="61">
        <f>SQRT($T$59*VLOOKUP(X770,$P$51:$T$60,5))*(1-$S$28)*Q779*VLOOKUP(X770,P771:Q780,2)</f>
        <v>9.4825507303571682E-3</v>
      </c>
      <c r="Y779" s="61">
        <f>SQRT($T$59*VLOOKUP(Y770,$P$51:$T$60,5))*(1-$T$28)*Q779*VLOOKUP(Y770,P771:Q780,2)</f>
        <v>1.3912775631754252E-2</v>
      </c>
      <c r="Z779" s="61">
        <f>SQRT($T$59*VLOOKUP(Z770,$P$51:$T$60,5))*(1-$U$28)*Q779*VLOOKUP(Z770,P771:Q780,2)</f>
        <v>1.2786006307951318E-2</v>
      </c>
      <c r="AA779" s="61">
        <f>SQRT($T$59*VLOOKUP(AA770,$P$51:$T$60,5))*(1-$V$28)*Q779*VLOOKUP(AA770,P771:Q780,2)</f>
        <v>1.6348249020683416E-2</v>
      </c>
      <c r="AB779" s="61">
        <f>SQRT($T$59*VLOOKUP(AB770,$P$51:$T$60,5))*(1-$W$28)*Q779*VLOOKUP(AB770,P771:Q780,2)</f>
        <v>7.7444842053902316E-4</v>
      </c>
      <c r="AC779" s="61">
        <f>SQRT($T$59*VLOOKUP(AC770,$P$51:$T$60,5))*(1-$X$28)*Q779*VLOOKUP(AC770,P771:Q780,2)</f>
        <v>4.1087068784433339E-3</v>
      </c>
      <c r="AD779" s="61">
        <f>SQRT($T$59*VLOOKUP(AD770,$P$51:$T$60,5))*(1-$Y$28)*Q779*VLOOKUP(AD770,P771:Q780,2)</f>
        <v>6.559070569343314E-3</v>
      </c>
      <c r="AE779" s="155">
        <f>SQRT($T$59*VLOOKUP(AE770,$P$51:$T$60,5))*(1-$Z$28)*Q779*VLOOKUP(AE770,P771:Q780,2)</f>
        <v>5.4511747086750653E-3</v>
      </c>
      <c r="AF779" s="84">
        <f>$U$59*Q779</f>
        <v>2.9410262625552022E-6</v>
      </c>
      <c r="AG779" s="59" t="s">
        <v>558</v>
      </c>
      <c r="AH779" s="61">
        <f>AH774^2/9-AH775/3</f>
        <v>-0.10375567377123755</v>
      </c>
      <c r="AI779" s="61"/>
      <c r="AJ779" s="66" t="s">
        <v>574</v>
      </c>
      <c r="AK779" s="61" t="e">
        <f>2*SQRT(AH779)*COS((AK777+2*PI())/3)-AH774/3</f>
        <v>#NUM!</v>
      </c>
      <c r="AL779" s="69" t="e">
        <f>AK779^3+AK779^2*AH774+AK779*AH775+AH776</f>
        <v>#NUM!</v>
      </c>
      <c r="AM779" s="50"/>
      <c r="AN779" s="65"/>
      <c r="AO779" s="50"/>
      <c r="AP779" s="65"/>
      <c r="AQ779" s="65"/>
      <c r="AR779" s="81"/>
      <c r="AS779" s="59">
        <v>9</v>
      </c>
      <c r="AT779" s="61">
        <f t="shared" si="144"/>
        <v>5.5413571276127595E-2</v>
      </c>
      <c r="AU779" s="61">
        <f>SUMPRODUCT(Q771:Q780,$BB$51:$BB$60)</f>
        <v>0.59958801671220252</v>
      </c>
      <c r="AV779" s="68">
        <f>IF($AA$15,EXP((AT779/AH772)*(AQ776-1)-LN(AQ776-AH772)-AH771*(2*AU779/AH771-AT779/AH772)*LN((AQ776+2.41421536*AH772)/(AQ776-0.41421536*AH772))/(AH772*2.82842713)      ),1)</f>
        <v>0.45596616122410016</v>
      </c>
    </row>
    <row r="780" spans="14:56" x14ac:dyDescent="0.25">
      <c r="N780" s="82"/>
      <c r="O780" s="172"/>
      <c r="P780" s="78">
        <v>10</v>
      </c>
      <c r="Q780" s="61">
        <f>N765/N766</f>
        <v>9.6045979877515175E-2</v>
      </c>
      <c r="R780" s="62"/>
      <c r="S780" s="62"/>
      <c r="T780" s="60"/>
      <c r="U780" s="63"/>
      <c r="V780" s="153">
        <f>SQRT($T$60*VLOOKUP(V770,$P$51:$T$60,5))*(1-$Q$29)*Q780*VLOOKUP(V770,P771:Q780,2)</f>
        <v>1.947733179871238E-3</v>
      </c>
      <c r="W780" s="61">
        <f>SQRT($T$60*VLOOKUP(W770,$P$51:$T$60,5))*(1-$R$29)*Q780*VLOOKUP(W770,P771:Q780,2)</f>
        <v>5.3437297635119882E-3</v>
      </c>
      <c r="X780" s="61">
        <f>SQRT($T$60*VLOOKUP(X770,$P$51:$T$60,5))*(1-$S$29)*Q780*VLOOKUP(X770,P771:Q780,2)</f>
        <v>8.6393865235250434E-3</v>
      </c>
      <c r="Y780" s="61">
        <f>SQRT($T$60*VLOOKUP(Y770,$P$51:$T$60,5))*(1-$T$29)*Q780*VLOOKUP(Y770,P771:Q780,2)</f>
        <v>1.0496675165995912E-2</v>
      </c>
      <c r="Z780" s="61">
        <f>SQRT($T$60*VLOOKUP(Z770,$P$51:$T$60,5))*(1-$U$29)*Q780*VLOOKUP(Z770,P771:Q780,2)</f>
        <v>1.1155065762635604E-2</v>
      </c>
      <c r="AA780" s="61">
        <f>SQRT($T$60*VLOOKUP(AA770,$P$51:$T$60,5))*(1-$V$29)*Q780*VLOOKUP(AA770,P771:Q780,2)</f>
        <v>1.4500382258373287E-2</v>
      </c>
      <c r="AB780" s="61">
        <f>SQRT($T$60*VLOOKUP(AB770,$P$51:$T$60,5))*(1-$W$29)*Q780*VLOOKUP(AB770,P771:Q780,2)</f>
        <v>7.1485572249781497E-4</v>
      </c>
      <c r="AC780" s="61">
        <f>SQRT($T$60*VLOOKUP(AC770,$P$51:$T$60,5))*(1-$X$29)*Q780*VLOOKUP(AC770,P771:Q780,2)</f>
        <v>3.5743535881237205E-3</v>
      </c>
      <c r="AD780" s="61">
        <f>SQRT($T$60*VLOOKUP(AD770,$P$51:$T$60,5))*(1-$Y$29)*Q780*VLOOKUP(AD770,P771:Q780,2)</f>
        <v>5.4511747086750653E-3</v>
      </c>
      <c r="AE780" s="155">
        <f>SQRT($T$60*VLOOKUP(AE770,$P$51:$T$60,5))*(1-$Z$29)*Q780*VLOOKUP(AE770,P771:Q780,2)</f>
        <v>4.5304140869266091E-3</v>
      </c>
      <c r="AF780" s="84">
        <f>$U$60*Q780</f>
        <v>3.4840553871941839E-6</v>
      </c>
      <c r="AG780" s="59" t="s">
        <v>72</v>
      </c>
      <c r="AH780" s="63">
        <f>AH778^2-AH779^3</f>
        <v>1.5857479135063049E-3</v>
      </c>
      <c r="AI780" s="61"/>
      <c r="AJ780" s="66" t="s">
        <v>575</v>
      </c>
      <c r="AK780" s="61" t="e">
        <f>2*SQRT(AH779)*COS((AK777+4*PI())/3)-AH774/3</f>
        <v>#NUM!</v>
      </c>
      <c r="AL780" s="69" t="e">
        <f>AK780^3+AK780^2*AH774+AH775*AK780+AH776</f>
        <v>#NUM!</v>
      </c>
      <c r="AM780" s="50"/>
      <c r="AN780" s="65"/>
      <c r="AO780" s="50"/>
      <c r="AP780" s="65"/>
      <c r="AQ780" s="65"/>
      <c r="AR780" s="81"/>
      <c r="AS780" s="59">
        <v>10</v>
      </c>
      <c r="AT780" s="61">
        <f t="shared" si="144"/>
        <v>7.4413442121268769E-2</v>
      </c>
      <c r="AU780" s="61">
        <f>SUMPRODUCT(Q771:Q780,$BC$51:$BC$60)</f>
        <v>0.58144344983030105</v>
      </c>
      <c r="AV780" s="68">
        <f>IF($AA$16,EXP((AT780/AH772)*(AQ776-1)-LN(AQ776-AH772)-AH771*(2*AU780/AH771-AT780/AH772)*LN((AQ776+2.41421536*AH772)/(AQ776-0.41421536*AH772))/(AH772*2.82842713)      ),1)</f>
        <v>0.83642818941386043</v>
      </c>
      <c r="AW780" s="65"/>
      <c r="AX780" s="65"/>
      <c r="AY780" s="65"/>
      <c r="AZ780" s="65"/>
      <c r="BA780" s="65"/>
      <c r="BB780" s="65"/>
      <c r="BC780" s="65"/>
      <c r="BD780" s="65"/>
    </row>
    <row r="781" spans="14:56" x14ac:dyDescent="0.25">
      <c r="N781" s="173"/>
      <c r="O781" s="80"/>
      <c r="P781" s="93"/>
      <c r="Q781" s="72">
        <f>SUM(Q771:Q780)</f>
        <v>1</v>
      </c>
      <c r="R781" s="73"/>
      <c r="S781" s="73"/>
      <c r="T781" s="73"/>
      <c r="U781" s="73"/>
      <c r="V781" s="70"/>
      <c r="W781" s="73"/>
      <c r="X781" s="73"/>
      <c r="Y781" s="73"/>
      <c r="Z781" s="73"/>
      <c r="AA781" s="73"/>
      <c r="AB781" s="73"/>
      <c r="AC781" s="73"/>
      <c r="AD781" s="73"/>
      <c r="AE781" s="88">
        <f>SUM(V771:AE780)</f>
        <v>0.98094535243170489</v>
      </c>
      <c r="AF781" s="85">
        <f>SUM(AF771:AF780)</f>
        <v>5.2198758008786446E-5</v>
      </c>
      <c r="AG781" s="70"/>
      <c r="AH781" s="73"/>
      <c r="AI781" s="74"/>
      <c r="AJ781" s="75"/>
      <c r="AK781" s="74"/>
      <c r="AL781" s="74"/>
      <c r="AM781" s="76"/>
      <c r="AN781" s="73"/>
      <c r="AO781" s="76"/>
      <c r="AP781" s="73"/>
      <c r="AQ781" s="73"/>
      <c r="AR781" s="80"/>
      <c r="AS781" s="70"/>
      <c r="AT781" s="73"/>
      <c r="AU781" s="73"/>
      <c r="AV781" s="77"/>
      <c r="AW781" s="65"/>
      <c r="AX781" s="65"/>
      <c r="AY781" s="65"/>
      <c r="AZ781" s="65"/>
      <c r="BA781" s="65"/>
      <c r="BB781" s="65"/>
      <c r="BC781" s="65"/>
      <c r="BD781" s="65"/>
    </row>
    <row r="782" spans="14:56" x14ac:dyDescent="0.25">
      <c r="N782" s="82" t="s">
        <v>590</v>
      </c>
      <c r="O782" s="81"/>
      <c r="P782" s="171"/>
      <c r="Q782" s="57" t="s">
        <v>560</v>
      </c>
      <c r="R782" s="55"/>
      <c r="S782" s="55"/>
      <c r="T782" s="55"/>
      <c r="U782" s="56"/>
      <c r="V782" s="54">
        <v>1</v>
      </c>
      <c r="W782" s="55">
        <v>2</v>
      </c>
      <c r="X782" s="55">
        <v>3</v>
      </c>
      <c r="Y782" s="55">
        <v>4</v>
      </c>
      <c r="Z782" s="55">
        <v>5</v>
      </c>
      <c r="AA782" s="55">
        <v>6</v>
      </c>
      <c r="AB782" s="55">
        <v>7</v>
      </c>
      <c r="AC782" s="55">
        <v>8</v>
      </c>
      <c r="AD782" s="55">
        <v>9</v>
      </c>
      <c r="AE782" s="58">
        <v>10</v>
      </c>
      <c r="AF782" s="83"/>
      <c r="AG782" s="54"/>
      <c r="AH782" s="55"/>
      <c r="AI782" s="55"/>
      <c r="AJ782" s="55"/>
      <c r="AK782" s="55"/>
      <c r="AL782" s="55"/>
      <c r="AM782" s="55"/>
      <c r="AN782" s="55"/>
      <c r="AO782" s="55"/>
      <c r="AP782" s="55"/>
      <c r="AQ782" s="55"/>
      <c r="AR782" s="58"/>
      <c r="AS782" s="54"/>
      <c r="AT782" s="55" t="s">
        <v>565</v>
      </c>
      <c r="AU782" s="55" t="s">
        <v>577</v>
      </c>
      <c r="AV782" s="58" t="s">
        <v>590</v>
      </c>
      <c r="AW782" s="65"/>
      <c r="AX782" s="65"/>
      <c r="AY782" s="65"/>
      <c r="AZ782" s="65"/>
      <c r="BA782" s="65"/>
      <c r="BB782" s="65"/>
      <c r="BC782" s="65"/>
      <c r="BD782" s="65"/>
    </row>
    <row r="783" spans="14:56" x14ac:dyDescent="0.25">
      <c r="N783" s="82"/>
      <c r="O783" s="81"/>
      <c r="P783" s="78">
        <v>1</v>
      </c>
      <c r="Q783" s="61">
        <f>O756/O766</f>
        <v>0.20818020922349947</v>
      </c>
      <c r="R783" s="60"/>
      <c r="S783" s="60"/>
      <c r="T783" s="61"/>
      <c r="U783" s="62"/>
      <c r="V783" s="153">
        <f>SQRT($T$51*VLOOKUP(V782,$P$51:$T$60,5))*(1-$Q$20)*Q783*VLOOKUP(V782,P783:Q792,2)</f>
        <v>8.9009970038144079E-3</v>
      </c>
      <c r="W783" s="61">
        <f>SQRT($T$51*VLOOKUP(W782,$P$51:$T$60,5))*(1-$R$20)*Q783*VLOOKUP(W782,P783:Q792,2)</f>
        <v>6.9600179751587495E-3</v>
      </c>
      <c r="X783" s="61">
        <f>SQRT($T$51*VLOOKUP(X782,$P$51:$T$60,5))*(1-$S$20)*Q783*VLOOKUP(X782,P783:Q792,2)</f>
        <v>3.9876822454013158E-3</v>
      </c>
      <c r="Y783" s="61">
        <f>SQRT($T$51*VLOOKUP(Y782,$P$51:$T$60,5))*(1-$T$20)*Q783*VLOOKUP(Y782,P783:Q792,2)</f>
        <v>2.4474962224199418E-3</v>
      </c>
      <c r="Z783" s="61">
        <f>SQRT($T$51*VLOOKUP(Z782,$P$51:$T$60,5))*(1-$U$20)*Q783*VLOOKUP(Z782,P783:Q792,2)</f>
        <v>2.4091901701935544E-3</v>
      </c>
      <c r="AA783" s="61">
        <f>SQRT($T$51*VLOOKUP(AA782,$P$51:$T$60,5))*(1-$V$20)*Q783*VLOOKUP(AA782,P783:Q792,2)</f>
        <v>1.1902829914403597E-3</v>
      </c>
      <c r="AB783" s="61">
        <f>SQRT($T$51*VLOOKUP(AB782,$P$51:$T$60,5))*(1-$W$20)*Q783*VLOOKUP(AB782,P783:Q792,2)</f>
        <v>7.8671584733950705E-3</v>
      </c>
      <c r="AC783" s="61">
        <f>SQRT($T$51*VLOOKUP(AC782,$P$51:$T$60,5))*(1-$X$20)*Q783*VLOOKUP(AC782,P783:Q792,2)</f>
        <v>7.4875285976035259E-3</v>
      </c>
      <c r="AD783" s="61">
        <f>SQRT($T$51*VLOOKUP(AD782,$P$51:$T$60,5))*(1-$Y$20)*Q783*VLOOKUP(AD782,P783:Q792,2)</f>
        <v>4.6520557136570211E-3</v>
      </c>
      <c r="AE783" s="155">
        <f>SQRT($T$51*VLOOKUP(AE782,$P$51:$T$60,5))*(1-$Z$20)*Q783*VLOOKUP(AE782,P783:Q792,2)</f>
        <v>7.265969319164684E-3</v>
      </c>
      <c r="AF783" s="84">
        <f>$U$51*Q783</f>
        <v>5.5796125100847911E-6</v>
      </c>
      <c r="AG783" s="59" t="s">
        <v>69</v>
      </c>
      <c r="AH783" s="61">
        <f>$AE$10*AE793*100000/($T$3*$AE$9)^2</f>
        <v>0.27169056805346176</v>
      </c>
      <c r="AI783" s="65" t="s">
        <v>583</v>
      </c>
      <c r="AJ783" s="66" t="s">
        <v>573</v>
      </c>
      <c r="AK783" s="61">
        <f>(AH790+SQRT(AH792))^(1/3)+(AH790-SQRT(AH792))^(1/3)-AH786/3</f>
        <v>0.79388090927449406</v>
      </c>
      <c r="AL783" s="63">
        <f>AK783^3+AH786*AK783^2+AH787*AK783+AH788</f>
        <v>7.4593109467002705E-17</v>
      </c>
      <c r="AM783" s="65" t="s">
        <v>573</v>
      </c>
      <c r="AN783" s="61">
        <f>IF(AH792&gt;=0,AK783,AK790)</f>
        <v>0.79388090927449406</v>
      </c>
      <c r="AO783" s="61">
        <f>IF(AN783&lt;AN784,AN784,AN783)</f>
        <v>0.79388090927449406</v>
      </c>
      <c r="AP783" s="61">
        <f>AO783</f>
        <v>0.79388090927449406</v>
      </c>
      <c r="AQ783" s="67">
        <f>IF(AP783&lt;AP784,AP784,AP783)</f>
        <v>0.79388090927449406</v>
      </c>
      <c r="AR783" s="81"/>
      <c r="AS783" s="59">
        <v>1</v>
      </c>
      <c r="AT783" s="61">
        <f>AT771</f>
        <v>5.4980683411787988E-2</v>
      </c>
      <c r="AU783" s="61">
        <f>SUMPRODUCT(Q783:Q792,$AT$51:$AT$60)</f>
        <v>0.2149488088087198</v>
      </c>
      <c r="AV783" s="68">
        <f>IF($AA$7,EXP((AT783/AH784)*(AQ788-1)-LN(AQ788-AH784)-AH783*(2*AU783/AH783-AT783/AH784)*LN((AQ788+2.41421536*AH784)/(AQ788-0.41421536*AH784))/(AH784*2.82842713)      ),1)</f>
        <v>0.91217855429393824</v>
      </c>
      <c r="AW783" s="61"/>
      <c r="AX783" s="61"/>
      <c r="AY783" s="61"/>
      <c r="AZ783" s="61"/>
      <c r="BA783" s="61"/>
      <c r="BB783" s="61"/>
      <c r="BC783" s="61"/>
      <c r="BD783" s="65"/>
    </row>
    <row r="784" spans="14:56" x14ac:dyDescent="0.25">
      <c r="N784" s="82"/>
      <c r="O784" s="81"/>
      <c r="P784" s="78">
        <v>2</v>
      </c>
      <c r="Q784" s="61">
        <f>O757/O766</f>
        <v>9.3710882532980336E-2</v>
      </c>
      <c r="R784" s="60"/>
      <c r="S784" s="60"/>
      <c r="T784" s="61"/>
      <c r="U784" s="62"/>
      <c r="V784" s="153">
        <f>SQRT($T$52*VLOOKUP(V782,$P$51:$T$60,5))*(1-$Q$21)*Q784*VLOOKUP(V782,P783:Q792,2)</f>
        <v>6.9600179751587495E-3</v>
      </c>
      <c r="W784" s="61">
        <f>SQRT($T$52*VLOOKUP(W782,$P$51:$T$60,5))*(1-$R$21)*Q784*VLOOKUP(W782,P783:Q792,2)</f>
        <v>5.4141049119403369E-3</v>
      </c>
      <c r="X784" s="61">
        <f>SQRT($T$52*VLOOKUP(X782,$P$51:$T$60,5))*(1-$S$21)*Q784*VLOOKUP(X782,P783:Q792,2)</f>
        <v>3.1507188336013024E-3</v>
      </c>
      <c r="Y784" s="61">
        <f>SQRT($T$52*VLOOKUP(Y782,$P$51:$T$60,5))*(1-$T$21)*Q784*VLOOKUP(Y782,P783:Q792,2)</f>
        <v>1.7488370221991256E-3</v>
      </c>
      <c r="Z784" s="61">
        <f>SQRT($T$52*VLOOKUP(Z782,$P$51:$T$60,5))*(1-$U$21)*Q784*VLOOKUP(Z782,P783:Q792,2)</f>
        <v>1.9412339675441766E-3</v>
      </c>
      <c r="AA784" s="61">
        <f>SQRT($T$52*VLOOKUP(AA782,$P$51:$T$60,5))*(1-$V$21)*Q784*VLOOKUP(AA782,P783:Q792,2)</f>
        <v>9.4275510521390257E-4</v>
      </c>
      <c r="AB784" s="61">
        <f>SQRT($T$52*VLOOKUP(AB782,$P$51:$T$60,5))*(1-$W$21)*Q784*VLOOKUP(AB782,P783:Q792,2)</f>
        <v>6.0064834388263103E-3</v>
      </c>
      <c r="AC784" s="61">
        <f>SQRT($T$52*VLOOKUP(AC782,$P$51:$T$60,5))*(1-$X$21)*Q784*VLOOKUP(AC782,P783:Q792,2)</f>
        <v>5.5804403511217808E-3</v>
      </c>
      <c r="AD784" s="61">
        <f>SQRT($T$52*VLOOKUP(AD782,$P$51:$T$60,5))*(1-$Y$21)*Q784*VLOOKUP(AD782,P783:Q792,2)</f>
        <v>3.6309533655350676E-3</v>
      </c>
      <c r="AE784" s="155">
        <f>SQRT($T$52*VLOOKUP(AE782,$P$51:$T$60,5))*(1-$Z$21)*Q784*VLOOKUP(AE782,P783:Q792,2)</f>
        <v>5.739766325243572E-3</v>
      </c>
      <c r="AF784" s="84">
        <f>$U$52*Q784</f>
        <v>3.7906141339811311E-6</v>
      </c>
      <c r="AG784" s="59" t="s">
        <v>65</v>
      </c>
      <c r="AH784" s="61">
        <f>AF793*$AE$10*100000/($T$3*$AE$9)</f>
        <v>6.5231209621948533E-2</v>
      </c>
      <c r="AI784" s="61"/>
      <c r="AJ784" s="66" t="s">
        <v>574</v>
      </c>
      <c r="AK784" s="66" t="e">
        <f>1/0</f>
        <v>#DIV/0!</v>
      </c>
      <c r="AL784" s="61"/>
      <c r="AM784" s="65" t="s">
        <v>574</v>
      </c>
      <c r="AN784" s="66">
        <f>IF(AH792&gt;=0,0,AK791)</f>
        <v>0</v>
      </c>
      <c r="AO784" s="61">
        <f>IF(AN783&lt;AN784,AN783,AN784)</f>
        <v>0</v>
      </c>
      <c r="AP784" s="61">
        <f>IF(AO784&lt;AO785,AO785,AO784)</f>
        <v>0</v>
      </c>
      <c r="AQ784" s="67">
        <f>IF(AP783&lt;AP784,AP783,AP784)</f>
        <v>0</v>
      </c>
      <c r="AR784" s="81"/>
      <c r="AS784" s="59">
        <v>2</v>
      </c>
      <c r="AT784" s="61">
        <f t="shared" ref="AT784:AT792" si="145">AT772</f>
        <v>8.2978405430088234E-2</v>
      </c>
      <c r="AU784" s="61">
        <f>SUMPRODUCT(Q783:Q792,$AU$51:$AU$60)</f>
        <v>0.36926200279048943</v>
      </c>
      <c r="AV784" s="68">
        <f>IF($AA$8,EXP((AT784/AH784)*(AQ788-1)-LN(AQ788-AH784)-AH783*(2*AU784/AH783-AT784/AH784)*LN((AQ788+2.41421536*AH784)/(AQ788-0.41421536*AH784))/(AH784*2.82842713)      ),1)</f>
        <v>0.66713929601784028</v>
      </c>
      <c r="AW784" s="61"/>
      <c r="AX784" s="61"/>
      <c r="AY784" s="61"/>
      <c r="AZ784" s="61"/>
      <c r="BA784" s="61"/>
      <c r="BB784" s="61"/>
      <c r="BC784" s="61"/>
      <c r="BD784" s="65"/>
    </row>
    <row r="785" spans="14:117" x14ac:dyDescent="0.25">
      <c r="N785" s="82"/>
      <c r="O785" s="81"/>
      <c r="P785" s="78">
        <v>3</v>
      </c>
      <c r="Q785" s="61">
        <f>O758/O766</f>
        <v>3.9849094303468842E-2</v>
      </c>
      <c r="R785" s="60"/>
      <c r="S785" s="60"/>
      <c r="T785" s="61"/>
      <c r="U785" s="62"/>
      <c r="V785" s="153">
        <f>SQRT($T$53*VLOOKUP(V782,$P$51:$T$60,5))*(1-$Q$22)*Q785*VLOOKUP(V782,P783:Q792,2)</f>
        <v>3.9876822454013158E-3</v>
      </c>
      <c r="W785" s="61">
        <f>SQRT($T$53*VLOOKUP(W782,$P$51:$T$60,5))*(1-$R$22)*Q785*VLOOKUP(W782,P783:Q792,2)</f>
        <v>3.1507188336013024E-3</v>
      </c>
      <c r="X785" s="61">
        <f>SQRT($T$53*VLOOKUP(X782,$P$51:$T$60,5))*(1-$S$22)*Q785*VLOOKUP(X782,P783:Q792,2)</f>
        <v>1.8375899400617751E-3</v>
      </c>
      <c r="Y785" s="61">
        <f>SQRT($T$53*VLOOKUP(Y782,$P$51:$T$60,5))*(1-$T$22)*Q785*VLOOKUP(Y782,P783:Q792,2)</f>
        <v>1.1233273556977843E-3</v>
      </c>
      <c r="Z785" s="61">
        <f>SQRT($T$53*VLOOKUP(Z782,$P$51:$T$60,5))*(1-$U$22)*Q785*VLOOKUP(Z782,P783:Q792,2)</f>
        <v>1.1321738928952467E-3</v>
      </c>
      <c r="AA785" s="61">
        <f>SQRT($T$53*VLOOKUP(AA782,$P$51:$T$60,5))*(1-$V$22)*Q785*VLOOKUP(AA782,P783:Q792,2)</f>
        <v>5.3877490914115429E-4</v>
      </c>
      <c r="AB785" s="61">
        <f>SQRT($T$53*VLOOKUP(AB782,$P$51:$T$60,5))*(1-$W$22)*Q785*VLOOKUP(AB782,P783:Q792,2)</f>
        <v>3.374971217800002E-3</v>
      </c>
      <c r="AC785" s="61">
        <f>SQRT($T$53*VLOOKUP(AC782,$P$51:$T$60,5))*(1-$X$22)*Q785*VLOOKUP(AC782,P783:Q792,2)</f>
        <v>3.2814388813610061E-3</v>
      </c>
      <c r="AD785" s="61">
        <f>SQRT($T$53*VLOOKUP(AD782,$P$51:$T$60,5))*(1-$Y$22)*Q785*VLOOKUP(AD782,P783:Q792,2)</f>
        <v>2.1049630482950794E-3</v>
      </c>
      <c r="AE785" s="155">
        <f>SQRT($T$53*VLOOKUP(AE782,$P$51:$T$60,5))*(1-$Z$22)*Q785*VLOOKUP(AE782,P783:Q792,2)</f>
        <v>3.3739427151929131E-3</v>
      </c>
      <c r="AF785" s="84">
        <f>$U$53*Q785</f>
        <v>2.2452716574822861E-6</v>
      </c>
      <c r="AG785" s="82"/>
      <c r="AH785" s="65"/>
      <c r="AI785" s="61"/>
      <c r="AJ785" s="66" t="s">
        <v>575</v>
      </c>
      <c r="AK785" s="66" t="e">
        <f>1/0</f>
        <v>#DIV/0!</v>
      </c>
      <c r="AL785" s="61"/>
      <c r="AM785" s="65" t="s">
        <v>575</v>
      </c>
      <c r="AN785" s="66">
        <f>IF(AH792&gt;=0,0,AK792)</f>
        <v>0</v>
      </c>
      <c r="AO785" s="61">
        <f>AN785</f>
        <v>0</v>
      </c>
      <c r="AP785" s="61">
        <f>IF(AO784&lt;AO785,AO784,AO785)</f>
        <v>0</v>
      </c>
      <c r="AQ785" s="67">
        <f>AP785</f>
        <v>0</v>
      </c>
      <c r="AR785" s="81"/>
      <c r="AS785" s="59">
        <v>3</v>
      </c>
      <c r="AT785" s="61">
        <f t="shared" si="145"/>
        <v>0.11558353539329831</v>
      </c>
      <c r="AU785" s="61">
        <f>SUMPRODUCT(Q783:Q792,$AV$51:$AV$60)</f>
        <v>0.50489602454590632</v>
      </c>
      <c r="AV785" s="68">
        <f>IF($AA$9,EXP((AT785/AH784)*(AQ788-1)-LN(AQ788-AH784)-AH783*(2*AU785/AH783-AT785/AH784)*LN((AQ788+2.41421536*AH784)/(AQ788-0.41421536*AH784))/(AH784*2.82842713)      ),1)</f>
        <v>0.51372088736240529</v>
      </c>
      <c r="AW785" s="61"/>
      <c r="AX785" s="61"/>
      <c r="AY785" s="61"/>
      <c r="AZ785" s="61"/>
      <c r="BA785" s="61"/>
      <c r="BB785" s="61"/>
      <c r="BC785" s="61"/>
    </row>
    <row r="786" spans="14:117" x14ac:dyDescent="0.25">
      <c r="N786" s="82"/>
      <c r="O786" s="81"/>
      <c r="P786" s="78">
        <v>4</v>
      </c>
      <c r="Q786" s="61">
        <f>O759/O766</f>
        <v>1.9272764549333174E-2</v>
      </c>
      <c r="R786" s="60"/>
      <c r="S786" s="60"/>
      <c r="T786" s="61"/>
      <c r="U786" s="62"/>
      <c r="V786" s="153">
        <f>SQRT($T$54*VLOOKUP(V782,$P$51:$T$60,5))*(1-$Q$23)*Q786*VLOOKUP(V782,P783:Q792,2)</f>
        <v>2.4474962224199414E-3</v>
      </c>
      <c r="W786" s="61">
        <f>SQRT($T$54*VLOOKUP(W782,$P$51:$T$60,5))*(1-$R$23)*Q786*VLOOKUP(W782,P783:Q792,2)</f>
        <v>1.7488370221991256E-3</v>
      </c>
      <c r="X786" s="61">
        <f>SQRT($T$54*VLOOKUP(X782,$P$51:$T$60,5))*(1-$S$23)*Q786*VLOOKUP(X782,P783:Q792,2)</f>
        <v>1.1233273556977843E-3</v>
      </c>
      <c r="Y786" s="61">
        <f>SQRT($T$54*VLOOKUP(Y782,$P$51:$T$60,5))*(1-$T$23)*Q786*VLOOKUP(Y782,P783:Q792,2)</f>
        <v>6.9125000758515302E-4</v>
      </c>
      <c r="Z786" s="61">
        <f>SQRT($T$54*VLOOKUP(Z782,$P$51:$T$60,5))*(1-$U$23)*Q786*VLOOKUP(Z782,P783:Q792,2)</f>
        <v>6.8929596687387874E-4</v>
      </c>
      <c r="AA786" s="61">
        <f>SQRT($T$54*VLOOKUP(AA782,$P$51:$T$60,5))*(1-$V$23)*Q786*VLOOKUP(AA782,P783:Q792,2)</f>
        <v>3.1438723044640389E-4</v>
      </c>
      <c r="AB786" s="61">
        <f>SQRT($T$54*VLOOKUP(AB782,$P$51:$T$60,5))*(1-$W$23)*Q786*VLOOKUP(AB782,P783:Q792,2)</f>
        <v>2.0817329535841376E-3</v>
      </c>
      <c r="AC786" s="61">
        <f>SQRT($T$54*VLOOKUP(AC782,$P$51:$T$60,5))*(1-$X$23)*Q786*VLOOKUP(AC782,P783:Q792,2)</f>
        <v>1.9914612584331971E-3</v>
      </c>
      <c r="AD786" s="61">
        <f>SQRT($T$54*VLOOKUP(AD782,$P$51:$T$60,5))*(1-$Y$23)*Q786*VLOOKUP(AD782,P783:Q792,2)</f>
        <v>1.4152973083101335E-3</v>
      </c>
      <c r="AE786" s="155">
        <f>SQRT($T$54*VLOOKUP(AE782,$P$51:$T$60,5))*(1-$Z$23)*Q786*VLOOKUP(AE782,P783:Q792,2)</f>
        <v>1.8785430635192533E-3</v>
      </c>
      <c r="AF786" s="84">
        <f>$U$54*Q786</f>
        <v>1.3950942833209305E-6</v>
      </c>
      <c r="AG786" s="59" t="s">
        <v>570</v>
      </c>
      <c r="AH786" s="60">
        <f>AH784-1</f>
        <v>-0.9347687903780515</v>
      </c>
      <c r="AI786" s="61"/>
      <c r="AJ786" s="66"/>
      <c r="AK786" s="61"/>
      <c r="AL786" s="61"/>
      <c r="AM786" s="50"/>
      <c r="AN786" s="65"/>
      <c r="AO786" s="65"/>
      <c r="AP786" s="65"/>
      <c r="AQ786" s="65"/>
      <c r="AR786" s="81"/>
      <c r="AS786" s="59">
        <v>4</v>
      </c>
      <c r="AT786" s="61">
        <f t="shared" si="145"/>
        <v>0.14849269129567372</v>
      </c>
      <c r="AU786" s="61">
        <f>SUMPRODUCT(Q783:Q792,$AW$51:$AW$60)</f>
        <v>0.62803683015272416</v>
      </c>
      <c r="AV786" s="68">
        <f>IF($AA$10,EXP((AT786/AH784)*(AQ788-1)-LN(AQ788-AH784)-AH783*(2*AU786/AH783-AT786/AH784)*LN((AQ788+2.41421536*AH784)/(AQ788-0.41421536*AH784))/(AH784*2.82842713)      ),1)</f>
        <v>0.40751466799275521</v>
      </c>
      <c r="AW786" s="61"/>
      <c r="AX786" s="61"/>
      <c r="AY786" s="61"/>
      <c r="AZ786" s="61"/>
      <c r="BA786" s="61"/>
      <c r="BB786" s="61"/>
      <c r="BC786" s="61"/>
    </row>
    <row r="787" spans="14:117" x14ac:dyDescent="0.25">
      <c r="N787" s="82"/>
      <c r="O787" s="81"/>
      <c r="P787" s="78">
        <v>5</v>
      </c>
      <c r="Q787" s="61">
        <f>O760/O766</f>
        <v>1.9881780321599218E-2</v>
      </c>
      <c r="R787" s="60"/>
      <c r="S787" s="60"/>
      <c r="T787" s="61"/>
      <c r="U787" s="62"/>
      <c r="V787" s="153">
        <f>SQRT($T$55*VLOOKUP(V782,$P$51:$T$60,5))*(1-$Q$24)*Q787*VLOOKUP(V782,P783:Q792,2)</f>
        <v>2.4091901701935544E-3</v>
      </c>
      <c r="W787" s="61">
        <f>SQRT($T$55*VLOOKUP(W782,$P$51:$T$60,5))*(1-$R$24)*Q787*VLOOKUP(W782,P783:Q792,2)</f>
        <v>1.9412339675441766E-3</v>
      </c>
      <c r="X787" s="61">
        <f>SQRT($T$55*VLOOKUP(X782,$P$51:$T$60,5))*(1-$S$24)*Q787*VLOOKUP(X782,P783:Q792,2)</f>
        <v>1.1321738928952467E-3</v>
      </c>
      <c r="Y787" s="61">
        <f>SQRT($T$55*VLOOKUP(Y782,$P$51:$T$60,5))*(1-$T$24)*Q787*VLOOKUP(Y782,P783:Q792,2)</f>
        <v>6.8929596687387863E-4</v>
      </c>
      <c r="Z787" s="61">
        <f>SQRT($T$55*VLOOKUP(Z782,$P$51:$T$60,5))*(1-$U$24)*Q787*VLOOKUP(Z782,P783:Q792,2)</f>
        <v>6.867979016788188E-4</v>
      </c>
      <c r="AA787" s="61">
        <f>SQRT($T$55*VLOOKUP(AA782,$P$51:$T$60,5))*(1-$V$24)*Q787*VLOOKUP(AA782,P783:Q792,2)</f>
        <v>3.3841594432949752E-4</v>
      </c>
      <c r="AB787" s="61">
        <f>SQRT($T$55*VLOOKUP(AB782,$P$51:$T$60,5))*(1-$W$24)*Q787*VLOOKUP(AB782,P783:Q792,2)</f>
        <v>2.0224661649889059E-3</v>
      </c>
      <c r="AC787" s="61">
        <f>SQRT($T$55*VLOOKUP(AC782,$P$51:$T$60,5))*(1-$X$24)*Q787*VLOOKUP(AC782,P783:Q792,2)</f>
        <v>2.0154992597955822E-3</v>
      </c>
      <c r="AD787" s="61">
        <f>SQRT($T$55*VLOOKUP(AD782,$P$51:$T$60,5))*(1-$Y$24)*Q787*VLOOKUP(AD782,P783:Q792,2)</f>
        <v>1.3438635145722991E-3</v>
      </c>
      <c r="AE787" s="155">
        <f>SQRT($T$55*VLOOKUP(AE782,$P$51:$T$60,5))*(1-$Z$24)*Q787*VLOOKUP(AE782,P783:Q792,2)</f>
        <v>2.0626611183102916E-3</v>
      </c>
      <c r="AF787" s="84">
        <f>$U$55*Q787</f>
        <v>1.4388546348748858E-6</v>
      </c>
      <c r="AG787" s="59" t="s">
        <v>571</v>
      </c>
      <c r="AH787" s="60">
        <f>AH783-3*AH784*AH784-2*AH784</f>
        <v>0.12846281668333692</v>
      </c>
      <c r="AI787" s="61" t="s">
        <v>584</v>
      </c>
      <c r="AJ787" s="66" t="s">
        <v>585</v>
      </c>
      <c r="AK787" s="61">
        <f>AH790^2/AH791^3</f>
        <v>1.7729744885337388</v>
      </c>
      <c r="AL787" s="61"/>
      <c r="AM787" s="50"/>
      <c r="AN787" s="65"/>
      <c r="AO787" s="65"/>
      <c r="AP787" s="65"/>
      <c r="AQ787" s="65"/>
      <c r="AR787" s="81"/>
      <c r="AS787" s="59">
        <v>5</v>
      </c>
      <c r="AT787" s="61">
        <f t="shared" si="145"/>
        <v>0.14845922339919562</v>
      </c>
      <c r="AU787" s="61">
        <f>SUMPRODUCT(Q783:Q792,$AX$51:$AX$60)</f>
        <v>0.61980385185220543</v>
      </c>
      <c r="AV787" s="68">
        <f>IF($AA$11,EXP((AT787/AH784)*(AQ788-1)-LN(AQ788-AH784)-AH783*(2*AU787/AH783-AT787/AH784)*LN((AQ788+2.41421536*AH784)/(AQ788-0.41421536*AH784))/(AH784*2.82842713)      ),1)</f>
        <v>0.41540761718328956</v>
      </c>
      <c r="AW787" s="61"/>
      <c r="AX787" s="61"/>
      <c r="AY787" s="61"/>
      <c r="AZ787" s="61"/>
      <c r="BA787" s="61"/>
      <c r="BB787" s="61"/>
      <c r="BC787" s="61"/>
    </row>
    <row r="788" spans="14:117" x14ac:dyDescent="0.25">
      <c r="N788" s="82"/>
      <c r="O788" s="81"/>
      <c r="P788" s="78">
        <v>6</v>
      </c>
      <c r="Q788" s="61">
        <f>O761/O766</f>
        <v>7.7696751062136891E-3</v>
      </c>
      <c r="R788" s="60"/>
      <c r="S788" s="60"/>
      <c r="T788" s="61"/>
      <c r="U788" s="62"/>
      <c r="V788" s="153">
        <f>SQRT($T$56*VLOOKUP(V782,$P$51:$T$60,5))*(1-$Q$25)*Q788*VLOOKUP(V782,P783:Q792,2)</f>
        <v>1.1902829914403597E-3</v>
      </c>
      <c r="W788" s="61">
        <f>SQRT($T$56*VLOOKUP(W782,$P$51:$T$60,5))*(1-$R$25)*Q788*VLOOKUP(W782,P783:Q792,2)</f>
        <v>9.4275510521390257E-4</v>
      </c>
      <c r="X788" s="61">
        <f>SQRT($T$56*VLOOKUP(X782,$P$51:$T$60,5))*(1-$S$25)*Q788*VLOOKUP(X782,P783:Q792,2)</f>
        <v>5.3877490914115429E-4</v>
      </c>
      <c r="Y788" s="61">
        <f>SQRT($T$56*VLOOKUP(Y782,$P$51:$T$60,5))*(1-$T$25)*Q788*VLOOKUP(Y782,P783:Q792,2)</f>
        <v>3.1438723044640389E-4</v>
      </c>
      <c r="Z788" s="61">
        <f>SQRT($T$56*VLOOKUP(Z782,$P$51:$T$60,5))*(1-$U$25)*Q788*VLOOKUP(Z782,P783:Q792,2)</f>
        <v>3.3841594432949747E-4</v>
      </c>
      <c r="AA788" s="61">
        <f>SQRT($T$56*VLOOKUP(AA782,$P$51:$T$60,5))*(1-$V$25)*Q788*VLOOKUP(AA782,P783:Q792,2)</f>
        <v>1.6675262270964735E-4</v>
      </c>
      <c r="AB788" s="61">
        <f>SQRT($T$56*VLOOKUP(AB782,$P$51:$T$60,5))*(1-$W$25)*Q788*VLOOKUP(AB782,P783:Q792,2)</f>
        <v>1.100249415329418E-3</v>
      </c>
      <c r="AC788" s="61">
        <f>SQRT($T$56*VLOOKUP(AC782,$P$51:$T$60,5))*(1-$X$25)*Q788*VLOOKUP(AC782,P783:Q792,2)</f>
        <v>9.9064352253081509E-4</v>
      </c>
      <c r="AD788" s="61">
        <f>SQRT($T$56*VLOOKUP(AD782,$P$51:$T$60,5))*(1-$Y$25)*Q788*VLOOKUP(AD782,P783:Q792,2)</f>
        <v>6.5133742621842697E-4</v>
      </c>
      <c r="AE788" s="155">
        <f>SQRT($T$56*VLOOKUP(AE782,$P$51:$T$60,5))*(1-$Z$25)*Q788*VLOOKUP(AE782,P783:Q792,2)</f>
        <v>1.0163650885921783E-3</v>
      </c>
      <c r="AF788" s="84">
        <f>$U$56*Q788</f>
        <v>6.9949444327104376E-7</v>
      </c>
      <c r="AG788" s="59" t="s">
        <v>572</v>
      </c>
      <c r="AH788" s="60">
        <f>-1*AH783*AH784+AH784^2+AH784^3</f>
        <v>-1.319002766965246E-2</v>
      </c>
      <c r="AI788" s="61"/>
      <c r="AJ788" s="66" t="s">
        <v>586</v>
      </c>
      <c r="AK788" s="61" t="e">
        <f>SQRT(1-AK787)/SQRT(AK787)*AH790/ABS(AH790)</f>
        <v>#NUM!</v>
      </c>
      <c r="AL788" s="61"/>
      <c r="AM788" s="50"/>
      <c r="AN788" s="65"/>
      <c r="AO788" s="65"/>
      <c r="AP788" s="65" t="s">
        <v>589</v>
      </c>
      <c r="AQ788" s="61">
        <f>AQ783</f>
        <v>0.79388090927449406</v>
      </c>
      <c r="AR788" s="81"/>
      <c r="AS788" s="59">
        <v>6</v>
      </c>
      <c r="AT788" s="61">
        <f t="shared" si="145"/>
        <v>0.18468301041282212</v>
      </c>
      <c r="AU788" s="61">
        <f>SUMPRODUCT(Q783:Q792,$AY$51:$AY$60)</f>
        <v>0.78533340770014293</v>
      </c>
      <c r="AV788" s="68">
        <f>IF($AA$12,EXP((AT788/AH784)*(AQ788-1)-LN(AQ788-AH784)-AH783*(2*AU788/AH783-AT788/AH784)*LN((AQ788+2.41421536*AH784)/(AQ788-0.41421536*AH784))/(AH784*2.82842713)      ),1)</f>
        <v>0.3001411336079971</v>
      </c>
      <c r="AW788" s="61"/>
      <c r="AX788" s="61"/>
      <c r="AY788" s="61"/>
      <c r="AZ788" s="61"/>
      <c r="BA788" s="61"/>
      <c r="BB788" s="61"/>
      <c r="BC788" s="61"/>
    </row>
    <row r="789" spans="14:117" x14ac:dyDescent="0.25">
      <c r="N789" s="82"/>
      <c r="O789" s="81"/>
      <c r="P789" s="78">
        <v>7</v>
      </c>
      <c r="Q789" s="61">
        <f>O762/O766</f>
        <v>0.28965048519046066</v>
      </c>
      <c r="R789" s="60"/>
      <c r="S789" s="60"/>
      <c r="T789" s="61"/>
      <c r="U789" s="62"/>
      <c r="V789" s="153">
        <f>SQRT($T$57*VLOOKUP(V782,$P$51:$T$60,5))*(1-$Q$26)*Q789*VLOOKUP(V782,P783:Q792,2)</f>
        <v>7.8671584733950688E-3</v>
      </c>
      <c r="W789" s="61">
        <f>SQRT($T$57*VLOOKUP(W782,$P$51:$T$60,5))*(1-$R$26)*Q789*VLOOKUP(W782,P783:Q792,2)</f>
        <v>6.0064834388263103E-3</v>
      </c>
      <c r="X789" s="61">
        <f>SQRT($T$57*VLOOKUP(X782,$P$51:$T$60,5))*(1-$S$26)*Q789*VLOOKUP(X782,P783:Q792,2)</f>
        <v>3.374971217800002E-3</v>
      </c>
      <c r="Y789" s="61">
        <f>SQRT($T$57*VLOOKUP(Y782,$P$51:$T$60,5))*(1-$T$26)*Q789*VLOOKUP(Y782,P783:Q792,2)</f>
        <v>2.0817329535841376E-3</v>
      </c>
      <c r="Z789" s="61">
        <f>SQRT($T$57*VLOOKUP(Z782,$P$51:$T$60,5))*(1-$U$26)*Q789*VLOOKUP(Z782,P783:Q792,2)</f>
        <v>2.0224661649889059E-3</v>
      </c>
      <c r="AA789" s="61">
        <f>SQRT($T$57*VLOOKUP(AA782,$P$51:$T$60,5))*(1-$V$26)*Q789*VLOOKUP(AA782,P783:Q792,2)</f>
        <v>1.1002494153294178E-3</v>
      </c>
      <c r="AB789" s="61">
        <f>SQRT($T$57*VLOOKUP(AB782,$P$51:$T$60,5))*(1-$W$26)*Q789*VLOOKUP(AB782,P783:Q792,2)</f>
        <v>7.4069468861801989E-3</v>
      </c>
      <c r="AC789" s="61">
        <f>SQRT($T$57*VLOOKUP(AC782,$P$51:$T$60,5))*(1-$X$26)*Q789*VLOOKUP(AC782,P783:Q792,2)</f>
        <v>7.6493768852075429E-3</v>
      </c>
      <c r="AD789" s="61">
        <f>SQRT($T$57*VLOOKUP(AD782,$P$51:$T$60,5))*(1-$Y$26)*Q789*VLOOKUP(AD782,P783:Q792,2)</f>
        <v>3.8142384234817949E-3</v>
      </c>
      <c r="AE789" s="155">
        <f>SQRT($T$57*VLOOKUP(AE782,$P$51:$T$60,5))*(1-$Z$26)*Q789*VLOOKUP(AE782,P783:Q792,2)</f>
        <v>6.1939719586071706E-3</v>
      </c>
      <c r="AF789" s="84">
        <f>$U$57*Q789</f>
        <v>6.9660464079144985E-6</v>
      </c>
      <c r="AG789" s="82"/>
      <c r="AH789" s="65"/>
      <c r="AI789" s="61"/>
      <c r="AJ789" s="66" t="s">
        <v>587</v>
      </c>
      <c r="AK789" s="61" t="e">
        <f>IF(ATAN(AK788)&lt;0,ATAN(AK788)+PI(),ATAN(AK788))</f>
        <v>#NUM!</v>
      </c>
      <c r="AL789" s="61"/>
      <c r="AM789" s="50"/>
      <c r="AN789" s="65"/>
      <c r="AO789" s="65"/>
      <c r="AP789" s="65"/>
      <c r="AQ789" s="65"/>
      <c r="AR789" s="81"/>
      <c r="AS789" s="59">
        <v>7</v>
      </c>
      <c r="AT789" s="61">
        <f t="shared" si="145"/>
        <v>4.9335284646156045E-2</v>
      </c>
      <c r="AU789" s="61">
        <f>SUMPRODUCT(Q783:Q792,$AZ$51:$AZ$60)</f>
        <v>0.13807061675110882</v>
      </c>
      <c r="AV789" s="68">
        <f>IF($AA$13,EXP((AT789/AH784)*(AQ788-1)-LN(AQ788-AH784)-AH783*(2*AU789/AH783-AT789/AH784)*LN((AQ788+2.41421536*AH784)/(AQ788-0.41421536*AH784))/(AH784*2.82842713)      ),1)</f>
        <v>1.0812392338607566</v>
      </c>
      <c r="AW789" s="61"/>
      <c r="AX789" s="61"/>
      <c r="AY789" s="61"/>
      <c r="AZ789" s="61"/>
      <c r="BA789" s="61"/>
      <c r="BB789" s="61"/>
      <c r="BC789" s="61"/>
    </row>
    <row r="790" spans="14:117" x14ac:dyDescent="0.25">
      <c r="N790" s="82"/>
      <c r="O790" s="81"/>
      <c r="P790" s="78">
        <v>8</v>
      </c>
      <c r="Q790" s="61">
        <f>O763/O766</f>
        <v>0.13700731234211586</v>
      </c>
      <c r="R790" s="60"/>
      <c r="S790" s="60"/>
      <c r="T790" s="61"/>
      <c r="U790" s="62"/>
      <c r="V790" s="153">
        <f>SQRT($T$58*VLOOKUP(V782,$P$51:$T$60,5))*(1-$Q$27)*Q790*VLOOKUP(V782,P783:Q792,2)</f>
        <v>7.4875285976035259E-3</v>
      </c>
      <c r="W790" s="61">
        <f>SQRT($T$58*VLOOKUP(W782,$P$51:$T$60,5))*(1-$R$27)*Q790*VLOOKUP(W782,P783:Q792,2)</f>
        <v>5.5804403511217808E-3</v>
      </c>
      <c r="X790" s="61">
        <f>SQRT($T$58*VLOOKUP(X782,$P$51:$T$60,5))*(1-$S$27)*Q790*VLOOKUP(X782,P783:Q792,2)</f>
        <v>3.2814388813610061E-3</v>
      </c>
      <c r="Y790" s="61">
        <f>SQRT($T$58*VLOOKUP(Y782,$P$51:$T$60,5))*(1-$T$27)*Q790*VLOOKUP(Y782,P783:Q792,2)</f>
        <v>1.9914612584331971E-3</v>
      </c>
      <c r="Z790" s="61">
        <f>SQRT($T$58*VLOOKUP(Z782,$P$51:$T$60,5))*(1-$U$27)*Q790*VLOOKUP(Z782,P783:Q792,2)</f>
        <v>2.0154992597955822E-3</v>
      </c>
      <c r="AA790" s="61">
        <f>SQRT($T$58*VLOOKUP(AA782,$P$51:$T$60,5))*(1-$V$27)*Q790*VLOOKUP(AA782,P783:Q792,2)</f>
        <v>9.9064352253081509E-4</v>
      </c>
      <c r="AB790" s="61">
        <f>SQRT($T$58*VLOOKUP(AB782,$P$51:$T$60,5))*(1-$W$27)*Q790*VLOOKUP(AB782,P783:Q792,2)</f>
        <v>7.6493768852075421E-3</v>
      </c>
      <c r="AC790" s="61">
        <f>SQRT($T$58*VLOOKUP(AC782,$P$51:$T$60,5))*(1-$X$27)*Q790*VLOOKUP(AC782,P783:Q792,2)</f>
        <v>7.6378474861854909E-3</v>
      </c>
      <c r="AD790" s="61">
        <f>SQRT($T$58*VLOOKUP(AD782,$P$51:$T$60,5))*(1-$Y$27)*Q790*VLOOKUP(AD782,P783:Q792,2)</f>
        <v>4.246302470500481E-3</v>
      </c>
      <c r="AE790" s="155">
        <f>SQRT($T$58*VLOOKUP(AE782,$P$51:$T$60,5))*(1-$Z$27)*Q790*VLOOKUP(AE782,P783:Q792,2)</f>
        <v>6.4988838908116861E-3</v>
      </c>
      <c r="AF790" s="84">
        <f>$U$58*Q790</f>
        <v>3.654846422528896E-6</v>
      </c>
      <c r="AG790" s="59" t="s">
        <v>582</v>
      </c>
      <c r="AH790" s="61">
        <f>AH786*AH787/6-AH788/2-AH786^3/27</f>
        <v>1.6832809920877885E-2</v>
      </c>
      <c r="AI790" s="61"/>
      <c r="AJ790" s="66" t="s">
        <v>573</v>
      </c>
      <c r="AK790" s="61" t="e">
        <f>2*SQRT(AH791)*COS(AK789/3)-AH786/3</f>
        <v>#NUM!</v>
      </c>
      <c r="AL790" s="69" t="e">
        <f>AK790^3+AH786*AK790^2+AH787*AK790+AH788</f>
        <v>#NUM!</v>
      </c>
      <c r="AM790" s="50"/>
      <c r="AN790" s="65"/>
      <c r="AO790" s="65"/>
      <c r="AP790" s="65"/>
      <c r="AQ790" s="65"/>
      <c r="AR790" s="81"/>
      <c r="AS790" s="59">
        <v>8</v>
      </c>
      <c r="AT790" s="61">
        <f t="shared" si="145"/>
        <v>5.4723128868748194E-2</v>
      </c>
      <c r="AU790" s="61">
        <f>SUMPRODUCT(Q783:Q792,$BA$51:$BA$60)</f>
        <v>0.29104965104975172</v>
      </c>
      <c r="AV790" s="68">
        <f>IF($AA$14,EXP((AT790/AH784)*(AQ788-1)-LN(AQ788-AH784)-AH783*(2*AU790/AH783-AT790/AH784)*LN((AQ788+2.41421536*AH784)/(AQ788-0.41421536*AH784))/(AH784*2.82842713)      ),1)</f>
        <v>0.7632217423360943</v>
      </c>
      <c r="AW790" s="61"/>
      <c r="AX790" s="61"/>
      <c r="AY790" s="61"/>
      <c r="AZ790" s="61"/>
      <c r="BA790" s="61"/>
      <c r="BB790" s="61"/>
      <c r="BC790" s="61"/>
      <c r="BD790" s="65"/>
      <c r="BE790" s="65"/>
      <c r="BF790" s="65"/>
    </row>
    <row r="791" spans="14:117" x14ac:dyDescent="0.25">
      <c r="N791" s="82"/>
      <c r="O791" s="81"/>
      <c r="P791" s="78">
        <v>9</v>
      </c>
      <c r="Q791" s="61">
        <f>O764/O766</f>
        <v>7.2366447241886275E-2</v>
      </c>
      <c r="R791" s="60"/>
      <c r="S791" s="60"/>
      <c r="T791" s="61"/>
      <c r="U791" s="62"/>
      <c r="V791" s="153">
        <f>SQRT($T$59*VLOOKUP(V782,$P$51:$T$60,5))*(1-$Q$28)*Q791*VLOOKUP(V782,P783:Q792,2)</f>
        <v>4.6520557136570211E-3</v>
      </c>
      <c r="W791" s="61">
        <f>SQRT($T$59*VLOOKUP(W782,$P$51:$T$60,5))*(1-$R$28)*Q791*VLOOKUP(W782,P783:Q792,2)</f>
        <v>3.6309533655350676E-3</v>
      </c>
      <c r="X791" s="61">
        <f>SQRT($T$59*VLOOKUP(X782,$P$51:$T$60,5))*(1-$S$28)*Q791*VLOOKUP(X782,P783:Q792,2)</f>
        <v>2.1049630482950794E-3</v>
      </c>
      <c r="Y791" s="61">
        <f>SQRT($T$59*VLOOKUP(Y782,$P$51:$T$60,5))*(1-$T$28)*Q791*VLOOKUP(Y782,P783:Q792,2)</f>
        <v>1.4152973083101335E-3</v>
      </c>
      <c r="Z791" s="61">
        <f>SQRT($T$59*VLOOKUP(Z782,$P$51:$T$60,5))*(1-$U$28)*Q791*VLOOKUP(Z782,P783:Q792,2)</f>
        <v>1.3438635145722989E-3</v>
      </c>
      <c r="AA791" s="61">
        <f>SQRT($T$59*VLOOKUP(AA782,$P$51:$T$60,5))*(1-$V$28)*Q791*VLOOKUP(AA782,P783:Q792,2)</f>
        <v>6.5133742621842708E-4</v>
      </c>
      <c r="AB791" s="61">
        <f>SQRT($T$59*VLOOKUP(AB782,$P$51:$T$60,5))*(1-$W$28)*Q791*VLOOKUP(AB782,P783:Q792,2)</f>
        <v>3.8142384234817945E-3</v>
      </c>
      <c r="AC791" s="61">
        <f>SQRT($T$59*VLOOKUP(AC782,$P$51:$T$60,5))*(1-$X$28)*Q791*VLOOKUP(AC782,P783:Q792,2)</f>
        <v>4.246302470500481E-3</v>
      </c>
      <c r="AD791" s="61">
        <f>SQRT($T$59*VLOOKUP(AD782,$P$51:$T$60,5))*(1-$Y$28)*Q791*VLOOKUP(AD782,P783:Q792,2)</f>
        <v>2.8977453149078738E-3</v>
      </c>
      <c r="AE791" s="155">
        <f>SQRT($T$59*VLOOKUP(AE782,$P$51:$T$60,5))*(1-$Z$28)*Q791*VLOOKUP(AE782,P783:Q792,2)</f>
        <v>4.2368540953995788E-3</v>
      </c>
      <c r="AF791" s="84">
        <f>$U$59*Q791</f>
        <v>1.9548248763680472E-6</v>
      </c>
      <c r="AG791" s="59" t="s">
        <v>558</v>
      </c>
      <c r="AH791" s="61">
        <f>AH786^2/9-AH787/3</f>
        <v>5.4267137934981648E-2</v>
      </c>
      <c r="AI791" s="61"/>
      <c r="AJ791" s="66" t="s">
        <v>574</v>
      </c>
      <c r="AK791" s="61" t="e">
        <f>2*SQRT(AH791)*COS((AK789+2*PI())/3)-AH786/3</f>
        <v>#NUM!</v>
      </c>
      <c r="AL791" s="69" t="e">
        <f>AK791^3+AK791^2*AH786+AK791*AH787+AH788</f>
        <v>#NUM!</v>
      </c>
      <c r="AM791" s="50"/>
      <c r="AN791" s="65"/>
      <c r="AO791" s="50"/>
      <c r="AP791" s="65"/>
      <c r="AQ791" s="65"/>
      <c r="AR791" s="81"/>
      <c r="AS791" s="59">
        <v>9</v>
      </c>
      <c r="AT791" s="61">
        <f t="shared" si="145"/>
        <v>5.5413571276127595E-2</v>
      </c>
      <c r="AU791" s="61">
        <f>SUMPRODUCT(Q783:Q792,$BB$51:$BB$60)</f>
        <v>0.33719887508216473</v>
      </c>
      <c r="AV791" s="68">
        <f>IF($AA$15,EXP((AT791/AH784)*(AQ788-1)-LN(AQ788-AH784)-AH783*(2*AU791/AH783-AT791/AH784)*LN((AQ788+2.41421536*AH784)/(AQ788-0.41421536*AH784))/(AH784*2.82842713)      ),1)</f>
        <v>0.68599927860953747</v>
      </c>
      <c r="AW791" s="61"/>
      <c r="AX791" s="61"/>
      <c r="AY791" s="61"/>
      <c r="AZ791" s="61"/>
      <c r="BA791" s="61"/>
      <c r="BB791" s="61"/>
      <c r="BC791" s="61"/>
      <c r="BD791" s="65"/>
      <c r="BE791" s="65"/>
      <c r="BF791" s="65"/>
    </row>
    <row r="792" spans="14:117" x14ac:dyDescent="0.25">
      <c r="N792" s="82"/>
      <c r="O792" s="81"/>
      <c r="P792" s="78">
        <v>10</v>
      </c>
      <c r="Q792" s="61">
        <f>O765/O766</f>
        <v>0.11231134918844231</v>
      </c>
      <c r="R792" s="60"/>
      <c r="S792" s="60"/>
      <c r="T792" s="61"/>
      <c r="U792" s="62"/>
      <c r="V792" s="153">
        <f>SQRT($T$60*VLOOKUP(V782,$P$51:$T$60,5))*(1-$Q$29)*Q792*VLOOKUP(V782,P783:Q792,2)</f>
        <v>7.2659693191646849E-3</v>
      </c>
      <c r="W792" s="61">
        <f>SQRT($T$60*VLOOKUP(W782,$P$51:$T$60,5))*(1-$R$29)*Q792*VLOOKUP(W782,P783:Q792,2)</f>
        <v>5.739766325243572E-3</v>
      </c>
      <c r="X792" s="61">
        <f>SQRT($T$60*VLOOKUP(X782,$P$51:$T$60,5))*(1-$S$29)*Q792*VLOOKUP(X782,P783:Q792,2)</f>
        <v>3.3739427151929131E-3</v>
      </c>
      <c r="Y792" s="61">
        <f>SQRT($T$60*VLOOKUP(Y782,$P$51:$T$60,5))*(1-$T$29)*Q792*VLOOKUP(Y782,P783:Q792,2)</f>
        <v>1.8785430635192535E-3</v>
      </c>
      <c r="Z792" s="61">
        <f>SQRT($T$60*VLOOKUP(Z782,$P$51:$T$60,5))*(1-$U$29)*Q792*VLOOKUP(Z782,P783:Q792,2)</f>
        <v>2.0626611183102916E-3</v>
      </c>
      <c r="AA792" s="61">
        <f>SQRT($T$60*VLOOKUP(AA782,$P$51:$T$60,5))*(1-$V$29)*Q792*VLOOKUP(AA782,P783:Q792,2)</f>
        <v>1.0163650885921783E-3</v>
      </c>
      <c r="AB792" s="61">
        <f>SQRT($T$60*VLOOKUP(AB782,$P$51:$T$60,5))*(1-$W$29)*Q792*VLOOKUP(AB782,P783:Q792,2)</f>
        <v>6.1939719586071697E-3</v>
      </c>
      <c r="AC792" s="61">
        <f>SQRT($T$60*VLOOKUP(AC782,$P$51:$T$60,5))*(1-$X$29)*Q792*VLOOKUP(AC782,P783:Q792,2)</f>
        <v>6.4988838908116861E-3</v>
      </c>
      <c r="AD792" s="61">
        <f>SQRT($T$60*VLOOKUP(AD782,$P$51:$T$60,5))*(1-$Y$29)*Q792*VLOOKUP(AD782,P783:Q792,2)</f>
        <v>4.2368540953995788E-3</v>
      </c>
      <c r="AE792" s="155">
        <f>SQRT($T$60*VLOOKUP(AE782,$P$51:$T$60,5))*(1-$Z$29)*Q792*VLOOKUP(AE782,P783:Q792,2)</f>
        <v>6.1947930804522383E-3</v>
      </c>
      <c r="AF792" s="84">
        <f>$U$60*Q792</f>
        <v>4.0740795365100392E-6</v>
      </c>
      <c r="AG792" s="59" t="s">
        <v>72</v>
      </c>
      <c r="AH792" s="63">
        <f>AH790^2-AH791^3</f>
        <v>1.2353098735994592E-4</v>
      </c>
      <c r="AI792" s="61"/>
      <c r="AJ792" s="66" t="s">
        <v>575</v>
      </c>
      <c r="AK792" s="61" t="e">
        <f>2*SQRT(AH791)*COS((AK789+4*PI())/3)-AH786/3</f>
        <v>#NUM!</v>
      </c>
      <c r="AL792" s="69" t="e">
        <f>AK792^3+AK792^2*AH786+AH787*AK792+AH788</f>
        <v>#NUM!</v>
      </c>
      <c r="AM792" s="50"/>
      <c r="AN792" s="65"/>
      <c r="AO792" s="50"/>
      <c r="AP792" s="65"/>
      <c r="AQ792" s="65"/>
      <c r="AR792" s="81"/>
      <c r="AS792" s="59">
        <v>10</v>
      </c>
      <c r="AT792" s="61">
        <f t="shared" si="145"/>
        <v>7.4413442121268769E-2</v>
      </c>
      <c r="AU792" s="61">
        <f>SUMPRODUCT(Q783:Q792,$BC$51:$BC$60)</f>
        <v>0.33318387925543835</v>
      </c>
      <c r="AV792" s="68">
        <f>IF($AA$16,EXP((AT792/AH784)*(AQ788-1)-LN(AQ788-AH784)-AH783*(2*AU792/AH783-AT792/AH784)*LN((AQ788+2.41421536*AH784)/(AQ788-0.41421536*AH784))/(AH784*2.82842713)      ),1)</f>
        <v>0.71529338423874878</v>
      </c>
      <c r="AW792" s="61"/>
      <c r="AX792" s="61"/>
      <c r="AY792" s="61"/>
      <c r="AZ792" s="61"/>
      <c r="BA792" s="61"/>
      <c r="BB792" s="61"/>
      <c r="BC792" s="61"/>
      <c r="BD792" s="65"/>
      <c r="BE792" s="65"/>
      <c r="BF792" s="65"/>
    </row>
    <row r="793" spans="14:117" x14ac:dyDescent="0.25">
      <c r="N793" s="70"/>
      <c r="O793" s="80"/>
      <c r="P793" s="79"/>
      <c r="Q793" s="71"/>
      <c r="R793" s="71"/>
      <c r="S793" s="71"/>
      <c r="T793" s="72"/>
      <c r="U793" s="73"/>
      <c r="V793" s="70"/>
      <c r="W793" s="73"/>
      <c r="X793" s="73"/>
      <c r="Y793" s="73"/>
      <c r="Z793" s="73"/>
      <c r="AA793" s="73"/>
      <c r="AB793" s="73"/>
      <c r="AC793" s="73"/>
      <c r="AD793" s="73"/>
      <c r="AE793" s="88">
        <f>SUM(V783:AE792)</f>
        <v>0.32281484335140653</v>
      </c>
      <c r="AF793" s="85">
        <f>SUM(AF783:AF792)</f>
        <v>3.1798738906336544E-5</v>
      </c>
      <c r="AG793" s="70"/>
      <c r="AH793" s="73"/>
      <c r="AI793" s="74"/>
      <c r="AJ793" s="75"/>
      <c r="AK793" s="74"/>
      <c r="AL793" s="74"/>
      <c r="AM793" s="76"/>
      <c r="AN793" s="73"/>
      <c r="AO793" s="76"/>
      <c r="AP793" s="73"/>
      <c r="AQ793" s="73"/>
      <c r="AR793" s="80"/>
      <c r="AS793" s="70"/>
      <c r="AT793" s="73"/>
      <c r="AU793" s="73"/>
      <c r="AV793" s="80"/>
      <c r="AW793" s="65"/>
      <c r="AX793" s="65"/>
      <c r="AY793" s="65"/>
      <c r="AZ793" s="65"/>
      <c r="BA793" s="65"/>
      <c r="BB793" s="65"/>
      <c r="BC793" s="65"/>
      <c r="BD793" s="65"/>
      <c r="BE793" s="65"/>
      <c r="BF793" s="61"/>
    </row>
    <row r="794" spans="14:117" x14ac:dyDescent="0.25">
      <c r="N794" s="92">
        <f>N754+1</f>
        <v>19</v>
      </c>
      <c r="O794" s="157">
        <f>DM807</f>
        <v>0.24309439563904969</v>
      </c>
      <c r="P794" s="158"/>
      <c r="Q794" s="55"/>
      <c r="R794" s="55"/>
      <c r="S794" s="57">
        <v>1</v>
      </c>
      <c r="T794" s="55"/>
      <c r="U794" s="57">
        <f>S794+1</f>
        <v>2</v>
      </c>
      <c r="V794" s="55"/>
      <c r="W794" s="57">
        <f>U794+1</f>
        <v>3</v>
      </c>
      <c r="X794" s="55"/>
      <c r="Y794" s="57">
        <f>W794+1</f>
        <v>4</v>
      </c>
      <c r="Z794" s="55"/>
      <c r="AA794" s="57">
        <f>Y794+1</f>
        <v>5</v>
      </c>
      <c r="AB794" s="55"/>
      <c r="AC794" s="57">
        <f>AA794+1</f>
        <v>6</v>
      </c>
      <c r="AD794" s="55"/>
      <c r="AE794" s="57">
        <f>AC794+1</f>
        <v>7</v>
      </c>
      <c r="AF794" s="55"/>
      <c r="AG794" s="57">
        <f>AE794+1</f>
        <v>8</v>
      </c>
      <c r="AH794" s="55"/>
      <c r="AI794" s="57">
        <f>AG794+1</f>
        <v>9</v>
      </c>
      <c r="AJ794" s="55"/>
      <c r="AK794" s="57">
        <f>AI794+1</f>
        <v>10</v>
      </c>
      <c r="AL794" s="55"/>
      <c r="AM794" s="57">
        <f>AK794+1</f>
        <v>11</v>
      </c>
      <c r="AN794" s="55"/>
      <c r="AO794" s="57">
        <f>AM794+1</f>
        <v>12</v>
      </c>
      <c r="AP794" s="55"/>
      <c r="AQ794" s="57">
        <f>AO794+1</f>
        <v>13</v>
      </c>
      <c r="AR794" s="55"/>
      <c r="AS794" s="57">
        <f>AQ794+1</f>
        <v>14</v>
      </c>
      <c r="AT794" s="55"/>
      <c r="AU794" s="57">
        <f>AS794+1</f>
        <v>15</v>
      </c>
      <c r="AV794" s="55"/>
      <c r="AW794" s="57">
        <f>AU794+1</f>
        <v>16</v>
      </c>
      <c r="AX794" s="55"/>
      <c r="AY794" s="57">
        <f>AW794+1</f>
        <v>17</v>
      </c>
      <c r="AZ794" s="55"/>
      <c r="BA794" s="57">
        <f>AY794+1</f>
        <v>18</v>
      </c>
      <c r="BB794" s="55"/>
      <c r="BC794" s="57">
        <f>BA794+1</f>
        <v>19</v>
      </c>
      <c r="BD794" s="55"/>
      <c r="BE794" s="57">
        <f>BC794+1</f>
        <v>20</v>
      </c>
      <c r="BF794" s="55"/>
      <c r="BG794" s="57">
        <f>BE794+1</f>
        <v>21</v>
      </c>
      <c r="BH794" s="55"/>
      <c r="BI794" s="57">
        <f>BG794+1</f>
        <v>22</v>
      </c>
      <c r="BJ794" s="55"/>
      <c r="BK794" s="57">
        <f>BI794+1</f>
        <v>23</v>
      </c>
      <c r="BL794" s="55"/>
      <c r="BM794" s="57">
        <f>BK794+1</f>
        <v>24</v>
      </c>
      <c r="BN794" s="55"/>
      <c r="BO794" s="57">
        <f>BM794+1</f>
        <v>25</v>
      </c>
      <c r="BP794" s="55"/>
      <c r="BQ794" s="57">
        <f>BO794+1</f>
        <v>26</v>
      </c>
      <c r="BR794" s="55"/>
      <c r="BS794" s="57">
        <f>BQ794+1</f>
        <v>27</v>
      </c>
      <c r="BT794" s="55"/>
      <c r="BU794" s="57">
        <f>BS794+1</f>
        <v>28</v>
      </c>
      <c r="BV794" s="55"/>
      <c r="BW794" s="57">
        <f>BU794+1</f>
        <v>29</v>
      </c>
      <c r="BX794" s="55"/>
      <c r="BY794" s="57">
        <f>BW794+1</f>
        <v>30</v>
      </c>
      <c r="BZ794" s="55"/>
      <c r="CA794" s="57">
        <f>BY794+1</f>
        <v>31</v>
      </c>
      <c r="CB794" s="55"/>
      <c r="CC794" s="57">
        <f>CA794+1</f>
        <v>32</v>
      </c>
      <c r="CD794" s="55"/>
      <c r="CE794" s="57">
        <f>CC794+1</f>
        <v>33</v>
      </c>
      <c r="CF794" s="55"/>
      <c r="CG794" s="57">
        <f>CE794+1</f>
        <v>34</v>
      </c>
      <c r="CH794" s="55"/>
      <c r="CI794" s="57">
        <f>CG794+1</f>
        <v>35</v>
      </c>
      <c r="CJ794" s="55"/>
      <c r="CK794" s="57">
        <f>CI794+1</f>
        <v>36</v>
      </c>
      <c r="CL794" s="55"/>
      <c r="CM794" s="57">
        <f>CK794+1</f>
        <v>37</v>
      </c>
      <c r="CN794" s="55"/>
      <c r="CO794" s="57">
        <f>CM794+1</f>
        <v>38</v>
      </c>
      <c r="CP794" s="55"/>
      <c r="CQ794" s="57">
        <f>CO794+1</f>
        <v>39</v>
      </c>
      <c r="CR794" s="55"/>
      <c r="CS794" s="57">
        <f>CQ794+1</f>
        <v>40</v>
      </c>
      <c r="CT794" s="55"/>
      <c r="CU794" s="57">
        <f>CS794+1</f>
        <v>41</v>
      </c>
      <c r="CV794" s="55"/>
      <c r="CW794" s="57">
        <f>CU794+1</f>
        <v>42</v>
      </c>
      <c r="CX794" s="55"/>
      <c r="CY794" s="57">
        <f>CW794+1</f>
        <v>43</v>
      </c>
      <c r="CZ794" s="55"/>
      <c r="DA794" s="57">
        <f>CY794+1</f>
        <v>44</v>
      </c>
      <c r="DB794" s="55"/>
      <c r="DC794" s="57">
        <f>DA794+1</f>
        <v>45</v>
      </c>
      <c r="DD794" s="55"/>
      <c r="DE794" s="57">
        <f>DC794+1</f>
        <v>46</v>
      </c>
      <c r="DF794" s="55"/>
      <c r="DG794" s="57">
        <f>DE794+1</f>
        <v>47</v>
      </c>
      <c r="DH794" s="55"/>
      <c r="DI794" s="57">
        <f>DG794+1</f>
        <v>48</v>
      </c>
      <c r="DJ794" s="55"/>
      <c r="DK794" s="57">
        <f>DI794+1</f>
        <v>49</v>
      </c>
      <c r="DL794" s="55"/>
      <c r="DM794" s="90">
        <f>DK794+1</f>
        <v>50</v>
      </c>
    </row>
    <row r="795" spans="14:117" x14ac:dyDescent="0.25">
      <c r="N795" s="159" t="s">
        <v>545</v>
      </c>
      <c r="O795" s="168" t="s">
        <v>560</v>
      </c>
      <c r="P795" s="79"/>
      <c r="Q795" s="73" t="s">
        <v>580</v>
      </c>
      <c r="R795" s="160" t="s">
        <v>621</v>
      </c>
      <c r="S795" s="160" t="s">
        <v>622</v>
      </c>
      <c r="T795" s="160" t="s">
        <v>621</v>
      </c>
      <c r="U795" s="160" t="s">
        <v>622</v>
      </c>
      <c r="V795" s="160" t="s">
        <v>621</v>
      </c>
      <c r="W795" s="160" t="s">
        <v>622</v>
      </c>
      <c r="X795" s="160" t="s">
        <v>621</v>
      </c>
      <c r="Y795" s="160" t="s">
        <v>622</v>
      </c>
      <c r="Z795" s="160" t="s">
        <v>621</v>
      </c>
      <c r="AA795" s="160" t="s">
        <v>622</v>
      </c>
      <c r="AB795" s="160" t="s">
        <v>621</v>
      </c>
      <c r="AC795" s="160" t="s">
        <v>622</v>
      </c>
      <c r="AD795" s="160" t="s">
        <v>621</v>
      </c>
      <c r="AE795" s="160" t="s">
        <v>622</v>
      </c>
      <c r="AF795" s="160" t="s">
        <v>621</v>
      </c>
      <c r="AG795" s="160" t="s">
        <v>622</v>
      </c>
      <c r="AH795" s="160" t="s">
        <v>621</v>
      </c>
      <c r="AI795" s="160" t="s">
        <v>622</v>
      </c>
      <c r="AJ795" s="160" t="s">
        <v>621</v>
      </c>
      <c r="AK795" s="160" t="s">
        <v>622</v>
      </c>
      <c r="AL795" s="160" t="s">
        <v>621</v>
      </c>
      <c r="AM795" s="160" t="s">
        <v>622</v>
      </c>
      <c r="AN795" s="160" t="s">
        <v>621</v>
      </c>
      <c r="AO795" s="160" t="s">
        <v>622</v>
      </c>
      <c r="AP795" s="160" t="s">
        <v>621</v>
      </c>
      <c r="AQ795" s="160" t="s">
        <v>622</v>
      </c>
      <c r="AR795" s="160" t="s">
        <v>621</v>
      </c>
      <c r="AS795" s="160" t="s">
        <v>622</v>
      </c>
      <c r="AT795" s="160" t="s">
        <v>621</v>
      </c>
      <c r="AU795" s="160" t="s">
        <v>622</v>
      </c>
      <c r="AV795" s="160" t="s">
        <v>621</v>
      </c>
      <c r="AW795" s="160" t="s">
        <v>622</v>
      </c>
      <c r="AX795" s="160" t="s">
        <v>621</v>
      </c>
      <c r="AY795" s="160" t="s">
        <v>622</v>
      </c>
      <c r="AZ795" s="160" t="s">
        <v>621</v>
      </c>
      <c r="BA795" s="160" t="s">
        <v>622</v>
      </c>
      <c r="BB795" s="160" t="s">
        <v>621</v>
      </c>
      <c r="BC795" s="160" t="s">
        <v>622</v>
      </c>
      <c r="BD795" s="160" t="s">
        <v>621</v>
      </c>
      <c r="BE795" s="160" t="s">
        <v>622</v>
      </c>
      <c r="BF795" s="160" t="s">
        <v>621</v>
      </c>
      <c r="BG795" s="160" t="s">
        <v>622</v>
      </c>
      <c r="BH795" s="160" t="s">
        <v>621</v>
      </c>
      <c r="BI795" s="160" t="s">
        <v>622</v>
      </c>
      <c r="BJ795" s="160" t="s">
        <v>621</v>
      </c>
      <c r="BK795" s="160" t="s">
        <v>622</v>
      </c>
      <c r="BL795" s="160" t="s">
        <v>621</v>
      </c>
      <c r="BM795" s="160" t="s">
        <v>622</v>
      </c>
      <c r="BN795" s="160" t="s">
        <v>621</v>
      </c>
      <c r="BO795" s="160" t="s">
        <v>622</v>
      </c>
      <c r="BP795" s="160" t="s">
        <v>621</v>
      </c>
      <c r="BQ795" s="160" t="s">
        <v>622</v>
      </c>
      <c r="BR795" s="160" t="s">
        <v>621</v>
      </c>
      <c r="BS795" s="160" t="s">
        <v>622</v>
      </c>
      <c r="BT795" s="160" t="s">
        <v>621</v>
      </c>
      <c r="BU795" s="160" t="s">
        <v>622</v>
      </c>
      <c r="BV795" s="160" t="s">
        <v>621</v>
      </c>
      <c r="BW795" s="160" t="s">
        <v>622</v>
      </c>
      <c r="BX795" s="160" t="s">
        <v>621</v>
      </c>
      <c r="BY795" s="160" t="s">
        <v>622</v>
      </c>
      <c r="BZ795" s="160" t="s">
        <v>621</v>
      </c>
      <c r="CA795" s="160" t="s">
        <v>622</v>
      </c>
      <c r="CB795" s="160" t="s">
        <v>621</v>
      </c>
      <c r="CC795" s="160" t="s">
        <v>622</v>
      </c>
      <c r="CD795" s="160" t="s">
        <v>621</v>
      </c>
      <c r="CE795" s="160" t="s">
        <v>622</v>
      </c>
      <c r="CF795" s="160" t="s">
        <v>621</v>
      </c>
      <c r="CG795" s="160" t="s">
        <v>622</v>
      </c>
      <c r="CH795" s="160" t="s">
        <v>621</v>
      </c>
      <c r="CI795" s="160" t="s">
        <v>622</v>
      </c>
      <c r="CJ795" s="160" t="s">
        <v>621</v>
      </c>
      <c r="CK795" s="160" t="s">
        <v>622</v>
      </c>
      <c r="CL795" s="160" t="s">
        <v>621</v>
      </c>
      <c r="CM795" s="160" t="s">
        <v>622</v>
      </c>
      <c r="CN795" s="160" t="s">
        <v>621</v>
      </c>
      <c r="CO795" s="160" t="s">
        <v>622</v>
      </c>
      <c r="CP795" s="160" t="s">
        <v>621</v>
      </c>
      <c r="CQ795" s="160" t="s">
        <v>622</v>
      </c>
      <c r="CR795" s="160" t="s">
        <v>621</v>
      </c>
      <c r="CS795" s="160" t="s">
        <v>622</v>
      </c>
      <c r="CT795" s="160" t="s">
        <v>621</v>
      </c>
      <c r="CU795" s="160" t="s">
        <v>622</v>
      </c>
      <c r="CV795" s="160" t="s">
        <v>621</v>
      </c>
      <c r="CW795" s="160" t="s">
        <v>622</v>
      </c>
      <c r="CX795" s="160" t="s">
        <v>621</v>
      </c>
      <c r="CY795" s="160" t="s">
        <v>622</v>
      </c>
      <c r="CZ795" s="160" t="s">
        <v>621</v>
      </c>
      <c r="DA795" s="160" t="s">
        <v>622</v>
      </c>
      <c r="DB795" s="160" t="s">
        <v>621</v>
      </c>
      <c r="DC795" s="160" t="s">
        <v>622</v>
      </c>
      <c r="DD795" s="160" t="s">
        <v>621</v>
      </c>
      <c r="DE795" s="160" t="s">
        <v>622</v>
      </c>
      <c r="DF795" s="160" t="s">
        <v>621</v>
      </c>
      <c r="DG795" s="160" t="s">
        <v>622</v>
      </c>
      <c r="DH795" s="160" t="s">
        <v>621</v>
      </c>
      <c r="DI795" s="160" t="s">
        <v>622</v>
      </c>
      <c r="DJ795" s="160" t="s">
        <v>621</v>
      </c>
      <c r="DK795" s="160" t="s">
        <v>622</v>
      </c>
      <c r="DL795" s="160" t="s">
        <v>621</v>
      </c>
      <c r="DM795" s="161" t="s">
        <v>622</v>
      </c>
    </row>
    <row r="796" spans="14:117" x14ac:dyDescent="0.25">
      <c r="N796" s="153">
        <f>$Z$7/(O794*(Q796-1)+1)</f>
        <v>6.5255901885556286E-2</v>
      </c>
      <c r="O796" s="169">
        <f>N796*Q796</f>
        <v>0.2081802092234856</v>
      </c>
      <c r="P796" s="78">
        <v>1</v>
      </c>
      <c r="Q796" s="61">
        <f>IF($AA$7,AV771/AV783,0)</f>
        <v>3.1902127349122442</v>
      </c>
      <c r="R796" s="61">
        <f>IF($AA$7,$Z$7*($Q796-1)/(1+O754*($Q796-1)),0)</f>
        <v>0.14292430733794129</v>
      </c>
      <c r="S796" s="114">
        <f>IF(R796=0,0,-1*R796^2/$Z$7)</f>
        <v>-0.20427357628030296</v>
      </c>
      <c r="T796" s="61">
        <f>IF($AA$7,$Z$7*($Q796-1)/(1+S807*($Q796-1)),0)</f>
        <v>0.14217302732203591</v>
      </c>
      <c r="U796" s="114">
        <f>IF(T796=0,0,-1*T796^2/$Z$7)</f>
        <v>-0.20213169697912364</v>
      </c>
      <c r="V796" s="61">
        <f>IF($AA$7,$Z$7*($Q796-1)/(1+U807*($Q796-1)),0)</f>
        <v>0.14292724054248979</v>
      </c>
      <c r="W796" s="114">
        <f>IF(V796=0,0,-1*V796^2/$Z$7)</f>
        <v>-0.20428196089090736</v>
      </c>
      <c r="X796" s="61">
        <f>IF($AA$7,$Z$7*($Q796-1)/(1+W807*($Q796-1)),0)</f>
        <v>0.14292430738297718</v>
      </c>
      <c r="Y796" s="114">
        <f>IF(X796=0,0,-1*X796^2/$Z$7)</f>
        <v>-0.20427357640903743</v>
      </c>
      <c r="Z796" s="61">
        <f>IF($AA$7,$Z$7*($Q796-1)/(1+Y807*($Q796-1)),0)</f>
        <v>0.1429243073379293</v>
      </c>
      <c r="AA796" s="114">
        <f>IF(Z796=0,0,-1*Z796^2/$Z$7)</f>
        <v>-0.20427357628026868</v>
      </c>
      <c r="AB796" s="61">
        <f>IF($AA$7,$Z$7*($Q796-1)/(1+AA807*($Q796-1)),0)</f>
        <v>0.14292430733792932</v>
      </c>
      <c r="AC796" s="114">
        <f>IF(AB796=0,0,-1*AB796^2/$Z$7)</f>
        <v>-0.20427357628026876</v>
      </c>
      <c r="AD796" s="61">
        <f>IF($AA$7,$Z$7*($Q796-1)/(1+AC807*($Q796-1)),0)</f>
        <v>0.1429243073379293</v>
      </c>
      <c r="AE796" s="114">
        <f>IF(AD796=0,0,-1*AD796^2/$Z$7)</f>
        <v>-0.20427357628026868</v>
      </c>
      <c r="AF796" s="61">
        <f>IF($AA$7,$Z$7*($Q796-1)/(1+AE807*($Q796-1)),0)</f>
        <v>0.14292430733792932</v>
      </c>
      <c r="AG796" s="114">
        <f>IF(AF796=0,0,-1*AF796^2/$Z$7)</f>
        <v>-0.20427357628026876</v>
      </c>
      <c r="AH796" s="61">
        <f>IF($AA$7,$Z$7*($Q796-1)/(1+AG807*($Q796-1)),0)</f>
        <v>0.1429243073379293</v>
      </c>
      <c r="AI796" s="114">
        <f>IF(AH796=0,0,-1*AH796^2/$Z$7)</f>
        <v>-0.20427357628026868</v>
      </c>
      <c r="AJ796" s="61">
        <f>IF($AA$7,$Z$7*($Q796-1)/(1+AI807*($Q796-1)),0)</f>
        <v>0.14292430733792932</v>
      </c>
      <c r="AK796" s="114">
        <f>IF(AJ796=0,0,-1*AJ796^2/$Z$7)</f>
        <v>-0.20427357628026876</v>
      </c>
      <c r="AL796" s="61">
        <f>IF($AA$7,$Z$7*($Q796-1)/(1+AK807*($Q796-1)),0)</f>
        <v>0.1429243073379293</v>
      </c>
      <c r="AM796" s="114">
        <f>IF(AL796=0,0,-1*AL796^2/$Z$7)</f>
        <v>-0.20427357628026868</v>
      </c>
      <c r="AN796" s="61">
        <f>IF($AA$7,$Z$7*($Q796-1)/(1+AM807*($Q796-1)),0)</f>
        <v>0.14292430733792932</v>
      </c>
      <c r="AO796" s="114">
        <f>IF(AN796=0,0,-1*AN796^2/$Z$7)</f>
        <v>-0.20427357628026876</v>
      </c>
      <c r="AP796" s="61">
        <f>IF($AA$7,$Z$7*($Q796-1)/(1+AO807*($Q796-1)),0)</f>
        <v>0.1429243073379293</v>
      </c>
      <c r="AQ796" s="114">
        <f>IF(AP796=0,0,-1*AP796^2/$Z$7)</f>
        <v>-0.20427357628026868</v>
      </c>
      <c r="AR796" s="61">
        <f>IF($AA$7,$Z$7*($Q796-1)/(1+AQ807*($Q796-1)),0)</f>
        <v>0.14292430733792932</v>
      </c>
      <c r="AS796" s="114">
        <f>IF(AR796=0,0,-1*AR796^2/$Z$7)</f>
        <v>-0.20427357628026876</v>
      </c>
      <c r="AT796" s="61">
        <f>IF($AA$7,$Z$7*($Q796-1)/(1+AS807*($Q796-1)),0)</f>
        <v>0.1429243073379293</v>
      </c>
      <c r="AU796" s="114">
        <f>IF(AT796=0,0,-1*AT796^2/$Z$7)</f>
        <v>-0.20427357628026868</v>
      </c>
      <c r="AV796" s="61">
        <f>IF($AA$7,$Z$7*($Q796-1)/(1+AU807*($Q796-1)),0)</f>
        <v>0.14292430733792932</v>
      </c>
      <c r="AW796" s="114">
        <f>IF(AV796=0,0,-1*AV796^2/$Z$7)</f>
        <v>-0.20427357628026876</v>
      </c>
      <c r="AX796" s="61">
        <f>IF($AA$7,$Z$7*($Q796-1)/(1+AW807*($Q796-1)),0)</f>
        <v>0.1429243073379293</v>
      </c>
      <c r="AY796" s="114">
        <f>IF(AX796=0,0,-1*AX796^2/$Z$7)</f>
        <v>-0.20427357628026868</v>
      </c>
      <c r="AZ796" s="61">
        <f>IF($AA$7,$Z$7*($Q796-1)/(1+AY807*($Q796-1)),0)</f>
        <v>0.14292430733792932</v>
      </c>
      <c r="BA796" s="114">
        <f>IF(AZ796=0,0,-1*AZ796^2/$Z$7)</f>
        <v>-0.20427357628026876</v>
      </c>
      <c r="BB796" s="61">
        <f>IF($AA$7,$Z$7*($Q796-1)/(1+BA807*($Q796-1)),0)</f>
        <v>0.1429243073379293</v>
      </c>
      <c r="BC796" s="114">
        <f>IF(BB796=0,0,-1*BB796^2/$Z$7)</f>
        <v>-0.20427357628026868</v>
      </c>
      <c r="BD796" s="61">
        <f>IF($AA$7,$Z$7*($Q796-1)/(1+BC807*($Q796-1)),0)</f>
        <v>0.14292430733792932</v>
      </c>
      <c r="BE796" s="114">
        <f>IF(BD796=0,0,-1*BD796^2/$Z$7)</f>
        <v>-0.20427357628026876</v>
      </c>
      <c r="BF796" s="61">
        <f>IF($AA$7,$Z$7*($Q796-1)/(1+BE807*($Q796-1)),0)</f>
        <v>0.1429243073379293</v>
      </c>
      <c r="BG796" s="114">
        <f>IF(BF796=0,0,-1*BF796^2/$Z$7)</f>
        <v>-0.20427357628026868</v>
      </c>
      <c r="BH796" s="61">
        <f>IF($AA$7,$Z$7*($Q796-1)/(1+BG807*($Q796-1)),0)</f>
        <v>0.14292430733792932</v>
      </c>
      <c r="BI796" s="114">
        <f>IF(BH796=0,0,-1*BH796^2/$Z$7)</f>
        <v>-0.20427357628026876</v>
      </c>
      <c r="BJ796" s="61">
        <f>IF($AA$7,$Z$7*($Q796-1)/(1+BI807*($Q796-1)),0)</f>
        <v>0.1429243073379293</v>
      </c>
      <c r="BK796" s="114">
        <f>IF(BJ796=0,0,-1*BJ796^2/$Z$7)</f>
        <v>-0.20427357628026868</v>
      </c>
      <c r="BL796" s="61">
        <f>IF($AA$7,$Z$7*($Q796-1)/(1+BK807*($Q796-1)),0)</f>
        <v>0.14292430733792932</v>
      </c>
      <c r="BM796" s="114">
        <f>IF(BL796=0,0,-1*BL796^2/$Z$7)</f>
        <v>-0.20427357628026876</v>
      </c>
      <c r="BN796" s="61">
        <f>IF($AA$7,$Z$7*($Q796-1)/(1+BM807*($Q796-1)),0)</f>
        <v>0.1429243073379293</v>
      </c>
      <c r="BO796" s="114">
        <f>IF(BN796=0,0,-1*BN796^2/$Z$7)</f>
        <v>-0.20427357628026868</v>
      </c>
      <c r="BP796" s="61">
        <f>IF($AA$7,$Z$7*($Q796-1)/(1+BO807*($Q796-1)),0)</f>
        <v>0.14292430733792932</v>
      </c>
      <c r="BQ796" s="114">
        <f>IF(BP796=0,0,-1*BP796^2/$Z$7)</f>
        <v>-0.20427357628026876</v>
      </c>
      <c r="BR796" s="61">
        <f>IF($AA$7,$Z$7*($Q796-1)/(1+BQ807*($Q796-1)),0)</f>
        <v>0.1429243073379293</v>
      </c>
      <c r="BS796" s="114">
        <f>IF(BR796=0,0,-1*BR796^2/$Z$7)</f>
        <v>-0.20427357628026868</v>
      </c>
      <c r="BT796" s="61">
        <f>IF($AA$7,$Z$7*($Q796-1)/(1+BS807*($Q796-1)),0)</f>
        <v>0.14292430733792932</v>
      </c>
      <c r="BU796" s="114">
        <f>IF(BT796=0,0,-1*BT796^2/$Z$7)</f>
        <v>-0.20427357628026876</v>
      </c>
      <c r="BV796" s="61">
        <f>IF($AA$7,$Z$7*($Q796-1)/(1+BU807*($Q796-1)),0)</f>
        <v>0.1429243073379293</v>
      </c>
      <c r="BW796" s="114">
        <f>IF(BV796=0,0,-1*BV796^2/$Z$7)</f>
        <v>-0.20427357628026868</v>
      </c>
      <c r="BX796" s="61">
        <f>IF($AA$7,$Z$7*($Q796-1)/(1+BW807*($Q796-1)),0)</f>
        <v>0.14292430733792932</v>
      </c>
      <c r="BY796" s="114">
        <f>IF(BX796=0,0,-1*BX796^2/$Z$7)</f>
        <v>-0.20427357628026876</v>
      </c>
      <c r="BZ796" s="61">
        <f>IF($AA$7,$Z$7*($Q796-1)/(1+BY807*($Q796-1)),0)</f>
        <v>0.1429243073379293</v>
      </c>
      <c r="CA796" s="114">
        <f>IF(BZ796=0,0,-1*BZ796^2/$Z$7)</f>
        <v>-0.20427357628026868</v>
      </c>
      <c r="CB796" s="61">
        <f>IF($AA$7,$Z$7*($Q796-1)/(1+CA807*($Q796-1)),0)</f>
        <v>0.14292430733792932</v>
      </c>
      <c r="CC796" s="114">
        <f>IF(CB796=0,0,-1*CB796^2/$Z$7)</f>
        <v>-0.20427357628026876</v>
      </c>
      <c r="CD796" s="61">
        <f>IF($AA$7,$Z$7*($Q796-1)/(1+CC807*($Q796-1)),0)</f>
        <v>0.1429243073379293</v>
      </c>
      <c r="CE796" s="114">
        <f>IF(CD796=0,0,-1*CD796^2/$Z$7)</f>
        <v>-0.20427357628026868</v>
      </c>
      <c r="CF796" s="61">
        <f>IF($AA$7,$Z$7*($Q796-1)/(1+CE807*($Q796-1)),0)</f>
        <v>0.14292430733792932</v>
      </c>
      <c r="CG796" s="114">
        <f>IF(CF796=0,0,-1*CF796^2/$Z$7)</f>
        <v>-0.20427357628026876</v>
      </c>
      <c r="CH796" s="61">
        <f>IF($AA$7,$Z$7*($Q796-1)/(1+CG807*($Q796-1)),0)</f>
        <v>0.1429243073379293</v>
      </c>
      <c r="CI796" s="114">
        <f>IF(CH796=0,0,-1*CH796^2/$Z$7)</f>
        <v>-0.20427357628026868</v>
      </c>
      <c r="CJ796" s="61">
        <f>IF($AA$7,$Z$7*($Q796-1)/(1+CI807*($Q796-1)),0)</f>
        <v>0.14292430733792932</v>
      </c>
      <c r="CK796" s="114">
        <f>IF(CJ796=0,0,-1*CJ796^2/$Z$7)</f>
        <v>-0.20427357628026876</v>
      </c>
      <c r="CL796" s="61">
        <f>IF($AA$7,$Z$7*($Q796-1)/(1+CK807*($Q796-1)),0)</f>
        <v>0.1429243073379293</v>
      </c>
      <c r="CM796" s="114">
        <f>IF(CL796=0,0,-1*CL796^2/$Z$7)</f>
        <v>-0.20427357628026868</v>
      </c>
      <c r="CN796" s="61">
        <f>IF($AA$7,$Z$7*($Q796-1)/(1+CM807*($Q796-1)),0)</f>
        <v>0.14292430733792932</v>
      </c>
      <c r="CO796" s="114">
        <f>IF(CN796=0,0,-1*CN796^2/$Z$7)</f>
        <v>-0.20427357628026876</v>
      </c>
      <c r="CP796" s="61">
        <f>IF($AA$7,$Z$7*($Q796-1)/(1+CO807*($Q796-1)),0)</f>
        <v>0.1429243073379293</v>
      </c>
      <c r="CQ796" s="114">
        <f>IF(CP796=0,0,-1*CP796^2/$Z$7)</f>
        <v>-0.20427357628026868</v>
      </c>
      <c r="CR796" s="61">
        <f>IF($AA$7,$Z$7*($Q796-1)/(1+CQ807*($Q796-1)),0)</f>
        <v>0.14292430733792932</v>
      </c>
      <c r="CS796" s="114">
        <f>IF(CR796=0,0,-1*CR796^2/$Z$7)</f>
        <v>-0.20427357628026876</v>
      </c>
      <c r="CT796" s="61">
        <f>IF($AA$7,$Z$7*($Q796-1)/(1+CS807*($Q796-1)),0)</f>
        <v>0.1429243073379293</v>
      </c>
      <c r="CU796" s="114">
        <f>IF(CT796=0,0,-1*CT796^2/$Z$7)</f>
        <v>-0.20427357628026868</v>
      </c>
      <c r="CV796" s="61">
        <f>IF($AA$7,$Z$7*($Q796-1)/(1+CU807*($Q796-1)),0)</f>
        <v>0.14292430733792932</v>
      </c>
      <c r="CW796" s="114">
        <f>IF(CV796=0,0,-1*CV796^2/$Z$7)</f>
        <v>-0.20427357628026876</v>
      </c>
      <c r="CX796" s="61">
        <f>IF($AA$7,$Z$7*($Q796-1)/(1+CW807*($Q796-1)),0)</f>
        <v>0.1429243073379293</v>
      </c>
      <c r="CY796" s="114">
        <f>IF(CX796=0,0,-1*CX796^2/$Z$7)</f>
        <v>-0.20427357628026868</v>
      </c>
      <c r="CZ796" s="61">
        <f>IF($AA$7,$Z$7*($Q796-1)/(1+CY807*($Q796-1)),0)</f>
        <v>0.14292430733792932</v>
      </c>
      <c r="DA796" s="114">
        <f>IF(CZ796=0,0,-1*CZ796^2/$Z$7)</f>
        <v>-0.20427357628026876</v>
      </c>
      <c r="DB796" s="61">
        <f>IF($AA$7,$Z$7*($Q796-1)/(1+DA807*($Q796-1)),0)</f>
        <v>0.1429243073379293</v>
      </c>
      <c r="DC796" s="114">
        <f>IF(DB796=0,0,-1*DB796^2/$Z$7)</f>
        <v>-0.20427357628026868</v>
      </c>
      <c r="DD796" s="61">
        <f>IF($AA$7,$Z$7*($Q796-1)/(1+DC807*($Q796-1)),0)</f>
        <v>0.14292430733792932</v>
      </c>
      <c r="DE796" s="114">
        <f>IF(DD796=0,0,-1*DD796^2/$Z$7)</f>
        <v>-0.20427357628026876</v>
      </c>
      <c r="DF796" s="61">
        <f>IF($AA$7,$Z$7*($Q796-1)/(1+DE807*($Q796-1)),0)</f>
        <v>0.1429243073379293</v>
      </c>
      <c r="DG796" s="114">
        <f>IF(DF796=0,0,-1*DF796^2/$Z$7)</f>
        <v>-0.20427357628026868</v>
      </c>
      <c r="DH796" s="61">
        <f>IF($AA$7,$Z$7*($Q796-1)/(1+DG807*($Q796-1)),0)</f>
        <v>0.14292430733792932</v>
      </c>
      <c r="DI796" s="114">
        <f>IF(DH796=0,0,-1*DH796^2/$Z$7)</f>
        <v>-0.20427357628026876</v>
      </c>
      <c r="DJ796" s="61">
        <f>IF($AA$7,$Z$7*($Q796-1)/(1+DI807*($Q796-1)),0)</f>
        <v>0.1429243073379293</v>
      </c>
      <c r="DK796" s="114">
        <f>IF(DJ796=0,0,-1*DJ796^2/$Z$7)</f>
        <v>-0.20427357628026868</v>
      </c>
      <c r="DL796" s="61">
        <f>IF($AA$7,$Z$7*($Q796-1)/(1+DK807*($Q796-1)),0)</f>
        <v>0.14292430733792932</v>
      </c>
      <c r="DM796" s="154">
        <f>IF(DL796=0,0,-1*DL796^2/$Z$7)</f>
        <v>-0.20427357628026876</v>
      </c>
    </row>
    <row r="797" spans="14:117" x14ac:dyDescent="0.25">
      <c r="N797" s="153">
        <f>$Z$8/(O794*(Q797-1)+1)</f>
        <v>0.10201986773639553</v>
      </c>
      <c r="O797" s="169">
        <f t="shared" ref="O797:O805" si="146">N797*Q797</f>
        <v>9.3710882532990619E-2</v>
      </c>
      <c r="P797" s="78">
        <v>2</v>
      </c>
      <c r="Q797" s="61">
        <f>IF($AA$8,AV772/AV784,0)</f>
        <v>0.91855522470511219</v>
      </c>
      <c r="R797" s="61">
        <f>IF($AA$8,$Z$8*($Q797-1)/(1+O754*($Q797-1)),0)</f>
        <v>-8.308985203404869E-3</v>
      </c>
      <c r="S797" s="114">
        <f>IF(R797=0,0,-1*R797^2/$Z$8)</f>
        <v>-6.9039235110401052E-4</v>
      </c>
      <c r="T797" s="61">
        <f>IF($AA$8,$Z$8*($Q797-1)/(1+S807*($Q797-1)),0)</f>
        <v>-8.31153853922619E-3</v>
      </c>
      <c r="U797" s="114">
        <f>IF(T797=0,0,-1*T797^2/$Z$8)</f>
        <v>-6.9081672889042222E-4</v>
      </c>
      <c r="V797" s="61">
        <f>IF($AA$8,$Z$8*($Q797-1)/(1+U807*($Q797-1)),0)</f>
        <v>-8.308975290140283E-3</v>
      </c>
      <c r="W797" s="114">
        <f>IF(V797=0,0,-1*V797^2/$Z$8)</f>
        <v>-6.9039070372161802E-4</v>
      </c>
      <c r="X797" s="61">
        <f>IF($AA$8,$Z$8*($Q797-1)/(1+W807*($Q797-1)),0)</f>
        <v>-8.3089852032526574E-3</v>
      </c>
      <c r="Y797" s="114">
        <f>IF(X797=0,0,-1*X797^2/$Z$8)</f>
        <v>-6.9039235107871608E-4</v>
      </c>
      <c r="Z797" s="61">
        <f>IF($AA$8,$Z$8*($Q797-1)/(1+Y807*($Q797-1)),0)</f>
        <v>-8.3089852034049089E-3</v>
      </c>
      <c r="AA797" s="114">
        <f>IF(Z797=0,0,-1*Z797^2/$Z$8)</f>
        <v>-6.9039235110401713E-4</v>
      </c>
      <c r="AB797" s="61">
        <f>IF($AA$8,$Z$8*($Q797-1)/(1+AA807*($Q797-1)),0)</f>
        <v>-8.3089852034049089E-3</v>
      </c>
      <c r="AC797" s="114">
        <f>IF(AB797=0,0,-1*AB797^2/$Z$8)</f>
        <v>-6.9039235110401713E-4</v>
      </c>
      <c r="AD797" s="61">
        <f>IF($AA$8,$Z$8*($Q797-1)/(1+AC807*($Q797-1)),0)</f>
        <v>-8.3089852034049089E-3</v>
      </c>
      <c r="AE797" s="114">
        <f>IF(AD797=0,0,-1*AD797^2/$Z$8)</f>
        <v>-6.9039235110401713E-4</v>
      </c>
      <c r="AF797" s="61">
        <f>IF($AA$8,$Z$8*($Q797-1)/(1+AE807*($Q797-1)),0)</f>
        <v>-8.3089852034049089E-3</v>
      </c>
      <c r="AG797" s="114">
        <f>IF(AF797=0,0,-1*AF797^2/$Z$8)</f>
        <v>-6.9039235110401713E-4</v>
      </c>
      <c r="AH797" s="61">
        <f>IF($AA$8,$Z$8*($Q797-1)/(1+AG807*($Q797-1)),0)</f>
        <v>-8.3089852034049089E-3</v>
      </c>
      <c r="AI797" s="114">
        <f>IF(AH797=0,0,-1*AH797^2/$Z$8)</f>
        <v>-6.9039235110401713E-4</v>
      </c>
      <c r="AJ797" s="61">
        <f>IF($AA$8,$Z$8*($Q797-1)/(1+AI807*($Q797-1)),0)</f>
        <v>-8.3089852034049089E-3</v>
      </c>
      <c r="AK797" s="114">
        <f>IF(AJ797=0,0,-1*AJ797^2/$Z$8)</f>
        <v>-6.9039235110401713E-4</v>
      </c>
      <c r="AL797" s="61">
        <f>IF($AA$8,$Z$8*($Q797-1)/(1+AK807*($Q797-1)),0)</f>
        <v>-8.3089852034049089E-3</v>
      </c>
      <c r="AM797" s="114">
        <f>IF(AL797=0,0,-1*AL797^2/$Z$8)</f>
        <v>-6.9039235110401713E-4</v>
      </c>
      <c r="AN797" s="61">
        <f>IF($AA$8,$Z$8*($Q797-1)/(1+AM807*($Q797-1)),0)</f>
        <v>-8.3089852034049089E-3</v>
      </c>
      <c r="AO797" s="114">
        <f>IF(AN797=0,0,-1*AN797^2/$Z$8)</f>
        <v>-6.9039235110401713E-4</v>
      </c>
      <c r="AP797" s="61">
        <f>IF($AA$8,$Z$8*($Q797-1)/(1+AO807*($Q797-1)),0)</f>
        <v>-8.3089852034049089E-3</v>
      </c>
      <c r="AQ797" s="114">
        <f>IF(AP797=0,0,-1*AP797^2/$Z$8)</f>
        <v>-6.9039235110401713E-4</v>
      </c>
      <c r="AR797" s="61">
        <f>IF($AA$8,$Z$8*($Q797-1)/(1+AQ807*($Q797-1)),0)</f>
        <v>-8.3089852034049089E-3</v>
      </c>
      <c r="AS797" s="114">
        <f>IF(AR797=0,0,-1*AR797^2/$Z$8)</f>
        <v>-6.9039235110401713E-4</v>
      </c>
      <c r="AT797" s="61">
        <f>IF($AA$8,$Z$8*($Q797-1)/(1+AS807*($Q797-1)),0)</f>
        <v>-8.3089852034049089E-3</v>
      </c>
      <c r="AU797" s="114">
        <f>IF(AT797=0,0,-1*AT797^2/$Z$8)</f>
        <v>-6.9039235110401713E-4</v>
      </c>
      <c r="AV797" s="61">
        <f>IF($AA$8,$Z$8*($Q797-1)/(1+AU807*($Q797-1)),0)</f>
        <v>-8.3089852034049089E-3</v>
      </c>
      <c r="AW797" s="114">
        <f>IF(AV797=0,0,-1*AV797^2/$Z$8)</f>
        <v>-6.9039235110401713E-4</v>
      </c>
      <c r="AX797" s="61">
        <f>IF($AA$8,$Z$8*($Q797-1)/(1+AW807*($Q797-1)),0)</f>
        <v>-8.3089852034049089E-3</v>
      </c>
      <c r="AY797" s="114">
        <f>IF(AX797=0,0,-1*AX797^2/$Z$8)</f>
        <v>-6.9039235110401713E-4</v>
      </c>
      <c r="AZ797" s="61">
        <f>IF($AA$8,$Z$8*($Q797-1)/(1+AY807*($Q797-1)),0)</f>
        <v>-8.3089852034049089E-3</v>
      </c>
      <c r="BA797" s="114">
        <f>IF(AZ797=0,0,-1*AZ797^2/$Z$8)</f>
        <v>-6.9039235110401713E-4</v>
      </c>
      <c r="BB797" s="61">
        <f>IF($AA$8,$Z$8*($Q797-1)/(1+BA807*($Q797-1)),0)</f>
        <v>-8.3089852034049089E-3</v>
      </c>
      <c r="BC797" s="114">
        <f>IF(BB797=0,0,-1*BB797^2/$Z$8)</f>
        <v>-6.9039235110401713E-4</v>
      </c>
      <c r="BD797" s="61">
        <f>IF($AA$8,$Z$8*($Q797-1)/(1+BC807*($Q797-1)),0)</f>
        <v>-8.3089852034049089E-3</v>
      </c>
      <c r="BE797" s="114">
        <f>IF(BD797=0,0,-1*BD797^2/$Z$8)</f>
        <v>-6.9039235110401713E-4</v>
      </c>
      <c r="BF797" s="61">
        <f>IF($AA$8,$Z$8*($Q797-1)/(1+BE807*($Q797-1)),0)</f>
        <v>-8.3089852034049089E-3</v>
      </c>
      <c r="BG797" s="114">
        <f>IF(BF797=0,0,-1*BF797^2/$Z$8)</f>
        <v>-6.9039235110401713E-4</v>
      </c>
      <c r="BH797" s="61">
        <f>IF($AA$8,$Z$8*($Q797-1)/(1+BG807*($Q797-1)),0)</f>
        <v>-8.3089852034049089E-3</v>
      </c>
      <c r="BI797" s="114">
        <f>IF(BH797=0,0,-1*BH797^2/$Z$8)</f>
        <v>-6.9039235110401713E-4</v>
      </c>
      <c r="BJ797" s="61">
        <f>IF($AA$8,$Z$8*($Q797-1)/(1+BI807*($Q797-1)),0)</f>
        <v>-8.3089852034049089E-3</v>
      </c>
      <c r="BK797" s="114">
        <f>IF(BJ797=0,0,-1*BJ797^2/$Z$8)</f>
        <v>-6.9039235110401713E-4</v>
      </c>
      <c r="BL797" s="61">
        <f>IF($AA$8,$Z$8*($Q797-1)/(1+BK807*($Q797-1)),0)</f>
        <v>-8.3089852034049089E-3</v>
      </c>
      <c r="BM797" s="114">
        <f>IF(BL797=0,0,-1*BL797^2/$Z$8)</f>
        <v>-6.9039235110401713E-4</v>
      </c>
      <c r="BN797" s="61">
        <f>IF($AA$8,$Z$8*($Q797-1)/(1+BM807*($Q797-1)),0)</f>
        <v>-8.3089852034049089E-3</v>
      </c>
      <c r="BO797" s="114">
        <f>IF(BN797=0,0,-1*BN797^2/$Z$8)</f>
        <v>-6.9039235110401713E-4</v>
      </c>
      <c r="BP797" s="61">
        <f>IF($AA$8,$Z$8*($Q797-1)/(1+BO807*($Q797-1)),0)</f>
        <v>-8.3089852034049089E-3</v>
      </c>
      <c r="BQ797" s="114">
        <f>IF(BP797=0,0,-1*BP797^2/$Z$8)</f>
        <v>-6.9039235110401713E-4</v>
      </c>
      <c r="BR797" s="61">
        <f>IF($AA$8,$Z$8*($Q797-1)/(1+BQ807*($Q797-1)),0)</f>
        <v>-8.3089852034049089E-3</v>
      </c>
      <c r="BS797" s="114">
        <f>IF(BR797=0,0,-1*BR797^2/$Z$8)</f>
        <v>-6.9039235110401713E-4</v>
      </c>
      <c r="BT797" s="61">
        <f>IF($AA$8,$Z$8*($Q797-1)/(1+BS807*($Q797-1)),0)</f>
        <v>-8.3089852034049089E-3</v>
      </c>
      <c r="BU797" s="114">
        <f>IF(BT797=0,0,-1*BT797^2/$Z$8)</f>
        <v>-6.9039235110401713E-4</v>
      </c>
      <c r="BV797" s="61">
        <f>IF($AA$8,$Z$8*($Q797-1)/(1+BU807*($Q797-1)),0)</f>
        <v>-8.3089852034049089E-3</v>
      </c>
      <c r="BW797" s="114">
        <f>IF(BV797=0,0,-1*BV797^2/$Z$8)</f>
        <v>-6.9039235110401713E-4</v>
      </c>
      <c r="BX797" s="61">
        <f>IF($AA$8,$Z$8*($Q797-1)/(1+BW807*($Q797-1)),0)</f>
        <v>-8.3089852034049089E-3</v>
      </c>
      <c r="BY797" s="114">
        <f>IF(BX797=0,0,-1*BX797^2/$Z$8)</f>
        <v>-6.9039235110401713E-4</v>
      </c>
      <c r="BZ797" s="61">
        <f>IF($AA$8,$Z$8*($Q797-1)/(1+BY807*($Q797-1)),0)</f>
        <v>-8.3089852034049089E-3</v>
      </c>
      <c r="CA797" s="114">
        <f>IF(BZ797=0,0,-1*BZ797^2/$Z$8)</f>
        <v>-6.9039235110401713E-4</v>
      </c>
      <c r="CB797" s="61">
        <f>IF($AA$8,$Z$8*($Q797-1)/(1+CA807*($Q797-1)),0)</f>
        <v>-8.3089852034049089E-3</v>
      </c>
      <c r="CC797" s="114">
        <f>IF(CB797=0,0,-1*CB797^2/$Z$8)</f>
        <v>-6.9039235110401713E-4</v>
      </c>
      <c r="CD797" s="61">
        <f>IF($AA$8,$Z$8*($Q797-1)/(1+CC807*($Q797-1)),0)</f>
        <v>-8.3089852034049089E-3</v>
      </c>
      <c r="CE797" s="114">
        <f>IF(CD797=0,0,-1*CD797^2/$Z$8)</f>
        <v>-6.9039235110401713E-4</v>
      </c>
      <c r="CF797" s="61">
        <f>IF($AA$8,$Z$8*($Q797-1)/(1+CE807*($Q797-1)),0)</f>
        <v>-8.3089852034049089E-3</v>
      </c>
      <c r="CG797" s="114">
        <f>IF(CF797=0,0,-1*CF797^2/$Z$8)</f>
        <v>-6.9039235110401713E-4</v>
      </c>
      <c r="CH797" s="61">
        <f>IF($AA$8,$Z$8*($Q797-1)/(1+CG807*($Q797-1)),0)</f>
        <v>-8.3089852034049089E-3</v>
      </c>
      <c r="CI797" s="114">
        <f>IF(CH797=0,0,-1*CH797^2/$Z$8)</f>
        <v>-6.9039235110401713E-4</v>
      </c>
      <c r="CJ797" s="61">
        <f>IF($AA$8,$Z$8*($Q797-1)/(1+CI807*($Q797-1)),0)</f>
        <v>-8.3089852034049089E-3</v>
      </c>
      <c r="CK797" s="114">
        <f>IF(CJ797=0,0,-1*CJ797^2/$Z$8)</f>
        <v>-6.9039235110401713E-4</v>
      </c>
      <c r="CL797" s="61">
        <f>IF($AA$8,$Z$8*($Q797-1)/(1+CK807*($Q797-1)),0)</f>
        <v>-8.3089852034049089E-3</v>
      </c>
      <c r="CM797" s="114">
        <f>IF(CL797=0,0,-1*CL797^2/$Z$8)</f>
        <v>-6.9039235110401713E-4</v>
      </c>
      <c r="CN797" s="61">
        <f>IF($AA$8,$Z$8*($Q797-1)/(1+CM807*($Q797-1)),0)</f>
        <v>-8.3089852034049089E-3</v>
      </c>
      <c r="CO797" s="114">
        <f>IF(CN797=0,0,-1*CN797^2/$Z$8)</f>
        <v>-6.9039235110401713E-4</v>
      </c>
      <c r="CP797" s="61">
        <f>IF($AA$8,$Z$8*($Q797-1)/(1+CO807*($Q797-1)),0)</f>
        <v>-8.3089852034049089E-3</v>
      </c>
      <c r="CQ797" s="114">
        <f>IF(CP797=0,0,-1*CP797^2/$Z$8)</f>
        <v>-6.9039235110401713E-4</v>
      </c>
      <c r="CR797" s="61">
        <f>IF($AA$8,$Z$8*($Q797-1)/(1+CQ807*($Q797-1)),0)</f>
        <v>-8.3089852034049089E-3</v>
      </c>
      <c r="CS797" s="114">
        <f>IF(CR797=0,0,-1*CR797^2/$Z$8)</f>
        <v>-6.9039235110401713E-4</v>
      </c>
      <c r="CT797" s="61">
        <f>IF($AA$8,$Z$8*($Q797-1)/(1+CS807*($Q797-1)),0)</f>
        <v>-8.3089852034049089E-3</v>
      </c>
      <c r="CU797" s="114">
        <f>IF(CT797=0,0,-1*CT797^2/$Z$8)</f>
        <v>-6.9039235110401713E-4</v>
      </c>
      <c r="CV797" s="61">
        <f>IF($AA$8,$Z$8*($Q797-1)/(1+CU807*($Q797-1)),0)</f>
        <v>-8.3089852034049089E-3</v>
      </c>
      <c r="CW797" s="114">
        <f>IF(CV797=0,0,-1*CV797^2/$Z$8)</f>
        <v>-6.9039235110401713E-4</v>
      </c>
      <c r="CX797" s="61">
        <f>IF($AA$8,$Z$8*($Q797-1)/(1+CW807*($Q797-1)),0)</f>
        <v>-8.3089852034049089E-3</v>
      </c>
      <c r="CY797" s="114">
        <f>IF(CX797=0,0,-1*CX797^2/$Z$8)</f>
        <v>-6.9039235110401713E-4</v>
      </c>
      <c r="CZ797" s="61">
        <f>IF($AA$8,$Z$8*($Q797-1)/(1+CY807*($Q797-1)),0)</f>
        <v>-8.3089852034049089E-3</v>
      </c>
      <c r="DA797" s="114">
        <f>IF(CZ797=0,0,-1*CZ797^2/$Z$8)</f>
        <v>-6.9039235110401713E-4</v>
      </c>
      <c r="DB797" s="61">
        <f>IF($AA$8,$Z$8*($Q797-1)/(1+DA807*($Q797-1)),0)</f>
        <v>-8.3089852034049089E-3</v>
      </c>
      <c r="DC797" s="114">
        <f>IF(DB797=0,0,-1*DB797^2/$Z$8)</f>
        <v>-6.9039235110401713E-4</v>
      </c>
      <c r="DD797" s="61">
        <f>IF($AA$8,$Z$8*($Q797-1)/(1+DC807*($Q797-1)),0)</f>
        <v>-8.3089852034049089E-3</v>
      </c>
      <c r="DE797" s="114">
        <f>IF(DD797=0,0,-1*DD797^2/$Z$8)</f>
        <v>-6.9039235110401713E-4</v>
      </c>
      <c r="DF797" s="61">
        <f>IF($AA$8,$Z$8*($Q797-1)/(1+DE807*($Q797-1)),0)</f>
        <v>-8.3089852034049089E-3</v>
      </c>
      <c r="DG797" s="114">
        <f>IF(DF797=0,0,-1*DF797^2/$Z$8)</f>
        <v>-6.9039235110401713E-4</v>
      </c>
      <c r="DH797" s="61">
        <f>IF($AA$8,$Z$8*($Q797-1)/(1+DG807*($Q797-1)),0)</f>
        <v>-8.3089852034049089E-3</v>
      </c>
      <c r="DI797" s="114">
        <f>IF(DH797=0,0,-1*DH797^2/$Z$8)</f>
        <v>-6.9039235110401713E-4</v>
      </c>
      <c r="DJ797" s="61">
        <f>IF($AA$8,$Z$8*($Q797-1)/(1+DI807*($Q797-1)),0)</f>
        <v>-8.3089852034049089E-3</v>
      </c>
      <c r="DK797" s="114">
        <f>IF(DJ797=0,0,-1*DJ797^2/$Z$8)</f>
        <v>-6.9039235110401713E-4</v>
      </c>
      <c r="DL797" s="61">
        <f>IF($AA$8,$Z$8*($Q797-1)/(1+DK807*($Q797-1)),0)</f>
        <v>-8.3089852034049089E-3</v>
      </c>
      <c r="DM797" s="154">
        <f>IF(DL797=0,0,-1*DL797^2/$Z$8)</f>
        <v>-6.9039235110401713E-4</v>
      </c>
    </row>
    <row r="798" spans="14:117" x14ac:dyDescent="0.25">
      <c r="N798" s="153">
        <f>$Z$9/(O794*(Q798-1)+1)</f>
        <v>0.11931858871593734</v>
      </c>
      <c r="O798" s="169">
        <f t="shared" si="146"/>
        <v>3.9849094303479222E-2</v>
      </c>
      <c r="P798" s="78">
        <v>3</v>
      </c>
      <c r="Q798" s="61">
        <f>IF($AA$9,AV773/AV785,0)</f>
        <v>0.33397222287256734</v>
      </c>
      <c r="R798" s="61">
        <f>IF($AA$9,$Z$9*($Q798-1)/(1+O754*($Q798-1)),0)</f>
        <v>-7.9469494412454419E-2</v>
      </c>
      <c r="S798" s="114">
        <f>IF(R798=0,0,-1*R798^2/$Z$9)</f>
        <v>-6.3154005421711235E-2</v>
      </c>
      <c r="T798" s="61">
        <f>IF($AA$9,$Z$9*($Q798-1)/(1+S807*($Q798-1)),0)</f>
        <v>-7.9703678479983525E-2</v>
      </c>
      <c r="U798" s="114">
        <f>IF(T798=0,0,-1*T798^2/$Z$9)</f>
        <v>-6.3526763632405892E-2</v>
      </c>
      <c r="V798" s="61">
        <f>IF($AA$9,$Z$9*($Q798-1)/(1+U807*($Q798-1)),0)</f>
        <v>-7.9468587600599647E-2</v>
      </c>
      <c r="W798" s="114">
        <f>IF(V798=0,0,-1*V798^2/$Z$9)</f>
        <v>-6.3152564152341786E-2</v>
      </c>
      <c r="X798" s="61">
        <f>IF($AA$9,$Z$9*($Q798-1)/(1+W807*($Q798-1)),0)</f>
        <v>-7.9469494398530946E-2</v>
      </c>
      <c r="Y798" s="114">
        <f>IF(X798=0,0,-1*X798^2/$Z$9)</f>
        <v>-6.3154005399581409E-2</v>
      </c>
      <c r="Z798" s="61">
        <f>IF($AA$9,$Z$9*($Q798-1)/(1+Y807*($Q798-1)),0)</f>
        <v>-7.9469494412458125E-2</v>
      </c>
      <c r="AA798" s="114">
        <f>IF(Z798=0,0,-1*Z798^2/$Z$9)</f>
        <v>-6.3154005421717133E-2</v>
      </c>
      <c r="AB798" s="61">
        <f>IF($AA$9,$Z$9*($Q798-1)/(1+AA807*($Q798-1)),0)</f>
        <v>-7.9469494412458125E-2</v>
      </c>
      <c r="AC798" s="114">
        <f>IF(AB798=0,0,-1*AB798^2/$Z$9)</f>
        <v>-6.3154005421717133E-2</v>
      </c>
      <c r="AD798" s="61">
        <f>IF($AA$9,$Z$9*($Q798-1)/(1+AC807*($Q798-1)),0)</f>
        <v>-7.9469494412458125E-2</v>
      </c>
      <c r="AE798" s="114">
        <f>IF(AD798=0,0,-1*AD798^2/$Z$9)</f>
        <v>-6.3154005421717133E-2</v>
      </c>
      <c r="AF798" s="61">
        <f>IF($AA$9,$Z$9*($Q798-1)/(1+AE807*($Q798-1)),0)</f>
        <v>-7.9469494412458125E-2</v>
      </c>
      <c r="AG798" s="114">
        <f>IF(AF798=0,0,-1*AF798^2/$Z$9)</f>
        <v>-6.3154005421717133E-2</v>
      </c>
      <c r="AH798" s="61">
        <f>IF($AA$9,$Z$9*($Q798-1)/(1+AG807*($Q798-1)),0)</f>
        <v>-7.9469494412458125E-2</v>
      </c>
      <c r="AI798" s="114">
        <f>IF(AH798=0,0,-1*AH798^2/$Z$9)</f>
        <v>-6.3154005421717133E-2</v>
      </c>
      <c r="AJ798" s="61">
        <f>IF($AA$9,$Z$9*($Q798-1)/(1+AI807*($Q798-1)),0)</f>
        <v>-7.9469494412458125E-2</v>
      </c>
      <c r="AK798" s="114">
        <f>IF(AJ798=0,0,-1*AJ798^2/$Z$9)</f>
        <v>-6.3154005421717133E-2</v>
      </c>
      <c r="AL798" s="61">
        <f>IF($AA$9,$Z$9*($Q798-1)/(1+AK807*($Q798-1)),0)</f>
        <v>-7.9469494412458125E-2</v>
      </c>
      <c r="AM798" s="114">
        <f>IF(AL798=0,0,-1*AL798^2/$Z$9)</f>
        <v>-6.3154005421717133E-2</v>
      </c>
      <c r="AN798" s="61">
        <f>IF($AA$9,$Z$9*($Q798-1)/(1+AM807*($Q798-1)),0)</f>
        <v>-7.9469494412458125E-2</v>
      </c>
      <c r="AO798" s="114">
        <f>IF(AN798=0,0,-1*AN798^2/$Z$9)</f>
        <v>-6.3154005421717133E-2</v>
      </c>
      <c r="AP798" s="61">
        <f>IF($AA$9,$Z$9*($Q798-1)/(1+AO807*($Q798-1)),0)</f>
        <v>-7.9469494412458125E-2</v>
      </c>
      <c r="AQ798" s="114">
        <f>IF(AP798=0,0,-1*AP798^2/$Z$9)</f>
        <v>-6.3154005421717133E-2</v>
      </c>
      <c r="AR798" s="61">
        <f>IF($AA$9,$Z$9*($Q798-1)/(1+AQ807*($Q798-1)),0)</f>
        <v>-7.9469494412458125E-2</v>
      </c>
      <c r="AS798" s="114">
        <f>IF(AR798=0,0,-1*AR798^2/$Z$9)</f>
        <v>-6.3154005421717133E-2</v>
      </c>
      <c r="AT798" s="61">
        <f>IF($AA$9,$Z$9*($Q798-1)/(1+AS807*($Q798-1)),0)</f>
        <v>-7.9469494412458125E-2</v>
      </c>
      <c r="AU798" s="114">
        <f>IF(AT798=0,0,-1*AT798^2/$Z$9)</f>
        <v>-6.3154005421717133E-2</v>
      </c>
      <c r="AV798" s="61">
        <f>IF($AA$9,$Z$9*($Q798-1)/(1+AU807*($Q798-1)),0)</f>
        <v>-7.9469494412458125E-2</v>
      </c>
      <c r="AW798" s="114">
        <f>IF(AV798=0,0,-1*AV798^2/$Z$9)</f>
        <v>-6.3154005421717133E-2</v>
      </c>
      <c r="AX798" s="61">
        <f>IF($AA$9,$Z$9*($Q798-1)/(1+AW807*($Q798-1)),0)</f>
        <v>-7.9469494412458125E-2</v>
      </c>
      <c r="AY798" s="114">
        <f>IF(AX798=0,0,-1*AX798^2/$Z$9)</f>
        <v>-6.3154005421717133E-2</v>
      </c>
      <c r="AZ798" s="61">
        <f>IF($AA$9,$Z$9*($Q798-1)/(1+AY807*($Q798-1)),0)</f>
        <v>-7.9469494412458125E-2</v>
      </c>
      <c r="BA798" s="114">
        <f>IF(AZ798=0,0,-1*AZ798^2/$Z$9)</f>
        <v>-6.3154005421717133E-2</v>
      </c>
      <c r="BB798" s="61">
        <f>IF($AA$9,$Z$9*($Q798-1)/(1+BA807*($Q798-1)),0)</f>
        <v>-7.9469494412458125E-2</v>
      </c>
      <c r="BC798" s="114">
        <f>IF(BB798=0,0,-1*BB798^2/$Z$9)</f>
        <v>-6.3154005421717133E-2</v>
      </c>
      <c r="BD798" s="61">
        <f>IF($AA$9,$Z$9*($Q798-1)/(1+BC807*($Q798-1)),0)</f>
        <v>-7.9469494412458125E-2</v>
      </c>
      <c r="BE798" s="114">
        <f>IF(BD798=0,0,-1*BD798^2/$Z$9)</f>
        <v>-6.3154005421717133E-2</v>
      </c>
      <c r="BF798" s="61">
        <f>IF($AA$9,$Z$9*($Q798-1)/(1+BE807*($Q798-1)),0)</f>
        <v>-7.9469494412458125E-2</v>
      </c>
      <c r="BG798" s="114">
        <f>IF(BF798=0,0,-1*BF798^2/$Z$9)</f>
        <v>-6.3154005421717133E-2</v>
      </c>
      <c r="BH798" s="61">
        <f>IF($AA$9,$Z$9*($Q798-1)/(1+BG807*($Q798-1)),0)</f>
        <v>-7.9469494412458125E-2</v>
      </c>
      <c r="BI798" s="114">
        <f>IF(BH798=0,0,-1*BH798^2/$Z$9)</f>
        <v>-6.3154005421717133E-2</v>
      </c>
      <c r="BJ798" s="61">
        <f>IF($AA$9,$Z$9*($Q798-1)/(1+BI807*($Q798-1)),0)</f>
        <v>-7.9469494412458125E-2</v>
      </c>
      <c r="BK798" s="114">
        <f>IF(BJ798=0,0,-1*BJ798^2/$Z$9)</f>
        <v>-6.3154005421717133E-2</v>
      </c>
      <c r="BL798" s="61">
        <f>IF($AA$9,$Z$9*($Q798-1)/(1+BK807*($Q798-1)),0)</f>
        <v>-7.9469494412458125E-2</v>
      </c>
      <c r="BM798" s="114">
        <f>IF(BL798=0,0,-1*BL798^2/$Z$9)</f>
        <v>-6.3154005421717133E-2</v>
      </c>
      <c r="BN798" s="61">
        <f>IF($AA$9,$Z$9*($Q798-1)/(1+BM807*($Q798-1)),0)</f>
        <v>-7.9469494412458125E-2</v>
      </c>
      <c r="BO798" s="114">
        <f>IF(BN798=0,0,-1*BN798^2/$Z$9)</f>
        <v>-6.3154005421717133E-2</v>
      </c>
      <c r="BP798" s="61">
        <f>IF($AA$9,$Z$9*($Q798-1)/(1+BO807*($Q798-1)),0)</f>
        <v>-7.9469494412458125E-2</v>
      </c>
      <c r="BQ798" s="114">
        <f>IF(BP798=0,0,-1*BP798^2/$Z$9)</f>
        <v>-6.3154005421717133E-2</v>
      </c>
      <c r="BR798" s="61">
        <f>IF($AA$9,$Z$9*($Q798-1)/(1+BQ807*($Q798-1)),0)</f>
        <v>-7.9469494412458125E-2</v>
      </c>
      <c r="BS798" s="114">
        <f>IF(BR798=0,0,-1*BR798^2/$Z$9)</f>
        <v>-6.3154005421717133E-2</v>
      </c>
      <c r="BT798" s="61">
        <f>IF($AA$9,$Z$9*($Q798-1)/(1+BS807*($Q798-1)),0)</f>
        <v>-7.9469494412458125E-2</v>
      </c>
      <c r="BU798" s="114">
        <f>IF(BT798=0,0,-1*BT798^2/$Z$9)</f>
        <v>-6.3154005421717133E-2</v>
      </c>
      <c r="BV798" s="61">
        <f>IF($AA$9,$Z$9*($Q798-1)/(1+BU807*($Q798-1)),0)</f>
        <v>-7.9469494412458125E-2</v>
      </c>
      <c r="BW798" s="114">
        <f>IF(BV798=0,0,-1*BV798^2/$Z$9)</f>
        <v>-6.3154005421717133E-2</v>
      </c>
      <c r="BX798" s="61">
        <f>IF($AA$9,$Z$9*($Q798-1)/(1+BW807*($Q798-1)),0)</f>
        <v>-7.9469494412458125E-2</v>
      </c>
      <c r="BY798" s="114">
        <f>IF(BX798=0,0,-1*BX798^2/$Z$9)</f>
        <v>-6.3154005421717133E-2</v>
      </c>
      <c r="BZ798" s="61">
        <f>IF($AA$9,$Z$9*($Q798-1)/(1+BY807*($Q798-1)),0)</f>
        <v>-7.9469494412458125E-2</v>
      </c>
      <c r="CA798" s="114">
        <f>IF(BZ798=0,0,-1*BZ798^2/$Z$9)</f>
        <v>-6.3154005421717133E-2</v>
      </c>
      <c r="CB798" s="61">
        <f>IF($AA$9,$Z$9*($Q798-1)/(1+CA807*($Q798-1)),0)</f>
        <v>-7.9469494412458125E-2</v>
      </c>
      <c r="CC798" s="114">
        <f>IF(CB798=0,0,-1*CB798^2/$Z$9)</f>
        <v>-6.3154005421717133E-2</v>
      </c>
      <c r="CD798" s="61">
        <f>IF($AA$9,$Z$9*($Q798-1)/(1+CC807*($Q798-1)),0)</f>
        <v>-7.9469494412458125E-2</v>
      </c>
      <c r="CE798" s="114">
        <f>IF(CD798=0,0,-1*CD798^2/$Z$9)</f>
        <v>-6.3154005421717133E-2</v>
      </c>
      <c r="CF798" s="61">
        <f>IF($AA$9,$Z$9*($Q798-1)/(1+CE807*($Q798-1)),0)</f>
        <v>-7.9469494412458125E-2</v>
      </c>
      <c r="CG798" s="114">
        <f>IF(CF798=0,0,-1*CF798^2/$Z$9)</f>
        <v>-6.3154005421717133E-2</v>
      </c>
      <c r="CH798" s="61">
        <f>IF($AA$9,$Z$9*($Q798-1)/(1+CG807*($Q798-1)),0)</f>
        <v>-7.9469494412458125E-2</v>
      </c>
      <c r="CI798" s="114">
        <f>IF(CH798=0,0,-1*CH798^2/$Z$9)</f>
        <v>-6.3154005421717133E-2</v>
      </c>
      <c r="CJ798" s="61">
        <f>IF($AA$9,$Z$9*($Q798-1)/(1+CI807*($Q798-1)),0)</f>
        <v>-7.9469494412458125E-2</v>
      </c>
      <c r="CK798" s="114">
        <f>IF(CJ798=0,0,-1*CJ798^2/$Z$9)</f>
        <v>-6.3154005421717133E-2</v>
      </c>
      <c r="CL798" s="61">
        <f>IF($AA$9,$Z$9*($Q798-1)/(1+CK807*($Q798-1)),0)</f>
        <v>-7.9469494412458125E-2</v>
      </c>
      <c r="CM798" s="114">
        <f>IF(CL798=0,0,-1*CL798^2/$Z$9)</f>
        <v>-6.3154005421717133E-2</v>
      </c>
      <c r="CN798" s="61">
        <f>IF($AA$9,$Z$9*($Q798-1)/(1+CM807*($Q798-1)),0)</f>
        <v>-7.9469494412458125E-2</v>
      </c>
      <c r="CO798" s="114">
        <f>IF(CN798=0,0,-1*CN798^2/$Z$9)</f>
        <v>-6.3154005421717133E-2</v>
      </c>
      <c r="CP798" s="61">
        <f>IF($AA$9,$Z$9*($Q798-1)/(1+CO807*($Q798-1)),0)</f>
        <v>-7.9469494412458125E-2</v>
      </c>
      <c r="CQ798" s="114">
        <f>IF(CP798=0,0,-1*CP798^2/$Z$9)</f>
        <v>-6.3154005421717133E-2</v>
      </c>
      <c r="CR798" s="61">
        <f>IF($AA$9,$Z$9*($Q798-1)/(1+CQ807*($Q798-1)),0)</f>
        <v>-7.9469494412458125E-2</v>
      </c>
      <c r="CS798" s="114">
        <f>IF(CR798=0,0,-1*CR798^2/$Z$9)</f>
        <v>-6.3154005421717133E-2</v>
      </c>
      <c r="CT798" s="61">
        <f>IF($AA$9,$Z$9*($Q798-1)/(1+CS807*($Q798-1)),0)</f>
        <v>-7.9469494412458125E-2</v>
      </c>
      <c r="CU798" s="114">
        <f>IF(CT798=0,0,-1*CT798^2/$Z$9)</f>
        <v>-6.3154005421717133E-2</v>
      </c>
      <c r="CV798" s="61">
        <f>IF($AA$9,$Z$9*($Q798-1)/(1+CU807*($Q798-1)),0)</f>
        <v>-7.9469494412458125E-2</v>
      </c>
      <c r="CW798" s="114">
        <f>IF(CV798=0,0,-1*CV798^2/$Z$9)</f>
        <v>-6.3154005421717133E-2</v>
      </c>
      <c r="CX798" s="61">
        <f>IF($AA$9,$Z$9*($Q798-1)/(1+CW807*($Q798-1)),0)</f>
        <v>-7.9469494412458125E-2</v>
      </c>
      <c r="CY798" s="114">
        <f>IF(CX798=0,0,-1*CX798^2/$Z$9)</f>
        <v>-6.3154005421717133E-2</v>
      </c>
      <c r="CZ798" s="61">
        <f>IF($AA$9,$Z$9*($Q798-1)/(1+CY807*($Q798-1)),0)</f>
        <v>-7.9469494412458125E-2</v>
      </c>
      <c r="DA798" s="114">
        <f>IF(CZ798=0,0,-1*CZ798^2/$Z$9)</f>
        <v>-6.3154005421717133E-2</v>
      </c>
      <c r="DB798" s="61">
        <f>IF($AA$9,$Z$9*($Q798-1)/(1+DA807*($Q798-1)),0)</f>
        <v>-7.9469494412458125E-2</v>
      </c>
      <c r="DC798" s="114">
        <f>IF(DB798=0,0,-1*DB798^2/$Z$9)</f>
        <v>-6.3154005421717133E-2</v>
      </c>
      <c r="DD798" s="61">
        <f>IF($AA$9,$Z$9*($Q798-1)/(1+DC807*($Q798-1)),0)</f>
        <v>-7.9469494412458125E-2</v>
      </c>
      <c r="DE798" s="114">
        <f>IF(DD798=0,0,-1*DD798^2/$Z$9)</f>
        <v>-6.3154005421717133E-2</v>
      </c>
      <c r="DF798" s="61">
        <f>IF($AA$9,$Z$9*($Q798-1)/(1+DE807*($Q798-1)),0)</f>
        <v>-7.9469494412458125E-2</v>
      </c>
      <c r="DG798" s="114">
        <f>IF(DF798=0,0,-1*DF798^2/$Z$9)</f>
        <v>-6.3154005421717133E-2</v>
      </c>
      <c r="DH798" s="61">
        <f>IF($AA$9,$Z$9*($Q798-1)/(1+DG807*($Q798-1)),0)</f>
        <v>-7.9469494412458125E-2</v>
      </c>
      <c r="DI798" s="114">
        <f>IF(DH798=0,0,-1*DH798^2/$Z$9)</f>
        <v>-6.3154005421717133E-2</v>
      </c>
      <c r="DJ798" s="61">
        <f>IF($AA$9,$Z$9*($Q798-1)/(1+DI807*($Q798-1)),0)</f>
        <v>-7.9469494412458125E-2</v>
      </c>
      <c r="DK798" s="114">
        <f>IF(DJ798=0,0,-1*DJ798^2/$Z$9)</f>
        <v>-6.3154005421717133E-2</v>
      </c>
      <c r="DL798" s="61">
        <f>IF($AA$9,$Z$9*($Q798-1)/(1+DK807*($Q798-1)),0)</f>
        <v>-7.9469494412458125E-2</v>
      </c>
      <c r="DM798" s="154">
        <f>IF(DL798=0,0,-1*DL798^2/$Z$9)</f>
        <v>-6.3154005421717133E-2</v>
      </c>
    </row>
    <row r="799" spans="14:117" x14ac:dyDescent="0.25">
      <c r="N799" s="153">
        <f>$Z$10/(O794*(Q799-1)+1)</f>
        <v>0.12592706197499759</v>
      </c>
      <c r="O799" s="169">
        <f t="shared" si="146"/>
        <v>1.9272764549340342E-2</v>
      </c>
      <c r="P799" s="78">
        <v>4</v>
      </c>
      <c r="Q799" s="61">
        <f>IF($AA$10,AV774/AV786,0)</f>
        <v>0.15304704363837923</v>
      </c>
      <c r="R799" s="61">
        <f>IF($AA$10,$Z$10*($Q799-1)/(1+O754*($Q799-1)),0)</f>
        <v>-0.10665429742565058</v>
      </c>
      <c r="S799" s="114">
        <f>IF(R799=0,0,-1*R799^2/$Z$10)</f>
        <v>-0.11375139159359136</v>
      </c>
      <c r="T799" s="61">
        <f>IF($AA$10,$Z$10*($Q799-1)/(1+S807*($Q799-1)),0)</f>
        <v>-0.10707652945558291</v>
      </c>
      <c r="U799" s="114">
        <f>IF(T799=0,0,-1*T799^2/$Z$10)</f>
        <v>-0.11465383160252314</v>
      </c>
      <c r="V799" s="61">
        <f>IF($AA$10,$Z$10*($Q799-1)/(1+U807*($Q799-1)),0)</f>
        <v>-0.10665266410552994</v>
      </c>
      <c r="W799" s="114">
        <f>IF(V799=0,0,-1*V799^2/$Z$10)</f>
        <v>-0.11374790760806994</v>
      </c>
      <c r="X799" s="61">
        <f>IF($AA$10,$Z$10*($Q799-1)/(1+W807*($Q799-1)),0)</f>
        <v>-0.10665429740057199</v>
      </c>
      <c r="Y799" s="114">
        <f>IF(X799=0,0,-1*X799^2/$Z$10)</f>
        <v>-0.11375139154009656</v>
      </c>
      <c r="Z799" s="61">
        <f>IF($AA$10,$Z$10*($Q799-1)/(1+Y807*($Q799-1)),0)</f>
        <v>-0.10665429742565724</v>
      </c>
      <c r="AA799" s="114">
        <f>IF(Z799=0,0,-1*Z799^2/$Z$10)</f>
        <v>-0.11375139159360556</v>
      </c>
      <c r="AB799" s="61">
        <f>IF($AA$10,$Z$10*($Q799-1)/(1+AA807*($Q799-1)),0)</f>
        <v>-0.10665429742565724</v>
      </c>
      <c r="AC799" s="114">
        <f>IF(AB799=0,0,-1*AB799^2/$Z$10)</f>
        <v>-0.11375139159360556</v>
      </c>
      <c r="AD799" s="61">
        <f>IF($AA$10,$Z$10*($Q799-1)/(1+AC807*($Q799-1)),0)</f>
        <v>-0.10665429742565724</v>
      </c>
      <c r="AE799" s="114">
        <f>IF(AD799=0,0,-1*AD799^2/$Z$10)</f>
        <v>-0.11375139159360556</v>
      </c>
      <c r="AF799" s="61">
        <f>IF($AA$10,$Z$10*($Q799-1)/(1+AE807*($Q799-1)),0)</f>
        <v>-0.10665429742565724</v>
      </c>
      <c r="AG799" s="114">
        <f>IF(AF799=0,0,-1*AF799^2/$Z$10)</f>
        <v>-0.11375139159360556</v>
      </c>
      <c r="AH799" s="61">
        <f>IF($AA$10,$Z$10*($Q799-1)/(1+AG807*($Q799-1)),0)</f>
        <v>-0.10665429742565724</v>
      </c>
      <c r="AI799" s="114">
        <f>IF(AH799=0,0,-1*AH799^2/$Z$10)</f>
        <v>-0.11375139159360556</v>
      </c>
      <c r="AJ799" s="61">
        <f>IF($AA$10,$Z$10*($Q799-1)/(1+AI807*($Q799-1)),0)</f>
        <v>-0.10665429742565724</v>
      </c>
      <c r="AK799" s="114">
        <f>IF(AJ799=0,0,-1*AJ799^2/$Z$10)</f>
        <v>-0.11375139159360556</v>
      </c>
      <c r="AL799" s="61">
        <f>IF($AA$10,$Z$10*($Q799-1)/(1+AK807*($Q799-1)),0)</f>
        <v>-0.10665429742565724</v>
      </c>
      <c r="AM799" s="114">
        <f>IF(AL799=0,0,-1*AL799^2/$Z$10)</f>
        <v>-0.11375139159360556</v>
      </c>
      <c r="AN799" s="61">
        <f>IF($AA$10,$Z$10*($Q799-1)/(1+AM807*($Q799-1)),0)</f>
        <v>-0.10665429742565724</v>
      </c>
      <c r="AO799" s="114">
        <f>IF(AN799=0,0,-1*AN799^2/$Z$10)</f>
        <v>-0.11375139159360556</v>
      </c>
      <c r="AP799" s="61">
        <f>IF($AA$10,$Z$10*($Q799-1)/(1+AO807*($Q799-1)),0)</f>
        <v>-0.10665429742565724</v>
      </c>
      <c r="AQ799" s="114">
        <f>IF(AP799=0,0,-1*AP799^2/$Z$10)</f>
        <v>-0.11375139159360556</v>
      </c>
      <c r="AR799" s="61">
        <f>IF($AA$10,$Z$10*($Q799-1)/(1+AQ807*($Q799-1)),0)</f>
        <v>-0.10665429742565724</v>
      </c>
      <c r="AS799" s="114">
        <f>IF(AR799=0,0,-1*AR799^2/$Z$10)</f>
        <v>-0.11375139159360556</v>
      </c>
      <c r="AT799" s="61">
        <f>IF($AA$10,$Z$10*($Q799-1)/(1+AS807*($Q799-1)),0)</f>
        <v>-0.10665429742565724</v>
      </c>
      <c r="AU799" s="114">
        <f>IF(AT799=0,0,-1*AT799^2/$Z$10)</f>
        <v>-0.11375139159360556</v>
      </c>
      <c r="AV799" s="61">
        <f>IF($AA$10,$Z$10*($Q799-1)/(1+AU807*($Q799-1)),0)</f>
        <v>-0.10665429742565724</v>
      </c>
      <c r="AW799" s="114">
        <f>IF(AV799=0,0,-1*AV799^2/$Z$10)</f>
        <v>-0.11375139159360556</v>
      </c>
      <c r="AX799" s="61">
        <f>IF($AA$10,$Z$10*($Q799-1)/(1+AW807*($Q799-1)),0)</f>
        <v>-0.10665429742565724</v>
      </c>
      <c r="AY799" s="114">
        <f>IF(AX799=0,0,-1*AX799^2/$Z$10)</f>
        <v>-0.11375139159360556</v>
      </c>
      <c r="AZ799" s="61">
        <f>IF($AA$10,$Z$10*($Q799-1)/(1+AY807*($Q799-1)),0)</f>
        <v>-0.10665429742565724</v>
      </c>
      <c r="BA799" s="114">
        <f>IF(AZ799=0,0,-1*AZ799^2/$Z$10)</f>
        <v>-0.11375139159360556</v>
      </c>
      <c r="BB799" s="61">
        <f>IF($AA$10,$Z$10*($Q799-1)/(1+BA807*($Q799-1)),0)</f>
        <v>-0.10665429742565724</v>
      </c>
      <c r="BC799" s="114">
        <f>IF(BB799=0,0,-1*BB799^2/$Z$10)</f>
        <v>-0.11375139159360556</v>
      </c>
      <c r="BD799" s="61">
        <f>IF($AA$10,$Z$10*($Q799-1)/(1+BC807*($Q799-1)),0)</f>
        <v>-0.10665429742565724</v>
      </c>
      <c r="BE799" s="114">
        <f>IF(BD799=0,0,-1*BD799^2/$Z$10)</f>
        <v>-0.11375139159360556</v>
      </c>
      <c r="BF799" s="61">
        <f>IF($AA$10,$Z$10*($Q799-1)/(1+BE807*($Q799-1)),0)</f>
        <v>-0.10665429742565724</v>
      </c>
      <c r="BG799" s="114">
        <f>IF(BF799=0,0,-1*BF799^2/$Z$10)</f>
        <v>-0.11375139159360556</v>
      </c>
      <c r="BH799" s="61">
        <f>IF($AA$10,$Z$10*($Q799-1)/(1+BG807*($Q799-1)),0)</f>
        <v>-0.10665429742565724</v>
      </c>
      <c r="BI799" s="114">
        <f>IF(BH799=0,0,-1*BH799^2/$Z$10)</f>
        <v>-0.11375139159360556</v>
      </c>
      <c r="BJ799" s="61">
        <f>IF($AA$10,$Z$10*($Q799-1)/(1+BI807*($Q799-1)),0)</f>
        <v>-0.10665429742565724</v>
      </c>
      <c r="BK799" s="114">
        <f>IF(BJ799=0,0,-1*BJ799^2/$Z$10)</f>
        <v>-0.11375139159360556</v>
      </c>
      <c r="BL799" s="61">
        <f>IF($AA$10,$Z$10*($Q799-1)/(1+BK807*($Q799-1)),0)</f>
        <v>-0.10665429742565724</v>
      </c>
      <c r="BM799" s="114">
        <f>IF(BL799=0,0,-1*BL799^2/$Z$10)</f>
        <v>-0.11375139159360556</v>
      </c>
      <c r="BN799" s="61">
        <f>IF($AA$10,$Z$10*($Q799-1)/(1+BM807*($Q799-1)),0)</f>
        <v>-0.10665429742565724</v>
      </c>
      <c r="BO799" s="114">
        <f>IF(BN799=0,0,-1*BN799^2/$Z$10)</f>
        <v>-0.11375139159360556</v>
      </c>
      <c r="BP799" s="61">
        <f>IF($AA$10,$Z$10*($Q799-1)/(1+BO807*($Q799-1)),0)</f>
        <v>-0.10665429742565724</v>
      </c>
      <c r="BQ799" s="114">
        <f>IF(BP799=0,0,-1*BP799^2/$Z$10)</f>
        <v>-0.11375139159360556</v>
      </c>
      <c r="BR799" s="61">
        <f>IF($AA$10,$Z$10*($Q799-1)/(1+BQ807*($Q799-1)),0)</f>
        <v>-0.10665429742565724</v>
      </c>
      <c r="BS799" s="114">
        <f>IF(BR799=0,0,-1*BR799^2/$Z$10)</f>
        <v>-0.11375139159360556</v>
      </c>
      <c r="BT799" s="61">
        <f>IF($AA$10,$Z$10*($Q799-1)/(1+BS807*($Q799-1)),0)</f>
        <v>-0.10665429742565724</v>
      </c>
      <c r="BU799" s="114">
        <f>IF(BT799=0,0,-1*BT799^2/$Z$10)</f>
        <v>-0.11375139159360556</v>
      </c>
      <c r="BV799" s="61">
        <f>IF($AA$10,$Z$10*($Q799-1)/(1+BU807*($Q799-1)),0)</f>
        <v>-0.10665429742565724</v>
      </c>
      <c r="BW799" s="114">
        <f>IF(BV799=0,0,-1*BV799^2/$Z$10)</f>
        <v>-0.11375139159360556</v>
      </c>
      <c r="BX799" s="61">
        <f>IF($AA$10,$Z$10*($Q799-1)/(1+BW807*($Q799-1)),0)</f>
        <v>-0.10665429742565724</v>
      </c>
      <c r="BY799" s="114">
        <f>IF(BX799=0,0,-1*BX799^2/$Z$10)</f>
        <v>-0.11375139159360556</v>
      </c>
      <c r="BZ799" s="61">
        <f>IF($AA$10,$Z$10*($Q799-1)/(1+BY807*($Q799-1)),0)</f>
        <v>-0.10665429742565724</v>
      </c>
      <c r="CA799" s="114">
        <f>IF(BZ799=0,0,-1*BZ799^2/$Z$10)</f>
        <v>-0.11375139159360556</v>
      </c>
      <c r="CB799" s="61">
        <f>IF($AA$10,$Z$10*($Q799-1)/(1+CA807*($Q799-1)),0)</f>
        <v>-0.10665429742565724</v>
      </c>
      <c r="CC799" s="114">
        <f>IF(CB799=0,0,-1*CB799^2/$Z$10)</f>
        <v>-0.11375139159360556</v>
      </c>
      <c r="CD799" s="61">
        <f>IF($AA$10,$Z$10*($Q799-1)/(1+CC807*($Q799-1)),0)</f>
        <v>-0.10665429742565724</v>
      </c>
      <c r="CE799" s="114">
        <f>IF(CD799=0,0,-1*CD799^2/$Z$10)</f>
        <v>-0.11375139159360556</v>
      </c>
      <c r="CF799" s="61">
        <f>IF($AA$10,$Z$10*($Q799-1)/(1+CE807*($Q799-1)),0)</f>
        <v>-0.10665429742565724</v>
      </c>
      <c r="CG799" s="114">
        <f>IF(CF799=0,0,-1*CF799^2/$Z$10)</f>
        <v>-0.11375139159360556</v>
      </c>
      <c r="CH799" s="61">
        <f>IF($AA$10,$Z$10*($Q799-1)/(1+CG807*($Q799-1)),0)</f>
        <v>-0.10665429742565724</v>
      </c>
      <c r="CI799" s="114">
        <f>IF(CH799=0,0,-1*CH799^2/$Z$10)</f>
        <v>-0.11375139159360556</v>
      </c>
      <c r="CJ799" s="61">
        <f>IF($AA$10,$Z$10*($Q799-1)/(1+CI807*($Q799-1)),0)</f>
        <v>-0.10665429742565724</v>
      </c>
      <c r="CK799" s="114">
        <f>IF(CJ799=0,0,-1*CJ799^2/$Z$10)</f>
        <v>-0.11375139159360556</v>
      </c>
      <c r="CL799" s="61">
        <f>IF($AA$10,$Z$10*($Q799-1)/(1+CK807*($Q799-1)),0)</f>
        <v>-0.10665429742565724</v>
      </c>
      <c r="CM799" s="114">
        <f>IF(CL799=0,0,-1*CL799^2/$Z$10)</f>
        <v>-0.11375139159360556</v>
      </c>
      <c r="CN799" s="61">
        <f>IF($AA$10,$Z$10*($Q799-1)/(1+CM807*($Q799-1)),0)</f>
        <v>-0.10665429742565724</v>
      </c>
      <c r="CO799" s="114">
        <f>IF(CN799=0,0,-1*CN799^2/$Z$10)</f>
        <v>-0.11375139159360556</v>
      </c>
      <c r="CP799" s="61">
        <f>IF($AA$10,$Z$10*($Q799-1)/(1+CO807*($Q799-1)),0)</f>
        <v>-0.10665429742565724</v>
      </c>
      <c r="CQ799" s="114">
        <f>IF(CP799=0,0,-1*CP799^2/$Z$10)</f>
        <v>-0.11375139159360556</v>
      </c>
      <c r="CR799" s="61">
        <f>IF($AA$10,$Z$10*($Q799-1)/(1+CQ807*($Q799-1)),0)</f>
        <v>-0.10665429742565724</v>
      </c>
      <c r="CS799" s="114">
        <f>IF(CR799=0,0,-1*CR799^2/$Z$10)</f>
        <v>-0.11375139159360556</v>
      </c>
      <c r="CT799" s="61">
        <f>IF($AA$10,$Z$10*($Q799-1)/(1+CS807*($Q799-1)),0)</f>
        <v>-0.10665429742565724</v>
      </c>
      <c r="CU799" s="114">
        <f>IF(CT799=0,0,-1*CT799^2/$Z$10)</f>
        <v>-0.11375139159360556</v>
      </c>
      <c r="CV799" s="61">
        <f>IF($AA$10,$Z$10*($Q799-1)/(1+CU807*($Q799-1)),0)</f>
        <v>-0.10665429742565724</v>
      </c>
      <c r="CW799" s="114">
        <f>IF(CV799=0,0,-1*CV799^2/$Z$10)</f>
        <v>-0.11375139159360556</v>
      </c>
      <c r="CX799" s="61">
        <f>IF($AA$10,$Z$10*($Q799-1)/(1+CW807*($Q799-1)),0)</f>
        <v>-0.10665429742565724</v>
      </c>
      <c r="CY799" s="114">
        <f>IF(CX799=0,0,-1*CX799^2/$Z$10)</f>
        <v>-0.11375139159360556</v>
      </c>
      <c r="CZ799" s="61">
        <f>IF($AA$10,$Z$10*($Q799-1)/(1+CY807*($Q799-1)),0)</f>
        <v>-0.10665429742565724</v>
      </c>
      <c r="DA799" s="114">
        <f>IF(CZ799=0,0,-1*CZ799^2/$Z$10)</f>
        <v>-0.11375139159360556</v>
      </c>
      <c r="DB799" s="61">
        <f>IF($AA$10,$Z$10*($Q799-1)/(1+DA807*($Q799-1)),0)</f>
        <v>-0.10665429742565724</v>
      </c>
      <c r="DC799" s="114">
        <f>IF(DB799=0,0,-1*DB799^2/$Z$10)</f>
        <v>-0.11375139159360556</v>
      </c>
      <c r="DD799" s="61">
        <f>IF($AA$10,$Z$10*($Q799-1)/(1+DC807*($Q799-1)),0)</f>
        <v>-0.10665429742565724</v>
      </c>
      <c r="DE799" s="114">
        <f>IF(DD799=0,0,-1*DD799^2/$Z$10)</f>
        <v>-0.11375139159360556</v>
      </c>
      <c r="DF799" s="61">
        <f>IF($AA$10,$Z$10*($Q799-1)/(1+DE807*($Q799-1)),0)</f>
        <v>-0.10665429742565724</v>
      </c>
      <c r="DG799" s="114">
        <f>IF(DF799=0,0,-1*DF799^2/$Z$10)</f>
        <v>-0.11375139159360556</v>
      </c>
      <c r="DH799" s="61">
        <f>IF($AA$10,$Z$10*($Q799-1)/(1+DG807*($Q799-1)),0)</f>
        <v>-0.10665429742565724</v>
      </c>
      <c r="DI799" s="114">
        <f>IF(DH799=0,0,-1*DH799^2/$Z$10)</f>
        <v>-0.11375139159360556</v>
      </c>
      <c r="DJ799" s="61">
        <f>IF($AA$10,$Z$10*($Q799-1)/(1+DI807*($Q799-1)),0)</f>
        <v>-0.10665429742565724</v>
      </c>
      <c r="DK799" s="114">
        <f>IF(DJ799=0,0,-1*DJ799^2/$Z$10)</f>
        <v>-0.11375139159360556</v>
      </c>
      <c r="DL799" s="61">
        <f>IF($AA$10,$Z$10*($Q799-1)/(1+DK807*($Q799-1)),0)</f>
        <v>-0.10665429742565724</v>
      </c>
      <c r="DM799" s="154">
        <f>IF(DL799=0,0,-1*DL799^2/$Z$10)</f>
        <v>-0.11375139159360556</v>
      </c>
    </row>
    <row r="800" spans="14:117" x14ac:dyDescent="0.25">
      <c r="N800" s="153">
        <f>$Z$11/(O794*(Q800-1)+1)</f>
        <v>0.12573146516577757</v>
      </c>
      <c r="O800" s="169">
        <f t="shared" si="146"/>
        <v>1.9881780321606785E-2</v>
      </c>
      <c r="P800" s="78">
        <v>5</v>
      </c>
      <c r="Q800" s="61">
        <f>IF($AA$11,AV775/AV787,0)</f>
        <v>0.15812891622150874</v>
      </c>
      <c r="R800" s="61">
        <f>IF($AA$11,$Z$11*($Q800-1)/(1+O754*($Q800-1)),0)</f>
        <v>-0.10584968484416422</v>
      </c>
      <c r="S800" s="114">
        <f>IF(R800=0,0,-1*R800^2/$Z$11)</f>
        <v>-0.11204155781608889</v>
      </c>
      <c r="T800" s="61">
        <f>IF($AA$11,$Z$11*($Q800-1)/(1+S807*($Q800-1)),0)</f>
        <v>-0.10626555774798015</v>
      </c>
      <c r="U800" s="114">
        <f>IF(T800=0,0,-1*T800^2/$Z$11)</f>
        <v>-0.11292368763489304</v>
      </c>
      <c r="V800" s="61">
        <f>IF($AA$11,$Z$11*($Q800-1)/(1+U807*($Q800-1)),0)</f>
        <v>-0.10584807607481814</v>
      </c>
      <c r="W800" s="114">
        <f>IF(V800=0,0,-1*V800^2/$Z$11)</f>
        <v>-0.11203815208740486</v>
      </c>
      <c r="X800" s="61">
        <f>IF($AA$11,$Z$11*($Q800-1)/(1+W807*($Q800-1)),0)</f>
        <v>-0.10584968481946261</v>
      </c>
      <c r="Y800" s="114">
        <f>IF(X800=0,0,-1*X800^2/$Z$11)</f>
        <v>-0.11204155776379572</v>
      </c>
      <c r="Z800" s="61">
        <f>IF($AA$11,$Z$11*($Q800-1)/(1+Y807*($Q800-1)),0)</f>
        <v>-0.1058496848441708</v>
      </c>
      <c r="AA800" s="114">
        <f>IF(Z800=0,0,-1*Z800^2/$Z$11)</f>
        <v>-0.11204155781610281</v>
      </c>
      <c r="AB800" s="61">
        <f>IF($AA$11,$Z$11*($Q800-1)/(1+AA807*($Q800-1)),0)</f>
        <v>-0.1058496848441708</v>
      </c>
      <c r="AC800" s="114">
        <f>IF(AB800=0,0,-1*AB800^2/$Z$11)</f>
        <v>-0.11204155781610281</v>
      </c>
      <c r="AD800" s="61">
        <f>IF($AA$11,$Z$11*($Q800-1)/(1+AC807*($Q800-1)),0)</f>
        <v>-0.1058496848441708</v>
      </c>
      <c r="AE800" s="114">
        <f>IF(AD800=0,0,-1*AD800^2/$Z$11)</f>
        <v>-0.11204155781610281</v>
      </c>
      <c r="AF800" s="61">
        <f>IF($AA$11,$Z$11*($Q800-1)/(1+AE807*($Q800-1)),0)</f>
        <v>-0.1058496848441708</v>
      </c>
      <c r="AG800" s="114">
        <f>IF(AF800=0,0,-1*AF800^2/$Z$11)</f>
        <v>-0.11204155781610281</v>
      </c>
      <c r="AH800" s="61">
        <f>IF($AA$11,$Z$11*($Q800-1)/(1+AG807*($Q800-1)),0)</f>
        <v>-0.1058496848441708</v>
      </c>
      <c r="AI800" s="114">
        <f>IF(AH800=0,0,-1*AH800^2/$Z$11)</f>
        <v>-0.11204155781610281</v>
      </c>
      <c r="AJ800" s="61">
        <f>IF($AA$11,$Z$11*($Q800-1)/(1+AI807*($Q800-1)),0)</f>
        <v>-0.1058496848441708</v>
      </c>
      <c r="AK800" s="114">
        <f>IF(AJ800=0,0,-1*AJ800^2/$Z$11)</f>
        <v>-0.11204155781610281</v>
      </c>
      <c r="AL800" s="61">
        <f>IF($AA$11,$Z$11*($Q800-1)/(1+AK807*($Q800-1)),0)</f>
        <v>-0.1058496848441708</v>
      </c>
      <c r="AM800" s="114">
        <f>IF(AL800=0,0,-1*AL800^2/$Z$11)</f>
        <v>-0.11204155781610281</v>
      </c>
      <c r="AN800" s="61">
        <f>IF($AA$11,$Z$11*($Q800-1)/(1+AM807*($Q800-1)),0)</f>
        <v>-0.1058496848441708</v>
      </c>
      <c r="AO800" s="114">
        <f>IF(AN800=0,0,-1*AN800^2/$Z$11)</f>
        <v>-0.11204155781610281</v>
      </c>
      <c r="AP800" s="61">
        <f>IF($AA$11,$Z$11*($Q800-1)/(1+AO807*($Q800-1)),0)</f>
        <v>-0.1058496848441708</v>
      </c>
      <c r="AQ800" s="114">
        <f>IF(AP800=0,0,-1*AP800^2/$Z$11)</f>
        <v>-0.11204155781610281</v>
      </c>
      <c r="AR800" s="61">
        <f>IF($AA$11,$Z$11*($Q800-1)/(1+AQ807*($Q800-1)),0)</f>
        <v>-0.1058496848441708</v>
      </c>
      <c r="AS800" s="114">
        <f>IF(AR800=0,0,-1*AR800^2/$Z$11)</f>
        <v>-0.11204155781610281</v>
      </c>
      <c r="AT800" s="61">
        <f>IF($AA$11,$Z$11*($Q800-1)/(1+AS807*($Q800-1)),0)</f>
        <v>-0.1058496848441708</v>
      </c>
      <c r="AU800" s="114">
        <f>IF(AT800=0,0,-1*AT800^2/$Z$11)</f>
        <v>-0.11204155781610281</v>
      </c>
      <c r="AV800" s="61">
        <f>IF($AA$11,$Z$11*($Q800-1)/(1+AU807*($Q800-1)),0)</f>
        <v>-0.1058496848441708</v>
      </c>
      <c r="AW800" s="114">
        <f>IF(AV800=0,0,-1*AV800^2/$Z$11)</f>
        <v>-0.11204155781610281</v>
      </c>
      <c r="AX800" s="61">
        <f>IF($AA$11,$Z$11*($Q800-1)/(1+AW807*($Q800-1)),0)</f>
        <v>-0.1058496848441708</v>
      </c>
      <c r="AY800" s="114">
        <f>IF(AX800=0,0,-1*AX800^2/$Z$11)</f>
        <v>-0.11204155781610281</v>
      </c>
      <c r="AZ800" s="61">
        <f>IF($AA$11,$Z$11*($Q800-1)/(1+AY807*($Q800-1)),0)</f>
        <v>-0.1058496848441708</v>
      </c>
      <c r="BA800" s="114">
        <f>IF(AZ800=0,0,-1*AZ800^2/$Z$11)</f>
        <v>-0.11204155781610281</v>
      </c>
      <c r="BB800" s="61">
        <f>IF($AA$11,$Z$11*($Q800-1)/(1+BA807*($Q800-1)),0)</f>
        <v>-0.1058496848441708</v>
      </c>
      <c r="BC800" s="114">
        <f>IF(BB800=0,0,-1*BB800^2/$Z$11)</f>
        <v>-0.11204155781610281</v>
      </c>
      <c r="BD800" s="61">
        <f>IF($AA$11,$Z$11*($Q800-1)/(1+BC807*($Q800-1)),0)</f>
        <v>-0.1058496848441708</v>
      </c>
      <c r="BE800" s="114">
        <f>IF(BD800=0,0,-1*BD800^2/$Z$11)</f>
        <v>-0.11204155781610281</v>
      </c>
      <c r="BF800" s="61">
        <f>IF($AA$11,$Z$11*($Q800-1)/(1+BE807*($Q800-1)),0)</f>
        <v>-0.1058496848441708</v>
      </c>
      <c r="BG800" s="114">
        <f>IF(BF800=0,0,-1*BF800^2/$Z$11)</f>
        <v>-0.11204155781610281</v>
      </c>
      <c r="BH800" s="61">
        <f>IF($AA$11,$Z$11*($Q800-1)/(1+BG807*($Q800-1)),0)</f>
        <v>-0.1058496848441708</v>
      </c>
      <c r="BI800" s="114">
        <f>IF(BH800=0,0,-1*BH800^2/$Z$11)</f>
        <v>-0.11204155781610281</v>
      </c>
      <c r="BJ800" s="61">
        <f>IF($AA$11,$Z$11*($Q800-1)/(1+BI807*($Q800-1)),0)</f>
        <v>-0.1058496848441708</v>
      </c>
      <c r="BK800" s="114">
        <f>IF(BJ800=0,0,-1*BJ800^2/$Z$11)</f>
        <v>-0.11204155781610281</v>
      </c>
      <c r="BL800" s="61">
        <f>IF($AA$11,$Z$11*($Q800-1)/(1+BK807*($Q800-1)),0)</f>
        <v>-0.1058496848441708</v>
      </c>
      <c r="BM800" s="114">
        <f>IF(BL800=0,0,-1*BL800^2/$Z$11)</f>
        <v>-0.11204155781610281</v>
      </c>
      <c r="BN800" s="61">
        <f>IF($AA$11,$Z$11*($Q800-1)/(1+BM807*($Q800-1)),0)</f>
        <v>-0.1058496848441708</v>
      </c>
      <c r="BO800" s="114">
        <f>IF(BN800=0,0,-1*BN800^2/$Z$11)</f>
        <v>-0.11204155781610281</v>
      </c>
      <c r="BP800" s="61">
        <f>IF($AA$11,$Z$11*($Q800-1)/(1+BO807*($Q800-1)),0)</f>
        <v>-0.1058496848441708</v>
      </c>
      <c r="BQ800" s="114">
        <f>IF(BP800=0,0,-1*BP800^2/$Z$11)</f>
        <v>-0.11204155781610281</v>
      </c>
      <c r="BR800" s="61">
        <f>IF($AA$11,$Z$11*($Q800-1)/(1+BQ807*($Q800-1)),0)</f>
        <v>-0.1058496848441708</v>
      </c>
      <c r="BS800" s="114">
        <f>IF(BR800=0,0,-1*BR800^2/$Z$11)</f>
        <v>-0.11204155781610281</v>
      </c>
      <c r="BT800" s="61">
        <f>IF($AA$11,$Z$11*($Q800-1)/(1+BS807*($Q800-1)),0)</f>
        <v>-0.1058496848441708</v>
      </c>
      <c r="BU800" s="114">
        <f>IF(BT800=0,0,-1*BT800^2/$Z$11)</f>
        <v>-0.11204155781610281</v>
      </c>
      <c r="BV800" s="61">
        <f>IF($AA$11,$Z$11*($Q800-1)/(1+BU807*($Q800-1)),0)</f>
        <v>-0.1058496848441708</v>
      </c>
      <c r="BW800" s="114">
        <f>IF(BV800=0,0,-1*BV800^2/$Z$11)</f>
        <v>-0.11204155781610281</v>
      </c>
      <c r="BX800" s="61">
        <f>IF($AA$11,$Z$11*($Q800-1)/(1+BW807*($Q800-1)),0)</f>
        <v>-0.1058496848441708</v>
      </c>
      <c r="BY800" s="114">
        <f>IF(BX800=0,0,-1*BX800^2/$Z$11)</f>
        <v>-0.11204155781610281</v>
      </c>
      <c r="BZ800" s="61">
        <f>IF($AA$11,$Z$11*($Q800-1)/(1+BY807*($Q800-1)),0)</f>
        <v>-0.1058496848441708</v>
      </c>
      <c r="CA800" s="114">
        <f>IF(BZ800=0,0,-1*BZ800^2/$Z$11)</f>
        <v>-0.11204155781610281</v>
      </c>
      <c r="CB800" s="61">
        <f>IF($AA$11,$Z$11*($Q800-1)/(1+CA807*($Q800-1)),0)</f>
        <v>-0.1058496848441708</v>
      </c>
      <c r="CC800" s="114">
        <f>IF(CB800=0,0,-1*CB800^2/$Z$11)</f>
        <v>-0.11204155781610281</v>
      </c>
      <c r="CD800" s="61">
        <f>IF($AA$11,$Z$11*($Q800-1)/(1+CC807*($Q800-1)),0)</f>
        <v>-0.1058496848441708</v>
      </c>
      <c r="CE800" s="114">
        <f>IF(CD800=0,0,-1*CD800^2/$Z$11)</f>
        <v>-0.11204155781610281</v>
      </c>
      <c r="CF800" s="61">
        <f>IF($AA$11,$Z$11*($Q800-1)/(1+CE807*($Q800-1)),0)</f>
        <v>-0.1058496848441708</v>
      </c>
      <c r="CG800" s="114">
        <f>IF(CF800=0,0,-1*CF800^2/$Z$11)</f>
        <v>-0.11204155781610281</v>
      </c>
      <c r="CH800" s="61">
        <f>IF($AA$11,$Z$11*($Q800-1)/(1+CG807*($Q800-1)),0)</f>
        <v>-0.1058496848441708</v>
      </c>
      <c r="CI800" s="114">
        <f>IF(CH800=0,0,-1*CH800^2/$Z$11)</f>
        <v>-0.11204155781610281</v>
      </c>
      <c r="CJ800" s="61">
        <f>IF($AA$11,$Z$11*($Q800-1)/(1+CI807*($Q800-1)),0)</f>
        <v>-0.1058496848441708</v>
      </c>
      <c r="CK800" s="114">
        <f>IF(CJ800=0,0,-1*CJ800^2/$Z$11)</f>
        <v>-0.11204155781610281</v>
      </c>
      <c r="CL800" s="61">
        <f>IF($AA$11,$Z$11*($Q800-1)/(1+CK807*($Q800-1)),0)</f>
        <v>-0.1058496848441708</v>
      </c>
      <c r="CM800" s="114">
        <f>IF(CL800=0,0,-1*CL800^2/$Z$11)</f>
        <v>-0.11204155781610281</v>
      </c>
      <c r="CN800" s="61">
        <f>IF($AA$11,$Z$11*($Q800-1)/(1+CM807*($Q800-1)),0)</f>
        <v>-0.1058496848441708</v>
      </c>
      <c r="CO800" s="114">
        <f>IF(CN800=0,0,-1*CN800^2/$Z$11)</f>
        <v>-0.11204155781610281</v>
      </c>
      <c r="CP800" s="61">
        <f>IF($AA$11,$Z$11*($Q800-1)/(1+CO807*($Q800-1)),0)</f>
        <v>-0.1058496848441708</v>
      </c>
      <c r="CQ800" s="114">
        <f>IF(CP800=0,0,-1*CP800^2/$Z$11)</f>
        <v>-0.11204155781610281</v>
      </c>
      <c r="CR800" s="61">
        <f>IF($AA$11,$Z$11*($Q800-1)/(1+CQ807*($Q800-1)),0)</f>
        <v>-0.1058496848441708</v>
      </c>
      <c r="CS800" s="114">
        <f>IF(CR800=0,0,-1*CR800^2/$Z$11)</f>
        <v>-0.11204155781610281</v>
      </c>
      <c r="CT800" s="61">
        <f>IF($AA$11,$Z$11*($Q800-1)/(1+CS807*($Q800-1)),0)</f>
        <v>-0.1058496848441708</v>
      </c>
      <c r="CU800" s="114">
        <f>IF(CT800=0,0,-1*CT800^2/$Z$11)</f>
        <v>-0.11204155781610281</v>
      </c>
      <c r="CV800" s="61">
        <f>IF($AA$11,$Z$11*($Q800-1)/(1+CU807*($Q800-1)),0)</f>
        <v>-0.1058496848441708</v>
      </c>
      <c r="CW800" s="114">
        <f>IF(CV800=0,0,-1*CV800^2/$Z$11)</f>
        <v>-0.11204155781610281</v>
      </c>
      <c r="CX800" s="61">
        <f>IF($AA$11,$Z$11*($Q800-1)/(1+CW807*($Q800-1)),0)</f>
        <v>-0.1058496848441708</v>
      </c>
      <c r="CY800" s="114">
        <f>IF(CX800=0,0,-1*CX800^2/$Z$11)</f>
        <v>-0.11204155781610281</v>
      </c>
      <c r="CZ800" s="61">
        <f>IF($AA$11,$Z$11*($Q800-1)/(1+CY807*($Q800-1)),0)</f>
        <v>-0.1058496848441708</v>
      </c>
      <c r="DA800" s="114">
        <f>IF(CZ800=0,0,-1*CZ800^2/$Z$11)</f>
        <v>-0.11204155781610281</v>
      </c>
      <c r="DB800" s="61">
        <f>IF($AA$11,$Z$11*($Q800-1)/(1+DA807*($Q800-1)),0)</f>
        <v>-0.1058496848441708</v>
      </c>
      <c r="DC800" s="114">
        <f>IF(DB800=0,0,-1*DB800^2/$Z$11)</f>
        <v>-0.11204155781610281</v>
      </c>
      <c r="DD800" s="61">
        <f>IF($AA$11,$Z$11*($Q800-1)/(1+DC807*($Q800-1)),0)</f>
        <v>-0.1058496848441708</v>
      </c>
      <c r="DE800" s="114">
        <f>IF(DD800=0,0,-1*DD800^2/$Z$11)</f>
        <v>-0.11204155781610281</v>
      </c>
      <c r="DF800" s="61">
        <f>IF($AA$11,$Z$11*($Q800-1)/(1+DE807*($Q800-1)),0)</f>
        <v>-0.1058496848441708</v>
      </c>
      <c r="DG800" s="114">
        <f>IF(DF800=0,0,-1*DF800^2/$Z$11)</f>
        <v>-0.11204155781610281</v>
      </c>
      <c r="DH800" s="61">
        <f>IF($AA$11,$Z$11*($Q800-1)/(1+DG807*($Q800-1)),0)</f>
        <v>-0.1058496848441708</v>
      </c>
      <c r="DI800" s="114">
        <f>IF(DH800=0,0,-1*DH800^2/$Z$11)</f>
        <v>-0.11204155781610281</v>
      </c>
      <c r="DJ800" s="61">
        <f>IF($AA$11,$Z$11*($Q800-1)/(1+DI807*($Q800-1)),0)</f>
        <v>-0.1058496848441708</v>
      </c>
      <c r="DK800" s="114">
        <f>IF(DJ800=0,0,-1*DJ800^2/$Z$11)</f>
        <v>-0.11204155781610281</v>
      </c>
      <c r="DL800" s="61">
        <f>IF($AA$11,$Z$11*($Q800-1)/(1+DK807*($Q800-1)),0)</f>
        <v>-0.1058496848441708</v>
      </c>
      <c r="DM800" s="154">
        <f>IF(DL800=0,0,-1*DL800^2/$Z$11)</f>
        <v>-0.11204155781610281</v>
      </c>
    </row>
    <row r="801" spans="14:117" x14ac:dyDescent="0.25">
      <c r="N801" s="153">
        <f>$Z$12/(O794*(Q801-1)+1)</f>
        <v>0.12962149435870121</v>
      </c>
      <c r="O801" s="169">
        <f t="shared" si="146"/>
        <v>7.7696751062176824E-3</v>
      </c>
      <c r="P801" s="78">
        <v>6</v>
      </c>
      <c r="Q801" s="61">
        <f>IF($AA$12,AV776/AV788,0)</f>
        <v>5.9941255458116238E-2</v>
      </c>
      <c r="R801" s="61">
        <f>IF($AA$12,$Z$12*($Q801-1)/(1+O754*($Q801-1)),0)</f>
        <v>-0.12185181925247482</v>
      </c>
      <c r="S801" s="114">
        <f>IF(R801=0,0,-1*R801^2/$Z$12)</f>
        <v>-0.1484786585513779</v>
      </c>
      <c r="T801" s="61">
        <f>IF($AA$12,$Z$12*($Q801-1)/(1+S807*($Q801-1)),0)</f>
        <v>-0.12240326596622124</v>
      </c>
      <c r="U801" s="114">
        <f>IF(T801=0,0,-1*T801^2/$Z$12)</f>
        <v>-0.14982559519197494</v>
      </c>
      <c r="V801" s="61">
        <f>IF($AA$12,$Z$12*($Q801-1)/(1+U807*($Q801-1)),0)</f>
        <v>-0.12184968729920465</v>
      </c>
      <c r="W801" s="114">
        <f>IF(V801=0,0,-1*V801^2/$Z$12)</f>
        <v>-0.14847346294913952</v>
      </c>
      <c r="X801" s="61">
        <f>IF($AA$12,$Z$12*($Q801-1)/(1+W807*($Q801-1)),0)</f>
        <v>-0.12185181921973995</v>
      </c>
      <c r="Y801" s="114">
        <f>IF(X801=0,0,-1*X801^2/$Z$12)</f>
        <v>-0.14847865847160185</v>
      </c>
      <c r="Z801" s="61">
        <f>IF($AA$12,$Z$12*($Q801-1)/(1+Y807*($Q801-1)),0)</f>
        <v>-0.12185181925248353</v>
      </c>
      <c r="AA801" s="114">
        <f>IF(Z801=0,0,-1*Z801^2/$Z$12)</f>
        <v>-0.14847865855139916</v>
      </c>
      <c r="AB801" s="61">
        <f>IF($AA$12,$Z$12*($Q801-1)/(1+AA807*($Q801-1)),0)</f>
        <v>-0.12185181925248351</v>
      </c>
      <c r="AC801" s="114">
        <f>IF(AB801=0,0,-1*AB801^2/$Z$12)</f>
        <v>-0.14847865855139911</v>
      </c>
      <c r="AD801" s="61">
        <f>IF($AA$12,$Z$12*($Q801-1)/(1+AC807*($Q801-1)),0)</f>
        <v>-0.12185181925248353</v>
      </c>
      <c r="AE801" s="114">
        <f>IF(AD801=0,0,-1*AD801^2/$Z$12)</f>
        <v>-0.14847865855139916</v>
      </c>
      <c r="AF801" s="61">
        <f>IF($AA$12,$Z$12*($Q801-1)/(1+AE807*($Q801-1)),0)</f>
        <v>-0.12185181925248351</v>
      </c>
      <c r="AG801" s="114">
        <f>IF(AF801=0,0,-1*AF801^2/$Z$12)</f>
        <v>-0.14847865855139911</v>
      </c>
      <c r="AH801" s="61">
        <f>IF($AA$12,$Z$12*($Q801-1)/(1+AG807*($Q801-1)),0)</f>
        <v>-0.12185181925248353</v>
      </c>
      <c r="AI801" s="114">
        <f>IF(AH801=0,0,-1*AH801^2/$Z$12)</f>
        <v>-0.14847865855139916</v>
      </c>
      <c r="AJ801" s="61">
        <f>IF($AA$12,$Z$12*($Q801-1)/(1+AI807*($Q801-1)),0)</f>
        <v>-0.12185181925248351</v>
      </c>
      <c r="AK801" s="114">
        <f>IF(AJ801=0,0,-1*AJ801^2/$Z$12)</f>
        <v>-0.14847865855139911</v>
      </c>
      <c r="AL801" s="61">
        <f>IF($AA$12,$Z$12*($Q801-1)/(1+AK807*($Q801-1)),0)</f>
        <v>-0.12185181925248353</v>
      </c>
      <c r="AM801" s="114">
        <f>IF(AL801=0,0,-1*AL801^2/$Z$12)</f>
        <v>-0.14847865855139916</v>
      </c>
      <c r="AN801" s="61">
        <f>IF($AA$12,$Z$12*($Q801-1)/(1+AM807*($Q801-1)),0)</f>
        <v>-0.12185181925248351</v>
      </c>
      <c r="AO801" s="114">
        <f>IF(AN801=0,0,-1*AN801^2/$Z$12)</f>
        <v>-0.14847865855139911</v>
      </c>
      <c r="AP801" s="61">
        <f>IF($AA$12,$Z$12*($Q801-1)/(1+AO807*($Q801-1)),0)</f>
        <v>-0.12185181925248353</v>
      </c>
      <c r="AQ801" s="114">
        <f>IF(AP801=0,0,-1*AP801^2/$Z$12)</f>
        <v>-0.14847865855139916</v>
      </c>
      <c r="AR801" s="61">
        <f>IF($AA$12,$Z$12*($Q801-1)/(1+AQ807*($Q801-1)),0)</f>
        <v>-0.12185181925248351</v>
      </c>
      <c r="AS801" s="114">
        <f>IF(AR801=0,0,-1*AR801^2/$Z$12)</f>
        <v>-0.14847865855139911</v>
      </c>
      <c r="AT801" s="61">
        <f>IF($AA$12,$Z$12*($Q801-1)/(1+AS807*($Q801-1)),0)</f>
        <v>-0.12185181925248353</v>
      </c>
      <c r="AU801" s="114">
        <f>IF(AT801=0,0,-1*AT801^2/$Z$12)</f>
        <v>-0.14847865855139916</v>
      </c>
      <c r="AV801" s="61">
        <f>IF($AA$12,$Z$12*($Q801-1)/(1+AU807*($Q801-1)),0)</f>
        <v>-0.12185181925248351</v>
      </c>
      <c r="AW801" s="114">
        <f>IF(AV801=0,0,-1*AV801^2/$Z$12)</f>
        <v>-0.14847865855139911</v>
      </c>
      <c r="AX801" s="61">
        <f>IF($AA$12,$Z$12*($Q801-1)/(1+AW807*($Q801-1)),0)</f>
        <v>-0.12185181925248353</v>
      </c>
      <c r="AY801" s="114">
        <f>IF(AX801=0,0,-1*AX801^2/$Z$12)</f>
        <v>-0.14847865855139916</v>
      </c>
      <c r="AZ801" s="61">
        <f>IF($AA$12,$Z$12*($Q801-1)/(1+AY807*($Q801-1)),0)</f>
        <v>-0.12185181925248351</v>
      </c>
      <c r="BA801" s="114">
        <f>IF(AZ801=0,0,-1*AZ801^2/$Z$12)</f>
        <v>-0.14847865855139911</v>
      </c>
      <c r="BB801" s="61">
        <f>IF($AA$12,$Z$12*($Q801-1)/(1+BA807*($Q801-1)),0)</f>
        <v>-0.12185181925248353</v>
      </c>
      <c r="BC801" s="114">
        <f>IF(BB801=0,0,-1*BB801^2/$Z$12)</f>
        <v>-0.14847865855139916</v>
      </c>
      <c r="BD801" s="61">
        <f>IF($AA$12,$Z$12*($Q801-1)/(1+BC807*($Q801-1)),0)</f>
        <v>-0.12185181925248351</v>
      </c>
      <c r="BE801" s="114">
        <f>IF(BD801=0,0,-1*BD801^2/$Z$12)</f>
        <v>-0.14847865855139911</v>
      </c>
      <c r="BF801" s="61">
        <f>IF($AA$12,$Z$12*($Q801-1)/(1+BE807*($Q801-1)),0)</f>
        <v>-0.12185181925248353</v>
      </c>
      <c r="BG801" s="114">
        <f>IF(BF801=0,0,-1*BF801^2/$Z$12)</f>
        <v>-0.14847865855139916</v>
      </c>
      <c r="BH801" s="61">
        <f>IF($AA$12,$Z$12*($Q801-1)/(1+BG807*($Q801-1)),0)</f>
        <v>-0.12185181925248351</v>
      </c>
      <c r="BI801" s="114">
        <f>IF(BH801=0,0,-1*BH801^2/$Z$12)</f>
        <v>-0.14847865855139911</v>
      </c>
      <c r="BJ801" s="61">
        <f>IF($AA$12,$Z$12*($Q801-1)/(1+BI807*($Q801-1)),0)</f>
        <v>-0.12185181925248353</v>
      </c>
      <c r="BK801" s="114">
        <f>IF(BJ801=0,0,-1*BJ801^2/$Z$12)</f>
        <v>-0.14847865855139916</v>
      </c>
      <c r="BL801" s="61">
        <f>IF($AA$12,$Z$12*($Q801-1)/(1+BK807*($Q801-1)),0)</f>
        <v>-0.12185181925248351</v>
      </c>
      <c r="BM801" s="114">
        <f>IF(BL801=0,0,-1*BL801^2/$Z$12)</f>
        <v>-0.14847865855139911</v>
      </c>
      <c r="BN801" s="61">
        <f>IF($AA$12,$Z$12*($Q801-1)/(1+BM807*($Q801-1)),0)</f>
        <v>-0.12185181925248353</v>
      </c>
      <c r="BO801" s="114">
        <f>IF(BN801=0,0,-1*BN801^2/$Z$12)</f>
        <v>-0.14847865855139916</v>
      </c>
      <c r="BP801" s="61">
        <f>IF($AA$12,$Z$12*($Q801-1)/(1+BO807*($Q801-1)),0)</f>
        <v>-0.12185181925248351</v>
      </c>
      <c r="BQ801" s="114">
        <f>IF(BP801=0,0,-1*BP801^2/$Z$12)</f>
        <v>-0.14847865855139911</v>
      </c>
      <c r="BR801" s="61">
        <f>IF($AA$12,$Z$12*($Q801-1)/(1+BQ807*($Q801-1)),0)</f>
        <v>-0.12185181925248353</v>
      </c>
      <c r="BS801" s="114">
        <f>IF(BR801=0,0,-1*BR801^2/$Z$12)</f>
        <v>-0.14847865855139916</v>
      </c>
      <c r="BT801" s="61">
        <f>IF($AA$12,$Z$12*($Q801-1)/(1+BS807*($Q801-1)),0)</f>
        <v>-0.12185181925248351</v>
      </c>
      <c r="BU801" s="114">
        <f>IF(BT801=0,0,-1*BT801^2/$Z$12)</f>
        <v>-0.14847865855139911</v>
      </c>
      <c r="BV801" s="61">
        <f>IF($AA$12,$Z$12*($Q801-1)/(1+BU807*($Q801-1)),0)</f>
        <v>-0.12185181925248353</v>
      </c>
      <c r="BW801" s="114">
        <f>IF(BV801=0,0,-1*BV801^2/$Z$12)</f>
        <v>-0.14847865855139916</v>
      </c>
      <c r="BX801" s="61">
        <f>IF($AA$12,$Z$12*($Q801-1)/(1+BW807*($Q801-1)),0)</f>
        <v>-0.12185181925248351</v>
      </c>
      <c r="BY801" s="114">
        <f>IF(BX801=0,0,-1*BX801^2/$Z$12)</f>
        <v>-0.14847865855139911</v>
      </c>
      <c r="BZ801" s="61">
        <f>IF($AA$12,$Z$12*($Q801-1)/(1+BY807*($Q801-1)),0)</f>
        <v>-0.12185181925248353</v>
      </c>
      <c r="CA801" s="114">
        <f>IF(BZ801=0,0,-1*BZ801^2/$Z$12)</f>
        <v>-0.14847865855139916</v>
      </c>
      <c r="CB801" s="61">
        <f>IF($AA$12,$Z$12*($Q801-1)/(1+CA807*($Q801-1)),0)</f>
        <v>-0.12185181925248351</v>
      </c>
      <c r="CC801" s="114">
        <f>IF(CB801=0,0,-1*CB801^2/$Z$12)</f>
        <v>-0.14847865855139911</v>
      </c>
      <c r="CD801" s="61">
        <f>IF($AA$12,$Z$12*($Q801-1)/(1+CC807*($Q801-1)),0)</f>
        <v>-0.12185181925248353</v>
      </c>
      <c r="CE801" s="114">
        <f>IF(CD801=0,0,-1*CD801^2/$Z$12)</f>
        <v>-0.14847865855139916</v>
      </c>
      <c r="CF801" s="61">
        <f>IF($AA$12,$Z$12*($Q801-1)/(1+CE807*($Q801-1)),0)</f>
        <v>-0.12185181925248351</v>
      </c>
      <c r="CG801" s="114">
        <f>IF(CF801=0,0,-1*CF801^2/$Z$12)</f>
        <v>-0.14847865855139911</v>
      </c>
      <c r="CH801" s="61">
        <f>IF($AA$12,$Z$12*($Q801-1)/(1+CG807*($Q801-1)),0)</f>
        <v>-0.12185181925248353</v>
      </c>
      <c r="CI801" s="114">
        <f>IF(CH801=0,0,-1*CH801^2/$Z$12)</f>
        <v>-0.14847865855139916</v>
      </c>
      <c r="CJ801" s="61">
        <f>IF($AA$12,$Z$12*($Q801-1)/(1+CI807*($Q801-1)),0)</f>
        <v>-0.12185181925248351</v>
      </c>
      <c r="CK801" s="114">
        <f>IF(CJ801=0,0,-1*CJ801^2/$Z$12)</f>
        <v>-0.14847865855139911</v>
      </c>
      <c r="CL801" s="61">
        <f>IF($AA$12,$Z$12*($Q801-1)/(1+CK807*($Q801-1)),0)</f>
        <v>-0.12185181925248353</v>
      </c>
      <c r="CM801" s="114">
        <f>IF(CL801=0,0,-1*CL801^2/$Z$12)</f>
        <v>-0.14847865855139916</v>
      </c>
      <c r="CN801" s="61">
        <f>IF($AA$12,$Z$12*($Q801-1)/(1+CM807*($Q801-1)),0)</f>
        <v>-0.12185181925248351</v>
      </c>
      <c r="CO801" s="114">
        <f>IF(CN801=0,0,-1*CN801^2/$Z$12)</f>
        <v>-0.14847865855139911</v>
      </c>
      <c r="CP801" s="61">
        <f>IF($AA$12,$Z$12*($Q801-1)/(1+CO807*($Q801-1)),0)</f>
        <v>-0.12185181925248353</v>
      </c>
      <c r="CQ801" s="114">
        <f>IF(CP801=0,0,-1*CP801^2/$Z$12)</f>
        <v>-0.14847865855139916</v>
      </c>
      <c r="CR801" s="61">
        <f>IF($AA$12,$Z$12*($Q801-1)/(1+CQ807*($Q801-1)),0)</f>
        <v>-0.12185181925248351</v>
      </c>
      <c r="CS801" s="114">
        <f>IF(CR801=0,0,-1*CR801^2/$Z$12)</f>
        <v>-0.14847865855139911</v>
      </c>
      <c r="CT801" s="61">
        <f>IF($AA$12,$Z$12*($Q801-1)/(1+CS807*($Q801-1)),0)</f>
        <v>-0.12185181925248353</v>
      </c>
      <c r="CU801" s="114">
        <f>IF(CT801=0,0,-1*CT801^2/$Z$12)</f>
        <v>-0.14847865855139916</v>
      </c>
      <c r="CV801" s="61">
        <f>IF($AA$12,$Z$12*($Q801-1)/(1+CU807*($Q801-1)),0)</f>
        <v>-0.12185181925248351</v>
      </c>
      <c r="CW801" s="114">
        <f>IF(CV801=0,0,-1*CV801^2/$Z$12)</f>
        <v>-0.14847865855139911</v>
      </c>
      <c r="CX801" s="61">
        <f>IF($AA$12,$Z$12*($Q801-1)/(1+CW807*($Q801-1)),0)</f>
        <v>-0.12185181925248353</v>
      </c>
      <c r="CY801" s="114">
        <f>IF(CX801=0,0,-1*CX801^2/$Z$12)</f>
        <v>-0.14847865855139916</v>
      </c>
      <c r="CZ801" s="61">
        <f>IF($AA$12,$Z$12*($Q801-1)/(1+CY807*($Q801-1)),0)</f>
        <v>-0.12185181925248351</v>
      </c>
      <c r="DA801" s="114">
        <f>IF(CZ801=0,0,-1*CZ801^2/$Z$12)</f>
        <v>-0.14847865855139911</v>
      </c>
      <c r="DB801" s="61">
        <f>IF($AA$12,$Z$12*($Q801-1)/(1+DA807*($Q801-1)),0)</f>
        <v>-0.12185181925248353</v>
      </c>
      <c r="DC801" s="114">
        <f>IF(DB801=0,0,-1*DB801^2/$Z$12)</f>
        <v>-0.14847865855139916</v>
      </c>
      <c r="DD801" s="61">
        <f>IF($AA$12,$Z$12*($Q801-1)/(1+DC807*($Q801-1)),0)</f>
        <v>-0.12185181925248351</v>
      </c>
      <c r="DE801" s="114">
        <f>IF(DD801=0,0,-1*DD801^2/$Z$12)</f>
        <v>-0.14847865855139911</v>
      </c>
      <c r="DF801" s="61">
        <f>IF($AA$12,$Z$12*($Q801-1)/(1+DE807*($Q801-1)),0)</f>
        <v>-0.12185181925248353</v>
      </c>
      <c r="DG801" s="114">
        <f>IF(DF801=0,0,-1*DF801^2/$Z$12)</f>
        <v>-0.14847865855139916</v>
      </c>
      <c r="DH801" s="61">
        <f>IF($AA$12,$Z$12*($Q801-1)/(1+DG807*($Q801-1)),0)</f>
        <v>-0.12185181925248351</v>
      </c>
      <c r="DI801" s="114">
        <f>IF(DH801=0,0,-1*DH801^2/$Z$12)</f>
        <v>-0.14847865855139911</v>
      </c>
      <c r="DJ801" s="61">
        <f>IF($AA$12,$Z$12*($Q801-1)/(1+DI807*($Q801-1)),0)</f>
        <v>-0.12185181925248353</v>
      </c>
      <c r="DK801" s="114">
        <f>IF(DJ801=0,0,-1*DJ801^2/$Z$12)</f>
        <v>-0.14847865855139916</v>
      </c>
      <c r="DL801" s="61">
        <f>IF($AA$12,$Z$12*($Q801-1)/(1+DK807*($Q801-1)),0)</f>
        <v>-0.12185181925248351</v>
      </c>
      <c r="DM801" s="154">
        <f>IF(DL801=0,0,-1*DL801^2/$Z$12)</f>
        <v>-0.14847865855139911</v>
      </c>
    </row>
    <row r="802" spans="14:117" x14ac:dyDescent="0.25">
      <c r="N802" s="153">
        <f>$Z$13/(O794*(Q802-1)+1)</f>
        <v>3.9090198547358325E-2</v>
      </c>
      <c r="O802" s="169">
        <f t="shared" si="146"/>
        <v>0.28965048519041808</v>
      </c>
      <c r="P802" s="78">
        <v>7</v>
      </c>
      <c r="Q802" s="61">
        <f>IF($AA$13,AV777/AV789,0)</f>
        <v>7.4097982602851831</v>
      </c>
      <c r="R802" s="61">
        <f>IF($AA$13,$Z$13*($Q802-1)/(1+O754*($Q802-1)),0)</f>
        <v>0.25056028664309665</v>
      </c>
      <c r="S802" s="114">
        <f>IF(R802=0,0,-1*R802^2/$Z$13)</f>
        <v>-0.62780457242670751</v>
      </c>
      <c r="T802" s="61">
        <f>IF($AA$13,$Z$13*($Q802-1)/(1+S807*($Q802-1)),0)</f>
        <v>0.24826044309630599</v>
      </c>
      <c r="U802" s="114">
        <f>IF(T802=0,0,-1*T802^2/$Z$13)</f>
        <v>-0.61633247606374175</v>
      </c>
      <c r="V802" s="61">
        <f>IF($AA$13,$Z$13*($Q802-1)/(1+U807*($Q802-1)),0)</f>
        <v>0.25056930155203722</v>
      </c>
      <c r="W802" s="114">
        <f>IF(V802=0,0,-1*V802^2/$Z$13)</f>
        <v>-0.62784974880275757</v>
      </c>
      <c r="X802" s="61">
        <f>IF($AA$13,$Z$13*($Q802-1)/(1+W807*($Q802-1)),0)</f>
        <v>0.25056028678150777</v>
      </c>
      <c r="Y802" s="114">
        <f>IF(X802=0,0,-1*X802^2/$Z$13)</f>
        <v>-0.62780457312031412</v>
      </c>
      <c r="Z802" s="61">
        <f>IF($AA$13,$Z$13*($Q802-1)/(1+Y807*($Q802-1)),0)</f>
        <v>0.25056028664305979</v>
      </c>
      <c r="AA802" s="114">
        <f>IF(Z802=0,0,-1*Z802^2/$Z$13)</f>
        <v>-0.62780457242652277</v>
      </c>
      <c r="AB802" s="61">
        <f>IF($AA$13,$Z$13*($Q802-1)/(1+AA807*($Q802-1)),0)</f>
        <v>0.25056028664305985</v>
      </c>
      <c r="AC802" s="114">
        <f>IF(AB802=0,0,-1*AB802^2/$Z$13)</f>
        <v>-0.6278045724265231</v>
      </c>
      <c r="AD802" s="61">
        <f>IF($AA$13,$Z$13*($Q802-1)/(1+AC807*($Q802-1)),0)</f>
        <v>0.25056028664305979</v>
      </c>
      <c r="AE802" s="114">
        <f>IF(AD802=0,0,-1*AD802^2/$Z$13)</f>
        <v>-0.62780457242652277</v>
      </c>
      <c r="AF802" s="61">
        <f>IF($AA$13,$Z$13*($Q802-1)/(1+AE807*($Q802-1)),0)</f>
        <v>0.25056028664305985</v>
      </c>
      <c r="AG802" s="114">
        <f>IF(AF802=0,0,-1*AF802^2/$Z$13)</f>
        <v>-0.6278045724265231</v>
      </c>
      <c r="AH802" s="61">
        <f>IF($AA$13,$Z$13*($Q802-1)/(1+AG807*($Q802-1)),0)</f>
        <v>0.25056028664305979</v>
      </c>
      <c r="AI802" s="114">
        <f>IF(AH802=0,0,-1*AH802^2/$Z$13)</f>
        <v>-0.62780457242652277</v>
      </c>
      <c r="AJ802" s="61">
        <f>IF($AA$13,$Z$13*($Q802-1)/(1+AI807*($Q802-1)),0)</f>
        <v>0.25056028664305985</v>
      </c>
      <c r="AK802" s="114">
        <f>IF(AJ802=0,0,-1*AJ802^2/$Z$13)</f>
        <v>-0.6278045724265231</v>
      </c>
      <c r="AL802" s="61">
        <f>IF($AA$13,$Z$13*($Q802-1)/(1+AK807*($Q802-1)),0)</f>
        <v>0.25056028664305979</v>
      </c>
      <c r="AM802" s="114">
        <f>IF(AL802=0,0,-1*AL802^2/$Z$13)</f>
        <v>-0.62780457242652277</v>
      </c>
      <c r="AN802" s="61">
        <f>IF($AA$13,$Z$13*($Q802-1)/(1+AM807*($Q802-1)),0)</f>
        <v>0.25056028664305985</v>
      </c>
      <c r="AO802" s="114">
        <f>IF(AN802=0,0,-1*AN802^2/$Z$13)</f>
        <v>-0.6278045724265231</v>
      </c>
      <c r="AP802" s="61">
        <f>IF($AA$13,$Z$13*($Q802-1)/(1+AO807*($Q802-1)),0)</f>
        <v>0.25056028664305979</v>
      </c>
      <c r="AQ802" s="114">
        <f>IF(AP802=0,0,-1*AP802^2/$Z$13)</f>
        <v>-0.62780457242652277</v>
      </c>
      <c r="AR802" s="61">
        <f>IF($AA$13,$Z$13*($Q802-1)/(1+AQ807*($Q802-1)),0)</f>
        <v>0.25056028664305985</v>
      </c>
      <c r="AS802" s="114">
        <f>IF(AR802=0,0,-1*AR802^2/$Z$13)</f>
        <v>-0.6278045724265231</v>
      </c>
      <c r="AT802" s="61">
        <f>IF($AA$13,$Z$13*($Q802-1)/(1+AS807*($Q802-1)),0)</f>
        <v>0.25056028664305979</v>
      </c>
      <c r="AU802" s="114">
        <f>IF(AT802=0,0,-1*AT802^2/$Z$13)</f>
        <v>-0.62780457242652277</v>
      </c>
      <c r="AV802" s="61">
        <f>IF($AA$13,$Z$13*($Q802-1)/(1+AU807*($Q802-1)),0)</f>
        <v>0.25056028664305985</v>
      </c>
      <c r="AW802" s="114">
        <f>IF(AV802=0,0,-1*AV802^2/$Z$13)</f>
        <v>-0.6278045724265231</v>
      </c>
      <c r="AX802" s="61">
        <f>IF($AA$13,$Z$13*($Q802-1)/(1+AW807*($Q802-1)),0)</f>
        <v>0.25056028664305979</v>
      </c>
      <c r="AY802" s="114">
        <f>IF(AX802=0,0,-1*AX802^2/$Z$13)</f>
        <v>-0.62780457242652277</v>
      </c>
      <c r="AZ802" s="61">
        <f>IF($AA$13,$Z$13*($Q802-1)/(1+AY807*($Q802-1)),0)</f>
        <v>0.25056028664305985</v>
      </c>
      <c r="BA802" s="114">
        <f>IF(AZ802=0,0,-1*AZ802^2/$Z$13)</f>
        <v>-0.6278045724265231</v>
      </c>
      <c r="BB802" s="61">
        <f>IF($AA$13,$Z$13*($Q802-1)/(1+BA807*($Q802-1)),0)</f>
        <v>0.25056028664305979</v>
      </c>
      <c r="BC802" s="114">
        <f>IF(BB802=0,0,-1*BB802^2/$Z$13)</f>
        <v>-0.62780457242652277</v>
      </c>
      <c r="BD802" s="61">
        <f>IF($AA$13,$Z$13*($Q802-1)/(1+BC807*($Q802-1)),0)</f>
        <v>0.25056028664305985</v>
      </c>
      <c r="BE802" s="114">
        <f>IF(BD802=0,0,-1*BD802^2/$Z$13)</f>
        <v>-0.6278045724265231</v>
      </c>
      <c r="BF802" s="61">
        <f>IF($AA$13,$Z$13*($Q802-1)/(1+BE807*($Q802-1)),0)</f>
        <v>0.25056028664305979</v>
      </c>
      <c r="BG802" s="114">
        <f>IF(BF802=0,0,-1*BF802^2/$Z$13)</f>
        <v>-0.62780457242652277</v>
      </c>
      <c r="BH802" s="61">
        <f>IF($AA$13,$Z$13*($Q802-1)/(1+BG807*($Q802-1)),0)</f>
        <v>0.25056028664305985</v>
      </c>
      <c r="BI802" s="114">
        <f>IF(BH802=0,0,-1*BH802^2/$Z$13)</f>
        <v>-0.6278045724265231</v>
      </c>
      <c r="BJ802" s="61">
        <f>IF($AA$13,$Z$13*($Q802-1)/(1+BI807*($Q802-1)),0)</f>
        <v>0.25056028664305979</v>
      </c>
      <c r="BK802" s="114">
        <f>IF(BJ802=0,0,-1*BJ802^2/$Z$13)</f>
        <v>-0.62780457242652277</v>
      </c>
      <c r="BL802" s="61">
        <f>IF($AA$13,$Z$13*($Q802-1)/(1+BK807*($Q802-1)),0)</f>
        <v>0.25056028664305985</v>
      </c>
      <c r="BM802" s="114">
        <f>IF(BL802=0,0,-1*BL802^2/$Z$13)</f>
        <v>-0.6278045724265231</v>
      </c>
      <c r="BN802" s="61">
        <f>IF($AA$13,$Z$13*($Q802-1)/(1+BM807*($Q802-1)),0)</f>
        <v>0.25056028664305979</v>
      </c>
      <c r="BO802" s="114">
        <f>IF(BN802=0,0,-1*BN802^2/$Z$13)</f>
        <v>-0.62780457242652277</v>
      </c>
      <c r="BP802" s="61">
        <f>IF($AA$13,$Z$13*($Q802-1)/(1+BO807*($Q802-1)),0)</f>
        <v>0.25056028664305985</v>
      </c>
      <c r="BQ802" s="114">
        <f>IF(BP802=0,0,-1*BP802^2/$Z$13)</f>
        <v>-0.6278045724265231</v>
      </c>
      <c r="BR802" s="61">
        <f>IF($AA$13,$Z$13*($Q802-1)/(1+BQ807*($Q802-1)),0)</f>
        <v>0.25056028664305979</v>
      </c>
      <c r="BS802" s="114">
        <f>IF(BR802=0,0,-1*BR802^2/$Z$13)</f>
        <v>-0.62780457242652277</v>
      </c>
      <c r="BT802" s="61">
        <f>IF($AA$13,$Z$13*($Q802-1)/(1+BS807*($Q802-1)),0)</f>
        <v>0.25056028664305985</v>
      </c>
      <c r="BU802" s="114">
        <f>IF(BT802=0,0,-1*BT802^2/$Z$13)</f>
        <v>-0.6278045724265231</v>
      </c>
      <c r="BV802" s="61">
        <f>IF($AA$13,$Z$13*($Q802-1)/(1+BU807*($Q802-1)),0)</f>
        <v>0.25056028664305979</v>
      </c>
      <c r="BW802" s="114">
        <f>IF(BV802=0,0,-1*BV802^2/$Z$13)</f>
        <v>-0.62780457242652277</v>
      </c>
      <c r="BX802" s="61">
        <f>IF($AA$13,$Z$13*($Q802-1)/(1+BW807*($Q802-1)),0)</f>
        <v>0.25056028664305985</v>
      </c>
      <c r="BY802" s="114">
        <f>IF(BX802=0,0,-1*BX802^2/$Z$13)</f>
        <v>-0.6278045724265231</v>
      </c>
      <c r="BZ802" s="61">
        <f>IF($AA$13,$Z$13*($Q802-1)/(1+BY807*($Q802-1)),0)</f>
        <v>0.25056028664305979</v>
      </c>
      <c r="CA802" s="114">
        <f>IF(BZ802=0,0,-1*BZ802^2/$Z$13)</f>
        <v>-0.62780457242652277</v>
      </c>
      <c r="CB802" s="61">
        <f>IF($AA$13,$Z$13*($Q802-1)/(1+CA807*($Q802-1)),0)</f>
        <v>0.25056028664305985</v>
      </c>
      <c r="CC802" s="114">
        <f>IF(CB802=0,0,-1*CB802^2/$Z$13)</f>
        <v>-0.6278045724265231</v>
      </c>
      <c r="CD802" s="61">
        <f>IF($AA$13,$Z$13*($Q802-1)/(1+CC807*($Q802-1)),0)</f>
        <v>0.25056028664305979</v>
      </c>
      <c r="CE802" s="114">
        <f>IF(CD802=0,0,-1*CD802^2/$Z$13)</f>
        <v>-0.62780457242652277</v>
      </c>
      <c r="CF802" s="61">
        <f>IF($AA$13,$Z$13*($Q802-1)/(1+CE807*($Q802-1)),0)</f>
        <v>0.25056028664305985</v>
      </c>
      <c r="CG802" s="114">
        <f>IF(CF802=0,0,-1*CF802^2/$Z$13)</f>
        <v>-0.6278045724265231</v>
      </c>
      <c r="CH802" s="61">
        <f>IF($AA$13,$Z$13*($Q802-1)/(1+CG807*($Q802-1)),0)</f>
        <v>0.25056028664305979</v>
      </c>
      <c r="CI802" s="114">
        <f>IF(CH802=0,0,-1*CH802^2/$Z$13)</f>
        <v>-0.62780457242652277</v>
      </c>
      <c r="CJ802" s="61">
        <f>IF($AA$13,$Z$13*($Q802-1)/(1+CI807*($Q802-1)),0)</f>
        <v>0.25056028664305985</v>
      </c>
      <c r="CK802" s="114">
        <f>IF(CJ802=0,0,-1*CJ802^2/$Z$13)</f>
        <v>-0.6278045724265231</v>
      </c>
      <c r="CL802" s="61">
        <f>IF($AA$13,$Z$13*($Q802-1)/(1+CK807*($Q802-1)),0)</f>
        <v>0.25056028664305979</v>
      </c>
      <c r="CM802" s="114">
        <f>IF(CL802=0,0,-1*CL802^2/$Z$13)</f>
        <v>-0.62780457242652277</v>
      </c>
      <c r="CN802" s="61">
        <f>IF($AA$13,$Z$13*($Q802-1)/(1+CM807*($Q802-1)),0)</f>
        <v>0.25056028664305985</v>
      </c>
      <c r="CO802" s="114">
        <f>IF(CN802=0,0,-1*CN802^2/$Z$13)</f>
        <v>-0.6278045724265231</v>
      </c>
      <c r="CP802" s="61">
        <f>IF($AA$13,$Z$13*($Q802-1)/(1+CO807*($Q802-1)),0)</f>
        <v>0.25056028664305979</v>
      </c>
      <c r="CQ802" s="114">
        <f>IF(CP802=0,0,-1*CP802^2/$Z$13)</f>
        <v>-0.62780457242652277</v>
      </c>
      <c r="CR802" s="61">
        <f>IF($AA$13,$Z$13*($Q802-1)/(1+CQ807*($Q802-1)),0)</f>
        <v>0.25056028664305985</v>
      </c>
      <c r="CS802" s="114">
        <f>IF(CR802=0,0,-1*CR802^2/$Z$13)</f>
        <v>-0.6278045724265231</v>
      </c>
      <c r="CT802" s="61">
        <f>IF($AA$13,$Z$13*($Q802-1)/(1+CS807*($Q802-1)),0)</f>
        <v>0.25056028664305979</v>
      </c>
      <c r="CU802" s="114">
        <f>IF(CT802=0,0,-1*CT802^2/$Z$13)</f>
        <v>-0.62780457242652277</v>
      </c>
      <c r="CV802" s="61">
        <f>IF($AA$13,$Z$13*($Q802-1)/(1+CU807*($Q802-1)),0)</f>
        <v>0.25056028664305985</v>
      </c>
      <c r="CW802" s="114">
        <f>IF(CV802=0,0,-1*CV802^2/$Z$13)</f>
        <v>-0.6278045724265231</v>
      </c>
      <c r="CX802" s="61">
        <f>IF($AA$13,$Z$13*($Q802-1)/(1+CW807*($Q802-1)),0)</f>
        <v>0.25056028664305979</v>
      </c>
      <c r="CY802" s="114">
        <f>IF(CX802=0,0,-1*CX802^2/$Z$13)</f>
        <v>-0.62780457242652277</v>
      </c>
      <c r="CZ802" s="61">
        <f>IF($AA$13,$Z$13*($Q802-1)/(1+CY807*($Q802-1)),0)</f>
        <v>0.25056028664305985</v>
      </c>
      <c r="DA802" s="114">
        <f>IF(CZ802=0,0,-1*CZ802^2/$Z$13)</f>
        <v>-0.6278045724265231</v>
      </c>
      <c r="DB802" s="61">
        <f>IF($AA$13,$Z$13*($Q802-1)/(1+DA807*($Q802-1)),0)</f>
        <v>0.25056028664305979</v>
      </c>
      <c r="DC802" s="114">
        <f>IF(DB802=0,0,-1*DB802^2/$Z$13)</f>
        <v>-0.62780457242652277</v>
      </c>
      <c r="DD802" s="61">
        <f>IF($AA$13,$Z$13*($Q802-1)/(1+DC807*($Q802-1)),0)</f>
        <v>0.25056028664305985</v>
      </c>
      <c r="DE802" s="114">
        <f>IF(DD802=0,0,-1*DD802^2/$Z$13)</f>
        <v>-0.6278045724265231</v>
      </c>
      <c r="DF802" s="61">
        <f>IF($AA$13,$Z$13*($Q802-1)/(1+DE807*($Q802-1)),0)</f>
        <v>0.25056028664305979</v>
      </c>
      <c r="DG802" s="114">
        <f>IF(DF802=0,0,-1*DF802^2/$Z$13)</f>
        <v>-0.62780457242652277</v>
      </c>
      <c r="DH802" s="61">
        <f>IF($AA$13,$Z$13*($Q802-1)/(1+DG807*($Q802-1)),0)</f>
        <v>0.25056028664305985</v>
      </c>
      <c r="DI802" s="114">
        <f>IF(DH802=0,0,-1*DH802^2/$Z$13)</f>
        <v>-0.6278045724265231</v>
      </c>
      <c r="DJ802" s="61">
        <f>IF($AA$13,$Z$13*($Q802-1)/(1+DI807*($Q802-1)),0)</f>
        <v>0.25056028664305979</v>
      </c>
      <c r="DK802" s="114">
        <f>IF(DJ802=0,0,-1*DJ802^2/$Z$13)</f>
        <v>-0.62780457242652277</v>
      </c>
      <c r="DL802" s="61">
        <f>IF($AA$13,$Z$13*($Q802-1)/(1+DK807*($Q802-1)),0)</f>
        <v>0.25056028664305985</v>
      </c>
      <c r="DM802" s="154">
        <f>IF(DL802=0,0,-1*DL802^2/$Z$13)</f>
        <v>-0.6278045724265231</v>
      </c>
    </row>
    <row r="803" spans="14:117" x14ac:dyDescent="0.25">
      <c r="N803" s="153">
        <f>$Z$14/(O794*(Q803-1)+1)</f>
        <v>8.8114409278778741E-2</v>
      </c>
      <c r="O803" s="169">
        <f t="shared" si="146"/>
        <v>0.13700731234211866</v>
      </c>
      <c r="P803" s="78">
        <v>8</v>
      </c>
      <c r="Q803" s="61">
        <f>IF($AA$14,AV778/AV790,0)</f>
        <v>1.5548797689677658</v>
      </c>
      <c r="R803" s="61">
        <f>IF($AA$14,$Z$14*($Q803-1)/(1+O754*($Q803-1)),0)</f>
        <v>4.889290306334132E-2</v>
      </c>
      <c r="S803" s="114">
        <f>IF(R803=0,0,-1*R803^2/$Z$14)</f>
        <v>-2.3905159699612911E-2</v>
      </c>
      <c r="T803" s="61">
        <f>IF($AA$14,$Z$14*($Q803-1)/(1+S807*($Q803-1)),0)</f>
        <v>4.8804679251716158E-2</v>
      </c>
      <c r="U803" s="114">
        <f>IF(T803=0,0,-1*T803^2/$Z$14)</f>
        <v>-2.3818967168628937E-2</v>
      </c>
      <c r="V803" s="61">
        <f>IF($AA$14,$Z$14*($Q803-1)/(1+U807*($Q803-1)),0)</f>
        <v>4.8893246317606984E-2</v>
      </c>
      <c r="W803" s="114">
        <f>IF(V803=0,0,-1*V803^2/$Z$14)</f>
        <v>-2.3905495354741887E-2</v>
      </c>
      <c r="X803" s="61">
        <f>IF($AA$14,$Z$14*($Q803-1)/(1+W807*($Q803-1)),0)</f>
        <v>4.8892903068611653E-2</v>
      </c>
      <c r="Y803" s="114">
        <f>IF(X803=0,0,-1*X803^2/$Z$14)</f>
        <v>-2.3905159704766549E-2</v>
      </c>
      <c r="Z803" s="61">
        <f>IF($AA$14,$Z$14*($Q803-1)/(1+Y807*($Q803-1)),0)</f>
        <v>4.8892903063339911E-2</v>
      </c>
      <c r="AA803" s="114">
        <f>IF(Z803=0,0,-1*Z803^2/$Z$14)</f>
        <v>-2.3905159699611531E-2</v>
      </c>
      <c r="AB803" s="61">
        <f>IF($AA$14,$Z$14*($Q803-1)/(1+AA807*($Q803-1)),0)</f>
        <v>4.8892903063339911E-2</v>
      </c>
      <c r="AC803" s="114">
        <f>IF(AB803=0,0,-1*AB803^2/$Z$14)</f>
        <v>-2.3905159699611531E-2</v>
      </c>
      <c r="AD803" s="61">
        <f>IF($AA$14,$Z$14*($Q803-1)/(1+AC807*($Q803-1)),0)</f>
        <v>4.8892903063339911E-2</v>
      </c>
      <c r="AE803" s="114">
        <f>IF(AD803=0,0,-1*AD803^2/$Z$14)</f>
        <v>-2.3905159699611531E-2</v>
      </c>
      <c r="AF803" s="61">
        <f>IF($AA$14,$Z$14*($Q803-1)/(1+AE807*($Q803-1)),0)</f>
        <v>4.8892903063339911E-2</v>
      </c>
      <c r="AG803" s="114">
        <f>IF(AF803=0,0,-1*AF803^2/$Z$14)</f>
        <v>-2.3905159699611531E-2</v>
      </c>
      <c r="AH803" s="61">
        <f>IF($AA$14,$Z$14*($Q803-1)/(1+AG807*($Q803-1)),0)</f>
        <v>4.8892903063339911E-2</v>
      </c>
      <c r="AI803" s="114">
        <f>IF(AH803=0,0,-1*AH803^2/$Z$14)</f>
        <v>-2.3905159699611531E-2</v>
      </c>
      <c r="AJ803" s="61">
        <f>IF($AA$14,$Z$14*($Q803-1)/(1+AI807*($Q803-1)),0)</f>
        <v>4.8892903063339911E-2</v>
      </c>
      <c r="AK803" s="114">
        <f>IF(AJ803=0,0,-1*AJ803^2/$Z$14)</f>
        <v>-2.3905159699611531E-2</v>
      </c>
      <c r="AL803" s="61">
        <f>IF($AA$14,$Z$14*($Q803-1)/(1+AK807*($Q803-1)),0)</f>
        <v>4.8892903063339911E-2</v>
      </c>
      <c r="AM803" s="114">
        <f>IF(AL803=0,0,-1*AL803^2/$Z$14)</f>
        <v>-2.3905159699611531E-2</v>
      </c>
      <c r="AN803" s="61">
        <f>IF($AA$14,$Z$14*($Q803-1)/(1+AM807*($Q803-1)),0)</f>
        <v>4.8892903063339911E-2</v>
      </c>
      <c r="AO803" s="114">
        <f>IF(AN803=0,0,-1*AN803^2/$Z$14)</f>
        <v>-2.3905159699611531E-2</v>
      </c>
      <c r="AP803" s="61">
        <f>IF($AA$14,$Z$14*($Q803-1)/(1+AO807*($Q803-1)),0)</f>
        <v>4.8892903063339911E-2</v>
      </c>
      <c r="AQ803" s="114">
        <f>IF(AP803=0,0,-1*AP803^2/$Z$14)</f>
        <v>-2.3905159699611531E-2</v>
      </c>
      <c r="AR803" s="61">
        <f>IF($AA$14,$Z$14*($Q803-1)/(1+AQ807*($Q803-1)),0)</f>
        <v>4.8892903063339911E-2</v>
      </c>
      <c r="AS803" s="114">
        <f>IF(AR803=0,0,-1*AR803^2/$Z$14)</f>
        <v>-2.3905159699611531E-2</v>
      </c>
      <c r="AT803" s="61">
        <f>IF($AA$14,$Z$14*($Q803-1)/(1+AS807*($Q803-1)),0)</f>
        <v>4.8892903063339911E-2</v>
      </c>
      <c r="AU803" s="114">
        <f>IF(AT803=0,0,-1*AT803^2/$Z$14)</f>
        <v>-2.3905159699611531E-2</v>
      </c>
      <c r="AV803" s="61">
        <f>IF($AA$14,$Z$14*($Q803-1)/(1+AU807*($Q803-1)),0)</f>
        <v>4.8892903063339911E-2</v>
      </c>
      <c r="AW803" s="114">
        <f>IF(AV803=0,0,-1*AV803^2/$Z$14)</f>
        <v>-2.3905159699611531E-2</v>
      </c>
      <c r="AX803" s="61">
        <f>IF($AA$14,$Z$14*($Q803-1)/(1+AW807*($Q803-1)),0)</f>
        <v>4.8892903063339911E-2</v>
      </c>
      <c r="AY803" s="114">
        <f>IF(AX803=0,0,-1*AX803^2/$Z$14)</f>
        <v>-2.3905159699611531E-2</v>
      </c>
      <c r="AZ803" s="61">
        <f>IF($AA$14,$Z$14*($Q803-1)/(1+AY807*($Q803-1)),0)</f>
        <v>4.8892903063339911E-2</v>
      </c>
      <c r="BA803" s="114">
        <f>IF(AZ803=0,0,-1*AZ803^2/$Z$14)</f>
        <v>-2.3905159699611531E-2</v>
      </c>
      <c r="BB803" s="61">
        <f>IF($AA$14,$Z$14*($Q803-1)/(1+BA807*($Q803-1)),0)</f>
        <v>4.8892903063339911E-2</v>
      </c>
      <c r="BC803" s="114">
        <f>IF(BB803=0,0,-1*BB803^2/$Z$14)</f>
        <v>-2.3905159699611531E-2</v>
      </c>
      <c r="BD803" s="61">
        <f>IF($AA$14,$Z$14*($Q803-1)/(1+BC807*($Q803-1)),0)</f>
        <v>4.8892903063339911E-2</v>
      </c>
      <c r="BE803" s="114">
        <f>IF(BD803=0,0,-1*BD803^2/$Z$14)</f>
        <v>-2.3905159699611531E-2</v>
      </c>
      <c r="BF803" s="61">
        <f>IF($AA$14,$Z$14*($Q803-1)/(1+BE807*($Q803-1)),0)</f>
        <v>4.8892903063339911E-2</v>
      </c>
      <c r="BG803" s="114">
        <f>IF(BF803=0,0,-1*BF803^2/$Z$14)</f>
        <v>-2.3905159699611531E-2</v>
      </c>
      <c r="BH803" s="61">
        <f>IF($AA$14,$Z$14*($Q803-1)/(1+BG807*($Q803-1)),0)</f>
        <v>4.8892903063339911E-2</v>
      </c>
      <c r="BI803" s="114">
        <f>IF(BH803=0,0,-1*BH803^2/$Z$14)</f>
        <v>-2.3905159699611531E-2</v>
      </c>
      <c r="BJ803" s="61">
        <f>IF($AA$14,$Z$14*($Q803-1)/(1+BI807*($Q803-1)),0)</f>
        <v>4.8892903063339911E-2</v>
      </c>
      <c r="BK803" s="114">
        <f>IF(BJ803=0,0,-1*BJ803^2/$Z$14)</f>
        <v>-2.3905159699611531E-2</v>
      </c>
      <c r="BL803" s="61">
        <f>IF($AA$14,$Z$14*($Q803-1)/(1+BK807*($Q803-1)),0)</f>
        <v>4.8892903063339911E-2</v>
      </c>
      <c r="BM803" s="114">
        <f>IF(BL803=0,0,-1*BL803^2/$Z$14)</f>
        <v>-2.3905159699611531E-2</v>
      </c>
      <c r="BN803" s="61">
        <f>IF($AA$14,$Z$14*($Q803-1)/(1+BM807*($Q803-1)),0)</f>
        <v>4.8892903063339911E-2</v>
      </c>
      <c r="BO803" s="114">
        <f>IF(BN803=0,0,-1*BN803^2/$Z$14)</f>
        <v>-2.3905159699611531E-2</v>
      </c>
      <c r="BP803" s="61">
        <f>IF($AA$14,$Z$14*($Q803-1)/(1+BO807*($Q803-1)),0)</f>
        <v>4.8892903063339911E-2</v>
      </c>
      <c r="BQ803" s="114">
        <f>IF(BP803=0,0,-1*BP803^2/$Z$14)</f>
        <v>-2.3905159699611531E-2</v>
      </c>
      <c r="BR803" s="61">
        <f>IF($AA$14,$Z$14*($Q803-1)/(1+BQ807*($Q803-1)),0)</f>
        <v>4.8892903063339911E-2</v>
      </c>
      <c r="BS803" s="114">
        <f>IF(BR803=0,0,-1*BR803^2/$Z$14)</f>
        <v>-2.3905159699611531E-2</v>
      </c>
      <c r="BT803" s="61">
        <f>IF($AA$14,$Z$14*($Q803-1)/(1+BS807*($Q803-1)),0)</f>
        <v>4.8892903063339911E-2</v>
      </c>
      <c r="BU803" s="114">
        <f>IF(BT803=0,0,-1*BT803^2/$Z$14)</f>
        <v>-2.3905159699611531E-2</v>
      </c>
      <c r="BV803" s="61">
        <f>IF($AA$14,$Z$14*($Q803-1)/(1+BU807*($Q803-1)),0)</f>
        <v>4.8892903063339911E-2</v>
      </c>
      <c r="BW803" s="114">
        <f>IF(BV803=0,0,-1*BV803^2/$Z$14)</f>
        <v>-2.3905159699611531E-2</v>
      </c>
      <c r="BX803" s="61">
        <f>IF($AA$14,$Z$14*($Q803-1)/(1+BW807*($Q803-1)),0)</f>
        <v>4.8892903063339911E-2</v>
      </c>
      <c r="BY803" s="114">
        <f>IF(BX803=0,0,-1*BX803^2/$Z$14)</f>
        <v>-2.3905159699611531E-2</v>
      </c>
      <c r="BZ803" s="61">
        <f>IF($AA$14,$Z$14*($Q803-1)/(1+BY807*($Q803-1)),0)</f>
        <v>4.8892903063339911E-2</v>
      </c>
      <c r="CA803" s="114">
        <f>IF(BZ803=0,0,-1*BZ803^2/$Z$14)</f>
        <v>-2.3905159699611531E-2</v>
      </c>
      <c r="CB803" s="61">
        <f>IF($AA$14,$Z$14*($Q803-1)/(1+CA807*($Q803-1)),0)</f>
        <v>4.8892903063339911E-2</v>
      </c>
      <c r="CC803" s="114">
        <f>IF(CB803=0,0,-1*CB803^2/$Z$14)</f>
        <v>-2.3905159699611531E-2</v>
      </c>
      <c r="CD803" s="61">
        <f>IF($AA$14,$Z$14*($Q803-1)/(1+CC807*($Q803-1)),0)</f>
        <v>4.8892903063339911E-2</v>
      </c>
      <c r="CE803" s="114">
        <f>IF(CD803=0,0,-1*CD803^2/$Z$14)</f>
        <v>-2.3905159699611531E-2</v>
      </c>
      <c r="CF803" s="61">
        <f>IF($AA$14,$Z$14*($Q803-1)/(1+CE807*($Q803-1)),0)</f>
        <v>4.8892903063339911E-2</v>
      </c>
      <c r="CG803" s="114">
        <f>IF(CF803=0,0,-1*CF803^2/$Z$14)</f>
        <v>-2.3905159699611531E-2</v>
      </c>
      <c r="CH803" s="61">
        <f>IF($AA$14,$Z$14*($Q803-1)/(1+CG807*($Q803-1)),0)</f>
        <v>4.8892903063339911E-2</v>
      </c>
      <c r="CI803" s="114">
        <f>IF(CH803=0,0,-1*CH803^2/$Z$14)</f>
        <v>-2.3905159699611531E-2</v>
      </c>
      <c r="CJ803" s="61">
        <f>IF($AA$14,$Z$14*($Q803-1)/(1+CI807*($Q803-1)),0)</f>
        <v>4.8892903063339911E-2</v>
      </c>
      <c r="CK803" s="114">
        <f>IF(CJ803=0,0,-1*CJ803^2/$Z$14)</f>
        <v>-2.3905159699611531E-2</v>
      </c>
      <c r="CL803" s="61">
        <f>IF($AA$14,$Z$14*($Q803-1)/(1+CK807*($Q803-1)),0)</f>
        <v>4.8892903063339911E-2</v>
      </c>
      <c r="CM803" s="114">
        <f>IF(CL803=0,0,-1*CL803^2/$Z$14)</f>
        <v>-2.3905159699611531E-2</v>
      </c>
      <c r="CN803" s="61">
        <f>IF($AA$14,$Z$14*($Q803-1)/(1+CM807*($Q803-1)),0)</f>
        <v>4.8892903063339911E-2</v>
      </c>
      <c r="CO803" s="114">
        <f>IF(CN803=0,0,-1*CN803^2/$Z$14)</f>
        <v>-2.3905159699611531E-2</v>
      </c>
      <c r="CP803" s="61">
        <f>IF($AA$14,$Z$14*($Q803-1)/(1+CO807*($Q803-1)),0)</f>
        <v>4.8892903063339911E-2</v>
      </c>
      <c r="CQ803" s="114">
        <f>IF(CP803=0,0,-1*CP803^2/$Z$14)</f>
        <v>-2.3905159699611531E-2</v>
      </c>
      <c r="CR803" s="61">
        <f>IF($AA$14,$Z$14*($Q803-1)/(1+CQ807*($Q803-1)),0)</f>
        <v>4.8892903063339911E-2</v>
      </c>
      <c r="CS803" s="114">
        <f>IF(CR803=0,0,-1*CR803^2/$Z$14)</f>
        <v>-2.3905159699611531E-2</v>
      </c>
      <c r="CT803" s="61">
        <f>IF($AA$14,$Z$14*($Q803-1)/(1+CS807*($Q803-1)),0)</f>
        <v>4.8892903063339911E-2</v>
      </c>
      <c r="CU803" s="114">
        <f>IF(CT803=0,0,-1*CT803^2/$Z$14)</f>
        <v>-2.3905159699611531E-2</v>
      </c>
      <c r="CV803" s="61">
        <f>IF($AA$14,$Z$14*($Q803-1)/(1+CU807*($Q803-1)),0)</f>
        <v>4.8892903063339911E-2</v>
      </c>
      <c r="CW803" s="114">
        <f>IF(CV803=0,0,-1*CV803^2/$Z$14)</f>
        <v>-2.3905159699611531E-2</v>
      </c>
      <c r="CX803" s="61">
        <f>IF($AA$14,$Z$14*($Q803-1)/(1+CW807*($Q803-1)),0)</f>
        <v>4.8892903063339911E-2</v>
      </c>
      <c r="CY803" s="114">
        <f>IF(CX803=0,0,-1*CX803^2/$Z$14)</f>
        <v>-2.3905159699611531E-2</v>
      </c>
      <c r="CZ803" s="61">
        <f>IF($AA$14,$Z$14*($Q803-1)/(1+CY807*($Q803-1)),0)</f>
        <v>4.8892903063339911E-2</v>
      </c>
      <c r="DA803" s="114">
        <f>IF(CZ803=0,0,-1*CZ803^2/$Z$14)</f>
        <v>-2.3905159699611531E-2</v>
      </c>
      <c r="DB803" s="61">
        <f>IF($AA$14,$Z$14*($Q803-1)/(1+DA807*($Q803-1)),0)</f>
        <v>4.8892903063339911E-2</v>
      </c>
      <c r="DC803" s="114">
        <f>IF(DB803=0,0,-1*DB803^2/$Z$14)</f>
        <v>-2.3905159699611531E-2</v>
      </c>
      <c r="DD803" s="61">
        <f>IF($AA$14,$Z$14*($Q803-1)/(1+DC807*($Q803-1)),0)</f>
        <v>4.8892903063339911E-2</v>
      </c>
      <c r="DE803" s="114">
        <f>IF(DD803=0,0,-1*DD803^2/$Z$14)</f>
        <v>-2.3905159699611531E-2</v>
      </c>
      <c r="DF803" s="61">
        <f>IF($AA$14,$Z$14*($Q803-1)/(1+DE807*($Q803-1)),0)</f>
        <v>4.8892903063339911E-2</v>
      </c>
      <c r="DG803" s="114">
        <f>IF(DF803=0,0,-1*DF803^2/$Z$14)</f>
        <v>-2.3905159699611531E-2</v>
      </c>
      <c r="DH803" s="61">
        <f>IF($AA$14,$Z$14*($Q803-1)/(1+DG807*($Q803-1)),0)</f>
        <v>4.8892903063339911E-2</v>
      </c>
      <c r="DI803" s="114">
        <f>IF(DH803=0,0,-1*DH803^2/$Z$14)</f>
        <v>-2.3905159699611531E-2</v>
      </c>
      <c r="DJ803" s="61">
        <f>IF($AA$14,$Z$14*($Q803-1)/(1+DI807*($Q803-1)),0)</f>
        <v>4.8892903063339911E-2</v>
      </c>
      <c r="DK803" s="114">
        <f>IF(DJ803=0,0,-1*DJ803^2/$Z$14)</f>
        <v>-2.3905159699611531E-2</v>
      </c>
      <c r="DL803" s="61">
        <f>IF($AA$14,$Z$14*($Q803-1)/(1+DK807*($Q803-1)),0)</f>
        <v>4.8892903063339911E-2</v>
      </c>
      <c r="DM803" s="154">
        <f>IF(DL803=0,0,-1*DL803^2/$Z$14)</f>
        <v>-2.3905159699611531E-2</v>
      </c>
    </row>
    <row r="804" spans="14:117" x14ac:dyDescent="0.25">
      <c r="N804" s="153">
        <f>$Z$15/(O794*(Q804-1)+1)</f>
        <v>0.10887503245898621</v>
      </c>
      <c r="O804" s="169">
        <f t="shared" si="146"/>
        <v>7.2366447241892271E-2</v>
      </c>
      <c r="P804" s="78">
        <v>9</v>
      </c>
      <c r="Q804" s="61">
        <f>IF($AA$15,AV779/AV791,0)</f>
        <v>0.66467440337299633</v>
      </c>
      <c r="R804" s="61">
        <f>IF($AA$15,$Z$15*($Q804-1)/(1+O754*($Q804-1)),0)</f>
        <v>-3.6508585217093159E-2</v>
      </c>
      <c r="S804" s="114">
        <f>IF(R804=0,0,-1*R804^2/$Z$15)</f>
        <v>-1.332876794553753E-2</v>
      </c>
      <c r="T804" s="61">
        <f>IF($AA$15,$Z$15*($Q804-1)/(1+S807*($Q804-1)),0)</f>
        <v>-3.6557931580042828E-2</v>
      </c>
      <c r="U804" s="114">
        <f>IF(T804=0,0,-1*T804^2/$Z$15)</f>
        <v>-1.3364823614110925E-2</v>
      </c>
      <c r="V804" s="61">
        <f>IF($AA$15,$Z$15*($Q804-1)/(1+U807*($Q804-1)),0)</f>
        <v>-3.6508393831617914E-2</v>
      </c>
      <c r="W804" s="114">
        <f>IF(V804=0,0,-1*V804^2/$Z$15)</f>
        <v>-1.332862820164517E-2</v>
      </c>
      <c r="X804" s="61">
        <f>IF($AA$15,$Z$15*($Q804-1)/(1+W807*($Q804-1)),0)</f>
        <v>-3.6508585214154586E-2</v>
      </c>
      <c r="Y804" s="114">
        <f>IF(X804=0,0,-1*X804^2/$Z$15)</f>
        <v>-1.3328767943391868E-2</v>
      </c>
      <c r="Z804" s="61">
        <f>IF($AA$15,$Z$15*($Q804-1)/(1+Y807*($Q804-1)),0)</f>
        <v>-3.6508585217093943E-2</v>
      </c>
      <c r="AA804" s="114">
        <f>IF(Z804=0,0,-1*Z804^2/$Z$15)</f>
        <v>-1.3328767945538103E-2</v>
      </c>
      <c r="AB804" s="61">
        <f>IF($AA$15,$Z$15*($Q804-1)/(1+AA807*($Q804-1)),0)</f>
        <v>-3.6508585217093943E-2</v>
      </c>
      <c r="AC804" s="114">
        <f>IF(AB804=0,0,-1*AB804^2/$Z$15)</f>
        <v>-1.3328767945538103E-2</v>
      </c>
      <c r="AD804" s="61">
        <f>IF($AA$15,$Z$15*($Q804-1)/(1+AC807*($Q804-1)),0)</f>
        <v>-3.6508585217093943E-2</v>
      </c>
      <c r="AE804" s="114">
        <f>IF(AD804=0,0,-1*AD804^2/$Z$15)</f>
        <v>-1.3328767945538103E-2</v>
      </c>
      <c r="AF804" s="61">
        <f>IF($AA$15,$Z$15*($Q804-1)/(1+AE807*($Q804-1)),0)</f>
        <v>-3.6508585217093943E-2</v>
      </c>
      <c r="AG804" s="114">
        <f>IF(AF804=0,0,-1*AF804^2/$Z$15)</f>
        <v>-1.3328767945538103E-2</v>
      </c>
      <c r="AH804" s="61">
        <f>IF($AA$15,$Z$15*($Q804-1)/(1+AG807*($Q804-1)),0)</f>
        <v>-3.6508585217093943E-2</v>
      </c>
      <c r="AI804" s="114">
        <f>IF(AH804=0,0,-1*AH804^2/$Z$15)</f>
        <v>-1.3328767945538103E-2</v>
      </c>
      <c r="AJ804" s="61">
        <f>IF($AA$15,$Z$15*($Q804-1)/(1+AI807*($Q804-1)),0)</f>
        <v>-3.6508585217093943E-2</v>
      </c>
      <c r="AK804" s="114">
        <f>IF(AJ804=0,0,-1*AJ804^2/$Z$15)</f>
        <v>-1.3328767945538103E-2</v>
      </c>
      <c r="AL804" s="61">
        <f>IF($AA$15,$Z$15*($Q804-1)/(1+AK807*($Q804-1)),0)</f>
        <v>-3.6508585217093943E-2</v>
      </c>
      <c r="AM804" s="114">
        <f>IF(AL804=0,0,-1*AL804^2/$Z$15)</f>
        <v>-1.3328767945538103E-2</v>
      </c>
      <c r="AN804" s="61">
        <f>IF($AA$15,$Z$15*($Q804-1)/(1+AM807*($Q804-1)),0)</f>
        <v>-3.6508585217093943E-2</v>
      </c>
      <c r="AO804" s="114">
        <f>IF(AN804=0,0,-1*AN804^2/$Z$15)</f>
        <v>-1.3328767945538103E-2</v>
      </c>
      <c r="AP804" s="61">
        <f>IF($AA$15,$Z$15*($Q804-1)/(1+AO807*($Q804-1)),0)</f>
        <v>-3.6508585217093943E-2</v>
      </c>
      <c r="AQ804" s="114">
        <f>IF(AP804=0,0,-1*AP804^2/$Z$15)</f>
        <v>-1.3328767945538103E-2</v>
      </c>
      <c r="AR804" s="61">
        <f>IF($AA$15,$Z$15*($Q804-1)/(1+AQ807*($Q804-1)),0)</f>
        <v>-3.6508585217093943E-2</v>
      </c>
      <c r="AS804" s="114">
        <f>IF(AR804=0,0,-1*AR804^2/$Z$15)</f>
        <v>-1.3328767945538103E-2</v>
      </c>
      <c r="AT804" s="61">
        <f>IF($AA$15,$Z$15*($Q804-1)/(1+AS807*($Q804-1)),0)</f>
        <v>-3.6508585217093943E-2</v>
      </c>
      <c r="AU804" s="114">
        <f>IF(AT804=0,0,-1*AT804^2/$Z$15)</f>
        <v>-1.3328767945538103E-2</v>
      </c>
      <c r="AV804" s="61">
        <f>IF($AA$15,$Z$15*($Q804-1)/(1+AU807*($Q804-1)),0)</f>
        <v>-3.6508585217093943E-2</v>
      </c>
      <c r="AW804" s="114">
        <f>IF(AV804=0,0,-1*AV804^2/$Z$15)</f>
        <v>-1.3328767945538103E-2</v>
      </c>
      <c r="AX804" s="61">
        <f>IF($AA$15,$Z$15*($Q804-1)/(1+AW807*($Q804-1)),0)</f>
        <v>-3.6508585217093943E-2</v>
      </c>
      <c r="AY804" s="114">
        <f>IF(AX804=0,0,-1*AX804^2/$Z$15)</f>
        <v>-1.3328767945538103E-2</v>
      </c>
      <c r="AZ804" s="61">
        <f>IF($AA$15,$Z$15*($Q804-1)/(1+AY807*($Q804-1)),0)</f>
        <v>-3.6508585217093943E-2</v>
      </c>
      <c r="BA804" s="114">
        <f>IF(AZ804=0,0,-1*AZ804^2/$Z$15)</f>
        <v>-1.3328767945538103E-2</v>
      </c>
      <c r="BB804" s="61">
        <f>IF($AA$15,$Z$15*($Q804-1)/(1+BA807*($Q804-1)),0)</f>
        <v>-3.6508585217093943E-2</v>
      </c>
      <c r="BC804" s="114">
        <f>IF(BB804=0,0,-1*BB804^2/$Z$15)</f>
        <v>-1.3328767945538103E-2</v>
      </c>
      <c r="BD804" s="61">
        <f>IF($AA$15,$Z$15*($Q804-1)/(1+BC807*($Q804-1)),0)</f>
        <v>-3.6508585217093943E-2</v>
      </c>
      <c r="BE804" s="114">
        <f>IF(BD804=0,0,-1*BD804^2/$Z$15)</f>
        <v>-1.3328767945538103E-2</v>
      </c>
      <c r="BF804" s="61">
        <f>IF($AA$15,$Z$15*($Q804-1)/(1+BE807*($Q804-1)),0)</f>
        <v>-3.6508585217093943E-2</v>
      </c>
      <c r="BG804" s="114">
        <f>IF(BF804=0,0,-1*BF804^2/$Z$15)</f>
        <v>-1.3328767945538103E-2</v>
      </c>
      <c r="BH804" s="61">
        <f>IF($AA$15,$Z$15*($Q804-1)/(1+BG807*($Q804-1)),0)</f>
        <v>-3.6508585217093943E-2</v>
      </c>
      <c r="BI804" s="114">
        <f>IF(BH804=0,0,-1*BH804^2/$Z$15)</f>
        <v>-1.3328767945538103E-2</v>
      </c>
      <c r="BJ804" s="61">
        <f>IF($AA$15,$Z$15*($Q804-1)/(1+BI807*($Q804-1)),0)</f>
        <v>-3.6508585217093943E-2</v>
      </c>
      <c r="BK804" s="114">
        <f>IF(BJ804=0,0,-1*BJ804^2/$Z$15)</f>
        <v>-1.3328767945538103E-2</v>
      </c>
      <c r="BL804" s="61">
        <f>IF($AA$15,$Z$15*($Q804-1)/(1+BK807*($Q804-1)),0)</f>
        <v>-3.6508585217093943E-2</v>
      </c>
      <c r="BM804" s="114">
        <f>IF(BL804=0,0,-1*BL804^2/$Z$15)</f>
        <v>-1.3328767945538103E-2</v>
      </c>
      <c r="BN804" s="61">
        <f>IF($AA$15,$Z$15*($Q804-1)/(1+BM807*($Q804-1)),0)</f>
        <v>-3.6508585217093943E-2</v>
      </c>
      <c r="BO804" s="114">
        <f>IF(BN804=0,0,-1*BN804^2/$Z$15)</f>
        <v>-1.3328767945538103E-2</v>
      </c>
      <c r="BP804" s="61">
        <f>IF($AA$15,$Z$15*($Q804-1)/(1+BO807*($Q804-1)),0)</f>
        <v>-3.6508585217093943E-2</v>
      </c>
      <c r="BQ804" s="114">
        <f>IF(BP804=0,0,-1*BP804^2/$Z$15)</f>
        <v>-1.3328767945538103E-2</v>
      </c>
      <c r="BR804" s="61">
        <f>IF($AA$15,$Z$15*($Q804-1)/(1+BQ807*($Q804-1)),0)</f>
        <v>-3.6508585217093943E-2</v>
      </c>
      <c r="BS804" s="114">
        <f>IF(BR804=0,0,-1*BR804^2/$Z$15)</f>
        <v>-1.3328767945538103E-2</v>
      </c>
      <c r="BT804" s="61">
        <f>IF($AA$15,$Z$15*($Q804-1)/(1+BS807*($Q804-1)),0)</f>
        <v>-3.6508585217093943E-2</v>
      </c>
      <c r="BU804" s="114">
        <f>IF(BT804=0,0,-1*BT804^2/$Z$15)</f>
        <v>-1.3328767945538103E-2</v>
      </c>
      <c r="BV804" s="61">
        <f>IF($AA$15,$Z$15*($Q804-1)/(1+BU807*($Q804-1)),0)</f>
        <v>-3.6508585217093943E-2</v>
      </c>
      <c r="BW804" s="114">
        <f>IF(BV804=0,0,-1*BV804^2/$Z$15)</f>
        <v>-1.3328767945538103E-2</v>
      </c>
      <c r="BX804" s="61">
        <f>IF($AA$15,$Z$15*($Q804-1)/(1+BW807*($Q804-1)),0)</f>
        <v>-3.6508585217093943E-2</v>
      </c>
      <c r="BY804" s="114">
        <f>IF(BX804=0,0,-1*BX804^2/$Z$15)</f>
        <v>-1.3328767945538103E-2</v>
      </c>
      <c r="BZ804" s="61">
        <f>IF($AA$15,$Z$15*($Q804-1)/(1+BY807*($Q804-1)),0)</f>
        <v>-3.6508585217093943E-2</v>
      </c>
      <c r="CA804" s="114">
        <f>IF(BZ804=0,0,-1*BZ804^2/$Z$15)</f>
        <v>-1.3328767945538103E-2</v>
      </c>
      <c r="CB804" s="61">
        <f>IF($AA$15,$Z$15*($Q804-1)/(1+CA807*($Q804-1)),0)</f>
        <v>-3.6508585217093943E-2</v>
      </c>
      <c r="CC804" s="114">
        <f>IF(CB804=0,0,-1*CB804^2/$Z$15)</f>
        <v>-1.3328767945538103E-2</v>
      </c>
      <c r="CD804" s="61">
        <f>IF($AA$15,$Z$15*($Q804-1)/(1+CC807*($Q804-1)),0)</f>
        <v>-3.6508585217093943E-2</v>
      </c>
      <c r="CE804" s="114">
        <f>IF(CD804=0,0,-1*CD804^2/$Z$15)</f>
        <v>-1.3328767945538103E-2</v>
      </c>
      <c r="CF804" s="61">
        <f>IF($AA$15,$Z$15*($Q804-1)/(1+CE807*($Q804-1)),0)</f>
        <v>-3.6508585217093943E-2</v>
      </c>
      <c r="CG804" s="114">
        <f>IF(CF804=0,0,-1*CF804^2/$Z$15)</f>
        <v>-1.3328767945538103E-2</v>
      </c>
      <c r="CH804" s="61">
        <f>IF($AA$15,$Z$15*($Q804-1)/(1+CG807*($Q804-1)),0)</f>
        <v>-3.6508585217093943E-2</v>
      </c>
      <c r="CI804" s="114">
        <f>IF(CH804=0,0,-1*CH804^2/$Z$15)</f>
        <v>-1.3328767945538103E-2</v>
      </c>
      <c r="CJ804" s="61">
        <f>IF($AA$15,$Z$15*($Q804-1)/(1+CI807*($Q804-1)),0)</f>
        <v>-3.6508585217093943E-2</v>
      </c>
      <c r="CK804" s="114">
        <f>IF(CJ804=0,0,-1*CJ804^2/$Z$15)</f>
        <v>-1.3328767945538103E-2</v>
      </c>
      <c r="CL804" s="61">
        <f>IF($AA$15,$Z$15*($Q804-1)/(1+CK807*($Q804-1)),0)</f>
        <v>-3.6508585217093943E-2</v>
      </c>
      <c r="CM804" s="114">
        <f>IF(CL804=0,0,-1*CL804^2/$Z$15)</f>
        <v>-1.3328767945538103E-2</v>
      </c>
      <c r="CN804" s="61">
        <f>IF($AA$15,$Z$15*($Q804-1)/(1+CM807*($Q804-1)),0)</f>
        <v>-3.6508585217093943E-2</v>
      </c>
      <c r="CO804" s="114">
        <f>IF(CN804=0,0,-1*CN804^2/$Z$15)</f>
        <v>-1.3328767945538103E-2</v>
      </c>
      <c r="CP804" s="61">
        <f>IF($AA$15,$Z$15*($Q804-1)/(1+CO807*($Q804-1)),0)</f>
        <v>-3.6508585217093943E-2</v>
      </c>
      <c r="CQ804" s="114">
        <f>IF(CP804=0,0,-1*CP804^2/$Z$15)</f>
        <v>-1.3328767945538103E-2</v>
      </c>
      <c r="CR804" s="61">
        <f>IF($AA$15,$Z$15*($Q804-1)/(1+CQ807*($Q804-1)),0)</f>
        <v>-3.6508585217093943E-2</v>
      </c>
      <c r="CS804" s="114">
        <f>IF(CR804=0,0,-1*CR804^2/$Z$15)</f>
        <v>-1.3328767945538103E-2</v>
      </c>
      <c r="CT804" s="61">
        <f>IF($AA$15,$Z$15*($Q804-1)/(1+CS807*($Q804-1)),0)</f>
        <v>-3.6508585217093943E-2</v>
      </c>
      <c r="CU804" s="114">
        <f>IF(CT804=0,0,-1*CT804^2/$Z$15)</f>
        <v>-1.3328767945538103E-2</v>
      </c>
      <c r="CV804" s="61">
        <f>IF($AA$15,$Z$15*($Q804-1)/(1+CU807*($Q804-1)),0)</f>
        <v>-3.6508585217093943E-2</v>
      </c>
      <c r="CW804" s="114">
        <f>IF(CV804=0,0,-1*CV804^2/$Z$15)</f>
        <v>-1.3328767945538103E-2</v>
      </c>
      <c r="CX804" s="61">
        <f>IF($AA$15,$Z$15*($Q804-1)/(1+CW807*($Q804-1)),0)</f>
        <v>-3.6508585217093943E-2</v>
      </c>
      <c r="CY804" s="114">
        <f>IF(CX804=0,0,-1*CX804^2/$Z$15)</f>
        <v>-1.3328767945538103E-2</v>
      </c>
      <c r="CZ804" s="61">
        <f>IF($AA$15,$Z$15*($Q804-1)/(1+CY807*($Q804-1)),0)</f>
        <v>-3.6508585217093943E-2</v>
      </c>
      <c r="DA804" s="114">
        <f>IF(CZ804=0,0,-1*CZ804^2/$Z$15)</f>
        <v>-1.3328767945538103E-2</v>
      </c>
      <c r="DB804" s="61">
        <f>IF($AA$15,$Z$15*($Q804-1)/(1+DA807*($Q804-1)),0)</f>
        <v>-3.6508585217093943E-2</v>
      </c>
      <c r="DC804" s="114">
        <f>IF(DB804=0,0,-1*DB804^2/$Z$15)</f>
        <v>-1.3328767945538103E-2</v>
      </c>
      <c r="DD804" s="61">
        <f>IF($AA$15,$Z$15*($Q804-1)/(1+DC807*($Q804-1)),0)</f>
        <v>-3.6508585217093943E-2</v>
      </c>
      <c r="DE804" s="114">
        <f>IF(DD804=0,0,-1*DD804^2/$Z$15)</f>
        <v>-1.3328767945538103E-2</v>
      </c>
      <c r="DF804" s="61">
        <f>IF($AA$15,$Z$15*($Q804-1)/(1+DE807*($Q804-1)),0)</f>
        <v>-3.6508585217093943E-2</v>
      </c>
      <c r="DG804" s="114">
        <f>IF(DF804=0,0,-1*DF804^2/$Z$15)</f>
        <v>-1.3328767945538103E-2</v>
      </c>
      <c r="DH804" s="61">
        <f>IF($AA$15,$Z$15*($Q804-1)/(1+DG807*($Q804-1)),0)</f>
        <v>-3.6508585217093943E-2</v>
      </c>
      <c r="DI804" s="114">
        <f>IF(DH804=0,0,-1*DH804^2/$Z$15)</f>
        <v>-1.3328767945538103E-2</v>
      </c>
      <c r="DJ804" s="61">
        <f>IF($AA$15,$Z$15*($Q804-1)/(1+DI807*($Q804-1)),0)</f>
        <v>-3.6508585217093943E-2</v>
      </c>
      <c r="DK804" s="114">
        <f>IF(DJ804=0,0,-1*DJ804^2/$Z$15)</f>
        <v>-1.3328767945538103E-2</v>
      </c>
      <c r="DL804" s="61">
        <f>IF($AA$15,$Z$15*($Q804-1)/(1+DK807*($Q804-1)),0)</f>
        <v>-3.6508585217093943E-2</v>
      </c>
      <c r="DM804" s="154">
        <f>IF(DL804=0,0,-1*DL804^2/$Z$15)</f>
        <v>-1.3328767945538103E-2</v>
      </c>
    </row>
    <row r="805" spans="14:117" x14ac:dyDescent="0.25">
      <c r="N805" s="153">
        <f>$Z$16/(O794*(Q805-1)+1)</f>
        <v>9.604597987751122E-2</v>
      </c>
      <c r="O805" s="170">
        <f t="shared" si="146"/>
        <v>0.11231134918845075</v>
      </c>
      <c r="P805" s="78">
        <v>10</v>
      </c>
      <c r="Q805" s="61">
        <f>IF($AA$16,AV780/AV792,0)</f>
        <v>1.1693498190312908</v>
      </c>
      <c r="R805" s="61">
        <f>IF($AA$16,$Z$16*($Q805-1)/(1+O754*($Q805-1)),0)</f>
        <v>1.6265369310939675E-2</v>
      </c>
      <c r="S805" s="114">
        <f>IF(R805=0,0,-1*R805^2/$Z$16)</f>
        <v>-2.6456223882125821E-3</v>
      </c>
      <c r="T805" s="61">
        <f>IF($AA$16,$Z$16*($Q805-1)/(1+S807*($Q805-1)),0)</f>
        <v>1.6255593668840416E-2</v>
      </c>
      <c r="U805" s="114">
        <f>IF(T805=0,0,-1*T805^2/$Z$16)</f>
        <v>-2.6424432552644463E-3</v>
      </c>
      <c r="V805" s="61">
        <f>IF($AA$16,$Z$16*($Q805-1)/(1+U807*($Q805-1)),0)</f>
        <v>1.6265407299262156E-2</v>
      </c>
      <c r="W805" s="114">
        <f>IF(V805=0,0,-1*V805^2/$Z$16)</f>
        <v>-2.645634746108906E-3</v>
      </c>
      <c r="X805" s="61">
        <f>IF($AA$16,$Z$16*($Q805-1)/(1+W807*($Q805-1)),0)</f>
        <v>1.6265369311522948E-2</v>
      </c>
      <c r="Y805" s="114">
        <f>IF(X805=0,0,-1*X805^2/$Z$16)</f>
        <v>-2.6456223884023249E-3</v>
      </c>
      <c r="Z805" s="61">
        <f>IF($AA$16,$Z$16*($Q805-1)/(1+Y807*($Q805-1)),0)</f>
        <v>1.6265369310939519E-2</v>
      </c>
      <c r="AA805" s="114">
        <f>IF(Z805=0,0,-1*Z805^2/$Z$16)</f>
        <v>-2.6456223882125309E-3</v>
      </c>
      <c r="AB805" s="61">
        <f>IF($AA$16,$Z$16*($Q805-1)/(1+AA807*($Q805-1)),0)</f>
        <v>1.6265369310939519E-2</v>
      </c>
      <c r="AC805" s="114">
        <f>IF(AB805=0,0,-1*AB805^2/$Z$16)</f>
        <v>-2.6456223882125309E-3</v>
      </c>
      <c r="AD805" s="61">
        <f>IF($AA$16,$Z$16*($Q805-1)/(1+AC807*($Q805-1)),0)</f>
        <v>1.6265369310939519E-2</v>
      </c>
      <c r="AE805" s="114">
        <f>IF(AD805=0,0,-1*AD805^2/$Z$16)</f>
        <v>-2.6456223882125309E-3</v>
      </c>
      <c r="AF805" s="61">
        <f>IF($AA$16,$Z$16*($Q805-1)/(1+AE807*($Q805-1)),0)</f>
        <v>1.6265369310939519E-2</v>
      </c>
      <c r="AG805" s="114">
        <f>IF(AF805=0,0,-1*AF805^2/$Z$16)</f>
        <v>-2.6456223882125309E-3</v>
      </c>
      <c r="AH805" s="61">
        <f>IF($AA$16,$Z$16*($Q805-1)/(1+AG807*($Q805-1)),0)</f>
        <v>1.6265369310939519E-2</v>
      </c>
      <c r="AI805" s="114">
        <f>IF(AH805=0,0,-1*AH805^2/$Z$16)</f>
        <v>-2.6456223882125309E-3</v>
      </c>
      <c r="AJ805" s="61">
        <f>IF($AA$16,$Z$16*($Q805-1)/(1+AI807*($Q805-1)),0)</f>
        <v>1.6265369310939519E-2</v>
      </c>
      <c r="AK805" s="114">
        <f>IF(AJ805=0,0,-1*AJ805^2/$Z$16)</f>
        <v>-2.6456223882125309E-3</v>
      </c>
      <c r="AL805" s="61">
        <f>IF($AA$16,$Z$16*($Q805-1)/(1+AK807*($Q805-1)),0)</f>
        <v>1.6265369310939519E-2</v>
      </c>
      <c r="AM805" s="114">
        <f>IF(AL805=0,0,-1*AL805^2/$Z$16)</f>
        <v>-2.6456223882125309E-3</v>
      </c>
      <c r="AN805" s="61">
        <f>IF($AA$16,$Z$16*($Q805-1)/(1+AM807*($Q805-1)),0)</f>
        <v>1.6265369310939519E-2</v>
      </c>
      <c r="AO805" s="114">
        <f>IF(AN805=0,0,-1*AN805^2/$Z$16)</f>
        <v>-2.6456223882125309E-3</v>
      </c>
      <c r="AP805" s="61">
        <f>IF($AA$16,$Z$16*($Q805-1)/(1+AO807*($Q805-1)),0)</f>
        <v>1.6265369310939519E-2</v>
      </c>
      <c r="AQ805" s="114">
        <f>IF(AP805=0,0,-1*AP805^2/$Z$16)</f>
        <v>-2.6456223882125309E-3</v>
      </c>
      <c r="AR805" s="61">
        <f>IF($AA$16,$Z$16*($Q805-1)/(1+AQ807*($Q805-1)),0)</f>
        <v>1.6265369310939519E-2</v>
      </c>
      <c r="AS805" s="114">
        <f>IF(AR805=0,0,-1*AR805^2/$Z$16)</f>
        <v>-2.6456223882125309E-3</v>
      </c>
      <c r="AT805" s="61">
        <f>IF($AA$16,$Z$16*($Q805-1)/(1+AS807*($Q805-1)),0)</f>
        <v>1.6265369310939519E-2</v>
      </c>
      <c r="AU805" s="114">
        <f>IF(AT805=0,0,-1*AT805^2/$Z$16)</f>
        <v>-2.6456223882125309E-3</v>
      </c>
      <c r="AV805" s="61">
        <f>IF($AA$16,$Z$16*($Q805-1)/(1+AU807*($Q805-1)),0)</f>
        <v>1.6265369310939519E-2</v>
      </c>
      <c r="AW805" s="114">
        <f>IF(AV805=0,0,-1*AV805^2/$Z$16)</f>
        <v>-2.6456223882125309E-3</v>
      </c>
      <c r="AX805" s="61">
        <f>IF($AA$16,$Z$16*($Q805-1)/(1+AW807*($Q805-1)),0)</f>
        <v>1.6265369310939519E-2</v>
      </c>
      <c r="AY805" s="114">
        <f>IF(AX805=0,0,-1*AX805^2/$Z$16)</f>
        <v>-2.6456223882125309E-3</v>
      </c>
      <c r="AZ805" s="61">
        <f>IF($AA$16,$Z$16*($Q805-1)/(1+AY807*($Q805-1)),0)</f>
        <v>1.6265369310939519E-2</v>
      </c>
      <c r="BA805" s="114">
        <f>IF(AZ805=0,0,-1*AZ805^2/$Z$16)</f>
        <v>-2.6456223882125309E-3</v>
      </c>
      <c r="BB805" s="61">
        <f>IF($AA$16,$Z$16*($Q805-1)/(1+BA807*($Q805-1)),0)</f>
        <v>1.6265369310939519E-2</v>
      </c>
      <c r="BC805" s="114">
        <f>IF(BB805=0,0,-1*BB805^2/$Z$16)</f>
        <v>-2.6456223882125309E-3</v>
      </c>
      <c r="BD805" s="61">
        <f>IF($AA$16,$Z$16*($Q805-1)/(1+BC807*($Q805-1)),0)</f>
        <v>1.6265369310939519E-2</v>
      </c>
      <c r="BE805" s="114">
        <f>IF(BD805=0,0,-1*BD805^2/$Z$16)</f>
        <v>-2.6456223882125309E-3</v>
      </c>
      <c r="BF805" s="61">
        <f>IF($AA$16,$Z$16*($Q805-1)/(1+BE807*($Q805-1)),0)</f>
        <v>1.6265369310939519E-2</v>
      </c>
      <c r="BG805" s="114">
        <f>IF(BF805=0,0,-1*BF805^2/$Z$16)</f>
        <v>-2.6456223882125309E-3</v>
      </c>
      <c r="BH805" s="61">
        <f>IF($AA$16,$Z$16*($Q805-1)/(1+BG807*($Q805-1)),0)</f>
        <v>1.6265369310939519E-2</v>
      </c>
      <c r="BI805" s="114">
        <f>IF(BH805=0,0,-1*BH805^2/$Z$16)</f>
        <v>-2.6456223882125309E-3</v>
      </c>
      <c r="BJ805" s="61">
        <f>IF($AA$16,$Z$16*($Q805-1)/(1+BI807*($Q805-1)),0)</f>
        <v>1.6265369310939519E-2</v>
      </c>
      <c r="BK805" s="114">
        <f>IF(BJ805=0,0,-1*BJ805^2/$Z$16)</f>
        <v>-2.6456223882125309E-3</v>
      </c>
      <c r="BL805" s="61">
        <f>IF($AA$16,$Z$16*($Q805-1)/(1+BK807*($Q805-1)),0)</f>
        <v>1.6265369310939519E-2</v>
      </c>
      <c r="BM805" s="114">
        <f>IF(BL805=0,0,-1*BL805^2/$Z$16)</f>
        <v>-2.6456223882125309E-3</v>
      </c>
      <c r="BN805" s="61">
        <f>IF($AA$16,$Z$16*($Q805-1)/(1+BM807*($Q805-1)),0)</f>
        <v>1.6265369310939519E-2</v>
      </c>
      <c r="BO805" s="114">
        <f>IF(BN805=0,0,-1*BN805^2/$Z$16)</f>
        <v>-2.6456223882125309E-3</v>
      </c>
      <c r="BP805" s="61">
        <f>IF($AA$16,$Z$16*($Q805-1)/(1+BO807*($Q805-1)),0)</f>
        <v>1.6265369310939519E-2</v>
      </c>
      <c r="BQ805" s="114">
        <f>IF(BP805=0,0,-1*BP805^2/$Z$16)</f>
        <v>-2.6456223882125309E-3</v>
      </c>
      <c r="BR805" s="61">
        <f>IF($AA$16,$Z$16*($Q805-1)/(1+BQ807*($Q805-1)),0)</f>
        <v>1.6265369310939519E-2</v>
      </c>
      <c r="BS805" s="114">
        <f>IF(BR805=0,0,-1*BR805^2/$Z$16)</f>
        <v>-2.6456223882125309E-3</v>
      </c>
      <c r="BT805" s="61">
        <f>IF($AA$16,$Z$16*($Q805-1)/(1+BS807*($Q805-1)),0)</f>
        <v>1.6265369310939519E-2</v>
      </c>
      <c r="BU805" s="114">
        <f>IF(BT805=0,0,-1*BT805^2/$Z$16)</f>
        <v>-2.6456223882125309E-3</v>
      </c>
      <c r="BV805" s="61">
        <f>IF($AA$16,$Z$16*($Q805-1)/(1+BU807*($Q805-1)),0)</f>
        <v>1.6265369310939519E-2</v>
      </c>
      <c r="BW805" s="114">
        <f>IF(BV805=0,0,-1*BV805^2/$Z$16)</f>
        <v>-2.6456223882125309E-3</v>
      </c>
      <c r="BX805" s="61">
        <f>IF($AA$16,$Z$16*($Q805-1)/(1+BW807*($Q805-1)),0)</f>
        <v>1.6265369310939519E-2</v>
      </c>
      <c r="BY805" s="114">
        <f>IF(BX805=0,0,-1*BX805^2/$Z$16)</f>
        <v>-2.6456223882125309E-3</v>
      </c>
      <c r="BZ805" s="61">
        <f>IF($AA$16,$Z$16*($Q805-1)/(1+BY807*($Q805-1)),0)</f>
        <v>1.6265369310939519E-2</v>
      </c>
      <c r="CA805" s="114">
        <f>IF(BZ805=0,0,-1*BZ805^2/$Z$16)</f>
        <v>-2.6456223882125309E-3</v>
      </c>
      <c r="CB805" s="61">
        <f>IF($AA$16,$Z$16*($Q805-1)/(1+CA807*($Q805-1)),0)</f>
        <v>1.6265369310939519E-2</v>
      </c>
      <c r="CC805" s="114">
        <f>IF(CB805=0,0,-1*CB805^2/$Z$16)</f>
        <v>-2.6456223882125309E-3</v>
      </c>
      <c r="CD805" s="61">
        <f>IF($AA$16,$Z$16*($Q805-1)/(1+CC807*($Q805-1)),0)</f>
        <v>1.6265369310939519E-2</v>
      </c>
      <c r="CE805" s="114">
        <f>IF(CD805=0,0,-1*CD805^2/$Z$16)</f>
        <v>-2.6456223882125309E-3</v>
      </c>
      <c r="CF805" s="61">
        <f>IF($AA$16,$Z$16*($Q805-1)/(1+CE807*($Q805-1)),0)</f>
        <v>1.6265369310939519E-2</v>
      </c>
      <c r="CG805" s="114">
        <f>IF(CF805=0,0,-1*CF805^2/$Z$16)</f>
        <v>-2.6456223882125309E-3</v>
      </c>
      <c r="CH805" s="61">
        <f>IF($AA$16,$Z$16*($Q805-1)/(1+CG807*($Q805-1)),0)</f>
        <v>1.6265369310939519E-2</v>
      </c>
      <c r="CI805" s="114">
        <f>IF(CH805=0,0,-1*CH805^2/$Z$16)</f>
        <v>-2.6456223882125309E-3</v>
      </c>
      <c r="CJ805" s="61">
        <f>IF($AA$16,$Z$16*($Q805-1)/(1+CI807*($Q805-1)),0)</f>
        <v>1.6265369310939519E-2</v>
      </c>
      <c r="CK805" s="114">
        <f>IF(CJ805=0,0,-1*CJ805^2/$Z$16)</f>
        <v>-2.6456223882125309E-3</v>
      </c>
      <c r="CL805" s="61">
        <f>IF($AA$16,$Z$16*($Q805-1)/(1+CK807*($Q805-1)),0)</f>
        <v>1.6265369310939519E-2</v>
      </c>
      <c r="CM805" s="114">
        <f>IF(CL805=0,0,-1*CL805^2/$Z$16)</f>
        <v>-2.6456223882125309E-3</v>
      </c>
      <c r="CN805" s="61">
        <f>IF($AA$16,$Z$16*($Q805-1)/(1+CM807*($Q805-1)),0)</f>
        <v>1.6265369310939519E-2</v>
      </c>
      <c r="CO805" s="114">
        <f>IF(CN805=0,0,-1*CN805^2/$Z$16)</f>
        <v>-2.6456223882125309E-3</v>
      </c>
      <c r="CP805" s="61">
        <f>IF($AA$16,$Z$16*($Q805-1)/(1+CO807*($Q805-1)),0)</f>
        <v>1.6265369310939519E-2</v>
      </c>
      <c r="CQ805" s="114">
        <f>IF(CP805=0,0,-1*CP805^2/$Z$16)</f>
        <v>-2.6456223882125309E-3</v>
      </c>
      <c r="CR805" s="61">
        <f>IF($AA$16,$Z$16*($Q805-1)/(1+CQ807*($Q805-1)),0)</f>
        <v>1.6265369310939519E-2</v>
      </c>
      <c r="CS805" s="114">
        <f>IF(CR805=0,0,-1*CR805^2/$Z$16)</f>
        <v>-2.6456223882125309E-3</v>
      </c>
      <c r="CT805" s="61">
        <f>IF($AA$16,$Z$16*($Q805-1)/(1+CS807*($Q805-1)),0)</f>
        <v>1.6265369310939519E-2</v>
      </c>
      <c r="CU805" s="114">
        <f>IF(CT805=0,0,-1*CT805^2/$Z$16)</f>
        <v>-2.6456223882125309E-3</v>
      </c>
      <c r="CV805" s="61">
        <f>IF($AA$16,$Z$16*($Q805-1)/(1+CU807*($Q805-1)),0)</f>
        <v>1.6265369310939519E-2</v>
      </c>
      <c r="CW805" s="114">
        <f>IF(CV805=0,0,-1*CV805^2/$Z$16)</f>
        <v>-2.6456223882125309E-3</v>
      </c>
      <c r="CX805" s="61">
        <f>IF($AA$16,$Z$16*($Q805-1)/(1+CW807*($Q805-1)),0)</f>
        <v>1.6265369310939519E-2</v>
      </c>
      <c r="CY805" s="114">
        <f>IF(CX805=0,0,-1*CX805^2/$Z$16)</f>
        <v>-2.6456223882125309E-3</v>
      </c>
      <c r="CZ805" s="61">
        <f>IF($AA$16,$Z$16*($Q805-1)/(1+CY807*($Q805-1)),0)</f>
        <v>1.6265369310939519E-2</v>
      </c>
      <c r="DA805" s="114">
        <f>IF(CZ805=0,0,-1*CZ805^2/$Z$16)</f>
        <v>-2.6456223882125309E-3</v>
      </c>
      <c r="DB805" s="61">
        <f>IF($AA$16,$Z$16*($Q805-1)/(1+DA807*($Q805-1)),0)</f>
        <v>1.6265369310939519E-2</v>
      </c>
      <c r="DC805" s="114">
        <f>IF(DB805=0,0,-1*DB805^2/$Z$16)</f>
        <v>-2.6456223882125309E-3</v>
      </c>
      <c r="DD805" s="61">
        <f>IF($AA$16,$Z$16*($Q805-1)/(1+DC807*($Q805-1)),0)</f>
        <v>1.6265369310939519E-2</v>
      </c>
      <c r="DE805" s="114">
        <f>IF(DD805=0,0,-1*DD805^2/$Z$16)</f>
        <v>-2.6456223882125309E-3</v>
      </c>
      <c r="DF805" s="61">
        <f>IF($AA$16,$Z$16*($Q805-1)/(1+DE807*($Q805-1)),0)</f>
        <v>1.6265369310939519E-2</v>
      </c>
      <c r="DG805" s="114">
        <f>IF(DF805=0,0,-1*DF805^2/$Z$16)</f>
        <v>-2.6456223882125309E-3</v>
      </c>
      <c r="DH805" s="61">
        <f>IF($AA$16,$Z$16*($Q805-1)/(1+DG807*($Q805-1)),0)</f>
        <v>1.6265369310939519E-2</v>
      </c>
      <c r="DI805" s="114">
        <f>IF(DH805=0,0,-1*DH805^2/$Z$16)</f>
        <v>-2.6456223882125309E-3</v>
      </c>
      <c r="DJ805" s="61">
        <f>IF($AA$16,$Z$16*($Q805-1)/(1+DI807*($Q805-1)),0)</f>
        <v>1.6265369310939519E-2</v>
      </c>
      <c r="DK805" s="114">
        <f>IF(DJ805=0,0,-1*DJ805^2/$Z$16)</f>
        <v>-2.6456223882125309E-3</v>
      </c>
      <c r="DL805" s="61">
        <f>IF($AA$16,$Z$16*($Q805-1)/(1+DK807*($Q805-1)),0)</f>
        <v>1.6265369310939519E-2</v>
      </c>
      <c r="DM805" s="154">
        <f>IF(DL805=0,0,-1*DL805^2/$Z$16)</f>
        <v>-2.6456223882125309E-3</v>
      </c>
    </row>
    <row r="806" spans="14:117" x14ac:dyDescent="0.25">
      <c r="N806" s="157">
        <f>SUM(N796:N805)</f>
        <v>1</v>
      </c>
      <c r="O806" s="167">
        <f>SUM(O796:O805)</f>
        <v>1</v>
      </c>
      <c r="P806" s="162"/>
      <c r="Q806" s="61"/>
      <c r="R806" s="61">
        <f t="shared" ref="R806:CC806" si="147">SUM(R796:R805)</f>
        <v>7.6865597220532322E-14</v>
      </c>
      <c r="S806" s="61">
        <f t="shared" si="147"/>
        <v>-1.310073704474247</v>
      </c>
      <c r="T806" s="61">
        <f t="shared" si="147"/>
        <v>-4.824758430138406E-3</v>
      </c>
      <c r="U806" s="61">
        <f t="shared" si="147"/>
        <v>-1.299911101871557</v>
      </c>
      <c r="V806" s="61">
        <f t="shared" si="147"/>
        <v>1.8811509485589656E-5</v>
      </c>
      <c r="W806" s="61">
        <f t="shared" si="147"/>
        <v>-1.3101139454968387</v>
      </c>
      <c r="X806" s="61">
        <f t="shared" si="147"/>
        <v>2.8890681513793481E-10</v>
      </c>
      <c r="Y806" s="61">
        <f t="shared" si="147"/>
        <v>-1.3100737050920666</v>
      </c>
      <c r="Z806" s="61">
        <f t="shared" si="147"/>
        <v>-9.0205620750793969E-17</v>
      </c>
      <c r="AA806" s="61">
        <f t="shared" si="147"/>
        <v>-1.3100737044740824</v>
      </c>
      <c r="AB806" s="61">
        <f t="shared" si="147"/>
        <v>7.6327832942979512E-17</v>
      </c>
      <c r="AC806" s="61">
        <f t="shared" si="147"/>
        <v>-1.3100737044740827</v>
      </c>
      <c r="AD806" s="61">
        <f t="shared" si="147"/>
        <v>-9.0205620750793969E-17</v>
      </c>
      <c r="AE806" s="61">
        <f t="shared" si="147"/>
        <v>-1.3100737044740824</v>
      </c>
      <c r="AF806" s="61">
        <f t="shared" si="147"/>
        <v>7.6327832942979512E-17</v>
      </c>
      <c r="AG806" s="61">
        <f t="shared" si="147"/>
        <v>-1.3100737044740827</v>
      </c>
      <c r="AH806" s="61">
        <f t="shared" si="147"/>
        <v>-9.0205620750793969E-17</v>
      </c>
      <c r="AI806" s="61">
        <f t="shared" si="147"/>
        <v>-1.3100737044740824</v>
      </c>
      <c r="AJ806" s="61">
        <f t="shared" si="147"/>
        <v>7.6327832942979512E-17</v>
      </c>
      <c r="AK806" s="61">
        <f t="shared" si="147"/>
        <v>-1.3100737044740827</v>
      </c>
      <c r="AL806" s="61">
        <f t="shared" si="147"/>
        <v>-9.0205620750793969E-17</v>
      </c>
      <c r="AM806" s="61">
        <f t="shared" si="147"/>
        <v>-1.3100737044740824</v>
      </c>
      <c r="AN806" s="61">
        <f t="shared" si="147"/>
        <v>7.6327832942979512E-17</v>
      </c>
      <c r="AO806" s="61">
        <f t="shared" si="147"/>
        <v>-1.3100737044740827</v>
      </c>
      <c r="AP806" s="61">
        <f t="shared" si="147"/>
        <v>-9.0205620750793969E-17</v>
      </c>
      <c r="AQ806" s="61">
        <f t="shared" si="147"/>
        <v>-1.3100737044740824</v>
      </c>
      <c r="AR806" s="61">
        <f t="shared" si="147"/>
        <v>7.6327832942979512E-17</v>
      </c>
      <c r="AS806" s="61">
        <f t="shared" si="147"/>
        <v>-1.3100737044740827</v>
      </c>
      <c r="AT806" s="61">
        <f t="shared" si="147"/>
        <v>-9.0205620750793969E-17</v>
      </c>
      <c r="AU806" s="61">
        <f t="shared" si="147"/>
        <v>-1.3100737044740824</v>
      </c>
      <c r="AV806" s="61">
        <f t="shared" si="147"/>
        <v>7.6327832942979512E-17</v>
      </c>
      <c r="AW806" s="61">
        <f t="shared" si="147"/>
        <v>-1.3100737044740827</v>
      </c>
      <c r="AX806" s="61">
        <f t="shared" si="147"/>
        <v>-9.0205620750793969E-17</v>
      </c>
      <c r="AY806" s="61">
        <f t="shared" si="147"/>
        <v>-1.3100737044740824</v>
      </c>
      <c r="AZ806" s="61">
        <f t="shared" si="147"/>
        <v>7.6327832942979512E-17</v>
      </c>
      <c r="BA806" s="61">
        <f t="shared" si="147"/>
        <v>-1.3100737044740827</v>
      </c>
      <c r="BB806" s="61">
        <f t="shared" si="147"/>
        <v>-9.0205620750793969E-17</v>
      </c>
      <c r="BC806" s="61">
        <f t="shared" si="147"/>
        <v>-1.3100737044740824</v>
      </c>
      <c r="BD806" s="61">
        <f t="shared" si="147"/>
        <v>7.6327832942979512E-17</v>
      </c>
      <c r="BE806" s="61">
        <f t="shared" si="147"/>
        <v>-1.3100737044740827</v>
      </c>
      <c r="BF806" s="61">
        <f t="shared" si="147"/>
        <v>-9.0205620750793969E-17</v>
      </c>
      <c r="BG806" s="61">
        <f t="shared" si="147"/>
        <v>-1.3100737044740824</v>
      </c>
      <c r="BH806" s="61">
        <f t="shared" si="147"/>
        <v>7.6327832942979512E-17</v>
      </c>
      <c r="BI806" s="61">
        <f t="shared" si="147"/>
        <v>-1.3100737044740827</v>
      </c>
      <c r="BJ806" s="61">
        <f t="shared" si="147"/>
        <v>-9.0205620750793969E-17</v>
      </c>
      <c r="BK806" s="61">
        <f t="shared" si="147"/>
        <v>-1.3100737044740824</v>
      </c>
      <c r="BL806" s="61">
        <f t="shared" si="147"/>
        <v>7.6327832942979512E-17</v>
      </c>
      <c r="BM806" s="61">
        <f t="shared" si="147"/>
        <v>-1.3100737044740827</v>
      </c>
      <c r="BN806" s="61">
        <f t="shared" si="147"/>
        <v>-9.0205620750793969E-17</v>
      </c>
      <c r="BO806" s="61">
        <f t="shared" si="147"/>
        <v>-1.3100737044740824</v>
      </c>
      <c r="BP806" s="61">
        <f t="shared" si="147"/>
        <v>7.6327832942979512E-17</v>
      </c>
      <c r="BQ806" s="61">
        <f t="shared" si="147"/>
        <v>-1.3100737044740827</v>
      </c>
      <c r="BR806" s="61">
        <f t="shared" si="147"/>
        <v>-9.0205620750793969E-17</v>
      </c>
      <c r="BS806" s="61">
        <f t="shared" si="147"/>
        <v>-1.3100737044740824</v>
      </c>
      <c r="BT806" s="61">
        <f t="shared" si="147"/>
        <v>7.6327832942979512E-17</v>
      </c>
      <c r="BU806" s="61">
        <f t="shared" si="147"/>
        <v>-1.3100737044740827</v>
      </c>
      <c r="BV806" s="61">
        <f t="shared" si="147"/>
        <v>-9.0205620750793969E-17</v>
      </c>
      <c r="BW806" s="61">
        <f t="shared" si="147"/>
        <v>-1.3100737044740824</v>
      </c>
      <c r="BX806" s="61">
        <f t="shared" si="147"/>
        <v>7.6327832942979512E-17</v>
      </c>
      <c r="BY806" s="61">
        <f t="shared" si="147"/>
        <v>-1.3100737044740827</v>
      </c>
      <c r="BZ806" s="61">
        <f t="shared" si="147"/>
        <v>-9.0205620750793969E-17</v>
      </c>
      <c r="CA806" s="61">
        <f t="shared" si="147"/>
        <v>-1.3100737044740824</v>
      </c>
      <c r="CB806" s="61">
        <f t="shared" si="147"/>
        <v>7.6327832942979512E-17</v>
      </c>
      <c r="CC806" s="61">
        <f t="shared" si="147"/>
        <v>-1.3100737044740827</v>
      </c>
      <c r="CD806" s="61">
        <f t="shared" ref="CD806:DM806" si="148">SUM(CD796:CD805)</f>
        <v>-9.0205620750793969E-17</v>
      </c>
      <c r="CE806" s="61">
        <f t="shared" si="148"/>
        <v>-1.3100737044740824</v>
      </c>
      <c r="CF806" s="61">
        <f t="shared" si="148"/>
        <v>7.6327832942979512E-17</v>
      </c>
      <c r="CG806" s="61">
        <f t="shared" si="148"/>
        <v>-1.3100737044740827</v>
      </c>
      <c r="CH806" s="61">
        <f t="shared" si="148"/>
        <v>-9.0205620750793969E-17</v>
      </c>
      <c r="CI806" s="61">
        <f t="shared" si="148"/>
        <v>-1.3100737044740824</v>
      </c>
      <c r="CJ806" s="61">
        <f t="shared" si="148"/>
        <v>7.6327832942979512E-17</v>
      </c>
      <c r="CK806" s="61">
        <f t="shared" si="148"/>
        <v>-1.3100737044740827</v>
      </c>
      <c r="CL806" s="61">
        <f t="shared" si="148"/>
        <v>-9.0205620750793969E-17</v>
      </c>
      <c r="CM806" s="61">
        <f t="shared" si="148"/>
        <v>-1.3100737044740824</v>
      </c>
      <c r="CN806" s="61">
        <f t="shared" si="148"/>
        <v>7.6327832942979512E-17</v>
      </c>
      <c r="CO806" s="61">
        <f t="shared" si="148"/>
        <v>-1.3100737044740827</v>
      </c>
      <c r="CP806" s="61">
        <f t="shared" si="148"/>
        <v>-9.0205620750793969E-17</v>
      </c>
      <c r="CQ806" s="61">
        <f t="shared" si="148"/>
        <v>-1.3100737044740824</v>
      </c>
      <c r="CR806" s="61">
        <f t="shared" si="148"/>
        <v>7.6327832942979512E-17</v>
      </c>
      <c r="CS806" s="61">
        <f t="shared" si="148"/>
        <v>-1.3100737044740827</v>
      </c>
      <c r="CT806" s="61">
        <f t="shared" si="148"/>
        <v>-9.0205620750793969E-17</v>
      </c>
      <c r="CU806" s="61">
        <f t="shared" si="148"/>
        <v>-1.3100737044740824</v>
      </c>
      <c r="CV806" s="61">
        <f t="shared" si="148"/>
        <v>7.6327832942979512E-17</v>
      </c>
      <c r="CW806" s="61">
        <f t="shared" si="148"/>
        <v>-1.3100737044740827</v>
      </c>
      <c r="CX806" s="61">
        <f t="shared" si="148"/>
        <v>-9.0205620750793969E-17</v>
      </c>
      <c r="CY806" s="61">
        <f t="shared" si="148"/>
        <v>-1.3100737044740824</v>
      </c>
      <c r="CZ806" s="61">
        <f t="shared" si="148"/>
        <v>7.6327832942979512E-17</v>
      </c>
      <c r="DA806" s="61">
        <f t="shared" si="148"/>
        <v>-1.3100737044740827</v>
      </c>
      <c r="DB806" s="61">
        <f t="shared" si="148"/>
        <v>-9.0205620750793969E-17</v>
      </c>
      <c r="DC806" s="61">
        <f t="shared" si="148"/>
        <v>-1.3100737044740824</v>
      </c>
      <c r="DD806" s="61">
        <f t="shared" si="148"/>
        <v>7.6327832942979512E-17</v>
      </c>
      <c r="DE806" s="61">
        <f t="shared" si="148"/>
        <v>-1.3100737044740827</v>
      </c>
      <c r="DF806" s="61">
        <f t="shared" si="148"/>
        <v>-9.0205620750793969E-17</v>
      </c>
      <c r="DG806" s="61">
        <f t="shared" si="148"/>
        <v>-1.3100737044740824</v>
      </c>
      <c r="DH806" s="61">
        <f t="shared" si="148"/>
        <v>7.6327832942979512E-17</v>
      </c>
      <c r="DI806" s="61">
        <f t="shared" si="148"/>
        <v>-1.3100737044740827</v>
      </c>
      <c r="DJ806" s="61">
        <f t="shared" si="148"/>
        <v>-9.0205620750793969E-17</v>
      </c>
      <c r="DK806" s="61">
        <f t="shared" si="148"/>
        <v>-1.3100737044740824</v>
      </c>
      <c r="DL806" s="61">
        <f t="shared" si="148"/>
        <v>7.6327832942979512E-17</v>
      </c>
      <c r="DM806" s="77">
        <f t="shared" si="148"/>
        <v>-1.3100737044740827</v>
      </c>
    </row>
    <row r="807" spans="14:117" x14ac:dyDescent="0.25">
      <c r="N807" s="54" t="s">
        <v>624</v>
      </c>
      <c r="O807" s="55"/>
      <c r="P807" s="174" t="b">
        <f>IF(P808,IF(AND((ABS(DM807-DK807)&lt;0.001),(O794&gt;=0),(O794&lt;=1)),TRUE,FALSE),FALSE)</f>
        <v>1</v>
      </c>
      <c r="Q807" s="54"/>
      <c r="R807" s="55" t="s">
        <v>623</v>
      </c>
      <c r="S807" s="166">
        <f>$O$34-R806/S806</f>
        <v>0.24679164318655836</v>
      </c>
      <c r="T807" s="165">
        <f>ABS(U807-S807)</f>
        <v>3.7116064500040957E-3</v>
      </c>
      <c r="U807" s="164">
        <f>S807-T806/U806</f>
        <v>0.24308003673655426</v>
      </c>
      <c r="V807" s="165">
        <f>ABS(W807-U807)</f>
        <v>1.4358681968279496E-5</v>
      </c>
      <c r="W807" s="164">
        <f>U807-V806/W806</f>
        <v>0.24309439541852254</v>
      </c>
      <c r="X807" s="165">
        <f>ABS(Y807-W807)</f>
        <v>2.2052715209497364E-10</v>
      </c>
      <c r="Y807" s="164">
        <f>W807-X806/Y806</f>
        <v>0.24309439563904969</v>
      </c>
      <c r="Z807" s="165">
        <f>ABS(AA807-Y807)</f>
        <v>5.5511151231257827E-17</v>
      </c>
      <c r="AA807" s="164">
        <f>Y807-Z806/AA806</f>
        <v>0.24309439563904964</v>
      </c>
      <c r="AB807" s="165">
        <f>ABS(AC807-AA807)</f>
        <v>5.5511151231257827E-17</v>
      </c>
      <c r="AC807" s="164">
        <f>AA807-AB806/AC806</f>
        <v>0.24309439563904969</v>
      </c>
      <c r="AD807" s="165">
        <f>ABS(AE807-AC807)</f>
        <v>5.5511151231257827E-17</v>
      </c>
      <c r="AE807" s="164">
        <f>AC807-AD806/AE806</f>
        <v>0.24309439563904964</v>
      </c>
      <c r="AF807" s="165">
        <f>ABS(AG807-AE807)</f>
        <v>5.5511151231257827E-17</v>
      </c>
      <c r="AG807" s="164">
        <f>AE807-AF806/AG806</f>
        <v>0.24309439563904969</v>
      </c>
      <c r="AH807" s="165">
        <f>ABS(AI807-AG807)</f>
        <v>5.5511151231257827E-17</v>
      </c>
      <c r="AI807" s="164">
        <f>AG807-AH806/AI806</f>
        <v>0.24309439563904964</v>
      </c>
      <c r="AJ807" s="165">
        <f>ABS(AK807-AI807)</f>
        <v>5.5511151231257827E-17</v>
      </c>
      <c r="AK807" s="164">
        <f>AI807-AJ806/AK806</f>
        <v>0.24309439563904969</v>
      </c>
      <c r="AL807" s="165">
        <f>ABS(AM807-AK807)</f>
        <v>5.5511151231257827E-17</v>
      </c>
      <c r="AM807" s="164">
        <f>AK807-AL806/AM806</f>
        <v>0.24309439563904964</v>
      </c>
      <c r="AN807" s="165">
        <f>ABS(AO807-AM807)</f>
        <v>5.5511151231257827E-17</v>
      </c>
      <c r="AO807" s="164">
        <f>AM807-AN806/AO806</f>
        <v>0.24309439563904969</v>
      </c>
      <c r="AP807" s="165">
        <f>ABS(AQ807-AO807)</f>
        <v>5.5511151231257827E-17</v>
      </c>
      <c r="AQ807" s="164">
        <f>AO807-AP806/AQ806</f>
        <v>0.24309439563904964</v>
      </c>
      <c r="AR807" s="165">
        <f>ABS(AS807-AQ807)</f>
        <v>5.5511151231257827E-17</v>
      </c>
      <c r="AS807" s="164">
        <f>AQ807-AR806/AS806</f>
        <v>0.24309439563904969</v>
      </c>
      <c r="AT807" s="165">
        <f>ABS(AU807-AS807)</f>
        <v>5.5511151231257827E-17</v>
      </c>
      <c r="AU807" s="164">
        <f>AS807-AT806/AU806</f>
        <v>0.24309439563904964</v>
      </c>
      <c r="AV807" s="165">
        <f>ABS(AW807-AU807)</f>
        <v>5.5511151231257827E-17</v>
      </c>
      <c r="AW807" s="164">
        <f>AU807-AV806/AW806</f>
        <v>0.24309439563904969</v>
      </c>
      <c r="AX807" s="165">
        <f>ABS(AY807-AW807)</f>
        <v>5.5511151231257827E-17</v>
      </c>
      <c r="AY807" s="164">
        <f>AW807-AX806/AY806</f>
        <v>0.24309439563904964</v>
      </c>
      <c r="AZ807" s="165">
        <f>ABS(BA807-AY807)</f>
        <v>5.5511151231257827E-17</v>
      </c>
      <c r="BA807" s="164">
        <f>AY807-AZ806/BA806</f>
        <v>0.24309439563904969</v>
      </c>
      <c r="BB807" s="165">
        <f>ABS(BC807-BA807)</f>
        <v>5.5511151231257827E-17</v>
      </c>
      <c r="BC807" s="164">
        <f>BA807-BB806/BC806</f>
        <v>0.24309439563904964</v>
      </c>
      <c r="BD807" s="165">
        <f>ABS(BE807-BC807)</f>
        <v>5.5511151231257827E-17</v>
      </c>
      <c r="BE807" s="164">
        <f>BC807-BD806/BE806</f>
        <v>0.24309439563904969</v>
      </c>
      <c r="BF807" s="165">
        <f>ABS(BG807-BE807)</f>
        <v>5.5511151231257827E-17</v>
      </c>
      <c r="BG807" s="164">
        <f>BE807-BF806/BG806</f>
        <v>0.24309439563904964</v>
      </c>
      <c r="BH807" s="165">
        <f>ABS(BI807-BG807)</f>
        <v>5.5511151231257827E-17</v>
      </c>
      <c r="BI807" s="164">
        <f>BG807-BH806/BI806</f>
        <v>0.24309439563904969</v>
      </c>
      <c r="BJ807" s="165">
        <f>ABS(BK807-BI807)</f>
        <v>5.5511151231257827E-17</v>
      </c>
      <c r="BK807" s="164">
        <f>BI807-BJ806/BK806</f>
        <v>0.24309439563904964</v>
      </c>
      <c r="BL807" s="165">
        <f>ABS(BM807-BK807)</f>
        <v>5.5511151231257827E-17</v>
      </c>
      <c r="BM807" s="164">
        <f>BK807-BL806/BM806</f>
        <v>0.24309439563904969</v>
      </c>
      <c r="BN807" s="165">
        <f>ABS(BO807-BM807)</f>
        <v>5.5511151231257827E-17</v>
      </c>
      <c r="BO807" s="164">
        <f>BM807-BN806/BO806</f>
        <v>0.24309439563904964</v>
      </c>
      <c r="BP807" s="165">
        <f>ABS(BQ807-BO807)</f>
        <v>5.5511151231257827E-17</v>
      </c>
      <c r="BQ807" s="164">
        <f>BO807-BP806/BQ806</f>
        <v>0.24309439563904969</v>
      </c>
      <c r="BR807" s="165">
        <f>ABS(BS807-BQ807)</f>
        <v>5.5511151231257827E-17</v>
      </c>
      <c r="BS807" s="164">
        <f>BQ807-BR806/BS806</f>
        <v>0.24309439563904964</v>
      </c>
      <c r="BT807" s="165">
        <f>ABS(BU807-BS807)</f>
        <v>5.5511151231257827E-17</v>
      </c>
      <c r="BU807" s="164">
        <f>BS807-BT806/BU806</f>
        <v>0.24309439563904969</v>
      </c>
      <c r="BV807" s="165">
        <f>ABS(BW807-BU807)</f>
        <v>5.5511151231257827E-17</v>
      </c>
      <c r="BW807" s="164">
        <f>BU807-BV806/BW806</f>
        <v>0.24309439563904964</v>
      </c>
      <c r="BX807" s="165">
        <f>ABS(BY807-BW807)</f>
        <v>5.5511151231257827E-17</v>
      </c>
      <c r="BY807" s="164">
        <f>BW807-BX806/BY806</f>
        <v>0.24309439563904969</v>
      </c>
      <c r="BZ807" s="165">
        <f>ABS(CA807-BY807)</f>
        <v>5.5511151231257827E-17</v>
      </c>
      <c r="CA807" s="164">
        <f>BY807-BZ806/CA806</f>
        <v>0.24309439563904964</v>
      </c>
      <c r="CB807" s="165">
        <f>ABS(CC807-CA807)</f>
        <v>5.5511151231257827E-17</v>
      </c>
      <c r="CC807" s="164">
        <f>CA807-CB806/CC806</f>
        <v>0.24309439563904969</v>
      </c>
      <c r="CD807" s="165">
        <f>ABS(CE807-CC807)</f>
        <v>5.5511151231257827E-17</v>
      </c>
      <c r="CE807" s="164">
        <f>CC807-CD806/CE806</f>
        <v>0.24309439563904964</v>
      </c>
      <c r="CF807" s="165">
        <f>ABS(CG807-CE807)</f>
        <v>5.5511151231257827E-17</v>
      </c>
      <c r="CG807" s="164">
        <f>CE807-CF806/CG806</f>
        <v>0.24309439563904969</v>
      </c>
      <c r="CH807" s="165">
        <f>ABS(CI807-CG807)</f>
        <v>5.5511151231257827E-17</v>
      </c>
      <c r="CI807" s="164">
        <f>CG807-CH806/CI806</f>
        <v>0.24309439563904964</v>
      </c>
      <c r="CJ807" s="165">
        <f>ABS(CK807-CI807)</f>
        <v>5.5511151231257827E-17</v>
      </c>
      <c r="CK807" s="164">
        <f>CI807-CJ806/CK806</f>
        <v>0.24309439563904969</v>
      </c>
      <c r="CL807" s="165">
        <f>ABS(CM807-CK807)</f>
        <v>5.5511151231257827E-17</v>
      </c>
      <c r="CM807" s="164">
        <f>CK807-CL806/CM806</f>
        <v>0.24309439563904964</v>
      </c>
      <c r="CN807" s="165">
        <f>ABS(CO807-CM807)</f>
        <v>5.5511151231257827E-17</v>
      </c>
      <c r="CO807" s="164">
        <f>CM807-CN806/CO806</f>
        <v>0.24309439563904969</v>
      </c>
      <c r="CP807" s="165">
        <f>ABS(CQ807-CO807)</f>
        <v>5.5511151231257827E-17</v>
      </c>
      <c r="CQ807" s="164">
        <f>CO807-CP806/CQ806</f>
        <v>0.24309439563904964</v>
      </c>
      <c r="CR807" s="165">
        <f>ABS(CS807-CQ807)</f>
        <v>5.5511151231257827E-17</v>
      </c>
      <c r="CS807" s="164">
        <f>CQ807-CR806/CS806</f>
        <v>0.24309439563904969</v>
      </c>
      <c r="CT807" s="165">
        <f>ABS(CU807-CS807)</f>
        <v>5.5511151231257827E-17</v>
      </c>
      <c r="CU807" s="164">
        <f>CS807-CT806/CU806</f>
        <v>0.24309439563904964</v>
      </c>
      <c r="CV807" s="165">
        <f>ABS(CW807-CU807)</f>
        <v>5.5511151231257827E-17</v>
      </c>
      <c r="CW807" s="164">
        <f>CU807-CV806/CW806</f>
        <v>0.24309439563904969</v>
      </c>
      <c r="CX807" s="165">
        <f>ABS(CY807-CW807)</f>
        <v>5.5511151231257827E-17</v>
      </c>
      <c r="CY807" s="164">
        <f>CW807-CX806/CY806</f>
        <v>0.24309439563904964</v>
      </c>
      <c r="CZ807" s="165">
        <f>ABS(DA807-CY807)</f>
        <v>5.5511151231257827E-17</v>
      </c>
      <c r="DA807" s="164">
        <f>CY807-CZ806/DA806</f>
        <v>0.24309439563904969</v>
      </c>
      <c r="DB807" s="165">
        <f>ABS(DC807-DA807)</f>
        <v>5.5511151231257827E-17</v>
      </c>
      <c r="DC807" s="164">
        <f>DA807-DB806/DC806</f>
        <v>0.24309439563904964</v>
      </c>
      <c r="DD807" s="165">
        <f>ABS(DE807-DC807)</f>
        <v>5.5511151231257827E-17</v>
      </c>
      <c r="DE807" s="164">
        <f>DC807-DD806/DE806</f>
        <v>0.24309439563904969</v>
      </c>
      <c r="DF807" s="165">
        <f>ABS(DG807-DE807)</f>
        <v>5.5511151231257827E-17</v>
      </c>
      <c r="DG807" s="164">
        <f>DE807-DF806/DG806</f>
        <v>0.24309439563904964</v>
      </c>
      <c r="DH807" s="165">
        <f>ABS(DI807-DG807)</f>
        <v>5.5511151231257827E-17</v>
      </c>
      <c r="DI807" s="164">
        <f>DG807-DH806/DI806</f>
        <v>0.24309439563904969</v>
      </c>
      <c r="DJ807" s="165">
        <f>ABS(DK807-DI807)</f>
        <v>5.5511151231257827E-17</v>
      </c>
      <c r="DK807" s="164">
        <f>DI807-DJ806/DK806</f>
        <v>0.24309439563904964</v>
      </c>
      <c r="DL807" s="165">
        <f>ABS(DM807-DK807)</f>
        <v>5.5511151231257827E-17</v>
      </c>
      <c r="DM807" s="166">
        <f>DK807-DL806/DM806</f>
        <v>0.24309439563904969</v>
      </c>
    </row>
    <row r="808" spans="14:117" x14ac:dyDescent="0.25">
      <c r="N808" s="70" t="s">
        <v>625</v>
      </c>
      <c r="O808" s="73"/>
      <c r="P808" s="175" t="b">
        <f>IF(ISNUMBER(O794),TRUE,FALSE)</f>
        <v>1</v>
      </c>
      <c r="Q808" s="70"/>
      <c r="R808" s="73"/>
      <c r="S808" s="80"/>
      <c r="T808" s="73"/>
      <c r="U808" s="73"/>
      <c r="V808" s="73"/>
      <c r="W808" s="73"/>
      <c r="X808" s="73"/>
      <c r="Y808" s="73"/>
      <c r="Z808" s="73"/>
      <c r="AA808" s="73"/>
      <c r="AB808" s="73"/>
      <c r="AC808" s="73"/>
      <c r="AD808" s="73"/>
      <c r="AE808" s="73"/>
      <c r="AF808" s="73"/>
      <c r="AG808" s="73"/>
      <c r="AH808" s="73"/>
      <c r="AI808" s="73"/>
      <c r="AJ808" s="73"/>
      <c r="AK808" s="73"/>
      <c r="AL808" s="73"/>
      <c r="AM808" s="73"/>
      <c r="AN808" s="73"/>
      <c r="AO808" s="73"/>
      <c r="AP808" s="73"/>
      <c r="AQ808" s="73"/>
      <c r="AR808" s="73"/>
      <c r="AS808" s="73"/>
      <c r="AT808" s="73"/>
      <c r="AU808" s="73"/>
      <c r="AV808" s="73"/>
      <c r="AW808" s="73"/>
      <c r="AX808" s="73"/>
      <c r="AY808" s="73"/>
      <c r="AZ808" s="73"/>
      <c r="BA808" s="73"/>
      <c r="BB808" s="73"/>
      <c r="BC808" s="73"/>
      <c r="BD808" s="73"/>
      <c r="BE808" s="73"/>
      <c r="BF808" s="73"/>
      <c r="BG808" s="73"/>
      <c r="BH808" s="73"/>
      <c r="BI808" s="73"/>
      <c r="BJ808" s="73"/>
      <c r="BK808" s="73"/>
      <c r="BL808" s="73"/>
      <c r="BM808" s="73"/>
      <c r="BN808" s="73"/>
      <c r="BO808" s="73"/>
      <c r="BP808" s="73"/>
      <c r="BQ808" s="73"/>
      <c r="BR808" s="73"/>
      <c r="BS808" s="73"/>
      <c r="BT808" s="73"/>
      <c r="BU808" s="73"/>
      <c r="BV808" s="73"/>
      <c r="BW808" s="73"/>
      <c r="BX808" s="73"/>
      <c r="BY808" s="73"/>
      <c r="BZ808" s="73"/>
      <c r="CA808" s="73"/>
      <c r="CB808" s="73"/>
      <c r="CC808" s="73"/>
      <c r="CD808" s="73"/>
      <c r="CE808" s="73"/>
      <c r="CF808" s="73"/>
      <c r="CG808" s="73"/>
      <c r="CH808" s="73"/>
      <c r="CI808" s="73"/>
      <c r="CJ808" s="73"/>
      <c r="CK808" s="73"/>
      <c r="CL808" s="73"/>
      <c r="CM808" s="73"/>
      <c r="CN808" s="73"/>
      <c r="CO808" s="73"/>
      <c r="CP808" s="73"/>
      <c r="CQ808" s="73"/>
      <c r="CR808" s="73"/>
      <c r="CS808" s="73"/>
      <c r="CT808" s="73"/>
      <c r="CU808" s="73"/>
      <c r="CV808" s="73"/>
      <c r="CW808" s="73"/>
      <c r="CX808" s="73"/>
      <c r="CY808" s="73"/>
      <c r="CZ808" s="73"/>
      <c r="DA808" s="73"/>
      <c r="DB808" s="73"/>
      <c r="DC808" s="73"/>
      <c r="DD808" s="73"/>
      <c r="DE808" s="73"/>
      <c r="DF808" s="73"/>
      <c r="DG808" s="73"/>
      <c r="DH808" s="73"/>
      <c r="DI808" s="73"/>
      <c r="DJ808" s="73"/>
      <c r="DK808" s="73"/>
      <c r="DL808" s="73"/>
      <c r="DM808" s="80"/>
    </row>
    <row r="809" spans="14:117" x14ac:dyDescent="0.25">
      <c r="N809" s="176" t="s">
        <v>628</v>
      </c>
      <c r="O809" s="177"/>
      <c r="P809" s="178">
        <f>ABS(SUM(Q796:Q805)-SUM(Q756:Q765))</f>
        <v>7.4429351570870494E-13</v>
      </c>
      <c r="T809" s="51"/>
      <c r="V809" s="47"/>
      <c r="W809" s="47"/>
      <c r="AW809" t="s">
        <v>576</v>
      </c>
    </row>
    <row r="810" spans="14:117" x14ac:dyDescent="0.25">
      <c r="N810" s="54" t="s">
        <v>626</v>
      </c>
      <c r="O810" s="58"/>
      <c r="P810" s="171"/>
      <c r="Q810" s="57" t="s">
        <v>545</v>
      </c>
      <c r="R810" s="56"/>
      <c r="S810" s="56"/>
      <c r="T810" s="57"/>
      <c r="U810" s="57"/>
      <c r="V810" s="54">
        <v>1</v>
      </c>
      <c r="W810" s="55">
        <v>2</v>
      </c>
      <c r="X810" s="55">
        <v>3</v>
      </c>
      <c r="Y810" s="55">
        <v>4</v>
      </c>
      <c r="Z810" s="55">
        <v>5</v>
      </c>
      <c r="AA810" s="55">
        <v>6</v>
      </c>
      <c r="AB810" s="55">
        <v>7</v>
      </c>
      <c r="AC810" s="55">
        <v>8</v>
      </c>
      <c r="AD810" s="55">
        <v>9</v>
      </c>
      <c r="AE810" s="58">
        <v>10</v>
      </c>
      <c r="AF810" s="83" t="s">
        <v>569</v>
      </c>
      <c r="AG810" s="54"/>
      <c r="AH810" s="55"/>
      <c r="AI810" s="55"/>
      <c r="AJ810" s="55"/>
      <c r="AK810" s="55"/>
      <c r="AL810" s="55"/>
      <c r="AM810" s="55"/>
      <c r="AN810" s="55"/>
      <c r="AO810" s="55"/>
      <c r="AP810" s="55"/>
      <c r="AQ810" s="55"/>
      <c r="AR810" s="58"/>
      <c r="AS810" s="54"/>
      <c r="AT810" s="55" t="s">
        <v>565</v>
      </c>
      <c r="AU810" s="55" t="s">
        <v>577</v>
      </c>
      <c r="AV810" s="58" t="s">
        <v>578</v>
      </c>
    </row>
    <row r="811" spans="14:117" x14ac:dyDescent="0.25">
      <c r="N811" s="82"/>
      <c r="O811" s="172"/>
      <c r="P811" s="78">
        <v>1</v>
      </c>
      <c r="Q811" s="61">
        <f>N796/N806</f>
        <v>6.5255901885556286E-2</v>
      </c>
      <c r="R811" s="62"/>
      <c r="S811" s="62"/>
      <c r="T811" s="60"/>
      <c r="U811" s="63"/>
      <c r="V811" s="153">
        <f>SQRT($T$51*VLOOKUP(V810,$P$51:$T$60,5))*(1-$Q$20)*Q811*VLOOKUP(V810,P811:Q820,2)</f>
        <v>8.7457964663373907E-4</v>
      </c>
      <c r="W811" s="61">
        <f>SQRT($T$51*VLOOKUP(W810,$P$51:$T$60,5))*(1-$R$20)*Q811*VLOOKUP(W810,P811:Q820,2)</f>
        <v>2.3751193897667638E-3</v>
      </c>
      <c r="X811" s="61">
        <f>SQRT($T$51*VLOOKUP(X810,$P$51:$T$60,5))*(1-$S$20)*Q811*VLOOKUP(X810,P811:Q820,2)</f>
        <v>3.7427477086045251E-3</v>
      </c>
      <c r="Y811" s="61">
        <f>SQRT($T$51*VLOOKUP(Y810,$P$51:$T$60,5))*(1-$T$20)*Q811*VLOOKUP(Y810,P811:Q820,2)</f>
        <v>5.0127661046525801E-3</v>
      </c>
      <c r="Z811" s="61">
        <f>SQRT($T$51*VLOOKUP(Z810,$P$51:$T$60,5))*(1-$U$20)*Q811*VLOOKUP(Z810,P811:Q820,2)</f>
        <v>4.775734158676671E-3</v>
      </c>
      <c r="AA811" s="61">
        <f>SQRT($T$51*VLOOKUP(AA810,$P$51:$T$60,5))*(1-$V$20)*Q811*VLOOKUP(AA810,P811:Q820,2)</f>
        <v>6.2245039735835646E-3</v>
      </c>
      <c r="AB811" s="61">
        <f>SQRT($T$51*VLOOKUP(AB810,$P$51:$T$60,5))*(1-$W$20)*Q811*VLOOKUP(AB810,P811:Q820,2)</f>
        <v>3.3280655389839807E-4</v>
      </c>
      <c r="AC811" s="61">
        <f>SQRT($T$51*VLOOKUP(AC810,$P$51:$T$60,5))*(1-$X$20)*Q811*VLOOKUP(AC810,P811:Q820,2)</f>
        <v>1.5094614876597166E-3</v>
      </c>
      <c r="AD811" s="61">
        <f>SQRT($T$51*VLOOKUP(AD810,$P$51:$T$60,5))*(1-$Y$20)*Q811*VLOOKUP(AD810,P811:Q820,2)</f>
        <v>2.1938973749687954E-3</v>
      </c>
      <c r="AE811" s="155">
        <f>SQRT($T$51*VLOOKUP(AE810,$P$51:$T$60,5))*(1-$Z$20)*Q811*VLOOKUP(AE810,P811:Q820,2)</f>
        <v>1.9477331798709602E-3</v>
      </c>
      <c r="AF811" s="84">
        <f>$U$51*Q811</f>
        <v>1.7489781947842115E-6</v>
      </c>
      <c r="AG811" s="59" t="s">
        <v>69</v>
      </c>
      <c r="AH811" s="61">
        <f>$AE$10*AE821*100000/($T$3*$AE$9)^2</f>
        <v>0.82559276786868596</v>
      </c>
      <c r="AI811" s="65" t="s">
        <v>583</v>
      </c>
      <c r="AJ811" s="66" t="s">
        <v>573</v>
      </c>
      <c r="AK811" s="61">
        <f>(AH818+SQRT(AH820))^(1/3)+(AH818-SQRT(AH820))^(1/3)-AH814/3</f>
        <v>0.16587119894401231</v>
      </c>
      <c r="AL811" s="63">
        <f>AK811^3+AH814*AK811^2+AH815*AK811+AH816</f>
        <v>0</v>
      </c>
      <c r="AM811" s="65" t="s">
        <v>573</v>
      </c>
      <c r="AN811" s="61">
        <f>IF(AH820&gt;=0,AK811,AK818)</f>
        <v>0.16587119894401231</v>
      </c>
      <c r="AO811" s="61">
        <f>IF(AN811&lt;AN812,AN812,AN811)</f>
        <v>0.16587119894401231</v>
      </c>
      <c r="AP811" s="61">
        <f>AO811</f>
        <v>0.16587119894401231</v>
      </c>
      <c r="AQ811" s="67">
        <f>IF(AP811&lt;AP812,AP812,AP811)</f>
        <v>0.16587119894401231</v>
      </c>
      <c r="AR811" s="81"/>
      <c r="AS811" s="59">
        <v>1</v>
      </c>
      <c r="AT811" s="61">
        <f>AT783</f>
        <v>5.4980683411787988E-2</v>
      </c>
      <c r="AU811" s="61">
        <f>SUMPRODUCT(Q811:Q820,$AT$51:$AT$60)</f>
        <v>0.37388646280401522</v>
      </c>
      <c r="AV811" s="68">
        <f>IF($AA$7,EXP((AT811/AH812)*(AQ816-1)-LN(AQ816-AH812)-AH811*(2*AU811/AH811-AT811/AH812)*LN((AQ816+2.41421536*AH812)/(AQ816-0.41421536*AH812))/(AH812*2.82842713)      ),1)</f>
        <v>2.9100436404224186</v>
      </c>
    </row>
    <row r="812" spans="14:117" x14ac:dyDescent="0.25">
      <c r="N812" s="82"/>
      <c r="O812" s="172"/>
      <c r="P812" s="78">
        <v>2</v>
      </c>
      <c r="Q812" s="61">
        <f>N797/N806</f>
        <v>0.10201986773639553</v>
      </c>
      <c r="R812" s="62"/>
      <c r="S812" s="62"/>
      <c r="T812" s="60"/>
      <c r="U812" s="63"/>
      <c r="V812" s="153">
        <f>SQRT($T$52*VLOOKUP(V810,$P$51:$T$60,5))*(1-$Q$21)*Q812*VLOOKUP(V810,P811:Q820,2)</f>
        <v>2.3751193897667638E-3</v>
      </c>
      <c r="W812" s="61">
        <f>SQRT($T$52*VLOOKUP(W810,$P$51:$T$60,5))*(1-$R$21)*Q812*VLOOKUP(W810,P811:Q820,2)</f>
        <v>6.4167648381801019E-3</v>
      </c>
      <c r="X812" s="61">
        <f>SQRT($T$52*VLOOKUP(X810,$P$51:$T$60,5))*(1-$S$21)*Q812*VLOOKUP(X810,P811:Q820,2)</f>
        <v>1.0270557776526556E-2</v>
      </c>
      <c r="Y812" s="61">
        <f>SQRT($T$52*VLOOKUP(Y810,$P$51:$T$60,5))*(1-$T$21)*Q812*VLOOKUP(Y810,P811:Q820,2)</f>
        <v>1.2439963952732691E-2</v>
      </c>
      <c r="Z812" s="61">
        <f>SQRT($T$52*VLOOKUP(Z810,$P$51:$T$60,5))*(1-$U$21)*Q812*VLOOKUP(Z810,P811:Q820,2)</f>
        <v>1.3364764664005614E-2</v>
      </c>
      <c r="AA812" s="61">
        <f>SQRT($T$52*VLOOKUP(AA810,$P$51:$T$60,5))*(1-$V$21)*Q812*VLOOKUP(AA810,P811:Q820,2)</f>
        <v>1.7122524101744308E-2</v>
      </c>
      <c r="AB812" s="61">
        <f>SQRT($T$52*VLOOKUP(AB810,$P$51:$T$60,5))*(1-$W$21)*Q812*VLOOKUP(AB810,P811:Q820,2)</f>
        <v>8.8248763342710802E-4</v>
      </c>
      <c r="AC812" s="61">
        <f>SQRT($T$52*VLOOKUP(AC810,$P$51:$T$60,5))*(1-$X$21)*Q812*VLOOKUP(AC810,P811:Q820,2)</f>
        <v>3.9072066888125433E-3</v>
      </c>
      <c r="AD812" s="61">
        <f>SQRT($T$52*VLOOKUP(AD810,$P$51:$T$60,5))*(1-$Y$21)*Q812*VLOOKUP(AD810,P811:Q820,2)</f>
        <v>5.9471164830769349E-3</v>
      </c>
      <c r="AE812" s="155">
        <f>SQRT($T$52*VLOOKUP(AE810,$P$51:$T$60,5))*(1-$Z$21)*Q812*VLOOKUP(AE810,P811:Q820,2)</f>
        <v>5.3437297635116282E-3</v>
      </c>
      <c r="AF812" s="84">
        <f>$U$52*Q812</f>
        <v>4.1267133777378101E-6</v>
      </c>
      <c r="AG812" s="59" t="s">
        <v>65</v>
      </c>
      <c r="AH812" s="61">
        <f>AF821*$AE$10*100000/($T$3*$AE$9)</f>
        <v>0.10707934474087182</v>
      </c>
      <c r="AI812" s="61"/>
      <c r="AJ812" s="66" t="s">
        <v>574</v>
      </c>
      <c r="AK812" s="66" t="e">
        <f>1/0</f>
        <v>#DIV/0!</v>
      </c>
      <c r="AL812" s="61"/>
      <c r="AM812" s="65" t="s">
        <v>574</v>
      </c>
      <c r="AN812" s="66">
        <f>IF(AH820&gt;=0,0,AK819)</f>
        <v>0</v>
      </c>
      <c r="AO812" s="61">
        <f>IF(AN811&lt;AN812,AN811,AN812)</f>
        <v>0</v>
      </c>
      <c r="AP812" s="61">
        <f>IF(AO812&lt;AO813,AO813,AO812)</f>
        <v>0</v>
      </c>
      <c r="AQ812" s="67">
        <f>IF(AP811&lt;AP812,AP811,AP812)</f>
        <v>0</v>
      </c>
      <c r="AR812" s="81"/>
      <c r="AS812" s="59">
        <v>2</v>
      </c>
      <c r="AT812" s="61">
        <f t="shared" ref="AT812:AT820" si="149">AT784</f>
        <v>8.2978405430088234E-2</v>
      </c>
      <c r="AU812" s="61">
        <f>SUMPRODUCT(Q811:Q820,$AU$51:$AU$60)</f>
        <v>0.64405328265798067</v>
      </c>
      <c r="AV812" s="68">
        <f>IF($AA$8,EXP((AT812/AH812)*(AQ816-1)-LN(AQ816-AH812)-AH811*(2*AU812/AH811-AT812/AH812)*LN((AQ816+2.41421536*AH812)/(AQ816-0.41421536*AH812))/(AH812*2.82842713)      ),1)</f>
        <v>0.61280428596328007</v>
      </c>
    </row>
    <row r="813" spans="14:117" x14ac:dyDescent="0.25">
      <c r="N813" s="82"/>
      <c r="O813" s="172"/>
      <c r="P813" s="78">
        <v>3</v>
      </c>
      <c r="Q813" s="61">
        <f>N798/N806</f>
        <v>0.11931858871593734</v>
      </c>
      <c r="R813" s="62"/>
      <c r="S813" s="62"/>
      <c r="T813" s="60"/>
      <c r="U813" s="63"/>
      <c r="V813" s="153">
        <f>SQRT($T$53*VLOOKUP(V810,$P$51:$T$60,5))*(1-$Q$22)*Q813*VLOOKUP(V810,P811:Q820,2)</f>
        <v>3.7427477086045247E-3</v>
      </c>
      <c r="W813" s="61">
        <f>SQRT($T$53*VLOOKUP(W810,$P$51:$T$60,5))*(1-$R$22)*Q813*VLOOKUP(W810,P811:Q820,2)</f>
        <v>1.0270557776526556E-2</v>
      </c>
      <c r="X813" s="61">
        <f>SQRT($T$53*VLOOKUP(X810,$P$51:$T$60,5))*(1-$S$22)*Q813*VLOOKUP(X810,P811:Q820,2)</f>
        <v>1.6475094344743237E-2</v>
      </c>
      <c r="Y813" s="61">
        <f>SQRT($T$53*VLOOKUP(Y810,$P$51:$T$60,5))*(1-$T$22)*Q813*VLOOKUP(Y810,P811:Q820,2)</f>
        <v>2.1977133335018228E-2</v>
      </c>
      <c r="Z813" s="61">
        <f>SQRT($T$53*VLOOKUP(Z810,$P$51:$T$60,5))*(1-$U$22)*Q813*VLOOKUP(Z810,P811:Q820,2)</f>
        <v>2.1438356796703133E-2</v>
      </c>
      <c r="AA813" s="61">
        <f>SQRT($T$53*VLOOKUP(AA810,$P$51:$T$60,5))*(1-$V$22)*Q813*VLOOKUP(AA810,P811:Q820,2)</f>
        <v>2.6913561996920524E-2</v>
      </c>
      <c r="AB813" s="61">
        <f>SQRT($T$53*VLOOKUP(AB810,$P$51:$T$60,5))*(1-$W$22)*Q813*VLOOKUP(AB810,P811:Q820,2)</f>
        <v>1.3638083410752099E-3</v>
      </c>
      <c r="AC813" s="61">
        <f>SQRT($T$53*VLOOKUP(AC810,$P$51:$T$60,5))*(1-$X$22)*Q813*VLOOKUP(AC810,P811:Q820,2)</f>
        <v>6.3191281039796932E-3</v>
      </c>
      <c r="AD813" s="61">
        <f>SQRT($T$53*VLOOKUP(AD810,$P$51:$T$60,5))*(1-$Y$22)*Q813*VLOOKUP(AD810,P811:Q820,2)</f>
        <v>9.4825507303574735E-3</v>
      </c>
      <c r="AE813" s="155">
        <f>SQRT($T$53*VLOOKUP(AE810,$P$51:$T$60,5))*(1-$Z$22)*Q813*VLOOKUP(AE810,P811:Q820,2)</f>
        <v>8.6393865235248925E-3</v>
      </c>
      <c r="AF813" s="84">
        <f>$U$53*Q813</f>
        <v>6.7229293447544939E-6</v>
      </c>
      <c r="AG813" s="82"/>
      <c r="AH813" s="65"/>
      <c r="AI813" s="61"/>
      <c r="AJ813" s="66" t="s">
        <v>575</v>
      </c>
      <c r="AK813" s="66" t="e">
        <f>1/0</f>
        <v>#DIV/0!</v>
      </c>
      <c r="AL813" s="61"/>
      <c r="AM813" s="65" t="s">
        <v>575</v>
      </c>
      <c r="AN813" s="66">
        <f>IF(AH820&gt;=0,0,AK820)</f>
        <v>0</v>
      </c>
      <c r="AO813" s="61">
        <f>AN813</f>
        <v>0</v>
      </c>
      <c r="AP813" s="61">
        <f>IF(AO812&lt;AO813,AO812,AO813)</f>
        <v>0</v>
      </c>
      <c r="AQ813" s="67">
        <f>AP813</f>
        <v>0</v>
      </c>
      <c r="AR813" s="81"/>
      <c r="AS813" s="59">
        <v>3</v>
      </c>
      <c r="AT813" s="61">
        <f t="shared" si="149"/>
        <v>0.11558353539329831</v>
      </c>
      <c r="AU813" s="61">
        <f>SUMPRODUCT(Q811:Q820,$AV$51:$AV$60)</f>
        <v>0.8931476172672832</v>
      </c>
      <c r="AV813" s="68">
        <f>IF($AA$9,EXP((AT813/AH812)*(AQ816-1)-LN(AQ816-AH812)-AH811*(2*AU813/AH811-AT813/AH812)*LN((AQ816+2.41421536*AH812)/(AQ816-0.41421536*AH812))/(AH812*2.82842713)      ),1)</f>
        <v>0.17156850668848891</v>
      </c>
    </row>
    <row r="814" spans="14:117" x14ac:dyDescent="0.25">
      <c r="N814" s="82"/>
      <c r="O814" s="172"/>
      <c r="P814" s="78">
        <v>4</v>
      </c>
      <c r="Q814" s="61">
        <f>N799/N806</f>
        <v>0.12592706197499759</v>
      </c>
      <c r="R814" s="62"/>
      <c r="S814" s="62"/>
      <c r="T814" s="60"/>
      <c r="U814" s="63"/>
      <c r="V814" s="153">
        <f>SQRT($T$54*VLOOKUP(V810,$P$51:$T$60,5))*(1-$Q$23)*Q814*VLOOKUP(V810,P811:Q820,2)</f>
        <v>5.0127661046525801E-3</v>
      </c>
      <c r="W814" s="61">
        <f>SQRT($T$54*VLOOKUP(W810,$P$51:$T$60,5))*(1-$R$23)*Q814*VLOOKUP(W810,P811:Q820,2)</f>
        <v>1.2439963952732691E-2</v>
      </c>
      <c r="X814" s="61">
        <f>SQRT($T$54*VLOOKUP(X810,$P$51:$T$60,5))*(1-$S$23)*Q814*VLOOKUP(X810,P811:Q820,2)</f>
        <v>2.1977133335018224E-2</v>
      </c>
      <c r="Y814" s="61">
        <f>SQRT($T$54*VLOOKUP(Y810,$P$51:$T$60,5))*(1-$T$23)*Q814*VLOOKUP(Y810,P811:Q820,2)</f>
        <v>2.9511090593271769E-2</v>
      </c>
      <c r="Z814" s="61">
        <f>SQRT($T$54*VLOOKUP(Z810,$P$51:$T$60,5))*(1-$U$23)*Q814*VLOOKUP(Z810,P811:Q820,2)</f>
        <v>2.8481935469209931E-2</v>
      </c>
      <c r="AA814" s="61">
        <f>SQRT($T$54*VLOOKUP(AA810,$P$51:$T$60,5))*(1-$V$23)*Q814*VLOOKUP(AA810,P811:Q820,2)</f>
        <v>3.4270001075717274E-2</v>
      </c>
      <c r="AB814" s="61">
        <f>SQRT($T$54*VLOOKUP(AB810,$P$51:$T$60,5))*(1-$W$23)*Q814*VLOOKUP(AB810,P811:Q820,2)</f>
        <v>1.8356661021448519E-3</v>
      </c>
      <c r="AC814" s="61">
        <f>SQRT($T$54*VLOOKUP(AC810,$P$51:$T$60,5))*(1-$X$23)*Q814*VLOOKUP(AC810,P811:Q820,2)</f>
        <v>8.3685478634224764E-3</v>
      </c>
      <c r="AD814" s="61">
        <f>SQRT($T$54*VLOOKUP(AD810,$P$51:$T$60,5))*(1-$Y$23)*Q814*VLOOKUP(AD810,P811:Q820,2)</f>
        <v>1.3912775631755029E-2</v>
      </c>
      <c r="AE814" s="155">
        <f>SQRT($T$54*VLOOKUP(AE810,$P$51:$T$60,5))*(1-$Z$23)*Q814*VLOOKUP(AE810,P811:Q820,2)</f>
        <v>1.0496675165995976E-2</v>
      </c>
      <c r="AF814" s="84">
        <f>$U$54*Q814</f>
        <v>9.1154605156424281E-6</v>
      </c>
      <c r="AG814" s="59" t="s">
        <v>570</v>
      </c>
      <c r="AH814" s="60">
        <f>AH812-1</f>
        <v>-0.89292065525912823</v>
      </c>
      <c r="AI814" s="61"/>
      <c r="AJ814" s="66"/>
      <c r="AK814" s="61"/>
      <c r="AL814" s="61"/>
      <c r="AM814" s="50"/>
      <c r="AN814" s="65"/>
      <c r="AO814" s="65"/>
      <c r="AP814" s="65"/>
      <c r="AQ814" s="65"/>
      <c r="AR814" s="81"/>
      <c r="AS814" s="59">
        <v>4</v>
      </c>
      <c r="AT814" s="61">
        <f t="shared" si="149"/>
        <v>0.14849269129567372</v>
      </c>
      <c r="AU814" s="61">
        <f>SUMPRODUCT(Q811:Q820,$AW$51:$AW$60)</f>
        <v>1.1115048530050176</v>
      </c>
      <c r="AV814" s="68">
        <f>IF($AA$10,EXP((AT814/AH812)*(AQ816-1)-LN(AQ816-AH812)-AH811*(2*AU814/AH811-AT814/AH812)*LN((AQ816+2.41421536*AH812)/(AQ816-0.41421536*AH812))/(AH812*2.82842713)      ),1)</f>
        <v>6.2368915175565726E-2</v>
      </c>
    </row>
    <row r="815" spans="14:117" x14ac:dyDescent="0.25">
      <c r="N815" s="82"/>
      <c r="O815" s="172"/>
      <c r="P815" s="78">
        <v>5</v>
      </c>
      <c r="Q815" s="61">
        <f>N800/N806</f>
        <v>0.12573146516577757</v>
      </c>
      <c r="R815" s="62"/>
      <c r="S815" s="62"/>
      <c r="T815" s="60"/>
      <c r="U815" s="63"/>
      <c r="V815" s="153">
        <f>SQRT($T$55*VLOOKUP(V810,$P$51:$T$60,5))*(1-$Q$24)*Q815*VLOOKUP(V810,P811:Q820,2)</f>
        <v>4.775734158676671E-3</v>
      </c>
      <c r="W815" s="61">
        <f>SQRT($T$55*VLOOKUP(W810,$P$51:$T$60,5))*(1-$R$24)*Q815*VLOOKUP(W810,P811:Q820,2)</f>
        <v>1.3364764664005616E-2</v>
      </c>
      <c r="X815" s="61">
        <f>SQRT($T$55*VLOOKUP(X810,$P$51:$T$60,5))*(1-$S$24)*Q815*VLOOKUP(X810,P811:Q820,2)</f>
        <v>2.1438356796703129E-2</v>
      </c>
      <c r="Y815" s="61">
        <f>SQRT($T$55*VLOOKUP(Y810,$P$51:$T$60,5))*(1-$T$24)*Q815*VLOOKUP(Y810,P811:Q820,2)</f>
        <v>2.8481935469209931E-2</v>
      </c>
      <c r="Z815" s="61">
        <f>SQRT($T$55*VLOOKUP(Z810,$P$51:$T$60,5))*(1-$U$24)*Q815*VLOOKUP(Z810,P811:Q820,2)</f>
        <v>2.7466692841128876E-2</v>
      </c>
      <c r="AA815" s="61">
        <f>SQRT($T$55*VLOOKUP(AA810,$P$51:$T$60,5))*(1-$V$24)*Q815*VLOOKUP(AA810,P811:Q820,2)</f>
        <v>3.57037380186273E-2</v>
      </c>
      <c r="AB815" s="61">
        <f>SQRT($T$55*VLOOKUP(AB810,$P$51:$T$60,5))*(1-$W$24)*Q815*VLOOKUP(AB810,P811:Q820,2)</f>
        <v>1.7260905956864153E-3</v>
      </c>
      <c r="AC815" s="61">
        <f>SQRT($T$55*VLOOKUP(AC810,$P$51:$T$60,5))*(1-$X$24)*Q815*VLOOKUP(AC810,P811:Q820,2)</f>
        <v>8.1973699568869927E-3</v>
      </c>
      <c r="AD815" s="61">
        <f>SQRT($T$55*VLOOKUP(AD810,$P$51:$T$60,5))*(1-$Y$24)*Q815*VLOOKUP(AD810,P811:Q820,2)</f>
        <v>1.2786006307952014E-2</v>
      </c>
      <c r="AE815" s="155">
        <f>SQRT($T$55*VLOOKUP(AE810,$P$51:$T$60,5))*(1-$Z$24)*Q815*VLOOKUP(AE810,P811:Q820,2)</f>
        <v>1.1155065762635658E-2</v>
      </c>
      <c r="AF815" s="84">
        <f>$U$55*Q815</f>
        <v>9.0992505941156899E-6</v>
      </c>
      <c r="AG815" s="59" t="s">
        <v>571</v>
      </c>
      <c r="AH815" s="60">
        <f>AH811-3*AH812*AH812-2*AH812</f>
        <v>0.57703612017653894</v>
      </c>
      <c r="AI815" s="61" t="s">
        <v>584</v>
      </c>
      <c r="AJ815" s="66" t="s">
        <v>585</v>
      </c>
      <c r="AK815" s="61">
        <f>AH818^2/AH819^3</f>
        <v>-0.41970654245974975</v>
      </c>
      <c r="AL815" s="61"/>
      <c r="AM815" s="50"/>
      <c r="AN815" s="65"/>
      <c r="AO815" s="65"/>
      <c r="AP815" s="65"/>
      <c r="AQ815" s="65"/>
      <c r="AR815" s="81"/>
      <c r="AS815" s="59">
        <v>5</v>
      </c>
      <c r="AT815" s="61">
        <f t="shared" si="149"/>
        <v>0.14845922339919562</v>
      </c>
      <c r="AU815" s="61">
        <f>SUMPRODUCT(Q811:Q820,$AX$51:$AX$60)</f>
        <v>1.1051290498112072</v>
      </c>
      <c r="AV815" s="68">
        <f>IF($AA$11,EXP((AT815/AH812)*(AQ816-1)-LN(AQ816-AH812)-AH811*(2*AU815/AH811-AT815/AH812)*LN((AQ816+2.41421536*AH812)/(AQ816-0.41421536*AH812))/(AH812*2.82842713)      ),1)</f>
        <v>6.5687956295351985E-2</v>
      </c>
    </row>
    <row r="816" spans="14:117" x14ac:dyDescent="0.25">
      <c r="N816" s="82"/>
      <c r="O816" s="172"/>
      <c r="P816" s="78">
        <v>6</v>
      </c>
      <c r="Q816" s="61">
        <f>N801/N806</f>
        <v>0.12962149435870121</v>
      </c>
      <c r="R816" s="62"/>
      <c r="S816" s="62"/>
      <c r="T816" s="60"/>
      <c r="U816" s="63"/>
      <c r="V816" s="153">
        <f>SQRT($T$56*VLOOKUP(V810,$P$51:$T$60,5))*(1-$Q$25)*Q816*VLOOKUP(V810,P811:Q820,2)</f>
        <v>6.2245039735835646E-3</v>
      </c>
      <c r="W816" s="61">
        <f>SQRT($T$56*VLOOKUP(W810,$P$51:$T$60,5))*(1-$R$25)*Q816*VLOOKUP(W810,P811:Q820,2)</f>
        <v>1.7122524101744308E-2</v>
      </c>
      <c r="X816" s="61">
        <f>SQRT($T$56*VLOOKUP(X810,$P$51:$T$60,5))*(1-$S$25)*Q816*VLOOKUP(X810,P811:Q820,2)</f>
        <v>2.6913561996920524E-2</v>
      </c>
      <c r="Y816" s="61">
        <f>SQRT($T$56*VLOOKUP(Y810,$P$51:$T$60,5))*(1-$T$25)*Q816*VLOOKUP(Y810,P811:Q820,2)</f>
        <v>3.4270001075717267E-2</v>
      </c>
      <c r="Z816" s="61">
        <f>SQRT($T$56*VLOOKUP(Z810,$P$51:$T$60,5))*(1-$U$25)*Q816*VLOOKUP(Z810,P811:Q820,2)</f>
        <v>3.57037380186273E-2</v>
      </c>
      <c r="AA816" s="61">
        <f>SQRT($T$56*VLOOKUP(AA810,$P$51:$T$60,5))*(1-$V$25)*Q816*VLOOKUP(AA810,P811:Q820,2)</f>
        <v>4.6411008266489938E-2</v>
      </c>
      <c r="AB816" s="61">
        <f>SQRT($T$56*VLOOKUP(AB810,$P$51:$T$60,5))*(1-$W$25)*Q816*VLOOKUP(AB810,P811:Q820,2)</f>
        <v>2.4771877718045864E-3</v>
      </c>
      <c r="AC816" s="61">
        <f>SQRT($T$56*VLOOKUP(AC810,$P$51:$T$60,5))*(1-$X$25)*Q816*VLOOKUP(AC810,P811:Q820,2)</f>
        <v>1.0629057498755074E-2</v>
      </c>
      <c r="AD816" s="61">
        <f>SQRT($T$56*VLOOKUP(AD810,$P$51:$T$60,5))*(1-$Y$25)*Q816*VLOOKUP(AD810,P811:Q820,2)</f>
        <v>1.6348249020684585E-2</v>
      </c>
      <c r="AE816" s="155">
        <f>SQRT($T$56*VLOOKUP(AE810,$P$51:$T$60,5))*(1-$Z$25)*Q816*VLOOKUP(AE810,P811:Q820,2)</f>
        <v>1.4500382258373606E-2</v>
      </c>
      <c r="AF816" s="84">
        <f>$U$56*Q816</f>
        <v>1.1669666207778595E-5</v>
      </c>
      <c r="AG816" s="59" t="s">
        <v>572</v>
      </c>
      <c r="AH816" s="60">
        <f>-1*AH811*AH812+AH812^2+AH812^3</f>
        <v>-7.5710176260849138E-2</v>
      </c>
      <c r="AI816" s="61"/>
      <c r="AJ816" s="66" t="s">
        <v>586</v>
      </c>
      <c r="AK816" s="61" t="e">
        <f>SQRT(1-AK815)/SQRT(AK815)*AH818/ABS(AH818)</f>
        <v>#NUM!</v>
      </c>
      <c r="AL816" s="61"/>
      <c r="AM816" s="50"/>
      <c r="AN816" s="65"/>
      <c r="AO816" s="65"/>
      <c r="AP816" s="65" t="s">
        <v>579</v>
      </c>
      <c r="AQ816" s="61">
        <f>IF(AH820&gt;=0,AQ811,AQ813)</f>
        <v>0.16587119894401231</v>
      </c>
      <c r="AR816" s="81"/>
      <c r="AS816" s="59">
        <v>6</v>
      </c>
      <c r="AT816" s="61">
        <f t="shared" si="149"/>
        <v>0.18468301041282212</v>
      </c>
      <c r="AU816" s="61">
        <f>SUMPRODUCT(Q811:Q820,$AY$51:$AY$60)</f>
        <v>1.3674229046513662</v>
      </c>
      <c r="AV816" s="68">
        <f>IF($AA$12,EXP((AT816/AH812)*(AQ816-1)-LN(AQ816-AH812)-AH811*(2*AU816/AH811-AT816/AH812)*LN((AQ816+2.41421536*AH812)/(AQ816-0.41421536*AH812))/(AH812*2.82842713)      ),1)</f>
        <v>1.7990836363085166E-2</v>
      </c>
    </row>
    <row r="817" spans="14:58" x14ac:dyDescent="0.25">
      <c r="N817" s="82"/>
      <c r="O817" s="172"/>
      <c r="P817" s="78">
        <v>7</v>
      </c>
      <c r="Q817" s="61">
        <f>N802/N806</f>
        <v>3.9090198547358325E-2</v>
      </c>
      <c r="R817" s="62"/>
      <c r="S817" s="62"/>
      <c r="T817" s="60"/>
      <c r="U817" s="63"/>
      <c r="V817" s="153">
        <f>SQRT($T$57*VLOOKUP(V810,$P$51:$T$60,5))*(1-$Q$26)*Q817*VLOOKUP(V810,P811:Q820,2)</f>
        <v>3.3280655389839807E-4</v>
      </c>
      <c r="W817" s="61">
        <f>SQRT($T$57*VLOOKUP(W810,$P$51:$T$60,5))*(1-$R$26)*Q817*VLOOKUP(W810,P811:Q820,2)</f>
        <v>8.8248763342710802E-4</v>
      </c>
      <c r="X817" s="61">
        <f>SQRT($T$57*VLOOKUP(X810,$P$51:$T$60,5))*(1-$S$26)*Q817*VLOOKUP(X810,P811:Q820,2)</f>
        <v>1.3638083410752102E-3</v>
      </c>
      <c r="Y817" s="61">
        <f>SQRT($T$57*VLOOKUP(Y810,$P$51:$T$60,5))*(1-$T$26)*Q817*VLOOKUP(Y810,P811:Q820,2)</f>
        <v>1.8356661021448519E-3</v>
      </c>
      <c r="Z817" s="61">
        <f>SQRT($T$57*VLOOKUP(Z810,$P$51:$T$60,5))*(1-$U$26)*Q817*VLOOKUP(Z810,P811:Q820,2)</f>
        <v>1.7260905956864153E-3</v>
      </c>
      <c r="AA817" s="61">
        <f>SQRT($T$57*VLOOKUP(AA810,$P$51:$T$60,5))*(1-$V$26)*Q817*VLOOKUP(AA810,P811:Q820,2)</f>
        <v>2.477187771804586E-3</v>
      </c>
      <c r="AB817" s="61">
        <f>SQRT($T$57*VLOOKUP(AB810,$P$51:$T$60,5))*(1-$W$26)*Q817*VLOOKUP(AB810,P811:Q820,2)</f>
        <v>1.3490450800218327E-4</v>
      </c>
      <c r="AC817" s="61">
        <f>SQRT($T$57*VLOOKUP(AC810,$P$51:$T$60,5))*(1-$X$26)*Q817*VLOOKUP(AC810,P811:Q820,2)</f>
        <v>6.6393087048027192E-4</v>
      </c>
      <c r="AD817" s="61">
        <f>SQRT($T$57*VLOOKUP(AD810,$P$51:$T$60,5))*(1-$Y$26)*Q817*VLOOKUP(AD810,P811:Q820,2)</f>
        <v>7.7444842053891571E-4</v>
      </c>
      <c r="AE817" s="155">
        <f>SQRT($T$57*VLOOKUP(AE810,$P$51:$T$60,5))*(1-$Z$26)*Q817*VLOOKUP(AE810,P811:Q820,2)</f>
        <v>7.1485572249768042E-4</v>
      </c>
      <c r="AF817" s="84">
        <f>$U$57*Q817</f>
        <v>9.4011282942072578E-7</v>
      </c>
      <c r="AG817" s="82"/>
      <c r="AH817" s="65"/>
      <c r="AI817" s="61"/>
      <c r="AJ817" s="66" t="s">
        <v>587</v>
      </c>
      <c r="AK817" s="61" t="e">
        <f>IF(ATAN(AK816)&lt;0,ATAN(AK816)+PI(),ATAN(AK816))</f>
        <v>#NUM!</v>
      </c>
      <c r="AL817" s="61"/>
      <c r="AM817" s="50"/>
      <c r="AN817" s="65"/>
      <c r="AO817" s="65"/>
      <c r="AP817" s="65"/>
      <c r="AQ817" s="65"/>
      <c r="AR817" s="81"/>
      <c r="AS817" s="59">
        <v>7</v>
      </c>
      <c r="AT817" s="61">
        <f t="shared" si="149"/>
        <v>4.9335284646156045E-2</v>
      </c>
      <c r="AU817" s="61">
        <f>SUMPRODUCT(Q811:Q820,$AZ$51:$AZ$60)</f>
        <v>0.23481514829060662</v>
      </c>
      <c r="AV817" s="68">
        <f>IF($AA$13,EXP((AT817/AH812)*(AQ816-1)-LN(AQ816-AH812)-AH811*(2*AU817/AH811-AT817/AH812)*LN((AQ816+2.41421536*AH812)/(AQ816-0.41421536*AH812))/(AH812*2.82842713)      ),1)</f>
        <v>8.0117645940137798</v>
      </c>
    </row>
    <row r="818" spans="14:58" x14ac:dyDescent="0.25">
      <c r="N818" s="82"/>
      <c r="O818" s="172"/>
      <c r="P818" s="78">
        <v>8</v>
      </c>
      <c r="Q818" s="61">
        <f>N803/N806</f>
        <v>8.8114409278778741E-2</v>
      </c>
      <c r="R818" s="62"/>
      <c r="S818" s="62"/>
      <c r="T818" s="60"/>
      <c r="U818" s="63"/>
      <c r="V818" s="153">
        <f>SQRT($T$58*VLOOKUP(V810,$P$51:$T$60,5))*(1-$Q$27)*Q818*VLOOKUP(V810,P811:Q820,2)</f>
        <v>1.5094614876597163E-3</v>
      </c>
      <c r="W818" s="61">
        <f>SQRT($T$58*VLOOKUP(W810,$P$51:$T$60,5))*(1-$R$27)*Q818*VLOOKUP(W810,P811:Q820,2)</f>
        <v>3.9072066888125433E-3</v>
      </c>
      <c r="X818" s="61">
        <f>SQRT($T$58*VLOOKUP(X810,$P$51:$T$60,5))*(1-$S$27)*Q818*VLOOKUP(X810,P811:Q820,2)</f>
        <v>6.3191281039796932E-3</v>
      </c>
      <c r="Y818" s="61">
        <f>SQRT($T$58*VLOOKUP(Y810,$P$51:$T$60,5))*(1-$T$27)*Q818*VLOOKUP(Y810,P811:Q820,2)</f>
        <v>8.3685478634224781E-3</v>
      </c>
      <c r="Z818" s="61">
        <f>SQRT($T$58*VLOOKUP(Z810,$P$51:$T$60,5))*(1-$U$27)*Q818*VLOOKUP(Z810,P811:Q820,2)</f>
        <v>8.1973699568869927E-3</v>
      </c>
      <c r="AA818" s="61">
        <f>SQRT($T$58*VLOOKUP(AA810,$P$51:$T$60,5))*(1-$V$27)*Q818*VLOOKUP(AA810,P811:Q820,2)</f>
        <v>1.0629057498755073E-2</v>
      </c>
      <c r="AB818" s="61">
        <f>SQRT($T$58*VLOOKUP(AB810,$P$51:$T$60,5))*(1-$W$27)*Q818*VLOOKUP(AB810,P811:Q820,2)</f>
        <v>6.6393087048027192E-4</v>
      </c>
      <c r="AC818" s="61">
        <f>SQRT($T$58*VLOOKUP(AC810,$P$51:$T$60,5))*(1-$X$27)*Q818*VLOOKUP(AC810,P811:Q820,2)</f>
        <v>3.1592017140089266E-3</v>
      </c>
      <c r="AD818" s="61">
        <f>SQRT($T$58*VLOOKUP(AD810,$P$51:$T$60,5))*(1-$Y$27)*Q818*VLOOKUP(AD810,P811:Q820,2)</f>
        <v>4.1087068784431517E-3</v>
      </c>
      <c r="AE818" s="155">
        <f>SQRT($T$58*VLOOKUP(AE810,$P$51:$T$60,5))*(1-$Z$27)*Q818*VLOOKUP(AE810,P811:Q820,2)</f>
        <v>3.5743535881233844E-3</v>
      </c>
      <c r="AF818" s="84">
        <f>$U$58*Q818</f>
        <v>2.3505652948043079E-6</v>
      </c>
      <c r="AG818" s="59" t="s">
        <v>582</v>
      </c>
      <c r="AH818" s="61">
        <f>AH814*AH815/6-AH816/2-AH814^3/27</f>
        <v>-2.165163274736805E-2</v>
      </c>
      <c r="AI818" s="61"/>
      <c r="AJ818" s="66" t="s">
        <v>573</v>
      </c>
      <c r="AK818" s="61" t="e">
        <f>2*SQRT(AH819)*COS(AK817/3)-AH814/3</f>
        <v>#NUM!</v>
      </c>
      <c r="AL818" s="69" t="e">
        <f>AK818^3+AH814*AK818^2+AH815*AK818+AH816</f>
        <v>#NUM!</v>
      </c>
      <c r="AM818" s="50"/>
      <c r="AN818" s="65"/>
      <c r="AO818" s="65"/>
      <c r="AP818" s="65"/>
      <c r="AQ818" s="65"/>
      <c r="AR818" s="81"/>
      <c r="AS818" s="59">
        <v>8</v>
      </c>
      <c r="AT818" s="61">
        <f t="shared" si="149"/>
        <v>5.4723128868748194E-2</v>
      </c>
      <c r="AU818" s="61">
        <f>SUMPRODUCT(Q811:Q820,$BA$51:$BA$60)</f>
        <v>0.48175149864998079</v>
      </c>
      <c r="AV818" s="68">
        <f>IF($AA$14,EXP((AT818/AH812)*(AQ816-1)-LN(AQ816-AH812)-AH811*(2*AU818/AH811-AT818/AH812)*LN((AQ816+2.41421536*AH812)/(AQ816-0.41421536*AH812))/(AH812*2.82842713)      ),1)</f>
        <v>1.1867180463947373</v>
      </c>
    </row>
    <row r="819" spans="14:58" x14ac:dyDescent="0.25">
      <c r="N819" s="82"/>
      <c r="O819" s="172"/>
      <c r="P819" s="78">
        <v>9</v>
      </c>
      <c r="Q819" s="61">
        <f>N804/N806</f>
        <v>0.10887503245898621</v>
      </c>
      <c r="R819" s="62"/>
      <c r="S819" s="62"/>
      <c r="T819" s="60"/>
      <c r="U819" s="63"/>
      <c r="V819" s="153">
        <f>SQRT($T$59*VLOOKUP(V810,$P$51:$T$60,5))*(1-$Q$28)*Q819*VLOOKUP(V810,P811:Q820,2)</f>
        <v>2.1938973749687958E-3</v>
      </c>
      <c r="W819" s="61">
        <f>SQRT($T$59*VLOOKUP(W810,$P$51:$T$60,5))*(1-$R$28)*Q819*VLOOKUP(W810,P811:Q820,2)</f>
        <v>5.947116483076934E-3</v>
      </c>
      <c r="X819" s="61">
        <f>SQRT($T$59*VLOOKUP(X810,$P$51:$T$60,5))*(1-$S$28)*Q819*VLOOKUP(X810,P811:Q820,2)</f>
        <v>9.4825507303574752E-3</v>
      </c>
      <c r="Y819" s="61">
        <f>SQRT($T$59*VLOOKUP(Y810,$P$51:$T$60,5))*(1-$T$28)*Q819*VLOOKUP(Y810,P811:Q820,2)</f>
        <v>1.3912775631755027E-2</v>
      </c>
      <c r="Z819" s="61">
        <f>SQRT($T$59*VLOOKUP(Z810,$P$51:$T$60,5))*(1-$U$28)*Q819*VLOOKUP(Z810,P811:Q820,2)</f>
        <v>1.2786006307952014E-2</v>
      </c>
      <c r="AA819" s="61">
        <f>SQRT($T$59*VLOOKUP(AA810,$P$51:$T$60,5))*(1-$V$28)*Q819*VLOOKUP(AA810,P811:Q820,2)</f>
        <v>1.6348249020684588E-2</v>
      </c>
      <c r="AB819" s="61">
        <f>SQRT($T$59*VLOOKUP(AB810,$P$51:$T$60,5))*(1-$W$28)*Q819*VLOOKUP(AB810,P811:Q820,2)</f>
        <v>7.7444842053891582E-4</v>
      </c>
      <c r="AC819" s="61">
        <f>SQRT($T$59*VLOOKUP(AC810,$P$51:$T$60,5))*(1-$X$28)*Q819*VLOOKUP(AC810,P811:Q820,2)</f>
        <v>4.1087068784431517E-3</v>
      </c>
      <c r="AD819" s="61">
        <f>SQRT($T$59*VLOOKUP(AD810,$P$51:$T$60,5))*(1-$Y$28)*Q819*VLOOKUP(AD810,P811:Q820,2)</f>
        <v>6.5590705693434267E-3</v>
      </c>
      <c r="AE819" s="155">
        <f>SQRT($T$59*VLOOKUP(AE810,$P$51:$T$60,5))*(1-$Z$28)*Q819*VLOOKUP(AE810,P811:Q820,2)</f>
        <v>5.4511747086748875E-3</v>
      </c>
      <c r="AF819" s="84">
        <f>$U$59*Q819</f>
        <v>2.9410262625552272E-6</v>
      </c>
      <c r="AG819" s="59" t="s">
        <v>558</v>
      </c>
      <c r="AH819" s="61">
        <f>AH814^2/9-AH815/3</f>
        <v>-0.10375567377124731</v>
      </c>
      <c r="AI819" s="61"/>
      <c r="AJ819" s="66" t="s">
        <v>574</v>
      </c>
      <c r="AK819" s="61" t="e">
        <f>2*SQRT(AH819)*COS((AK817+2*PI())/3)-AH814/3</f>
        <v>#NUM!</v>
      </c>
      <c r="AL819" s="69" t="e">
        <f>AK819^3+AK819^2*AH814+AK819*AH815+AH816</f>
        <v>#NUM!</v>
      </c>
      <c r="AM819" s="50"/>
      <c r="AN819" s="65"/>
      <c r="AO819" s="50"/>
      <c r="AP819" s="65"/>
      <c r="AQ819" s="65"/>
      <c r="AR819" s="81"/>
      <c r="AS819" s="59">
        <v>9</v>
      </c>
      <c r="AT819" s="61">
        <f t="shared" si="149"/>
        <v>5.5413571276127595E-2</v>
      </c>
      <c r="AU819" s="61">
        <f>SUMPRODUCT(Q811:Q820,$BB$51:$BB$60)</f>
        <v>0.59958801671221507</v>
      </c>
      <c r="AV819" s="68">
        <f>IF($AA$15,EXP((AT819/AH812)*(AQ816-1)-LN(AQ816-AH812)-AH811*(2*AU819/AH811-AT819/AH812)*LN((AQ816+2.41421536*AH812)/(AQ816-0.41421536*AH812))/(AH812*2.82842713)      ),1)</f>
        <v>0.45596616122409672</v>
      </c>
    </row>
    <row r="820" spans="14:58" x14ac:dyDescent="0.25">
      <c r="N820" s="82"/>
      <c r="O820" s="172"/>
      <c r="P820" s="78">
        <v>10</v>
      </c>
      <c r="Q820" s="61">
        <f>N805/N806</f>
        <v>9.604597987751122E-2</v>
      </c>
      <c r="R820" s="62"/>
      <c r="S820" s="62"/>
      <c r="T820" s="60"/>
      <c r="U820" s="63"/>
      <c r="V820" s="153">
        <f>SQRT($T$60*VLOOKUP(V810,$P$51:$T$60,5))*(1-$Q$29)*Q820*VLOOKUP(V810,P811:Q820,2)</f>
        <v>1.9477331798709602E-3</v>
      </c>
      <c r="W820" s="61">
        <f>SQRT($T$60*VLOOKUP(W810,$P$51:$T$60,5))*(1-$R$29)*Q820*VLOOKUP(W810,P811:Q820,2)</f>
        <v>5.3437297635116291E-3</v>
      </c>
      <c r="X820" s="61">
        <f>SQRT($T$60*VLOOKUP(X810,$P$51:$T$60,5))*(1-$S$29)*Q820*VLOOKUP(X810,P811:Q820,2)</f>
        <v>8.6393865235248925E-3</v>
      </c>
      <c r="Y820" s="61">
        <f>SQRT($T$60*VLOOKUP(Y810,$P$51:$T$60,5))*(1-$T$29)*Q820*VLOOKUP(Y810,P811:Q820,2)</f>
        <v>1.0496675165995976E-2</v>
      </c>
      <c r="Z820" s="61">
        <f>SQRT($T$60*VLOOKUP(Z810,$P$51:$T$60,5))*(1-$U$29)*Q820*VLOOKUP(Z810,P811:Q820,2)</f>
        <v>1.1155065762635658E-2</v>
      </c>
      <c r="AA820" s="61">
        <f>SQRT($T$60*VLOOKUP(AA810,$P$51:$T$60,5))*(1-$V$29)*Q820*VLOOKUP(AA810,P811:Q820,2)</f>
        <v>1.4500382258373606E-2</v>
      </c>
      <c r="AB820" s="61">
        <f>SQRT($T$60*VLOOKUP(AB810,$P$51:$T$60,5))*(1-$W$29)*Q820*VLOOKUP(AB810,P811:Q820,2)</f>
        <v>7.1485572249768031E-4</v>
      </c>
      <c r="AC820" s="61">
        <f>SQRT($T$60*VLOOKUP(AC810,$P$51:$T$60,5))*(1-$X$29)*Q820*VLOOKUP(AC810,P811:Q820,2)</f>
        <v>3.5743535881233844E-3</v>
      </c>
      <c r="AD820" s="61">
        <f>SQRT($T$60*VLOOKUP(AD810,$P$51:$T$60,5))*(1-$Y$29)*Q820*VLOOKUP(AD810,P811:Q820,2)</f>
        <v>5.4511747086748875E-3</v>
      </c>
      <c r="AE820" s="155">
        <f>SQRT($T$60*VLOOKUP(AE810,$P$51:$T$60,5))*(1-$Z$29)*Q820*VLOOKUP(AE810,P811:Q820,2)</f>
        <v>4.5304140869262361E-3</v>
      </c>
      <c r="AF820" s="84">
        <f>$U$60*Q820</f>
        <v>3.4840553871940403E-6</v>
      </c>
      <c r="AG820" s="59" t="s">
        <v>72</v>
      </c>
      <c r="AH820" s="63">
        <f>AH818^2-AH819^3</f>
        <v>1.5857479135066937E-3</v>
      </c>
      <c r="AI820" s="61"/>
      <c r="AJ820" s="66" t="s">
        <v>575</v>
      </c>
      <c r="AK820" s="61" t="e">
        <f>2*SQRT(AH819)*COS((AK817+4*PI())/3)-AH814/3</f>
        <v>#NUM!</v>
      </c>
      <c r="AL820" s="69" t="e">
        <f>AK820^3+AK820^2*AH814+AH815*AK820+AH816</f>
        <v>#NUM!</v>
      </c>
      <c r="AM820" s="50"/>
      <c r="AN820" s="65"/>
      <c r="AO820" s="50"/>
      <c r="AP820" s="65"/>
      <c r="AQ820" s="65"/>
      <c r="AR820" s="81"/>
      <c r="AS820" s="59">
        <v>10</v>
      </c>
      <c r="AT820" s="61">
        <f t="shared" si="149"/>
        <v>7.4413442121268769E-2</v>
      </c>
      <c r="AU820" s="61">
        <f>SUMPRODUCT(Q811:Q820,$BC$51:$BC$60)</f>
        <v>0.58144344983031293</v>
      </c>
      <c r="AV820" s="68">
        <f>IF($AA$16,EXP((AT820/AH812)*(AQ816-1)-LN(AQ816-AH812)-AH811*(2*AU820/AH811-AT820/AH812)*LN((AQ816+2.41421536*AH812)/(AQ816-0.41421536*AH812))/(AH812*2.82842713)      ),1)</f>
        <v>0.83642818941386676</v>
      </c>
      <c r="AW820" s="65"/>
      <c r="AX820" s="65"/>
      <c r="AY820" s="65"/>
      <c r="AZ820" s="65"/>
      <c r="BA820" s="65"/>
      <c r="BB820" s="65"/>
      <c r="BC820" s="65"/>
      <c r="BD820" s="65"/>
    </row>
    <row r="821" spans="14:58" x14ac:dyDescent="0.25">
      <c r="N821" s="173"/>
      <c r="O821" s="80"/>
      <c r="P821" s="93"/>
      <c r="Q821" s="72">
        <f>SUM(Q811:Q820)</f>
        <v>1</v>
      </c>
      <c r="R821" s="73"/>
      <c r="S821" s="73"/>
      <c r="T821" s="73"/>
      <c r="U821" s="73"/>
      <c r="V821" s="70"/>
      <c r="W821" s="73"/>
      <c r="X821" s="73"/>
      <c r="Y821" s="73"/>
      <c r="Z821" s="73"/>
      <c r="AA821" s="73"/>
      <c r="AB821" s="73"/>
      <c r="AC821" s="73"/>
      <c r="AD821" s="73"/>
      <c r="AE821" s="88">
        <f>SUM(V811:AE820)</f>
        <v>0.98094535243174497</v>
      </c>
      <c r="AF821" s="85">
        <f>SUM(AF811:AF820)</f>
        <v>5.2198758008787531E-5</v>
      </c>
      <c r="AG821" s="70"/>
      <c r="AH821" s="73"/>
      <c r="AI821" s="74"/>
      <c r="AJ821" s="75"/>
      <c r="AK821" s="74"/>
      <c r="AL821" s="74"/>
      <c r="AM821" s="76"/>
      <c r="AN821" s="73"/>
      <c r="AO821" s="76"/>
      <c r="AP821" s="73"/>
      <c r="AQ821" s="73"/>
      <c r="AR821" s="80"/>
      <c r="AS821" s="70"/>
      <c r="AT821" s="73"/>
      <c r="AU821" s="73"/>
      <c r="AV821" s="77"/>
      <c r="AW821" s="65"/>
      <c r="AX821" s="65"/>
      <c r="AY821" s="65"/>
      <c r="AZ821" s="65"/>
      <c r="BA821" s="65"/>
      <c r="BB821" s="65"/>
      <c r="BC821" s="65"/>
      <c r="BD821" s="65"/>
    </row>
    <row r="822" spans="14:58" x14ac:dyDescent="0.25">
      <c r="N822" s="82" t="s">
        <v>590</v>
      </c>
      <c r="O822" s="81"/>
      <c r="P822" s="171"/>
      <c r="Q822" s="57" t="s">
        <v>560</v>
      </c>
      <c r="R822" s="55"/>
      <c r="S822" s="55"/>
      <c r="T822" s="55"/>
      <c r="U822" s="56"/>
      <c r="V822" s="54">
        <v>1</v>
      </c>
      <c r="W822" s="55">
        <v>2</v>
      </c>
      <c r="X822" s="55">
        <v>3</v>
      </c>
      <c r="Y822" s="55">
        <v>4</v>
      </c>
      <c r="Z822" s="55">
        <v>5</v>
      </c>
      <c r="AA822" s="55">
        <v>6</v>
      </c>
      <c r="AB822" s="55">
        <v>7</v>
      </c>
      <c r="AC822" s="55">
        <v>8</v>
      </c>
      <c r="AD822" s="55">
        <v>9</v>
      </c>
      <c r="AE822" s="58">
        <v>10</v>
      </c>
      <c r="AF822" s="83"/>
      <c r="AG822" s="54"/>
      <c r="AH822" s="55"/>
      <c r="AI822" s="55"/>
      <c r="AJ822" s="55"/>
      <c r="AK822" s="55"/>
      <c r="AL822" s="55"/>
      <c r="AM822" s="55"/>
      <c r="AN822" s="55"/>
      <c r="AO822" s="55"/>
      <c r="AP822" s="55"/>
      <c r="AQ822" s="55"/>
      <c r="AR822" s="58"/>
      <c r="AS822" s="54"/>
      <c r="AT822" s="55" t="s">
        <v>565</v>
      </c>
      <c r="AU822" s="55" t="s">
        <v>577</v>
      </c>
      <c r="AV822" s="58" t="s">
        <v>590</v>
      </c>
      <c r="AW822" s="65"/>
      <c r="AX822" s="65"/>
      <c r="AY822" s="65"/>
      <c r="AZ822" s="65"/>
      <c r="BA822" s="65"/>
      <c r="BB822" s="65"/>
      <c r="BC822" s="65"/>
      <c r="BD822" s="65"/>
    </row>
    <row r="823" spans="14:58" x14ac:dyDescent="0.25">
      <c r="N823" s="82"/>
      <c r="O823" s="81"/>
      <c r="P823" s="78">
        <v>1</v>
      </c>
      <c r="Q823" s="61">
        <f>O796/O806</f>
        <v>0.2081802092234856</v>
      </c>
      <c r="R823" s="60"/>
      <c r="S823" s="60"/>
      <c r="T823" s="61"/>
      <c r="U823" s="62"/>
      <c r="V823" s="153">
        <f>SQRT($T$51*VLOOKUP(V822,$P$51:$T$60,5))*(1-$Q$20)*Q823*VLOOKUP(V822,P823:Q832,2)</f>
        <v>8.9009970038132213E-3</v>
      </c>
      <c r="W823" s="61">
        <f>SQRT($T$51*VLOOKUP(W822,$P$51:$T$60,5))*(1-$R$20)*Q823*VLOOKUP(W822,P823:Q832,2)</f>
        <v>6.9600179751590496E-3</v>
      </c>
      <c r="X823" s="61">
        <f>SQRT($T$51*VLOOKUP(X822,$P$51:$T$60,5))*(1-$S$20)*Q823*VLOOKUP(X822,P823:Q832,2)</f>
        <v>3.9876822454020886E-3</v>
      </c>
      <c r="Y823" s="61">
        <f>SQRT($T$51*VLOOKUP(Y822,$P$51:$T$60,5))*(1-$T$20)*Q823*VLOOKUP(Y822,P823:Q832,2)</f>
        <v>2.4474962224206886E-3</v>
      </c>
      <c r="Z823" s="61">
        <f>SQRT($T$51*VLOOKUP(Z822,$P$51:$T$60,5))*(1-$U$20)*Q823*VLOOKUP(Z822,P823:Q832,2)</f>
        <v>2.4091901701943108E-3</v>
      </c>
      <c r="AA823" s="61">
        <f>SQRT($T$51*VLOOKUP(AA822,$P$51:$T$60,5))*(1-$V$20)*Q823*VLOOKUP(AA822,P823:Q832,2)</f>
        <v>1.190282991440892E-3</v>
      </c>
      <c r="AB823" s="61">
        <f>SQRT($T$51*VLOOKUP(AB822,$P$51:$T$60,5))*(1-$W$20)*Q823*VLOOKUP(AB822,P823:Q832,2)</f>
        <v>7.8671584733933896E-3</v>
      </c>
      <c r="AC823" s="61">
        <f>SQRT($T$51*VLOOKUP(AC822,$P$51:$T$60,5))*(1-$X$20)*Q823*VLOOKUP(AC822,P823:Q832,2)</f>
        <v>7.4875285976031807E-3</v>
      </c>
      <c r="AD823" s="61">
        <f>SQRT($T$51*VLOOKUP(AD822,$P$51:$T$60,5))*(1-$Y$20)*Q823*VLOOKUP(AD822,P823:Q832,2)</f>
        <v>4.6520557136570965E-3</v>
      </c>
      <c r="AE823" s="155">
        <f>SQRT($T$51*VLOOKUP(AE822,$P$51:$T$60,5))*(1-$Z$20)*Q823*VLOOKUP(AE822,P823:Q832,2)</f>
        <v>7.2659693191647464E-3</v>
      </c>
      <c r="AF823" s="84">
        <f>$U$51*Q823</f>
        <v>5.5796125100844193E-6</v>
      </c>
      <c r="AG823" s="59" t="s">
        <v>69</v>
      </c>
      <c r="AH823" s="61">
        <f>$AE$10*AE833*100000/($T$3*$AE$9)^2</f>
        <v>0.27169056805349806</v>
      </c>
      <c r="AI823" s="65" t="s">
        <v>583</v>
      </c>
      <c r="AJ823" s="66" t="s">
        <v>573</v>
      </c>
      <c r="AK823" s="61">
        <f>(AH830+SQRT(AH832))^(1/3)+(AH830-SQRT(AH832))^(1/3)-AH826/3</f>
        <v>0.79388090927445298</v>
      </c>
      <c r="AL823" s="63">
        <f>AK823^3+AH826*AK823^2+AH827*AK823+AH828</f>
        <v>-2.2551405187698492E-17</v>
      </c>
      <c r="AM823" s="65" t="s">
        <v>573</v>
      </c>
      <c r="AN823" s="61">
        <f>IF(AH832&gt;=0,AK823,AK830)</f>
        <v>0.79388090927445298</v>
      </c>
      <c r="AO823" s="61">
        <f>IF(AN823&lt;AN824,AN824,AN823)</f>
        <v>0.79388090927445298</v>
      </c>
      <c r="AP823" s="61">
        <f>AO823</f>
        <v>0.79388090927445298</v>
      </c>
      <c r="AQ823" s="67">
        <f>IF(AP823&lt;AP824,AP824,AP823)</f>
        <v>0.79388090927445298</v>
      </c>
      <c r="AR823" s="81"/>
      <c r="AS823" s="59">
        <v>1</v>
      </c>
      <c r="AT823" s="61">
        <f>AT811</f>
        <v>5.4980683411787988E-2</v>
      </c>
      <c r="AU823" s="61">
        <f>SUMPRODUCT(Q823:Q832,$AT$51:$AT$60)</f>
        <v>0.21494880880873427</v>
      </c>
      <c r="AV823" s="68">
        <f>IF($AA$7,EXP((AT823/AH824)*(AQ828-1)-LN(AQ828-AH824)-AH823*(2*AU823/AH823-AT823/AH824)*LN((AQ828+2.41421536*AH824)/(AQ828-0.41421536*AH824))/(AH824*2.82842713)      ),1)</f>
        <v>0.91217855429395023</v>
      </c>
      <c r="AW823" s="61"/>
      <c r="AX823" s="61"/>
      <c r="AY823" s="61"/>
      <c r="AZ823" s="61"/>
      <c r="BA823" s="61"/>
      <c r="BB823" s="61"/>
      <c r="BC823" s="61"/>
      <c r="BD823" s="65"/>
    </row>
    <row r="824" spans="14:58" x14ac:dyDescent="0.25">
      <c r="N824" s="82"/>
      <c r="O824" s="81"/>
      <c r="P824" s="78">
        <v>2</v>
      </c>
      <c r="Q824" s="61">
        <f>O797/O806</f>
        <v>9.3710882532990619E-2</v>
      </c>
      <c r="R824" s="60"/>
      <c r="S824" s="60"/>
      <c r="T824" s="61"/>
      <c r="U824" s="62"/>
      <c r="V824" s="153">
        <f>SQRT($T$52*VLOOKUP(V822,$P$51:$T$60,5))*(1-$Q$21)*Q824*VLOOKUP(V822,P823:Q832,2)</f>
        <v>6.9600179751590496E-3</v>
      </c>
      <c r="W824" s="61">
        <f>SQRT($T$52*VLOOKUP(W822,$P$51:$T$60,5))*(1-$R$21)*Q824*VLOOKUP(W822,P823:Q832,2)</f>
        <v>5.4141049119415252E-3</v>
      </c>
      <c r="X824" s="61">
        <f>SQRT($T$52*VLOOKUP(X822,$P$51:$T$60,5))*(1-$S$21)*Q824*VLOOKUP(X822,P823:Q832,2)</f>
        <v>3.150718833602469E-3</v>
      </c>
      <c r="Y824" s="61">
        <f>SQRT($T$52*VLOOKUP(Y822,$P$51:$T$60,5))*(1-$T$21)*Q824*VLOOKUP(Y822,P823:Q832,2)</f>
        <v>1.7488370221999678E-3</v>
      </c>
      <c r="Z824" s="61">
        <f>SQRT($T$52*VLOOKUP(Z822,$P$51:$T$60,5))*(1-$U$21)*Q824*VLOOKUP(Z822,P823:Q832,2)</f>
        <v>1.9412339675451285E-3</v>
      </c>
      <c r="AA824" s="61">
        <f>SQRT($T$52*VLOOKUP(AA822,$P$51:$T$60,5))*(1-$V$21)*Q824*VLOOKUP(AA822,P823:Q832,2)</f>
        <v>9.4275510521449064E-4</v>
      </c>
      <c r="AB824" s="61">
        <f>SQRT($T$52*VLOOKUP(AB822,$P$51:$T$60,5))*(1-$W$21)*Q824*VLOOKUP(AB822,P823:Q832,2)</f>
        <v>6.0064834388260865E-3</v>
      </c>
      <c r="AC824" s="61">
        <f>SQRT($T$52*VLOOKUP(AC822,$P$51:$T$60,5))*(1-$X$21)*Q824*VLOOKUP(AC822,P823:Q832,2)</f>
        <v>5.5804403511225068E-3</v>
      </c>
      <c r="AD824" s="61">
        <f>SQRT($T$52*VLOOKUP(AD822,$P$51:$T$60,5))*(1-$Y$21)*Q824*VLOOKUP(AD822,P823:Q832,2)</f>
        <v>3.6309533655357672E-3</v>
      </c>
      <c r="AE824" s="155">
        <f>SQRT($T$52*VLOOKUP(AE822,$P$51:$T$60,5))*(1-$Z$21)*Q824*VLOOKUP(AE822,P823:Q832,2)</f>
        <v>5.7397663252446336E-3</v>
      </c>
      <c r="AF824" s="84">
        <f>$U$52*Q824</f>
        <v>3.790614133981547E-6</v>
      </c>
      <c r="AG824" s="59" t="s">
        <v>65</v>
      </c>
      <c r="AH824" s="61">
        <f>AF833*$AE$10*100000/($T$3*$AE$9)</f>
        <v>6.5231209621951794E-2</v>
      </c>
      <c r="AI824" s="61"/>
      <c r="AJ824" s="66" t="s">
        <v>574</v>
      </c>
      <c r="AK824" s="66" t="e">
        <f>1/0</f>
        <v>#DIV/0!</v>
      </c>
      <c r="AL824" s="61"/>
      <c r="AM824" s="65" t="s">
        <v>574</v>
      </c>
      <c r="AN824" s="66">
        <f>IF(AH832&gt;=0,0,AK831)</f>
        <v>0</v>
      </c>
      <c r="AO824" s="61">
        <f>IF(AN823&lt;AN824,AN823,AN824)</f>
        <v>0</v>
      </c>
      <c r="AP824" s="61">
        <f>IF(AO824&lt;AO825,AO825,AO824)</f>
        <v>0</v>
      </c>
      <c r="AQ824" s="67">
        <f>IF(AP823&lt;AP824,AP823,AP824)</f>
        <v>0</v>
      </c>
      <c r="AR824" s="81"/>
      <c r="AS824" s="59">
        <v>2</v>
      </c>
      <c r="AT824" s="61">
        <f t="shared" ref="AT824:AT832" si="150">AT812</f>
        <v>8.2978405430088234E-2</v>
      </c>
      <c r="AU824" s="61">
        <f>SUMPRODUCT(Q823:Q832,$AU$51:$AU$60)</f>
        <v>0.36926200279051447</v>
      </c>
      <c r="AV824" s="68">
        <f>IF($AA$8,EXP((AT824/AH824)*(AQ828-1)-LN(AQ828-AH824)-AH823*(2*AU824/AH823-AT824/AH824)*LN((AQ828+2.41421536*AH824)/(AQ828-0.41421536*AH824))/(AH824*2.82842713)      ),1)</f>
        <v>0.66713929601782462</v>
      </c>
      <c r="AW824" s="61"/>
      <c r="AX824" s="61"/>
      <c r="AY824" s="61"/>
      <c r="AZ824" s="61"/>
      <c r="BA824" s="61"/>
      <c r="BB824" s="61"/>
      <c r="BC824" s="61"/>
      <c r="BD824" s="65"/>
    </row>
    <row r="825" spans="14:58" x14ac:dyDescent="0.25">
      <c r="N825" s="82"/>
      <c r="O825" s="81"/>
      <c r="P825" s="78">
        <v>3</v>
      </c>
      <c r="Q825" s="61">
        <f>O798/O806</f>
        <v>3.9849094303479222E-2</v>
      </c>
      <c r="R825" s="60"/>
      <c r="S825" s="60"/>
      <c r="T825" s="61"/>
      <c r="U825" s="62"/>
      <c r="V825" s="153">
        <f>SQRT($T$53*VLOOKUP(V822,$P$51:$T$60,5))*(1-$Q$22)*Q825*VLOOKUP(V822,P823:Q832,2)</f>
        <v>3.9876822454020886E-3</v>
      </c>
      <c r="W825" s="61">
        <f>SQRT($T$53*VLOOKUP(W822,$P$51:$T$60,5))*(1-$R$22)*Q825*VLOOKUP(W822,P823:Q832,2)</f>
        <v>3.1507188336024694E-3</v>
      </c>
      <c r="X825" s="61">
        <f>SQRT($T$53*VLOOKUP(X822,$P$51:$T$60,5))*(1-$S$22)*Q825*VLOOKUP(X822,P823:Q832,2)</f>
        <v>1.8375899400627325E-3</v>
      </c>
      <c r="Y825" s="61">
        <f>SQRT($T$53*VLOOKUP(Y822,$P$51:$T$60,5))*(1-$T$22)*Q825*VLOOKUP(Y822,P823:Q832,2)</f>
        <v>1.1233273556984947E-3</v>
      </c>
      <c r="Z825" s="61">
        <f>SQRT($T$53*VLOOKUP(Z822,$P$51:$T$60,5))*(1-$U$22)*Q825*VLOOKUP(Z822,P823:Q832,2)</f>
        <v>1.1321738928959726E-3</v>
      </c>
      <c r="AA825" s="61">
        <f>SQRT($T$53*VLOOKUP(AA822,$P$51:$T$60,5))*(1-$V$22)*Q825*VLOOKUP(AA822,P823:Q832,2)</f>
        <v>5.3877490914157149E-4</v>
      </c>
      <c r="AB825" s="61">
        <f>SQRT($T$53*VLOOKUP(AB822,$P$51:$T$60,5))*(1-$W$22)*Q825*VLOOKUP(AB822,P823:Q832,2)</f>
        <v>3.374971217800385E-3</v>
      </c>
      <c r="AC825" s="61">
        <f>SQRT($T$53*VLOOKUP(AC822,$P$51:$T$60,5))*(1-$X$22)*Q825*VLOOKUP(AC822,P823:Q832,2)</f>
        <v>3.2814388813619281E-3</v>
      </c>
      <c r="AD825" s="61">
        <f>SQRT($T$53*VLOOKUP(AD822,$P$51:$T$60,5))*(1-$Y$22)*Q825*VLOOKUP(AD822,P823:Q832,2)</f>
        <v>2.1049630482958023E-3</v>
      </c>
      <c r="AE825" s="155">
        <f>SQRT($T$53*VLOOKUP(AE822,$P$51:$T$60,5))*(1-$Z$22)*Q825*VLOOKUP(AE822,P823:Q832,2)</f>
        <v>3.3739427151940459E-3</v>
      </c>
      <c r="AF825" s="84">
        <f>$U$53*Q825</f>
        <v>2.2452716574828709E-6</v>
      </c>
      <c r="AG825" s="82"/>
      <c r="AH825" s="65"/>
      <c r="AI825" s="61"/>
      <c r="AJ825" s="66" t="s">
        <v>575</v>
      </c>
      <c r="AK825" s="66" t="e">
        <f>1/0</f>
        <v>#DIV/0!</v>
      </c>
      <c r="AL825" s="61"/>
      <c r="AM825" s="65" t="s">
        <v>575</v>
      </c>
      <c r="AN825" s="66">
        <f>IF(AH832&gt;=0,0,AK832)</f>
        <v>0</v>
      </c>
      <c r="AO825" s="61">
        <f>AN825</f>
        <v>0</v>
      </c>
      <c r="AP825" s="61">
        <f>IF(AO824&lt;AO825,AO824,AO825)</f>
        <v>0</v>
      </c>
      <c r="AQ825" s="67">
        <f>AP825</f>
        <v>0</v>
      </c>
      <c r="AR825" s="81"/>
      <c r="AS825" s="59">
        <v>3</v>
      </c>
      <c r="AT825" s="61">
        <f t="shared" si="150"/>
        <v>0.11558353539329831</v>
      </c>
      <c r="AU825" s="61">
        <f>SUMPRODUCT(Q823:Q832,$AV$51:$AV$60)</f>
        <v>0.50489602454594185</v>
      </c>
      <c r="AV825" s="68">
        <f>IF($AA$9,EXP((AT825/AH824)*(AQ828-1)-LN(AQ828-AH824)-AH823*(2*AU825/AH823-AT825/AH824)*LN((AQ828+2.41421536*AH824)/(AQ828-0.41421536*AH824))/(AH824*2.82842713)      ),1)</f>
        <v>0.51372088736237598</v>
      </c>
      <c r="AW825" s="61"/>
      <c r="AX825" s="61"/>
      <c r="AY825" s="61"/>
      <c r="AZ825" s="61"/>
      <c r="BA825" s="61"/>
      <c r="BB825" s="61"/>
      <c r="BC825" s="61"/>
    </row>
    <row r="826" spans="14:58" x14ac:dyDescent="0.25">
      <c r="N826" s="82"/>
      <c r="O826" s="81"/>
      <c r="P826" s="78">
        <v>4</v>
      </c>
      <c r="Q826" s="61">
        <f>O799/O806</f>
        <v>1.9272764549340342E-2</v>
      </c>
      <c r="R826" s="60"/>
      <c r="S826" s="60"/>
      <c r="T826" s="61"/>
      <c r="U826" s="62"/>
      <c r="V826" s="153">
        <f>SQRT($T$54*VLOOKUP(V822,$P$51:$T$60,5))*(1-$Q$23)*Q826*VLOOKUP(V822,P823:Q832,2)</f>
        <v>2.4474962224206886E-3</v>
      </c>
      <c r="W826" s="61">
        <f>SQRT($T$54*VLOOKUP(W822,$P$51:$T$60,5))*(1-$R$23)*Q826*VLOOKUP(W822,P823:Q832,2)</f>
        <v>1.7488370221999678E-3</v>
      </c>
      <c r="X826" s="61">
        <f>SQRT($T$54*VLOOKUP(X822,$P$51:$T$60,5))*(1-$S$23)*Q826*VLOOKUP(X822,P823:Q832,2)</f>
        <v>1.1233273556984947E-3</v>
      </c>
      <c r="Y826" s="61">
        <f>SQRT($T$54*VLOOKUP(Y822,$P$51:$T$60,5))*(1-$T$23)*Q826*VLOOKUP(Y822,P823:Q832,2)</f>
        <v>6.9125000758566714E-4</v>
      </c>
      <c r="Z826" s="61">
        <f>SQRT($T$54*VLOOKUP(Z822,$P$51:$T$60,5))*(1-$U$23)*Q826*VLOOKUP(Z822,P823:Q832,2)</f>
        <v>6.8929596687439742E-4</v>
      </c>
      <c r="AA826" s="61">
        <f>SQRT($T$54*VLOOKUP(AA822,$P$51:$T$60,5))*(1-$V$23)*Q826*VLOOKUP(AA822,P823:Q832,2)</f>
        <v>3.1438723044668236E-4</v>
      </c>
      <c r="AB826" s="61">
        <f>SQRT($T$54*VLOOKUP(AB822,$P$51:$T$60,5))*(1-$W$23)*Q826*VLOOKUP(AB822,P823:Q832,2)</f>
        <v>2.081732953584606E-3</v>
      </c>
      <c r="AC826" s="61">
        <f>SQRT($T$54*VLOOKUP(AC822,$P$51:$T$60,5))*(1-$X$23)*Q826*VLOOKUP(AC822,P823:Q832,2)</f>
        <v>1.9914612584339786E-3</v>
      </c>
      <c r="AD826" s="61">
        <f>SQRT($T$54*VLOOKUP(AD822,$P$51:$T$60,5))*(1-$Y$23)*Q826*VLOOKUP(AD822,P823:Q832,2)</f>
        <v>1.4152973083107771E-3</v>
      </c>
      <c r="AE826" s="155">
        <f>SQRT($T$54*VLOOKUP(AE822,$P$51:$T$60,5))*(1-$Z$23)*Q826*VLOOKUP(AE822,P823:Q832,2)</f>
        <v>1.8785430635200931E-3</v>
      </c>
      <c r="AF826" s="84">
        <f>$U$54*Q826</f>
        <v>1.3950942833214495E-6</v>
      </c>
      <c r="AG826" s="59" t="s">
        <v>570</v>
      </c>
      <c r="AH826" s="60">
        <f>AH824-1</f>
        <v>-0.93476879037804816</v>
      </c>
      <c r="AI826" s="61"/>
      <c r="AJ826" s="66"/>
      <c r="AK826" s="61"/>
      <c r="AL826" s="61"/>
      <c r="AM826" s="50"/>
      <c r="AN826" s="65"/>
      <c r="AO826" s="65"/>
      <c r="AP826" s="65"/>
      <c r="AQ826" s="65"/>
      <c r="AR826" s="81"/>
      <c r="AS826" s="59">
        <v>4</v>
      </c>
      <c r="AT826" s="61">
        <f t="shared" si="150"/>
        <v>0.14849269129567372</v>
      </c>
      <c r="AU826" s="61">
        <f>SUMPRODUCT(Q823:Q832,$AW$51:$AW$60)</f>
        <v>0.62803683015276768</v>
      </c>
      <c r="AV826" s="68">
        <f>IF($AA$10,EXP((AT826/AH824)*(AQ828-1)-LN(AQ828-AH824)-AH823*(2*AU826/AH823-AT826/AH824)*LN((AQ828+2.41421536*AH824)/(AQ828-0.41421536*AH824))/(AH824*2.82842713)      ),1)</f>
        <v>0.40751466799272101</v>
      </c>
      <c r="AW826" s="61"/>
      <c r="AX826" s="61"/>
      <c r="AY826" s="61"/>
      <c r="AZ826" s="61"/>
      <c r="BA826" s="61"/>
      <c r="BB826" s="61"/>
      <c r="BC826" s="61"/>
    </row>
    <row r="827" spans="14:58" x14ac:dyDescent="0.25">
      <c r="N827" s="82"/>
      <c r="O827" s="81"/>
      <c r="P827" s="78">
        <v>5</v>
      </c>
      <c r="Q827" s="61">
        <f>O800/O806</f>
        <v>1.9881780321606785E-2</v>
      </c>
      <c r="R827" s="60"/>
      <c r="S827" s="60"/>
      <c r="T827" s="61"/>
      <c r="U827" s="62"/>
      <c r="V827" s="153">
        <f>SQRT($T$55*VLOOKUP(V822,$P$51:$T$60,5))*(1-$Q$24)*Q827*VLOOKUP(V822,P823:Q832,2)</f>
        <v>2.4091901701943108E-3</v>
      </c>
      <c r="W827" s="61">
        <f>SQRT($T$55*VLOOKUP(W822,$P$51:$T$60,5))*(1-$R$24)*Q827*VLOOKUP(W822,P823:Q832,2)</f>
        <v>1.9412339675451283E-3</v>
      </c>
      <c r="X827" s="61">
        <f>SQRT($T$55*VLOOKUP(X822,$P$51:$T$60,5))*(1-$S$24)*Q827*VLOOKUP(X822,P823:Q832,2)</f>
        <v>1.1321738928959724E-3</v>
      </c>
      <c r="Y827" s="61">
        <f>SQRT($T$55*VLOOKUP(Y822,$P$51:$T$60,5))*(1-$T$24)*Q827*VLOOKUP(Y822,P823:Q832,2)</f>
        <v>6.8929596687439742E-4</v>
      </c>
      <c r="Z827" s="61">
        <f>SQRT($T$55*VLOOKUP(Z822,$P$51:$T$60,5))*(1-$U$24)*Q827*VLOOKUP(Z822,P823:Q832,2)</f>
        <v>6.867979016793416E-4</v>
      </c>
      <c r="AA827" s="61">
        <f>SQRT($T$55*VLOOKUP(AA822,$P$51:$T$60,5))*(1-$V$24)*Q827*VLOOKUP(AA822,P823:Q832,2)</f>
        <v>3.3841594432980023E-4</v>
      </c>
      <c r="AB827" s="61">
        <f>SQRT($T$55*VLOOKUP(AB822,$P$51:$T$60,5))*(1-$W$24)*Q827*VLOOKUP(AB822,P823:Q832,2)</f>
        <v>2.0224661649893782E-3</v>
      </c>
      <c r="AC827" s="61">
        <f>SQRT($T$55*VLOOKUP(AC822,$P$51:$T$60,5))*(1-$X$24)*Q827*VLOOKUP(AC822,P823:Q832,2)</f>
        <v>2.0154992597963906E-3</v>
      </c>
      <c r="AD827" s="61">
        <f>SQRT($T$55*VLOOKUP(AD822,$P$51:$T$60,5))*(1-$Y$24)*Q827*VLOOKUP(AD822,P823:Q832,2)</f>
        <v>1.3438635145729219E-3</v>
      </c>
      <c r="AE827" s="155">
        <f>SQRT($T$55*VLOOKUP(AE822,$P$51:$T$60,5))*(1-$Z$24)*Q827*VLOOKUP(AE822,P823:Q832,2)</f>
        <v>2.0626611183112318E-3</v>
      </c>
      <c r="AF827" s="84">
        <f>$U$55*Q827</f>
        <v>1.4388546348754334E-6</v>
      </c>
      <c r="AG827" s="59" t="s">
        <v>571</v>
      </c>
      <c r="AH827" s="60">
        <f>AH823-3*AH824*AH824-2*AH824</f>
        <v>0.12846281668336543</v>
      </c>
      <c r="AI827" s="61" t="s">
        <v>584</v>
      </c>
      <c r="AJ827" s="66" t="s">
        <v>585</v>
      </c>
      <c r="AK827" s="61">
        <f>AH830^2/AH831^3</f>
        <v>1.7729744885340422</v>
      </c>
      <c r="AL827" s="61"/>
      <c r="AM827" s="50"/>
      <c r="AN827" s="65"/>
      <c r="AO827" s="65"/>
      <c r="AP827" s="65"/>
      <c r="AQ827" s="65"/>
      <c r="AR827" s="81"/>
      <c r="AS827" s="59">
        <v>5</v>
      </c>
      <c r="AT827" s="61">
        <f t="shared" si="150"/>
        <v>0.14845922339919562</v>
      </c>
      <c r="AU827" s="61">
        <f>SUMPRODUCT(Q823:Q832,$AX$51:$AX$60)</f>
        <v>0.61980385185224984</v>
      </c>
      <c r="AV827" s="68">
        <f>IF($AA$11,EXP((AT827/AH824)*(AQ828-1)-LN(AQ828-AH824)-AH823*(2*AU827/AH823-AT827/AH824)*LN((AQ828+2.41421536*AH824)/(AQ828-0.41421536*AH824))/(AH824*2.82842713)      ),1)</f>
        <v>0.41540761718325431</v>
      </c>
      <c r="AW827" s="61"/>
      <c r="AX827" s="61"/>
      <c r="AY827" s="61"/>
      <c r="AZ827" s="61"/>
      <c r="BA827" s="61"/>
      <c r="BB827" s="61"/>
      <c r="BC827" s="61"/>
    </row>
    <row r="828" spans="14:58" x14ac:dyDescent="0.25">
      <c r="N828" s="82"/>
      <c r="O828" s="81"/>
      <c r="P828" s="78">
        <v>6</v>
      </c>
      <c r="Q828" s="61">
        <f>O801/O806</f>
        <v>7.7696751062176824E-3</v>
      </c>
      <c r="R828" s="60"/>
      <c r="S828" s="60"/>
      <c r="T828" s="61"/>
      <c r="U828" s="62"/>
      <c r="V828" s="153">
        <f>SQRT($T$56*VLOOKUP(V822,$P$51:$T$60,5))*(1-$Q$25)*Q828*VLOOKUP(V822,P823:Q832,2)</f>
        <v>1.190282991440892E-3</v>
      </c>
      <c r="W828" s="61">
        <f>SQRT($T$56*VLOOKUP(W822,$P$51:$T$60,5))*(1-$R$25)*Q828*VLOOKUP(W822,P823:Q832,2)</f>
        <v>9.4275510521449064E-4</v>
      </c>
      <c r="X828" s="61">
        <f>SQRT($T$56*VLOOKUP(X822,$P$51:$T$60,5))*(1-$S$25)*Q828*VLOOKUP(X822,P823:Q832,2)</f>
        <v>5.387749091415716E-4</v>
      </c>
      <c r="Y828" s="61">
        <f>SQRT($T$56*VLOOKUP(Y822,$P$51:$T$60,5))*(1-$T$25)*Q828*VLOOKUP(Y822,P823:Q832,2)</f>
        <v>3.1438723044668236E-4</v>
      </c>
      <c r="Z828" s="61">
        <f>SQRT($T$56*VLOOKUP(Z822,$P$51:$T$60,5))*(1-$U$25)*Q828*VLOOKUP(Z822,P823:Q832,2)</f>
        <v>3.3841594432980023E-4</v>
      </c>
      <c r="AA828" s="61">
        <f>SQRT($T$56*VLOOKUP(AA822,$P$51:$T$60,5))*(1-$V$25)*Q828*VLOOKUP(AA822,P823:Q832,2)</f>
        <v>1.6675262270981879E-4</v>
      </c>
      <c r="AB828" s="61">
        <f>SQRT($T$56*VLOOKUP(AB822,$P$51:$T$60,5))*(1-$W$25)*Q828*VLOOKUP(AB822,P823:Q832,2)</f>
        <v>1.1002494153298217E-3</v>
      </c>
      <c r="AC828" s="61">
        <f>SQRT($T$56*VLOOKUP(AC822,$P$51:$T$60,5))*(1-$X$25)*Q828*VLOOKUP(AC822,P823:Q832,2)</f>
        <v>9.906435225313444E-4</v>
      </c>
      <c r="AD828" s="61">
        <f>SQRT($T$56*VLOOKUP(AD822,$P$51:$T$60,5))*(1-$Y$25)*Q828*VLOOKUP(AD822,P823:Q832,2)</f>
        <v>6.5133742621881576E-4</v>
      </c>
      <c r="AE828" s="155">
        <f>SQRT($T$56*VLOOKUP(AE822,$P$51:$T$60,5))*(1-$Z$25)*Q828*VLOOKUP(AE822,P823:Q832,2)</f>
        <v>1.016365088592777E-3</v>
      </c>
      <c r="AF828" s="84">
        <f>$U$56*Q828</f>
        <v>6.9949444327140333E-7</v>
      </c>
      <c r="AG828" s="59" t="s">
        <v>572</v>
      </c>
      <c r="AH828" s="60">
        <f>-1*AH823*AH824+AH824^2+AH824^3</f>
        <v>-1.319002766965525E-2</v>
      </c>
      <c r="AI828" s="61"/>
      <c r="AJ828" s="66" t="s">
        <v>586</v>
      </c>
      <c r="AK828" s="61" t="e">
        <f>SQRT(1-AK827)/SQRT(AK827)*AH830/ABS(AH830)</f>
        <v>#NUM!</v>
      </c>
      <c r="AL828" s="61"/>
      <c r="AM828" s="50"/>
      <c r="AN828" s="65"/>
      <c r="AO828" s="65"/>
      <c r="AP828" s="65" t="s">
        <v>589</v>
      </c>
      <c r="AQ828" s="61">
        <f>AQ823</f>
        <v>0.79388090927445298</v>
      </c>
      <c r="AR828" s="81"/>
      <c r="AS828" s="59">
        <v>6</v>
      </c>
      <c r="AT828" s="61">
        <f t="shared" si="150"/>
        <v>0.18468301041282212</v>
      </c>
      <c r="AU828" s="61">
        <f>SUMPRODUCT(Q823:Q832,$AY$51:$AY$60)</f>
        <v>0.78533340770019522</v>
      </c>
      <c r="AV828" s="68">
        <f>IF($AA$12,EXP((AT828/AH824)*(AQ828-1)-LN(AQ828-AH824)-AH823*(2*AU828/AH823-AT828/AH824)*LN((AQ828+2.41421536*AH824)/(AQ828-0.41421536*AH824))/(AH824*2.82842713)      ),1)</f>
        <v>0.30014113360796241</v>
      </c>
      <c r="AW828" s="61"/>
      <c r="AX828" s="61"/>
      <c r="AY828" s="61"/>
      <c r="AZ828" s="61"/>
      <c r="BA828" s="61"/>
      <c r="BB828" s="61"/>
      <c r="BC828" s="61"/>
    </row>
    <row r="829" spans="14:58" x14ac:dyDescent="0.25">
      <c r="N829" s="82"/>
      <c r="O829" s="81"/>
      <c r="P829" s="78">
        <v>7</v>
      </c>
      <c r="Q829" s="61">
        <f>O802/O806</f>
        <v>0.28965048519041808</v>
      </c>
      <c r="R829" s="60"/>
      <c r="S829" s="60"/>
      <c r="T829" s="61"/>
      <c r="U829" s="62"/>
      <c r="V829" s="153">
        <f>SQRT($T$57*VLOOKUP(V822,$P$51:$T$60,5))*(1-$Q$26)*Q829*VLOOKUP(V822,P823:Q832,2)</f>
        <v>7.8671584733933896E-3</v>
      </c>
      <c r="W829" s="61">
        <f>SQRT($T$57*VLOOKUP(W822,$P$51:$T$60,5))*(1-$R$26)*Q829*VLOOKUP(W822,P823:Q832,2)</f>
        <v>6.0064834388260874E-3</v>
      </c>
      <c r="X829" s="61">
        <f>SQRT($T$57*VLOOKUP(X822,$P$51:$T$60,5))*(1-$S$26)*Q829*VLOOKUP(X822,P823:Q832,2)</f>
        <v>3.374971217800385E-3</v>
      </c>
      <c r="Y829" s="61">
        <f>SQRT($T$57*VLOOKUP(Y822,$P$51:$T$60,5))*(1-$T$26)*Q829*VLOOKUP(Y822,P823:Q832,2)</f>
        <v>2.0817329535846056E-3</v>
      </c>
      <c r="Z829" s="61">
        <f>SQRT($T$57*VLOOKUP(Z822,$P$51:$T$60,5))*(1-$U$26)*Q829*VLOOKUP(Z822,P823:Q832,2)</f>
        <v>2.0224661649893782E-3</v>
      </c>
      <c r="AA829" s="61">
        <f>SQRT($T$57*VLOOKUP(AA822,$P$51:$T$60,5))*(1-$V$26)*Q829*VLOOKUP(AA822,P823:Q832,2)</f>
        <v>1.1002494153298215E-3</v>
      </c>
      <c r="AB829" s="61">
        <f>SQRT($T$57*VLOOKUP(AB822,$P$51:$T$60,5))*(1-$W$26)*Q829*VLOOKUP(AB822,P823:Q832,2)</f>
        <v>7.4069468861780209E-3</v>
      </c>
      <c r="AC829" s="61">
        <f>SQRT($T$57*VLOOKUP(AC822,$P$51:$T$60,5))*(1-$X$26)*Q829*VLOOKUP(AC822,P823:Q832,2)</f>
        <v>7.649376885206575E-3</v>
      </c>
      <c r="AD829" s="61">
        <f>SQRT($T$57*VLOOKUP(AD822,$P$51:$T$60,5))*(1-$Y$26)*Q829*VLOOKUP(AD822,P823:Q832,2)</f>
        <v>3.8142384234815499E-3</v>
      </c>
      <c r="AE829" s="155">
        <f>SQRT($T$57*VLOOKUP(AE822,$P$51:$T$60,5))*(1-$Z$26)*Q829*VLOOKUP(AE822,P823:Q832,2)</f>
        <v>6.1939719586067248E-3</v>
      </c>
      <c r="AF829" s="84">
        <f>$U$57*Q829</f>
        <v>6.9660464079134744E-6</v>
      </c>
      <c r="AG829" s="82"/>
      <c r="AH829" s="65"/>
      <c r="AI829" s="61"/>
      <c r="AJ829" s="66" t="s">
        <v>587</v>
      </c>
      <c r="AK829" s="61" t="e">
        <f>IF(ATAN(AK828)&lt;0,ATAN(AK828)+PI(),ATAN(AK828))</f>
        <v>#NUM!</v>
      </c>
      <c r="AL829" s="61"/>
      <c r="AM829" s="50"/>
      <c r="AN829" s="65"/>
      <c r="AO829" s="65"/>
      <c r="AP829" s="65"/>
      <c r="AQ829" s="65"/>
      <c r="AR829" s="81"/>
      <c r="AS829" s="59">
        <v>7</v>
      </c>
      <c r="AT829" s="61">
        <f t="shared" si="150"/>
        <v>4.9335284646156045E-2</v>
      </c>
      <c r="AU829" s="61">
        <f>SUMPRODUCT(Q823:Q832,$AZ$51:$AZ$60)</f>
        <v>0.13807061675111748</v>
      </c>
      <c r="AV829" s="68">
        <f>IF($AA$13,EXP((AT829/AH824)*(AQ828-1)-LN(AQ828-AH824)-AH823*(2*AU829/AH823-AT829/AH824)*LN((AQ828+2.41421536*AH824)/(AQ828-0.41421536*AH824))/(AH824*2.82842713)      ),1)</f>
        <v>1.0812392338607932</v>
      </c>
      <c r="AW829" s="61"/>
      <c r="AX829" s="61"/>
      <c r="AY829" s="61"/>
      <c r="AZ829" s="61"/>
      <c r="BA829" s="61"/>
      <c r="BB829" s="61"/>
      <c r="BC829" s="61"/>
    </row>
    <row r="830" spans="14:58" x14ac:dyDescent="0.25">
      <c r="N830" s="82"/>
      <c r="O830" s="81"/>
      <c r="P830" s="78">
        <v>8</v>
      </c>
      <c r="Q830" s="61">
        <f>O803/O806</f>
        <v>0.13700731234211866</v>
      </c>
      <c r="R830" s="60"/>
      <c r="S830" s="60"/>
      <c r="T830" s="61"/>
      <c r="U830" s="62"/>
      <c r="V830" s="153">
        <f>SQRT($T$58*VLOOKUP(V822,$P$51:$T$60,5))*(1-$Q$27)*Q830*VLOOKUP(V822,P823:Q832,2)</f>
        <v>7.4875285976031799E-3</v>
      </c>
      <c r="W830" s="61">
        <f>SQRT($T$58*VLOOKUP(W822,$P$51:$T$60,5))*(1-$R$27)*Q830*VLOOKUP(W822,P823:Q832,2)</f>
        <v>5.5804403511225068E-3</v>
      </c>
      <c r="X830" s="61">
        <f>SQRT($T$58*VLOOKUP(X822,$P$51:$T$60,5))*(1-$S$27)*Q830*VLOOKUP(X822,P823:Q832,2)</f>
        <v>3.2814388813619281E-3</v>
      </c>
      <c r="Y830" s="61">
        <f>SQRT($T$58*VLOOKUP(Y822,$P$51:$T$60,5))*(1-$T$27)*Q830*VLOOKUP(Y822,P823:Q832,2)</f>
        <v>1.9914612584339781E-3</v>
      </c>
      <c r="Z830" s="61">
        <f>SQRT($T$58*VLOOKUP(Z822,$P$51:$T$60,5))*(1-$U$27)*Q830*VLOOKUP(Z822,P823:Q832,2)</f>
        <v>2.0154992597963906E-3</v>
      </c>
      <c r="AA830" s="61">
        <f>SQRT($T$58*VLOOKUP(AA822,$P$51:$T$60,5))*(1-$V$27)*Q830*VLOOKUP(AA822,P823:Q832,2)</f>
        <v>9.906435225313444E-4</v>
      </c>
      <c r="AB830" s="61">
        <f>SQRT($T$58*VLOOKUP(AB822,$P$51:$T$60,5))*(1-$W$27)*Q830*VLOOKUP(AB822,P823:Q832,2)</f>
        <v>7.649376885206575E-3</v>
      </c>
      <c r="AC830" s="61">
        <f>SQRT($T$58*VLOOKUP(AC822,$P$51:$T$60,5))*(1-$X$27)*Q830*VLOOKUP(AC822,P823:Q832,2)</f>
        <v>7.6378474861858031E-3</v>
      </c>
      <c r="AD830" s="61">
        <f>SQRT($T$58*VLOOKUP(AD822,$P$51:$T$60,5))*(1-$Y$27)*Q830*VLOOKUP(AD822,P823:Q832,2)</f>
        <v>4.2463024705009199E-3</v>
      </c>
      <c r="AE830" s="155">
        <f>SQRT($T$58*VLOOKUP(AE822,$P$51:$T$60,5))*(1-$Z$27)*Q830*VLOOKUP(AE822,P823:Q832,2)</f>
        <v>6.4988838908123072E-3</v>
      </c>
      <c r="AF830" s="84">
        <f>$U$58*Q830</f>
        <v>3.654846422528971E-6</v>
      </c>
      <c r="AG830" s="59" t="s">
        <v>582</v>
      </c>
      <c r="AH830" s="61">
        <f>AH826*AH827/6-AH828/2-AH826^3/27</f>
        <v>1.6832809920874586E-2</v>
      </c>
      <c r="AI830" s="61"/>
      <c r="AJ830" s="66" t="s">
        <v>573</v>
      </c>
      <c r="AK830" s="61" t="e">
        <f>2*SQRT(AH831)*COS(AK829/3)-AH826/3</f>
        <v>#NUM!</v>
      </c>
      <c r="AL830" s="69" t="e">
        <f>AK830^3+AH826*AK830^2+AH827*AK830+AH828</f>
        <v>#NUM!</v>
      </c>
      <c r="AM830" s="50"/>
      <c r="AN830" s="65"/>
      <c r="AO830" s="65"/>
      <c r="AP830" s="65"/>
      <c r="AQ830" s="65"/>
      <c r="AR830" s="81"/>
      <c r="AS830" s="59">
        <v>8</v>
      </c>
      <c r="AT830" s="61">
        <f t="shared" si="150"/>
        <v>5.4723128868748194E-2</v>
      </c>
      <c r="AU830" s="61">
        <f>SUMPRODUCT(Q823:Q832,$BA$51:$BA$60)</f>
        <v>0.29104965104976926</v>
      </c>
      <c r="AV830" s="68">
        <f>IF($AA$14,EXP((AT830/AH824)*(AQ828-1)-LN(AQ828-AH824)-AH823*(2*AU830/AH823-AT830/AH824)*LN((AQ828+2.41421536*AH824)/(AQ828-0.41421536*AH824))/(AH824*2.82842713)      ),1)</f>
        <v>0.76322174233609286</v>
      </c>
      <c r="AW830" s="61"/>
      <c r="AX830" s="61"/>
      <c r="AY830" s="61"/>
      <c r="AZ830" s="61"/>
      <c r="BA830" s="61"/>
      <c r="BB830" s="61"/>
      <c r="BC830" s="61"/>
      <c r="BD830" s="65"/>
      <c r="BE830" s="65"/>
      <c r="BF830" s="65"/>
    </row>
    <row r="831" spans="14:58" x14ac:dyDescent="0.25">
      <c r="N831" s="82"/>
      <c r="O831" s="81"/>
      <c r="P831" s="78">
        <v>9</v>
      </c>
      <c r="Q831" s="61">
        <f>O804/O806</f>
        <v>7.2366447241892271E-2</v>
      </c>
      <c r="R831" s="60"/>
      <c r="S831" s="60"/>
      <c r="T831" s="61"/>
      <c r="U831" s="62"/>
      <c r="V831" s="153">
        <f>SQRT($T$59*VLOOKUP(V822,$P$51:$T$60,5))*(1-$Q$28)*Q831*VLOOKUP(V822,P823:Q832,2)</f>
        <v>4.6520557136570965E-3</v>
      </c>
      <c r="W831" s="61">
        <f>SQRT($T$59*VLOOKUP(W822,$P$51:$T$60,5))*(1-$R$28)*Q831*VLOOKUP(W822,P823:Q832,2)</f>
        <v>3.6309533655357672E-3</v>
      </c>
      <c r="X831" s="61">
        <f>SQRT($T$59*VLOOKUP(X822,$P$51:$T$60,5))*(1-$S$28)*Q831*VLOOKUP(X822,P823:Q832,2)</f>
        <v>2.1049630482958023E-3</v>
      </c>
      <c r="Y831" s="61">
        <f>SQRT($T$59*VLOOKUP(Y822,$P$51:$T$60,5))*(1-$T$28)*Q831*VLOOKUP(Y822,P823:Q832,2)</f>
        <v>1.4152973083107771E-3</v>
      </c>
      <c r="Z831" s="61">
        <f>SQRT($T$59*VLOOKUP(Z822,$P$51:$T$60,5))*(1-$U$28)*Q831*VLOOKUP(Z822,P823:Q832,2)</f>
        <v>1.3438635145729219E-3</v>
      </c>
      <c r="AA831" s="61">
        <f>SQRT($T$59*VLOOKUP(AA822,$P$51:$T$60,5))*(1-$V$28)*Q831*VLOOKUP(AA822,P823:Q832,2)</f>
        <v>6.5133742621881576E-4</v>
      </c>
      <c r="AB831" s="61">
        <f>SQRT($T$59*VLOOKUP(AB822,$P$51:$T$60,5))*(1-$W$28)*Q831*VLOOKUP(AB822,P823:Q832,2)</f>
        <v>3.8142384234815499E-3</v>
      </c>
      <c r="AC831" s="61">
        <f>SQRT($T$59*VLOOKUP(AC822,$P$51:$T$60,5))*(1-$X$28)*Q831*VLOOKUP(AC822,P823:Q832,2)</f>
        <v>4.2463024705009199E-3</v>
      </c>
      <c r="AD831" s="61">
        <f>SQRT($T$59*VLOOKUP(AD822,$P$51:$T$60,5))*(1-$Y$28)*Q831*VLOOKUP(AD822,P823:Q832,2)</f>
        <v>2.8977453149083539E-3</v>
      </c>
      <c r="AE831" s="155">
        <f>SQRT($T$59*VLOOKUP(AE822,$P$51:$T$60,5))*(1-$Z$28)*Q831*VLOOKUP(AE822,P823:Q832,2)</f>
        <v>4.2368540954002484E-3</v>
      </c>
      <c r="AF831" s="84">
        <f>$U$59*Q831</f>
        <v>1.954824876368209E-6</v>
      </c>
      <c r="AG831" s="59" t="s">
        <v>558</v>
      </c>
      <c r="AH831" s="61">
        <f>AH826^2/9-AH827/3</f>
        <v>5.4267137934971461E-2</v>
      </c>
      <c r="AI831" s="61"/>
      <c r="AJ831" s="66" t="s">
        <v>574</v>
      </c>
      <c r="AK831" s="61" t="e">
        <f>2*SQRT(AH831)*COS((AK829+2*PI())/3)-AH826/3</f>
        <v>#NUM!</v>
      </c>
      <c r="AL831" s="69" t="e">
        <f>AK831^3+AK831^2*AH826+AK831*AH827+AH828</f>
        <v>#NUM!</v>
      </c>
      <c r="AM831" s="50"/>
      <c r="AN831" s="65"/>
      <c r="AO831" s="50"/>
      <c r="AP831" s="65"/>
      <c r="AQ831" s="65"/>
      <c r="AR831" s="81"/>
      <c r="AS831" s="59">
        <v>9</v>
      </c>
      <c r="AT831" s="61">
        <f t="shared" si="150"/>
        <v>5.5413571276127595E-2</v>
      </c>
      <c r="AU831" s="61">
        <f>SUMPRODUCT(Q823:Q832,$BB$51:$BB$60)</f>
        <v>0.3371988750821891</v>
      </c>
      <c r="AV831" s="68">
        <f>IF($AA$15,EXP((AT831/AH824)*(AQ828-1)-LN(AQ828-AH824)-AH823*(2*AU831/AH823-AT831/AH824)*LN((AQ828+2.41421536*AH824)/(AQ828-0.41421536*AH824))/(AH824*2.82842713)      ),1)</f>
        <v>0.68599927860952181</v>
      </c>
      <c r="AW831" s="61"/>
      <c r="AX831" s="61"/>
      <c r="AY831" s="61"/>
      <c r="AZ831" s="61"/>
      <c r="BA831" s="61"/>
      <c r="BB831" s="61"/>
      <c r="BC831" s="61"/>
      <c r="BD831" s="65"/>
      <c r="BE831" s="65"/>
      <c r="BF831" s="65"/>
    </row>
    <row r="832" spans="14:58" x14ac:dyDescent="0.25">
      <c r="N832" s="82"/>
      <c r="O832" s="81"/>
      <c r="P832" s="78">
        <v>10</v>
      </c>
      <c r="Q832" s="61">
        <f>O805/O806</f>
        <v>0.11231134918845075</v>
      </c>
      <c r="R832" s="60"/>
      <c r="S832" s="60"/>
      <c r="T832" s="61"/>
      <c r="U832" s="62"/>
      <c r="V832" s="153">
        <f>SQRT($T$60*VLOOKUP(V822,$P$51:$T$60,5))*(1-$Q$29)*Q832*VLOOKUP(V822,P823:Q832,2)</f>
        <v>7.2659693191647464E-3</v>
      </c>
      <c r="W832" s="61">
        <f>SQRT($T$60*VLOOKUP(W822,$P$51:$T$60,5))*(1-$R$29)*Q832*VLOOKUP(W822,P823:Q832,2)</f>
        <v>5.7397663252446328E-3</v>
      </c>
      <c r="X832" s="61">
        <f>SQRT($T$60*VLOOKUP(X822,$P$51:$T$60,5))*(1-$S$29)*Q832*VLOOKUP(X822,P823:Q832,2)</f>
        <v>3.3739427151940455E-3</v>
      </c>
      <c r="Y832" s="61">
        <f>SQRT($T$60*VLOOKUP(Y822,$P$51:$T$60,5))*(1-$T$29)*Q832*VLOOKUP(Y822,P823:Q832,2)</f>
        <v>1.8785430635200934E-3</v>
      </c>
      <c r="Z832" s="61">
        <f>SQRT($T$60*VLOOKUP(Z822,$P$51:$T$60,5))*(1-$U$29)*Q832*VLOOKUP(Z822,P823:Q832,2)</f>
        <v>2.0626611183112318E-3</v>
      </c>
      <c r="AA832" s="61">
        <f>SQRT($T$60*VLOOKUP(AA822,$P$51:$T$60,5))*(1-$V$29)*Q832*VLOOKUP(AA822,P823:Q832,2)</f>
        <v>1.016365088592777E-3</v>
      </c>
      <c r="AB832" s="61">
        <f>SQRT($T$60*VLOOKUP(AB822,$P$51:$T$60,5))*(1-$W$29)*Q832*VLOOKUP(AB822,P823:Q832,2)</f>
        <v>6.1939719586067248E-3</v>
      </c>
      <c r="AC832" s="61">
        <f>SQRT($T$60*VLOOKUP(AC822,$P$51:$T$60,5))*(1-$X$29)*Q832*VLOOKUP(AC822,P823:Q832,2)</f>
        <v>6.4988838908123072E-3</v>
      </c>
      <c r="AD832" s="61">
        <f>SQRT($T$60*VLOOKUP(AD822,$P$51:$T$60,5))*(1-$Y$29)*Q832*VLOOKUP(AD822,P823:Q832,2)</f>
        <v>4.2368540954002484E-3</v>
      </c>
      <c r="AE832" s="155">
        <f>SQRT($T$60*VLOOKUP(AE822,$P$51:$T$60,5))*(1-$Z$29)*Q832*VLOOKUP(AE822,P823:Q832,2)</f>
        <v>6.194793080453169E-3</v>
      </c>
      <c r="AF832" s="84">
        <f>$U$60*Q832</f>
        <v>4.0740795365103449E-6</v>
      </c>
      <c r="AG832" s="59" t="s">
        <v>72</v>
      </c>
      <c r="AH832" s="63">
        <f>AH830^2-AH831^3</f>
        <v>1.2353098735992484E-4</v>
      </c>
      <c r="AI832" s="61"/>
      <c r="AJ832" s="66" t="s">
        <v>575</v>
      </c>
      <c r="AK832" s="61" t="e">
        <f>2*SQRT(AH831)*COS((AK829+4*PI())/3)-AH826/3</f>
        <v>#NUM!</v>
      </c>
      <c r="AL832" s="69" t="e">
        <f>AK832^3+AK832^2*AH826+AH827*AK832+AH828</f>
        <v>#NUM!</v>
      </c>
      <c r="AM832" s="50"/>
      <c r="AN832" s="65"/>
      <c r="AO832" s="50"/>
      <c r="AP832" s="65"/>
      <c r="AQ832" s="65"/>
      <c r="AR832" s="81"/>
      <c r="AS832" s="59">
        <v>10</v>
      </c>
      <c r="AT832" s="61">
        <f t="shared" si="150"/>
        <v>7.4413442121268769E-2</v>
      </c>
      <c r="AU832" s="61">
        <f>SUMPRODUCT(Q823:Q832,$BC$51:$BC$60)</f>
        <v>0.33318387925546139</v>
      </c>
      <c r="AV832" s="68">
        <f>IF($AA$16,EXP((AT832/AH824)*(AQ828-1)-LN(AQ828-AH824)-AH823*(2*AU832/AH823-AT832/AH824)*LN((AQ828+2.41421536*AH824)/(AQ828-0.41421536*AH824))/(AH824*2.82842713)      ),1)</f>
        <v>0.71529338423873712</v>
      </c>
      <c r="AW832" s="61"/>
      <c r="AX832" s="61"/>
      <c r="AY832" s="61"/>
      <c r="AZ832" s="61"/>
      <c r="BA832" s="61"/>
      <c r="BB832" s="61"/>
      <c r="BC832" s="61"/>
      <c r="BD832" s="65"/>
      <c r="BE832" s="65"/>
      <c r="BF832" s="65"/>
    </row>
    <row r="833" spans="14:117" x14ac:dyDescent="0.25">
      <c r="N833" s="70"/>
      <c r="O833" s="80"/>
      <c r="P833" s="79"/>
      <c r="Q833" s="71"/>
      <c r="R833" s="71"/>
      <c r="S833" s="71"/>
      <c r="T833" s="72"/>
      <c r="U833" s="73"/>
      <c r="V833" s="70"/>
      <c r="W833" s="73"/>
      <c r="X833" s="73"/>
      <c r="Y833" s="73"/>
      <c r="Z833" s="73"/>
      <c r="AA833" s="73"/>
      <c r="AB833" s="73"/>
      <c r="AC833" s="73"/>
      <c r="AD833" s="73"/>
      <c r="AE833" s="88">
        <f>SUM(V823:AE832)</f>
        <v>0.32281484335144967</v>
      </c>
      <c r="AF833" s="85">
        <f>SUM(AF823:AF832)</f>
        <v>3.1798738906338123E-5</v>
      </c>
      <c r="AG833" s="70"/>
      <c r="AH833" s="73"/>
      <c r="AI833" s="74"/>
      <c r="AJ833" s="75"/>
      <c r="AK833" s="74"/>
      <c r="AL833" s="74"/>
      <c r="AM833" s="76"/>
      <c r="AN833" s="73"/>
      <c r="AO833" s="76"/>
      <c r="AP833" s="73"/>
      <c r="AQ833" s="73"/>
      <c r="AR833" s="80"/>
      <c r="AS833" s="70"/>
      <c r="AT833" s="73"/>
      <c r="AU833" s="73"/>
      <c r="AV833" s="80"/>
      <c r="AW833" s="65"/>
      <c r="AX833" s="65"/>
      <c r="AY833" s="65"/>
      <c r="AZ833" s="65"/>
      <c r="BA833" s="65"/>
      <c r="BB833" s="65"/>
      <c r="BC833" s="65"/>
      <c r="BD833" s="65"/>
      <c r="BE833" s="65"/>
      <c r="BF833" s="61"/>
    </row>
    <row r="834" spans="14:117" x14ac:dyDescent="0.25">
      <c r="N834" s="92">
        <f>N794+1</f>
        <v>20</v>
      </c>
      <c r="O834" s="157">
        <f>DM847</f>
        <v>0.24309439563906149</v>
      </c>
      <c r="P834" s="158"/>
      <c r="Q834" s="55"/>
      <c r="R834" s="55"/>
      <c r="S834" s="57">
        <v>1</v>
      </c>
      <c r="T834" s="55"/>
      <c r="U834" s="57">
        <f>S834+1</f>
        <v>2</v>
      </c>
      <c r="V834" s="55"/>
      <c r="W834" s="57">
        <f>U834+1</f>
        <v>3</v>
      </c>
      <c r="X834" s="55"/>
      <c r="Y834" s="57">
        <f>W834+1</f>
        <v>4</v>
      </c>
      <c r="Z834" s="55"/>
      <c r="AA834" s="57">
        <f>Y834+1</f>
        <v>5</v>
      </c>
      <c r="AB834" s="55"/>
      <c r="AC834" s="57">
        <f>AA834+1</f>
        <v>6</v>
      </c>
      <c r="AD834" s="55"/>
      <c r="AE834" s="57">
        <f>AC834+1</f>
        <v>7</v>
      </c>
      <c r="AF834" s="55"/>
      <c r="AG834" s="57">
        <f>AE834+1</f>
        <v>8</v>
      </c>
      <c r="AH834" s="55"/>
      <c r="AI834" s="57">
        <f>AG834+1</f>
        <v>9</v>
      </c>
      <c r="AJ834" s="55"/>
      <c r="AK834" s="57">
        <f>AI834+1</f>
        <v>10</v>
      </c>
      <c r="AL834" s="55"/>
      <c r="AM834" s="57">
        <f>AK834+1</f>
        <v>11</v>
      </c>
      <c r="AN834" s="55"/>
      <c r="AO834" s="57">
        <f>AM834+1</f>
        <v>12</v>
      </c>
      <c r="AP834" s="55"/>
      <c r="AQ834" s="57">
        <f>AO834+1</f>
        <v>13</v>
      </c>
      <c r="AR834" s="55"/>
      <c r="AS834" s="57">
        <f>AQ834+1</f>
        <v>14</v>
      </c>
      <c r="AT834" s="55"/>
      <c r="AU834" s="57">
        <f>AS834+1</f>
        <v>15</v>
      </c>
      <c r="AV834" s="55"/>
      <c r="AW834" s="57">
        <f>AU834+1</f>
        <v>16</v>
      </c>
      <c r="AX834" s="55"/>
      <c r="AY834" s="57">
        <f>AW834+1</f>
        <v>17</v>
      </c>
      <c r="AZ834" s="55"/>
      <c r="BA834" s="57">
        <f>AY834+1</f>
        <v>18</v>
      </c>
      <c r="BB834" s="55"/>
      <c r="BC834" s="57">
        <f>BA834+1</f>
        <v>19</v>
      </c>
      <c r="BD834" s="55"/>
      <c r="BE834" s="57">
        <f>BC834+1</f>
        <v>20</v>
      </c>
      <c r="BF834" s="55"/>
      <c r="BG834" s="57">
        <f>BE834+1</f>
        <v>21</v>
      </c>
      <c r="BH834" s="55"/>
      <c r="BI834" s="57">
        <f>BG834+1</f>
        <v>22</v>
      </c>
      <c r="BJ834" s="55"/>
      <c r="BK834" s="57">
        <f>BI834+1</f>
        <v>23</v>
      </c>
      <c r="BL834" s="55"/>
      <c r="BM834" s="57">
        <f>BK834+1</f>
        <v>24</v>
      </c>
      <c r="BN834" s="55"/>
      <c r="BO834" s="57">
        <f>BM834+1</f>
        <v>25</v>
      </c>
      <c r="BP834" s="55"/>
      <c r="BQ834" s="57">
        <f>BO834+1</f>
        <v>26</v>
      </c>
      <c r="BR834" s="55"/>
      <c r="BS834" s="57">
        <f>BQ834+1</f>
        <v>27</v>
      </c>
      <c r="BT834" s="55"/>
      <c r="BU834" s="57">
        <f>BS834+1</f>
        <v>28</v>
      </c>
      <c r="BV834" s="55"/>
      <c r="BW834" s="57">
        <f>BU834+1</f>
        <v>29</v>
      </c>
      <c r="BX834" s="55"/>
      <c r="BY834" s="57">
        <f>BW834+1</f>
        <v>30</v>
      </c>
      <c r="BZ834" s="55"/>
      <c r="CA834" s="57">
        <f>BY834+1</f>
        <v>31</v>
      </c>
      <c r="CB834" s="55"/>
      <c r="CC834" s="57">
        <f>CA834+1</f>
        <v>32</v>
      </c>
      <c r="CD834" s="55"/>
      <c r="CE834" s="57">
        <f>CC834+1</f>
        <v>33</v>
      </c>
      <c r="CF834" s="55"/>
      <c r="CG834" s="57">
        <f>CE834+1</f>
        <v>34</v>
      </c>
      <c r="CH834" s="55"/>
      <c r="CI834" s="57">
        <f>CG834+1</f>
        <v>35</v>
      </c>
      <c r="CJ834" s="55"/>
      <c r="CK834" s="57">
        <f>CI834+1</f>
        <v>36</v>
      </c>
      <c r="CL834" s="55"/>
      <c r="CM834" s="57">
        <f>CK834+1</f>
        <v>37</v>
      </c>
      <c r="CN834" s="55"/>
      <c r="CO834" s="57">
        <f>CM834+1</f>
        <v>38</v>
      </c>
      <c r="CP834" s="55"/>
      <c r="CQ834" s="57">
        <f>CO834+1</f>
        <v>39</v>
      </c>
      <c r="CR834" s="55"/>
      <c r="CS834" s="57">
        <f>CQ834+1</f>
        <v>40</v>
      </c>
      <c r="CT834" s="55"/>
      <c r="CU834" s="57">
        <f>CS834+1</f>
        <v>41</v>
      </c>
      <c r="CV834" s="55"/>
      <c r="CW834" s="57">
        <f>CU834+1</f>
        <v>42</v>
      </c>
      <c r="CX834" s="55"/>
      <c r="CY834" s="57">
        <f>CW834+1</f>
        <v>43</v>
      </c>
      <c r="CZ834" s="55"/>
      <c r="DA834" s="57">
        <f>CY834+1</f>
        <v>44</v>
      </c>
      <c r="DB834" s="55"/>
      <c r="DC834" s="57">
        <f>DA834+1</f>
        <v>45</v>
      </c>
      <c r="DD834" s="55"/>
      <c r="DE834" s="57">
        <f>DC834+1</f>
        <v>46</v>
      </c>
      <c r="DF834" s="55"/>
      <c r="DG834" s="57">
        <f>DE834+1</f>
        <v>47</v>
      </c>
      <c r="DH834" s="55"/>
      <c r="DI834" s="57">
        <f>DG834+1</f>
        <v>48</v>
      </c>
      <c r="DJ834" s="55"/>
      <c r="DK834" s="57">
        <f>DI834+1</f>
        <v>49</v>
      </c>
      <c r="DL834" s="55"/>
      <c r="DM834" s="90">
        <f>DK834+1</f>
        <v>50</v>
      </c>
    </row>
    <row r="835" spans="14:117" x14ac:dyDescent="0.25">
      <c r="N835" s="159" t="s">
        <v>545</v>
      </c>
      <c r="O835" s="168" t="s">
        <v>560</v>
      </c>
      <c r="P835" s="79"/>
      <c r="Q835" s="73" t="s">
        <v>580</v>
      </c>
      <c r="R835" s="160" t="s">
        <v>621</v>
      </c>
      <c r="S835" s="160" t="s">
        <v>622</v>
      </c>
      <c r="T835" s="160" t="s">
        <v>621</v>
      </c>
      <c r="U835" s="160" t="s">
        <v>622</v>
      </c>
      <c r="V835" s="160" t="s">
        <v>621</v>
      </c>
      <c r="W835" s="160" t="s">
        <v>622</v>
      </c>
      <c r="X835" s="160" t="s">
        <v>621</v>
      </c>
      <c r="Y835" s="160" t="s">
        <v>622</v>
      </c>
      <c r="Z835" s="160" t="s">
        <v>621</v>
      </c>
      <c r="AA835" s="160" t="s">
        <v>622</v>
      </c>
      <c r="AB835" s="160" t="s">
        <v>621</v>
      </c>
      <c r="AC835" s="160" t="s">
        <v>622</v>
      </c>
      <c r="AD835" s="160" t="s">
        <v>621</v>
      </c>
      <c r="AE835" s="160" t="s">
        <v>622</v>
      </c>
      <c r="AF835" s="160" t="s">
        <v>621</v>
      </c>
      <c r="AG835" s="160" t="s">
        <v>622</v>
      </c>
      <c r="AH835" s="160" t="s">
        <v>621</v>
      </c>
      <c r="AI835" s="160" t="s">
        <v>622</v>
      </c>
      <c r="AJ835" s="160" t="s">
        <v>621</v>
      </c>
      <c r="AK835" s="160" t="s">
        <v>622</v>
      </c>
      <c r="AL835" s="160" t="s">
        <v>621</v>
      </c>
      <c r="AM835" s="160" t="s">
        <v>622</v>
      </c>
      <c r="AN835" s="160" t="s">
        <v>621</v>
      </c>
      <c r="AO835" s="160" t="s">
        <v>622</v>
      </c>
      <c r="AP835" s="160" t="s">
        <v>621</v>
      </c>
      <c r="AQ835" s="160" t="s">
        <v>622</v>
      </c>
      <c r="AR835" s="160" t="s">
        <v>621</v>
      </c>
      <c r="AS835" s="160" t="s">
        <v>622</v>
      </c>
      <c r="AT835" s="160" t="s">
        <v>621</v>
      </c>
      <c r="AU835" s="160" t="s">
        <v>622</v>
      </c>
      <c r="AV835" s="160" t="s">
        <v>621</v>
      </c>
      <c r="AW835" s="160" t="s">
        <v>622</v>
      </c>
      <c r="AX835" s="160" t="s">
        <v>621</v>
      </c>
      <c r="AY835" s="160" t="s">
        <v>622</v>
      </c>
      <c r="AZ835" s="160" t="s">
        <v>621</v>
      </c>
      <c r="BA835" s="160" t="s">
        <v>622</v>
      </c>
      <c r="BB835" s="160" t="s">
        <v>621</v>
      </c>
      <c r="BC835" s="160" t="s">
        <v>622</v>
      </c>
      <c r="BD835" s="160" t="s">
        <v>621</v>
      </c>
      <c r="BE835" s="160" t="s">
        <v>622</v>
      </c>
      <c r="BF835" s="160" t="s">
        <v>621</v>
      </c>
      <c r="BG835" s="160" t="s">
        <v>622</v>
      </c>
      <c r="BH835" s="160" t="s">
        <v>621</v>
      </c>
      <c r="BI835" s="160" t="s">
        <v>622</v>
      </c>
      <c r="BJ835" s="160" t="s">
        <v>621</v>
      </c>
      <c r="BK835" s="160" t="s">
        <v>622</v>
      </c>
      <c r="BL835" s="160" t="s">
        <v>621</v>
      </c>
      <c r="BM835" s="160" t="s">
        <v>622</v>
      </c>
      <c r="BN835" s="160" t="s">
        <v>621</v>
      </c>
      <c r="BO835" s="160" t="s">
        <v>622</v>
      </c>
      <c r="BP835" s="160" t="s">
        <v>621</v>
      </c>
      <c r="BQ835" s="160" t="s">
        <v>622</v>
      </c>
      <c r="BR835" s="160" t="s">
        <v>621</v>
      </c>
      <c r="BS835" s="160" t="s">
        <v>622</v>
      </c>
      <c r="BT835" s="160" t="s">
        <v>621</v>
      </c>
      <c r="BU835" s="160" t="s">
        <v>622</v>
      </c>
      <c r="BV835" s="160" t="s">
        <v>621</v>
      </c>
      <c r="BW835" s="160" t="s">
        <v>622</v>
      </c>
      <c r="BX835" s="160" t="s">
        <v>621</v>
      </c>
      <c r="BY835" s="160" t="s">
        <v>622</v>
      </c>
      <c r="BZ835" s="160" t="s">
        <v>621</v>
      </c>
      <c r="CA835" s="160" t="s">
        <v>622</v>
      </c>
      <c r="CB835" s="160" t="s">
        <v>621</v>
      </c>
      <c r="CC835" s="160" t="s">
        <v>622</v>
      </c>
      <c r="CD835" s="160" t="s">
        <v>621</v>
      </c>
      <c r="CE835" s="160" t="s">
        <v>622</v>
      </c>
      <c r="CF835" s="160" t="s">
        <v>621</v>
      </c>
      <c r="CG835" s="160" t="s">
        <v>622</v>
      </c>
      <c r="CH835" s="160" t="s">
        <v>621</v>
      </c>
      <c r="CI835" s="160" t="s">
        <v>622</v>
      </c>
      <c r="CJ835" s="160" t="s">
        <v>621</v>
      </c>
      <c r="CK835" s="160" t="s">
        <v>622</v>
      </c>
      <c r="CL835" s="160" t="s">
        <v>621</v>
      </c>
      <c r="CM835" s="160" t="s">
        <v>622</v>
      </c>
      <c r="CN835" s="160" t="s">
        <v>621</v>
      </c>
      <c r="CO835" s="160" t="s">
        <v>622</v>
      </c>
      <c r="CP835" s="160" t="s">
        <v>621</v>
      </c>
      <c r="CQ835" s="160" t="s">
        <v>622</v>
      </c>
      <c r="CR835" s="160" t="s">
        <v>621</v>
      </c>
      <c r="CS835" s="160" t="s">
        <v>622</v>
      </c>
      <c r="CT835" s="160" t="s">
        <v>621</v>
      </c>
      <c r="CU835" s="160" t="s">
        <v>622</v>
      </c>
      <c r="CV835" s="160" t="s">
        <v>621</v>
      </c>
      <c r="CW835" s="160" t="s">
        <v>622</v>
      </c>
      <c r="CX835" s="160" t="s">
        <v>621</v>
      </c>
      <c r="CY835" s="160" t="s">
        <v>622</v>
      </c>
      <c r="CZ835" s="160" t="s">
        <v>621</v>
      </c>
      <c r="DA835" s="160" t="s">
        <v>622</v>
      </c>
      <c r="DB835" s="160" t="s">
        <v>621</v>
      </c>
      <c r="DC835" s="160" t="s">
        <v>622</v>
      </c>
      <c r="DD835" s="160" t="s">
        <v>621</v>
      </c>
      <c r="DE835" s="160" t="s">
        <v>622</v>
      </c>
      <c r="DF835" s="160" t="s">
        <v>621</v>
      </c>
      <c r="DG835" s="160" t="s">
        <v>622</v>
      </c>
      <c r="DH835" s="160" t="s">
        <v>621</v>
      </c>
      <c r="DI835" s="160" t="s">
        <v>622</v>
      </c>
      <c r="DJ835" s="160" t="s">
        <v>621</v>
      </c>
      <c r="DK835" s="160" t="s">
        <v>622</v>
      </c>
      <c r="DL835" s="160" t="s">
        <v>621</v>
      </c>
      <c r="DM835" s="161" t="s">
        <v>622</v>
      </c>
    </row>
    <row r="836" spans="14:117" x14ac:dyDescent="0.25">
      <c r="N836" s="153">
        <f>$Z$7/(O834*(Q836-1)+1)</f>
        <v>6.5255901885554982E-2</v>
      </c>
      <c r="O836" s="169">
        <f>N836*Q836</f>
        <v>0.20818020922348277</v>
      </c>
      <c r="P836" s="78">
        <v>1</v>
      </c>
      <c r="Q836" s="61">
        <f>IF($AA$7,AV811/AV823,0)</f>
        <v>3.1902127349122646</v>
      </c>
      <c r="R836" s="61">
        <f>IF($AA$7,$Z$7*($Q836-1)/(1+O794*($Q836-1)),0)</f>
        <v>0.14292430733793018</v>
      </c>
      <c r="S836" s="114">
        <f>IF(R836=0,0,-1*R836^2/$Z$7)</f>
        <v>-0.20427357628027124</v>
      </c>
      <c r="T836" s="61">
        <f>IF($AA$7,$Z$7*($Q836-1)/(1+S847*($Q836-1)),0)</f>
        <v>0.14217302732204623</v>
      </c>
      <c r="U836" s="114">
        <f>IF(T836=0,0,-1*T836^2/$Z$7)</f>
        <v>-0.20213169697915304</v>
      </c>
      <c r="V836" s="61">
        <f>IF($AA$7,$Z$7*($Q836-1)/(1+U847*($Q836-1)),0)</f>
        <v>0.14292724054248815</v>
      </c>
      <c r="W836" s="114">
        <f>IF(V836=0,0,-1*V836^2/$Z$7)</f>
        <v>-0.20428196089090267</v>
      </c>
      <c r="X836" s="61">
        <f>IF($AA$7,$Z$7*($Q836-1)/(1+W847*($Q836-1)),0)</f>
        <v>0.14292430738297562</v>
      </c>
      <c r="Y836" s="114">
        <f>IF(X836=0,0,-1*X836^2/$Z$7)</f>
        <v>-0.20427357640903299</v>
      </c>
      <c r="Z836" s="61">
        <f>IF($AA$7,$Z$7*($Q836-1)/(1+Y847*($Q836-1)),0)</f>
        <v>0.14292430733792774</v>
      </c>
      <c r="AA836" s="114">
        <f>IF(Z836=0,0,-1*Z836^2/$Z$7)</f>
        <v>-0.20427357628026424</v>
      </c>
      <c r="AB836" s="61">
        <f>IF($AA$7,$Z$7*($Q836-1)/(1+AA847*($Q836-1)),0)</f>
        <v>0.14292430733792777</v>
      </c>
      <c r="AC836" s="114">
        <f>IF(AB836=0,0,-1*AB836^2/$Z$7)</f>
        <v>-0.20427357628026432</v>
      </c>
      <c r="AD836" s="61">
        <f>IF($AA$7,$Z$7*($Q836-1)/(1+AC847*($Q836-1)),0)</f>
        <v>0.14292430733792774</v>
      </c>
      <c r="AE836" s="114">
        <f>IF(AD836=0,0,-1*AD836^2/$Z$7)</f>
        <v>-0.20427357628026424</v>
      </c>
      <c r="AF836" s="61">
        <f>IF($AA$7,$Z$7*($Q836-1)/(1+AE847*($Q836-1)),0)</f>
        <v>0.14292430733792774</v>
      </c>
      <c r="AG836" s="114">
        <f>IF(AF836=0,0,-1*AF836^2/$Z$7)</f>
        <v>-0.20427357628026424</v>
      </c>
      <c r="AH836" s="61">
        <f>IF($AA$7,$Z$7*($Q836-1)/(1+AG847*($Q836-1)),0)</f>
        <v>0.14292430733792774</v>
      </c>
      <c r="AI836" s="114">
        <f>IF(AH836=0,0,-1*AH836^2/$Z$7)</f>
        <v>-0.20427357628026424</v>
      </c>
      <c r="AJ836" s="61">
        <f>IF($AA$7,$Z$7*($Q836-1)/(1+AI847*($Q836-1)),0)</f>
        <v>0.14292430733792774</v>
      </c>
      <c r="AK836" s="114">
        <f>IF(AJ836=0,0,-1*AJ836^2/$Z$7)</f>
        <v>-0.20427357628026424</v>
      </c>
      <c r="AL836" s="61">
        <f>IF($AA$7,$Z$7*($Q836-1)/(1+AK847*($Q836-1)),0)</f>
        <v>0.14292430733792777</v>
      </c>
      <c r="AM836" s="114">
        <f>IF(AL836=0,0,-1*AL836^2/$Z$7)</f>
        <v>-0.20427357628026432</v>
      </c>
      <c r="AN836" s="61">
        <f>IF($AA$7,$Z$7*($Q836-1)/(1+AM847*($Q836-1)),0)</f>
        <v>0.14292430733792774</v>
      </c>
      <c r="AO836" s="114">
        <f>IF(AN836=0,0,-1*AN836^2/$Z$7)</f>
        <v>-0.20427357628026424</v>
      </c>
      <c r="AP836" s="61">
        <f>IF($AA$7,$Z$7*($Q836-1)/(1+AO847*($Q836-1)),0)</f>
        <v>0.14292430733792774</v>
      </c>
      <c r="AQ836" s="114">
        <f>IF(AP836=0,0,-1*AP836^2/$Z$7)</f>
        <v>-0.20427357628026424</v>
      </c>
      <c r="AR836" s="61">
        <f>IF($AA$7,$Z$7*($Q836-1)/(1+AQ847*($Q836-1)),0)</f>
        <v>0.14292430733792774</v>
      </c>
      <c r="AS836" s="114">
        <f>IF(AR836=0,0,-1*AR836^2/$Z$7)</f>
        <v>-0.20427357628026424</v>
      </c>
      <c r="AT836" s="61">
        <f>IF($AA$7,$Z$7*($Q836-1)/(1+AS847*($Q836-1)),0)</f>
        <v>0.14292430733792774</v>
      </c>
      <c r="AU836" s="114">
        <f>IF(AT836=0,0,-1*AT836^2/$Z$7)</f>
        <v>-0.20427357628026424</v>
      </c>
      <c r="AV836" s="61">
        <f>IF($AA$7,$Z$7*($Q836-1)/(1+AU847*($Q836-1)),0)</f>
        <v>0.14292430733792777</v>
      </c>
      <c r="AW836" s="114">
        <f>IF(AV836=0,0,-1*AV836^2/$Z$7)</f>
        <v>-0.20427357628026432</v>
      </c>
      <c r="AX836" s="61">
        <f>IF($AA$7,$Z$7*($Q836-1)/(1+AW847*($Q836-1)),0)</f>
        <v>0.14292430733792774</v>
      </c>
      <c r="AY836" s="114">
        <f>IF(AX836=0,0,-1*AX836^2/$Z$7)</f>
        <v>-0.20427357628026424</v>
      </c>
      <c r="AZ836" s="61">
        <f>IF($AA$7,$Z$7*($Q836-1)/(1+AY847*($Q836-1)),0)</f>
        <v>0.14292430733792774</v>
      </c>
      <c r="BA836" s="114">
        <f>IF(AZ836=0,0,-1*AZ836^2/$Z$7)</f>
        <v>-0.20427357628026424</v>
      </c>
      <c r="BB836" s="61">
        <f>IF($AA$7,$Z$7*($Q836-1)/(1+BA847*($Q836-1)),0)</f>
        <v>0.14292430733792774</v>
      </c>
      <c r="BC836" s="114">
        <f>IF(BB836=0,0,-1*BB836^2/$Z$7)</f>
        <v>-0.20427357628026424</v>
      </c>
      <c r="BD836" s="61">
        <f>IF($AA$7,$Z$7*($Q836-1)/(1+BC847*($Q836-1)),0)</f>
        <v>0.14292430733792774</v>
      </c>
      <c r="BE836" s="114">
        <f>IF(BD836=0,0,-1*BD836^2/$Z$7)</f>
        <v>-0.20427357628026424</v>
      </c>
      <c r="BF836" s="61">
        <f>IF($AA$7,$Z$7*($Q836-1)/(1+BE847*($Q836-1)),0)</f>
        <v>0.14292430733792777</v>
      </c>
      <c r="BG836" s="114">
        <f>IF(BF836=0,0,-1*BF836^2/$Z$7)</f>
        <v>-0.20427357628026432</v>
      </c>
      <c r="BH836" s="61">
        <f>IF($AA$7,$Z$7*($Q836-1)/(1+BG847*($Q836-1)),0)</f>
        <v>0.14292430733792774</v>
      </c>
      <c r="BI836" s="114">
        <f>IF(BH836=0,0,-1*BH836^2/$Z$7)</f>
        <v>-0.20427357628026424</v>
      </c>
      <c r="BJ836" s="61">
        <f>IF($AA$7,$Z$7*($Q836-1)/(1+BI847*($Q836-1)),0)</f>
        <v>0.14292430733792774</v>
      </c>
      <c r="BK836" s="114">
        <f>IF(BJ836=0,0,-1*BJ836^2/$Z$7)</f>
        <v>-0.20427357628026424</v>
      </c>
      <c r="BL836" s="61">
        <f>IF($AA$7,$Z$7*($Q836-1)/(1+BK847*($Q836-1)),0)</f>
        <v>0.14292430733792774</v>
      </c>
      <c r="BM836" s="114">
        <f>IF(BL836=0,0,-1*BL836^2/$Z$7)</f>
        <v>-0.20427357628026424</v>
      </c>
      <c r="BN836" s="61">
        <f>IF($AA$7,$Z$7*($Q836-1)/(1+BM847*($Q836-1)),0)</f>
        <v>0.14292430733792774</v>
      </c>
      <c r="BO836" s="114">
        <f>IF(BN836=0,0,-1*BN836^2/$Z$7)</f>
        <v>-0.20427357628026424</v>
      </c>
      <c r="BP836" s="61">
        <f>IF($AA$7,$Z$7*($Q836-1)/(1+BO847*($Q836-1)),0)</f>
        <v>0.14292430733792777</v>
      </c>
      <c r="BQ836" s="114">
        <f>IF(BP836=0,0,-1*BP836^2/$Z$7)</f>
        <v>-0.20427357628026432</v>
      </c>
      <c r="BR836" s="61">
        <f>IF($AA$7,$Z$7*($Q836-1)/(1+BQ847*($Q836-1)),0)</f>
        <v>0.14292430733792774</v>
      </c>
      <c r="BS836" s="114">
        <f>IF(BR836=0,0,-1*BR836^2/$Z$7)</f>
        <v>-0.20427357628026424</v>
      </c>
      <c r="BT836" s="61">
        <f>IF($AA$7,$Z$7*($Q836-1)/(1+BS847*($Q836-1)),0)</f>
        <v>0.14292430733792774</v>
      </c>
      <c r="BU836" s="114">
        <f>IF(BT836=0,0,-1*BT836^2/$Z$7)</f>
        <v>-0.20427357628026424</v>
      </c>
      <c r="BV836" s="61">
        <f>IF($AA$7,$Z$7*($Q836-1)/(1+BU847*($Q836-1)),0)</f>
        <v>0.14292430733792774</v>
      </c>
      <c r="BW836" s="114">
        <f>IF(BV836=0,0,-1*BV836^2/$Z$7)</f>
        <v>-0.20427357628026424</v>
      </c>
      <c r="BX836" s="61">
        <f>IF($AA$7,$Z$7*($Q836-1)/(1+BW847*($Q836-1)),0)</f>
        <v>0.14292430733792774</v>
      </c>
      <c r="BY836" s="114">
        <f>IF(BX836=0,0,-1*BX836^2/$Z$7)</f>
        <v>-0.20427357628026424</v>
      </c>
      <c r="BZ836" s="61">
        <f>IF($AA$7,$Z$7*($Q836-1)/(1+BY847*($Q836-1)),0)</f>
        <v>0.14292430733792777</v>
      </c>
      <c r="CA836" s="114">
        <f>IF(BZ836=0,0,-1*BZ836^2/$Z$7)</f>
        <v>-0.20427357628026432</v>
      </c>
      <c r="CB836" s="61">
        <f>IF($AA$7,$Z$7*($Q836-1)/(1+CA847*($Q836-1)),0)</f>
        <v>0.14292430733792774</v>
      </c>
      <c r="CC836" s="114">
        <f>IF(CB836=0,0,-1*CB836^2/$Z$7)</f>
        <v>-0.20427357628026424</v>
      </c>
      <c r="CD836" s="61">
        <f>IF($AA$7,$Z$7*($Q836-1)/(1+CC847*($Q836-1)),0)</f>
        <v>0.14292430733792774</v>
      </c>
      <c r="CE836" s="114">
        <f>IF(CD836=0,0,-1*CD836^2/$Z$7)</f>
        <v>-0.20427357628026424</v>
      </c>
      <c r="CF836" s="61">
        <f>IF($AA$7,$Z$7*($Q836-1)/(1+CE847*($Q836-1)),0)</f>
        <v>0.14292430733792774</v>
      </c>
      <c r="CG836" s="114">
        <f>IF(CF836=0,0,-1*CF836^2/$Z$7)</f>
        <v>-0.20427357628026424</v>
      </c>
      <c r="CH836" s="61">
        <f>IF($AA$7,$Z$7*($Q836-1)/(1+CG847*($Q836-1)),0)</f>
        <v>0.14292430733792774</v>
      </c>
      <c r="CI836" s="114">
        <f>IF(CH836=0,0,-1*CH836^2/$Z$7)</f>
        <v>-0.20427357628026424</v>
      </c>
      <c r="CJ836" s="61">
        <f>IF($AA$7,$Z$7*($Q836-1)/(1+CI847*($Q836-1)),0)</f>
        <v>0.14292430733792777</v>
      </c>
      <c r="CK836" s="114">
        <f>IF(CJ836=0,0,-1*CJ836^2/$Z$7)</f>
        <v>-0.20427357628026432</v>
      </c>
      <c r="CL836" s="61">
        <f>IF($AA$7,$Z$7*($Q836-1)/(1+CK847*($Q836-1)),0)</f>
        <v>0.14292430733792774</v>
      </c>
      <c r="CM836" s="114">
        <f>IF(CL836=0,0,-1*CL836^2/$Z$7)</f>
        <v>-0.20427357628026424</v>
      </c>
      <c r="CN836" s="61">
        <f>IF($AA$7,$Z$7*($Q836-1)/(1+CM847*($Q836-1)),0)</f>
        <v>0.14292430733792774</v>
      </c>
      <c r="CO836" s="114">
        <f>IF(CN836=0,0,-1*CN836^2/$Z$7)</f>
        <v>-0.20427357628026424</v>
      </c>
      <c r="CP836" s="61">
        <f>IF($AA$7,$Z$7*($Q836-1)/(1+CO847*($Q836-1)),0)</f>
        <v>0.14292430733792774</v>
      </c>
      <c r="CQ836" s="114">
        <f>IF(CP836=0,0,-1*CP836^2/$Z$7)</f>
        <v>-0.20427357628026424</v>
      </c>
      <c r="CR836" s="61">
        <f>IF($AA$7,$Z$7*($Q836-1)/(1+CQ847*($Q836-1)),0)</f>
        <v>0.14292430733792774</v>
      </c>
      <c r="CS836" s="114">
        <f>IF(CR836=0,0,-1*CR836^2/$Z$7)</f>
        <v>-0.20427357628026424</v>
      </c>
      <c r="CT836" s="61">
        <f>IF($AA$7,$Z$7*($Q836-1)/(1+CS847*($Q836-1)),0)</f>
        <v>0.14292430733792777</v>
      </c>
      <c r="CU836" s="114">
        <f>IF(CT836=0,0,-1*CT836^2/$Z$7)</f>
        <v>-0.20427357628026432</v>
      </c>
      <c r="CV836" s="61">
        <f>IF($AA$7,$Z$7*($Q836-1)/(1+CU847*($Q836-1)),0)</f>
        <v>0.14292430733792774</v>
      </c>
      <c r="CW836" s="114">
        <f>IF(CV836=0,0,-1*CV836^2/$Z$7)</f>
        <v>-0.20427357628026424</v>
      </c>
      <c r="CX836" s="61">
        <f>IF($AA$7,$Z$7*($Q836-1)/(1+CW847*($Q836-1)),0)</f>
        <v>0.14292430733792774</v>
      </c>
      <c r="CY836" s="114">
        <f>IF(CX836=0,0,-1*CX836^2/$Z$7)</f>
        <v>-0.20427357628026424</v>
      </c>
      <c r="CZ836" s="61">
        <f>IF($AA$7,$Z$7*($Q836-1)/(1+CY847*($Q836-1)),0)</f>
        <v>0.14292430733792774</v>
      </c>
      <c r="DA836" s="114">
        <f>IF(CZ836=0,0,-1*CZ836^2/$Z$7)</f>
        <v>-0.20427357628026424</v>
      </c>
      <c r="DB836" s="61">
        <f>IF($AA$7,$Z$7*($Q836-1)/(1+DA847*($Q836-1)),0)</f>
        <v>0.14292430733792774</v>
      </c>
      <c r="DC836" s="114">
        <f>IF(DB836=0,0,-1*DB836^2/$Z$7)</f>
        <v>-0.20427357628026424</v>
      </c>
      <c r="DD836" s="61">
        <f>IF($AA$7,$Z$7*($Q836-1)/(1+DC847*($Q836-1)),0)</f>
        <v>0.14292430733792777</v>
      </c>
      <c r="DE836" s="114">
        <f>IF(DD836=0,0,-1*DD836^2/$Z$7)</f>
        <v>-0.20427357628026432</v>
      </c>
      <c r="DF836" s="61">
        <f>IF($AA$7,$Z$7*($Q836-1)/(1+DE847*($Q836-1)),0)</f>
        <v>0.14292430733792774</v>
      </c>
      <c r="DG836" s="114">
        <f>IF(DF836=0,0,-1*DF836^2/$Z$7)</f>
        <v>-0.20427357628026424</v>
      </c>
      <c r="DH836" s="61">
        <f>IF($AA$7,$Z$7*($Q836-1)/(1+DG847*($Q836-1)),0)</f>
        <v>0.14292430733792774</v>
      </c>
      <c r="DI836" s="114">
        <f>IF(DH836=0,0,-1*DH836^2/$Z$7)</f>
        <v>-0.20427357628026424</v>
      </c>
      <c r="DJ836" s="61">
        <f>IF($AA$7,$Z$7*($Q836-1)/(1+DI847*($Q836-1)),0)</f>
        <v>0.14292430733792774</v>
      </c>
      <c r="DK836" s="114">
        <f>IF(DJ836=0,0,-1*DJ836^2/$Z$7)</f>
        <v>-0.20427357628026424</v>
      </c>
      <c r="DL836" s="61">
        <f>IF($AA$7,$Z$7*($Q836-1)/(1+DK847*($Q836-1)),0)</f>
        <v>0.14292430733792774</v>
      </c>
      <c r="DM836" s="154">
        <f>IF(DL836=0,0,-1*DL836^2/$Z$7)</f>
        <v>-0.20427357628026424</v>
      </c>
    </row>
    <row r="837" spans="14:117" x14ac:dyDescent="0.25">
      <c r="N837" s="153">
        <f>$Z$8/(O834*(Q837-1)+1)</f>
        <v>0.10201986773639499</v>
      </c>
      <c r="O837" s="169">
        <f t="shared" ref="O837:O845" si="151">N837*Q837</f>
        <v>9.3710882532992701E-2</v>
      </c>
      <c r="P837" s="78">
        <v>2</v>
      </c>
      <c r="Q837" s="61">
        <f>IF($AA$8,AV812/AV824,0)</f>
        <v>0.9185552247051374</v>
      </c>
      <c r="R837" s="61">
        <f>IF($AA$8,$Z$8*($Q837-1)/(1+O794*($Q837-1)),0)</f>
        <v>-8.3089852034022842E-3</v>
      </c>
      <c r="S837" s="114">
        <f>IF(R837=0,0,-1*R837^2/$Z$8)</f>
        <v>-6.9039235110358096E-4</v>
      </c>
      <c r="T837" s="61">
        <f>IF($AA$8,$Z$8*($Q837-1)/(1+S847*($Q837-1)),0)</f>
        <v>-8.3115385392235324E-3</v>
      </c>
      <c r="U837" s="114">
        <f>IF(T837=0,0,-1*T837^2/$Z$8)</f>
        <v>-6.908167288899804E-4</v>
      </c>
      <c r="V837" s="61">
        <f>IF($AA$8,$Z$8*($Q837-1)/(1+U847*($Q837-1)),0)</f>
        <v>-8.3089752901376671E-3</v>
      </c>
      <c r="W837" s="114">
        <f>IF(V837=0,0,-1*V837^2/$Z$8)</f>
        <v>-6.9039070372118325E-4</v>
      </c>
      <c r="X837" s="61">
        <f>IF($AA$8,$Z$8*($Q837-1)/(1+W847*($Q837-1)),0)</f>
        <v>-8.3089852032500432E-3</v>
      </c>
      <c r="Y837" s="114">
        <f>IF(X837=0,0,-1*X837^2/$Z$8)</f>
        <v>-6.9039235107828153E-4</v>
      </c>
      <c r="Z837" s="61">
        <f>IF($AA$8,$Z$8*($Q837-1)/(1+Y847*($Q837-1)),0)</f>
        <v>-8.3089852034022929E-3</v>
      </c>
      <c r="AA837" s="114">
        <f>IF(Z837=0,0,-1*Z837^2/$Z$8)</f>
        <v>-6.9039235110358236E-4</v>
      </c>
      <c r="AB837" s="61">
        <f>IF($AA$8,$Z$8*($Q837-1)/(1+AA847*($Q837-1)),0)</f>
        <v>-8.3089852034022929E-3</v>
      </c>
      <c r="AC837" s="114">
        <f>IF(AB837=0,0,-1*AB837^2/$Z$8)</f>
        <v>-6.9039235110358236E-4</v>
      </c>
      <c r="AD837" s="61">
        <f>IF($AA$8,$Z$8*($Q837-1)/(1+AC847*($Q837-1)),0)</f>
        <v>-8.3089852034022929E-3</v>
      </c>
      <c r="AE837" s="114">
        <f>IF(AD837=0,0,-1*AD837^2/$Z$8)</f>
        <v>-6.9039235110358236E-4</v>
      </c>
      <c r="AF837" s="61">
        <f>IF($AA$8,$Z$8*($Q837-1)/(1+AE847*($Q837-1)),0)</f>
        <v>-8.3089852034022929E-3</v>
      </c>
      <c r="AG837" s="114">
        <f>IF(AF837=0,0,-1*AF837^2/$Z$8)</f>
        <v>-6.9039235110358236E-4</v>
      </c>
      <c r="AH837" s="61">
        <f>IF($AA$8,$Z$8*($Q837-1)/(1+AG847*($Q837-1)),0)</f>
        <v>-8.3089852034022929E-3</v>
      </c>
      <c r="AI837" s="114">
        <f>IF(AH837=0,0,-1*AH837^2/$Z$8)</f>
        <v>-6.9039235110358236E-4</v>
      </c>
      <c r="AJ837" s="61">
        <f>IF($AA$8,$Z$8*($Q837-1)/(1+AI847*($Q837-1)),0)</f>
        <v>-8.3089852034022929E-3</v>
      </c>
      <c r="AK837" s="114">
        <f>IF(AJ837=0,0,-1*AJ837^2/$Z$8)</f>
        <v>-6.9039235110358236E-4</v>
      </c>
      <c r="AL837" s="61">
        <f>IF($AA$8,$Z$8*($Q837-1)/(1+AK847*($Q837-1)),0)</f>
        <v>-8.3089852034022929E-3</v>
      </c>
      <c r="AM837" s="114">
        <f>IF(AL837=0,0,-1*AL837^2/$Z$8)</f>
        <v>-6.9039235110358236E-4</v>
      </c>
      <c r="AN837" s="61">
        <f>IF($AA$8,$Z$8*($Q837-1)/(1+AM847*($Q837-1)),0)</f>
        <v>-8.3089852034022929E-3</v>
      </c>
      <c r="AO837" s="114">
        <f>IF(AN837=0,0,-1*AN837^2/$Z$8)</f>
        <v>-6.9039235110358236E-4</v>
      </c>
      <c r="AP837" s="61">
        <f>IF($AA$8,$Z$8*($Q837-1)/(1+AO847*($Q837-1)),0)</f>
        <v>-8.3089852034022929E-3</v>
      </c>
      <c r="AQ837" s="114">
        <f>IF(AP837=0,0,-1*AP837^2/$Z$8)</f>
        <v>-6.9039235110358236E-4</v>
      </c>
      <c r="AR837" s="61">
        <f>IF($AA$8,$Z$8*($Q837-1)/(1+AQ847*($Q837-1)),0)</f>
        <v>-8.3089852034022929E-3</v>
      </c>
      <c r="AS837" s="114">
        <f>IF(AR837=0,0,-1*AR837^2/$Z$8)</f>
        <v>-6.9039235110358236E-4</v>
      </c>
      <c r="AT837" s="61">
        <f>IF($AA$8,$Z$8*($Q837-1)/(1+AS847*($Q837-1)),0)</f>
        <v>-8.3089852034022929E-3</v>
      </c>
      <c r="AU837" s="114">
        <f>IF(AT837=0,0,-1*AT837^2/$Z$8)</f>
        <v>-6.9039235110358236E-4</v>
      </c>
      <c r="AV837" s="61">
        <f>IF($AA$8,$Z$8*($Q837-1)/(1+AU847*($Q837-1)),0)</f>
        <v>-8.3089852034022929E-3</v>
      </c>
      <c r="AW837" s="114">
        <f>IF(AV837=0,0,-1*AV837^2/$Z$8)</f>
        <v>-6.9039235110358236E-4</v>
      </c>
      <c r="AX837" s="61">
        <f>IF($AA$8,$Z$8*($Q837-1)/(1+AW847*($Q837-1)),0)</f>
        <v>-8.3089852034022929E-3</v>
      </c>
      <c r="AY837" s="114">
        <f>IF(AX837=0,0,-1*AX837^2/$Z$8)</f>
        <v>-6.9039235110358236E-4</v>
      </c>
      <c r="AZ837" s="61">
        <f>IF($AA$8,$Z$8*($Q837-1)/(1+AY847*($Q837-1)),0)</f>
        <v>-8.3089852034022929E-3</v>
      </c>
      <c r="BA837" s="114">
        <f>IF(AZ837=0,0,-1*AZ837^2/$Z$8)</f>
        <v>-6.9039235110358236E-4</v>
      </c>
      <c r="BB837" s="61">
        <f>IF($AA$8,$Z$8*($Q837-1)/(1+BA847*($Q837-1)),0)</f>
        <v>-8.3089852034022929E-3</v>
      </c>
      <c r="BC837" s="114">
        <f>IF(BB837=0,0,-1*BB837^2/$Z$8)</f>
        <v>-6.9039235110358236E-4</v>
      </c>
      <c r="BD837" s="61">
        <f>IF($AA$8,$Z$8*($Q837-1)/(1+BC847*($Q837-1)),0)</f>
        <v>-8.3089852034022929E-3</v>
      </c>
      <c r="BE837" s="114">
        <f>IF(BD837=0,0,-1*BD837^2/$Z$8)</f>
        <v>-6.9039235110358236E-4</v>
      </c>
      <c r="BF837" s="61">
        <f>IF($AA$8,$Z$8*($Q837-1)/(1+BE847*($Q837-1)),0)</f>
        <v>-8.3089852034022929E-3</v>
      </c>
      <c r="BG837" s="114">
        <f>IF(BF837=0,0,-1*BF837^2/$Z$8)</f>
        <v>-6.9039235110358236E-4</v>
      </c>
      <c r="BH837" s="61">
        <f>IF($AA$8,$Z$8*($Q837-1)/(1+BG847*($Q837-1)),0)</f>
        <v>-8.3089852034022929E-3</v>
      </c>
      <c r="BI837" s="114">
        <f>IF(BH837=0,0,-1*BH837^2/$Z$8)</f>
        <v>-6.9039235110358236E-4</v>
      </c>
      <c r="BJ837" s="61">
        <f>IF($AA$8,$Z$8*($Q837-1)/(1+BI847*($Q837-1)),0)</f>
        <v>-8.3089852034022929E-3</v>
      </c>
      <c r="BK837" s="114">
        <f>IF(BJ837=0,0,-1*BJ837^2/$Z$8)</f>
        <v>-6.9039235110358236E-4</v>
      </c>
      <c r="BL837" s="61">
        <f>IF($AA$8,$Z$8*($Q837-1)/(1+BK847*($Q837-1)),0)</f>
        <v>-8.3089852034022929E-3</v>
      </c>
      <c r="BM837" s="114">
        <f>IF(BL837=0,0,-1*BL837^2/$Z$8)</f>
        <v>-6.9039235110358236E-4</v>
      </c>
      <c r="BN837" s="61">
        <f>IF($AA$8,$Z$8*($Q837-1)/(1+BM847*($Q837-1)),0)</f>
        <v>-8.3089852034022929E-3</v>
      </c>
      <c r="BO837" s="114">
        <f>IF(BN837=0,0,-1*BN837^2/$Z$8)</f>
        <v>-6.9039235110358236E-4</v>
      </c>
      <c r="BP837" s="61">
        <f>IF($AA$8,$Z$8*($Q837-1)/(1+BO847*($Q837-1)),0)</f>
        <v>-8.3089852034022929E-3</v>
      </c>
      <c r="BQ837" s="114">
        <f>IF(BP837=0,0,-1*BP837^2/$Z$8)</f>
        <v>-6.9039235110358236E-4</v>
      </c>
      <c r="BR837" s="61">
        <f>IF($AA$8,$Z$8*($Q837-1)/(1+BQ847*($Q837-1)),0)</f>
        <v>-8.3089852034022929E-3</v>
      </c>
      <c r="BS837" s="114">
        <f>IF(BR837=0,0,-1*BR837^2/$Z$8)</f>
        <v>-6.9039235110358236E-4</v>
      </c>
      <c r="BT837" s="61">
        <f>IF($AA$8,$Z$8*($Q837-1)/(1+BS847*($Q837-1)),0)</f>
        <v>-8.3089852034022929E-3</v>
      </c>
      <c r="BU837" s="114">
        <f>IF(BT837=0,0,-1*BT837^2/$Z$8)</f>
        <v>-6.9039235110358236E-4</v>
      </c>
      <c r="BV837" s="61">
        <f>IF($AA$8,$Z$8*($Q837-1)/(1+BU847*($Q837-1)),0)</f>
        <v>-8.3089852034022929E-3</v>
      </c>
      <c r="BW837" s="114">
        <f>IF(BV837=0,0,-1*BV837^2/$Z$8)</f>
        <v>-6.9039235110358236E-4</v>
      </c>
      <c r="BX837" s="61">
        <f>IF($AA$8,$Z$8*($Q837-1)/(1+BW847*($Q837-1)),0)</f>
        <v>-8.3089852034022929E-3</v>
      </c>
      <c r="BY837" s="114">
        <f>IF(BX837=0,0,-1*BX837^2/$Z$8)</f>
        <v>-6.9039235110358236E-4</v>
      </c>
      <c r="BZ837" s="61">
        <f>IF($AA$8,$Z$8*($Q837-1)/(1+BY847*($Q837-1)),0)</f>
        <v>-8.3089852034022929E-3</v>
      </c>
      <c r="CA837" s="114">
        <f>IF(BZ837=0,0,-1*BZ837^2/$Z$8)</f>
        <v>-6.9039235110358236E-4</v>
      </c>
      <c r="CB837" s="61">
        <f>IF($AA$8,$Z$8*($Q837-1)/(1+CA847*($Q837-1)),0)</f>
        <v>-8.3089852034022929E-3</v>
      </c>
      <c r="CC837" s="114">
        <f>IF(CB837=0,0,-1*CB837^2/$Z$8)</f>
        <v>-6.9039235110358236E-4</v>
      </c>
      <c r="CD837" s="61">
        <f>IF($AA$8,$Z$8*($Q837-1)/(1+CC847*($Q837-1)),0)</f>
        <v>-8.3089852034022929E-3</v>
      </c>
      <c r="CE837" s="114">
        <f>IF(CD837=0,0,-1*CD837^2/$Z$8)</f>
        <v>-6.9039235110358236E-4</v>
      </c>
      <c r="CF837" s="61">
        <f>IF($AA$8,$Z$8*($Q837-1)/(1+CE847*($Q837-1)),0)</f>
        <v>-8.3089852034022929E-3</v>
      </c>
      <c r="CG837" s="114">
        <f>IF(CF837=0,0,-1*CF837^2/$Z$8)</f>
        <v>-6.9039235110358236E-4</v>
      </c>
      <c r="CH837" s="61">
        <f>IF($AA$8,$Z$8*($Q837-1)/(1+CG847*($Q837-1)),0)</f>
        <v>-8.3089852034022929E-3</v>
      </c>
      <c r="CI837" s="114">
        <f>IF(CH837=0,0,-1*CH837^2/$Z$8)</f>
        <v>-6.9039235110358236E-4</v>
      </c>
      <c r="CJ837" s="61">
        <f>IF($AA$8,$Z$8*($Q837-1)/(1+CI847*($Q837-1)),0)</f>
        <v>-8.3089852034022929E-3</v>
      </c>
      <c r="CK837" s="114">
        <f>IF(CJ837=0,0,-1*CJ837^2/$Z$8)</f>
        <v>-6.9039235110358236E-4</v>
      </c>
      <c r="CL837" s="61">
        <f>IF($AA$8,$Z$8*($Q837-1)/(1+CK847*($Q837-1)),0)</f>
        <v>-8.3089852034022929E-3</v>
      </c>
      <c r="CM837" s="114">
        <f>IF(CL837=0,0,-1*CL837^2/$Z$8)</f>
        <v>-6.9039235110358236E-4</v>
      </c>
      <c r="CN837" s="61">
        <f>IF($AA$8,$Z$8*($Q837-1)/(1+CM847*($Q837-1)),0)</f>
        <v>-8.3089852034022929E-3</v>
      </c>
      <c r="CO837" s="114">
        <f>IF(CN837=0,0,-1*CN837^2/$Z$8)</f>
        <v>-6.9039235110358236E-4</v>
      </c>
      <c r="CP837" s="61">
        <f>IF($AA$8,$Z$8*($Q837-1)/(1+CO847*($Q837-1)),0)</f>
        <v>-8.3089852034022929E-3</v>
      </c>
      <c r="CQ837" s="114">
        <f>IF(CP837=0,0,-1*CP837^2/$Z$8)</f>
        <v>-6.9039235110358236E-4</v>
      </c>
      <c r="CR837" s="61">
        <f>IF($AA$8,$Z$8*($Q837-1)/(1+CQ847*($Q837-1)),0)</f>
        <v>-8.3089852034022929E-3</v>
      </c>
      <c r="CS837" s="114">
        <f>IF(CR837=0,0,-1*CR837^2/$Z$8)</f>
        <v>-6.9039235110358236E-4</v>
      </c>
      <c r="CT837" s="61">
        <f>IF($AA$8,$Z$8*($Q837-1)/(1+CS847*($Q837-1)),0)</f>
        <v>-8.3089852034022929E-3</v>
      </c>
      <c r="CU837" s="114">
        <f>IF(CT837=0,0,-1*CT837^2/$Z$8)</f>
        <v>-6.9039235110358236E-4</v>
      </c>
      <c r="CV837" s="61">
        <f>IF($AA$8,$Z$8*($Q837-1)/(1+CU847*($Q837-1)),0)</f>
        <v>-8.3089852034022929E-3</v>
      </c>
      <c r="CW837" s="114">
        <f>IF(CV837=0,0,-1*CV837^2/$Z$8)</f>
        <v>-6.9039235110358236E-4</v>
      </c>
      <c r="CX837" s="61">
        <f>IF($AA$8,$Z$8*($Q837-1)/(1+CW847*($Q837-1)),0)</f>
        <v>-8.3089852034022929E-3</v>
      </c>
      <c r="CY837" s="114">
        <f>IF(CX837=0,0,-1*CX837^2/$Z$8)</f>
        <v>-6.9039235110358236E-4</v>
      </c>
      <c r="CZ837" s="61">
        <f>IF($AA$8,$Z$8*($Q837-1)/(1+CY847*($Q837-1)),0)</f>
        <v>-8.3089852034022929E-3</v>
      </c>
      <c r="DA837" s="114">
        <f>IF(CZ837=0,0,-1*CZ837^2/$Z$8)</f>
        <v>-6.9039235110358236E-4</v>
      </c>
      <c r="DB837" s="61">
        <f>IF($AA$8,$Z$8*($Q837-1)/(1+DA847*($Q837-1)),0)</f>
        <v>-8.3089852034022929E-3</v>
      </c>
      <c r="DC837" s="114">
        <f>IF(DB837=0,0,-1*DB837^2/$Z$8)</f>
        <v>-6.9039235110358236E-4</v>
      </c>
      <c r="DD837" s="61">
        <f>IF($AA$8,$Z$8*($Q837-1)/(1+DC847*($Q837-1)),0)</f>
        <v>-8.3089852034022929E-3</v>
      </c>
      <c r="DE837" s="114">
        <f>IF(DD837=0,0,-1*DD837^2/$Z$8)</f>
        <v>-6.9039235110358236E-4</v>
      </c>
      <c r="DF837" s="61">
        <f>IF($AA$8,$Z$8*($Q837-1)/(1+DE847*($Q837-1)),0)</f>
        <v>-8.3089852034022929E-3</v>
      </c>
      <c r="DG837" s="114">
        <f>IF(DF837=0,0,-1*DF837^2/$Z$8)</f>
        <v>-6.9039235110358236E-4</v>
      </c>
      <c r="DH837" s="61">
        <f>IF($AA$8,$Z$8*($Q837-1)/(1+DG847*($Q837-1)),0)</f>
        <v>-8.3089852034022929E-3</v>
      </c>
      <c r="DI837" s="114">
        <f>IF(DH837=0,0,-1*DH837^2/$Z$8)</f>
        <v>-6.9039235110358236E-4</v>
      </c>
      <c r="DJ837" s="61">
        <f>IF($AA$8,$Z$8*($Q837-1)/(1+DI847*($Q837-1)),0)</f>
        <v>-8.3089852034022929E-3</v>
      </c>
      <c r="DK837" s="114">
        <f>IF(DJ837=0,0,-1*DJ837^2/$Z$8)</f>
        <v>-6.9039235110358236E-4</v>
      </c>
      <c r="DL837" s="61">
        <f>IF($AA$8,$Z$8*($Q837-1)/(1+DK847*($Q837-1)),0)</f>
        <v>-8.3089852034022929E-3</v>
      </c>
      <c r="DM837" s="154">
        <f>IF(DL837=0,0,-1*DL837^2/$Z$8)</f>
        <v>-6.9039235110358236E-4</v>
      </c>
    </row>
    <row r="838" spans="14:117" x14ac:dyDescent="0.25">
      <c r="N838" s="153">
        <f>$Z$9/(O834*(Q838-1)+1)</f>
        <v>0.1193185887159379</v>
      </c>
      <c r="O838" s="169">
        <f t="shared" si="151"/>
        <v>3.984909430348136E-2</v>
      </c>
      <c r="P838" s="78">
        <v>3</v>
      </c>
      <c r="Q838" s="61">
        <f>IF($AA$9,AV813/AV825,0)</f>
        <v>0.33397222287258371</v>
      </c>
      <c r="R838" s="61">
        <f>IF($AA$9,$Z$9*($Q838-1)/(1+O794*($Q838-1)),0)</f>
        <v>-7.9469494412455793E-2</v>
      </c>
      <c r="S838" s="114">
        <f>IF(R838=0,0,-1*R838^2/$Z$9)</f>
        <v>-6.3154005421713413E-2</v>
      </c>
      <c r="T838" s="61">
        <f>IF($AA$9,$Z$9*($Q838-1)/(1+S847*($Q838-1)),0)</f>
        <v>-7.970367847997821E-2</v>
      </c>
      <c r="U838" s="114">
        <f>IF(T838=0,0,-1*T838^2/$Z$9)</f>
        <v>-6.3526763632397412E-2</v>
      </c>
      <c r="V838" s="61">
        <f>IF($AA$9,$Z$9*($Q838-1)/(1+U847*($Q838-1)),0)</f>
        <v>-7.9468587600598106E-2</v>
      </c>
      <c r="W838" s="114">
        <f>IF(V838=0,0,-1*V838^2/$Z$9)</f>
        <v>-6.3152564152339344E-2</v>
      </c>
      <c r="X838" s="61">
        <f>IF($AA$9,$Z$9*($Q838-1)/(1+W847*($Q838-1)),0)</f>
        <v>-7.9469494398529364E-2</v>
      </c>
      <c r="Y838" s="114">
        <f>IF(X838=0,0,-1*X838^2/$Z$9)</f>
        <v>-6.3154005399578897E-2</v>
      </c>
      <c r="Z838" s="61">
        <f>IF($AA$9,$Z$9*($Q838-1)/(1+Y847*($Q838-1)),0)</f>
        <v>-7.9469494412456529E-2</v>
      </c>
      <c r="AA838" s="114">
        <f>IF(Z838=0,0,-1*Z838^2/$Z$9)</f>
        <v>-6.3154005421714593E-2</v>
      </c>
      <c r="AB838" s="61">
        <f>IF($AA$9,$Z$9*($Q838-1)/(1+AA847*($Q838-1)),0)</f>
        <v>-7.9469494412456529E-2</v>
      </c>
      <c r="AC838" s="114">
        <f>IF(AB838=0,0,-1*AB838^2/$Z$9)</f>
        <v>-6.3154005421714593E-2</v>
      </c>
      <c r="AD838" s="61">
        <f>IF($AA$9,$Z$9*($Q838-1)/(1+AC847*($Q838-1)),0)</f>
        <v>-7.9469494412456543E-2</v>
      </c>
      <c r="AE838" s="114">
        <f>IF(AD838=0,0,-1*AD838^2/$Z$9)</f>
        <v>-6.3154005421714621E-2</v>
      </c>
      <c r="AF838" s="61">
        <f>IF($AA$9,$Z$9*($Q838-1)/(1+AE847*($Q838-1)),0)</f>
        <v>-7.9469494412456543E-2</v>
      </c>
      <c r="AG838" s="114">
        <f>IF(AF838=0,0,-1*AF838^2/$Z$9)</f>
        <v>-6.3154005421714621E-2</v>
      </c>
      <c r="AH838" s="61">
        <f>IF($AA$9,$Z$9*($Q838-1)/(1+AG847*($Q838-1)),0)</f>
        <v>-7.9469494412456543E-2</v>
      </c>
      <c r="AI838" s="114">
        <f>IF(AH838=0,0,-1*AH838^2/$Z$9)</f>
        <v>-6.3154005421714621E-2</v>
      </c>
      <c r="AJ838" s="61">
        <f>IF($AA$9,$Z$9*($Q838-1)/(1+AI847*($Q838-1)),0)</f>
        <v>-7.9469494412456529E-2</v>
      </c>
      <c r="AK838" s="114">
        <f>IF(AJ838=0,0,-1*AJ838^2/$Z$9)</f>
        <v>-6.3154005421714593E-2</v>
      </c>
      <c r="AL838" s="61">
        <f>IF($AA$9,$Z$9*($Q838-1)/(1+AK847*($Q838-1)),0)</f>
        <v>-7.9469494412456529E-2</v>
      </c>
      <c r="AM838" s="114">
        <f>IF(AL838=0,0,-1*AL838^2/$Z$9)</f>
        <v>-6.3154005421714593E-2</v>
      </c>
      <c r="AN838" s="61">
        <f>IF($AA$9,$Z$9*($Q838-1)/(1+AM847*($Q838-1)),0)</f>
        <v>-7.9469494412456543E-2</v>
      </c>
      <c r="AO838" s="114">
        <f>IF(AN838=0,0,-1*AN838^2/$Z$9)</f>
        <v>-6.3154005421714621E-2</v>
      </c>
      <c r="AP838" s="61">
        <f>IF($AA$9,$Z$9*($Q838-1)/(1+AO847*($Q838-1)),0)</f>
        <v>-7.9469494412456543E-2</v>
      </c>
      <c r="AQ838" s="114">
        <f>IF(AP838=0,0,-1*AP838^2/$Z$9)</f>
        <v>-6.3154005421714621E-2</v>
      </c>
      <c r="AR838" s="61">
        <f>IF($AA$9,$Z$9*($Q838-1)/(1+AQ847*($Q838-1)),0)</f>
        <v>-7.9469494412456543E-2</v>
      </c>
      <c r="AS838" s="114">
        <f>IF(AR838=0,0,-1*AR838^2/$Z$9)</f>
        <v>-6.3154005421714621E-2</v>
      </c>
      <c r="AT838" s="61">
        <f>IF($AA$9,$Z$9*($Q838-1)/(1+AS847*($Q838-1)),0)</f>
        <v>-7.9469494412456529E-2</v>
      </c>
      <c r="AU838" s="114">
        <f>IF(AT838=0,0,-1*AT838^2/$Z$9)</f>
        <v>-6.3154005421714593E-2</v>
      </c>
      <c r="AV838" s="61">
        <f>IF($AA$9,$Z$9*($Q838-1)/(1+AU847*($Q838-1)),0)</f>
        <v>-7.9469494412456529E-2</v>
      </c>
      <c r="AW838" s="114">
        <f>IF(AV838=0,0,-1*AV838^2/$Z$9)</f>
        <v>-6.3154005421714593E-2</v>
      </c>
      <c r="AX838" s="61">
        <f>IF($AA$9,$Z$9*($Q838-1)/(1+AW847*($Q838-1)),0)</f>
        <v>-7.9469494412456543E-2</v>
      </c>
      <c r="AY838" s="114">
        <f>IF(AX838=0,0,-1*AX838^2/$Z$9)</f>
        <v>-6.3154005421714621E-2</v>
      </c>
      <c r="AZ838" s="61">
        <f>IF($AA$9,$Z$9*($Q838-1)/(1+AY847*($Q838-1)),0)</f>
        <v>-7.9469494412456543E-2</v>
      </c>
      <c r="BA838" s="114">
        <f>IF(AZ838=0,0,-1*AZ838^2/$Z$9)</f>
        <v>-6.3154005421714621E-2</v>
      </c>
      <c r="BB838" s="61">
        <f>IF($AA$9,$Z$9*($Q838-1)/(1+BA847*($Q838-1)),0)</f>
        <v>-7.9469494412456543E-2</v>
      </c>
      <c r="BC838" s="114">
        <f>IF(BB838=0,0,-1*BB838^2/$Z$9)</f>
        <v>-6.3154005421714621E-2</v>
      </c>
      <c r="BD838" s="61">
        <f>IF($AA$9,$Z$9*($Q838-1)/(1+BC847*($Q838-1)),0)</f>
        <v>-7.9469494412456529E-2</v>
      </c>
      <c r="BE838" s="114">
        <f>IF(BD838=0,0,-1*BD838^2/$Z$9)</f>
        <v>-6.3154005421714593E-2</v>
      </c>
      <c r="BF838" s="61">
        <f>IF($AA$9,$Z$9*($Q838-1)/(1+BE847*($Q838-1)),0)</f>
        <v>-7.9469494412456529E-2</v>
      </c>
      <c r="BG838" s="114">
        <f>IF(BF838=0,0,-1*BF838^2/$Z$9)</f>
        <v>-6.3154005421714593E-2</v>
      </c>
      <c r="BH838" s="61">
        <f>IF($AA$9,$Z$9*($Q838-1)/(1+BG847*($Q838-1)),0)</f>
        <v>-7.9469494412456543E-2</v>
      </c>
      <c r="BI838" s="114">
        <f>IF(BH838=0,0,-1*BH838^2/$Z$9)</f>
        <v>-6.3154005421714621E-2</v>
      </c>
      <c r="BJ838" s="61">
        <f>IF($AA$9,$Z$9*($Q838-1)/(1+BI847*($Q838-1)),0)</f>
        <v>-7.9469494412456543E-2</v>
      </c>
      <c r="BK838" s="114">
        <f>IF(BJ838=0,0,-1*BJ838^2/$Z$9)</f>
        <v>-6.3154005421714621E-2</v>
      </c>
      <c r="BL838" s="61">
        <f>IF($AA$9,$Z$9*($Q838-1)/(1+BK847*($Q838-1)),0)</f>
        <v>-7.9469494412456543E-2</v>
      </c>
      <c r="BM838" s="114">
        <f>IF(BL838=0,0,-1*BL838^2/$Z$9)</f>
        <v>-6.3154005421714621E-2</v>
      </c>
      <c r="BN838" s="61">
        <f>IF($AA$9,$Z$9*($Q838-1)/(1+BM847*($Q838-1)),0)</f>
        <v>-7.9469494412456529E-2</v>
      </c>
      <c r="BO838" s="114">
        <f>IF(BN838=0,0,-1*BN838^2/$Z$9)</f>
        <v>-6.3154005421714593E-2</v>
      </c>
      <c r="BP838" s="61">
        <f>IF($AA$9,$Z$9*($Q838-1)/(1+BO847*($Q838-1)),0)</f>
        <v>-7.9469494412456529E-2</v>
      </c>
      <c r="BQ838" s="114">
        <f>IF(BP838=0,0,-1*BP838^2/$Z$9)</f>
        <v>-6.3154005421714593E-2</v>
      </c>
      <c r="BR838" s="61">
        <f>IF($AA$9,$Z$9*($Q838-1)/(1+BQ847*($Q838-1)),0)</f>
        <v>-7.9469494412456543E-2</v>
      </c>
      <c r="BS838" s="114">
        <f>IF(BR838=0,0,-1*BR838^2/$Z$9)</f>
        <v>-6.3154005421714621E-2</v>
      </c>
      <c r="BT838" s="61">
        <f>IF($AA$9,$Z$9*($Q838-1)/(1+BS847*($Q838-1)),0)</f>
        <v>-7.9469494412456543E-2</v>
      </c>
      <c r="BU838" s="114">
        <f>IF(BT838=0,0,-1*BT838^2/$Z$9)</f>
        <v>-6.3154005421714621E-2</v>
      </c>
      <c r="BV838" s="61">
        <f>IF($AA$9,$Z$9*($Q838-1)/(1+BU847*($Q838-1)),0)</f>
        <v>-7.9469494412456543E-2</v>
      </c>
      <c r="BW838" s="114">
        <f>IF(BV838=0,0,-1*BV838^2/$Z$9)</f>
        <v>-6.3154005421714621E-2</v>
      </c>
      <c r="BX838" s="61">
        <f>IF($AA$9,$Z$9*($Q838-1)/(1+BW847*($Q838-1)),0)</f>
        <v>-7.9469494412456529E-2</v>
      </c>
      <c r="BY838" s="114">
        <f>IF(BX838=0,0,-1*BX838^2/$Z$9)</f>
        <v>-6.3154005421714593E-2</v>
      </c>
      <c r="BZ838" s="61">
        <f>IF($AA$9,$Z$9*($Q838-1)/(1+BY847*($Q838-1)),0)</f>
        <v>-7.9469494412456529E-2</v>
      </c>
      <c r="CA838" s="114">
        <f>IF(BZ838=0,0,-1*BZ838^2/$Z$9)</f>
        <v>-6.3154005421714593E-2</v>
      </c>
      <c r="CB838" s="61">
        <f>IF($AA$9,$Z$9*($Q838-1)/(1+CA847*($Q838-1)),0)</f>
        <v>-7.9469494412456543E-2</v>
      </c>
      <c r="CC838" s="114">
        <f>IF(CB838=0,0,-1*CB838^2/$Z$9)</f>
        <v>-6.3154005421714621E-2</v>
      </c>
      <c r="CD838" s="61">
        <f>IF($AA$9,$Z$9*($Q838-1)/(1+CC847*($Q838-1)),0)</f>
        <v>-7.9469494412456543E-2</v>
      </c>
      <c r="CE838" s="114">
        <f>IF(CD838=0,0,-1*CD838^2/$Z$9)</f>
        <v>-6.3154005421714621E-2</v>
      </c>
      <c r="CF838" s="61">
        <f>IF($AA$9,$Z$9*($Q838-1)/(1+CE847*($Q838-1)),0)</f>
        <v>-7.9469494412456543E-2</v>
      </c>
      <c r="CG838" s="114">
        <f>IF(CF838=0,0,-1*CF838^2/$Z$9)</f>
        <v>-6.3154005421714621E-2</v>
      </c>
      <c r="CH838" s="61">
        <f>IF($AA$9,$Z$9*($Q838-1)/(1+CG847*($Q838-1)),0)</f>
        <v>-7.9469494412456529E-2</v>
      </c>
      <c r="CI838" s="114">
        <f>IF(CH838=0,0,-1*CH838^2/$Z$9)</f>
        <v>-6.3154005421714593E-2</v>
      </c>
      <c r="CJ838" s="61">
        <f>IF($AA$9,$Z$9*($Q838-1)/(1+CI847*($Q838-1)),0)</f>
        <v>-7.9469494412456529E-2</v>
      </c>
      <c r="CK838" s="114">
        <f>IF(CJ838=0,0,-1*CJ838^2/$Z$9)</f>
        <v>-6.3154005421714593E-2</v>
      </c>
      <c r="CL838" s="61">
        <f>IF($AA$9,$Z$9*($Q838-1)/(1+CK847*($Q838-1)),0)</f>
        <v>-7.9469494412456543E-2</v>
      </c>
      <c r="CM838" s="114">
        <f>IF(CL838=0,0,-1*CL838^2/$Z$9)</f>
        <v>-6.3154005421714621E-2</v>
      </c>
      <c r="CN838" s="61">
        <f>IF($AA$9,$Z$9*($Q838-1)/(1+CM847*($Q838-1)),0)</f>
        <v>-7.9469494412456543E-2</v>
      </c>
      <c r="CO838" s="114">
        <f>IF(CN838=0,0,-1*CN838^2/$Z$9)</f>
        <v>-6.3154005421714621E-2</v>
      </c>
      <c r="CP838" s="61">
        <f>IF($AA$9,$Z$9*($Q838-1)/(1+CO847*($Q838-1)),0)</f>
        <v>-7.9469494412456543E-2</v>
      </c>
      <c r="CQ838" s="114">
        <f>IF(CP838=0,0,-1*CP838^2/$Z$9)</f>
        <v>-6.3154005421714621E-2</v>
      </c>
      <c r="CR838" s="61">
        <f>IF($AA$9,$Z$9*($Q838-1)/(1+CQ847*($Q838-1)),0)</f>
        <v>-7.9469494412456529E-2</v>
      </c>
      <c r="CS838" s="114">
        <f>IF(CR838=0,0,-1*CR838^2/$Z$9)</f>
        <v>-6.3154005421714593E-2</v>
      </c>
      <c r="CT838" s="61">
        <f>IF($AA$9,$Z$9*($Q838-1)/(1+CS847*($Q838-1)),0)</f>
        <v>-7.9469494412456529E-2</v>
      </c>
      <c r="CU838" s="114">
        <f>IF(CT838=0,0,-1*CT838^2/$Z$9)</f>
        <v>-6.3154005421714593E-2</v>
      </c>
      <c r="CV838" s="61">
        <f>IF($AA$9,$Z$9*($Q838-1)/(1+CU847*($Q838-1)),0)</f>
        <v>-7.9469494412456543E-2</v>
      </c>
      <c r="CW838" s="114">
        <f>IF(CV838=0,0,-1*CV838^2/$Z$9)</f>
        <v>-6.3154005421714621E-2</v>
      </c>
      <c r="CX838" s="61">
        <f>IF($AA$9,$Z$9*($Q838-1)/(1+CW847*($Q838-1)),0)</f>
        <v>-7.9469494412456543E-2</v>
      </c>
      <c r="CY838" s="114">
        <f>IF(CX838=0,0,-1*CX838^2/$Z$9)</f>
        <v>-6.3154005421714621E-2</v>
      </c>
      <c r="CZ838" s="61">
        <f>IF($AA$9,$Z$9*($Q838-1)/(1+CY847*($Q838-1)),0)</f>
        <v>-7.9469494412456543E-2</v>
      </c>
      <c r="DA838" s="114">
        <f>IF(CZ838=0,0,-1*CZ838^2/$Z$9)</f>
        <v>-6.3154005421714621E-2</v>
      </c>
      <c r="DB838" s="61">
        <f>IF($AA$9,$Z$9*($Q838-1)/(1+DA847*($Q838-1)),0)</f>
        <v>-7.9469494412456529E-2</v>
      </c>
      <c r="DC838" s="114">
        <f>IF(DB838=0,0,-1*DB838^2/$Z$9)</f>
        <v>-6.3154005421714593E-2</v>
      </c>
      <c r="DD838" s="61">
        <f>IF($AA$9,$Z$9*($Q838-1)/(1+DC847*($Q838-1)),0)</f>
        <v>-7.9469494412456529E-2</v>
      </c>
      <c r="DE838" s="114">
        <f>IF(DD838=0,0,-1*DD838^2/$Z$9)</f>
        <v>-6.3154005421714593E-2</v>
      </c>
      <c r="DF838" s="61">
        <f>IF($AA$9,$Z$9*($Q838-1)/(1+DE847*($Q838-1)),0)</f>
        <v>-7.9469494412456543E-2</v>
      </c>
      <c r="DG838" s="114">
        <f>IF(DF838=0,0,-1*DF838^2/$Z$9)</f>
        <v>-6.3154005421714621E-2</v>
      </c>
      <c r="DH838" s="61">
        <f>IF($AA$9,$Z$9*($Q838-1)/(1+DG847*($Q838-1)),0)</f>
        <v>-7.9469494412456543E-2</v>
      </c>
      <c r="DI838" s="114">
        <f>IF(DH838=0,0,-1*DH838^2/$Z$9)</f>
        <v>-6.3154005421714621E-2</v>
      </c>
      <c r="DJ838" s="61">
        <f>IF($AA$9,$Z$9*($Q838-1)/(1+DI847*($Q838-1)),0)</f>
        <v>-7.9469494412456543E-2</v>
      </c>
      <c r="DK838" s="114">
        <f>IF(DJ838=0,0,-1*DJ838^2/$Z$9)</f>
        <v>-6.3154005421714621E-2</v>
      </c>
      <c r="DL838" s="61">
        <f>IF($AA$9,$Z$9*($Q838-1)/(1+DK847*($Q838-1)),0)</f>
        <v>-7.9469494412456529E-2</v>
      </c>
      <c r="DM838" s="154">
        <f>IF(DL838=0,0,-1*DL838^2/$Z$9)</f>
        <v>-6.3154005421714593E-2</v>
      </c>
    </row>
    <row r="839" spans="14:117" x14ac:dyDescent="0.25">
      <c r="N839" s="153">
        <f>$Z$10/(O834*(Q839-1)+1)</f>
        <v>0.12592706197499878</v>
      </c>
      <c r="O839" s="169">
        <f t="shared" si="151"/>
        <v>1.9272764549341799E-2</v>
      </c>
      <c r="P839" s="78">
        <v>4</v>
      </c>
      <c r="Q839" s="61">
        <f>IF($AA$10,AV814/AV826,0)</f>
        <v>0.15304704363838936</v>
      </c>
      <c r="R839" s="61">
        <f>IF($AA$10,$Z$10*($Q839-1)/(1+O794*($Q839-1)),0)</f>
        <v>-0.10665429742565566</v>
      </c>
      <c r="S839" s="114">
        <f>IF(R839=0,0,-1*R839^2/$Z$10)</f>
        <v>-0.11375139159360219</v>
      </c>
      <c r="T839" s="61">
        <f>IF($AA$10,$Z$10*($Q839-1)/(1+S847*($Q839-1)),0)</f>
        <v>-0.10707652945557593</v>
      </c>
      <c r="U839" s="114">
        <f>IF(T839=0,0,-1*T839^2/$Z$10)</f>
        <v>-0.11465383160250818</v>
      </c>
      <c r="V839" s="61">
        <f>IF($AA$10,$Z$10*($Q839-1)/(1+U847*($Q839-1)),0)</f>
        <v>-0.10665266410552975</v>
      </c>
      <c r="W839" s="114">
        <f>IF(V839=0,0,-1*V839^2/$Z$10)</f>
        <v>-0.11374790760806952</v>
      </c>
      <c r="X839" s="61">
        <f>IF($AA$10,$Z$10*($Q839-1)/(1+W847*($Q839-1)),0)</f>
        <v>-0.10665429740057174</v>
      </c>
      <c r="Y839" s="114">
        <f>IF(X839=0,0,-1*X839^2/$Z$10)</f>
        <v>-0.11375139154009603</v>
      </c>
      <c r="Z839" s="61">
        <f>IF($AA$10,$Z$10*($Q839-1)/(1+Y847*($Q839-1)),0)</f>
        <v>-0.10665429742565702</v>
      </c>
      <c r="AA839" s="114">
        <f>IF(Z839=0,0,-1*Z839^2/$Z$10)</f>
        <v>-0.11375139159360508</v>
      </c>
      <c r="AB839" s="61">
        <f>IF($AA$10,$Z$10*($Q839-1)/(1+AA847*($Q839-1)),0)</f>
        <v>-0.106654297425657</v>
      </c>
      <c r="AC839" s="114">
        <f>IF(AB839=0,0,-1*AB839^2/$Z$10)</f>
        <v>-0.11375139159360506</v>
      </c>
      <c r="AD839" s="61">
        <f>IF($AA$10,$Z$10*($Q839-1)/(1+AC847*($Q839-1)),0)</f>
        <v>-0.10665429742565702</v>
      </c>
      <c r="AE839" s="114">
        <f>IF(AD839=0,0,-1*AD839^2/$Z$10)</f>
        <v>-0.11375139159360508</v>
      </c>
      <c r="AF839" s="61">
        <f>IF($AA$10,$Z$10*($Q839-1)/(1+AE847*($Q839-1)),0)</f>
        <v>-0.10665429742565702</v>
      </c>
      <c r="AG839" s="114">
        <f>IF(AF839=0,0,-1*AF839^2/$Z$10)</f>
        <v>-0.11375139159360508</v>
      </c>
      <c r="AH839" s="61">
        <f>IF($AA$10,$Z$10*($Q839-1)/(1+AG847*($Q839-1)),0)</f>
        <v>-0.10665429742565702</v>
      </c>
      <c r="AI839" s="114">
        <f>IF(AH839=0,0,-1*AH839^2/$Z$10)</f>
        <v>-0.11375139159360508</v>
      </c>
      <c r="AJ839" s="61">
        <f>IF($AA$10,$Z$10*($Q839-1)/(1+AI847*($Q839-1)),0)</f>
        <v>-0.10665429742565702</v>
      </c>
      <c r="AK839" s="114">
        <f>IF(AJ839=0,0,-1*AJ839^2/$Z$10)</f>
        <v>-0.11375139159360508</v>
      </c>
      <c r="AL839" s="61">
        <f>IF($AA$10,$Z$10*($Q839-1)/(1+AK847*($Q839-1)),0)</f>
        <v>-0.106654297425657</v>
      </c>
      <c r="AM839" s="114">
        <f>IF(AL839=0,0,-1*AL839^2/$Z$10)</f>
        <v>-0.11375139159360506</v>
      </c>
      <c r="AN839" s="61">
        <f>IF($AA$10,$Z$10*($Q839-1)/(1+AM847*($Q839-1)),0)</f>
        <v>-0.10665429742565702</v>
      </c>
      <c r="AO839" s="114">
        <f>IF(AN839=0,0,-1*AN839^2/$Z$10)</f>
        <v>-0.11375139159360508</v>
      </c>
      <c r="AP839" s="61">
        <f>IF($AA$10,$Z$10*($Q839-1)/(1+AO847*($Q839-1)),0)</f>
        <v>-0.10665429742565702</v>
      </c>
      <c r="AQ839" s="114">
        <f>IF(AP839=0,0,-1*AP839^2/$Z$10)</f>
        <v>-0.11375139159360508</v>
      </c>
      <c r="AR839" s="61">
        <f>IF($AA$10,$Z$10*($Q839-1)/(1+AQ847*($Q839-1)),0)</f>
        <v>-0.10665429742565702</v>
      </c>
      <c r="AS839" s="114">
        <f>IF(AR839=0,0,-1*AR839^2/$Z$10)</f>
        <v>-0.11375139159360508</v>
      </c>
      <c r="AT839" s="61">
        <f>IF($AA$10,$Z$10*($Q839-1)/(1+AS847*($Q839-1)),0)</f>
        <v>-0.10665429742565702</v>
      </c>
      <c r="AU839" s="114">
        <f>IF(AT839=0,0,-1*AT839^2/$Z$10)</f>
        <v>-0.11375139159360508</v>
      </c>
      <c r="AV839" s="61">
        <f>IF($AA$10,$Z$10*($Q839-1)/(1+AU847*($Q839-1)),0)</f>
        <v>-0.106654297425657</v>
      </c>
      <c r="AW839" s="114">
        <f>IF(AV839=0,0,-1*AV839^2/$Z$10)</f>
        <v>-0.11375139159360506</v>
      </c>
      <c r="AX839" s="61">
        <f>IF($AA$10,$Z$10*($Q839-1)/(1+AW847*($Q839-1)),0)</f>
        <v>-0.10665429742565702</v>
      </c>
      <c r="AY839" s="114">
        <f>IF(AX839=0,0,-1*AX839^2/$Z$10)</f>
        <v>-0.11375139159360508</v>
      </c>
      <c r="AZ839" s="61">
        <f>IF($AA$10,$Z$10*($Q839-1)/(1+AY847*($Q839-1)),0)</f>
        <v>-0.10665429742565702</v>
      </c>
      <c r="BA839" s="114">
        <f>IF(AZ839=0,0,-1*AZ839^2/$Z$10)</f>
        <v>-0.11375139159360508</v>
      </c>
      <c r="BB839" s="61">
        <f>IF($AA$10,$Z$10*($Q839-1)/(1+BA847*($Q839-1)),0)</f>
        <v>-0.10665429742565702</v>
      </c>
      <c r="BC839" s="114">
        <f>IF(BB839=0,0,-1*BB839^2/$Z$10)</f>
        <v>-0.11375139159360508</v>
      </c>
      <c r="BD839" s="61">
        <f>IF($AA$10,$Z$10*($Q839-1)/(1+BC847*($Q839-1)),0)</f>
        <v>-0.10665429742565702</v>
      </c>
      <c r="BE839" s="114">
        <f>IF(BD839=0,0,-1*BD839^2/$Z$10)</f>
        <v>-0.11375139159360508</v>
      </c>
      <c r="BF839" s="61">
        <f>IF($AA$10,$Z$10*($Q839-1)/(1+BE847*($Q839-1)),0)</f>
        <v>-0.106654297425657</v>
      </c>
      <c r="BG839" s="114">
        <f>IF(BF839=0,0,-1*BF839^2/$Z$10)</f>
        <v>-0.11375139159360506</v>
      </c>
      <c r="BH839" s="61">
        <f>IF($AA$10,$Z$10*($Q839-1)/(1+BG847*($Q839-1)),0)</f>
        <v>-0.10665429742565702</v>
      </c>
      <c r="BI839" s="114">
        <f>IF(BH839=0,0,-1*BH839^2/$Z$10)</f>
        <v>-0.11375139159360508</v>
      </c>
      <c r="BJ839" s="61">
        <f>IF($AA$10,$Z$10*($Q839-1)/(1+BI847*($Q839-1)),0)</f>
        <v>-0.10665429742565702</v>
      </c>
      <c r="BK839" s="114">
        <f>IF(BJ839=0,0,-1*BJ839^2/$Z$10)</f>
        <v>-0.11375139159360508</v>
      </c>
      <c r="BL839" s="61">
        <f>IF($AA$10,$Z$10*($Q839-1)/(1+BK847*($Q839-1)),0)</f>
        <v>-0.10665429742565702</v>
      </c>
      <c r="BM839" s="114">
        <f>IF(BL839=0,0,-1*BL839^2/$Z$10)</f>
        <v>-0.11375139159360508</v>
      </c>
      <c r="BN839" s="61">
        <f>IF($AA$10,$Z$10*($Q839-1)/(1+BM847*($Q839-1)),0)</f>
        <v>-0.10665429742565702</v>
      </c>
      <c r="BO839" s="114">
        <f>IF(BN839=0,0,-1*BN839^2/$Z$10)</f>
        <v>-0.11375139159360508</v>
      </c>
      <c r="BP839" s="61">
        <f>IF($AA$10,$Z$10*($Q839-1)/(1+BO847*($Q839-1)),0)</f>
        <v>-0.106654297425657</v>
      </c>
      <c r="BQ839" s="114">
        <f>IF(BP839=0,0,-1*BP839^2/$Z$10)</f>
        <v>-0.11375139159360506</v>
      </c>
      <c r="BR839" s="61">
        <f>IF($AA$10,$Z$10*($Q839-1)/(1+BQ847*($Q839-1)),0)</f>
        <v>-0.10665429742565702</v>
      </c>
      <c r="BS839" s="114">
        <f>IF(BR839=0,0,-1*BR839^2/$Z$10)</f>
        <v>-0.11375139159360508</v>
      </c>
      <c r="BT839" s="61">
        <f>IF($AA$10,$Z$10*($Q839-1)/(1+BS847*($Q839-1)),0)</f>
        <v>-0.10665429742565702</v>
      </c>
      <c r="BU839" s="114">
        <f>IF(BT839=0,0,-1*BT839^2/$Z$10)</f>
        <v>-0.11375139159360508</v>
      </c>
      <c r="BV839" s="61">
        <f>IF($AA$10,$Z$10*($Q839-1)/(1+BU847*($Q839-1)),0)</f>
        <v>-0.10665429742565702</v>
      </c>
      <c r="BW839" s="114">
        <f>IF(BV839=0,0,-1*BV839^2/$Z$10)</f>
        <v>-0.11375139159360508</v>
      </c>
      <c r="BX839" s="61">
        <f>IF($AA$10,$Z$10*($Q839-1)/(1+BW847*($Q839-1)),0)</f>
        <v>-0.10665429742565702</v>
      </c>
      <c r="BY839" s="114">
        <f>IF(BX839=0,0,-1*BX839^2/$Z$10)</f>
        <v>-0.11375139159360508</v>
      </c>
      <c r="BZ839" s="61">
        <f>IF($AA$10,$Z$10*($Q839-1)/(1+BY847*($Q839-1)),0)</f>
        <v>-0.106654297425657</v>
      </c>
      <c r="CA839" s="114">
        <f>IF(BZ839=0,0,-1*BZ839^2/$Z$10)</f>
        <v>-0.11375139159360506</v>
      </c>
      <c r="CB839" s="61">
        <f>IF($AA$10,$Z$10*($Q839-1)/(1+CA847*($Q839-1)),0)</f>
        <v>-0.10665429742565702</v>
      </c>
      <c r="CC839" s="114">
        <f>IF(CB839=0,0,-1*CB839^2/$Z$10)</f>
        <v>-0.11375139159360508</v>
      </c>
      <c r="CD839" s="61">
        <f>IF($AA$10,$Z$10*($Q839-1)/(1+CC847*($Q839-1)),0)</f>
        <v>-0.10665429742565702</v>
      </c>
      <c r="CE839" s="114">
        <f>IF(CD839=0,0,-1*CD839^2/$Z$10)</f>
        <v>-0.11375139159360508</v>
      </c>
      <c r="CF839" s="61">
        <f>IF($AA$10,$Z$10*($Q839-1)/(1+CE847*($Q839-1)),0)</f>
        <v>-0.10665429742565702</v>
      </c>
      <c r="CG839" s="114">
        <f>IF(CF839=0,0,-1*CF839^2/$Z$10)</f>
        <v>-0.11375139159360508</v>
      </c>
      <c r="CH839" s="61">
        <f>IF($AA$10,$Z$10*($Q839-1)/(1+CG847*($Q839-1)),0)</f>
        <v>-0.10665429742565702</v>
      </c>
      <c r="CI839" s="114">
        <f>IF(CH839=0,0,-1*CH839^2/$Z$10)</f>
        <v>-0.11375139159360508</v>
      </c>
      <c r="CJ839" s="61">
        <f>IF($AA$10,$Z$10*($Q839-1)/(1+CI847*($Q839-1)),0)</f>
        <v>-0.106654297425657</v>
      </c>
      <c r="CK839" s="114">
        <f>IF(CJ839=0,0,-1*CJ839^2/$Z$10)</f>
        <v>-0.11375139159360506</v>
      </c>
      <c r="CL839" s="61">
        <f>IF($AA$10,$Z$10*($Q839-1)/(1+CK847*($Q839-1)),0)</f>
        <v>-0.10665429742565702</v>
      </c>
      <c r="CM839" s="114">
        <f>IF(CL839=0,0,-1*CL839^2/$Z$10)</f>
        <v>-0.11375139159360508</v>
      </c>
      <c r="CN839" s="61">
        <f>IF($AA$10,$Z$10*($Q839-1)/(1+CM847*($Q839-1)),0)</f>
        <v>-0.10665429742565702</v>
      </c>
      <c r="CO839" s="114">
        <f>IF(CN839=0,0,-1*CN839^2/$Z$10)</f>
        <v>-0.11375139159360508</v>
      </c>
      <c r="CP839" s="61">
        <f>IF($AA$10,$Z$10*($Q839-1)/(1+CO847*($Q839-1)),0)</f>
        <v>-0.10665429742565702</v>
      </c>
      <c r="CQ839" s="114">
        <f>IF(CP839=0,0,-1*CP839^2/$Z$10)</f>
        <v>-0.11375139159360508</v>
      </c>
      <c r="CR839" s="61">
        <f>IF($AA$10,$Z$10*($Q839-1)/(1+CQ847*($Q839-1)),0)</f>
        <v>-0.10665429742565702</v>
      </c>
      <c r="CS839" s="114">
        <f>IF(CR839=0,0,-1*CR839^2/$Z$10)</f>
        <v>-0.11375139159360508</v>
      </c>
      <c r="CT839" s="61">
        <f>IF($AA$10,$Z$10*($Q839-1)/(1+CS847*($Q839-1)),0)</f>
        <v>-0.106654297425657</v>
      </c>
      <c r="CU839" s="114">
        <f>IF(CT839=0,0,-1*CT839^2/$Z$10)</f>
        <v>-0.11375139159360506</v>
      </c>
      <c r="CV839" s="61">
        <f>IF($AA$10,$Z$10*($Q839-1)/(1+CU847*($Q839-1)),0)</f>
        <v>-0.10665429742565702</v>
      </c>
      <c r="CW839" s="114">
        <f>IF(CV839=0,0,-1*CV839^2/$Z$10)</f>
        <v>-0.11375139159360508</v>
      </c>
      <c r="CX839" s="61">
        <f>IF($AA$10,$Z$10*($Q839-1)/(1+CW847*($Q839-1)),0)</f>
        <v>-0.10665429742565702</v>
      </c>
      <c r="CY839" s="114">
        <f>IF(CX839=0,0,-1*CX839^2/$Z$10)</f>
        <v>-0.11375139159360508</v>
      </c>
      <c r="CZ839" s="61">
        <f>IF($AA$10,$Z$10*($Q839-1)/(1+CY847*($Q839-1)),0)</f>
        <v>-0.10665429742565702</v>
      </c>
      <c r="DA839" s="114">
        <f>IF(CZ839=0,0,-1*CZ839^2/$Z$10)</f>
        <v>-0.11375139159360508</v>
      </c>
      <c r="DB839" s="61">
        <f>IF($AA$10,$Z$10*($Q839-1)/(1+DA847*($Q839-1)),0)</f>
        <v>-0.10665429742565702</v>
      </c>
      <c r="DC839" s="114">
        <f>IF(DB839=0,0,-1*DB839^2/$Z$10)</f>
        <v>-0.11375139159360508</v>
      </c>
      <c r="DD839" s="61">
        <f>IF($AA$10,$Z$10*($Q839-1)/(1+DC847*($Q839-1)),0)</f>
        <v>-0.106654297425657</v>
      </c>
      <c r="DE839" s="114">
        <f>IF(DD839=0,0,-1*DD839^2/$Z$10)</f>
        <v>-0.11375139159360506</v>
      </c>
      <c r="DF839" s="61">
        <f>IF($AA$10,$Z$10*($Q839-1)/(1+DE847*($Q839-1)),0)</f>
        <v>-0.10665429742565702</v>
      </c>
      <c r="DG839" s="114">
        <f>IF(DF839=0,0,-1*DF839^2/$Z$10)</f>
        <v>-0.11375139159360508</v>
      </c>
      <c r="DH839" s="61">
        <f>IF($AA$10,$Z$10*($Q839-1)/(1+DG847*($Q839-1)),0)</f>
        <v>-0.10665429742565702</v>
      </c>
      <c r="DI839" s="114">
        <f>IF(DH839=0,0,-1*DH839^2/$Z$10)</f>
        <v>-0.11375139159360508</v>
      </c>
      <c r="DJ839" s="61">
        <f>IF($AA$10,$Z$10*($Q839-1)/(1+DI847*($Q839-1)),0)</f>
        <v>-0.10665429742565702</v>
      </c>
      <c r="DK839" s="114">
        <f>IF(DJ839=0,0,-1*DJ839^2/$Z$10)</f>
        <v>-0.11375139159360508</v>
      </c>
      <c r="DL839" s="61">
        <f>IF($AA$10,$Z$10*($Q839-1)/(1+DK847*($Q839-1)),0)</f>
        <v>-0.10665429742565702</v>
      </c>
      <c r="DM839" s="154">
        <f>IF(DL839=0,0,-1*DL839^2/$Z$10)</f>
        <v>-0.11375139159360508</v>
      </c>
    </row>
    <row r="840" spans="14:117" x14ac:dyDescent="0.25">
      <c r="N840" s="153">
        <f>$Z$11/(O834*(Q840-1)+1)</f>
        <v>0.12573146516577871</v>
      </c>
      <c r="O840" s="169">
        <f t="shared" si="151"/>
        <v>1.9881780321608356E-2</v>
      </c>
      <c r="P840" s="78">
        <v>5</v>
      </c>
      <c r="Q840" s="61">
        <f>IF($AA$11,AV815/AV827,0)</f>
        <v>0.15812891622151978</v>
      </c>
      <c r="R840" s="61">
        <f>IF($AA$11,$Z$11*($Q840-1)/(1+O794*($Q840-1)),0)</f>
        <v>-0.10584968484416905</v>
      </c>
      <c r="S840" s="114">
        <f>IF(R840=0,0,-1*R840^2/$Z$11)</f>
        <v>-0.11204155781609912</v>
      </c>
      <c r="T840" s="61">
        <f>IF($AA$11,$Z$11*($Q840-1)/(1+S847*($Q840-1)),0)</f>
        <v>-0.10626555774797308</v>
      </c>
      <c r="U840" s="114">
        <f>IF(T840=0,0,-1*T840^2/$Z$11)</f>
        <v>-0.11292368763487801</v>
      </c>
      <c r="V840" s="61">
        <f>IF($AA$11,$Z$11*($Q840-1)/(1+U847*($Q840-1)),0)</f>
        <v>-0.10584807607481775</v>
      </c>
      <c r="W840" s="114">
        <f>IF(V840=0,0,-1*V840^2/$Z$11)</f>
        <v>-0.11203815208740406</v>
      </c>
      <c r="X840" s="61">
        <f>IF($AA$11,$Z$11*($Q840-1)/(1+W847*($Q840-1)),0)</f>
        <v>-0.10584968481946216</v>
      </c>
      <c r="Y840" s="114">
        <f>IF(X840=0,0,-1*X840^2/$Z$11)</f>
        <v>-0.11204155776379478</v>
      </c>
      <c r="Z840" s="61">
        <f>IF($AA$11,$Z$11*($Q840-1)/(1+Y847*($Q840-1)),0)</f>
        <v>-0.10584968484417037</v>
      </c>
      <c r="AA840" s="114">
        <f>IF(Z840=0,0,-1*Z840^2/$Z$11)</f>
        <v>-0.11204155781610189</v>
      </c>
      <c r="AB840" s="61">
        <f>IF($AA$11,$Z$11*($Q840-1)/(1+AA847*($Q840-1)),0)</f>
        <v>-0.10584968484417037</v>
      </c>
      <c r="AC840" s="114">
        <f>IF(AB840=0,0,-1*AB840^2/$Z$11)</f>
        <v>-0.11204155781610189</v>
      </c>
      <c r="AD840" s="61">
        <f>IF($AA$11,$Z$11*($Q840-1)/(1+AC847*($Q840-1)),0)</f>
        <v>-0.10584968484417039</v>
      </c>
      <c r="AE840" s="114">
        <f>IF(AD840=0,0,-1*AD840^2/$Z$11)</f>
        <v>-0.11204155781610194</v>
      </c>
      <c r="AF840" s="61">
        <f>IF($AA$11,$Z$11*($Q840-1)/(1+AE847*($Q840-1)),0)</f>
        <v>-0.10584968484417039</v>
      </c>
      <c r="AG840" s="114">
        <f>IF(AF840=0,0,-1*AF840^2/$Z$11)</f>
        <v>-0.11204155781610194</v>
      </c>
      <c r="AH840" s="61">
        <f>IF($AA$11,$Z$11*($Q840-1)/(1+AG847*($Q840-1)),0)</f>
        <v>-0.10584968484417039</v>
      </c>
      <c r="AI840" s="114">
        <f>IF(AH840=0,0,-1*AH840^2/$Z$11)</f>
        <v>-0.11204155781610194</v>
      </c>
      <c r="AJ840" s="61">
        <f>IF($AA$11,$Z$11*($Q840-1)/(1+AI847*($Q840-1)),0)</f>
        <v>-0.10584968484417037</v>
      </c>
      <c r="AK840" s="114">
        <f>IF(AJ840=0,0,-1*AJ840^2/$Z$11)</f>
        <v>-0.11204155781610189</v>
      </c>
      <c r="AL840" s="61">
        <f>IF($AA$11,$Z$11*($Q840-1)/(1+AK847*($Q840-1)),0)</f>
        <v>-0.10584968484417037</v>
      </c>
      <c r="AM840" s="114">
        <f>IF(AL840=0,0,-1*AL840^2/$Z$11)</f>
        <v>-0.11204155781610189</v>
      </c>
      <c r="AN840" s="61">
        <f>IF($AA$11,$Z$11*($Q840-1)/(1+AM847*($Q840-1)),0)</f>
        <v>-0.10584968484417039</v>
      </c>
      <c r="AO840" s="114">
        <f>IF(AN840=0,0,-1*AN840^2/$Z$11)</f>
        <v>-0.11204155781610194</v>
      </c>
      <c r="AP840" s="61">
        <f>IF($AA$11,$Z$11*($Q840-1)/(1+AO847*($Q840-1)),0)</f>
        <v>-0.10584968484417039</v>
      </c>
      <c r="AQ840" s="114">
        <f>IF(AP840=0,0,-1*AP840^2/$Z$11)</f>
        <v>-0.11204155781610194</v>
      </c>
      <c r="AR840" s="61">
        <f>IF($AA$11,$Z$11*($Q840-1)/(1+AQ847*($Q840-1)),0)</f>
        <v>-0.10584968484417039</v>
      </c>
      <c r="AS840" s="114">
        <f>IF(AR840=0,0,-1*AR840^2/$Z$11)</f>
        <v>-0.11204155781610194</v>
      </c>
      <c r="AT840" s="61">
        <f>IF($AA$11,$Z$11*($Q840-1)/(1+AS847*($Q840-1)),0)</f>
        <v>-0.10584968484417037</v>
      </c>
      <c r="AU840" s="114">
        <f>IF(AT840=0,0,-1*AT840^2/$Z$11)</f>
        <v>-0.11204155781610189</v>
      </c>
      <c r="AV840" s="61">
        <f>IF($AA$11,$Z$11*($Q840-1)/(1+AU847*($Q840-1)),0)</f>
        <v>-0.10584968484417037</v>
      </c>
      <c r="AW840" s="114">
        <f>IF(AV840=0,0,-1*AV840^2/$Z$11)</f>
        <v>-0.11204155781610189</v>
      </c>
      <c r="AX840" s="61">
        <f>IF($AA$11,$Z$11*($Q840-1)/(1+AW847*($Q840-1)),0)</f>
        <v>-0.10584968484417039</v>
      </c>
      <c r="AY840" s="114">
        <f>IF(AX840=0,0,-1*AX840^2/$Z$11)</f>
        <v>-0.11204155781610194</v>
      </c>
      <c r="AZ840" s="61">
        <f>IF($AA$11,$Z$11*($Q840-1)/(1+AY847*($Q840-1)),0)</f>
        <v>-0.10584968484417039</v>
      </c>
      <c r="BA840" s="114">
        <f>IF(AZ840=0,0,-1*AZ840^2/$Z$11)</f>
        <v>-0.11204155781610194</v>
      </c>
      <c r="BB840" s="61">
        <f>IF($AA$11,$Z$11*($Q840-1)/(1+BA847*($Q840-1)),0)</f>
        <v>-0.10584968484417039</v>
      </c>
      <c r="BC840" s="114">
        <f>IF(BB840=0,0,-1*BB840^2/$Z$11)</f>
        <v>-0.11204155781610194</v>
      </c>
      <c r="BD840" s="61">
        <f>IF($AA$11,$Z$11*($Q840-1)/(1+BC847*($Q840-1)),0)</f>
        <v>-0.10584968484417037</v>
      </c>
      <c r="BE840" s="114">
        <f>IF(BD840=0,0,-1*BD840^2/$Z$11)</f>
        <v>-0.11204155781610189</v>
      </c>
      <c r="BF840" s="61">
        <f>IF($AA$11,$Z$11*($Q840-1)/(1+BE847*($Q840-1)),0)</f>
        <v>-0.10584968484417037</v>
      </c>
      <c r="BG840" s="114">
        <f>IF(BF840=0,0,-1*BF840^2/$Z$11)</f>
        <v>-0.11204155781610189</v>
      </c>
      <c r="BH840" s="61">
        <f>IF($AA$11,$Z$11*($Q840-1)/(1+BG847*($Q840-1)),0)</f>
        <v>-0.10584968484417039</v>
      </c>
      <c r="BI840" s="114">
        <f>IF(BH840=0,0,-1*BH840^2/$Z$11)</f>
        <v>-0.11204155781610194</v>
      </c>
      <c r="BJ840" s="61">
        <f>IF($AA$11,$Z$11*($Q840-1)/(1+BI847*($Q840-1)),0)</f>
        <v>-0.10584968484417039</v>
      </c>
      <c r="BK840" s="114">
        <f>IF(BJ840=0,0,-1*BJ840^2/$Z$11)</f>
        <v>-0.11204155781610194</v>
      </c>
      <c r="BL840" s="61">
        <f>IF($AA$11,$Z$11*($Q840-1)/(1+BK847*($Q840-1)),0)</f>
        <v>-0.10584968484417039</v>
      </c>
      <c r="BM840" s="114">
        <f>IF(BL840=0,0,-1*BL840^2/$Z$11)</f>
        <v>-0.11204155781610194</v>
      </c>
      <c r="BN840" s="61">
        <f>IF($AA$11,$Z$11*($Q840-1)/(1+BM847*($Q840-1)),0)</f>
        <v>-0.10584968484417037</v>
      </c>
      <c r="BO840" s="114">
        <f>IF(BN840=0,0,-1*BN840^2/$Z$11)</f>
        <v>-0.11204155781610189</v>
      </c>
      <c r="BP840" s="61">
        <f>IF($AA$11,$Z$11*($Q840-1)/(1+BO847*($Q840-1)),0)</f>
        <v>-0.10584968484417037</v>
      </c>
      <c r="BQ840" s="114">
        <f>IF(BP840=0,0,-1*BP840^2/$Z$11)</f>
        <v>-0.11204155781610189</v>
      </c>
      <c r="BR840" s="61">
        <f>IF($AA$11,$Z$11*($Q840-1)/(1+BQ847*($Q840-1)),0)</f>
        <v>-0.10584968484417039</v>
      </c>
      <c r="BS840" s="114">
        <f>IF(BR840=0,0,-1*BR840^2/$Z$11)</f>
        <v>-0.11204155781610194</v>
      </c>
      <c r="BT840" s="61">
        <f>IF($AA$11,$Z$11*($Q840-1)/(1+BS847*($Q840-1)),0)</f>
        <v>-0.10584968484417039</v>
      </c>
      <c r="BU840" s="114">
        <f>IF(BT840=0,0,-1*BT840^2/$Z$11)</f>
        <v>-0.11204155781610194</v>
      </c>
      <c r="BV840" s="61">
        <f>IF($AA$11,$Z$11*($Q840-1)/(1+BU847*($Q840-1)),0)</f>
        <v>-0.10584968484417039</v>
      </c>
      <c r="BW840" s="114">
        <f>IF(BV840=0,0,-1*BV840^2/$Z$11)</f>
        <v>-0.11204155781610194</v>
      </c>
      <c r="BX840" s="61">
        <f>IF($AA$11,$Z$11*($Q840-1)/(1+BW847*($Q840-1)),0)</f>
        <v>-0.10584968484417037</v>
      </c>
      <c r="BY840" s="114">
        <f>IF(BX840=0,0,-1*BX840^2/$Z$11)</f>
        <v>-0.11204155781610189</v>
      </c>
      <c r="BZ840" s="61">
        <f>IF($AA$11,$Z$11*($Q840-1)/(1+BY847*($Q840-1)),0)</f>
        <v>-0.10584968484417037</v>
      </c>
      <c r="CA840" s="114">
        <f>IF(BZ840=0,0,-1*BZ840^2/$Z$11)</f>
        <v>-0.11204155781610189</v>
      </c>
      <c r="CB840" s="61">
        <f>IF($AA$11,$Z$11*($Q840-1)/(1+CA847*($Q840-1)),0)</f>
        <v>-0.10584968484417039</v>
      </c>
      <c r="CC840" s="114">
        <f>IF(CB840=0,0,-1*CB840^2/$Z$11)</f>
        <v>-0.11204155781610194</v>
      </c>
      <c r="CD840" s="61">
        <f>IF($AA$11,$Z$11*($Q840-1)/(1+CC847*($Q840-1)),0)</f>
        <v>-0.10584968484417039</v>
      </c>
      <c r="CE840" s="114">
        <f>IF(CD840=0,0,-1*CD840^2/$Z$11)</f>
        <v>-0.11204155781610194</v>
      </c>
      <c r="CF840" s="61">
        <f>IF($AA$11,$Z$11*($Q840-1)/(1+CE847*($Q840-1)),0)</f>
        <v>-0.10584968484417039</v>
      </c>
      <c r="CG840" s="114">
        <f>IF(CF840=0,0,-1*CF840^2/$Z$11)</f>
        <v>-0.11204155781610194</v>
      </c>
      <c r="CH840" s="61">
        <f>IF($AA$11,$Z$11*($Q840-1)/(1+CG847*($Q840-1)),0)</f>
        <v>-0.10584968484417037</v>
      </c>
      <c r="CI840" s="114">
        <f>IF(CH840=0,0,-1*CH840^2/$Z$11)</f>
        <v>-0.11204155781610189</v>
      </c>
      <c r="CJ840" s="61">
        <f>IF($AA$11,$Z$11*($Q840-1)/(1+CI847*($Q840-1)),0)</f>
        <v>-0.10584968484417037</v>
      </c>
      <c r="CK840" s="114">
        <f>IF(CJ840=0,0,-1*CJ840^2/$Z$11)</f>
        <v>-0.11204155781610189</v>
      </c>
      <c r="CL840" s="61">
        <f>IF($AA$11,$Z$11*($Q840-1)/(1+CK847*($Q840-1)),0)</f>
        <v>-0.10584968484417039</v>
      </c>
      <c r="CM840" s="114">
        <f>IF(CL840=0,0,-1*CL840^2/$Z$11)</f>
        <v>-0.11204155781610194</v>
      </c>
      <c r="CN840" s="61">
        <f>IF($AA$11,$Z$11*($Q840-1)/(1+CM847*($Q840-1)),0)</f>
        <v>-0.10584968484417039</v>
      </c>
      <c r="CO840" s="114">
        <f>IF(CN840=0,0,-1*CN840^2/$Z$11)</f>
        <v>-0.11204155781610194</v>
      </c>
      <c r="CP840" s="61">
        <f>IF($AA$11,$Z$11*($Q840-1)/(1+CO847*($Q840-1)),0)</f>
        <v>-0.10584968484417039</v>
      </c>
      <c r="CQ840" s="114">
        <f>IF(CP840=0,0,-1*CP840^2/$Z$11)</f>
        <v>-0.11204155781610194</v>
      </c>
      <c r="CR840" s="61">
        <f>IF($AA$11,$Z$11*($Q840-1)/(1+CQ847*($Q840-1)),0)</f>
        <v>-0.10584968484417037</v>
      </c>
      <c r="CS840" s="114">
        <f>IF(CR840=0,0,-1*CR840^2/$Z$11)</f>
        <v>-0.11204155781610189</v>
      </c>
      <c r="CT840" s="61">
        <f>IF($AA$11,$Z$11*($Q840-1)/(1+CS847*($Q840-1)),0)</f>
        <v>-0.10584968484417037</v>
      </c>
      <c r="CU840" s="114">
        <f>IF(CT840=0,0,-1*CT840^2/$Z$11)</f>
        <v>-0.11204155781610189</v>
      </c>
      <c r="CV840" s="61">
        <f>IF($AA$11,$Z$11*($Q840-1)/(1+CU847*($Q840-1)),0)</f>
        <v>-0.10584968484417039</v>
      </c>
      <c r="CW840" s="114">
        <f>IF(CV840=0,0,-1*CV840^2/$Z$11)</f>
        <v>-0.11204155781610194</v>
      </c>
      <c r="CX840" s="61">
        <f>IF($AA$11,$Z$11*($Q840-1)/(1+CW847*($Q840-1)),0)</f>
        <v>-0.10584968484417039</v>
      </c>
      <c r="CY840" s="114">
        <f>IF(CX840=0,0,-1*CX840^2/$Z$11)</f>
        <v>-0.11204155781610194</v>
      </c>
      <c r="CZ840" s="61">
        <f>IF($AA$11,$Z$11*($Q840-1)/(1+CY847*($Q840-1)),0)</f>
        <v>-0.10584968484417039</v>
      </c>
      <c r="DA840" s="114">
        <f>IF(CZ840=0,0,-1*CZ840^2/$Z$11)</f>
        <v>-0.11204155781610194</v>
      </c>
      <c r="DB840" s="61">
        <f>IF($AA$11,$Z$11*($Q840-1)/(1+DA847*($Q840-1)),0)</f>
        <v>-0.10584968484417037</v>
      </c>
      <c r="DC840" s="114">
        <f>IF(DB840=0,0,-1*DB840^2/$Z$11)</f>
        <v>-0.11204155781610189</v>
      </c>
      <c r="DD840" s="61">
        <f>IF($AA$11,$Z$11*($Q840-1)/(1+DC847*($Q840-1)),0)</f>
        <v>-0.10584968484417037</v>
      </c>
      <c r="DE840" s="114">
        <f>IF(DD840=0,0,-1*DD840^2/$Z$11)</f>
        <v>-0.11204155781610189</v>
      </c>
      <c r="DF840" s="61">
        <f>IF($AA$11,$Z$11*($Q840-1)/(1+DE847*($Q840-1)),0)</f>
        <v>-0.10584968484417039</v>
      </c>
      <c r="DG840" s="114">
        <f>IF(DF840=0,0,-1*DF840^2/$Z$11)</f>
        <v>-0.11204155781610194</v>
      </c>
      <c r="DH840" s="61">
        <f>IF($AA$11,$Z$11*($Q840-1)/(1+DG847*($Q840-1)),0)</f>
        <v>-0.10584968484417039</v>
      </c>
      <c r="DI840" s="114">
        <f>IF(DH840=0,0,-1*DH840^2/$Z$11)</f>
        <v>-0.11204155781610194</v>
      </c>
      <c r="DJ840" s="61">
        <f>IF($AA$11,$Z$11*($Q840-1)/(1+DI847*($Q840-1)),0)</f>
        <v>-0.10584968484417039</v>
      </c>
      <c r="DK840" s="114">
        <f>IF(DJ840=0,0,-1*DJ840^2/$Z$11)</f>
        <v>-0.11204155781610194</v>
      </c>
      <c r="DL840" s="61">
        <f>IF($AA$11,$Z$11*($Q840-1)/(1+DK847*($Q840-1)),0)</f>
        <v>-0.10584968484417037</v>
      </c>
      <c r="DM840" s="154">
        <f>IF(DL840=0,0,-1*DL840^2/$Z$11)</f>
        <v>-0.11204155781610189</v>
      </c>
    </row>
    <row r="841" spans="14:117" x14ac:dyDescent="0.25">
      <c r="N841" s="153">
        <f>$Z$12/(O834*(Q841-1)+1)</f>
        <v>0.12962149435870282</v>
      </c>
      <c r="O841" s="169">
        <f t="shared" si="151"/>
        <v>7.7696751062185099E-3</v>
      </c>
      <c r="P841" s="78">
        <v>6</v>
      </c>
      <c r="Q841" s="61">
        <f>IF($AA$12,AV816/AV828,0)</f>
        <v>5.994125545812188E-2</v>
      </c>
      <c r="R841" s="61">
        <f>IF($AA$12,$Z$12*($Q841-1)/(1+O794*($Q841-1)),0)</f>
        <v>-0.12185181925248258</v>
      </c>
      <c r="S841" s="114">
        <f>IF(R841=0,0,-1*R841^2/$Z$12)</f>
        <v>-0.14847865855139683</v>
      </c>
      <c r="T841" s="61">
        <f>IF($AA$12,$Z$12*($Q841-1)/(1+S847*($Q841-1)),0)</f>
        <v>-0.12240326596621327</v>
      </c>
      <c r="U841" s="114">
        <f>IF(T841=0,0,-1*T841^2/$Z$12)</f>
        <v>-0.14982559519195546</v>
      </c>
      <c r="V841" s="61">
        <f>IF($AA$12,$Z$12*($Q841-1)/(1+U847*($Q841-1)),0)</f>
        <v>-0.12184968729920552</v>
      </c>
      <c r="W841" s="114">
        <f>IF(V841=0,0,-1*V841^2/$Z$12)</f>
        <v>-0.14847346294914165</v>
      </c>
      <c r="X841" s="61">
        <f>IF($AA$12,$Z$12*($Q841-1)/(1+W847*($Q841-1)),0)</f>
        <v>-0.12185181921974075</v>
      </c>
      <c r="Y841" s="114">
        <f>IF(X841=0,0,-1*X841^2/$Z$12)</f>
        <v>-0.1484786584716038</v>
      </c>
      <c r="Z841" s="61">
        <f>IF($AA$12,$Z$12*($Q841-1)/(1+Y847*($Q841-1)),0)</f>
        <v>-0.12185181925248434</v>
      </c>
      <c r="AA841" s="114">
        <f>IF(Z841=0,0,-1*Z841^2/$Z$12)</f>
        <v>-0.14847865855140113</v>
      </c>
      <c r="AB841" s="61">
        <f>IF($AA$12,$Z$12*($Q841-1)/(1+AA847*($Q841-1)),0)</f>
        <v>-0.12185181925248431</v>
      </c>
      <c r="AC841" s="114">
        <f>IF(AB841=0,0,-1*AB841^2/$Z$12)</f>
        <v>-0.14847865855140105</v>
      </c>
      <c r="AD841" s="61">
        <f>IF($AA$12,$Z$12*($Q841-1)/(1+AC847*($Q841-1)),0)</f>
        <v>-0.12185181925248435</v>
      </c>
      <c r="AE841" s="114">
        <f>IF(AD841=0,0,-1*AD841^2/$Z$12)</f>
        <v>-0.14847865855140116</v>
      </c>
      <c r="AF841" s="61">
        <f>IF($AA$12,$Z$12*($Q841-1)/(1+AE847*($Q841-1)),0)</f>
        <v>-0.12185181925248434</v>
      </c>
      <c r="AG841" s="114">
        <f>IF(AF841=0,0,-1*AF841^2/$Z$12)</f>
        <v>-0.14847865855140113</v>
      </c>
      <c r="AH841" s="61">
        <f>IF($AA$12,$Z$12*($Q841-1)/(1+AG847*($Q841-1)),0)</f>
        <v>-0.12185181925248434</v>
      </c>
      <c r="AI841" s="114">
        <f>IF(AH841=0,0,-1*AH841^2/$Z$12)</f>
        <v>-0.14847865855140113</v>
      </c>
      <c r="AJ841" s="61">
        <f>IF($AA$12,$Z$12*($Q841-1)/(1+AI847*($Q841-1)),0)</f>
        <v>-0.12185181925248434</v>
      </c>
      <c r="AK841" s="114">
        <f>IF(AJ841=0,0,-1*AJ841^2/$Z$12)</f>
        <v>-0.14847865855140113</v>
      </c>
      <c r="AL841" s="61">
        <f>IF($AA$12,$Z$12*($Q841-1)/(1+AK847*($Q841-1)),0)</f>
        <v>-0.12185181925248431</v>
      </c>
      <c r="AM841" s="114">
        <f>IF(AL841=0,0,-1*AL841^2/$Z$12)</f>
        <v>-0.14847865855140105</v>
      </c>
      <c r="AN841" s="61">
        <f>IF($AA$12,$Z$12*($Q841-1)/(1+AM847*($Q841-1)),0)</f>
        <v>-0.12185181925248435</v>
      </c>
      <c r="AO841" s="114">
        <f>IF(AN841=0,0,-1*AN841^2/$Z$12)</f>
        <v>-0.14847865855140116</v>
      </c>
      <c r="AP841" s="61">
        <f>IF($AA$12,$Z$12*($Q841-1)/(1+AO847*($Q841-1)),0)</f>
        <v>-0.12185181925248434</v>
      </c>
      <c r="AQ841" s="114">
        <f>IF(AP841=0,0,-1*AP841^2/$Z$12)</f>
        <v>-0.14847865855140113</v>
      </c>
      <c r="AR841" s="61">
        <f>IF($AA$12,$Z$12*($Q841-1)/(1+AQ847*($Q841-1)),0)</f>
        <v>-0.12185181925248434</v>
      </c>
      <c r="AS841" s="114">
        <f>IF(AR841=0,0,-1*AR841^2/$Z$12)</f>
        <v>-0.14847865855140113</v>
      </c>
      <c r="AT841" s="61">
        <f>IF($AA$12,$Z$12*($Q841-1)/(1+AS847*($Q841-1)),0)</f>
        <v>-0.12185181925248434</v>
      </c>
      <c r="AU841" s="114">
        <f>IF(AT841=0,0,-1*AT841^2/$Z$12)</f>
        <v>-0.14847865855140113</v>
      </c>
      <c r="AV841" s="61">
        <f>IF($AA$12,$Z$12*($Q841-1)/(1+AU847*($Q841-1)),0)</f>
        <v>-0.12185181925248431</v>
      </c>
      <c r="AW841" s="114">
        <f>IF(AV841=0,0,-1*AV841^2/$Z$12)</f>
        <v>-0.14847865855140105</v>
      </c>
      <c r="AX841" s="61">
        <f>IF($AA$12,$Z$12*($Q841-1)/(1+AW847*($Q841-1)),0)</f>
        <v>-0.12185181925248435</v>
      </c>
      <c r="AY841" s="114">
        <f>IF(AX841=0,0,-1*AX841^2/$Z$12)</f>
        <v>-0.14847865855140116</v>
      </c>
      <c r="AZ841" s="61">
        <f>IF($AA$12,$Z$12*($Q841-1)/(1+AY847*($Q841-1)),0)</f>
        <v>-0.12185181925248434</v>
      </c>
      <c r="BA841" s="114">
        <f>IF(AZ841=0,0,-1*AZ841^2/$Z$12)</f>
        <v>-0.14847865855140113</v>
      </c>
      <c r="BB841" s="61">
        <f>IF($AA$12,$Z$12*($Q841-1)/(1+BA847*($Q841-1)),0)</f>
        <v>-0.12185181925248434</v>
      </c>
      <c r="BC841" s="114">
        <f>IF(BB841=0,0,-1*BB841^2/$Z$12)</f>
        <v>-0.14847865855140113</v>
      </c>
      <c r="BD841" s="61">
        <f>IF($AA$12,$Z$12*($Q841-1)/(1+BC847*($Q841-1)),0)</f>
        <v>-0.12185181925248434</v>
      </c>
      <c r="BE841" s="114">
        <f>IF(BD841=0,0,-1*BD841^2/$Z$12)</f>
        <v>-0.14847865855140113</v>
      </c>
      <c r="BF841" s="61">
        <f>IF($AA$12,$Z$12*($Q841-1)/(1+BE847*($Q841-1)),0)</f>
        <v>-0.12185181925248431</v>
      </c>
      <c r="BG841" s="114">
        <f>IF(BF841=0,0,-1*BF841^2/$Z$12)</f>
        <v>-0.14847865855140105</v>
      </c>
      <c r="BH841" s="61">
        <f>IF($AA$12,$Z$12*($Q841-1)/(1+BG847*($Q841-1)),0)</f>
        <v>-0.12185181925248435</v>
      </c>
      <c r="BI841" s="114">
        <f>IF(BH841=0,0,-1*BH841^2/$Z$12)</f>
        <v>-0.14847865855140116</v>
      </c>
      <c r="BJ841" s="61">
        <f>IF($AA$12,$Z$12*($Q841-1)/(1+BI847*($Q841-1)),0)</f>
        <v>-0.12185181925248434</v>
      </c>
      <c r="BK841" s="114">
        <f>IF(BJ841=0,0,-1*BJ841^2/$Z$12)</f>
        <v>-0.14847865855140113</v>
      </c>
      <c r="BL841" s="61">
        <f>IF($AA$12,$Z$12*($Q841-1)/(1+BK847*($Q841-1)),0)</f>
        <v>-0.12185181925248434</v>
      </c>
      <c r="BM841" s="114">
        <f>IF(BL841=0,0,-1*BL841^2/$Z$12)</f>
        <v>-0.14847865855140113</v>
      </c>
      <c r="BN841" s="61">
        <f>IF($AA$12,$Z$12*($Q841-1)/(1+BM847*($Q841-1)),0)</f>
        <v>-0.12185181925248434</v>
      </c>
      <c r="BO841" s="114">
        <f>IF(BN841=0,0,-1*BN841^2/$Z$12)</f>
        <v>-0.14847865855140113</v>
      </c>
      <c r="BP841" s="61">
        <f>IF($AA$12,$Z$12*($Q841-1)/(1+BO847*($Q841-1)),0)</f>
        <v>-0.12185181925248431</v>
      </c>
      <c r="BQ841" s="114">
        <f>IF(BP841=0,0,-1*BP841^2/$Z$12)</f>
        <v>-0.14847865855140105</v>
      </c>
      <c r="BR841" s="61">
        <f>IF($AA$12,$Z$12*($Q841-1)/(1+BQ847*($Q841-1)),0)</f>
        <v>-0.12185181925248435</v>
      </c>
      <c r="BS841" s="114">
        <f>IF(BR841=0,0,-1*BR841^2/$Z$12)</f>
        <v>-0.14847865855140116</v>
      </c>
      <c r="BT841" s="61">
        <f>IF($AA$12,$Z$12*($Q841-1)/(1+BS847*($Q841-1)),0)</f>
        <v>-0.12185181925248434</v>
      </c>
      <c r="BU841" s="114">
        <f>IF(BT841=0,0,-1*BT841^2/$Z$12)</f>
        <v>-0.14847865855140113</v>
      </c>
      <c r="BV841" s="61">
        <f>IF($AA$12,$Z$12*($Q841-1)/(1+BU847*($Q841-1)),0)</f>
        <v>-0.12185181925248434</v>
      </c>
      <c r="BW841" s="114">
        <f>IF(BV841=0,0,-1*BV841^2/$Z$12)</f>
        <v>-0.14847865855140113</v>
      </c>
      <c r="BX841" s="61">
        <f>IF($AA$12,$Z$12*($Q841-1)/(1+BW847*($Q841-1)),0)</f>
        <v>-0.12185181925248434</v>
      </c>
      <c r="BY841" s="114">
        <f>IF(BX841=0,0,-1*BX841^2/$Z$12)</f>
        <v>-0.14847865855140113</v>
      </c>
      <c r="BZ841" s="61">
        <f>IF($AA$12,$Z$12*($Q841-1)/(1+BY847*($Q841-1)),0)</f>
        <v>-0.12185181925248431</v>
      </c>
      <c r="CA841" s="114">
        <f>IF(BZ841=0,0,-1*BZ841^2/$Z$12)</f>
        <v>-0.14847865855140105</v>
      </c>
      <c r="CB841" s="61">
        <f>IF($AA$12,$Z$12*($Q841-1)/(1+CA847*($Q841-1)),0)</f>
        <v>-0.12185181925248435</v>
      </c>
      <c r="CC841" s="114">
        <f>IF(CB841=0,0,-1*CB841^2/$Z$12)</f>
        <v>-0.14847865855140116</v>
      </c>
      <c r="CD841" s="61">
        <f>IF($AA$12,$Z$12*($Q841-1)/(1+CC847*($Q841-1)),0)</f>
        <v>-0.12185181925248434</v>
      </c>
      <c r="CE841" s="114">
        <f>IF(CD841=0,0,-1*CD841^2/$Z$12)</f>
        <v>-0.14847865855140113</v>
      </c>
      <c r="CF841" s="61">
        <f>IF($AA$12,$Z$12*($Q841-1)/(1+CE847*($Q841-1)),0)</f>
        <v>-0.12185181925248434</v>
      </c>
      <c r="CG841" s="114">
        <f>IF(CF841=0,0,-1*CF841^2/$Z$12)</f>
        <v>-0.14847865855140113</v>
      </c>
      <c r="CH841" s="61">
        <f>IF($AA$12,$Z$12*($Q841-1)/(1+CG847*($Q841-1)),0)</f>
        <v>-0.12185181925248434</v>
      </c>
      <c r="CI841" s="114">
        <f>IF(CH841=0,0,-1*CH841^2/$Z$12)</f>
        <v>-0.14847865855140113</v>
      </c>
      <c r="CJ841" s="61">
        <f>IF($AA$12,$Z$12*($Q841-1)/(1+CI847*($Q841-1)),0)</f>
        <v>-0.12185181925248431</v>
      </c>
      <c r="CK841" s="114">
        <f>IF(CJ841=0,0,-1*CJ841^2/$Z$12)</f>
        <v>-0.14847865855140105</v>
      </c>
      <c r="CL841" s="61">
        <f>IF($AA$12,$Z$12*($Q841-1)/(1+CK847*($Q841-1)),0)</f>
        <v>-0.12185181925248435</v>
      </c>
      <c r="CM841" s="114">
        <f>IF(CL841=0,0,-1*CL841^2/$Z$12)</f>
        <v>-0.14847865855140116</v>
      </c>
      <c r="CN841" s="61">
        <f>IF($AA$12,$Z$12*($Q841-1)/(1+CM847*($Q841-1)),0)</f>
        <v>-0.12185181925248434</v>
      </c>
      <c r="CO841" s="114">
        <f>IF(CN841=0,0,-1*CN841^2/$Z$12)</f>
        <v>-0.14847865855140113</v>
      </c>
      <c r="CP841" s="61">
        <f>IF($AA$12,$Z$12*($Q841-1)/(1+CO847*($Q841-1)),0)</f>
        <v>-0.12185181925248434</v>
      </c>
      <c r="CQ841" s="114">
        <f>IF(CP841=0,0,-1*CP841^2/$Z$12)</f>
        <v>-0.14847865855140113</v>
      </c>
      <c r="CR841" s="61">
        <f>IF($AA$12,$Z$12*($Q841-1)/(1+CQ847*($Q841-1)),0)</f>
        <v>-0.12185181925248434</v>
      </c>
      <c r="CS841" s="114">
        <f>IF(CR841=0,0,-1*CR841^2/$Z$12)</f>
        <v>-0.14847865855140113</v>
      </c>
      <c r="CT841" s="61">
        <f>IF($AA$12,$Z$12*($Q841-1)/(1+CS847*($Q841-1)),0)</f>
        <v>-0.12185181925248431</v>
      </c>
      <c r="CU841" s="114">
        <f>IF(CT841=0,0,-1*CT841^2/$Z$12)</f>
        <v>-0.14847865855140105</v>
      </c>
      <c r="CV841" s="61">
        <f>IF($AA$12,$Z$12*($Q841-1)/(1+CU847*($Q841-1)),0)</f>
        <v>-0.12185181925248435</v>
      </c>
      <c r="CW841" s="114">
        <f>IF(CV841=0,0,-1*CV841^2/$Z$12)</f>
        <v>-0.14847865855140116</v>
      </c>
      <c r="CX841" s="61">
        <f>IF($AA$12,$Z$12*($Q841-1)/(1+CW847*($Q841-1)),0)</f>
        <v>-0.12185181925248434</v>
      </c>
      <c r="CY841" s="114">
        <f>IF(CX841=0,0,-1*CX841^2/$Z$12)</f>
        <v>-0.14847865855140113</v>
      </c>
      <c r="CZ841" s="61">
        <f>IF($AA$12,$Z$12*($Q841-1)/(1+CY847*($Q841-1)),0)</f>
        <v>-0.12185181925248434</v>
      </c>
      <c r="DA841" s="114">
        <f>IF(CZ841=0,0,-1*CZ841^2/$Z$12)</f>
        <v>-0.14847865855140113</v>
      </c>
      <c r="DB841" s="61">
        <f>IF($AA$12,$Z$12*($Q841-1)/(1+DA847*($Q841-1)),0)</f>
        <v>-0.12185181925248434</v>
      </c>
      <c r="DC841" s="114">
        <f>IF(DB841=0,0,-1*DB841^2/$Z$12)</f>
        <v>-0.14847865855140113</v>
      </c>
      <c r="DD841" s="61">
        <f>IF($AA$12,$Z$12*($Q841-1)/(1+DC847*($Q841-1)),0)</f>
        <v>-0.12185181925248431</v>
      </c>
      <c r="DE841" s="114">
        <f>IF(DD841=0,0,-1*DD841^2/$Z$12)</f>
        <v>-0.14847865855140105</v>
      </c>
      <c r="DF841" s="61">
        <f>IF($AA$12,$Z$12*($Q841-1)/(1+DE847*($Q841-1)),0)</f>
        <v>-0.12185181925248435</v>
      </c>
      <c r="DG841" s="114">
        <f>IF(DF841=0,0,-1*DF841^2/$Z$12)</f>
        <v>-0.14847865855140116</v>
      </c>
      <c r="DH841" s="61">
        <f>IF($AA$12,$Z$12*($Q841-1)/(1+DG847*($Q841-1)),0)</f>
        <v>-0.12185181925248434</v>
      </c>
      <c r="DI841" s="114">
        <f>IF(DH841=0,0,-1*DH841^2/$Z$12)</f>
        <v>-0.14847865855140113</v>
      </c>
      <c r="DJ841" s="61">
        <f>IF($AA$12,$Z$12*($Q841-1)/(1+DI847*($Q841-1)),0)</f>
        <v>-0.12185181925248434</v>
      </c>
      <c r="DK841" s="114">
        <f>IF(DJ841=0,0,-1*DJ841^2/$Z$12)</f>
        <v>-0.14847865855140113</v>
      </c>
      <c r="DL841" s="61">
        <f>IF($AA$12,$Z$12*($Q841-1)/(1+DK847*($Q841-1)),0)</f>
        <v>-0.12185181925248434</v>
      </c>
      <c r="DM841" s="154">
        <f>IF(DL841=0,0,-1*DL841^2/$Z$12)</f>
        <v>-0.14847865855140113</v>
      </c>
    </row>
    <row r="842" spans="14:117" x14ac:dyDescent="0.25">
      <c r="N842" s="153">
        <f>$Z$13/(O834*(Q842-1)+1)</f>
        <v>3.9090198547357215E-2</v>
      </c>
      <c r="O842" s="169">
        <f t="shared" si="151"/>
        <v>0.28965048519040948</v>
      </c>
      <c r="P842" s="78">
        <v>7</v>
      </c>
      <c r="Q842" s="61">
        <f>IF($AA$13,AV817/AV829,0)</f>
        <v>7.4097982602851733</v>
      </c>
      <c r="R842" s="61">
        <f>IF($AA$13,$Z$13*($Q842-1)/(1+O794*($Q842-1)),0)</f>
        <v>0.25056028664305963</v>
      </c>
      <c r="S842" s="114">
        <f>IF(R842=0,0,-1*R842^2/$Z$13)</f>
        <v>-0.62780457242652199</v>
      </c>
      <c r="T842" s="61">
        <f>IF($AA$13,$Z$13*($Q842-1)/(1+S847*($Q842-1)),0)</f>
        <v>0.24826044309633463</v>
      </c>
      <c r="U842" s="114">
        <f>IF(T842=0,0,-1*T842^2/$Z$13)</f>
        <v>-0.61633247606388408</v>
      </c>
      <c r="V842" s="61">
        <f>IF($AA$13,$Z$13*($Q842-1)/(1+U847*($Q842-1)),0)</f>
        <v>0.25056930155202933</v>
      </c>
      <c r="W842" s="114">
        <f>IF(V842=0,0,-1*V842^2/$Z$13)</f>
        <v>-0.62784974880271804</v>
      </c>
      <c r="X842" s="61">
        <f>IF($AA$13,$Z$13*($Q842-1)/(1+W847*($Q842-1)),0)</f>
        <v>0.25056028678150016</v>
      </c>
      <c r="Y842" s="114">
        <f>IF(X842=0,0,-1*X842^2/$Z$13)</f>
        <v>-0.62780457312027604</v>
      </c>
      <c r="Z842" s="61">
        <f>IF($AA$13,$Z$13*($Q842-1)/(1+Y847*($Q842-1)),0)</f>
        <v>0.25056028664305219</v>
      </c>
      <c r="AA842" s="114">
        <f>IF(Z842=0,0,-1*Z842^2/$Z$13)</f>
        <v>-0.6278045724264848</v>
      </c>
      <c r="AB842" s="61">
        <f>IF($AA$13,$Z$13*($Q842-1)/(1+AA847*($Q842-1)),0)</f>
        <v>0.25056028664305224</v>
      </c>
      <c r="AC842" s="114">
        <f>IF(AB842=0,0,-1*AB842^2/$Z$13)</f>
        <v>-0.62780457242648502</v>
      </c>
      <c r="AD842" s="61">
        <f>IF($AA$13,$Z$13*($Q842-1)/(1+AC847*($Q842-1)),0)</f>
        <v>0.25056028664305219</v>
      </c>
      <c r="AE842" s="114">
        <f>IF(AD842=0,0,-1*AD842^2/$Z$13)</f>
        <v>-0.6278045724264848</v>
      </c>
      <c r="AF842" s="61">
        <f>IF($AA$13,$Z$13*($Q842-1)/(1+AE847*($Q842-1)),0)</f>
        <v>0.25056028664305219</v>
      </c>
      <c r="AG842" s="114">
        <f>IF(AF842=0,0,-1*AF842^2/$Z$13)</f>
        <v>-0.6278045724264848</v>
      </c>
      <c r="AH842" s="61">
        <f>IF($AA$13,$Z$13*($Q842-1)/(1+AG847*($Q842-1)),0)</f>
        <v>0.25056028664305219</v>
      </c>
      <c r="AI842" s="114">
        <f>IF(AH842=0,0,-1*AH842^2/$Z$13)</f>
        <v>-0.6278045724264848</v>
      </c>
      <c r="AJ842" s="61">
        <f>IF($AA$13,$Z$13*($Q842-1)/(1+AI847*($Q842-1)),0)</f>
        <v>0.25056028664305219</v>
      </c>
      <c r="AK842" s="114">
        <f>IF(AJ842=0,0,-1*AJ842^2/$Z$13)</f>
        <v>-0.6278045724264848</v>
      </c>
      <c r="AL842" s="61">
        <f>IF($AA$13,$Z$13*($Q842-1)/(1+AK847*($Q842-1)),0)</f>
        <v>0.25056028664305224</v>
      </c>
      <c r="AM842" s="114">
        <f>IF(AL842=0,0,-1*AL842^2/$Z$13)</f>
        <v>-0.62780457242648502</v>
      </c>
      <c r="AN842" s="61">
        <f>IF($AA$13,$Z$13*($Q842-1)/(1+AM847*($Q842-1)),0)</f>
        <v>0.25056028664305219</v>
      </c>
      <c r="AO842" s="114">
        <f>IF(AN842=0,0,-1*AN842^2/$Z$13)</f>
        <v>-0.6278045724264848</v>
      </c>
      <c r="AP842" s="61">
        <f>IF($AA$13,$Z$13*($Q842-1)/(1+AO847*($Q842-1)),0)</f>
        <v>0.25056028664305219</v>
      </c>
      <c r="AQ842" s="114">
        <f>IF(AP842=0,0,-1*AP842^2/$Z$13)</f>
        <v>-0.6278045724264848</v>
      </c>
      <c r="AR842" s="61">
        <f>IF($AA$13,$Z$13*($Q842-1)/(1+AQ847*($Q842-1)),0)</f>
        <v>0.25056028664305219</v>
      </c>
      <c r="AS842" s="114">
        <f>IF(AR842=0,0,-1*AR842^2/$Z$13)</f>
        <v>-0.6278045724264848</v>
      </c>
      <c r="AT842" s="61">
        <f>IF($AA$13,$Z$13*($Q842-1)/(1+AS847*($Q842-1)),0)</f>
        <v>0.25056028664305219</v>
      </c>
      <c r="AU842" s="114">
        <f>IF(AT842=0,0,-1*AT842^2/$Z$13)</f>
        <v>-0.6278045724264848</v>
      </c>
      <c r="AV842" s="61">
        <f>IF($AA$13,$Z$13*($Q842-1)/(1+AU847*($Q842-1)),0)</f>
        <v>0.25056028664305224</v>
      </c>
      <c r="AW842" s="114">
        <f>IF(AV842=0,0,-1*AV842^2/$Z$13)</f>
        <v>-0.62780457242648502</v>
      </c>
      <c r="AX842" s="61">
        <f>IF($AA$13,$Z$13*($Q842-1)/(1+AW847*($Q842-1)),0)</f>
        <v>0.25056028664305219</v>
      </c>
      <c r="AY842" s="114">
        <f>IF(AX842=0,0,-1*AX842^2/$Z$13)</f>
        <v>-0.6278045724264848</v>
      </c>
      <c r="AZ842" s="61">
        <f>IF($AA$13,$Z$13*($Q842-1)/(1+AY847*($Q842-1)),0)</f>
        <v>0.25056028664305219</v>
      </c>
      <c r="BA842" s="114">
        <f>IF(AZ842=0,0,-1*AZ842^2/$Z$13)</f>
        <v>-0.6278045724264848</v>
      </c>
      <c r="BB842" s="61">
        <f>IF($AA$13,$Z$13*($Q842-1)/(1+BA847*($Q842-1)),0)</f>
        <v>0.25056028664305219</v>
      </c>
      <c r="BC842" s="114">
        <f>IF(BB842=0,0,-1*BB842^2/$Z$13)</f>
        <v>-0.6278045724264848</v>
      </c>
      <c r="BD842" s="61">
        <f>IF($AA$13,$Z$13*($Q842-1)/(1+BC847*($Q842-1)),0)</f>
        <v>0.25056028664305219</v>
      </c>
      <c r="BE842" s="114">
        <f>IF(BD842=0,0,-1*BD842^2/$Z$13)</f>
        <v>-0.6278045724264848</v>
      </c>
      <c r="BF842" s="61">
        <f>IF($AA$13,$Z$13*($Q842-1)/(1+BE847*($Q842-1)),0)</f>
        <v>0.25056028664305224</v>
      </c>
      <c r="BG842" s="114">
        <f>IF(BF842=0,0,-1*BF842^2/$Z$13)</f>
        <v>-0.62780457242648502</v>
      </c>
      <c r="BH842" s="61">
        <f>IF($AA$13,$Z$13*($Q842-1)/(1+BG847*($Q842-1)),0)</f>
        <v>0.25056028664305219</v>
      </c>
      <c r="BI842" s="114">
        <f>IF(BH842=0,0,-1*BH842^2/$Z$13)</f>
        <v>-0.6278045724264848</v>
      </c>
      <c r="BJ842" s="61">
        <f>IF($AA$13,$Z$13*($Q842-1)/(1+BI847*($Q842-1)),0)</f>
        <v>0.25056028664305219</v>
      </c>
      <c r="BK842" s="114">
        <f>IF(BJ842=0,0,-1*BJ842^2/$Z$13)</f>
        <v>-0.6278045724264848</v>
      </c>
      <c r="BL842" s="61">
        <f>IF($AA$13,$Z$13*($Q842-1)/(1+BK847*($Q842-1)),0)</f>
        <v>0.25056028664305219</v>
      </c>
      <c r="BM842" s="114">
        <f>IF(BL842=0,0,-1*BL842^2/$Z$13)</f>
        <v>-0.6278045724264848</v>
      </c>
      <c r="BN842" s="61">
        <f>IF($AA$13,$Z$13*($Q842-1)/(1+BM847*($Q842-1)),0)</f>
        <v>0.25056028664305219</v>
      </c>
      <c r="BO842" s="114">
        <f>IF(BN842=0,0,-1*BN842^2/$Z$13)</f>
        <v>-0.6278045724264848</v>
      </c>
      <c r="BP842" s="61">
        <f>IF($AA$13,$Z$13*($Q842-1)/(1+BO847*($Q842-1)),0)</f>
        <v>0.25056028664305224</v>
      </c>
      <c r="BQ842" s="114">
        <f>IF(BP842=0,0,-1*BP842^2/$Z$13)</f>
        <v>-0.62780457242648502</v>
      </c>
      <c r="BR842" s="61">
        <f>IF($AA$13,$Z$13*($Q842-1)/(1+BQ847*($Q842-1)),0)</f>
        <v>0.25056028664305219</v>
      </c>
      <c r="BS842" s="114">
        <f>IF(BR842=0,0,-1*BR842^2/$Z$13)</f>
        <v>-0.6278045724264848</v>
      </c>
      <c r="BT842" s="61">
        <f>IF($AA$13,$Z$13*($Q842-1)/(1+BS847*($Q842-1)),0)</f>
        <v>0.25056028664305219</v>
      </c>
      <c r="BU842" s="114">
        <f>IF(BT842=0,0,-1*BT842^2/$Z$13)</f>
        <v>-0.6278045724264848</v>
      </c>
      <c r="BV842" s="61">
        <f>IF($AA$13,$Z$13*($Q842-1)/(1+BU847*($Q842-1)),0)</f>
        <v>0.25056028664305219</v>
      </c>
      <c r="BW842" s="114">
        <f>IF(BV842=0,0,-1*BV842^2/$Z$13)</f>
        <v>-0.6278045724264848</v>
      </c>
      <c r="BX842" s="61">
        <f>IF($AA$13,$Z$13*($Q842-1)/(1+BW847*($Q842-1)),0)</f>
        <v>0.25056028664305219</v>
      </c>
      <c r="BY842" s="114">
        <f>IF(BX842=0,0,-1*BX842^2/$Z$13)</f>
        <v>-0.6278045724264848</v>
      </c>
      <c r="BZ842" s="61">
        <f>IF($AA$13,$Z$13*($Q842-1)/(1+BY847*($Q842-1)),0)</f>
        <v>0.25056028664305224</v>
      </c>
      <c r="CA842" s="114">
        <f>IF(BZ842=0,0,-1*BZ842^2/$Z$13)</f>
        <v>-0.62780457242648502</v>
      </c>
      <c r="CB842" s="61">
        <f>IF($AA$13,$Z$13*($Q842-1)/(1+CA847*($Q842-1)),0)</f>
        <v>0.25056028664305219</v>
      </c>
      <c r="CC842" s="114">
        <f>IF(CB842=0,0,-1*CB842^2/$Z$13)</f>
        <v>-0.6278045724264848</v>
      </c>
      <c r="CD842" s="61">
        <f>IF($AA$13,$Z$13*($Q842-1)/(1+CC847*($Q842-1)),0)</f>
        <v>0.25056028664305219</v>
      </c>
      <c r="CE842" s="114">
        <f>IF(CD842=0,0,-1*CD842^2/$Z$13)</f>
        <v>-0.6278045724264848</v>
      </c>
      <c r="CF842" s="61">
        <f>IF($AA$13,$Z$13*($Q842-1)/(1+CE847*($Q842-1)),0)</f>
        <v>0.25056028664305219</v>
      </c>
      <c r="CG842" s="114">
        <f>IF(CF842=0,0,-1*CF842^2/$Z$13)</f>
        <v>-0.6278045724264848</v>
      </c>
      <c r="CH842" s="61">
        <f>IF($AA$13,$Z$13*($Q842-1)/(1+CG847*($Q842-1)),0)</f>
        <v>0.25056028664305219</v>
      </c>
      <c r="CI842" s="114">
        <f>IF(CH842=0,0,-1*CH842^2/$Z$13)</f>
        <v>-0.6278045724264848</v>
      </c>
      <c r="CJ842" s="61">
        <f>IF($AA$13,$Z$13*($Q842-1)/(1+CI847*($Q842-1)),0)</f>
        <v>0.25056028664305224</v>
      </c>
      <c r="CK842" s="114">
        <f>IF(CJ842=0,0,-1*CJ842^2/$Z$13)</f>
        <v>-0.62780457242648502</v>
      </c>
      <c r="CL842" s="61">
        <f>IF($AA$13,$Z$13*($Q842-1)/(1+CK847*($Q842-1)),0)</f>
        <v>0.25056028664305219</v>
      </c>
      <c r="CM842" s="114">
        <f>IF(CL842=0,0,-1*CL842^2/$Z$13)</f>
        <v>-0.6278045724264848</v>
      </c>
      <c r="CN842" s="61">
        <f>IF($AA$13,$Z$13*($Q842-1)/(1+CM847*($Q842-1)),0)</f>
        <v>0.25056028664305219</v>
      </c>
      <c r="CO842" s="114">
        <f>IF(CN842=0,0,-1*CN842^2/$Z$13)</f>
        <v>-0.6278045724264848</v>
      </c>
      <c r="CP842" s="61">
        <f>IF($AA$13,$Z$13*($Q842-1)/(1+CO847*($Q842-1)),0)</f>
        <v>0.25056028664305219</v>
      </c>
      <c r="CQ842" s="114">
        <f>IF(CP842=0,0,-1*CP842^2/$Z$13)</f>
        <v>-0.6278045724264848</v>
      </c>
      <c r="CR842" s="61">
        <f>IF($AA$13,$Z$13*($Q842-1)/(1+CQ847*($Q842-1)),0)</f>
        <v>0.25056028664305219</v>
      </c>
      <c r="CS842" s="114">
        <f>IF(CR842=0,0,-1*CR842^2/$Z$13)</f>
        <v>-0.6278045724264848</v>
      </c>
      <c r="CT842" s="61">
        <f>IF($AA$13,$Z$13*($Q842-1)/(1+CS847*($Q842-1)),0)</f>
        <v>0.25056028664305224</v>
      </c>
      <c r="CU842" s="114">
        <f>IF(CT842=0,0,-1*CT842^2/$Z$13)</f>
        <v>-0.62780457242648502</v>
      </c>
      <c r="CV842" s="61">
        <f>IF($AA$13,$Z$13*($Q842-1)/(1+CU847*($Q842-1)),0)</f>
        <v>0.25056028664305219</v>
      </c>
      <c r="CW842" s="114">
        <f>IF(CV842=0,0,-1*CV842^2/$Z$13)</f>
        <v>-0.6278045724264848</v>
      </c>
      <c r="CX842" s="61">
        <f>IF($AA$13,$Z$13*($Q842-1)/(1+CW847*($Q842-1)),0)</f>
        <v>0.25056028664305219</v>
      </c>
      <c r="CY842" s="114">
        <f>IF(CX842=0,0,-1*CX842^2/$Z$13)</f>
        <v>-0.6278045724264848</v>
      </c>
      <c r="CZ842" s="61">
        <f>IF($AA$13,$Z$13*($Q842-1)/(1+CY847*($Q842-1)),0)</f>
        <v>0.25056028664305219</v>
      </c>
      <c r="DA842" s="114">
        <f>IF(CZ842=0,0,-1*CZ842^2/$Z$13)</f>
        <v>-0.6278045724264848</v>
      </c>
      <c r="DB842" s="61">
        <f>IF($AA$13,$Z$13*($Q842-1)/(1+DA847*($Q842-1)),0)</f>
        <v>0.25056028664305219</v>
      </c>
      <c r="DC842" s="114">
        <f>IF(DB842=0,0,-1*DB842^2/$Z$13)</f>
        <v>-0.6278045724264848</v>
      </c>
      <c r="DD842" s="61">
        <f>IF($AA$13,$Z$13*($Q842-1)/(1+DC847*($Q842-1)),0)</f>
        <v>0.25056028664305224</v>
      </c>
      <c r="DE842" s="114">
        <f>IF(DD842=0,0,-1*DD842^2/$Z$13)</f>
        <v>-0.62780457242648502</v>
      </c>
      <c r="DF842" s="61">
        <f>IF($AA$13,$Z$13*($Q842-1)/(1+DE847*($Q842-1)),0)</f>
        <v>0.25056028664305219</v>
      </c>
      <c r="DG842" s="114">
        <f>IF(DF842=0,0,-1*DF842^2/$Z$13)</f>
        <v>-0.6278045724264848</v>
      </c>
      <c r="DH842" s="61">
        <f>IF($AA$13,$Z$13*($Q842-1)/(1+DG847*($Q842-1)),0)</f>
        <v>0.25056028664305219</v>
      </c>
      <c r="DI842" s="114">
        <f>IF(DH842=0,0,-1*DH842^2/$Z$13)</f>
        <v>-0.6278045724264848</v>
      </c>
      <c r="DJ842" s="61">
        <f>IF($AA$13,$Z$13*($Q842-1)/(1+DI847*($Q842-1)),0)</f>
        <v>0.25056028664305219</v>
      </c>
      <c r="DK842" s="114">
        <f>IF(DJ842=0,0,-1*DJ842^2/$Z$13)</f>
        <v>-0.6278045724264848</v>
      </c>
      <c r="DL842" s="61">
        <f>IF($AA$13,$Z$13*($Q842-1)/(1+DK847*($Q842-1)),0)</f>
        <v>0.25056028664305219</v>
      </c>
      <c r="DM842" s="154">
        <f>IF(DL842=0,0,-1*DL842^2/$Z$13)</f>
        <v>-0.6278045724264848</v>
      </c>
    </row>
    <row r="843" spans="14:117" x14ac:dyDescent="0.25">
      <c r="N843" s="153">
        <f>$Z$14/(O834*(Q843-1)+1)</f>
        <v>8.8114409278777797E-2</v>
      </c>
      <c r="O843" s="169">
        <f t="shared" si="151"/>
        <v>0.13700731234211921</v>
      </c>
      <c r="P843" s="78">
        <v>8</v>
      </c>
      <c r="Q843" s="61">
        <f>IF($AA$14,AV818/AV830,0)</f>
        <v>1.5548797689677889</v>
      </c>
      <c r="R843" s="61">
        <f>IF($AA$14,$Z$14*($Q843-1)/(1+O794*($Q843-1)),0)</f>
        <v>4.8892903063341708E-2</v>
      </c>
      <c r="S843" s="114">
        <f>IF(R843=0,0,-1*R843^2/$Z$14)</f>
        <v>-2.3905159699613286E-2</v>
      </c>
      <c r="T843" s="61">
        <f>IF($AA$14,$Z$14*($Q843-1)/(1+S847*($Q843-1)),0)</f>
        <v>4.8804679251719059E-2</v>
      </c>
      <c r="U843" s="114">
        <f>IF(T843=0,0,-1*T843^2/$Z$14)</f>
        <v>-2.3818967168631768E-2</v>
      </c>
      <c r="V843" s="61">
        <f>IF($AA$14,$Z$14*($Q843-1)/(1+U847*($Q843-1)),0)</f>
        <v>4.8893246317608489E-2</v>
      </c>
      <c r="W843" s="114">
        <f>IF(V843=0,0,-1*V843^2/$Z$14)</f>
        <v>-2.3905495354743359E-2</v>
      </c>
      <c r="X843" s="61">
        <f>IF($AA$14,$Z$14*($Q843-1)/(1+W847*($Q843-1)),0)</f>
        <v>4.8892903068613158E-2</v>
      </c>
      <c r="Y843" s="114">
        <f>IF(X843=0,0,-1*X843^2/$Z$14)</f>
        <v>-2.3905159704768017E-2</v>
      </c>
      <c r="Z843" s="61">
        <f>IF($AA$14,$Z$14*($Q843-1)/(1+Y847*($Q843-1)),0)</f>
        <v>4.8892903063341424E-2</v>
      </c>
      <c r="AA843" s="114">
        <f>IF(Z843=0,0,-1*Z843^2/$Z$14)</f>
        <v>-2.3905159699613009E-2</v>
      </c>
      <c r="AB843" s="61">
        <f>IF($AA$14,$Z$14*($Q843-1)/(1+AA847*($Q843-1)),0)</f>
        <v>4.8892903063341424E-2</v>
      </c>
      <c r="AC843" s="114">
        <f>IF(AB843=0,0,-1*AB843^2/$Z$14)</f>
        <v>-2.3905159699613009E-2</v>
      </c>
      <c r="AD843" s="61">
        <f>IF($AA$14,$Z$14*($Q843-1)/(1+AC847*($Q843-1)),0)</f>
        <v>4.8892903063341424E-2</v>
      </c>
      <c r="AE843" s="114">
        <f>IF(AD843=0,0,-1*AD843^2/$Z$14)</f>
        <v>-2.3905159699613009E-2</v>
      </c>
      <c r="AF843" s="61">
        <f>IF($AA$14,$Z$14*($Q843-1)/(1+AE847*($Q843-1)),0)</f>
        <v>4.8892903063341424E-2</v>
      </c>
      <c r="AG843" s="114">
        <f>IF(AF843=0,0,-1*AF843^2/$Z$14)</f>
        <v>-2.3905159699613009E-2</v>
      </c>
      <c r="AH843" s="61">
        <f>IF($AA$14,$Z$14*($Q843-1)/(1+AG847*($Q843-1)),0)</f>
        <v>4.8892903063341424E-2</v>
      </c>
      <c r="AI843" s="114">
        <f>IF(AH843=0,0,-1*AH843^2/$Z$14)</f>
        <v>-2.3905159699613009E-2</v>
      </c>
      <c r="AJ843" s="61">
        <f>IF($AA$14,$Z$14*($Q843-1)/(1+AI847*($Q843-1)),0)</f>
        <v>4.8892903063341424E-2</v>
      </c>
      <c r="AK843" s="114">
        <f>IF(AJ843=0,0,-1*AJ843^2/$Z$14)</f>
        <v>-2.3905159699613009E-2</v>
      </c>
      <c r="AL843" s="61">
        <f>IF($AA$14,$Z$14*($Q843-1)/(1+AK847*($Q843-1)),0)</f>
        <v>4.8892903063341424E-2</v>
      </c>
      <c r="AM843" s="114">
        <f>IF(AL843=0,0,-1*AL843^2/$Z$14)</f>
        <v>-2.3905159699613009E-2</v>
      </c>
      <c r="AN843" s="61">
        <f>IF($AA$14,$Z$14*($Q843-1)/(1+AM847*($Q843-1)),0)</f>
        <v>4.8892903063341424E-2</v>
      </c>
      <c r="AO843" s="114">
        <f>IF(AN843=0,0,-1*AN843^2/$Z$14)</f>
        <v>-2.3905159699613009E-2</v>
      </c>
      <c r="AP843" s="61">
        <f>IF($AA$14,$Z$14*($Q843-1)/(1+AO847*($Q843-1)),0)</f>
        <v>4.8892903063341424E-2</v>
      </c>
      <c r="AQ843" s="114">
        <f>IF(AP843=0,0,-1*AP843^2/$Z$14)</f>
        <v>-2.3905159699613009E-2</v>
      </c>
      <c r="AR843" s="61">
        <f>IF($AA$14,$Z$14*($Q843-1)/(1+AQ847*($Q843-1)),0)</f>
        <v>4.8892903063341424E-2</v>
      </c>
      <c r="AS843" s="114">
        <f>IF(AR843=0,0,-1*AR843^2/$Z$14)</f>
        <v>-2.3905159699613009E-2</v>
      </c>
      <c r="AT843" s="61">
        <f>IF($AA$14,$Z$14*($Q843-1)/(1+AS847*($Q843-1)),0)</f>
        <v>4.8892903063341424E-2</v>
      </c>
      <c r="AU843" s="114">
        <f>IF(AT843=0,0,-1*AT843^2/$Z$14)</f>
        <v>-2.3905159699613009E-2</v>
      </c>
      <c r="AV843" s="61">
        <f>IF($AA$14,$Z$14*($Q843-1)/(1+AU847*($Q843-1)),0)</f>
        <v>4.8892903063341424E-2</v>
      </c>
      <c r="AW843" s="114">
        <f>IF(AV843=0,0,-1*AV843^2/$Z$14)</f>
        <v>-2.3905159699613009E-2</v>
      </c>
      <c r="AX843" s="61">
        <f>IF($AA$14,$Z$14*($Q843-1)/(1+AW847*($Q843-1)),0)</f>
        <v>4.8892903063341424E-2</v>
      </c>
      <c r="AY843" s="114">
        <f>IF(AX843=0,0,-1*AX843^2/$Z$14)</f>
        <v>-2.3905159699613009E-2</v>
      </c>
      <c r="AZ843" s="61">
        <f>IF($AA$14,$Z$14*($Q843-1)/(1+AY847*($Q843-1)),0)</f>
        <v>4.8892903063341424E-2</v>
      </c>
      <c r="BA843" s="114">
        <f>IF(AZ843=0,0,-1*AZ843^2/$Z$14)</f>
        <v>-2.3905159699613009E-2</v>
      </c>
      <c r="BB843" s="61">
        <f>IF($AA$14,$Z$14*($Q843-1)/(1+BA847*($Q843-1)),0)</f>
        <v>4.8892903063341424E-2</v>
      </c>
      <c r="BC843" s="114">
        <f>IF(BB843=0,0,-1*BB843^2/$Z$14)</f>
        <v>-2.3905159699613009E-2</v>
      </c>
      <c r="BD843" s="61">
        <f>IF($AA$14,$Z$14*($Q843-1)/(1+BC847*($Q843-1)),0)</f>
        <v>4.8892903063341424E-2</v>
      </c>
      <c r="BE843" s="114">
        <f>IF(BD843=0,0,-1*BD843^2/$Z$14)</f>
        <v>-2.3905159699613009E-2</v>
      </c>
      <c r="BF843" s="61">
        <f>IF($AA$14,$Z$14*($Q843-1)/(1+BE847*($Q843-1)),0)</f>
        <v>4.8892903063341424E-2</v>
      </c>
      <c r="BG843" s="114">
        <f>IF(BF843=0,0,-1*BF843^2/$Z$14)</f>
        <v>-2.3905159699613009E-2</v>
      </c>
      <c r="BH843" s="61">
        <f>IF($AA$14,$Z$14*($Q843-1)/(1+BG847*($Q843-1)),0)</f>
        <v>4.8892903063341424E-2</v>
      </c>
      <c r="BI843" s="114">
        <f>IF(BH843=0,0,-1*BH843^2/$Z$14)</f>
        <v>-2.3905159699613009E-2</v>
      </c>
      <c r="BJ843" s="61">
        <f>IF($AA$14,$Z$14*($Q843-1)/(1+BI847*($Q843-1)),0)</f>
        <v>4.8892903063341424E-2</v>
      </c>
      <c r="BK843" s="114">
        <f>IF(BJ843=0,0,-1*BJ843^2/$Z$14)</f>
        <v>-2.3905159699613009E-2</v>
      </c>
      <c r="BL843" s="61">
        <f>IF($AA$14,$Z$14*($Q843-1)/(1+BK847*($Q843-1)),0)</f>
        <v>4.8892903063341424E-2</v>
      </c>
      <c r="BM843" s="114">
        <f>IF(BL843=0,0,-1*BL843^2/$Z$14)</f>
        <v>-2.3905159699613009E-2</v>
      </c>
      <c r="BN843" s="61">
        <f>IF($AA$14,$Z$14*($Q843-1)/(1+BM847*($Q843-1)),0)</f>
        <v>4.8892903063341424E-2</v>
      </c>
      <c r="BO843" s="114">
        <f>IF(BN843=0,0,-1*BN843^2/$Z$14)</f>
        <v>-2.3905159699613009E-2</v>
      </c>
      <c r="BP843" s="61">
        <f>IF($AA$14,$Z$14*($Q843-1)/(1+BO847*($Q843-1)),0)</f>
        <v>4.8892903063341424E-2</v>
      </c>
      <c r="BQ843" s="114">
        <f>IF(BP843=0,0,-1*BP843^2/$Z$14)</f>
        <v>-2.3905159699613009E-2</v>
      </c>
      <c r="BR843" s="61">
        <f>IF($AA$14,$Z$14*($Q843-1)/(1+BQ847*($Q843-1)),0)</f>
        <v>4.8892903063341424E-2</v>
      </c>
      <c r="BS843" s="114">
        <f>IF(BR843=0,0,-1*BR843^2/$Z$14)</f>
        <v>-2.3905159699613009E-2</v>
      </c>
      <c r="BT843" s="61">
        <f>IF($AA$14,$Z$14*($Q843-1)/(1+BS847*($Q843-1)),0)</f>
        <v>4.8892903063341424E-2</v>
      </c>
      <c r="BU843" s="114">
        <f>IF(BT843=0,0,-1*BT843^2/$Z$14)</f>
        <v>-2.3905159699613009E-2</v>
      </c>
      <c r="BV843" s="61">
        <f>IF($AA$14,$Z$14*($Q843-1)/(1+BU847*($Q843-1)),0)</f>
        <v>4.8892903063341424E-2</v>
      </c>
      <c r="BW843" s="114">
        <f>IF(BV843=0,0,-1*BV843^2/$Z$14)</f>
        <v>-2.3905159699613009E-2</v>
      </c>
      <c r="BX843" s="61">
        <f>IF($AA$14,$Z$14*($Q843-1)/(1+BW847*($Q843-1)),0)</f>
        <v>4.8892903063341424E-2</v>
      </c>
      <c r="BY843" s="114">
        <f>IF(BX843=0,0,-1*BX843^2/$Z$14)</f>
        <v>-2.3905159699613009E-2</v>
      </c>
      <c r="BZ843" s="61">
        <f>IF($AA$14,$Z$14*($Q843-1)/(1+BY847*($Q843-1)),0)</f>
        <v>4.8892903063341424E-2</v>
      </c>
      <c r="CA843" s="114">
        <f>IF(BZ843=0,0,-1*BZ843^2/$Z$14)</f>
        <v>-2.3905159699613009E-2</v>
      </c>
      <c r="CB843" s="61">
        <f>IF($AA$14,$Z$14*($Q843-1)/(1+CA847*($Q843-1)),0)</f>
        <v>4.8892903063341424E-2</v>
      </c>
      <c r="CC843" s="114">
        <f>IF(CB843=0,0,-1*CB843^2/$Z$14)</f>
        <v>-2.3905159699613009E-2</v>
      </c>
      <c r="CD843" s="61">
        <f>IF($AA$14,$Z$14*($Q843-1)/(1+CC847*($Q843-1)),0)</f>
        <v>4.8892903063341424E-2</v>
      </c>
      <c r="CE843" s="114">
        <f>IF(CD843=0,0,-1*CD843^2/$Z$14)</f>
        <v>-2.3905159699613009E-2</v>
      </c>
      <c r="CF843" s="61">
        <f>IF($AA$14,$Z$14*($Q843-1)/(1+CE847*($Q843-1)),0)</f>
        <v>4.8892903063341424E-2</v>
      </c>
      <c r="CG843" s="114">
        <f>IF(CF843=0,0,-1*CF843^2/$Z$14)</f>
        <v>-2.3905159699613009E-2</v>
      </c>
      <c r="CH843" s="61">
        <f>IF($AA$14,$Z$14*($Q843-1)/(1+CG847*($Q843-1)),0)</f>
        <v>4.8892903063341424E-2</v>
      </c>
      <c r="CI843" s="114">
        <f>IF(CH843=0,0,-1*CH843^2/$Z$14)</f>
        <v>-2.3905159699613009E-2</v>
      </c>
      <c r="CJ843" s="61">
        <f>IF($AA$14,$Z$14*($Q843-1)/(1+CI847*($Q843-1)),0)</f>
        <v>4.8892903063341424E-2</v>
      </c>
      <c r="CK843" s="114">
        <f>IF(CJ843=0,0,-1*CJ843^2/$Z$14)</f>
        <v>-2.3905159699613009E-2</v>
      </c>
      <c r="CL843" s="61">
        <f>IF($AA$14,$Z$14*($Q843-1)/(1+CK847*($Q843-1)),0)</f>
        <v>4.8892903063341424E-2</v>
      </c>
      <c r="CM843" s="114">
        <f>IF(CL843=0,0,-1*CL843^2/$Z$14)</f>
        <v>-2.3905159699613009E-2</v>
      </c>
      <c r="CN843" s="61">
        <f>IF($AA$14,$Z$14*($Q843-1)/(1+CM847*($Q843-1)),0)</f>
        <v>4.8892903063341424E-2</v>
      </c>
      <c r="CO843" s="114">
        <f>IF(CN843=0,0,-1*CN843^2/$Z$14)</f>
        <v>-2.3905159699613009E-2</v>
      </c>
      <c r="CP843" s="61">
        <f>IF($AA$14,$Z$14*($Q843-1)/(1+CO847*($Q843-1)),0)</f>
        <v>4.8892903063341424E-2</v>
      </c>
      <c r="CQ843" s="114">
        <f>IF(CP843=0,0,-1*CP843^2/$Z$14)</f>
        <v>-2.3905159699613009E-2</v>
      </c>
      <c r="CR843" s="61">
        <f>IF($AA$14,$Z$14*($Q843-1)/(1+CQ847*($Q843-1)),0)</f>
        <v>4.8892903063341424E-2</v>
      </c>
      <c r="CS843" s="114">
        <f>IF(CR843=0,0,-1*CR843^2/$Z$14)</f>
        <v>-2.3905159699613009E-2</v>
      </c>
      <c r="CT843" s="61">
        <f>IF($AA$14,$Z$14*($Q843-1)/(1+CS847*($Q843-1)),0)</f>
        <v>4.8892903063341424E-2</v>
      </c>
      <c r="CU843" s="114">
        <f>IF(CT843=0,0,-1*CT843^2/$Z$14)</f>
        <v>-2.3905159699613009E-2</v>
      </c>
      <c r="CV843" s="61">
        <f>IF($AA$14,$Z$14*($Q843-1)/(1+CU847*($Q843-1)),0)</f>
        <v>4.8892903063341424E-2</v>
      </c>
      <c r="CW843" s="114">
        <f>IF(CV843=0,0,-1*CV843^2/$Z$14)</f>
        <v>-2.3905159699613009E-2</v>
      </c>
      <c r="CX843" s="61">
        <f>IF($AA$14,$Z$14*($Q843-1)/(1+CW847*($Q843-1)),0)</f>
        <v>4.8892903063341424E-2</v>
      </c>
      <c r="CY843" s="114">
        <f>IF(CX843=0,0,-1*CX843^2/$Z$14)</f>
        <v>-2.3905159699613009E-2</v>
      </c>
      <c r="CZ843" s="61">
        <f>IF($AA$14,$Z$14*($Q843-1)/(1+CY847*($Q843-1)),0)</f>
        <v>4.8892903063341424E-2</v>
      </c>
      <c r="DA843" s="114">
        <f>IF(CZ843=0,0,-1*CZ843^2/$Z$14)</f>
        <v>-2.3905159699613009E-2</v>
      </c>
      <c r="DB843" s="61">
        <f>IF($AA$14,$Z$14*($Q843-1)/(1+DA847*($Q843-1)),0)</f>
        <v>4.8892903063341424E-2</v>
      </c>
      <c r="DC843" s="114">
        <f>IF(DB843=0,0,-1*DB843^2/$Z$14)</f>
        <v>-2.3905159699613009E-2</v>
      </c>
      <c r="DD843" s="61">
        <f>IF($AA$14,$Z$14*($Q843-1)/(1+DC847*($Q843-1)),0)</f>
        <v>4.8892903063341424E-2</v>
      </c>
      <c r="DE843" s="114">
        <f>IF(DD843=0,0,-1*DD843^2/$Z$14)</f>
        <v>-2.3905159699613009E-2</v>
      </c>
      <c r="DF843" s="61">
        <f>IF($AA$14,$Z$14*($Q843-1)/(1+DE847*($Q843-1)),0)</f>
        <v>4.8892903063341424E-2</v>
      </c>
      <c r="DG843" s="114">
        <f>IF(DF843=0,0,-1*DF843^2/$Z$14)</f>
        <v>-2.3905159699613009E-2</v>
      </c>
      <c r="DH843" s="61">
        <f>IF($AA$14,$Z$14*($Q843-1)/(1+DG847*($Q843-1)),0)</f>
        <v>4.8892903063341424E-2</v>
      </c>
      <c r="DI843" s="114">
        <f>IF(DH843=0,0,-1*DH843^2/$Z$14)</f>
        <v>-2.3905159699613009E-2</v>
      </c>
      <c r="DJ843" s="61">
        <f>IF($AA$14,$Z$14*($Q843-1)/(1+DI847*($Q843-1)),0)</f>
        <v>4.8892903063341424E-2</v>
      </c>
      <c r="DK843" s="114">
        <f>IF(DJ843=0,0,-1*DJ843^2/$Z$14)</f>
        <v>-2.3905159699613009E-2</v>
      </c>
      <c r="DL843" s="61">
        <f>IF($AA$14,$Z$14*($Q843-1)/(1+DK847*($Q843-1)),0)</f>
        <v>4.8892903063341424E-2</v>
      </c>
      <c r="DM843" s="154">
        <f>IF(DL843=0,0,-1*DL843^2/$Z$14)</f>
        <v>-2.3905159699613009E-2</v>
      </c>
    </row>
    <row r="844" spans="14:117" x14ac:dyDescent="0.25">
      <c r="N844" s="153">
        <f>$Z$15/(O834*(Q844-1)+1)</f>
        <v>0.10887503245898639</v>
      </c>
      <c r="O844" s="169">
        <f t="shared" si="151"/>
        <v>7.2366447241893492E-2</v>
      </c>
      <c r="P844" s="78">
        <v>9</v>
      </c>
      <c r="Q844" s="61">
        <f>IF($AA$15,AV819/AV831,0)</f>
        <v>0.66467440337300643</v>
      </c>
      <c r="R844" s="61">
        <f>IF($AA$15,$Z$15*($Q844-1)/(1+O794*($Q844-1)),0)</f>
        <v>-3.6508585217092743E-2</v>
      </c>
      <c r="S844" s="114">
        <f>IF(R844=0,0,-1*R844^2/$Z$15)</f>
        <v>-1.3328767945537227E-2</v>
      </c>
      <c r="T844" s="61">
        <f>IF($AA$15,$Z$15*($Q844-1)/(1+S847*($Q844-1)),0)</f>
        <v>-3.6557931580041003E-2</v>
      </c>
      <c r="U844" s="114">
        <f>IF(T844=0,0,-1*T844^2/$Z$15)</f>
        <v>-1.3364823614109593E-2</v>
      </c>
      <c r="V844" s="61">
        <f>IF($AA$15,$Z$15*($Q844-1)/(1+U847*($Q844-1)),0)</f>
        <v>-3.6508393831616873E-2</v>
      </c>
      <c r="W844" s="114">
        <f>IF(V844=0,0,-1*V844^2/$Z$15)</f>
        <v>-1.3328628201644408E-2</v>
      </c>
      <c r="X844" s="61">
        <f>IF($AA$15,$Z$15*($Q844-1)/(1+W847*($Q844-1)),0)</f>
        <v>-3.6508585214153545E-2</v>
      </c>
      <c r="Y844" s="114">
        <f>IF(X844=0,0,-1*X844^2/$Z$15)</f>
        <v>-1.3328767943391108E-2</v>
      </c>
      <c r="Z844" s="61">
        <f>IF($AA$15,$Z$15*($Q844-1)/(1+Y847*($Q844-1)),0)</f>
        <v>-3.6508585217092895E-2</v>
      </c>
      <c r="AA844" s="114">
        <f>IF(Z844=0,0,-1*Z844^2/$Z$15)</f>
        <v>-1.3328767945537339E-2</v>
      </c>
      <c r="AB844" s="61">
        <f>IF($AA$15,$Z$15*($Q844-1)/(1+AA847*($Q844-1)),0)</f>
        <v>-3.6508585217092895E-2</v>
      </c>
      <c r="AC844" s="114">
        <f>IF(AB844=0,0,-1*AB844^2/$Z$15)</f>
        <v>-1.3328767945537339E-2</v>
      </c>
      <c r="AD844" s="61">
        <f>IF($AA$15,$Z$15*($Q844-1)/(1+AC847*($Q844-1)),0)</f>
        <v>-3.6508585217092895E-2</v>
      </c>
      <c r="AE844" s="114">
        <f>IF(AD844=0,0,-1*AD844^2/$Z$15)</f>
        <v>-1.3328767945537339E-2</v>
      </c>
      <c r="AF844" s="61">
        <f>IF($AA$15,$Z$15*($Q844-1)/(1+AE847*($Q844-1)),0)</f>
        <v>-3.6508585217092895E-2</v>
      </c>
      <c r="AG844" s="114">
        <f>IF(AF844=0,0,-1*AF844^2/$Z$15)</f>
        <v>-1.3328767945537339E-2</v>
      </c>
      <c r="AH844" s="61">
        <f>IF($AA$15,$Z$15*($Q844-1)/(1+AG847*($Q844-1)),0)</f>
        <v>-3.6508585217092895E-2</v>
      </c>
      <c r="AI844" s="114">
        <f>IF(AH844=0,0,-1*AH844^2/$Z$15)</f>
        <v>-1.3328767945537339E-2</v>
      </c>
      <c r="AJ844" s="61">
        <f>IF($AA$15,$Z$15*($Q844-1)/(1+AI847*($Q844-1)),0)</f>
        <v>-3.6508585217092895E-2</v>
      </c>
      <c r="AK844" s="114">
        <f>IF(AJ844=0,0,-1*AJ844^2/$Z$15)</f>
        <v>-1.3328767945537339E-2</v>
      </c>
      <c r="AL844" s="61">
        <f>IF($AA$15,$Z$15*($Q844-1)/(1+AK847*($Q844-1)),0)</f>
        <v>-3.6508585217092895E-2</v>
      </c>
      <c r="AM844" s="114">
        <f>IF(AL844=0,0,-1*AL844^2/$Z$15)</f>
        <v>-1.3328767945537339E-2</v>
      </c>
      <c r="AN844" s="61">
        <f>IF($AA$15,$Z$15*($Q844-1)/(1+AM847*($Q844-1)),0)</f>
        <v>-3.6508585217092895E-2</v>
      </c>
      <c r="AO844" s="114">
        <f>IF(AN844=0,0,-1*AN844^2/$Z$15)</f>
        <v>-1.3328767945537339E-2</v>
      </c>
      <c r="AP844" s="61">
        <f>IF($AA$15,$Z$15*($Q844-1)/(1+AO847*($Q844-1)),0)</f>
        <v>-3.6508585217092895E-2</v>
      </c>
      <c r="AQ844" s="114">
        <f>IF(AP844=0,0,-1*AP844^2/$Z$15)</f>
        <v>-1.3328767945537339E-2</v>
      </c>
      <c r="AR844" s="61">
        <f>IF($AA$15,$Z$15*($Q844-1)/(1+AQ847*($Q844-1)),0)</f>
        <v>-3.6508585217092895E-2</v>
      </c>
      <c r="AS844" s="114">
        <f>IF(AR844=0,0,-1*AR844^2/$Z$15)</f>
        <v>-1.3328767945537339E-2</v>
      </c>
      <c r="AT844" s="61">
        <f>IF($AA$15,$Z$15*($Q844-1)/(1+AS847*($Q844-1)),0)</f>
        <v>-3.6508585217092895E-2</v>
      </c>
      <c r="AU844" s="114">
        <f>IF(AT844=0,0,-1*AT844^2/$Z$15)</f>
        <v>-1.3328767945537339E-2</v>
      </c>
      <c r="AV844" s="61">
        <f>IF($AA$15,$Z$15*($Q844-1)/(1+AU847*($Q844-1)),0)</f>
        <v>-3.6508585217092895E-2</v>
      </c>
      <c r="AW844" s="114">
        <f>IF(AV844=0,0,-1*AV844^2/$Z$15)</f>
        <v>-1.3328767945537339E-2</v>
      </c>
      <c r="AX844" s="61">
        <f>IF($AA$15,$Z$15*($Q844-1)/(1+AW847*($Q844-1)),0)</f>
        <v>-3.6508585217092895E-2</v>
      </c>
      <c r="AY844" s="114">
        <f>IF(AX844=0,0,-1*AX844^2/$Z$15)</f>
        <v>-1.3328767945537339E-2</v>
      </c>
      <c r="AZ844" s="61">
        <f>IF($AA$15,$Z$15*($Q844-1)/(1+AY847*($Q844-1)),0)</f>
        <v>-3.6508585217092895E-2</v>
      </c>
      <c r="BA844" s="114">
        <f>IF(AZ844=0,0,-1*AZ844^2/$Z$15)</f>
        <v>-1.3328767945537339E-2</v>
      </c>
      <c r="BB844" s="61">
        <f>IF($AA$15,$Z$15*($Q844-1)/(1+BA847*($Q844-1)),0)</f>
        <v>-3.6508585217092895E-2</v>
      </c>
      <c r="BC844" s="114">
        <f>IF(BB844=0,0,-1*BB844^2/$Z$15)</f>
        <v>-1.3328767945537339E-2</v>
      </c>
      <c r="BD844" s="61">
        <f>IF($AA$15,$Z$15*($Q844-1)/(1+BC847*($Q844-1)),0)</f>
        <v>-3.6508585217092895E-2</v>
      </c>
      <c r="BE844" s="114">
        <f>IF(BD844=0,0,-1*BD844^2/$Z$15)</f>
        <v>-1.3328767945537339E-2</v>
      </c>
      <c r="BF844" s="61">
        <f>IF($AA$15,$Z$15*($Q844-1)/(1+BE847*($Q844-1)),0)</f>
        <v>-3.6508585217092895E-2</v>
      </c>
      <c r="BG844" s="114">
        <f>IF(BF844=0,0,-1*BF844^2/$Z$15)</f>
        <v>-1.3328767945537339E-2</v>
      </c>
      <c r="BH844" s="61">
        <f>IF($AA$15,$Z$15*($Q844-1)/(1+BG847*($Q844-1)),0)</f>
        <v>-3.6508585217092895E-2</v>
      </c>
      <c r="BI844" s="114">
        <f>IF(BH844=0,0,-1*BH844^2/$Z$15)</f>
        <v>-1.3328767945537339E-2</v>
      </c>
      <c r="BJ844" s="61">
        <f>IF($AA$15,$Z$15*($Q844-1)/(1+BI847*($Q844-1)),0)</f>
        <v>-3.6508585217092895E-2</v>
      </c>
      <c r="BK844" s="114">
        <f>IF(BJ844=0,0,-1*BJ844^2/$Z$15)</f>
        <v>-1.3328767945537339E-2</v>
      </c>
      <c r="BL844" s="61">
        <f>IF($AA$15,$Z$15*($Q844-1)/(1+BK847*($Q844-1)),0)</f>
        <v>-3.6508585217092895E-2</v>
      </c>
      <c r="BM844" s="114">
        <f>IF(BL844=0,0,-1*BL844^2/$Z$15)</f>
        <v>-1.3328767945537339E-2</v>
      </c>
      <c r="BN844" s="61">
        <f>IF($AA$15,$Z$15*($Q844-1)/(1+BM847*($Q844-1)),0)</f>
        <v>-3.6508585217092895E-2</v>
      </c>
      <c r="BO844" s="114">
        <f>IF(BN844=0,0,-1*BN844^2/$Z$15)</f>
        <v>-1.3328767945537339E-2</v>
      </c>
      <c r="BP844" s="61">
        <f>IF($AA$15,$Z$15*($Q844-1)/(1+BO847*($Q844-1)),0)</f>
        <v>-3.6508585217092895E-2</v>
      </c>
      <c r="BQ844" s="114">
        <f>IF(BP844=0,0,-1*BP844^2/$Z$15)</f>
        <v>-1.3328767945537339E-2</v>
      </c>
      <c r="BR844" s="61">
        <f>IF($AA$15,$Z$15*($Q844-1)/(1+BQ847*($Q844-1)),0)</f>
        <v>-3.6508585217092895E-2</v>
      </c>
      <c r="BS844" s="114">
        <f>IF(BR844=0,0,-1*BR844^2/$Z$15)</f>
        <v>-1.3328767945537339E-2</v>
      </c>
      <c r="BT844" s="61">
        <f>IF($AA$15,$Z$15*($Q844-1)/(1+BS847*($Q844-1)),0)</f>
        <v>-3.6508585217092895E-2</v>
      </c>
      <c r="BU844" s="114">
        <f>IF(BT844=0,0,-1*BT844^2/$Z$15)</f>
        <v>-1.3328767945537339E-2</v>
      </c>
      <c r="BV844" s="61">
        <f>IF($AA$15,$Z$15*($Q844-1)/(1+BU847*($Q844-1)),0)</f>
        <v>-3.6508585217092895E-2</v>
      </c>
      <c r="BW844" s="114">
        <f>IF(BV844=0,0,-1*BV844^2/$Z$15)</f>
        <v>-1.3328767945537339E-2</v>
      </c>
      <c r="BX844" s="61">
        <f>IF($AA$15,$Z$15*($Q844-1)/(1+BW847*($Q844-1)),0)</f>
        <v>-3.6508585217092895E-2</v>
      </c>
      <c r="BY844" s="114">
        <f>IF(BX844=0,0,-1*BX844^2/$Z$15)</f>
        <v>-1.3328767945537339E-2</v>
      </c>
      <c r="BZ844" s="61">
        <f>IF($AA$15,$Z$15*($Q844-1)/(1+BY847*($Q844-1)),0)</f>
        <v>-3.6508585217092895E-2</v>
      </c>
      <c r="CA844" s="114">
        <f>IF(BZ844=0,0,-1*BZ844^2/$Z$15)</f>
        <v>-1.3328767945537339E-2</v>
      </c>
      <c r="CB844" s="61">
        <f>IF($AA$15,$Z$15*($Q844-1)/(1+CA847*($Q844-1)),0)</f>
        <v>-3.6508585217092895E-2</v>
      </c>
      <c r="CC844" s="114">
        <f>IF(CB844=0,0,-1*CB844^2/$Z$15)</f>
        <v>-1.3328767945537339E-2</v>
      </c>
      <c r="CD844" s="61">
        <f>IF($AA$15,$Z$15*($Q844-1)/(1+CC847*($Q844-1)),0)</f>
        <v>-3.6508585217092895E-2</v>
      </c>
      <c r="CE844" s="114">
        <f>IF(CD844=0,0,-1*CD844^2/$Z$15)</f>
        <v>-1.3328767945537339E-2</v>
      </c>
      <c r="CF844" s="61">
        <f>IF($AA$15,$Z$15*($Q844-1)/(1+CE847*($Q844-1)),0)</f>
        <v>-3.6508585217092895E-2</v>
      </c>
      <c r="CG844" s="114">
        <f>IF(CF844=0,0,-1*CF844^2/$Z$15)</f>
        <v>-1.3328767945537339E-2</v>
      </c>
      <c r="CH844" s="61">
        <f>IF($AA$15,$Z$15*($Q844-1)/(1+CG847*($Q844-1)),0)</f>
        <v>-3.6508585217092895E-2</v>
      </c>
      <c r="CI844" s="114">
        <f>IF(CH844=0,0,-1*CH844^2/$Z$15)</f>
        <v>-1.3328767945537339E-2</v>
      </c>
      <c r="CJ844" s="61">
        <f>IF($AA$15,$Z$15*($Q844-1)/(1+CI847*($Q844-1)),0)</f>
        <v>-3.6508585217092895E-2</v>
      </c>
      <c r="CK844" s="114">
        <f>IF(CJ844=0,0,-1*CJ844^2/$Z$15)</f>
        <v>-1.3328767945537339E-2</v>
      </c>
      <c r="CL844" s="61">
        <f>IF($AA$15,$Z$15*($Q844-1)/(1+CK847*($Q844-1)),0)</f>
        <v>-3.6508585217092895E-2</v>
      </c>
      <c r="CM844" s="114">
        <f>IF(CL844=0,0,-1*CL844^2/$Z$15)</f>
        <v>-1.3328767945537339E-2</v>
      </c>
      <c r="CN844" s="61">
        <f>IF($AA$15,$Z$15*($Q844-1)/(1+CM847*($Q844-1)),0)</f>
        <v>-3.6508585217092895E-2</v>
      </c>
      <c r="CO844" s="114">
        <f>IF(CN844=0,0,-1*CN844^2/$Z$15)</f>
        <v>-1.3328767945537339E-2</v>
      </c>
      <c r="CP844" s="61">
        <f>IF($AA$15,$Z$15*($Q844-1)/(1+CO847*($Q844-1)),0)</f>
        <v>-3.6508585217092895E-2</v>
      </c>
      <c r="CQ844" s="114">
        <f>IF(CP844=0,0,-1*CP844^2/$Z$15)</f>
        <v>-1.3328767945537339E-2</v>
      </c>
      <c r="CR844" s="61">
        <f>IF($AA$15,$Z$15*($Q844-1)/(1+CQ847*($Q844-1)),0)</f>
        <v>-3.6508585217092895E-2</v>
      </c>
      <c r="CS844" s="114">
        <f>IF(CR844=0,0,-1*CR844^2/$Z$15)</f>
        <v>-1.3328767945537339E-2</v>
      </c>
      <c r="CT844" s="61">
        <f>IF($AA$15,$Z$15*($Q844-1)/(1+CS847*($Q844-1)),0)</f>
        <v>-3.6508585217092895E-2</v>
      </c>
      <c r="CU844" s="114">
        <f>IF(CT844=0,0,-1*CT844^2/$Z$15)</f>
        <v>-1.3328767945537339E-2</v>
      </c>
      <c r="CV844" s="61">
        <f>IF($AA$15,$Z$15*($Q844-1)/(1+CU847*($Q844-1)),0)</f>
        <v>-3.6508585217092895E-2</v>
      </c>
      <c r="CW844" s="114">
        <f>IF(CV844=0,0,-1*CV844^2/$Z$15)</f>
        <v>-1.3328767945537339E-2</v>
      </c>
      <c r="CX844" s="61">
        <f>IF($AA$15,$Z$15*($Q844-1)/(1+CW847*($Q844-1)),0)</f>
        <v>-3.6508585217092895E-2</v>
      </c>
      <c r="CY844" s="114">
        <f>IF(CX844=0,0,-1*CX844^2/$Z$15)</f>
        <v>-1.3328767945537339E-2</v>
      </c>
      <c r="CZ844" s="61">
        <f>IF($AA$15,$Z$15*($Q844-1)/(1+CY847*($Q844-1)),0)</f>
        <v>-3.6508585217092895E-2</v>
      </c>
      <c r="DA844" s="114">
        <f>IF(CZ844=0,0,-1*CZ844^2/$Z$15)</f>
        <v>-1.3328767945537339E-2</v>
      </c>
      <c r="DB844" s="61">
        <f>IF($AA$15,$Z$15*($Q844-1)/(1+DA847*($Q844-1)),0)</f>
        <v>-3.6508585217092895E-2</v>
      </c>
      <c r="DC844" s="114">
        <f>IF(DB844=0,0,-1*DB844^2/$Z$15)</f>
        <v>-1.3328767945537339E-2</v>
      </c>
      <c r="DD844" s="61">
        <f>IF($AA$15,$Z$15*($Q844-1)/(1+DC847*($Q844-1)),0)</f>
        <v>-3.6508585217092895E-2</v>
      </c>
      <c r="DE844" s="114">
        <f>IF(DD844=0,0,-1*DD844^2/$Z$15)</f>
        <v>-1.3328767945537339E-2</v>
      </c>
      <c r="DF844" s="61">
        <f>IF($AA$15,$Z$15*($Q844-1)/(1+DE847*($Q844-1)),0)</f>
        <v>-3.6508585217092895E-2</v>
      </c>
      <c r="DG844" s="114">
        <f>IF(DF844=0,0,-1*DF844^2/$Z$15)</f>
        <v>-1.3328767945537339E-2</v>
      </c>
      <c r="DH844" s="61">
        <f>IF($AA$15,$Z$15*($Q844-1)/(1+DG847*($Q844-1)),0)</f>
        <v>-3.6508585217092895E-2</v>
      </c>
      <c r="DI844" s="114">
        <f>IF(DH844=0,0,-1*DH844^2/$Z$15)</f>
        <v>-1.3328767945537339E-2</v>
      </c>
      <c r="DJ844" s="61">
        <f>IF($AA$15,$Z$15*($Q844-1)/(1+DI847*($Q844-1)),0)</f>
        <v>-3.6508585217092895E-2</v>
      </c>
      <c r="DK844" s="114">
        <f>IF(DJ844=0,0,-1*DJ844^2/$Z$15)</f>
        <v>-1.3328767945537339E-2</v>
      </c>
      <c r="DL844" s="61">
        <f>IF($AA$15,$Z$15*($Q844-1)/(1+DK847*($Q844-1)),0)</f>
        <v>-3.6508585217092895E-2</v>
      </c>
      <c r="DM844" s="154">
        <f>IF(DL844=0,0,-1*DL844^2/$Z$15)</f>
        <v>-1.3328767945537339E-2</v>
      </c>
    </row>
    <row r="845" spans="14:117" x14ac:dyDescent="0.25">
      <c r="N845" s="153">
        <f>$Z$16/(O834*(Q845-1)+1)</f>
        <v>9.6045979877510401E-2</v>
      </c>
      <c r="O845" s="170">
        <f t="shared" si="151"/>
        <v>0.11231134918845247</v>
      </c>
      <c r="P845" s="78">
        <v>10</v>
      </c>
      <c r="Q845" s="61">
        <f>IF($AA$16,AV820/AV832,0)</f>
        <v>1.1693498190313187</v>
      </c>
      <c r="R845" s="61">
        <f>IF($AA$16,$Z$16*($Q845-1)/(1+O794*($Q845-1)),0)</f>
        <v>1.6265369310942097E-2</v>
      </c>
      <c r="S845" s="114">
        <f>IF(R845=0,0,-1*R845^2/$Z$16)</f>
        <v>-2.6456223882133697E-3</v>
      </c>
      <c r="T845" s="61">
        <f>IF($AA$16,$Z$16*($Q845-1)/(1+S847*($Q845-1)),0)</f>
        <v>1.6255593668843119E-2</v>
      </c>
      <c r="U845" s="114">
        <f>IF(T845=0,0,-1*T845^2/$Z$16)</f>
        <v>-2.6424432552653249E-3</v>
      </c>
      <c r="V845" s="61">
        <f>IF($AA$16,$Z$16*($Q845-1)/(1+U847*($Q845-1)),0)</f>
        <v>1.6265407299264702E-2</v>
      </c>
      <c r="W845" s="114">
        <f>IF(V845=0,0,-1*V845^2/$Z$16)</f>
        <v>-2.6456347461097343E-3</v>
      </c>
      <c r="X845" s="61">
        <f>IF($AA$16,$Z$16*($Q845-1)/(1+W847*($Q845-1)),0)</f>
        <v>1.6265369311525498E-2</v>
      </c>
      <c r="Y845" s="114">
        <f>IF(X845=0,0,-1*X845^2/$Z$16)</f>
        <v>-2.6456223884031545E-3</v>
      </c>
      <c r="Z845" s="61">
        <f>IF($AA$16,$Z$16*($Q845-1)/(1+Y847*($Q845-1)),0)</f>
        <v>1.6265369310942066E-2</v>
      </c>
      <c r="AA845" s="114">
        <f>IF(Z845=0,0,-1*Z845^2/$Z$16)</f>
        <v>-2.6456223882133593E-3</v>
      </c>
      <c r="AB845" s="61">
        <f>IF($AA$16,$Z$16*($Q845-1)/(1+AA847*($Q845-1)),0)</f>
        <v>1.6265369310942066E-2</v>
      </c>
      <c r="AC845" s="114">
        <f>IF(AB845=0,0,-1*AB845^2/$Z$16)</f>
        <v>-2.6456223882133593E-3</v>
      </c>
      <c r="AD845" s="61">
        <f>IF($AA$16,$Z$16*($Q845-1)/(1+AC847*($Q845-1)),0)</f>
        <v>1.6265369310942066E-2</v>
      </c>
      <c r="AE845" s="114">
        <f>IF(AD845=0,0,-1*AD845^2/$Z$16)</f>
        <v>-2.6456223882133593E-3</v>
      </c>
      <c r="AF845" s="61">
        <f>IF($AA$16,$Z$16*($Q845-1)/(1+AE847*($Q845-1)),0)</f>
        <v>1.6265369310942066E-2</v>
      </c>
      <c r="AG845" s="114">
        <f>IF(AF845=0,0,-1*AF845^2/$Z$16)</f>
        <v>-2.6456223882133593E-3</v>
      </c>
      <c r="AH845" s="61">
        <f>IF($AA$16,$Z$16*($Q845-1)/(1+AG847*($Q845-1)),0)</f>
        <v>1.6265369310942066E-2</v>
      </c>
      <c r="AI845" s="114">
        <f>IF(AH845=0,0,-1*AH845^2/$Z$16)</f>
        <v>-2.6456223882133593E-3</v>
      </c>
      <c r="AJ845" s="61">
        <f>IF($AA$16,$Z$16*($Q845-1)/(1+AI847*($Q845-1)),0)</f>
        <v>1.6265369310942066E-2</v>
      </c>
      <c r="AK845" s="114">
        <f>IF(AJ845=0,0,-1*AJ845^2/$Z$16)</f>
        <v>-2.6456223882133593E-3</v>
      </c>
      <c r="AL845" s="61">
        <f>IF($AA$16,$Z$16*($Q845-1)/(1+AK847*($Q845-1)),0)</f>
        <v>1.6265369310942066E-2</v>
      </c>
      <c r="AM845" s="114">
        <f>IF(AL845=0,0,-1*AL845^2/$Z$16)</f>
        <v>-2.6456223882133593E-3</v>
      </c>
      <c r="AN845" s="61">
        <f>IF($AA$16,$Z$16*($Q845-1)/(1+AM847*($Q845-1)),0)</f>
        <v>1.6265369310942066E-2</v>
      </c>
      <c r="AO845" s="114">
        <f>IF(AN845=0,0,-1*AN845^2/$Z$16)</f>
        <v>-2.6456223882133593E-3</v>
      </c>
      <c r="AP845" s="61">
        <f>IF($AA$16,$Z$16*($Q845-1)/(1+AO847*($Q845-1)),0)</f>
        <v>1.6265369310942066E-2</v>
      </c>
      <c r="AQ845" s="114">
        <f>IF(AP845=0,0,-1*AP845^2/$Z$16)</f>
        <v>-2.6456223882133593E-3</v>
      </c>
      <c r="AR845" s="61">
        <f>IF($AA$16,$Z$16*($Q845-1)/(1+AQ847*($Q845-1)),0)</f>
        <v>1.6265369310942066E-2</v>
      </c>
      <c r="AS845" s="114">
        <f>IF(AR845=0,0,-1*AR845^2/$Z$16)</f>
        <v>-2.6456223882133593E-3</v>
      </c>
      <c r="AT845" s="61">
        <f>IF($AA$16,$Z$16*($Q845-1)/(1+AS847*($Q845-1)),0)</f>
        <v>1.6265369310942066E-2</v>
      </c>
      <c r="AU845" s="114">
        <f>IF(AT845=0,0,-1*AT845^2/$Z$16)</f>
        <v>-2.6456223882133593E-3</v>
      </c>
      <c r="AV845" s="61">
        <f>IF($AA$16,$Z$16*($Q845-1)/(1+AU847*($Q845-1)),0)</f>
        <v>1.6265369310942066E-2</v>
      </c>
      <c r="AW845" s="114">
        <f>IF(AV845=0,0,-1*AV845^2/$Z$16)</f>
        <v>-2.6456223882133593E-3</v>
      </c>
      <c r="AX845" s="61">
        <f>IF($AA$16,$Z$16*($Q845-1)/(1+AW847*($Q845-1)),0)</f>
        <v>1.6265369310942066E-2</v>
      </c>
      <c r="AY845" s="114">
        <f>IF(AX845=0,0,-1*AX845^2/$Z$16)</f>
        <v>-2.6456223882133593E-3</v>
      </c>
      <c r="AZ845" s="61">
        <f>IF($AA$16,$Z$16*($Q845-1)/(1+AY847*($Q845-1)),0)</f>
        <v>1.6265369310942066E-2</v>
      </c>
      <c r="BA845" s="114">
        <f>IF(AZ845=0,0,-1*AZ845^2/$Z$16)</f>
        <v>-2.6456223882133593E-3</v>
      </c>
      <c r="BB845" s="61">
        <f>IF($AA$16,$Z$16*($Q845-1)/(1+BA847*($Q845-1)),0)</f>
        <v>1.6265369310942066E-2</v>
      </c>
      <c r="BC845" s="114">
        <f>IF(BB845=0,0,-1*BB845^2/$Z$16)</f>
        <v>-2.6456223882133593E-3</v>
      </c>
      <c r="BD845" s="61">
        <f>IF($AA$16,$Z$16*($Q845-1)/(1+BC847*($Q845-1)),0)</f>
        <v>1.6265369310942066E-2</v>
      </c>
      <c r="BE845" s="114">
        <f>IF(BD845=0,0,-1*BD845^2/$Z$16)</f>
        <v>-2.6456223882133593E-3</v>
      </c>
      <c r="BF845" s="61">
        <f>IF($AA$16,$Z$16*($Q845-1)/(1+BE847*($Q845-1)),0)</f>
        <v>1.6265369310942066E-2</v>
      </c>
      <c r="BG845" s="114">
        <f>IF(BF845=0,0,-1*BF845^2/$Z$16)</f>
        <v>-2.6456223882133593E-3</v>
      </c>
      <c r="BH845" s="61">
        <f>IF($AA$16,$Z$16*($Q845-1)/(1+BG847*($Q845-1)),0)</f>
        <v>1.6265369310942066E-2</v>
      </c>
      <c r="BI845" s="114">
        <f>IF(BH845=0,0,-1*BH845^2/$Z$16)</f>
        <v>-2.6456223882133593E-3</v>
      </c>
      <c r="BJ845" s="61">
        <f>IF($AA$16,$Z$16*($Q845-1)/(1+BI847*($Q845-1)),0)</f>
        <v>1.6265369310942066E-2</v>
      </c>
      <c r="BK845" s="114">
        <f>IF(BJ845=0,0,-1*BJ845^2/$Z$16)</f>
        <v>-2.6456223882133593E-3</v>
      </c>
      <c r="BL845" s="61">
        <f>IF($AA$16,$Z$16*($Q845-1)/(1+BK847*($Q845-1)),0)</f>
        <v>1.6265369310942066E-2</v>
      </c>
      <c r="BM845" s="114">
        <f>IF(BL845=0,0,-1*BL845^2/$Z$16)</f>
        <v>-2.6456223882133593E-3</v>
      </c>
      <c r="BN845" s="61">
        <f>IF($AA$16,$Z$16*($Q845-1)/(1+BM847*($Q845-1)),0)</f>
        <v>1.6265369310942066E-2</v>
      </c>
      <c r="BO845" s="114">
        <f>IF(BN845=0,0,-1*BN845^2/$Z$16)</f>
        <v>-2.6456223882133593E-3</v>
      </c>
      <c r="BP845" s="61">
        <f>IF($AA$16,$Z$16*($Q845-1)/(1+BO847*($Q845-1)),0)</f>
        <v>1.6265369310942066E-2</v>
      </c>
      <c r="BQ845" s="114">
        <f>IF(BP845=0,0,-1*BP845^2/$Z$16)</f>
        <v>-2.6456223882133593E-3</v>
      </c>
      <c r="BR845" s="61">
        <f>IF($AA$16,$Z$16*($Q845-1)/(1+BQ847*($Q845-1)),0)</f>
        <v>1.6265369310942066E-2</v>
      </c>
      <c r="BS845" s="114">
        <f>IF(BR845=0,0,-1*BR845^2/$Z$16)</f>
        <v>-2.6456223882133593E-3</v>
      </c>
      <c r="BT845" s="61">
        <f>IF($AA$16,$Z$16*($Q845-1)/(1+BS847*($Q845-1)),0)</f>
        <v>1.6265369310942066E-2</v>
      </c>
      <c r="BU845" s="114">
        <f>IF(BT845=0,0,-1*BT845^2/$Z$16)</f>
        <v>-2.6456223882133593E-3</v>
      </c>
      <c r="BV845" s="61">
        <f>IF($AA$16,$Z$16*($Q845-1)/(1+BU847*($Q845-1)),0)</f>
        <v>1.6265369310942066E-2</v>
      </c>
      <c r="BW845" s="114">
        <f>IF(BV845=0,0,-1*BV845^2/$Z$16)</f>
        <v>-2.6456223882133593E-3</v>
      </c>
      <c r="BX845" s="61">
        <f>IF($AA$16,$Z$16*($Q845-1)/(1+BW847*($Q845-1)),0)</f>
        <v>1.6265369310942066E-2</v>
      </c>
      <c r="BY845" s="114">
        <f>IF(BX845=0,0,-1*BX845^2/$Z$16)</f>
        <v>-2.6456223882133593E-3</v>
      </c>
      <c r="BZ845" s="61">
        <f>IF($AA$16,$Z$16*($Q845-1)/(1+BY847*($Q845-1)),0)</f>
        <v>1.6265369310942066E-2</v>
      </c>
      <c r="CA845" s="114">
        <f>IF(BZ845=0,0,-1*BZ845^2/$Z$16)</f>
        <v>-2.6456223882133593E-3</v>
      </c>
      <c r="CB845" s="61">
        <f>IF($AA$16,$Z$16*($Q845-1)/(1+CA847*($Q845-1)),0)</f>
        <v>1.6265369310942066E-2</v>
      </c>
      <c r="CC845" s="114">
        <f>IF(CB845=0,0,-1*CB845^2/$Z$16)</f>
        <v>-2.6456223882133593E-3</v>
      </c>
      <c r="CD845" s="61">
        <f>IF($AA$16,$Z$16*($Q845-1)/(1+CC847*($Q845-1)),0)</f>
        <v>1.6265369310942066E-2</v>
      </c>
      <c r="CE845" s="114">
        <f>IF(CD845=0,0,-1*CD845^2/$Z$16)</f>
        <v>-2.6456223882133593E-3</v>
      </c>
      <c r="CF845" s="61">
        <f>IF($AA$16,$Z$16*($Q845-1)/(1+CE847*($Q845-1)),0)</f>
        <v>1.6265369310942066E-2</v>
      </c>
      <c r="CG845" s="114">
        <f>IF(CF845=0,0,-1*CF845^2/$Z$16)</f>
        <v>-2.6456223882133593E-3</v>
      </c>
      <c r="CH845" s="61">
        <f>IF($AA$16,$Z$16*($Q845-1)/(1+CG847*($Q845-1)),0)</f>
        <v>1.6265369310942066E-2</v>
      </c>
      <c r="CI845" s="114">
        <f>IF(CH845=0,0,-1*CH845^2/$Z$16)</f>
        <v>-2.6456223882133593E-3</v>
      </c>
      <c r="CJ845" s="61">
        <f>IF($AA$16,$Z$16*($Q845-1)/(1+CI847*($Q845-1)),0)</f>
        <v>1.6265369310942066E-2</v>
      </c>
      <c r="CK845" s="114">
        <f>IF(CJ845=0,0,-1*CJ845^2/$Z$16)</f>
        <v>-2.6456223882133593E-3</v>
      </c>
      <c r="CL845" s="61">
        <f>IF($AA$16,$Z$16*($Q845-1)/(1+CK847*($Q845-1)),0)</f>
        <v>1.6265369310942066E-2</v>
      </c>
      <c r="CM845" s="114">
        <f>IF(CL845=0,0,-1*CL845^2/$Z$16)</f>
        <v>-2.6456223882133593E-3</v>
      </c>
      <c r="CN845" s="61">
        <f>IF($AA$16,$Z$16*($Q845-1)/(1+CM847*($Q845-1)),0)</f>
        <v>1.6265369310942066E-2</v>
      </c>
      <c r="CO845" s="114">
        <f>IF(CN845=0,0,-1*CN845^2/$Z$16)</f>
        <v>-2.6456223882133593E-3</v>
      </c>
      <c r="CP845" s="61">
        <f>IF($AA$16,$Z$16*($Q845-1)/(1+CO847*($Q845-1)),0)</f>
        <v>1.6265369310942066E-2</v>
      </c>
      <c r="CQ845" s="114">
        <f>IF(CP845=0,0,-1*CP845^2/$Z$16)</f>
        <v>-2.6456223882133593E-3</v>
      </c>
      <c r="CR845" s="61">
        <f>IF($AA$16,$Z$16*($Q845-1)/(1+CQ847*($Q845-1)),0)</f>
        <v>1.6265369310942066E-2</v>
      </c>
      <c r="CS845" s="114">
        <f>IF(CR845=0,0,-1*CR845^2/$Z$16)</f>
        <v>-2.6456223882133593E-3</v>
      </c>
      <c r="CT845" s="61">
        <f>IF($AA$16,$Z$16*($Q845-1)/(1+CS847*($Q845-1)),0)</f>
        <v>1.6265369310942066E-2</v>
      </c>
      <c r="CU845" s="114">
        <f>IF(CT845=0,0,-1*CT845^2/$Z$16)</f>
        <v>-2.6456223882133593E-3</v>
      </c>
      <c r="CV845" s="61">
        <f>IF($AA$16,$Z$16*($Q845-1)/(1+CU847*($Q845-1)),0)</f>
        <v>1.6265369310942066E-2</v>
      </c>
      <c r="CW845" s="114">
        <f>IF(CV845=0,0,-1*CV845^2/$Z$16)</f>
        <v>-2.6456223882133593E-3</v>
      </c>
      <c r="CX845" s="61">
        <f>IF($AA$16,$Z$16*($Q845-1)/(1+CW847*($Q845-1)),0)</f>
        <v>1.6265369310942066E-2</v>
      </c>
      <c r="CY845" s="114">
        <f>IF(CX845=0,0,-1*CX845^2/$Z$16)</f>
        <v>-2.6456223882133593E-3</v>
      </c>
      <c r="CZ845" s="61">
        <f>IF($AA$16,$Z$16*($Q845-1)/(1+CY847*($Q845-1)),0)</f>
        <v>1.6265369310942066E-2</v>
      </c>
      <c r="DA845" s="114">
        <f>IF(CZ845=0,0,-1*CZ845^2/$Z$16)</f>
        <v>-2.6456223882133593E-3</v>
      </c>
      <c r="DB845" s="61">
        <f>IF($AA$16,$Z$16*($Q845-1)/(1+DA847*($Q845-1)),0)</f>
        <v>1.6265369310942066E-2</v>
      </c>
      <c r="DC845" s="114">
        <f>IF(DB845=0,0,-1*DB845^2/$Z$16)</f>
        <v>-2.6456223882133593E-3</v>
      </c>
      <c r="DD845" s="61">
        <f>IF($AA$16,$Z$16*($Q845-1)/(1+DC847*($Q845-1)),0)</f>
        <v>1.6265369310942066E-2</v>
      </c>
      <c r="DE845" s="114">
        <f>IF(DD845=0,0,-1*DD845^2/$Z$16)</f>
        <v>-2.6456223882133593E-3</v>
      </c>
      <c r="DF845" s="61">
        <f>IF($AA$16,$Z$16*($Q845-1)/(1+DE847*($Q845-1)),0)</f>
        <v>1.6265369310942066E-2</v>
      </c>
      <c r="DG845" s="114">
        <f>IF(DF845=0,0,-1*DF845^2/$Z$16)</f>
        <v>-2.6456223882133593E-3</v>
      </c>
      <c r="DH845" s="61">
        <f>IF($AA$16,$Z$16*($Q845-1)/(1+DG847*($Q845-1)),0)</f>
        <v>1.6265369310942066E-2</v>
      </c>
      <c r="DI845" s="114">
        <f>IF(DH845=0,0,-1*DH845^2/$Z$16)</f>
        <v>-2.6456223882133593E-3</v>
      </c>
      <c r="DJ845" s="61">
        <f>IF($AA$16,$Z$16*($Q845-1)/(1+DI847*($Q845-1)),0)</f>
        <v>1.6265369310942066E-2</v>
      </c>
      <c r="DK845" s="114">
        <f>IF(DJ845=0,0,-1*DJ845^2/$Z$16)</f>
        <v>-2.6456223882133593E-3</v>
      </c>
      <c r="DL845" s="61">
        <f>IF($AA$16,$Z$16*($Q845-1)/(1+DK847*($Q845-1)),0)</f>
        <v>1.6265369310942066E-2</v>
      </c>
      <c r="DM845" s="154">
        <f>IF(DL845=0,0,-1*DL845^2/$Z$16)</f>
        <v>-2.6456223882133593E-3</v>
      </c>
    </row>
    <row r="846" spans="14:117" x14ac:dyDescent="0.25">
      <c r="N846" s="157">
        <f>SUM(N836:N845)</f>
        <v>1</v>
      </c>
      <c r="O846" s="167">
        <f>SUM(O836:O845)</f>
        <v>1</v>
      </c>
      <c r="P846" s="162"/>
      <c r="Q846" s="61"/>
      <c r="R846" s="61">
        <f t="shared" ref="R846:CC846" si="152">SUM(R836:R845)</f>
        <v>1.5532714003896331E-14</v>
      </c>
      <c r="S846" s="61">
        <f t="shared" si="152"/>
        <v>-1.3100737044740722</v>
      </c>
      <c r="T846" s="61">
        <f t="shared" si="152"/>
        <v>-4.8247584300619775E-3</v>
      </c>
      <c r="U846" s="61">
        <f t="shared" si="152"/>
        <v>-1.2999111018716729</v>
      </c>
      <c r="V846" s="61">
        <f t="shared" si="152"/>
        <v>1.8811509485020667E-5</v>
      </c>
      <c r="W846" s="61">
        <f t="shared" si="152"/>
        <v>-1.3101139454967938</v>
      </c>
      <c r="X846" s="61">
        <f t="shared" si="152"/>
        <v>2.8890680472959396E-10</v>
      </c>
      <c r="Y846" s="61">
        <f t="shared" si="152"/>
        <v>-1.310073705092023</v>
      </c>
      <c r="Z846" s="61">
        <f t="shared" si="152"/>
        <v>-3.4694469519536142E-17</v>
      </c>
      <c r="AA846" s="61">
        <f t="shared" si="152"/>
        <v>-1.3100737044740391</v>
      </c>
      <c r="AB846" s="61">
        <f t="shared" si="152"/>
        <v>1.3183898417423734E-16</v>
      </c>
      <c r="AC846" s="61">
        <f t="shared" si="152"/>
        <v>-1.3100737044740391</v>
      </c>
      <c r="AD846" s="61">
        <f t="shared" si="152"/>
        <v>-3.4694469519536142E-17</v>
      </c>
      <c r="AE846" s="61">
        <f t="shared" si="152"/>
        <v>-1.3100737044740391</v>
      </c>
      <c r="AF846" s="61">
        <f t="shared" si="152"/>
        <v>-3.4694469519536142E-17</v>
      </c>
      <c r="AG846" s="61">
        <f t="shared" si="152"/>
        <v>-1.3100737044740391</v>
      </c>
      <c r="AH846" s="61">
        <f t="shared" si="152"/>
        <v>-3.4694469519536142E-17</v>
      </c>
      <c r="AI846" s="61">
        <f t="shared" si="152"/>
        <v>-1.3100737044740391</v>
      </c>
      <c r="AJ846" s="61">
        <f t="shared" si="152"/>
        <v>-3.4694469519536142E-17</v>
      </c>
      <c r="AK846" s="61">
        <f t="shared" si="152"/>
        <v>-1.3100737044740391</v>
      </c>
      <c r="AL846" s="61">
        <f t="shared" si="152"/>
        <v>1.3183898417423734E-16</v>
      </c>
      <c r="AM846" s="61">
        <f t="shared" si="152"/>
        <v>-1.3100737044740391</v>
      </c>
      <c r="AN846" s="61">
        <f t="shared" si="152"/>
        <v>-3.4694469519536142E-17</v>
      </c>
      <c r="AO846" s="61">
        <f t="shared" si="152"/>
        <v>-1.3100737044740391</v>
      </c>
      <c r="AP846" s="61">
        <f t="shared" si="152"/>
        <v>-3.4694469519536142E-17</v>
      </c>
      <c r="AQ846" s="61">
        <f t="shared" si="152"/>
        <v>-1.3100737044740391</v>
      </c>
      <c r="AR846" s="61">
        <f t="shared" si="152"/>
        <v>-3.4694469519536142E-17</v>
      </c>
      <c r="AS846" s="61">
        <f t="shared" si="152"/>
        <v>-1.3100737044740391</v>
      </c>
      <c r="AT846" s="61">
        <f t="shared" si="152"/>
        <v>-3.4694469519536142E-17</v>
      </c>
      <c r="AU846" s="61">
        <f t="shared" si="152"/>
        <v>-1.3100737044740391</v>
      </c>
      <c r="AV846" s="61">
        <f t="shared" si="152"/>
        <v>1.3183898417423734E-16</v>
      </c>
      <c r="AW846" s="61">
        <f t="shared" si="152"/>
        <v>-1.3100737044740391</v>
      </c>
      <c r="AX846" s="61">
        <f t="shared" si="152"/>
        <v>-3.4694469519536142E-17</v>
      </c>
      <c r="AY846" s="61">
        <f t="shared" si="152"/>
        <v>-1.3100737044740391</v>
      </c>
      <c r="AZ846" s="61">
        <f t="shared" si="152"/>
        <v>-3.4694469519536142E-17</v>
      </c>
      <c r="BA846" s="61">
        <f t="shared" si="152"/>
        <v>-1.3100737044740391</v>
      </c>
      <c r="BB846" s="61">
        <f t="shared" si="152"/>
        <v>-3.4694469519536142E-17</v>
      </c>
      <c r="BC846" s="61">
        <f t="shared" si="152"/>
        <v>-1.3100737044740391</v>
      </c>
      <c r="BD846" s="61">
        <f t="shared" si="152"/>
        <v>-3.4694469519536142E-17</v>
      </c>
      <c r="BE846" s="61">
        <f t="shared" si="152"/>
        <v>-1.3100737044740391</v>
      </c>
      <c r="BF846" s="61">
        <f t="shared" si="152"/>
        <v>1.3183898417423734E-16</v>
      </c>
      <c r="BG846" s="61">
        <f t="shared" si="152"/>
        <v>-1.3100737044740391</v>
      </c>
      <c r="BH846" s="61">
        <f t="shared" si="152"/>
        <v>-3.4694469519536142E-17</v>
      </c>
      <c r="BI846" s="61">
        <f t="shared" si="152"/>
        <v>-1.3100737044740391</v>
      </c>
      <c r="BJ846" s="61">
        <f t="shared" si="152"/>
        <v>-3.4694469519536142E-17</v>
      </c>
      <c r="BK846" s="61">
        <f t="shared" si="152"/>
        <v>-1.3100737044740391</v>
      </c>
      <c r="BL846" s="61">
        <f t="shared" si="152"/>
        <v>-3.4694469519536142E-17</v>
      </c>
      <c r="BM846" s="61">
        <f t="shared" si="152"/>
        <v>-1.3100737044740391</v>
      </c>
      <c r="BN846" s="61">
        <f t="shared" si="152"/>
        <v>-3.4694469519536142E-17</v>
      </c>
      <c r="BO846" s="61">
        <f t="shared" si="152"/>
        <v>-1.3100737044740391</v>
      </c>
      <c r="BP846" s="61">
        <f t="shared" si="152"/>
        <v>1.3183898417423734E-16</v>
      </c>
      <c r="BQ846" s="61">
        <f t="shared" si="152"/>
        <v>-1.3100737044740391</v>
      </c>
      <c r="BR846" s="61">
        <f t="shared" si="152"/>
        <v>-3.4694469519536142E-17</v>
      </c>
      <c r="BS846" s="61">
        <f t="shared" si="152"/>
        <v>-1.3100737044740391</v>
      </c>
      <c r="BT846" s="61">
        <f t="shared" si="152"/>
        <v>-3.4694469519536142E-17</v>
      </c>
      <c r="BU846" s="61">
        <f t="shared" si="152"/>
        <v>-1.3100737044740391</v>
      </c>
      <c r="BV846" s="61">
        <f t="shared" si="152"/>
        <v>-3.4694469519536142E-17</v>
      </c>
      <c r="BW846" s="61">
        <f t="shared" si="152"/>
        <v>-1.3100737044740391</v>
      </c>
      <c r="BX846" s="61">
        <f t="shared" si="152"/>
        <v>-3.4694469519536142E-17</v>
      </c>
      <c r="BY846" s="61">
        <f t="shared" si="152"/>
        <v>-1.3100737044740391</v>
      </c>
      <c r="BZ846" s="61">
        <f t="shared" si="152"/>
        <v>1.3183898417423734E-16</v>
      </c>
      <c r="CA846" s="61">
        <f t="shared" si="152"/>
        <v>-1.3100737044740391</v>
      </c>
      <c r="CB846" s="61">
        <f t="shared" si="152"/>
        <v>-3.4694469519536142E-17</v>
      </c>
      <c r="CC846" s="61">
        <f t="shared" si="152"/>
        <v>-1.3100737044740391</v>
      </c>
      <c r="CD846" s="61">
        <f t="shared" ref="CD846:DM846" si="153">SUM(CD836:CD845)</f>
        <v>-3.4694469519536142E-17</v>
      </c>
      <c r="CE846" s="61">
        <f t="shared" si="153"/>
        <v>-1.3100737044740391</v>
      </c>
      <c r="CF846" s="61">
        <f t="shared" si="153"/>
        <v>-3.4694469519536142E-17</v>
      </c>
      <c r="CG846" s="61">
        <f t="shared" si="153"/>
        <v>-1.3100737044740391</v>
      </c>
      <c r="CH846" s="61">
        <f t="shared" si="153"/>
        <v>-3.4694469519536142E-17</v>
      </c>
      <c r="CI846" s="61">
        <f t="shared" si="153"/>
        <v>-1.3100737044740391</v>
      </c>
      <c r="CJ846" s="61">
        <f t="shared" si="153"/>
        <v>1.3183898417423734E-16</v>
      </c>
      <c r="CK846" s="61">
        <f t="shared" si="153"/>
        <v>-1.3100737044740391</v>
      </c>
      <c r="CL846" s="61">
        <f t="shared" si="153"/>
        <v>-3.4694469519536142E-17</v>
      </c>
      <c r="CM846" s="61">
        <f t="shared" si="153"/>
        <v>-1.3100737044740391</v>
      </c>
      <c r="CN846" s="61">
        <f t="shared" si="153"/>
        <v>-3.4694469519536142E-17</v>
      </c>
      <c r="CO846" s="61">
        <f t="shared" si="153"/>
        <v>-1.3100737044740391</v>
      </c>
      <c r="CP846" s="61">
        <f t="shared" si="153"/>
        <v>-3.4694469519536142E-17</v>
      </c>
      <c r="CQ846" s="61">
        <f t="shared" si="153"/>
        <v>-1.3100737044740391</v>
      </c>
      <c r="CR846" s="61">
        <f t="shared" si="153"/>
        <v>-3.4694469519536142E-17</v>
      </c>
      <c r="CS846" s="61">
        <f t="shared" si="153"/>
        <v>-1.3100737044740391</v>
      </c>
      <c r="CT846" s="61">
        <f t="shared" si="153"/>
        <v>1.3183898417423734E-16</v>
      </c>
      <c r="CU846" s="61">
        <f t="shared" si="153"/>
        <v>-1.3100737044740391</v>
      </c>
      <c r="CV846" s="61">
        <f t="shared" si="153"/>
        <v>-3.4694469519536142E-17</v>
      </c>
      <c r="CW846" s="61">
        <f t="shared" si="153"/>
        <v>-1.3100737044740391</v>
      </c>
      <c r="CX846" s="61">
        <f t="shared" si="153"/>
        <v>-3.4694469519536142E-17</v>
      </c>
      <c r="CY846" s="61">
        <f t="shared" si="153"/>
        <v>-1.3100737044740391</v>
      </c>
      <c r="CZ846" s="61">
        <f t="shared" si="153"/>
        <v>-3.4694469519536142E-17</v>
      </c>
      <c r="DA846" s="61">
        <f t="shared" si="153"/>
        <v>-1.3100737044740391</v>
      </c>
      <c r="DB846" s="61">
        <f t="shared" si="153"/>
        <v>-3.4694469519536142E-17</v>
      </c>
      <c r="DC846" s="61">
        <f t="shared" si="153"/>
        <v>-1.3100737044740391</v>
      </c>
      <c r="DD846" s="61">
        <f t="shared" si="153"/>
        <v>1.3183898417423734E-16</v>
      </c>
      <c r="DE846" s="61">
        <f t="shared" si="153"/>
        <v>-1.3100737044740391</v>
      </c>
      <c r="DF846" s="61">
        <f t="shared" si="153"/>
        <v>-3.4694469519536142E-17</v>
      </c>
      <c r="DG846" s="61">
        <f t="shared" si="153"/>
        <v>-1.3100737044740391</v>
      </c>
      <c r="DH846" s="61">
        <f t="shared" si="153"/>
        <v>-3.4694469519536142E-17</v>
      </c>
      <c r="DI846" s="61">
        <f t="shared" si="153"/>
        <v>-1.3100737044740391</v>
      </c>
      <c r="DJ846" s="61">
        <f t="shared" si="153"/>
        <v>-3.4694469519536142E-17</v>
      </c>
      <c r="DK846" s="61">
        <f t="shared" si="153"/>
        <v>-1.3100737044740391</v>
      </c>
      <c r="DL846" s="61">
        <f t="shared" si="153"/>
        <v>-3.4694469519536142E-17</v>
      </c>
      <c r="DM846" s="77">
        <f t="shared" si="153"/>
        <v>-1.3100737044740391</v>
      </c>
    </row>
    <row r="847" spans="14:117" x14ac:dyDescent="0.25">
      <c r="N847" s="54" t="s">
        <v>624</v>
      </c>
      <c r="O847" s="55"/>
      <c r="P847" s="174" t="b">
        <f>IF(P848,IF(AND((ABS(DM847-DK847)&lt;0.001),(O834&gt;=0),(O834&lt;=1)),TRUE,FALSE),FALSE)</f>
        <v>1</v>
      </c>
      <c r="Q847" s="54"/>
      <c r="R847" s="55" t="s">
        <v>623</v>
      </c>
      <c r="S847" s="166">
        <f>$O$34-R846/S846</f>
        <v>0.24679164318651153</v>
      </c>
      <c r="T847" s="165">
        <f>ABS(U847-S847)</f>
        <v>3.7116064499449763E-3</v>
      </c>
      <c r="U847" s="164">
        <f>S847-T846/U846</f>
        <v>0.24308003673656656</v>
      </c>
      <c r="V847" s="165">
        <f>ABS(W847-U847)</f>
        <v>1.4358681967835407E-5</v>
      </c>
      <c r="W847" s="164">
        <f>U847-V846/W846</f>
        <v>0.24309439541853439</v>
      </c>
      <c r="X847" s="165">
        <f>ABS(Y847-W847)</f>
        <v>2.2052712433939803E-10</v>
      </c>
      <c r="Y847" s="164">
        <f>W847-X846/Y846</f>
        <v>0.24309439563906152</v>
      </c>
      <c r="Z847" s="165">
        <f>ABS(AA847-Y847)</f>
        <v>2.7755575615628914E-17</v>
      </c>
      <c r="AA847" s="164">
        <f>Y847-Z846/AA846</f>
        <v>0.24309439563906149</v>
      </c>
      <c r="AB847" s="165">
        <f>ABS(AC847-AA847)</f>
        <v>1.1102230246251565E-16</v>
      </c>
      <c r="AC847" s="164">
        <f>AA847-AB846/AC846</f>
        <v>0.2430943956390616</v>
      </c>
      <c r="AD847" s="165">
        <f>ABS(AE847-AC847)</f>
        <v>2.7755575615628914E-17</v>
      </c>
      <c r="AE847" s="164">
        <f>AC847-AD846/AE846</f>
        <v>0.24309439563906157</v>
      </c>
      <c r="AF847" s="165">
        <f>ABS(AG847-AE847)</f>
        <v>2.7755575615628914E-17</v>
      </c>
      <c r="AG847" s="164">
        <f>AE847-AF846/AG846</f>
        <v>0.24309439563906154</v>
      </c>
      <c r="AH847" s="165">
        <f>ABS(AI847-AG847)</f>
        <v>2.7755575615628914E-17</v>
      </c>
      <c r="AI847" s="164">
        <f>AG847-AH846/AI846</f>
        <v>0.24309439563906152</v>
      </c>
      <c r="AJ847" s="165">
        <f>ABS(AK847-AI847)</f>
        <v>2.7755575615628914E-17</v>
      </c>
      <c r="AK847" s="164">
        <f>AI847-AJ846/AK846</f>
        <v>0.24309439563906149</v>
      </c>
      <c r="AL847" s="165">
        <f>ABS(AM847-AK847)</f>
        <v>1.1102230246251565E-16</v>
      </c>
      <c r="AM847" s="164">
        <f>AK847-AL846/AM846</f>
        <v>0.2430943956390616</v>
      </c>
      <c r="AN847" s="165">
        <f>ABS(AO847-AM847)</f>
        <v>2.7755575615628914E-17</v>
      </c>
      <c r="AO847" s="164">
        <f>AM847-AN846/AO846</f>
        <v>0.24309439563906157</v>
      </c>
      <c r="AP847" s="165">
        <f>ABS(AQ847-AO847)</f>
        <v>2.7755575615628914E-17</v>
      </c>
      <c r="AQ847" s="164">
        <f>AO847-AP846/AQ846</f>
        <v>0.24309439563906154</v>
      </c>
      <c r="AR847" s="165">
        <f>ABS(AS847-AQ847)</f>
        <v>2.7755575615628914E-17</v>
      </c>
      <c r="AS847" s="164">
        <f>AQ847-AR846/AS846</f>
        <v>0.24309439563906152</v>
      </c>
      <c r="AT847" s="165">
        <f>ABS(AU847-AS847)</f>
        <v>2.7755575615628914E-17</v>
      </c>
      <c r="AU847" s="164">
        <f>AS847-AT846/AU846</f>
        <v>0.24309439563906149</v>
      </c>
      <c r="AV847" s="165">
        <f>ABS(AW847-AU847)</f>
        <v>1.1102230246251565E-16</v>
      </c>
      <c r="AW847" s="164">
        <f>AU847-AV846/AW846</f>
        <v>0.2430943956390616</v>
      </c>
      <c r="AX847" s="165">
        <f>ABS(AY847-AW847)</f>
        <v>2.7755575615628914E-17</v>
      </c>
      <c r="AY847" s="164">
        <f>AW847-AX846/AY846</f>
        <v>0.24309439563906157</v>
      </c>
      <c r="AZ847" s="165">
        <f>ABS(BA847-AY847)</f>
        <v>2.7755575615628914E-17</v>
      </c>
      <c r="BA847" s="164">
        <f>AY847-AZ846/BA846</f>
        <v>0.24309439563906154</v>
      </c>
      <c r="BB847" s="165">
        <f>ABS(BC847-BA847)</f>
        <v>2.7755575615628914E-17</v>
      </c>
      <c r="BC847" s="164">
        <f>BA847-BB846/BC846</f>
        <v>0.24309439563906152</v>
      </c>
      <c r="BD847" s="165">
        <f>ABS(BE847-BC847)</f>
        <v>2.7755575615628914E-17</v>
      </c>
      <c r="BE847" s="164">
        <f>BC847-BD846/BE846</f>
        <v>0.24309439563906149</v>
      </c>
      <c r="BF847" s="165">
        <f>ABS(BG847-BE847)</f>
        <v>1.1102230246251565E-16</v>
      </c>
      <c r="BG847" s="164">
        <f>BE847-BF846/BG846</f>
        <v>0.2430943956390616</v>
      </c>
      <c r="BH847" s="165">
        <f>ABS(BI847-BG847)</f>
        <v>2.7755575615628914E-17</v>
      </c>
      <c r="BI847" s="164">
        <f>BG847-BH846/BI846</f>
        <v>0.24309439563906157</v>
      </c>
      <c r="BJ847" s="165">
        <f>ABS(BK847-BI847)</f>
        <v>2.7755575615628914E-17</v>
      </c>
      <c r="BK847" s="164">
        <f>BI847-BJ846/BK846</f>
        <v>0.24309439563906154</v>
      </c>
      <c r="BL847" s="165">
        <f>ABS(BM847-BK847)</f>
        <v>2.7755575615628914E-17</v>
      </c>
      <c r="BM847" s="164">
        <f>BK847-BL846/BM846</f>
        <v>0.24309439563906152</v>
      </c>
      <c r="BN847" s="165">
        <f>ABS(BO847-BM847)</f>
        <v>2.7755575615628914E-17</v>
      </c>
      <c r="BO847" s="164">
        <f>BM847-BN846/BO846</f>
        <v>0.24309439563906149</v>
      </c>
      <c r="BP847" s="165">
        <f>ABS(BQ847-BO847)</f>
        <v>1.1102230246251565E-16</v>
      </c>
      <c r="BQ847" s="164">
        <f>BO847-BP846/BQ846</f>
        <v>0.2430943956390616</v>
      </c>
      <c r="BR847" s="165">
        <f>ABS(BS847-BQ847)</f>
        <v>2.7755575615628914E-17</v>
      </c>
      <c r="BS847" s="164">
        <f>BQ847-BR846/BS846</f>
        <v>0.24309439563906157</v>
      </c>
      <c r="BT847" s="165">
        <f>ABS(BU847-BS847)</f>
        <v>2.7755575615628914E-17</v>
      </c>
      <c r="BU847" s="164">
        <f>BS847-BT846/BU846</f>
        <v>0.24309439563906154</v>
      </c>
      <c r="BV847" s="165">
        <f>ABS(BW847-BU847)</f>
        <v>2.7755575615628914E-17</v>
      </c>
      <c r="BW847" s="164">
        <f>BU847-BV846/BW846</f>
        <v>0.24309439563906152</v>
      </c>
      <c r="BX847" s="165">
        <f>ABS(BY847-BW847)</f>
        <v>2.7755575615628914E-17</v>
      </c>
      <c r="BY847" s="164">
        <f>BW847-BX846/BY846</f>
        <v>0.24309439563906149</v>
      </c>
      <c r="BZ847" s="165">
        <f>ABS(CA847-BY847)</f>
        <v>1.1102230246251565E-16</v>
      </c>
      <c r="CA847" s="164">
        <f>BY847-BZ846/CA846</f>
        <v>0.2430943956390616</v>
      </c>
      <c r="CB847" s="165">
        <f>ABS(CC847-CA847)</f>
        <v>2.7755575615628914E-17</v>
      </c>
      <c r="CC847" s="164">
        <f>CA847-CB846/CC846</f>
        <v>0.24309439563906157</v>
      </c>
      <c r="CD847" s="165">
        <f>ABS(CE847-CC847)</f>
        <v>2.7755575615628914E-17</v>
      </c>
      <c r="CE847" s="164">
        <f>CC847-CD846/CE846</f>
        <v>0.24309439563906154</v>
      </c>
      <c r="CF847" s="165">
        <f>ABS(CG847-CE847)</f>
        <v>2.7755575615628914E-17</v>
      </c>
      <c r="CG847" s="164">
        <f>CE847-CF846/CG846</f>
        <v>0.24309439563906152</v>
      </c>
      <c r="CH847" s="165">
        <f>ABS(CI847-CG847)</f>
        <v>2.7755575615628914E-17</v>
      </c>
      <c r="CI847" s="164">
        <f>CG847-CH846/CI846</f>
        <v>0.24309439563906149</v>
      </c>
      <c r="CJ847" s="165">
        <f>ABS(CK847-CI847)</f>
        <v>1.1102230246251565E-16</v>
      </c>
      <c r="CK847" s="164">
        <f>CI847-CJ846/CK846</f>
        <v>0.2430943956390616</v>
      </c>
      <c r="CL847" s="165">
        <f>ABS(CM847-CK847)</f>
        <v>2.7755575615628914E-17</v>
      </c>
      <c r="CM847" s="164">
        <f>CK847-CL846/CM846</f>
        <v>0.24309439563906157</v>
      </c>
      <c r="CN847" s="165">
        <f>ABS(CO847-CM847)</f>
        <v>2.7755575615628914E-17</v>
      </c>
      <c r="CO847" s="164">
        <f>CM847-CN846/CO846</f>
        <v>0.24309439563906154</v>
      </c>
      <c r="CP847" s="165">
        <f>ABS(CQ847-CO847)</f>
        <v>2.7755575615628914E-17</v>
      </c>
      <c r="CQ847" s="164">
        <f>CO847-CP846/CQ846</f>
        <v>0.24309439563906152</v>
      </c>
      <c r="CR847" s="165">
        <f>ABS(CS847-CQ847)</f>
        <v>2.7755575615628914E-17</v>
      </c>
      <c r="CS847" s="164">
        <f>CQ847-CR846/CS846</f>
        <v>0.24309439563906149</v>
      </c>
      <c r="CT847" s="165">
        <f>ABS(CU847-CS847)</f>
        <v>1.1102230246251565E-16</v>
      </c>
      <c r="CU847" s="164">
        <f>CS847-CT846/CU846</f>
        <v>0.2430943956390616</v>
      </c>
      <c r="CV847" s="165">
        <f>ABS(CW847-CU847)</f>
        <v>2.7755575615628914E-17</v>
      </c>
      <c r="CW847" s="164">
        <f>CU847-CV846/CW846</f>
        <v>0.24309439563906157</v>
      </c>
      <c r="CX847" s="165">
        <f>ABS(CY847-CW847)</f>
        <v>2.7755575615628914E-17</v>
      </c>
      <c r="CY847" s="164">
        <f>CW847-CX846/CY846</f>
        <v>0.24309439563906154</v>
      </c>
      <c r="CZ847" s="165">
        <f>ABS(DA847-CY847)</f>
        <v>2.7755575615628914E-17</v>
      </c>
      <c r="DA847" s="164">
        <f>CY847-CZ846/DA846</f>
        <v>0.24309439563906152</v>
      </c>
      <c r="DB847" s="165">
        <f>ABS(DC847-DA847)</f>
        <v>2.7755575615628914E-17</v>
      </c>
      <c r="DC847" s="164">
        <f>DA847-DB846/DC846</f>
        <v>0.24309439563906149</v>
      </c>
      <c r="DD847" s="165">
        <f>ABS(DE847-DC847)</f>
        <v>1.1102230246251565E-16</v>
      </c>
      <c r="DE847" s="164">
        <f>DC847-DD846/DE846</f>
        <v>0.2430943956390616</v>
      </c>
      <c r="DF847" s="165">
        <f>ABS(DG847-DE847)</f>
        <v>2.7755575615628914E-17</v>
      </c>
      <c r="DG847" s="164">
        <f>DE847-DF846/DG846</f>
        <v>0.24309439563906157</v>
      </c>
      <c r="DH847" s="165">
        <f>ABS(DI847-DG847)</f>
        <v>2.7755575615628914E-17</v>
      </c>
      <c r="DI847" s="164">
        <f>DG847-DH846/DI846</f>
        <v>0.24309439563906154</v>
      </c>
      <c r="DJ847" s="165">
        <f>ABS(DK847-DI847)</f>
        <v>2.7755575615628914E-17</v>
      </c>
      <c r="DK847" s="164">
        <f>DI847-DJ846/DK846</f>
        <v>0.24309439563906152</v>
      </c>
      <c r="DL847" s="165">
        <f>ABS(DM847-DK847)</f>
        <v>2.7755575615628914E-17</v>
      </c>
      <c r="DM847" s="166">
        <f>DK847-DL846/DM846</f>
        <v>0.24309439563906149</v>
      </c>
    </row>
    <row r="848" spans="14:117" x14ac:dyDescent="0.25">
      <c r="N848" s="70" t="s">
        <v>625</v>
      </c>
      <c r="O848" s="73"/>
      <c r="P848" s="175" t="b">
        <f>IF(ISNUMBER(O834),TRUE,FALSE)</f>
        <v>1</v>
      </c>
      <c r="Q848" s="70"/>
      <c r="R848" s="73"/>
      <c r="S848" s="80"/>
      <c r="T848" s="73"/>
      <c r="U848" s="73"/>
      <c r="V848" s="73"/>
      <c r="W848" s="73"/>
      <c r="X848" s="73"/>
      <c r="Y848" s="73"/>
      <c r="Z848" s="73"/>
      <c r="AA848" s="73"/>
      <c r="AB848" s="73"/>
      <c r="AC848" s="73"/>
      <c r="AD848" s="73"/>
      <c r="AE848" s="73"/>
      <c r="AF848" s="73"/>
      <c r="AG848" s="73"/>
      <c r="AH848" s="73"/>
      <c r="AI848" s="73"/>
      <c r="AJ848" s="73"/>
      <c r="AK848" s="73"/>
      <c r="AL848" s="73"/>
      <c r="AM848" s="73"/>
      <c r="AN848" s="73"/>
      <c r="AO848" s="73"/>
      <c r="AP848" s="73"/>
      <c r="AQ848" s="73"/>
      <c r="AR848" s="73"/>
      <c r="AS848" s="73"/>
      <c r="AT848" s="73"/>
      <c r="AU848" s="73"/>
      <c r="AV848" s="73"/>
      <c r="AW848" s="73"/>
      <c r="AX848" s="73"/>
      <c r="AY848" s="73"/>
      <c r="AZ848" s="73"/>
      <c r="BA848" s="73"/>
      <c r="BB848" s="73"/>
      <c r="BC848" s="73"/>
      <c r="BD848" s="73"/>
      <c r="BE848" s="73"/>
      <c r="BF848" s="73"/>
      <c r="BG848" s="73"/>
      <c r="BH848" s="73"/>
      <c r="BI848" s="73"/>
      <c r="BJ848" s="73"/>
      <c r="BK848" s="73"/>
      <c r="BL848" s="73"/>
      <c r="BM848" s="73"/>
      <c r="BN848" s="73"/>
      <c r="BO848" s="73"/>
      <c r="BP848" s="73"/>
      <c r="BQ848" s="73"/>
      <c r="BR848" s="73"/>
      <c r="BS848" s="73"/>
      <c r="BT848" s="73"/>
      <c r="BU848" s="73"/>
      <c r="BV848" s="73"/>
      <c r="BW848" s="73"/>
      <c r="BX848" s="73"/>
      <c r="BY848" s="73"/>
      <c r="BZ848" s="73"/>
      <c r="CA848" s="73"/>
      <c r="CB848" s="73"/>
      <c r="CC848" s="73"/>
      <c r="CD848" s="73"/>
      <c r="CE848" s="73"/>
      <c r="CF848" s="73"/>
      <c r="CG848" s="73"/>
      <c r="CH848" s="73"/>
      <c r="CI848" s="73"/>
      <c r="CJ848" s="73"/>
      <c r="CK848" s="73"/>
      <c r="CL848" s="73"/>
      <c r="CM848" s="73"/>
      <c r="CN848" s="73"/>
      <c r="CO848" s="73"/>
      <c r="CP848" s="73"/>
      <c r="CQ848" s="73"/>
      <c r="CR848" s="73"/>
      <c r="CS848" s="73"/>
      <c r="CT848" s="73"/>
      <c r="CU848" s="73"/>
      <c r="CV848" s="73"/>
      <c r="CW848" s="73"/>
      <c r="CX848" s="73"/>
      <c r="CY848" s="73"/>
      <c r="CZ848" s="73"/>
      <c r="DA848" s="73"/>
      <c r="DB848" s="73"/>
      <c r="DC848" s="73"/>
      <c r="DD848" s="73"/>
      <c r="DE848" s="73"/>
      <c r="DF848" s="73"/>
      <c r="DG848" s="73"/>
      <c r="DH848" s="73"/>
      <c r="DI848" s="73"/>
      <c r="DJ848" s="73"/>
      <c r="DK848" s="73"/>
      <c r="DL848" s="73"/>
      <c r="DM848" s="80"/>
    </row>
    <row r="849" spans="14:56" x14ac:dyDescent="0.25">
      <c r="N849" s="176" t="s">
        <v>628</v>
      </c>
      <c r="O849" s="177"/>
      <c r="P849" s="178">
        <f>ABS(SUM(Q836:Q845)-SUM(Q796:Q805))</f>
        <v>1.3855583347321954E-13</v>
      </c>
      <c r="T849" s="51"/>
      <c r="V849" s="47"/>
      <c r="W849" s="47"/>
      <c r="AW849" t="s">
        <v>576</v>
      </c>
    </row>
    <row r="850" spans="14:56" x14ac:dyDescent="0.25">
      <c r="N850" s="54" t="s">
        <v>626</v>
      </c>
      <c r="O850" s="58"/>
      <c r="P850" s="171"/>
      <c r="Q850" s="57" t="s">
        <v>545</v>
      </c>
      <c r="R850" s="56"/>
      <c r="S850" s="56"/>
      <c r="T850" s="57"/>
      <c r="U850" s="57"/>
      <c r="V850" s="54">
        <v>1</v>
      </c>
      <c r="W850" s="55">
        <v>2</v>
      </c>
      <c r="X850" s="55">
        <v>3</v>
      </c>
      <c r="Y850" s="55">
        <v>4</v>
      </c>
      <c r="Z850" s="55">
        <v>5</v>
      </c>
      <c r="AA850" s="55">
        <v>6</v>
      </c>
      <c r="AB850" s="55">
        <v>7</v>
      </c>
      <c r="AC850" s="55">
        <v>8</v>
      </c>
      <c r="AD850" s="55">
        <v>9</v>
      </c>
      <c r="AE850" s="58">
        <v>10</v>
      </c>
      <c r="AF850" s="83" t="s">
        <v>569</v>
      </c>
      <c r="AG850" s="54"/>
      <c r="AH850" s="55"/>
      <c r="AI850" s="55"/>
      <c r="AJ850" s="55"/>
      <c r="AK850" s="55"/>
      <c r="AL850" s="55"/>
      <c r="AM850" s="55"/>
      <c r="AN850" s="55"/>
      <c r="AO850" s="55"/>
      <c r="AP850" s="55"/>
      <c r="AQ850" s="55"/>
      <c r="AR850" s="58"/>
      <c r="AS850" s="54"/>
      <c r="AT850" s="55" t="s">
        <v>565</v>
      </c>
      <c r="AU850" s="55" t="s">
        <v>577</v>
      </c>
      <c r="AV850" s="58" t="s">
        <v>578</v>
      </c>
    </row>
    <row r="851" spans="14:56" x14ac:dyDescent="0.25">
      <c r="N851" s="82"/>
      <c r="O851" s="172"/>
      <c r="P851" s="78">
        <v>1</v>
      </c>
      <c r="Q851" s="61">
        <f>N836/N846</f>
        <v>6.5255901885554982E-2</v>
      </c>
      <c r="R851" s="62"/>
      <c r="S851" s="62"/>
      <c r="T851" s="60"/>
      <c r="U851" s="63"/>
      <c r="V851" s="153">
        <f>SQRT($T$51*VLOOKUP(V850,$P$51:$T$60,5))*(1-$Q$20)*Q851*VLOOKUP(V850,P851:Q860,2)</f>
        <v>8.7457964663370416E-4</v>
      </c>
      <c r="W851" s="61">
        <f>SQRT($T$51*VLOOKUP(W850,$P$51:$T$60,5))*(1-$R$20)*Q851*VLOOKUP(W850,P851:Q860,2)</f>
        <v>2.3751193897667035E-3</v>
      </c>
      <c r="X851" s="61">
        <f>SQRT($T$51*VLOOKUP(X850,$P$51:$T$60,5))*(1-$S$20)*Q851*VLOOKUP(X850,P851:Q860,2)</f>
        <v>3.7427477086044679E-3</v>
      </c>
      <c r="Y851" s="61">
        <f>SQRT($T$51*VLOOKUP(Y850,$P$51:$T$60,5))*(1-$T$20)*Q851*VLOOKUP(Y850,P851:Q860,2)</f>
        <v>5.0127661046525272E-3</v>
      </c>
      <c r="Z851" s="61">
        <f>SQRT($T$51*VLOOKUP(Z850,$P$51:$T$60,5))*(1-$U$20)*Q851*VLOOKUP(Z850,P851:Q860,2)</f>
        <v>4.7757341586766189E-3</v>
      </c>
      <c r="AA851" s="61">
        <f>SQRT($T$51*VLOOKUP(AA850,$P$51:$T$60,5))*(1-$V$20)*Q851*VLOOKUP(AA850,P851:Q860,2)</f>
        <v>6.2245039735835178E-3</v>
      </c>
      <c r="AB851" s="61">
        <f>SQRT($T$51*VLOOKUP(AB850,$P$51:$T$60,5))*(1-$W$20)*Q851*VLOOKUP(AB850,P851:Q860,2)</f>
        <v>3.3280655389838197E-4</v>
      </c>
      <c r="AC851" s="61">
        <f>SQRT($T$51*VLOOKUP(AC850,$P$51:$T$60,5))*(1-$X$20)*Q851*VLOOKUP(AC850,P851:Q860,2)</f>
        <v>1.5094614876596702E-3</v>
      </c>
      <c r="AD851" s="61">
        <f>SQRT($T$51*VLOOKUP(AD850,$P$51:$T$60,5))*(1-$Y$20)*Q851*VLOOKUP(AD850,P851:Q860,2)</f>
        <v>2.1938973749687555E-3</v>
      </c>
      <c r="AE851" s="155">
        <f>SQRT($T$51*VLOOKUP(AE850,$P$51:$T$60,5))*(1-$Z$20)*Q851*VLOOKUP(AE850,P851:Q860,2)</f>
        <v>1.9477331798709047E-3</v>
      </c>
      <c r="AF851" s="84">
        <f>$U$51*Q851</f>
        <v>1.7489781947841765E-6</v>
      </c>
      <c r="AG851" s="59" t="s">
        <v>69</v>
      </c>
      <c r="AH851" s="61">
        <f>$AE$10*AE861*100000/($T$3*$AE$9)^2</f>
        <v>0.82559276786869285</v>
      </c>
      <c r="AI851" s="65" t="s">
        <v>583</v>
      </c>
      <c r="AJ851" s="66" t="s">
        <v>573</v>
      </c>
      <c r="AK851" s="61">
        <f>(AH858+SQRT(AH860))^(1/3)+(AH858-SQRT(AH860))^(1/3)-AH854/3</f>
        <v>0.16587119894401242</v>
      </c>
      <c r="AL851" s="63">
        <f>AK851^3+AH854*AK851^2+AH855*AK851+AH856</f>
        <v>0</v>
      </c>
      <c r="AM851" s="65" t="s">
        <v>573</v>
      </c>
      <c r="AN851" s="61">
        <f>IF(AH860&gt;=0,AK851,AK858)</f>
        <v>0.16587119894401242</v>
      </c>
      <c r="AO851" s="61">
        <f>IF(AN851&lt;AN852,AN852,AN851)</f>
        <v>0.16587119894401242</v>
      </c>
      <c r="AP851" s="61">
        <f>AO851</f>
        <v>0.16587119894401242</v>
      </c>
      <c r="AQ851" s="67">
        <f>IF(AP851&lt;AP852,AP852,AP851)</f>
        <v>0.16587119894401242</v>
      </c>
      <c r="AR851" s="81"/>
      <c r="AS851" s="59">
        <v>1</v>
      </c>
      <c r="AT851" s="61">
        <f>AT823</f>
        <v>5.4980683411787988E-2</v>
      </c>
      <c r="AU851" s="61">
        <f>SUMPRODUCT(Q851:Q860,$AT$51:$AT$60)</f>
        <v>0.37388646280401688</v>
      </c>
      <c r="AV851" s="68">
        <f>IF($AA$7,EXP((AT851/AH852)*(AQ856-1)-LN(AQ856-AH852)-AH851*(2*AU851/AH851-AT851/AH852)*LN((AQ856+2.41421536*AH852)/(AQ856-0.41421536*AH852))/(AH852*2.82842713)      ),1)</f>
        <v>2.9100436404224279</v>
      </c>
    </row>
    <row r="852" spans="14:56" x14ac:dyDescent="0.25">
      <c r="N852" s="82"/>
      <c r="O852" s="172"/>
      <c r="P852" s="78">
        <v>2</v>
      </c>
      <c r="Q852" s="61">
        <f>N837/N846</f>
        <v>0.10201986773639499</v>
      </c>
      <c r="R852" s="62"/>
      <c r="S852" s="62"/>
      <c r="T852" s="60"/>
      <c r="U852" s="63"/>
      <c r="V852" s="153">
        <f>SQRT($T$52*VLOOKUP(V850,$P$51:$T$60,5))*(1-$Q$21)*Q852*VLOOKUP(V850,P851:Q860,2)</f>
        <v>2.3751193897667035E-3</v>
      </c>
      <c r="W852" s="61">
        <f>SQRT($T$52*VLOOKUP(W850,$P$51:$T$60,5))*(1-$R$21)*Q852*VLOOKUP(W850,P851:Q860,2)</f>
        <v>6.4167648381800333E-3</v>
      </c>
      <c r="X852" s="61">
        <f>SQRT($T$52*VLOOKUP(X850,$P$51:$T$60,5))*(1-$S$21)*Q852*VLOOKUP(X850,P851:Q860,2)</f>
        <v>1.0270557776526549E-2</v>
      </c>
      <c r="Y852" s="61">
        <f>SQRT($T$52*VLOOKUP(Y850,$P$51:$T$60,5))*(1-$T$21)*Q852*VLOOKUP(Y850,P851:Q860,2)</f>
        <v>1.2439963952732743E-2</v>
      </c>
      <c r="Z852" s="61">
        <f>SQRT($T$52*VLOOKUP(Z850,$P$51:$T$60,5))*(1-$U$21)*Q852*VLOOKUP(Z850,P851:Q860,2)</f>
        <v>1.3364764664005664E-2</v>
      </c>
      <c r="AA852" s="61">
        <f>SQRT($T$52*VLOOKUP(AA850,$P$51:$T$60,5))*(1-$V$21)*Q852*VLOOKUP(AA850,P851:Q860,2)</f>
        <v>1.7122524101744429E-2</v>
      </c>
      <c r="AB852" s="61">
        <f>SQRT($T$52*VLOOKUP(AB850,$P$51:$T$60,5))*(1-$W$21)*Q852*VLOOKUP(AB850,P851:Q860,2)</f>
        <v>8.8248763342707842E-4</v>
      </c>
      <c r="AC852" s="61">
        <f>SQRT($T$52*VLOOKUP(AC850,$P$51:$T$60,5))*(1-$X$21)*Q852*VLOOKUP(AC850,P851:Q860,2)</f>
        <v>3.9072066888124809E-3</v>
      </c>
      <c r="AD852" s="61">
        <f>SQRT($T$52*VLOOKUP(AD850,$P$51:$T$60,5))*(1-$Y$21)*Q852*VLOOKUP(AD850,P851:Q860,2)</f>
        <v>5.9471164830769132E-3</v>
      </c>
      <c r="AE852" s="155">
        <f>SQRT($T$52*VLOOKUP(AE850,$P$51:$T$60,5))*(1-$Z$21)*Q852*VLOOKUP(AE850,P851:Q860,2)</f>
        <v>5.3437297635115545E-3</v>
      </c>
      <c r="AF852" s="84">
        <f>$U$52*Q852</f>
        <v>4.1267133777377889E-6</v>
      </c>
      <c r="AG852" s="59" t="s">
        <v>65</v>
      </c>
      <c r="AH852" s="61">
        <f>AF861*$AE$10*100000/($T$3*$AE$9)</f>
        <v>0.10707934474087226</v>
      </c>
      <c r="AI852" s="61"/>
      <c r="AJ852" s="66" t="s">
        <v>574</v>
      </c>
      <c r="AK852" s="66" t="e">
        <f>1/0</f>
        <v>#DIV/0!</v>
      </c>
      <c r="AL852" s="61"/>
      <c r="AM852" s="65" t="s">
        <v>574</v>
      </c>
      <c r="AN852" s="66">
        <f>IF(AH860&gt;=0,0,AK859)</f>
        <v>0</v>
      </c>
      <c r="AO852" s="61">
        <f>IF(AN851&lt;AN852,AN851,AN852)</f>
        <v>0</v>
      </c>
      <c r="AP852" s="61">
        <f>IF(AO852&lt;AO853,AO853,AO852)</f>
        <v>0</v>
      </c>
      <c r="AQ852" s="67">
        <f>IF(AP851&lt;AP852,AP851,AP852)</f>
        <v>0</v>
      </c>
      <c r="AR852" s="81"/>
      <c r="AS852" s="59">
        <v>2</v>
      </c>
      <c r="AT852" s="61">
        <f t="shared" ref="AT852:AT860" si="154">AT824</f>
        <v>8.2978405430088234E-2</v>
      </c>
      <c r="AU852" s="61">
        <f>SUMPRODUCT(Q851:Q860,$AU$51:$AU$60)</f>
        <v>0.64405328265798323</v>
      </c>
      <c r="AV852" s="68">
        <f>IF($AA$8,EXP((AT852/AH852)*(AQ856-1)-LN(AQ856-AH852)-AH851*(2*AU852/AH851-AT852/AH852)*LN((AQ856+2.41421536*AH852)/(AQ856-0.41421536*AH852))/(AH852*2.82842713)      ),1)</f>
        <v>0.61280428596328174</v>
      </c>
    </row>
    <row r="853" spans="14:56" x14ac:dyDescent="0.25">
      <c r="N853" s="82"/>
      <c r="O853" s="172"/>
      <c r="P853" s="78">
        <v>3</v>
      </c>
      <c r="Q853" s="61">
        <f>N838/N846</f>
        <v>0.1193185887159379</v>
      </c>
      <c r="R853" s="62"/>
      <c r="S853" s="62"/>
      <c r="T853" s="60"/>
      <c r="U853" s="63"/>
      <c r="V853" s="153">
        <f>SQRT($T$53*VLOOKUP(V850,$P$51:$T$60,5))*(1-$Q$22)*Q853*VLOOKUP(V850,P851:Q860,2)</f>
        <v>3.7427477086044679E-3</v>
      </c>
      <c r="W853" s="61">
        <f>SQRT($T$53*VLOOKUP(W850,$P$51:$T$60,5))*(1-$R$22)*Q853*VLOOKUP(W850,P851:Q860,2)</f>
        <v>1.0270557776526549E-2</v>
      </c>
      <c r="X853" s="61">
        <f>SQRT($T$53*VLOOKUP(X850,$P$51:$T$60,5))*(1-$S$22)*Q853*VLOOKUP(X850,P851:Q860,2)</f>
        <v>1.6475094344743389E-2</v>
      </c>
      <c r="Y853" s="61">
        <f>SQRT($T$53*VLOOKUP(Y850,$P$51:$T$60,5))*(1-$T$22)*Q853*VLOOKUP(Y850,P851:Q860,2)</f>
        <v>2.197713333501854E-2</v>
      </c>
      <c r="Z853" s="61">
        <f>SQRT($T$53*VLOOKUP(Z850,$P$51:$T$60,5))*(1-$U$22)*Q853*VLOOKUP(Z850,P851:Q860,2)</f>
        <v>2.1438356796703424E-2</v>
      </c>
      <c r="AA853" s="61">
        <f>SQRT($T$53*VLOOKUP(AA850,$P$51:$T$60,5))*(1-$V$22)*Q853*VLOOKUP(AA850,P851:Q860,2)</f>
        <v>2.6913561996920986E-2</v>
      </c>
      <c r="AB853" s="61">
        <f>SQRT($T$53*VLOOKUP(AB850,$P$51:$T$60,5))*(1-$W$22)*Q853*VLOOKUP(AB850,P851:Q860,2)</f>
        <v>1.3638083410751779E-3</v>
      </c>
      <c r="AC853" s="61">
        <f>SQRT($T$53*VLOOKUP(AC850,$P$51:$T$60,5))*(1-$X$22)*Q853*VLOOKUP(AC850,P851:Q860,2)</f>
        <v>6.319128103979655E-3</v>
      </c>
      <c r="AD853" s="61">
        <f>SQRT($T$53*VLOOKUP(AD850,$P$51:$T$60,5))*(1-$Y$22)*Q853*VLOOKUP(AD850,P851:Q860,2)</f>
        <v>9.4825507303575342E-3</v>
      </c>
      <c r="AE853" s="155">
        <f>SQRT($T$53*VLOOKUP(AE850,$P$51:$T$60,5))*(1-$Z$22)*Q853*VLOOKUP(AE850,P851:Q860,2)</f>
        <v>8.6393865235248595E-3</v>
      </c>
      <c r="AF853" s="84">
        <f>$U$53*Q853</f>
        <v>6.7229293447545253E-6</v>
      </c>
      <c r="AG853" s="82"/>
      <c r="AH853" s="65"/>
      <c r="AI853" s="61"/>
      <c r="AJ853" s="66" t="s">
        <v>575</v>
      </c>
      <c r="AK853" s="66" t="e">
        <f>1/0</f>
        <v>#DIV/0!</v>
      </c>
      <c r="AL853" s="61"/>
      <c r="AM853" s="65" t="s">
        <v>575</v>
      </c>
      <c r="AN853" s="66">
        <f>IF(AH860&gt;=0,0,AK860)</f>
        <v>0</v>
      </c>
      <c r="AO853" s="61">
        <f>AN853</f>
        <v>0</v>
      </c>
      <c r="AP853" s="61">
        <f>IF(AO852&lt;AO853,AO852,AO853)</f>
        <v>0</v>
      </c>
      <c r="AQ853" s="67">
        <f>AP853</f>
        <v>0</v>
      </c>
      <c r="AR853" s="81"/>
      <c r="AS853" s="59">
        <v>3</v>
      </c>
      <c r="AT853" s="61">
        <f t="shared" si="154"/>
        <v>0.11558353539329831</v>
      </c>
      <c r="AU853" s="61">
        <f>SUMPRODUCT(Q851:Q860,$AV$51:$AV$60)</f>
        <v>0.89314761726728664</v>
      </c>
      <c r="AV853" s="68">
        <f>IF($AA$9,EXP((AT853/AH852)*(AQ856-1)-LN(AQ856-AH852)-AH851*(2*AU853/AH851-AT853/AH852)*LN((AQ856+2.41421536*AH852)/(AQ856-0.41421536*AH852))/(AH852*2.82842713)      ),1)</f>
        <v>0.17156850668848952</v>
      </c>
    </row>
    <row r="854" spans="14:56" x14ac:dyDescent="0.25">
      <c r="N854" s="82"/>
      <c r="O854" s="172"/>
      <c r="P854" s="78">
        <v>4</v>
      </c>
      <c r="Q854" s="61">
        <f>N839/N846</f>
        <v>0.12592706197499878</v>
      </c>
      <c r="R854" s="62"/>
      <c r="S854" s="62"/>
      <c r="T854" s="60"/>
      <c r="U854" s="63"/>
      <c r="V854" s="153">
        <f>SQRT($T$54*VLOOKUP(V850,$P$51:$T$60,5))*(1-$Q$23)*Q854*VLOOKUP(V850,P851:Q860,2)</f>
        <v>5.0127661046525281E-3</v>
      </c>
      <c r="W854" s="61">
        <f>SQRT($T$54*VLOOKUP(W850,$P$51:$T$60,5))*(1-$R$23)*Q854*VLOOKUP(W850,P851:Q860,2)</f>
        <v>1.2439963952732743E-2</v>
      </c>
      <c r="X854" s="61">
        <f>SQRT($T$54*VLOOKUP(X850,$P$51:$T$60,5))*(1-$S$23)*Q854*VLOOKUP(X850,P851:Q860,2)</f>
        <v>2.1977133335018537E-2</v>
      </c>
      <c r="Y854" s="61">
        <f>SQRT($T$54*VLOOKUP(Y850,$P$51:$T$60,5))*(1-$T$23)*Q854*VLOOKUP(Y850,P851:Q860,2)</f>
        <v>2.9511090593272327E-2</v>
      </c>
      <c r="Z854" s="61">
        <f>SQRT($T$54*VLOOKUP(Z850,$P$51:$T$60,5))*(1-$U$23)*Q854*VLOOKUP(Z850,P851:Q860,2)</f>
        <v>2.8481935469210455E-2</v>
      </c>
      <c r="AA854" s="61">
        <f>SQRT($T$54*VLOOKUP(AA850,$P$51:$T$60,5))*(1-$V$23)*Q854*VLOOKUP(AA850,P851:Q860,2)</f>
        <v>3.4270001075718023E-2</v>
      </c>
      <c r="AB854" s="61">
        <f>SQRT($T$54*VLOOKUP(AB850,$P$51:$T$60,5))*(1-$W$23)*Q854*VLOOKUP(AB850,P851:Q860,2)</f>
        <v>1.835666102144817E-3</v>
      </c>
      <c r="AC854" s="61">
        <f>SQRT($T$54*VLOOKUP(AC850,$P$51:$T$60,5))*(1-$X$23)*Q854*VLOOKUP(AC850,P851:Q860,2)</f>
        <v>8.368547863422466E-3</v>
      </c>
      <c r="AD854" s="61">
        <f>SQRT($T$54*VLOOKUP(AD850,$P$51:$T$60,5))*(1-$Y$23)*Q854*VLOOKUP(AD850,P851:Q860,2)</f>
        <v>1.3912775631755182E-2</v>
      </c>
      <c r="AE854" s="155">
        <f>SQRT($T$54*VLOOKUP(AE850,$P$51:$T$60,5))*(1-$Z$23)*Q854*VLOOKUP(AE850,P851:Q860,2)</f>
        <v>1.0496675165995987E-2</v>
      </c>
      <c r="AF854" s="84">
        <f>$U$54*Q854</f>
        <v>9.1154605156425145E-6</v>
      </c>
      <c r="AG854" s="59" t="s">
        <v>570</v>
      </c>
      <c r="AH854" s="60">
        <f>AH852-1</f>
        <v>-0.89292065525912778</v>
      </c>
      <c r="AI854" s="61"/>
      <c r="AJ854" s="66"/>
      <c r="AK854" s="61"/>
      <c r="AL854" s="61"/>
      <c r="AM854" s="50"/>
      <c r="AN854" s="65"/>
      <c r="AO854" s="65"/>
      <c r="AP854" s="65"/>
      <c r="AQ854" s="65"/>
      <c r="AR854" s="81"/>
      <c r="AS854" s="59">
        <v>4</v>
      </c>
      <c r="AT854" s="61">
        <f t="shared" si="154"/>
        <v>0.14849269129567372</v>
      </c>
      <c r="AU854" s="61">
        <f>SUMPRODUCT(Q851:Q860,$AW$51:$AW$60)</f>
        <v>1.111504853005022</v>
      </c>
      <c r="AV854" s="68">
        <f>IF($AA$10,EXP((AT854/AH852)*(AQ856-1)-LN(AQ856-AH852)-AH851*(2*AU854/AH851-AT854/AH852)*LN((AQ856+2.41421536*AH852)/(AQ856-0.41421536*AH852))/(AH852*2.82842713)      ),1)</f>
        <v>6.2368915175565864E-2</v>
      </c>
    </row>
    <row r="855" spans="14:56" x14ac:dyDescent="0.25">
      <c r="N855" s="82"/>
      <c r="O855" s="172"/>
      <c r="P855" s="78">
        <v>5</v>
      </c>
      <c r="Q855" s="61">
        <f>N840/N846</f>
        <v>0.12573146516577871</v>
      </c>
      <c r="R855" s="62"/>
      <c r="S855" s="62"/>
      <c r="T855" s="60"/>
      <c r="U855" s="63"/>
      <c r="V855" s="153">
        <f>SQRT($T$55*VLOOKUP(V850,$P$51:$T$60,5))*(1-$Q$24)*Q855*VLOOKUP(V850,P851:Q860,2)</f>
        <v>4.7757341586766181E-3</v>
      </c>
      <c r="W855" s="61">
        <f>SQRT($T$55*VLOOKUP(W850,$P$51:$T$60,5))*(1-$R$24)*Q855*VLOOKUP(W850,P851:Q860,2)</f>
        <v>1.3364764664005664E-2</v>
      </c>
      <c r="X855" s="61">
        <f>SQRT($T$55*VLOOKUP(X850,$P$51:$T$60,5))*(1-$S$24)*Q855*VLOOKUP(X850,P851:Q860,2)</f>
        <v>2.1438356796703424E-2</v>
      </c>
      <c r="Y855" s="61">
        <f>SQRT($T$55*VLOOKUP(Y850,$P$51:$T$60,5))*(1-$T$24)*Q855*VLOOKUP(Y850,P851:Q860,2)</f>
        <v>2.8481935469210459E-2</v>
      </c>
      <c r="Z855" s="61">
        <f>SQRT($T$55*VLOOKUP(Z850,$P$51:$T$60,5))*(1-$U$24)*Q855*VLOOKUP(Z850,P851:Q860,2)</f>
        <v>2.7466692841129372E-2</v>
      </c>
      <c r="AA855" s="61">
        <f>SQRT($T$55*VLOOKUP(AA850,$P$51:$T$60,5))*(1-$V$24)*Q855*VLOOKUP(AA850,P851:Q860,2)</f>
        <v>3.5703738018628063E-2</v>
      </c>
      <c r="AB855" s="61">
        <f>SQRT($T$55*VLOOKUP(AB850,$P$51:$T$60,5))*(1-$W$24)*Q855*VLOOKUP(AB850,P851:Q860,2)</f>
        <v>1.726090595686382E-3</v>
      </c>
      <c r="AC855" s="61">
        <f>SQRT($T$55*VLOOKUP(AC850,$P$51:$T$60,5))*(1-$X$24)*Q855*VLOOKUP(AC850,P851:Q860,2)</f>
        <v>8.1973699568869789E-3</v>
      </c>
      <c r="AD855" s="61">
        <f>SQRT($T$55*VLOOKUP(AD850,$P$51:$T$60,5))*(1-$Y$24)*Q855*VLOOKUP(AD850,P851:Q860,2)</f>
        <v>1.2786006307952152E-2</v>
      </c>
      <c r="AE855" s="155">
        <f>SQRT($T$55*VLOOKUP(AE850,$P$51:$T$60,5))*(1-$Z$24)*Q855*VLOOKUP(AE850,P851:Q860,2)</f>
        <v>1.1155065762635663E-2</v>
      </c>
      <c r="AF855" s="84">
        <f>$U$55*Q855</f>
        <v>9.0992505941157712E-6</v>
      </c>
      <c r="AG855" s="59" t="s">
        <v>571</v>
      </c>
      <c r="AH855" s="60">
        <f>AH851-3*AH852*AH852-2*AH852</f>
        <v>0.5770361201765446</v>
      </c>
      <c r="AI855" s="61" t="s">
        <v>584</v>
      </c>
      <c r="AJ855" s="66" t="s">
        <v>585</v>
      </c>
      <c r="AK855" s="61">
        <f>AH858^2/AH859^3</f>
        <v>-0.41970654245973882</v>
      </c>
      <c r="AL855" s="61"/>
      <c r="AM855" s="50"/>
      <c r="AN855" s="65"/>
      <c r="AO855" s="65"/>
      <c r="AP855" s="65"/>
      <c r="AQ855" s="65"/>
      <c r="AR855" s="81"/>
      <c r="AS855" s="59">
        <v>5</v>
      </c>
      <c r="AT855" s="61">
        <f t="shared" si="154"/>
        <v>0.14845922339919562</v>
      </c>
      <c r="AU855" s="61">
        <f>SUMPRODUCT(Q851:Q860,$AX$51:$AX$60)</f>
        <v>1.1051290498112116</v>
      </c>
      <c r="AV855" s="68">
        <f>IF($AA$11,EXP((AT855/AH852)*(AQ856-1)-LN(AQ856-AH852)-AH851*(2*AU855/AH851-AT855/AH852)*LN((AQ856+2.41421536*AH852)/(AQ856-0.41421536*AH852))/(AH852*2.82842713)      ),1)</f>
        <v>6.5687956295352012E-2</v>
      </c>
    </row>
    <row r="856" spans="14:56" x14ac:dyDescent="0.25">
      <c r="N856" s="82"/>
      <c r="O856" s="172"/>
      <c r="P856" s="78">
        <v>6</v>
      </c>
      <c r="Q856" s="61">
        <f>N841/N846</f>
        <v>0.12962149435870282</v>
      </c>
      <c r="R856" s="62"/>
      <c r="S856" s="62"/>
      <c r="T856" s="60"/>
      <c r="U856" s="63"/>
      <c r="V856" s="153">
        <f>SQRT($T$56*VLOOKUP(V850,$P$51:$T$60,5))*(1-$Q$25)*Q856*VLOOKUP(V850,P851:Q860,2)</f>
        <v>6.2245039735835178E-3</v>
      </c>
      <c r="W856" s="61">
        <f>SQRT($T$56*VLOOKUP(W850,$P$51:$T$60,5))*(1-$R$25)*Q856*VLOOKUP(W850,P851:Q860,2)</f>
        <v>1.7122524101744429E-2</v>
      </c>
      <c r="X856" s="61">
        <f>SQRT($T$56*VLOOKUP(X850,$P$51:$T$60,5))*(1-$S$25)*Q856*VLOOKUP(X850,P851:Q860,2)</f>
        <v>2.6913561996920986E-2</v>
      </c>
      <c r="Y856" s="61">
        <f>SQRT($T$56*VLOOKUP(Y850,$P$51:$T$60,5))*(1-$T$25)*Q856*VLOOKUP(Y850,P851:Q860,2)</f>
        <v>3.4270001075718017E-2</v>
      </c>
      <c r="Z856" s="61">
        <f>SQRT($T$56*VLOOKUP(Z850,$P$51:$T$60,5))*(1-$U$25)*Q856*VLOOKUP(Z850,P851:Q860,2)</f>
        <v>3.5703738018628063E-2</v>
      </c>
      <c r="AA856" s="61">
        <f>SQRT($T$56*VLOOKUP(AA850,$P$51:$T$60,5))*(1-$V$25)*Q856*VLOOKUP(AA850,P851:Q860,2)</f>
        <v>4.641100826649109E-2</v>
      </c>
      <c r="AB856" s="61">
        <f>SQRT($T$56*VLOOKUP(AB850,$P$51:$T$60,5))*(1-$W$25)*Q856*VLOOKUP(AB850,P851:Q860,2)</f>
        <v>2.4771877718045465E-3</v>
      </c>
      <c r="AC856" s="61">
        <f>SQRT($T$56*VLOOKUP(AC850,$P$51:$T$60,5))*(1-$X$25)*Q856*VLOOKUP(AC850,P851:Q860,2)</f>
        <v>1.0629057498755094E-2</v>
      </c>
      <c r="AD856" s="61">
        <f>SQRT($T$56*VLOOKUP(AD850,$P$51:$T$60,5))*(1-$Y$25)*Q856*VLOOKUP(AD850,P851:Q860,2)</f>
        <v>1.6348249020684817E-2</v>
      </c>
      <c r="AE856" s="155">
        <f>SQRT($T$56*VLOOKUP(AE850,$P$51:$T$60,5))*(1-$Z$25)*Q856*VLOOKUP(AE850,P851:Q860,2)</f>
        <v>1.4500382258373664E-2</v>
      </c>
      <c r="AF856" s="84">
        <f>$U$56*Q856</f>
        <v>1.1669666207778739E-5</v>
      </c>
      <c r="AG856" s="59" t="s">
        <v>572</v>
      </c>
      <c r="AH856" s="60">
        <f>-1*AH851*AH852+AH852^2+AH852^3</f>
        <v>-7.5710176260850151E-2</v>
      </c>
      <c r="AI856" s="61"/>
      <c r="AJ856" s="66" t="s">
        <v>586</v>
      </c>
      <c r="AK856" s="61" t="e">
        <f>SQRT(1-AK855)/SQRT(AK855)*AH858/ABS(AH858)</f>
        <v>#NUM!</v>
      </c>
      <c r="AL856" s="61"/>
      <c r="AM856" s="50"/>
      <c r="AN856" s="65"/>
      <c r="AO856" s="65"/>
      <c r="AP856" s="65" t="s">
        <v>579</v>
      </c>
      <c r="AQ856" s="61">
        <f>IF(AH860&gt;=0,AQ851,AQ853)</f>
        <v>0.16587119894401242</v>
      </c>
      <c r="AR856" s="81"/>
      <c r="AS856" s="59">
        <v>6</v>
      </c>
      <c r="AT856" s="61">
        <f t="shared" si="154"/>
        <v>0.18468301041282212</v>
      </c>
      <c r="AU856" s="61">
        <f>SUMPRODUCT(Q851:Q860,$AY$51:$AY$60)</f>
        <v>1.3674229046513711</v>
      </c>
      <c r="AV856" s="68">
        <f>IF($AA$12,EXP((AT856/AH852)*(AQ856-1)-LN(AQ856-AH852)-AH851*(2*AU856/AH851-AT856/AH852)*LN((AQ856+2.41421536*AH852)/(AQ856-0.41421536*AH852))/(AH852*2.82842713)      ),1)</f>
        <v>1.7990836363085228E-2</v>
      </c>
    </row>
    <row r="857" spans="14:56" x14ac:dyDescent="0.25">
      <c r="N857" s="82"/>
      <c r="O857" s="172"/>
      <c r="P857" s="78">
        <v>7</v>
      </c>
      <c r="Q857" s="61">
        <f>N842/N846</f>
        <v>3.9090198547357215E-2</v>
      </c>
      <c r="R857" s="62"/>
      <c r="S857" s="62"/>
      <c r="T857" s="60"/>
      <c r="U857" s="63"/>
      <c r="V857" s="153">
        <f>SQRT($T$57*VLOOKUP(V850,$P$51:$T$60,5))*(1-$Q$26)*Q857*VLOOKUP(V850,P851:Q860,2)</f>
        <v>3.3280655389838197E-4</v>
      </c>
      <c r="W857" s="61">
        <f>SQRT($T$57*VLOOKUP(W850,$P$51:$T$60,5))*(1-$R$26)*Q857*VLOOKUP(W850,P851:Q860,2)</f>
        <v>8.8248763342707842E-4</v>
      </c>
      <c r="X857" s="61">
        <f>SQRT($T$57*VLOOKUP(X850,$P$51:$T$60,5))*(1-$S$26)*Q857*VLOOKUP(X850,P851:Q860,2)</f>
        <v>1.3638083410751779E-3</v>
      </c>
      <c r="Y857" s="61">
        <f>SQRT($T$57*VLOOKUP(Y850,$P$51:$T$60,5))*(1-$T$26)*Q857*VLOOKUP(Y850,P851:Q860,2)</f>
        <v>1.835666102144817E-3</v>
      </c>
      <c r="Z857" s="61">
        <f>SQRT($T$57*VLOOKUP(Z850,$P$51:$T$60,5))*(1-$U$26)*Q857*VLOOKUP(Z850,P851:Q860,2)</f>
        <v>1.726090595686382E-3</v>
      </c>
      <c r="AA857" s="61">
        <f>SQRT($T$57*VLOOKUP(AA850,$P$51:$T$60,5))*(1-$V$26)*Q857*VLOOKUP(AA850,P851:Q860,2)</f>
        <v>2.4771877718045465E-3</v>
      </c>
      <c r="AB857" s="61">
        <f>SQRT($T$57*VLOOKUP(AB850,$P$51:$T$60,5))*(1-$W$26)*Q857*VLOOKUP(AB850,P851:Q860,2)</f>
        <v>1.349045080021756E-4</v>
      </c>
      <c r="AC857" s="61">
        <f>SQRT($T$57*VLOOKUP(AC850,$P$51:$T$60,5))*(1-$X$26)*Q857*VLOOKUP(AC850,P851:Q860,2)</f>
        <v>6.639308704802459E-4</v>
      </c>
      <c r="AD857" s="61">
        <f>SQRT($T$57*VLOOKUP(AD850,$P$51:$T$60,5))*(1-$Y$26)*Q857*VLOOKUP(AD850,P851:Q860,2)</f>
        <v>7.74448420538895E-4</v>
      </c>
      <c r="AE857" s="155">
        <f>SQRT($T$57*VLOOKUP(AE850,$P$51:$T$60,5))*(1-$Z$26)*Q857*VLOOKUP(AE850,P851:Q860,2)</f>
        <v>7.1485572249765407E-4</v>
      </c>
      <c r="AF857" s="84">
        <f>$U$57*Q857</f>
        <v>9.4011282942069909E-7</v>
      </c>
      <c r="AG857" s="82"/>
      <c r="AH857" s="65"/>
      <c r="AI857" s="61"/>
      <c r="AJ857" s="66" t="s">
        <v>587</v>
      </c>
      <c r="AK857" s="61" t="e">
        <f>IF(ATAN(AK856)&lt;0,ATAN(AK856)+PI(),ATAN(AK856))</f>
        <v>#NUM!</v>
      </c>
      <c r="AL857" s="61"/>
      <c r="AM857" s="50"/>
      <c r="AN857" s="65"/>
      <c r="AO857" s="65"/>
      <c r="AP857" s="65"/>
      <c r="AQ857" s="65"/>
      <c r="AR857" s="81"/>
      <c r="AS857" s="59">
        <v>7</v>
      </c>
      <c r="AT857" s="61">
        <f t="shared" si="154"/>
        <v>4.9335284646156045E-2</v>
      </c>
      <c r="AU857" s="61">
        <f>SUMPRODUCT(Q851:Q860,$AZ$51:$AZ$60)</f>
        <v>0.23481514829060757</v>
      </c>
      <c r="AV857" s="68">
        <f>IF($AA$13,EXP((AT857/AH852)*(AQ856-1)-LN(AQ856-AH852)-AH851*(2*AU857/AH851-AT857/AH852)*LN((AQ856+2.41421536*AH852)/(AQ856-0.41421536*AH852))/(AH852*2.82842713)      ),1)</f>
        <v>8.0117645940138331</v>
      </c>
    </row>
    <row r="858" spans="14:56" x14ac:dyDescent="0.25">
      <c r="N858" s="82"/>
      <c r="O858" s="172"/>
      <c r="P858" s="78">
        <v>8</v>
      </c>
      <c r="Q858" s="61">
        <f>N843/N846</f>
        <v>8.8114409278777797E-2</v>
      </c>
      <c r="R858" s="62"/>
      <c r="S858" s="62"/>
      <c r="T858" s="60"/>
      <c r="U858" s="63"/>
      <c r="V858" s="153">
        <f>SQRT($T$58*VLOOKUP(V850,$P$51:$T$60,5))*(1-$Q$27)*Q858*VLOOKUP(V850,P851:Q860,2)</f>
        <v>1.5094614876596702E-3</v>
      </c>
      <c r="W858" s="61">
        <f>SQRT($T$58*VLOOKUP(W850,$P$51:$T$60,5))*(1-$R$27)*Q858*VLOOKUP(W850,P851:Q860,2)</f>
        <v>3.9072066888124809E-3</v>
      </c>
      <c r="X858" s="61">
        <f>SQRT($T$58*VLOOKUP(X850,$P$51:$T$60,5))*(1-$S$27)*Q858*VLOOKUP(X850,P851:Q860,2)</f>
        <v>6.319128103979655E-3</v>
      </c>
      <c r="Y858" s="61">
        <f>SQRT($T$58*VLOOKUP(Y850,$P$51:$T$60,5))*(1-$T$27)*Q858*VLOOKUP(Y850,P851:Q860,2)</f>
        <v>8.368547863422466E-3</v>
      </c>
      <c r="Z858" s="61">
        <f>SQRT($T$58*VLOOKUP(Z850,$P$51:$T$60,5))*(1-$U$27)*Q858*VLOOKUP(Z850,P851:Q860,2)</f>
        <v>8.1973699568869789E-3</v>
      </c>
      <c r="AA858" s="61">
        <f>SQRT($T$58*VLOOKUP(AA850,$P$51:$T$60,5))*(1-$V$27)*Q858*VLOOKUP(AA850,P851:Q860,2)</f>
        <v>1.0629057498755092E-2</v>
      </c>
      <c r="AB858" s="61">
        <f>SQRT($T$58*VLOOKUP(AB850,$P$51:$T$60,5))*(1-$W$27)*Q858*VLOOKUP(AB850,P851:Q860,2)</f>
        <v>6.6393087048024601E-4</v>
      </c>
      <c r="AC858" s="61">
        <f>SQRT($T$58*VLOOKUP(AC850,$P$51:$T$60,5))*(1-$X$27)*Q858*VLOOKUP(AC850,P851:Q860,2)</f>
        <v>3.1592017140088589E-3</v>
      </c>
      <c r="AD858" s="61">
        <f>SQRT($T$58*VLOOKUP(AD850,$P$51:$T$60,5))*(1-$Y$27)*Q858*VLOOKUP(AD850,P851:Q860,2)</f>
        <v>4.1087068784431144E-3</v>
      </c>
      <c r="AE858" s="155">
        <f>SQRT($T$58*VLOOKUP(AE850,$P$51:$T$60,5))*(1-$Z$27)*Q858*VLOOKUP(AE850,P851:Q860,2)</f>
        <v>3.574353588123315E-3</v>
      </c>
      <c r="AF858" s="84">
        <f>$U$58*Q858</f>
        <v>2.3505652948042829E-6</v>
      </c>
      <c r="AG858" s="59" t="s">
        <v>582</v>
      </c>
      <c r="AH858" s="61">
        <f>AH854*AH855/6-AH856/2-AH854^3/27</f>
        <v>-2.1651632747368386E-2</v>
      </c>
      <c r="AI858" s="61"/>
      <c r="AJ858" s="66" t="s">
        <v>573</v>
      </c>
      <c r="AK858" s="61" t="e">
        <f>2*SQRT(AH859)*COS(AK857/3)-AH854/3</f>
        <v>#NUM!</v>
      </c>
      <c r="AL858" s="69" t="e">
        <f>AK858^3+AH854*AK858^2+AH855*AK858+AH856</f>
        <v>#NUM!</v>
      </c>
      <c r="AM858" s="50"/>
      <c r="AN858" s="65"/>
      <c r="AO858" s="65"/>
      <c r="AP858" s="65"/>
      <c r="AQ858" s="65"/>
      <c r="AR858" s="81"/>
      <c r="AS858" s="59">
        <v>8</v>
      </c>
      <c r="AT858" s="61">
        <f t="shared" si="154"/>
        <v>5.4723128868748194E-2</v>
      </c>
      <c r="AU858" s="61">
        <f>SUMPRODUCT(Q851:Q860,$BA$51:$BA$60)</f>
        <v>0.48175149864998246</v>
      </c>
      <c r="AV858" s="68">
        <f>IF($AA$14,EXP((AT858/AH852)*(AQ856-1)-LN(AQ856-AH852)-AH851*(2*AU858/AH851-AT858/AH852)*LN((AQ856+2.41421536*AH852)/(AQ856-0.41421536*AH852))/(AH852*2.82842713)      ),1)</f>
        <v>1.1867180463947427</v>
      </c>
    </row>
    <row r="859" spans="14:56" x14ac:dyDescent="0.25">
      <c r="N859" s="82"/>
      <c r="O859" s="172"/>
      <c r="P859" s="78">
        <v>9</v>
      </c>
      <c r="Q859" s="61">
        <f>N844/N846</f>
        <v>0.10887503245898639</v>
      </c>
      <c r="R859" s="62"/>
      <c r="S859" s="62"/>
      <c r="T859" s="60"/>
      <c r="U859" s="63"/>
      <c r="V859" s="153">
        <f>SQRT($T$59*VLOOKUP(V850,$P$51:$T$60,5))*(1-$Q$28)*Q859*VLOOKUP(V850,P851:Q860,2)</f>
        <v>2.1938973749687555E-3</v>
      </c>
      <c r="W859" s="61">
        <f>SQRT($T$59*VLOOKUP(W850,$P$51:$T$60,5))*(1-$R$28)*Q859*VLOOKUP(W850,P851:Q860,2)</f>
        <v>5.9471164830769124E-3</v>
      </c>
      <c r="X859" s="61">
        <f>SQRT($T$59*VLOOKUP(X850,$P$51:$T$60,5))*(1-$S$28)*Q859*VLOOKUP(X850,P851:Q860,2)</f>
        <v>9.4825507303575342E-3</v>
      </c>
      <c r="Y859" s="61">
        <f>SQRT($T$59*VLOOKUP(Y850,$P$51:$T$60,5))*(1-$T$28)*Q859*VLOOKUP(Y850,P851:Q860,2)</f>
        <v>1.3912775631755182E-2</v>
      </c>
      <c r="Z859" s="61">
        <f>SQRT($T$59*VLOOKUP(Z850,$P$51:$T$60,5))*(1-$U$28)*Q859*VLOOKUP(Z850,P851:Q860,2)</f>
        <v>1.2786006307952151E-2</v>
      </c>
      <c r="AA859" s="61">
        <f>SQRT($T$59*VLOOKUP(AA850,$P$51:$T$60,5))*(1-$V$28)*Q859*VLOOKUP(AA850,P851:Q860,2)</f>
        <v>1.6348249020684817E-2</v>
      </c>
      <c r="AB859" s="61">
        <f>SQRT($T$59*VLOOKUP(AB850,$P$51:$T$60,5))*(1-$W$28)*Q859*VLOOKUP(AB850,P851:Q860,2)</f>
        <v>7.74448420538895E-4</v>
      </c>
      <c r="AC859" s="61">
        <f>SQRT($T$59*VLOOKUP(AC850,$P$51:$T$60,5))*(1-$X$28)*Q859*VLOOKUP(AC850,P851:Q860,2)</f>
        <v>4.1087068784431144E-3</v>
      </c>
      <c r="AD859" s="61">
        <f>SQRT($T$59*VLOOKUP(AD850,$P$51:$T$60,5))*(1-$Y$28)*Q859*VLOOKUP(AD850,P851:Q860,2)</f>
        <v>6.5590705693434484E-3</v>
      </c>
      <c r="AE859" s="155">
        <f>SQRT($T$59*VLOOKUP(AE850,$P$51:$T$60,5))*(1-$Z$28)*Q859*VLOOKUP(AE850,P851:Q860,2)</f>
        <v>5.4511747086748502E-3</v>
      </c>
      <c r="AF859" s="84">
        <f>$U$59*Q859</f>
        <v>2.9410262625552323E-6</v>
      </c>
      <c r="AG859" s="59" t="s">
        <v>558</v>
      </c>
      <c r="AH859" s="61">
        <f>AH854^2/9-AH855/3</f>
        <v>-0.10375567377124928</v>
      </c>
      <c r="AI859" s="61"/>
      <c r="AJ859" s="66" t="s">
        <v>574</v>
      </c>
      <c r="AK859" s="61" t="e">
        <f>2*SQRT(AH859)*COS((AK857+2*PI())/3)-AH854/3</f>
        <v>#NUM!</v>
      </c>
      <c r="AL859" s="69" t="e">
        <f>AK859^3+AK859^2*AH854+AK859*AH855+AH856</f>
        <v>#NUM!</v>
      </c>
      <c r="AM859" s="50"/>
      <c r="AN859" s="65"/>
      <c r="AO859" s="50"/>
      <c r="AP859" s="65"/>
      <c r="AQ859" s="65"/>
      <c r="AR859" s="81"/>
      <c r="AS859" s="59">
        <v>9</v>
      </c>
      <c r="AT859" s="61">
        <f t="shared" si="154"/>
        <v>5.5413571276127595E-2</v>
      </c>
      <c r="AU859" s="61">
        <f>SUMPRODUCT(Q851:Q860,$BB$51:$BB$60)</f>
        <v>0.59958801671221762</v>
      </c>
      <c r="AV859" s="68">
        <f>IF($AA$15,EXP((AT859/AH852)*(AQ856-1)-LN(AQ856-AH852)-AH851*(2*AU859/AH851-AT859/AH852)*LN((AQ856+2.41421536*AH852)/(AQ856-0.41421536*AH852))/(AH852*2.82842713)      ),1)</f>
        <v>0.45596616122409633</v>
      </c>
    </row>
    <row r="860" spans="14:56" x14ac:dyDescent="0.25">
      <c r="N860" s="82"/>
      <c r="O860" s="172"/>
      <c r="P860" s="78">
        <v>10</v>
      </c>
      <c r="Q860" s="61">
        <f>N845/N846</f>
        <v>9.6045979877510401E-2</v>
      </c>
      <c r="R860" s="62"/>
      <c r="S860" s="62"/>
      <c r="T860" s="60"/>
      <c r="U860" s="63"/>
      <c r="V860" s="153">
        <f>SQRT($T$60*VLOOKUP(V850,$P$51:$T$60,5))*(1-$Q$29)*Q860*VLOOKUP(V850,P851:Q860,2)</f>
        <v>1.9477331798709045E-3</v>
      </c>
      <c r="W860" s="61">
        <f>SQRT($T$60*VLOOKUP(W850,$P$51:$T$60,5))*(1-$R$29)*Q860*VLOOKUP(W850,P851:Q860,2)</f>
        <v>5.3437297635115545E-3</v>
      </c>
      <c r="X860" s="61">
        <f>SQRT($T$60*VLOOKUP(X850,$P$51:$T$60,5))*(1-$S$29)*Q860*VLOOKUP(X850,P851:Q860,2)</f>
        <v>8.6393865235248578E-3</v>
      </c>
      <c r="Y860" s="61">
        <f>SQRT($T$60*VLOOKUP(Y850,$P$51:$T$60,5))*(1-$T$29)*Q860*VLOOKUP(Y850,P851:Q860,2)</f>
        <v>1.0496675165995987E-2</v>
      </c>
      <c r="Z860" s="61">
        <f>SQRT($T$60*VLOOKUP(Z850,$P$51:$T$60,5))*(1-$U$29)*Q860*VLOOKUP(Z850,P851:Q860,2)</f>
        <v>1.1155065762635663E-2</v>
      </c>
      <c r="AA860" s="61">
        <f>SQRT($T$60*VLOOKUP(AA850,$P$51:$T$60,5))*(1-$V$29)*Q860*VLOOKUP(AA850,P851:Q860,2)</f>
        <v>1.4500382258373662E-2</v>
      </c>
      <c r="AB860" s="61">
        <f>SQRT($T$60*VLOOKUP(AB850,$P$51:$T$60,5))*(1-$W$29)*Q860*VLOOKUP(AB850,P851:Q860,2)</f>
        <v>7.1485572249765396E-4</v>
      </c>
      <c r="AC860" s="61">
        <f>SQRT($T$60*VLOOKUP(AC850,$P$51:$T$60,5))*(1-$X$29)*Q860*VLOOKUP(AC850,P851:Q860,2)</f>
        <v>3.5743535881233154E-3</v>
      </c>
      <c r="AD860" s="61">
        <f>SQRT($T$60*VLOOKUP(AD850,$P$51:$T$60,5))*(1-$Y$29)*Q860*VLOOKUP(AD850,P851:Q860,2)</f>
        <v>5.4511747086748502E-3</v>
      </c>
      <c r="AE860" s="155">
        <f>SQRT($T$60*VLOOKUP(AE850,$P$51:$T$60,5))*(1-$Z$29)*Q860*VLOOKUP(AE850,P851:Q860,2)</f>
        <v>4.5304140869261589E-3</v>
      </c>
      <c r="AF860" s="84">
        <f>$U$60*Q860</f>
        <v>3.4840553871940106E-6</v>
      </c>
      <c r="AG860" s="59" t="s">
        <v>72</v>
      </c>
      <c r="AH860" s="63">
        <f>AH858^2-AH859^3</f>
        <v>1.5857479135067722E-3</v>
      </c>
      <c r="AI860" s="61"/>
      <c r="AJ860" s="66" t="s">
        <v>575</v>
      </c>
      <c r="AK860" s="61" t="e">
        <f>2*SQRT(AH859)*COS((AK857+4*PI())/3)-AH854/3</f>
        <v>#NUM!</v>
      </c>
      <c r="AL860" s="69" t="e">
        <f>AK860^3+AK860^2*AH854+AH855*AK860+AH856</f>
        <v>#NUM!</v>
      </c>
      <c r="AM860" s="50"/>
      <c r="AN860" s="65"/>
      <c r="AO860" s="50"/>
      <c r="AP860" s="65"/>
      <c r="AQ860" s="65"/>
      <c r="AR860" s="81"/>
      <c r="AS860" s="59">
        <v>10</v>
      </c>
      <c r="AT860" s="61">
        <f t="shared" si="154"/>
        <v>7.4413442121268769E-2</v>
      </c>
      <c r="AU860" s="61">
        <f>SUMPRODUCT(Q851:Q860,$BC$51:$BC$60)</f>
        <v>0.58144344983031526</v>
      </c>
      <c r="AV860" s="68">
        <f>IF($AA$16,EXP((AT860/AH852)*(AQ856-1)-LN(AQ856-AH852)-AH851*(2*AU860/AH851-AT860/AH852)*LN((AQ856+2.41421536*AH852)/(AQ856-0.41421536*AH852))/(AH852*2.82842713)      ),1)</f>
        <v>0.83642818941386898</v>
      </c>
      <c r="AW860" s="65"/>
      <c r="AX860" s="65"/>
      <c r="AY860" s="65"/>
      <c r="AZ860" s="65"/>
      <c r="BA860" s="65"/>
      <c r="BB860" s="65"/>
      <c r="BC860" s="65"/>
      <c r="BD860" s="65"/>
    </row>
    <row r="861" spans="14:56" x14ac:dyDescent="0.25">
      <c r="N861" s="173"/>
      <c r="O861" s="80"/>
      <c r="P861" s="93"/>
      <c r="Q861" s="72">
        <f>SUM(Q851:Q860)</f>
        <v>1</v>
      </c>
      <c r="R861" s="73"/>
      <c r="S861" s="73"/>
      <c r="T861" s="73"/>
      <c r="U861" s="73"/>
      <c r="V861" s="70"/>
      <c r="W861" s="73"/>
      <c r="X861" s="73"/>
      <c r="Y861" s="73"/>
      <c r="Z861" s="73"/>
      <c r="AA861" s="73"/>
      <c r="AB861" s="73"/>
      <c r="AC861" s="73"/>
      <c r="AD861" s="73"/>
      <c r="AE861" s="88">
        <f>SUM(V851:AE860)</f>
        <v>0.98094535243175318</v>
      </c>
      <c r="AF861" s="85">
        <f>SUM(AF851:AF860)</f>
        <v>5.2198758008787741E-5</v>
      </c>
      <c r="AG861" s="70"/>
      <c r="AH861" s="73"/>
      <c r="AI861" s="74"/>
      <c r="AJ861" s="75"/>
      <c r="AK861" s="74"/>
      <c r="AL861" s="74"/>
      <c r="AM861" s="76"/>
      <c r="AN861" s="73"/>
      <c r="AO861" s="76"/>
      <c r="AP861" s="73"/>
      <c r="AQ861" s="73"/>
      <c r="AR861" s="80"/>
      <c r="AS861" s="70"/>
      <c r="AT861" s="73"/>
      <c r="AU861" s="73"/>
      <c r="AV861" s="77"/>
      <c r="AW861" s="65"/>
      <c r="AX861" s="65"/>
      <c r="AY861" s="65"/>
      <c r="AZ861" s="65"/>
      <c r="BA861" s="65"/>
      <c r="BB861" s="65"/>
      <c r="BC861" s="65"/>
      <c r="BD861" s="65"/>
    </row>
    <row r="862" spans="14:56" x14ac:dyDescent="0.25">
      <c r="N862" s="82" t="s">
        <v>590</v>
      </c>
      <c r="O862" s="81"/>
      <c r="P862" s="171"/>
      <c r="Q862" s="57" t="s">
        <v>560</v>
      </c>
      <c r="R862" s="55"/>
      <c r="S862" s="55"/>
      <c r="T862" s="55"/>
      <c r="U862" s="56"/>
      <c r="V862" s="54">
        <v>1</v>
      </c>
      <c r="W862" s="55">
        <v>2</v>
      </c>
      <c r="X862" s="55">
        <v>3</v>
      </c>
      <c r="Y862" s="55">
        <v>4</v>
      </c>
      <c r="Z862" s="55">
        <v>5</v>
      </c>
      <c r="AA862" s="55">
        <v>6</v>
      </c>
      <c r="AB862" s="55">
        <v>7</v>
      </c>
      <c r="AC862" s="55">
        <v>8</v>
      </c>
      <c r="AD862" s="55">
        <v>9</v>
      </c>
      <c r="AE862" s="58">
        <v>10</v>
      </c>
      <c r="AF862" s="83"/>
      <c r="AG862" s="54"/>
      <c r="AH862" s="55"/>
      <c r="AI862" s="55"/>
      <c r="AJ862" s="55"/>
      <c r="AK862" s="55"/>
      <c r="AL862" s="55"/>
      <c r="AM862" s="55"/>
      <c r="AN862" s="55"/>
      <c r="AO862" s="55"/>
      <c r="AP862" s="55"/>
      <c r="AQ862" s="55"/>
      <c r="AR862" s="58"/>
      <c r="AS862" s="54"/>
      <c r="AT862" s="55" t="s">
        <v>565</v>
      </c>
      <c r="AU862" s="55" t="s">
        <v>577</v>
      </c>
      <c r="AV862" s="58" t="s">
        <v>590</v>
      </c>
      <c r="AW862" s="65"/>
      <c r="AX862" s="65"/>
      <c r="AY862" s="65"/>
      <c r="AZ862" s="65"/>
      <c r="BA862" s="65"/>
      <c r="BB862" s="65"/>
      <c r="BC862" s="65"/>
      <c r="BD862" s="65"/>
    </row>
    <row r="863" spans="14:56" x14ac:dyDescent="0.25">
      <c r="N863" s="82"/>
      <c r="O863" s="81"/>
      <c r="P863" s="78">
        <v>1</v>
      </c>
      <c r="Q863" s="61">
        <f>O836/O846</f>
        <v>0.20818020922348277</v>
      </c>
      <c r="R863" s="60"/>
      <c r="S863" s="60"/>
      <c r="T863" s="61"/>
      <c r="U863" s="62"/>
      <c r="V863" s="153">
        <f>SQRT($T$51*VLOOKUP(V862,$P$51:$T$60,5))*(1-$Q$20)*Q863*VLOOKUP(V862,P863:Q872,2)</f>
        <v>8.9009970038129785E-3</v>
      </c>
      <c r="W863" s="61">
        <f>SQRT($T$51*VLOOKUP(W862,$P$51:$T$60,5))*(1-$R$20)*Q863*VLOOKUP(W862,P863:Q872,2)</f>
        <v>6.9600179751591095E-3</v>
      </c>
      <c r="X863" s="61">
        <f>SQRT($T$51*VLOOKUP(X862,$P$51:$T$60,5))*(1-$S$20)*Q863*VLOOKUP(X862,P863:Q872,2)</f>
        <v>3.9876822454022482E-3</v>
      </c>
      <c r="Y863" s="61">
        <f>SQRT($T$51*VLOOKUP(Y862,$P$51:$T$60,5))*(1-$T$20)*Q863*VLOOKUP(Y862,P863:Q872,2)</f>
        <v>2.44749622242084E-3</v>
      </c>
      <c r="Z863" s="61">
        <f>SQRT($T$51*VLOOKUP(Z862,$P$51:$T$60,5))*(1-$U$20)*Q863*VLOOKUP(Z862,P863:Q872,2)</f>
        <v>2.4091901701944686E-3</v>
      </c>
      <c r="AA863" s="61">
        <f>SQRT($T$51*VLOOKUP(AA862,$P$51:$T$60,5))*(1-$V$20)*Q863*VLOOKUP(AA862,P863:Q872,2)</f>
        <v>1.1902829914410026E-3</v>
      </c>
      <c r="AB863" s="61">
        <f>SQRT($T$51*VLOOKUP(AB862,$P$51:$T$60,5))*(1-$W$20)*Q863*VLOOKUP(AB862,P863:Q872,2)</f>
        <v>7.8671584733930496E-3</v>
      </c>
      <c r="AC863" s="61">
        <f>SQRT($T$51*VLOOKUP(AC862,$P$51:$T$60,5))*(1-$X$20)*Q863*VLOOKUP(AC862,P863:Q872,2)</f>
        <v>7.4875285976031087E-3</v>
      </c>
      <c r="AD863" s="61">
        <f>SQRT($T$51*VLOOKUP(AD862,$P$51:$T$60,5))*(1-$Y$20)*Q863*VLOOKUP(AD862,P863:Q872,2)</f>
        <v>4.6520557136571113E-3</v>
      </c>
      <c r="AE863" s="155">
        <f>SQRT($T$51*VLOOKUP(AE862,$P$51:$T$60,5))*(1-$Z$20)*Q863*VLOOKUP(AE862,P863:Q872,2)</f>
        <v>7.2659693191647586E-3</v>
      </c>
      <c r="AF863" s="84">
        <f>$U$51*Q863</f>
        <v>5.5796125100843431E-6</v>
      </c>
      <c r="AG863" s="59" t="s">
        <v>69</v>
      </c>
      <c r="AH863" s="61">
        <f>$AE$10*AE873*100000/($T$3*$AE$9)^2</f>
        <v>0.27169056805350555</v>
      </c>
      <c r="AI863" s="65" t="s">
        <v>583</v>
      </c>
      <c r="AJ863" s="66" t="s">
        <v>573</v>
      </c>
      <c r="AK863" s="61">
        <f>(AH870+SQRT(AH872))^(1/3)+(AH870-SQRT(AH872))^(1/3)-AH866/3</f>
        <v>0.79388090927444455</v>
      </c>
      <c r="AL863" s="63">
        <f>AK863^3+AH866*AK863^2+AH867*AK863+AH868</f>
        <v>1.9081958235744878E-17</v>
      </c>
      <c r="AM863" s="65" t="s">
        <v>573</v>
      </c>
      <c r="AN863" s="61">
        <f>IF(AH872&gt;=0,AK863,AK870)</f>
        <v>0.79388090927444455</v>
      </c>
      <c r="AO863" s="61">
        <f>IF(AN863&lt;AN864,AN864,AN863)</f>
        <v>0.79388090927444455</v>
      </c>
      <c r="AP863" s="61">
        <f>AO863</f>
        <v>0.79388090927444455</v>
      </c>
      <c r="AQ863" s="67">
        <f>IF(AP863&lt;AP864,AP864,AP863)</f>
        <v>0.79388090927444455</v>
      </c>
      <c r="AR863" s="81"/>
      <c r="AS863" s="59">
        <v>1</v>
      </c>
      <c r="AT863" s="61">
        <f>AT851</f>
        <v>5.4980683411787988E-2</v>
      </c>
      <c r="AU863" s="61">
        <f>SUMPRODUCT(Q863:Q872,$AT$51:$AT$60)</f>
        <v>0.21494880880873724</v>
      </c>
      <c r="AV863" s="68">
        <f>IF($AA$7,EXP((AT863/AH864)*(AQ868-1)-LN(AQ868-AH864)-AH863*(2*AU863/AH863-AT863/AH864)*LN((AQ868+2.41421536*AH864)/(AQ868-0.41421536*AH864))/(AH864*2.82842713)      ),1)</f>
        <v>0.91217855429395267</v>
      </c>
      <c r="AW863" s="61"/>
      <c r="AX863" s="61"/>
      <c r="AY863" s="61"/>
      <c r="AZ863" s="61"/>
      <c r="BA863" s="61"/>
      <c r="BB863" s="61"/>
      <c r="BC863" s="61"/>
      <c r="BD863" s="65"/>
    </row>
    <row r="864" spans="14:56" x14ac:dyDescent="0.25">
      <c r="N864" s="82"/>
      <c r="O864" s="81"/>
      <c r="P864" s="78">
        <v>2</v>
      </c>
      <c r="Q864" s="61">
        <f>O837/O846</f>
        <v>9.3710882532992701E-2</v>
      </c>
      <c r="R864" s="60"/>
      <c r="S864" s="60"/>
      <c r="T864" s="61"/>
      <c r="U864" s="62"/>
      <c r="V864" s="153">
        <f>SQRT($T$52*VLOOKUP(V862,$P$51:$T$60,5))*(1-$Q$21)*Q864*VLOOKUP(V862,P863:Q872,2)</f>
        <v>6.9600179751591095E-3</v>
      </c>
      <c r="W864" s="61">
        <f>SQRT($T$52*VLOOKUP(W862,$P$51:$T$60,5))*(1-$R$21)*Q864*VLOOKUP(W862,P863:Q872,2)</f>
        <v>5.4141049119417655E-3</v>
      </c>
      <c r="X864" s="61">
        <f>SQRT($T$52*VLOOKUP(X862,$P$51:$T$60,5))*(1-$S$21)*Q864*VLOOKUP(X862,P863:Q872,2)</f>
        <v>3.150718833602708E-3</v>
      </c>
      <c r="Y864" s="61">
        <f>SQRT($T$52*VLOOKUP(Y862,$P$51:$T$60,5))*(1-$T$21)*Q864*VLOOKUP(Y862,P863:Q872,2)</f>
        <v>1.7488370222001389E-3</v>
      </c>
      <c r="Z864" s="61">
        <f>SQRT($T$52*VLOOKUP(Z862,$P$51:$T$60,5))*(1-$U$21)*Q864*VLOOKUP(Z862,P863:Q872,2)</f>
        <v>1.941233967545325E-3</v>
      </c>
      <c r="AA864" s="61">
        <f>SQRT($T$52*VLOOKUP(AA862,$P$51:$T$60,5))*(1-$V$21)*Q864*VLOOKUP(AA862,P863:Q872,2)</f>
        <v>9.4275510521461196E-4</v>
      </c>
      <c r="AB864" s="61">
        <f>SQRT($T$52*VLOOKUP(AB862,$P$51:$T$60,5))*(1-$W$21)*Q864*VLOOKUP(AB862,P863:Q872,2)</f>
        <v>6.0064834388260414E-3</v>
      </c>
      <c r="AC864" s="61">
        <f>SQRT($T$52*VLOOKUP(AC862,$P$51:$T$60,5))*(1-$X$21)*Q864*VLOOKUP(AC862,P863:Q872,2)</f>
        <v>5.5804403511226534E-3</v>
      </c>
      <c r="AD864" s="61">
        <f>SQRT($T$52*VLOOKUP(AD862,$P$51:$T$60,5))*(1-$Y$21)*Q864*VLOOKUP(AD862,P863:Q872,2)</f>
        <v>3.630953365535909E-3</v>
      </c>
      <c r="AE864" s="155">
        <f>SQRT($T$52*VLOOKUP(AE862,$P$51:$T$60,5))*(1-$Z$21)*Q864*VLOOKUP(AE862,P863:Q872,2)</f>
        <v>5.7397663252448479E-3</v>
      </c>
      <c r="AF864" s="84">
        <f>$U$52*Q864</f>
        <v>3.7906141339816312E-6</v>
      </c>
      <c r="AG864" s="59" t="s">
        <v>65</v>
      </c>
      <c r="AH864" s="61">
        <f>AF873*$AE$10*100000/($T$3*$AE$9)</f>
        <v>6.5231209621952446E-2</v>
      </c>
      <c r="AI864" s="61"/>
      <c r="AJ864" s="66" t="s">
        <v>574</v>
      </c>
      <c r="AK864" s="66" t="e">
        <f>1/0</f>
        <v>#DIV/0!</v>
      </c>
      <c r="AL864" s="61"/>
      <c r="AM864" s="65" t="s">
        <v>574</v>
      </c>
      <c r="AN864" s="66">
        <f>IF(AH872&gt;=0,0,AK871)</f>
        <v>0</v>
      </c>
      <c r="AO864" s="61">
        <f>IF(AN863&lt;AN864,AN863,AN864)</f>
        <v>0</v>
      </c>
      <c r="AP864" s="61">
        <f>IF(AO864&lt;AO865,AO865,AO864)</f>
        <v>0</v>
      </c>
      <c r="AQ864" s="67">
        <f>IF(AP863&lt;AP864,AP863,AP864)</f>
        <v>0</v>
      </c>
      <c r="AR864" s="81"/>
      <c r="AS864" s="59">
        <v>2</v>
      </c>
      <c r="AT864" s="61">
        <f t="shared" ref="AT864:AT872" si="155">AT852</f>
        <v>8.2978405430088234E-2</v>
      </c>
      <c r="AU864" s="61">
        <f>SUMPRODUCT(Q863:Q872,$AU$51:$AU$60)</f>
        <v>0.36926200279051963</v>
      </c>
      <c r="AV864" s="68">
        <f>IF($AA$8,EXP((AT864/AH864)*(AQ868-1)-LN(AQ868-AH864)-AH863*(2*AU864/AH863-AT864/AH864)*LN((AQ868+2.41421536*AH864)/(AQ868-0.41421536*AH864))/(AH864*2.82842713)      ),1)</f>
        <v>0.66713929601782163</v>
      </c>
      <c r="AW864" s="61"/>
      <c r="AX864" s="61"/>
      <c r="AY864" s="61"/>
      <c r="AZ864" s="61"/>
      <c r="BA864" s="61"/>
      <c r="BB864" s="61"/>
      <c r="BC864" s="61"/>
      <c r="BD864" s="65"/>
    </row>
    <row r="865" spans="14:117" x14ac:dyDescent="0.25">
      <c r="N865" s="82"/>
      <c r="O865" s="81"/>
      <c r="P865" s="78">
        <v>3</v>
      </c>
      <c r="Q865" s="61">
        <f>O838/O846</f>
        <v>3.984909430348136E-2</v>
      </c>
      <c r="R865" s="60"/>
      <c r="S865" s="60"/>
      <c r="T865" s="61"/>
      <c r="U865" s="62"/>
      <c r="V865" s="153">
        <f>SQRT($T$53*VLOOKUP(V862,$P$51:$T$60,5))*(1-$Q$22)*Q865*VLOOKUP(V862,P863:Q872,2)</f>
        <v>3.9876822454022473E-3</v>
      </c>
      <c r="W865" s="61">
        <f>SQRT($T$53*VLOOKUP(W862,$P$51:$T$60,5))*(1-$R$22)*Q865*VLOOKUP(W862,P863:Q872,2)</f>
        <v>3.1507188336027075E-3</v>
      </c>
      <c r="X865" s="61">
        <f>SQRT($T$53*VLOOKUP(X862,$P$51:$T$60,5))*(1-$S$22)*Q865*VLOOKUP(X862,P863:Q872,2)</f>
        <v>1.8375899400629298E-3</v>
      </c>
      <c r="Y865" s="61">
        <f>SQRT($T$53*VLOOKUP(Y862,$P$51:$T$60,5))*(1-$T$22)*Q865*VLOOKUP(Y862,P863:Q872,2)</f>
        <v>1.1233273556986399E-3</v>
      </c>
      <c r="Z865" s="61">
        <f>SQRT($T$53*VLOOKUP(Z862,$P$51:$T$60,5))*(1-$U$22)*Q865*VLOOKUP(Z862,P863:Q872,2)</f>
        <v>1.1321738928961227E-3</v>
      </c>
      <c r="AA865" s="61">
        <f>SQRT($T$53*VLOOKUP(AA862,$P$51:$T$60,5))*(1-$V$22)*Q865*VLOOKUP(AA862,P863:Q872,2)</f>
        <v>5.3877490914165779E-4</v>
      </c>
      <c r="AB865" s="61">
        <f>SQRT($T$53*VLOOKUP(AB862,$P$51:$T$60,5))*(1-$W$22)*Q865*VLOOKUP(AB862,P863:Q872,2)</f>
        <v>3.3749712178004661E-3</v>
      </c>
      <c r="AC865" s="61">
        <f>SQRT($T$53*VLOOKUP(AC862,$P$51:$T$60,5))*(1-$X$22)*Q865*VLOOKUP(AC862,P863:Q872,2)</f>
        <v>3.2814388813621172E-3</v>
      </c>
      <c r="AD865" s="61">
        <f>SQRT($T$53*VLOOKUP(AD862,$P$51:$T$60,5))*(1-$Y$22)*Q865*VLOOKUP(AD862,P863:Q872,2)</f>
        <v>2.1049630482959506E-3</v>
      </c>
      <c r="AE865" s="155">
        <f>SQRT($T$53*VLOOKUP(AE862,$P$51:$T$60,5))*(1-$Z$22)*Q865*VLOOKUP(AE862,P863:Q872,2)</f>
        <v>3.3739427151942784E-3</v>
      </c>
      <c r="AF865" s="84">
        <f>$U$53*Q865</f>
        <v>2.2452716574829912E-6</v>
      </c>
      <c r="AG865" s="82"/>
      <c r="AH865" s="65"/>
      <c r="AI865" s="61"/>
      <c r="AJ865" s="66" t="s">
        <v>575</v>
      </c>
      <c r="AK865" s="66" t="e">
        <f>1/0</f>
        <v>#DIV/0!</v>
      </c>
      <c r="AL865" s="61"/>
      <c r="AM865" s="65" t="s">
        <v>575</v>
      </c>
      <c r="AN865" s="66">
        <f>IF(AH872&gt;=0,0,AK872)</f>
        <v>0</v>
      </c>
      <c r="AO865" s="61">
        <f>AN865</f>
        <v>0</v>
      </c>
      <c r="AP865" s="61">
        <f>IF(AO864&lt;AO865,AO864,AO865)</f>
        <v>0</v>
      </c>
      <c r="AQ865" s="67">
        <f>AP865</f>
        <v>0</v>
      </c>
      <c r="AR865" s="81"/>
      <c r="AS865" s="59">
        <v>3</v>
      </c>
      <c r="AT865" s="61">
        <f t="shared" si="155"/>
        <v>0.11558353539329831</v>
      </c>
      <c r="AU865" s="61">
        <f>SUMPRODUCT(Q863:Q872,$AV$51:$AV$60)</f>
        <v>0.50489602454594917</v>
      </c>
      <c r="AV865" s="68">
        <f>IF($AA$9,EXP((AT865/AH864)*(AQ868-1)-LN(AQ868-AH864)-AH863*(2*AU865/AH863-AT865/AH864)*LN((AQ868+2.41421536*AH864)/(AQ868-0.41421536*AH864))/(AH864*2.82842713)      ),1)</f>
        <v>0.51372088736236998</v>
      </c>
      <c r="AW865" s="61"/>
      <c r="AX865" s="61"/>
      <c r="AY865" s="61"/>
      <c r="AZ865" s="61"/>
      <c r="BA865" s="61"/>
      <c r="BB865" s="61"/>
      <c r="BC865" s="61"/>
    </row>
    <row r="866" spans="14:117" x14ac:dyDescent="0.25">
      <c r="N866" s="82"/>
      <c r="O866" s="81"/>
      <c r="P866" s="78">
        <v>4</v>
      </c>
      <c r="Q866" s="61">
        <f>O839/O846</f>
        <v>1.9272764549341799E-2</v>
      </c>
      <c r="R866" s="60"/>
      <c r="S866" s="60"/>
      <c r="T866" s="61"/>
      <c r="U866" s="62"/>
      <c r="V866" s="153">
        <f>SQRT($T$54*VLOOKUP(V862,$P$51:$T$60,5))*(1-$Q$23)*Q866*VLOOKUP(V862,P863:Q872,2)</f>
        <v>2.4474962224208404E-3</v>
      </c>
      <c r="W866" s="61">
        <f>SQRT($T$54*VLOOKUP(W862,$P$51:$T$60,5))*(1-$R$23)*Q866*VLOOKUP(W862,P863:Q872,2)</f>
        <v>1.7488370222001391E-3</v>
      </c>
      <c r="X866" s="61">
        <f>SQRT($T$54*VLOOKUP(X862,$P$51:$T$60,5))*(1-$S$23)*Q866*VLOOKUP(X862,P863:Q872,2)</f>
        <v>1.1233273556986397E-3</v>
      </c>
      <c r="Y866" s="61">
        <f>SQRT($T$54*VLOOKUP(Y862,$P$51:$T$60,5))*(1-$T$23)*Q866*VLOOKUP(Y862,P863:Q872,2)</f>
        <v>6.9125000758577166E-4</v>
      </c>
      <c r="Z866" s="61">
        <f>SQRT($T$54*VLOOKUP(Z862,$P$51:$T$60,5))*(1-$U$23)*Q866*VLOOKUP(Z862,P863:Q872,2)</f>
        <v>6.89295966874504E-4</v>
      </c>
      <c r="AA866" s="61">
        <f>SQRT($T$54*VLOOKUP(AA862,$P$51:$T$60,5))*(1-$V$23)*Q866*VLOOKUP(AA862,P863:Q872,2)</f>
        <v>3.1438723044673966E-4</v>
      </c>
      <c r="AB866" s="61">
        <f>SQRT($T$54*VLOOKUP(AB862,$P$51:$T$60,5))*(1-$W$23)*Q866*VLOOKUP(AB862,P863:Q872,2)</f>
        <v>2.0817329535847014E-3</v>
      </c>
      <c r="AC866" s="61">
        <f>SQRT($T$54*VLOOKUP(AC862,$P$51:$T$60,5))*(1-$X$23)*Q866*VLOOKUP(AC862,P863:Q872,2)</f>
        <v>1.9914612584341373E-3</v>
      </c>
      <c r="AD866" s="61">
        <f>SQRT($T$54*VLOOKUP(AD862,$P$51:$T$60,5))*(1-$Y$23)*Q866*VLOOKUP(AD862,P863:Q872,2)</f>
        <v>1.4152973083109081E-3</v>
      </c>
      <c r="AE866" s="155">
        <f>SQRT($T$54*VLOOKUP(AE862,$P$51:$T$60,5))*(1-$Z$23)*Q866*VLOOKUP(AE862,P863:Q872,2)</f>
        <v>1.8785430635202642E-3</v>
      </c>
      <c r="AF866" s="84">
        <f>$U$54*Q866</f>
        <v>1.395094283321555E-6</v>
      </c>
      <c r="AG866" s="59" t="s">
        <v>570</v>
      </c>
      <c r="AH866" s="60">
        <f>AH864-1</f>
        <v>-0.9347687903780475</v>
      </c>
      <c r="AI866" s="61"/>
      <c r="AJ866" s="66"/>
      <c r="AK866" s="61"/>
      <c r="AL866" s="61"/>
      <c r="AM866" s="50"/>
      <c r="AN866" s="65"/>
      <c r="AO866" s="65"/>
      <c r="AP866" s="65"/>
      <c r="AQ866" s="65"/>
      <c r="AR866" s="81"/>
      <c r="AS866" s="59">
        <v>4</v>
      </c>
      <c r="AT866" s="61">
        <f t="shared" si="155"/>
        <v>0.14849269129567372</v>
      </c>
      <c r="AU866" s="61">
        <f>SUMPRODUCT(Q863:Q872,$AW$51:$AW$60)</f>
        <v>0.62803683015277667</v>
      </c>
      <c r="AV866" s="68">
        <f>IF($AA$10,EXP((AT866/AH864)*(AQ868-1)-LN(AQ868-AH864)-AH863*(2*AU866/AH863-AT866/AH864)*LN((AQ868+2.41421536*AH864)/(AQ868-0.41421536*AH864))/(AH864*2.82842713)      ),1)</f>
        <v>0.40751466799271407</v>
      </c>
      <c r="AW866" s="61"/>
      <c r="AX866" s="61"/>
      <c r="AY866" s="61"/>
      <c r="AZ866" s="61"/>
      <c r="BA866" s="61"/>
      <c r="BB866" s="61"/>
      <c r="BC866" s="61"/>
    </row>
    <row r="867" spans="14:117" x14ac:dyDescent="0.25">
      <c r="N867" s="82"/>
      <c r="O867" s="81"/>
      <c r="P867" s="78">
        <v>5</v>
      </c>
      <c r="Q867" s="61">
        <f>O840/O846</f>
        <v>1.9881780321608356E-2</v>
      </c>
      <c r="R867" s="60"/>
      <c r="S867" s="60"/>
      <c r="T867" s="61"/>
      <c r="U867" s="62"/>
      <c r="V867" s="153">
        <f>SQRT($T$55*VLOOKUP(V862,$P$51:$T$60,5))*(1-$Q$24)*Q867*VLOOKUP(V862,P863:Q872,2)</f>
        <v>2.4091901701944686E-3</v>
      </c>
      <c r="W867" s="61">
        <f>SQRT($T$55*VLOOKUP(W862,$P$51:$T$60,5))*(1-$R$24)*Q867*VLOOKUP(W862,P863:Q872,2)</f>
        <v>1.941233967545325E-3</v>
      </c>
      <c r="X867" s="61">
        <f>SQRT($T$55*VLOOKUP(X862,$P$51:$T$60,5))*(1-$S$24)*Q867*VLOOKUP(X862,P863:Q872,2)</f>
        <v>1.1321738928961227E-3</v>
      </c>
      <c r="Y867" s="61">
        <f>SQRT($T$55*VLOOKUP(Y862,$P$51:$T$60,5))*(1-$T$24)*Q867*VLOOKUP(Y862,P863:Q872,2)</f>
        <v>6.892959668745041E-4</v>
      </c>
      <c r="Z867" s="61">
        <f>SQRT($T$55*VLOOKUP(Z862,$P$51:$T$60,5))*(1-$U$24)*Q867*VLOOKUP(Z862,P863:Q872,2)</f>
        <v>6.8679790167945013E-4</v>
      </c>
      <c r="AA867" s="61">
        <f>SQRT($T$55*VLOOKUP(AA862,$P$51:$T$60,5))*(1-$V$24)*Q867*VLOOKUP(AA862,P863:Q872,2)</f>
        <v>3.3841594432986301E-4</v>
      </c>
      <c r="AB867" s="61">
        <f>SQRT($T$55*VLOOKUP(AB862,$P$51:$T$60,5))*(1-$W$24)*Q867*VLOOKUP(AB862,P863:Q872,2)</f>
        <v>2.0224661649894784E-3</v>
      </c>
      <c r="AC867" s="61">
        <f>SQRT($T$55*VLOOKUP(AC862,$P$51:$T$60,5))*(1-$X$24)*Q867*VLOOKUP(AC862,P863:Q872,2)</f>
        <v>2.015499259796558E-3</v>
      </c>
      <c r="AD867" s="61">
        <f>SQRT($T$55*VLOOKUP(AD862,$P$51:$T$60,5))*(1-$Y$24)*Q867*VLOOKUP(AD862,P863:Q872,2)</f>
        <v>1.3438635145730509E-3</v>
      </c>
      <c r="AE867" s="155">
        <f>SQRT($T$55*VLOOKUP(AE862,$P$51:$T$60,5))*(1-$Z$24)*Q867*VLOOKUP(AE862,P863:Q872,2)</f>
        <v>2.0626611183114261E-3</v>
      </c>
      <c r="AF867" s="84">
        <f>$U$55*Q867</f>
        <v>1.4388546348755471E-6</v>
      </c>
      <c r="AG867" s="59" t="s">
        <v>571</v>
      </c>
      <c r="AH867" s="60">
        <f>AH863-3*AH864*AH864-2*AH864</f>
        <v>0.12846281668337134</v>
      </c>
      <c r="AI867" s="61" t="s">
        <v>584</v>
      </c>
      <c r="AJ867" s="66" t="s">
        <v>585</v>
      </c>
      <c r="AK867" s="61">
        <f>AH870^2/AH871^3</f>
        <v>1.7729744885341054</v>
      </c>
      <c r="AL867" s="61"/>
      <c r="AM867" s="50"/>
      <c r="AN867" s="65"/>
      <c r="AO867" s="65"/>
      <c r="AP867" s="65"/>
      <c r="AQ867" s="65"/>
      <c r="AR867" s="81"/>
      <c r="AS867" s="59">
        <v>5</v>
      </c>
      <c r="AT867" s="61">
        <f t="shared" si="155"/>
        <v>0.14845922339919562</v>
      </c>
      <c r="AU867" s="61">
        <f>SUMPRODUCT(Q863:Q872,$AX$51:$AX$60)</f>
        <v>0.61980385185225895</v>
      </c>
      <c r="AV867" s="68">
        <f>IF($AA$11,EXP((AT867/AH864)*(AQ868-1)-LN(AQ868-AH864)-AH863*(2*AU867/AH863-AT867/AH864)*LN((AQ868+2.41421536*AH864)/(AQ868-0.41421536*AH864))/(AH864*2.82842713)      ),1)</f>
        <v>0.4154076171832472</v>
      </c>
      <c r="AW867" s="61"/>
      <c r="AX867" s="61"/>
      <c r="AY867" s="61"/>
      <c r="AZ867" s="61"/>
      <c r="BA867" s="61"/>
      <c r="BB867" s="61"/>
      <c r="BC867" s="61"/>
    </row>
    <row r="868" spans="14:117" x14ac:dyDescent="0.25">
      <c r="N868" s="82"/>
      <c r="O868" s="81"/>
      <c r="P868" s="78">
        <v>6</v>
      </c>
      <c r="Q868" s="61">
        <f>O841/O846</f>
        <v>7.7696751062185099E-3</v>
      </c>
      <c r="R868" s="60"/>
      <c r="S868" s="60"/>
      <c r="T868" s="61"/>
      <c r="U868" s="62"/>
      <c r="V868" s="153">
        <f>SQRT($T$56*VLOOKUP(V862,$P$51:$T$60,5))*(1-$Q$25)*Q868*VLOOKUP(V862,P863:Q872,2)</f>
        <v>1.1902829914410026E-3</v>
      </c>
      <c r="W868" s="61">
        <f>SQRT($T$56*VLOOKUP(W862,$P$51:$T$60,5))*(1-$R$25)*Q868*VLOOKUP(W862,P863:Q872,2)</f>
        <v>9.4275510521461207E-4</v>
      </c>
      <c r="X868" s="61">
        <f>SQRT($T$56*VLOOKUP(X862,$P$51:$T$60,5))*(1-$S$25)*Q868*VLOOKUP(X862,P863:Q872,2)</f>
        <v>5.387749091416579E-4</v>
      </c>
      <c r="Y868" s="61">
        <f>SQRT($T$56*VLOOKUP(Y862,$P$51:$T$60,5))*(1-$T$25)*Q868*VLOOKUP(Y862,P863:Q872,2)</f>
        <v>3.1438723044673961E-4</v>
      </c>
      <c r="Z868" s="61">
        <f>SQRT($T$56*VLOOKUP(Z862,$P$51:$T$60,5))*(1-$U$25)*Q868*VLOOKUP(Z862,P863:Q872,2)</f>
        <v>3.3841594432986301E-4</v>
      </c>
      <c r="AA868" s="61">
        <f>SQRT($T$56*VLOOKUP(AA862,$P$51:$T$60,5))*(1-$V$25)*Q868*VLOOKUP(AA862,P863:Q872,2)</f>
        <v>1.6675262270985429E-4</v>
      </c>
      <c r="AB868" s="61">
        <f>SQRT($T$56*VLOOKUP(AB862,$P$51:$T$60,5))*(1-$W$25)*Q868*VLOOKUP(AB862,P863:Q872,2)</f>
        <v>1.1002494153299063E-3</v>
      </c>
      <c r="AC868" s="61">
        <f>SQRT($T$56*VLOOKUP(AC862,$P$51:$T$60,5))*(1-$X$25)*Q868*VLOOKUP(AC862,P863:Q872,2)</f>
        <v>9.9064352253145391E-4</v>
      </c>
      <c r="AD868" s="61">
        <f>SQRT($T$56*VLOOKUP(AD862,$P$51:$T$60,5))*(1-$Y$25)*Q868*VLOOKUP(AD862,P863:Q872,2)</f>
        <v>6.5133742621889621E-4</v>
      </c>
      <c r="AE868" s="155">
        <f>SQRT($T$56*VLOOKUP(AE862,$P$51:$T$60,5))*(1-$Z$25)*Q868*VLOOKUP(AE862,P863:Q872,2)</f>
        <v>1.0163650885929008E-3</v>
      </c>
      <c r="AF868" s="84">
        <f>$U$56*Q868</f>
        <v>6.9949444327147776E-7</v>
      </c>
      <c r="AG868" s="59" t="s">
        <v>572</v>
      </c>
      <c r="AH868" s="60">
        <f>-1*AH863*AH864+AH864^2+AH864^3</f>
        <v>-1.3190027669655819E-2</v>
      </c>
      <c r="AI868" s="61"/>
      <c r="AJ868" s="66" t="s">
        <v>586</v>
      </c>
      <c r="AK868" s="61" t="e">
        <f>SQRT(1-AK867)/SQRT(AK867)*AH870/ABS(AH870)</f>
        <v>#NUM!</v>
      </c>
      <c r="AL868" s="61"/>
      <c r="AM868" s="50"/>
      <c r="AN868" s="65"/>
      <c r="AO868" s="65"/>
      <c r="AP868" s="65" t="s">
        <v>589</v>
      </c>
      <c r="AQ868" s="61">
        <f>AQ863</f>
        <v>0.79388090927444455</v>
      </c>
      <c r="AR868" s="81"/>
      <c r="AS868" s="59">
        <v>6</v>
      </c>
      <c r="AT868" s="61">
        <f t="shared" si="155"/>
        <v>0.18468301041282212</v>
      </c>
      <c r="AU868" s="61">
        <f>SUMPRODUCT(Q863:Q872,$AY$51:$AY$60)</f>
        <v>0.7853334077002061</v>
      </c>
      <c r="AV868" s="68">
        <f>IF($AA$12,EXP((AT868/AH864)*(AQ868-1)-LN(AQ868-AH864)-AH863*(2*AU868/AH863-AT868/AH864)*LN((AQ868+2.41421536*AH864)/(AQ868-0.41421536*AH864))/(AH864*2.82842713)      ),1)</f>
        <v>0.3001411336079553</v>
      </c>
      <c r="AW868" s="61"/>
      <c r="AX868" s="61"/>
      <c r="AY868" s="61"/>
      <c r="AZ868" s="61"/>
      <c r="BA868" s="61"/>
      <c r="BB868" s="61"/>
      <c r="BC868" s="61"/>
    </row>
    <row r="869" spans="14:117" x14ac:dyDescent="0.25">
      <c r="N869" s="82"/>
      <c r="O869" s="81"/>
      <c r="P869" s="78">
        <v>7</v>
      </c>
      <c r="Q869" s="61">
        <f>O842/O846</f>
        <v>0.28965048519040948</v>
      </c>
      <c r="R869" s="60"/>
      <c r="S869" s="60"/>
      <c r="T869" s="61"/>
      <c r="U869" s="62"/>
      <c r="V869" s="153">
        <f>SQRT($T$57*VLOOKUP(V862,$P$51:$T$60,5))*(1-$Q$26)*Q869*VLOOKUP(V862,P863:Q872,2)</f>
        <v>7.8671584733930478E-3</v>
      </c>
      <c r="W869" s="61">
        <f>SQRT($T$57*VLOOKUP(W862,$P$51:$T$60,5))*(1-$R$26)*Q869*VLOOKUP(W862,P863:Q872,2)</f>
        <v>6.0064834388260414E-3</v>
      </c>
      <c r="X869" s="61">
        <f>SQRT($T$57*VLOOKUP(X862,$P$51:$T$60,5))*(1-$S$26)*Q869*VLOOKUP(X862,P863:Q872,2)</f>
        <v>3.3749712178004661E-3</v>
      </c>
      <c r="Y869" s="61">
        <f>SQRT($T$57*VLOOKUP(Y862,$P$51:$T$60,5))*(1-$T$26)*Q869*VLOOKUP(Y862,P863:Q872,2)</f>
        <v>2.0817329535847014E-3</v>
      </c>
      <c r="Z869" s="61">
        <f>SQRT($T$57*VLOOKUP(Z862,$P$51:$T$60,5))*(1-$U$26)*Q869*VLOOKUP(Z862,P863:Q872,2)</f>
        <v>2.0224661649894779E-3</v>
      </c>
      <c r="AA869" s="61">
        <f>SQRT($T$57*VLOOKUP(AA862,$P$51:$T$60,5))*(1-$V$26)*Q869*VLOOKUP(AA862,P863:Q872,2)</f>
        <v>1.1002494153299063E-3</v>
      </c>
      <c r="AB869" s="61">
        <f>SQRT($T$57*VLOOKUP(AB862,$P$51:$T$60,5))*(1-$W$26)*Q869*VLOOKUP(AB862,P863:Q872,2)</f>
        <v>7.4069468861775803E-3</v>
      </c>
      <c r="AC869" s="61">
        <f>SQRT($T$57*VLOOKUP(AC862,$P$51:$T$60,5))*(1-$X$26)*Q869*VLOOKUP(AC862,P863:Q872,2)</f>
        <v>7.6493768852063781E-3</v>
      </c>
      <c r="AD869" s="61">
        <f>SQRT($T$57*VLOOKUP(AD862,$P$51:$T$60,5))*(1-$Y$26)*Q869*VLOOKUP(AD862,P863:Q872,2)</f>
        <v>3.8142384234815013E-3</v>
      </c>
      <c r="AE869" s="155">
        <f>SQRT($T$57*VLOOKUP(AE862,$P$51:$T$60,5))*(1-$Z$26)*Q869*VLOOKUP(AE862,P863:Q872,2)</f>
        <v>6.1939719586066354E-3</v>
      </c>
      <c r="AF869" s="84">
        <f>$U$57*Q869</f>
        <v>6.9660464079132669E-6</v>
      </c>
      <c r="AG869" s="82"/>
      <c r="AH869" s="65"/>
      <c r="AI869" s="61"/>
      <c r="AJ869" s="66" t="s">
        <v>587</v>
      </c>
      <c r="AK869" s="61" t="e">
        <f>IF(ATAN(AK868)&lt;0,ATAN(AK868)+PI(),ATAN(AK868))</f>
        <v>#NUM!</v>
      </c>
      <c r="AL869" s="61"/>
      <c r="AM869" s="50"/>
      <c r="AN869" s="65"/>
      <c r="AO869" s="65"/>
      <c r="AP869" s="65"/>
      <c r="AQ869" s="65"/>
      <c r="AR869" s="81"/>
      <c r="AS869" s="59">
        <v>7</v>
      </c>
      <c r="AT869" s="61">
        <f t="shared" si="155"/>
        <v>4.9335284646156045E-2</v>
      </c>
      <c r="AU869" s="61">
        <f>SUMPRODUCT(Q863:Q872,$AZ$51:$AZ$60)</f>
        <v>0.13807061675111923</v>
      </c>
      <c r="AV869" s="68">
        <f>IF($AA$13,EXP((AT869/AH864)*(AQ868-1)-LN(AQ868-AH864)-AH863*(2*AU869/AH863-AT869/AH864)*LN((AQ868+2.41421536*AH864)/(AQ868-0.41421536*AH864))/(AH864*2.82842713)      ),1)</f>
        <v>1.0812392338608008</v>
      </c>
      <c r="AW869" s="61"/>
      <c r="AX869" s="61"/>
      <c r="AY869" s="61"/>
      <c r="AZ869" s="61"/>
      <c r="BA869" s="61"/>
      <c r="BB869" s="61"/>
      <c r="BC869" s="61"/>
    </row>
    <row r="870" spans="14:117" x14ac:dyDescent="0.25">
      <c r="N870" s="82"/>
      <c r="O870" s="81"/>
      <c r="P870" s="78">
        <v>8</v>
      </c>
      <c r="Q870" s="61">
        <f>O843/O846</f>
        <v>0.13700731234211921</v>
      </c>
      <c r="R870" s="60"/>
      <c r="S870" s="60"/>
      <c r="T870" s="61"/>
      <c r="U870" s="62"/>
      <c r="V870" s="153">
        <f>SQRT($T$58*VLOOKUP(V862,$P$51:$T$60,5))*(1-$Q$27)*Q870*VLOOKUP(V862,P863:Q872,2)</f>
        <v>7.4875285976031087E-3</v>
      </c>
      <c r="W870" s="61">
        <f>SQRT($T$58*VLOOKUP(W862,$P$51:$T$60,5))*(1-$R$27)*Q870*VLOOKUP(W862,P863:Q872,2)</f>
        <v>5.5804403511226534E-3</v>
      </c>
      <c r="X870" s="61">
        <f>SQRT($T$58*VLOOKUP(X862,$P$51:$T$60,5))*(1-$S$27)*Q870*VLOOKUP(X862,P863:Q872,2)</f>
        <v>3.2814388813621176E-3</v>
      </c>
      <c r="Y870" s="61">
        <f>SQRT($T$58*VLOOKUP(Y862,$P$51:$T$60,5))*(1-$T$27)*Q870*VLOOKUP(Y862,P863:Q872,2)</f>
        <v>1.9914612584341373E-3</v>
      </c>
      <c r="Z870" s="61">
        <f>SQRT($T$58*VLOOKUP(Z862,$P$51:$T$60,5))*(1-$U$27)*Q870*VLOOKUP(Z862,P863:Q872,2)</f>
        <v>2.015499259796558E-3</v>
      </c>
      <c r="AA870" s="61">
        <f>SQRT($T$58*VLOOKUP(AA862,$P$51:$T$60,5))*(1-$V$27)*Q870*VLOOKUP(AA862,P863:Q872,2)</f>
        <v>9.9064352253145391E-4</v>
      </c>
      <c r="AB870" s="61">
        <f>SQRT($T$58*VLOOKUP(AB862,$P$51:$T$60,5))*(1-$W$27)*Q870*VLOOKUP(AB862,P863:Q872,2)</f>
        <v>7.6493768852063781E-3</v>
      </c>
      <c r="AC870" s="61">
        <f>SQRT($T$58*VLOOKUP(AC862,$P$51:$T$60,5))*(1-$X$27)*Q870*VLOOKUP(AC862,P863:Q872,2)</f>
        <v>7.6378474861858656E-3</v>
      </c>
      <c r="AD870" s="61">
        <f>SQRT($T$58*VLOOKUP(AD862,$P$51:$T$60,5))*(1-$Y$27)*Q870*VLOOKUP(AD862,P863:Q872,2)</f>
        <v>4.2463024705010084E-3</v>
      </c>
      <c r="AE870" s="155">
        <f>SQRT($T$58*VLOOKUP(AE862,$P$51:$T$60,5))*(1-$Z$27)*Q870*VLOOKUP(AE862,P863:Q872,2)</f>
        <v>6.4988838908124338E-3</v>
      </c>
      <c r="AF870" s="84">
        <f>$U$58*Q870</f>
        <v>3.6548464225289858E-6</v>
      </c>
      <c r="AG870" s="59" t="s">
        <v>582</v>
      </c>
      <c r="AH870" s="61">
        <f>AH866*AH867/6-AH868/2-AH866^3/27</f>
        <v>1.6832809920873899E-2</v>
      </c>
      <c r="AI870" s="61"/>
      <c r="AJ870" s="66" t="s">
        <v>573</v>
      </c>
      <c r="AK870" s="61" t="e">
        <f>2*SQRT(AH871)*COS(AK869/3)-AH866/3</f>
        <v>#NUM!</v>
      </c>
      <c r="AL870" s="69" t="e">
        <f>AK870^3+AH866*AK870^2+AH867*AK870+AH868</f>
        <v>#NUM!</v>
      </c>
      <c r="AM870" s="50"/>
      <c r="AN870" s="65"/>
      <c r="AO870" s="65"/>
      <c r="AP870" s="65"/>
      <c r="AQ870" s="65"/>
      <c r="AR870" s="81"/>
      <c r="AS870" s="59">
        <v>8</v>
      </c>
      <c r="AT870" s="61">
        <f t="shared" si="155"/>
        <v>5.4723128868748194E-2</v>
      </c>
      <c r="AU870" s="61">
        <f>SUMPRODUCT(Q863:Q872,$BA$51:$BA$60)</f>
        <v>0.29104965104977293</v>
      </c>
      <c r="AV870" s="68">
        <f>IF($AA$14,EXP((AT870/AH864)*(AQ868-1)-LN(AQ868-AH864)-AH863*(2*AU870/AH863-AT870/AH864)*LN((AQ868+2.41421536*AH864)/(AQ868-0.41421536*AH864))/(AH864*2.82842713)      ),1)</f>
        <v>0.76322174233609252</v>
      </c>
      <c r="AW870" s="61"/>
      <c r="AX870" s="61"/>
      <c r="AY870" s="61"/>
      <c r="AZ870" s="61"/>
      <c r="BA870" s="61"/>
      <c r="BB870" s="61"/>
      <c r="BC870" s="61"/>
      <c r="BD870" s="65"/>
      <c r="BE870" s="65"/>
      <c r="BF870" s="65"/>
    </row>
    <row r="871" spans="14:117" x14ac:dyDescent="0.25">
      <c r="N871" s="82"/>
      <c r="O871" s="81"/>
      <c r="P871" s="78">
        <v>9</v>
      </c>
      <c r="Q871" s="61">
        <f>O844/O846</f>
        <v>7.2366447241893492E-2</v>
      </c>
      <c r="R871" s="60"/>
      <c r="S871" s="60"/>
      <c r="T871" s="61"/>
      <c r="U871" s="62"/>
      <c r="V871" s="153">
        <f>SQRT($T$59*VLOOKUP(V862,$P$51:$T$60,5))*(1-$Q$28)*Q871*VLOOKUP(V862,P863:Q872,2)</f>
        <v>4.6520557136571113E-3</v>
      </c>
      <c r="W871" s="61">
        <f>SQRT($T$59*VLOOKUP(W862,$P$51:$T$60,5))*(1-$R$28)*Q871*VLOOKUP(W862,P863:Q872,2)</f>
        <v>3.630953365535909E-3</v>
      </c>
      <c r="X871" s="61">
        <f>SQRT($T$59*VLOOKUP(X862,$P$51:$T$60,5))*(1-$S$28)*Q871*VLOOKUP(X862,P863:Q872,2)</f>
        <v>2.1049630482959506E-3</v>
      </c>
      <c r="Y871" s="61">
        <f>SQRT($T$59*VLOOKUP(Y862,$P$51:$T$60,5))*(1-$T$28)*Q871*VLOOKUP(Y862,P863:Q872,2)</f>
        <v>1.4152973083109079E-3</v>
      </c>
      <c r="Z871" s="61">
        <f>SQRT($T$59*VLOOKUP(Z862,$P$51:$T$60,5))*(1-$U$28)*Q871*VLOOKUP(Z862,P863:Q872,2)</f>
        <v>1.3438635145730507E-3</v>
      </c>
      <c r="AA871" s="61">
        <f>SQRT($T$59*VLOOKUP(AA862,$P$51:$T$60,5))*(1-$V$28)*Q871*VLOOKUP(AA862,P863:Q872,2)</f>
        <v>6.513374262188961E-4</v>
      </c>
      <c r="AB871" s="61">
        <f>SQRT($T$59*VLOOKUP(AB862,$P$51:$T$60,5))*(1-$W$28)*Q871*VLOOKUP(AB862,P863:Q872,2)</f>
        <v>3.8142384234815009E-3</v>
      </c>
      <c r="AC871" s="61">
        <f>SQRT($T$59*VLOOKUP(AC862,$P$51:$T$60,5))*(1-$X$28)*Q871*VLOOKUP(AC862,P863:Q872,2)</f>
        <v>4.2463024705010084E-3</v>
      </c>
      <c r="AD871" s="61">
        <f>SQRT($T$59*VLOOKUP(AD862,$P$51:$T$60,5))*(1-$Y$28)*Q871*VLOOKUP(AD862,P863:Q872,2)</f>
        <v>2.8977453149084519E-3</v>
      </c>
      <c r="AE871" s="155">
        <f>SQRT($T$59*VLOOKUP(AE862,$P$51:$T$60,5))*(1-$Z$28)*Q871*VLOOKUP(AE862,P863:Q872,2)</f>
        <v>4.2368540954003855E-3</v>
      </c>
      <c r="AF871" s="84">
        <f>$U$59*Q871</f>
        <v>1.954824876368242E-6</v>
      </c>
      <c r="AG871" s="59" t="s">
        <v>558</v>
      </c>
      <c r="AH871" s="61">
        <f>AH866^2/9-AH867/3</f>
        <v>5.4267137934969338E-2</v>
      </c>
      <c r="AI871" s="61"/>
      <c r="AJ871" s="66" t="s">
        <v>574</v>
      </c>
      <c r="AK871" s="61" t="e">
        <f>2*SQRT(AH871)*COS((AK869+2*PI())/3)-AH866/3</f>
        <v>#NUM!</v>
      </c>
      <c r="AL871" s="69" t="e">
        <f>AK871^3+AK871^2*AH866+AK871*AH867+AH868</f>
        <v>#NUM!</v>
      </c>
      <c r="AM871" s="50"/>
      <c r="AN871" s="65"/>
      <c r="AO871" s="50"/>
      <c r="AP871" s="65"/>
      <c r="AQ871" s="65"/>
      <c r="AR871" s="81"/>
      <c r="AS871" s="59">
        <v>9</v>
      </c>
      <c r="AT871" s="61">
        <f t="shared" si="155"/>
        <v>5.5413571276127595E-2</v>
      </c>
      <c r="AU871" s="61">
        <f>SUMPRODUCT(Q863:Q872,$BB$51:$BB$60)</f>
        <v>0.33719887508219409</v>
      </c>
      <c r="AV871" s="68">
        <f>IF($AA$15,EXP((AT871/AH864)*(AQ868-1)-LN(AQ868-AH864)-AH863*(2*AU871/AH863-AT871/AH864)*LN((AQ868+2.41421536*AH864)/(AQ868-0.41421536*AH864))/(AH864*2.82842713)      ),1)</f>
        <v>0.68599927860951881</v>
      </c>
      <c r="AW871" s="61"/>
      <c r="AX871" s="61"/>
      <c r="AY871" s="61"/>
      <c r="AZ871" s="61"/>
      <c r="BA871" s="61"/>
      <c r="BB871" s="61"/>
      <c r="BC871" s="61"/>
      <c r="BD871" s="65"/>
      <c r="BE871" s="65"/>
      <c r="BF871" s="65"/>
    </row>
    <row r="872" spans="14:117" x14ac:dyDescent="0.25">
      <c r="N872" s="82"/>
      <c r="O872" s="81"/>
      <c r="P872" s="78">
        <v>10</v>
      </c>
      <c r="Q872" s="61">
        <f>O845/O846</f>
        <v>0.11231134918845247</v>
      </c>
      <c r="R872" s="60"/>
      <c r="S872" s="60"/>
      <c r="T872" s="61"/>
      <c r="U872" s="62"/>
      <c r="V872" s="153">
        <f>SQRT($T$60*VLOOKUP(V862,$P$51:$T$60,5))*(1-$Q$29)*Q872*VLOOKUP(V862,P863:Q872,2)</f>
        <v>7.2659693191647586E-3</v>
      </c>
      <c r="W872" s="61">
        <f>SQRT($T$60*VLOOKUP(W862,$P$51:$T$60,5))*(1-$R$29)*Q872*VLOOKUP(W862,P863:Q872,2)</f>
        <v>5.7397663252448487E-3</v>
      </c>
      <c r="X872" s="61">
        <f>SQRT($T$60*VLOOKUP(X862,$P$51:$T$60,5))*(1-$S$29)*Q872*VLOOKUP(X862,P863:Q872,2)</f>
        <v>3.3739427151942784E-3</v>
      </c>
      <c r="Y872" s="61">
        <f>SQRT($T$60*VLOOKUP(Y862,$P$51:$T$60,5))*(1-$T$29)*Q872*VLOOKUP(Y862,P863:Q872,2)</f>
        <v>1.878543063520264E-3</v>
      </c>
      <c r="Z872" s="61">
        <f>SQRT($T$60*VLOOKUP(Z862,$P$51:$T$60,5))*(1-$U$29)*Q872*VLOOKUP(Z862,P863:Q872,2)</f>
        <v>2.0626611183114261E-3</v>
      </c>
      <c r="AA872" s="61">
        <f>SQRT($T$60*VLOOKUP(AA862,$P$51:$T$60,5))*(1-$V$29)*Q872*VLOOKUP(AA862,P863:Q872,2)</f>
        <v>1.0163650885929008E-3</v>
      </c>
      <c r="AB872" s="61">
        <f>SQRT($T$60*VLOOKUP(AB862,$P$51:$T$60,5))*(1-$W$29)*Q872*VLOOKUP(AB862,P863:Q872,2)</f>
        <v>6.1939719586066363E-3</v>
      </c>
      <c r="AC872" s="61">
        <f>SQRT($T$60*VLOOKUP(AC862,$P$51:$T$60,5))*(1-$X$29)*Q872*VLOOKUP(AC862,P863:Q872,2)</f>
        <v>6.4988838908124338E-3</v>
      </c>
      <c r="AD872" s="61">
        <f>SQRT($T$60*VLOOKUP(AD862,$P$51:$T$60,5))*(1-$Y$29)*Q872*VLOOKUP(AD862,P863:Q872,2)</f>
        <v>4.2368540954003846E-3</v>
      </c>
      <c r="AE872" s="155">
        <f>SQRT($T$60*VLOOKUP(AE862,$P$51:$T$60,5))*(1-$Z$29)*Q872*VLOOKUP(AE862,P863:Q872,2)</f>
        <v>6.1947930804533589E-3</v>
      </c>
      <c r="AF872" s="84">
        <f>$U$60*Q872</f>
        <v>4.0740795365104076E-6</v>
      </c>
      <c r="AG872" s="59" t="s">
        <v>72</v>
      </c>
      <c r="AH872" s="63">
        <f>AH870^2-AH871^3</f>
        <v>1.2353098735992045E-4</v>
      </c>
      <c r="AI872" s="61"/>
      <c r="AJ872" s="66" t="s">
        <v>575</v>
      </c>
      <c r="AK872" s="61" t="e">
        <f>2*SQRT(AH871)*COS((AK869+4*PI())/3)-AH866/3</f>
        <v>#NUM!</v>
      </c>
      <c r="AL872" s="69" t="e">
        <f>AK872^3+AK872^2*AH866+AH867*AK872+AH868</f>
        <v>#NUM!</v>
      </c>
      <c r="AM872" s="50"/>
      <c r="AN872" s="65"/>
      <c r="AO872" s="50"/>
      <c r="AP872" s="65"/>
      <c r="AQ872" s="65"/>
      <c r="AR872" s="81"/>
      <c r="AS872" s="59">
        <v>10</v>
      </c>
      <c r="AT872" s="61">
        <f t="shared" si="155"/>
        <v>7.4413442121268769E-2</v>
      </c>
      <c r="AU872" s="61">
        <f>SUMPRODUCT(Q863:Q872,$BC$51:$BC$60)</f>
        <v>0.33318387925546611</v>
      </c>
      <c r="AV872" s="68">
        <f>IF($AA$16,EXP((AT872/AH864)*(AQ868-1)-LN(AQ868-AH864)-AH863*(2*AU872/AH863-AT872/AH864)*LN((AQ868+2.41421536*AH864)/(AQ868-0.41421536*AH864))/(AH864*2.82842713)      ),1)</f>
        <v>0.7152933842387349</v>
      </c>
      <c r="AW872" s="61"/>
      <c r="AX872" s="61"/>
      <c r="AY872" s="61"/>
      <c r="AZ872" s="61"/>
      <c r="BA872" s="61"/>
      <c r="BB872" s="61"/>
      <c r="BC872" s="61"/>
      <c r="BD872" s="65"/>
      <c r="BE872" s="65"/>
      <c r="BF872" s="65"/>
    </row>
    <row r="873" spans="14:117" x14ac:dyDescent="0.25">
      <c r="N873" s="70"/>
      <c r="O873" s="80"/>
      <c r="P873" s="79"/>
      <c r="Q873" s="71"/>
      <c r="R873" s="71"/>
      <c r="S873" s="71"/>
      <c r="T873" s="72"/>
      <c r="U873" s="73"/>
      <c r="V873" s="70"/>
      <c r="W873" s="73"/>
      <c r="X873" s="73"/>
      <c r="Y873" s="73"/>
      <c r="Z873" s="73"/>
      <c r="AA873" s="73"/>
      <c r="AB873" s="73"/>
      <c r="AC873" s="73"/>
      <c r="AD873" s="73"/>
      <c r="AE873" s="88">
        <f>SUM(V863:AE872)</f>
        <v>0.32281484335145855</v>
      </c>
      <c r="AF873" s="85">
        <f>SUM(AF863:AF872)</f>
        <v>3.1798738906338449E-5</v>
      </c>
      <c r="AG873" s="70"/>
      <c r="AH873" s="73"/>
      <c r="AI873" s="74"/>
      <c r="AJ873" s="75"/>
      <c r="AK873" s="74"/>
      <c r="AL873" s="74"/>
      <c r="AM873" s="76"/>
      <c r="AN873" s="73"/>
      <c r="AO873" s="76"/>
      <c r="AP873" s="73"/>
      <c r="AQ873" s="73"/>
      <c r="AR873" s="80"/>
      <c r="AS873" s="70"/>
      <c r="AT873" s="73"/>
      <c r="AU873" s="73"/>
      <c r="AV873" s="80"/>
      <c r="AW873" s="65"/>
      <c r="AX873" s="65"/>
      <c r="AY873" s="65"/>
      <c r="AZ873" s="65"/>
      <c r="BA873" s="65"/>
      <c r="BB873" s="65"/>
      <c r="BC873" s="65"/>
      <c r="BD873" s="65"/>
      <c r="BE873" s="65"/>
      <c r="BF873" s="61"/>
    </row>
    <row r="874" spans="14:117" x14ac:dyDescent="0.25">
      <c r="N874" s="92">
        <f>N834+1</f>
        <v>21</v>
      </c>
      <c r="O874" s="157">
        <f>DM887</f>
        <v>0.24309439563906471</v>
      </c>
      <c r="P874" s="158"/>
      <c r="Q874" s="55"/>
      <c r="R874" s="55"/>
      <c r="S874" s="57">
        <v>1</v>
      </c>
      <c r="T874" s="55"/>
      <c r="U874" s="57">
        <f>S874+1</f>
        <v>2</v>
      </c>
      <c r="V874" s="55"/>
      <c r="W874" s="57">
        <f>U874+1</f>
        <v>3</v>
      </c>
      <c r="X874" s="55"/>
      <c r="Y874" s="57">
        <f>W874+1</f>
        <v>4</v>
      </c>
      <c r="Z874" s="55"/>
      <c r="AA874" s="57">
        <f>Y874+1</f>
        <v>5</v>
      </c>
      <c r="AB874" s="55"/>
      <c r="AC874" s="57">
        <f>AA874+1</f>
        <v>6</v>
      </c>
      <c r="AD874" s="55"/>
      <c r="AE874" s="57">
        <f>AC874+1</f>
        <v>7</v>
      </c>
      <c r="AF874" s="55"/>
      <c r="AG874" s="57">
        <f>AE874+1</f>
        <v>8</v>
      </c>
      <c r="AH874" s="55"/>
      <c r="AI874" s="57">
        <f>AG874+1</f>
        <v>9</v>
      </c>
      <c r="AJ874" s="55"/>
      <c r="AK874" s="57">
        <f>AI874+1</f>
        <v>10</v>
      </c>
      <c r="AL874" s="55"/>
      <c r="AM874" s="57">
        <f>AK874+1</f>
        <v>11</v>
      </c>
      <c r="AN874" s="55"/>
      <c r="AO874" s="57">
        <f>AM874+1</f>
        <v>12</v>
      </c>
      <c r="AP874" s="55"/>
      <c r="AQ874" s="57">
        <f>AO874+1</f>
        <v>13</v>
      </c>
      <c r="AR874" s="55"/>
      <c r="AS874" s="57">
        <f>AQ874+1</f>
        <v>14</v>
      </c>
      <c r="AT874" s="55"/>
      <c r="AU874" s="57">
        <f>AS874+1</f>
        <v>15</v>
      </c>
      <c r="AV874" s="55"/>
      <c r="AW874" s="57">
        <f>AU874+1</f>
        <v>16</v>
      </c>
      <c r="AX874" s="55"/>
      <c r="AY874" s="57">
        <f>AW874+1</f>
        <v>17</v>
      </c>
      <c r="AZ874" s="55"/>
      <c r="BA874" s="57">
        <f>AY874+1</f>
        <v>18</v>
      </c>
      <c r="BB874" s="55"/>
      <c r="BC874" s="57">
        <f>BA874+1</f>
        <v>19</v>
      </c>
      <c r="BD874" s="55"/>
      <c r="BE874" s="57">
        <f>BC874+1</f>
        <v>20</v>
      </c>
      <c r="BF874" s="55"/>
      <c r="BG874" s="57">
        <f>BE874+1</f>
        <v>21</v>
      </c>
      <c r="BH874" s="55"/>
      <c r="BI874" s="57">
        <f>BG874+1</f>
        <v>22</v>
      </c>
      <c r="BJ874" s="55"/>
      <c r="BK874" s="57">
        <f>BI874+1</f>
        <v>23</v>
      </c>
      <c r="BL874" s="55"/>
      <c r="BM874" s="57">
        <f>BK874+1</f>
        <v>24</v>
      </c>
      <c r="BN874" s="55"/>
      <c r="BO874" s="57">
        <f>BM874+1</f>
        <v>25</v>
      </c>
      <c r="BP874" s="55"/>
      <c r="BQ874" s="57">
        <f>BO874+1</f>
        <v>26</v>
      </c>
      <c r="BR874" s="55"/>
      <c r="BS874" s="57">
        <f>BQ874+1</f>
        <v>27</v>
      </c>
      <c r="BT874" s="55"/>
      <c r="BU874" s="57">
        <f>BS874+1</f>
        <v>28</v>
      </c>
      <c r="BV874" s="55"/>
      <c r="BW874" s="57">
        <f>BU874+1</f>
        <v>29</v>
      </c>
      <c r="BX874" s="55"/>
      <c r="BY874" s="57">
        <f>BW874+1</f>
        <v>30</v>
      </c>
      <c r="BZ874" s="55"/>
      <c r="CA874" s="57">
        <f>BY874+1</f>
        <v>31</v>
      </c>
      <c r="CB874" s="55"/>
      <c r="CC874" s="57">
        <f>CA874+1</f>
        <v>32</v>
      </c>
      <c r="CD874" s="55"/>
      <c r="CE874" s="57">
        <f>CC874+1</f>
        <v>33</v>
      </c>
      <c r="CF874" s="55"/>
      <c r="CG874" s="57">
        <f>CE874+1</f>
        <v>34</v>
      </c>
      <c r="CH874" s="55"/>
      <c r="CI874" s="57">
        <f>CG874+1</f>
        <v>35</v>
      </c>
      <c r="CJ874" s="55"/>
      <c r="CK874" s="57">
        <f>CI874+1</f>
        <v>36</v>
      </c>
      <c r="CL874" s="55"/>
      <c r="CM874" s="57">
        <f>CK874+1</f>
        <v>37</v>
      </c>
      <c r="CN874" s="55"/>
      <c r="CO874" s="57">
        <f>CM874+1</f>
        <v>38</v>
      </c>
      <c r="CP874" s="55"/>
      <c r="CQ874" s="57">
        <f>CO874+1</f>
        <v>39</v>
      </c>
      <c r="CR874" s="55"/>
      <c r="CS874" s="57">
        <f>CQ874+1</f>
        <v>40</v>
      </c>
      <c r="CT874" s="55"/>
      <c r="CU874" s="57">
        <f>CS874+1</f>
        <v>41</v>
      </c>
      <c r="CV874" s="55"/>
      <c r="CW874" s="57">
        <f>CU874+1</f>
        <v>42</v>
      </c>
      <c r="CX874" s="55"/>
      <c r="CY874" s="57">
        <f>CW874+1</f>
        <v>43</v>
      </c>
      <c r="CZ874" s="55"/>
      <c r="DA874" s="57">
        <f>CY874+1</f>
        <v>44</v>
      </c>
      <c r="DB874" s="55"/>
      <c r="DC874" s="57">
        <f>DA874+1</f>
        <v>45</v>
      </c>
      <c r="DD874" s="55"/>
      <c r="DE874" s="57">
        <f>DC874+1</f>
        <v>46</v>
      </c>
      <c r="DF874" s="55"/>
      <c r="DG874" s="57">
        <f>DE874+1</f>
        <v>47</v>
      </c>
      <c r="DH874" s="55"/>
      <c r="DI874" s="57">
        <f>DG874+1</f>
        <v>48</v>
      </c>
      <c r="DJ874" s="55"/>
      <c r="DK874" s="57">
        <f>DI874+1</f>
        <v>49</v>
      </c>
      <c r="DL874" s="55"/>
      <c r="DM874" s="90">
        <f>DK874+1</f>
        <v>50</v>
      </c>
    </row>
    <row r="875" spans="14:117" x14ac:dyDescent="0.25">
      <c r="N875" s="159" t="s">
        <v>545</v>
      </c>
      <c r="O875" s="168" t="s">
        <v>560</v>
      </c>
      <c r="P875" s="79"/>
      <c r="Q875" s="73" t="s">
        <v>580</v>
      </c>
      <c r="R875" s="160" t="s">
        <v>621</v>
      </c>
      <c r="S875" s="160" t="s">
        <v>622</v>
      </c>
      <c r="T875" s="160" t="s">
        <v>621</v>
      </c>
      <c r="U875" s="160" t="s">
        <v>622</v>
      </c>
      <c r="V875" s="160" t="s">
        <v>621</v>
      </c>
      <c r="W875" s="160" t="s">
        <v>622</v>
      </c>
      <c r="X875" s="160" t="s">
        <v>621</v>
      </c>
      <c r="Y875" s="160" t="s">
        <v>622</v>
      </c>
      <c r="Z875" s="160" t="s">
        <v>621</v>
      </c>
      <c r="AA875" s="160" t="s">
        <v>622</v>
      </c>
      <c r="AB875" s="160" t="s">
        <v>621</v>
      </c>
      <c r="AC875" s="160" t="s">
        <v>622</v>
      </c>
      <c r="AD875" s="160" t="s">
        <v>621</v>
      </c>
      <c r="AE875" s="160" t="s">
        <v>622</v>
      </c>
      <c r="AF875" s="160" t="s">
        <v>621</v>
      </c>
      <c r="AG875" s="160" t="s">
        <v>622</v>
      </c>
      <c r="AH875" s="160" t="s">
        <v>621</v>
      </c>
      <c r="AI875" s="160" t="s">
        <v>622</v>
      </c>
      <c r="AJ875" s="160" t="s">
        <v>621</v>
      </c>
      <c r="AK875" s="160" t="s">
        <v>622</v>
      </c>
      <c r="AL875" s="160" t="s">
        <v>621</v>
      </c>
      <c r="AM875" s="160" t="s">
        <v>622</v>
      </c>
      <c r="AN875" s="160" t="s">
        <v>621</v>
      </c>
      <c r="AO875" s="160" t="s">
        <v>622</v>
      </c>
      <c r="AP875" s="160" t="s">
        <v>621</v>
      </c>
      <c r="AQ875" s="160" t="s">
        <v>622</v>
      </c>
      <c r="AR875" s="160" t="s">
        <v>621</v>
      </c>
      <c r="AS875" s="160" t="s">
        <v>622</v>
      </c>
      <c r="AT875" s="160" t="s">
        <v>621</v>
      </c>
      <c r="AU875" s="160" t="s">
        <v>622</v>
      </c>
      <c r="AV875" s="160" t="s">
        <v>621</v>
      </c>
      <c r="AW875" s="160" t="s">
        <v>622</v>
      </c>
      <c r="AX875" s="160" t="s">
        <v>621</v>
      </c>
      <c r="AY875" s="160" t="s">
        <v>622</v>
      </c>
      <c r="AZ875" s="160" t="s">
        <v>621</v>
      </c>
      <c r="BA875" s="160" t="s">
        <v>622</v>
      </c>
      <c r="BB875" s="160" t="s">
        <v>621</v>
      </c>
      <c r="BC875" s="160" t="s">
        <v>622</v>
      </c>
      <c r="BD875" s="160" t="s">
        <v>621</v>
      </c>
      <c r="BE875" s="160" t="s">
        <v>622</v>
      </c>
      <c r="BF875" s="160" t="s">
        <v>621</v>
      </c>
      <c r="BG875" s="160" t="s">
        <v>622</v>
      </c>
      <c r="BH875" s="160" t="s">
        <v>621</v>
      </c>
      <c r="BI875" s="160" t="s">
        <v>622</v>
      </c>
      <c r="BJ875" s="160" t="s">
        <v>621</v>
      </c>
      <c r="BK875" s="160" t="s">
        <v>622</v>
      </c>
      <c r="BL875" s="160" t="s">
        <v>621</v>
      </c>
      <c r="BM875" s="160" t="s">
        <v>622</v>
      </c>
      <c r="BN875" s="160" t="s">
        <v>621</v>
      </c>
      <c r="BO875" s="160" t="s">
        <v>622</v>
      </c>
      <c r="BP875" s="160" t="s">
        <v>621</v>
      </c>
      <c r="BQ875" s="160" t="s">
        <v>622</v>
      </c>
      <c r="BR875" s="160" t="s">
        <v>621</v>
      </c>
      <c r="BS875" s="160" t="s">
        <v>622</v>
      </c>
      <c r="BT875" s="160" t="s">
        <v>621</v>
      </c>
      <c r="BU875" s="160" t="s">
        <v>622</v>
      </c>
      <c r="BV875" s="160" t="s">
        <v>621</v>
      </c>
      <c r="BW875" s="160" t="s">
        <v>622</v>
      </c>
      <c r="BX875" s="160" t="s">
        <v>621</v>
      </c>
      <c r="BY875" s="160" t="s">
        <v>622</v>
      </c>
      <c r="BZ875" s="160" t="s">
        <v>621</v>
      </c>
      <c r="CA875" s="160" t="s">
        <v>622</v>
      </c>
      <c r="CB875" s="160" t="s">
        <v>621</v>
      </c>
      <c r="CC875" s="160" t="s">
        <v>622</v>
      </c>
      <c r="CD875" s="160" t="s">
        <v>621</v>
      </c>
      <c r="CE875" s="160" t="s">
        <v>622</v>
      </c>
      <c r="CF875" s="160" t="s">
        <v>621</v>
      </c>
      <c r="CG875" s="160" t="s">
        <v>622</v>
      </c>
      <c r="CH875" s="160" t="s">
        <v>621</v>
      </c>
      <c r="CI875" s="160" t="s">
        <v>622</v>
      </c>
      <c r="CJ875" s="160" t="s">
        <v>621</v>
      </c>
      <c r="CK875" s="160" t="s">
        <v>622</v>
      </c>
      <c r="CL875" s="160" t="s">
        <v>621</v>
      </c>
      <c r="CM875" s="160" t="s">
        <v>622</v>
      </c>
      <c r="CN875" s="160" t="s">
        <v>621</v>
      </c>
      <c r="CO875" s="160" t="s">
        <v>622</v>
      </c>
      <c r="CP875" s="160" t="s">
        <v>621</v>
      </c>
      <c r="CQ875" s="160" t="s">
        <v>622</v>
      </c>
      <c r="CR875" s="160" t="s">
        <v>621</v>
      </c>
      <c r="CS875" s="160" t="s">
        <v>622</v>
      </c>
      <c r="CT875" s="160" t="s">
        <v>621</v>
      </c>
      <c r="CU875" s="160" t="s">
        <v>622</v>
      </c>
      <c r="CV875" s="160" t="s">
        <v>621</v>
      </c>
      <c r="CW875" s="160" t="s">
        <v>622</v>
      </c>
      <c r="CX875" s="160" t="s">
        <v>621</v>
      </c>
      <c r="CY875" s="160" t="s">
        <v>622</v>
      </c>
      <c r="CZ875" s="160" t="s">
        <v>621</v>
      </c>
      <c r="DA875" s="160" t="s">
        <v>622</v>
      </c>
      <c r="DB875" s="160" t="s">
        <v>621</v>
      </c>
      <c r="DC875" s="160" t="s">
        <v>622</v>
      </c>
      <c r="DD875" s="160" t="s">
        <v>621</v>
      </c>
      <c r="DE875" s="160" t="s">
        <v>622</v>
      </c>
      <c r="DF875" s="160" t="s">
        <v>621</v>
      </c>
      <c r="DG875" s="160" t="s">
        <v>622</v>
      </c>
      <c r="DH875" s="160" t="s">
        <v>621</v>
      </c>
      <c r="DI875" s="160" t="s">
        <v>622</v>
      </c>
      <c r="DJ875" s="160" t="s">
        <v>621</v>
      </c>
      <c r="DK875" s="160" t="s">
        <v>622</v>
      </c>
      <c r="DL875" s="160" t="s">
        <v>621</v>
      </c>
      <c r="DM875" s="161" t="s">
        <v>622</v>
      </c>
    </row>
    <row r="876" spans="14:117" x14ac:dyDescent="0.25">
      <c r="N876" s="153">
        <f>$Z$7/(O874*(Q876-1)+1)</f>
        <v>6.5255901885554662E-2</v>
      </c>
      <c r="O876" s="169">
        <f>N876*Q876</f>
        <v>0.20818020922348185</v>
      </c>
      <c r="P876" s="78">
        <v>1</v>
      </c>
      <c r="Q876" s="61">
        <f>IF($AA$7,AV851/AV863,0)</f>
        <v>3.1902127349122664</v>
      </c>
      <c r="R876" s="61">
        <f>IF($AA$7,$Z$7*($Q876-1)/(1+O834*($Q876-1)),0)</f>
        <v>0.14292430733792785</v>
      </c>
      <c r="S876" s="114">
        <f>IF(R876=0,0,-1*R876^2/$Z$7)</f>
        <v>-0.20427357628026457</v>
      </c>
      <c r="T876" s="61">
        <f>IF($AA$7,$Z$7*($Q876-1)/(1+S887*($Q876-1)),0)</f>
        <v>0.14217302732204806</v>
      </c>
      <c r="U876" s="114">
        <f>IF(T876=0,0,-1*T876^2/$Z$7)</f>
        <v>-0.20213169697915825</v>
      </c>
      <c r="V876" s="61">
        <f>IF($AA$7,$Z$7*($Q876-1)/(1+U887*($Q876-1)),0)</f>
        <v>0.14292724054248757</v>
      </c>
      <c r="W876" s="114">
        <f>IF(V876=0,0,-1*V876^2/$Z$7)</f>
        <v>-0.204281960890901</v>
      </c>
      <c r="X876" s="61">
        <f>IF($AA$7,$Z$7*($Q876-1)/(1+W887*($Q876-1)),0)</f>
        <v>0.14292430738297504</v>
      </c>
      <c r="Y876" s="114">
        <f>IF(X876=0,0,-1*X876^2/$Z$7)</f>
        <v>-0.20427357640903132</v>
      </c>
      <c r="Z876" s="61">
        <f>IF($AA$7,$Z$7*($Q876-1)/(1+Y887*($Q876-1)),0)</f>
        <v>0.14292430733792719</v>
      </c>
      <c r="AA876" s="114">
        <f>IF(Z876=0,0,-1*Z876^2/$Z$7)</f>
        <v>-0.20427357628026266</v>
      </c>
      <c r="AB876" s="61">
        <f>IF($AA$7,$Z$7*($Q876-1)/(1+AA887*($Q876-1)),0)</f>
        <v>0.14292430733792719</v>
      </c>
      <c r="AC876" s="114">
        <f>IF(AB876=0,0,-1*AB876^2/$Z$7)</f>
        <v>-0.20427357628026266</v>
      </c>
      <c r="AD876" s="61">
        <f>IF($AA$7,$Z$7*($Q876-1)/(1+AC887*($Q876-1)),0)</f>
        <v>0.14292430733792719</v>
      </c>
      <c r="AE876" s="114">
        <f>IF(AD876=0,0,-1*AD876^2/$Z$7)</f>
        <v>-0.20427357628026266</v>
      </c>
      <c r="AF876" s="61">
        <f>IF($AA$7,$Z$7*($Q876-1)/(1+AE887*($Q876-1)),0)</f>
        <v>0.14292430733792719</v>
      </c>
      <c r="AG876" s="114">
        <f>IF(AF876=0,0,-1*AF876^2/$Z$7)</f>
        <v>-0.20427357628026266</v>
      </c>
      <c r="AH876" s="61">
        <f>IF($AA$7,$Z$7*($Q876-1)/(1+AG887*($Q876-1)),0)</f>
        <v>0.14292430733792719</v>
      </c>
      <c r="AI876" s="114">
        <f>IF(AH876=0,0,-1*AH876^2/$Z$7)</f>
        <v>-0.20427357628026266</v>
      </c>
      <c r="AJ876" s="61">
        <f>IF($AA$7,$Z$7*($Q876-1)/(1+AI887*($Q876-1)),0)</f>
        <v>0.14292430733792719</v>
      </c>
      <c r="AK876" s="114">
        <f>IF(AJ876=0,0,-1*AJ876^2/$Z$7)</f>
        <v>-0.20427357628026266</v>
      </c>
      <c r="AL876" s="61">
        <f>IF($AA$7,$Z$7*($Q876-1)/(1+AK887*($Q876-1)),0)</f>
        <v>0.14292430733792719</v>
      </c>
      <c r="AM876" s="114">
        <f>IF(AL876=0,0,-1*AL876^2/$Z$7)</f>
        <v>-0.20427357628026266</v>
      </c>
      <c r="AN876" s="61">
        <f>IF($AA$7,$Z$7*($Q876-1)/(1+AM887*($Q876-1)),0)</f>
        <v>0.14292430733792719</v>
      </c>
      <c r="AO876" s="114">
        <f>IF(AN876=0,0,-1*AN876^2/$Z$7)</f>
        <v>-0.20427357628026266</v>
      </c>
      <c r="AP876" s="61">
        <f>IF($AA$7,$Z$7*($Q876-1)/(1+AO887*($Q876-1)),0)</f>
        <v>0.14292430733792719</v>
      </c>
      <c r="AQ876" s="114">
        <f>IF(AP876=0,0,-1*AP876^2/$Z$7)</f>
        <v>-0.20427357628026266</v>
      </c>
      <c r="AR876" s="61">
        <f>IF($AA$7,$Z$7*($Q876-1)/(1+AQ887*($Q876-1)),0)</f>
        <v>0.14292430733792719</v>
      </c>
      <c r="AS876" s="114">
        <f>IF(AR876=0,0,-1*AR876^2/$Z$7)</f>
        <v>-0.20427357628026266</v>
      </c>
      <c r="AT876" s="61">
        <f>IF($AA$7,$Z$7*($Q876-1)/(1+AS887*($Q876-1)),0)</f>
        <v>0.14292430733792719</v>
      </c>
      <c r="AU876" s="114">
        <f>IF(AT876=0,0,-1*AT876^2/$Z$7)</f>
        <v>-0.20427357628026266</v>
      </c>
      <c r="AV876" s="61">
        <f>IF($AA$7,$Z$7*($Q876-1)/(1+AU887*($Q876-1)),0)</f>
        <v>0.14292430733792719</v>
      </c>
      <c r="AW876" s="114">
        <f>IF(AV876=0,0,-1*AV876^2/$Z$7)</f>
        <v>-0.20427357628026266</v>
      </c>
      <c r="AX876" s="61">
        <f>IF($AA$7,$Z$7*($Q876-1)/(1+AW887*($Q876-1)),0)</f>
        <v>0.14292430733792719</v>
      </c>
      <c r="AY876" s="114">
        <f>IF(AX876=0,0,-1*AX876^2/$Z$7)</f>
        <v>-0.20427357628026266</v>
      </c>
      <c r="AZ876" s="61">
        <f>IF($AA$7,$Z$7*($Q876-1)/(1+AY887*($Q876-1)),0)</f>
        <v>0.14292430733792719</v>
      </c>
      <c r="BA876" s="114">
        <f>IF(AZ876=0,0,-1*AZ876^2/$Z$7)</f>
        <v>-0.20427357628026266</v>
      </c>
      <c r="BB876" s="61">
        <f>IF($AA$7,$Z$7*($Q876-1)/(1+BA887*($Q876-1)),0)</f>
        <v>0.14292430733792719</v>
      </c>
      <c r="BC876" s="114">
        <f>IF(BB876=0,0,-1*BB876^2/$Z$7)</f>
        <v>-0.20427357628026266</v>
      </c>
      <c r="BD876" s="61">
        <f>IF($AA$7,$Z$7*($Q876-1)/(1+BC887*($Q876-1)),0)</f>
        <v>0.14292430733792719</v>
      </c>
      <c r="BE876" s="114">
        <f>IF(BD876=0,0,-1*BD876^2/$Z$7)</f>
        <v>-0.20427357628026266</v>
      </c>
      <c r="BF876" s="61">
        <f>IF($AA$7,$Z$7*($Q876-1)/(1+BE887*($Q876-1)),0)</f>
        <v>0.14292430733792719</v>
      </c>
      <c r="BG876" s="114">
        <f>IF(BF876=0,0,-1*BF876^2/$Z$7)</f>
        <v>-0.20427357628026266</v>
      </c>
      <c r="BH876" s="61">
        <f>IF($AA$7,$Z$7*($Q876-1)/(1+BG887*($Q876-1)),0)</f>
        <v>0.14292430733792719</v>
      </c>
      <c r="BI876" s="114">
        <f>IF(BH876=0,0,-1*BH876^2/$Z$7)</f>
        <v>-0.20427357628026266</v>
      </c>
      <c r="BJ876" s="61">
        <f>IF($AA$7,$Z$7*($Q876-1)/(1+BI887*($Q876-1)),0)</f>
        <v>0.14292430733792719</v>
      </c>
      <c r="BK876" s="114">
        <f>IF(BJ876=0,0,-1*BJ876^2/$Z$7)</f>
        <v>-0.20427357628026266</v>
      </c>
      <c r="BL876" s="61">
        <f>IF($AA$7,$Z$7*($Q876-1)/(1+BK887*($Q876-1)),0)</f>
        <v>0.14292430733792719</v>
      </c>
      <c r="BM876" s="114">
        <f>IF(BL876=0,0,-1*BL876^2/$Z$7)</f>
        <v>-0.20427357628026266</v>
      </c>
      <c r="BN876" s="61">
        <f>IF($AA$7,$Z$7*($Q876-1)/(1+BM887*($Q876-1)),0)</f>
        <v>0.14292430733792719</v>
      </c>
      <c r="BO876" s="114">
        <f>IF(BN876=0,0,-1*BN876^2/$Z$7)</f>
        <v>-0.20427357628026266</v>
      </c>
      <c r="BP876" s="61">
        <f>IF($AA$7,$Z$7*($Q876-1)/(1+BO887*($Q876-1)),0)</f>
        <v>0.14292430733792719</v>
      </c>
      <c r="BQ876" s="114">
        <f>IF(BP876=0,0,-1*BP876^2/$Z$7)</f>
        <v>-0.20427357628026266</v>
      </c>
      <c r="BR876" s="61">
        <f>IF($AA$7,$Z$7*($Q876-1)/(1+BQ887*($Q876-1)),0)</f>
        <v>0.14292430733792719</v>
      </c>
      <c r="BS876" s="114">
        <f>IF(BR876=0,0,-1*BR876^2/$Z$7)</f>
        <v>-0.20427357628026266</v>
      </c>
      <c r="BT876" s="61">
        <f>IF($AA$7,$Z$7*($Q876-1)/(1+BS887*($Q876-1)),0)</f>
        <v>0.14292430733792719</v>
      </c>
      <c r="BU876" s="114">
        <f>IF(BT876=0,0,-1*BT876^2/$Z$7)</f>
        <v>-0.20427357628026266</v>
      </c>
      <c r="BV876" s="61">
        <f>IF($AA$7,$Z$7*($Q876-1)/(1+BU887*($Q876-1)),0)</f>
        <v>0.14292430733792719</v>
      </c>
      <c r="BW876" s="114">
        <f>IF(BV876=0,0,-1*BV876^2/$Z$7)</f>
        <v>-0.20427357628026266</v>
      </c>
      <c r="BX876" s="61">
        <f>IF($AA$7,$Z$7*($Q876-1)/(1+BW887*($Q876-1)),0)</f>
        <v>0.14292430733792719</v>
      </c>
      <c r="BY876" s="114">
        <f>IF(BX876=0,0,-1*BX876^2/$Z$7)</f>
        <v>-0.20427357628026266</v>
      </c>
      <c r="BZ876" s="61">
        <f>IF($AA$7,$Z$7*($Q876-1)/(1+BY887*($Q876-1)),0)</f>
        <v>0.14292430733792719</v>
      </c>
      <c r="CA876" s="114">
        <f>IF(BZ876=0,0,-1*BZ876^2/$Z$7)</f>
        <v>-0.20427357628026266</v>
      </c>
      <c r="CB876" s="61">
        <f>IF($AA$7,$Z$7*($Q876-1)/(1+CA887*($Q876-1)),0)</f>
        <v>0.14292430733792719</v>
      </c>
      <c r="CC876" s="114">
        <f>IF(CB876=0,0,-1*CB876^2/$Z$7)</f>
        <v>-0.20427357628026266</v>
      </c>
      <c r="CD876" s="61">
        <f>IF($AA$7,$Z$7*($Q876-1)/(1+CC887*($Q876-1)),0)</f>
        <v>0.14292430733792719</v>
      </c>
      <c r="CE876" s="114">
        <f>IF(CD876=0,0,-1*CD876^2/$Z$7)</f>
        <v>-0.20427357628026266</v>
      </c>
      <c r="CF876" s="61">
        <f>IF($AA$7,$Z$7*($Q876-1)/(1+CE887*($Q876-1)),0)</f>
        <v>0.14292430733792719</v>
      </c>
      <c r="CG876" s="114">
        <f>IF(CF876=0,0,-1*CF876^2/$Z$7)</f>
        <v>-0.20427357628026266</v>
      </c>
      <c r="CH876" s="61">
        <f>IF($AA$7,$Z$7*($Q876-1)/(1+CG887*($Q876-1)),0)</f>
        <v>0.14292430733792719</v>
      </c>
      <c r="CI876" s="114">
        <f>IF(CH876=0,0,-1*CH876^2/$Z$7)</f>
        <v>-0.20427357628026266</v>
      </c>
      <c r="CJ876" s="61">
        <f>IF($AA$7,$Z$7*($Q876-1)/(1+CI887*($Q876-1)),0)</f>
        <v>0.14292430733792719</v>
      </c>
      <c r="CK876" s="114">
        <f>IF(CJ876=0,0,-1*CJ876^2/$Z$7)</f>
        <v>-0.20427357628026266</v>
      </c>
      <c r="CL876" s="61">
        <f>IF($AA$7,$Z$7*($Q876-1)/(1+CK887*($Q876-1)),0)</f>
        <v>0.14292430733792719</v>
      </c>
      <c r="CM876" s="114">
        <f>IF(CL876=0,0,-1*CL876^2/$Z$7)</f>
        <v>-0.20427357628026266</v>
      </c>
      <c r="CN876" s="61">
        <f>IF($AA$7,$Z$7*($Q876-1)/(1+CM887*($Q876-1)),0)</f>
        <v>0.14292430733792719</v>
      </c>
      <c r="CO876" s="114">
        <f>IF(CN876=0,0,-1*CN876^2/$Z$7)</f>
        <v>-0.20427357628026266</v>
      </c>
      <c r="CP876" s="61">
        <f>IF($AA$7,$Z$7*($Q876-1)/(1+CO887*($Q876-1)),0)</f>
        <v>0.14292430733792719</v>
      </c>
      <c r="CQ876" s="114">
        <f>IF(CP876=0,0,-1*CP876^2/$Z$7)</f>
        <v>-0.20427357628026266</v>
      </c>
      <c r="CR876" s="61">
        <f>IF($AA$7,$Z$7*($Q876-1)/(1+CQ887*($Q876-1)),0)</f>
        <v>0.14292430733792719</v>
      </c>
      <c r="CS876" s="114">
        <f>IF(CR876=0,0,-1*CR876^2/$Z$7)</f>
        <v>-0.20427357628026266</v>
      </c>
      <c r="CT876" s="61">
        <f>IF($AA$7,$Z$7*($Q876-1)/(1+CS887*($Q876-1)),0)</f>
        <v>0.14292430733792719</v>
      </c>
      <c r="CU876" s="114">
        <f>IF(CT876=0,0,-1*CT876^2/$Z$7)</f>
        <v>-0.20427357628026266</v>
      </c>
      <c r="CV876" s="61">
        <f>IF($AA$7,$Z$7*($Q876-1)/(1+CU887*($Q876-1)),0)</f>
        <v>0.14292430733792719</v>
      </c>
      <c r="CW876" s="114">
        <f>IF(CV876=0,0,-1*CV876^2/$Z$7)</f>
        <v>-0.20427357628026266</v>
      </c>
      <c r="CX876" s="61">
        <f>IF($AA$7,$Z$7*($Q876-1)/(1+CW887*($Q876-1)),0)</f>
        <v>0.14292430733792719</v>
      </c>
      <c r="CY876" s="114">
        <f>IF(CX876=0,0,-1*CX876^2/$Z$7)</f>
        <v>-0.20427357628026266</v>
      </c>
      <c r="CZ876" s="61">
        <f>IF($AA$7,$Z$7*($Q876-1)/(1+CY887*($Q876-1)),0)</f>
        <v>0.14292430733792719</v>
      </c>
      <c r="DA876" s="114">
        <f>IF(CZ876=0,0,-1*CZ876^2/$Z$7)</f>
        <v>-0.20427357628026266</v>
      </c>
      <c r="DB876" s="61">
        <f>IF($AA$7,$Z$7*($Q876-1)/(1+DA887*($Q876-1)),0)</f>
        <v>0.14292430733792719</v>
      </c>
      <c r="DC876" s="114">
        <f>IF(DB876=0,0,-1*DB876^2/$Z$7)</f>
        <v>-0.20427357628026266</v>
      </c>
      <c r="DD876" s="61">
        <f>IF($AA$7,$Z$7*($Q876-1)/(1+DC887*($Q876-1)),0)</f>
        <v>0.14292430733792719</v>
      </c>
      <c r="DE876" s="114">
        <f>IF(DD876=0,0,-1*DD876^2/$Z$7)</f>
        <v>-0.20427357628026266</v>
      </c>
      <c r="DF876" s="61">
        <f>IF($AA$7,$Z$7*($Q876-1)/(1+DE887*($Q876-1)),0)</f>
        <v>0.14292430733792719</v>
      </c>
      <c r="DG876" s="114">
        <f>IF(DF876=0,0,-1*DF876^2/$Z$7)</f>
        <v>-0.20427357628026266</v>
      </c>
      <c r="DH876" s="61">
        <f>IF($AA$7,$Z$7*($Q876-1)/(1+DG887*($Q876-1)),0)</f>
        <v>0.14292430733792719</v>
      </c>
      <c r="DI876" s="114">
        <f>IF(DH876=0,0,-1*DH876^2/$Z$7)</f>
        <v>-0.20427357628026266</v>
      </c>
      <c r="DJ876" s="61">
        <f>IF($AA$7,$Z$7*($Q876-1)/(1+DI887*($Q876-1)),0)</f>
        <v>0.14292430733792719</v>
      </c>
      <c r="DK876" s="114">
        <f>IF(DJ876=0,0,-1*DJ876^2/$Z$7)</f>
        <v>-0.20427357628026266</v>
      </c>
      <c r="DL876" s="61">
        <f>IF($AA$7,$Z$7*($Q876-1)/(1+DK887*($Q876-1)),0)</f>
        <v>0.14292430733792719</v>
      </c>
      <c r="DM876" s="154">
        <f>IF(DL876=0,0,-1*DL876^2/$Z$7)</f>
        <v>-0.20427357628026266</v>
      </c>
    </row>
    <row r="877" spans="14:117" x14ac:dyDescent="0.25">
      <c r="N877" s="153">
        <f>$Z$8/(O874*(Q877-1)+1)</f>
        <v>0.10201986773639485</v>
      </c>
      <c r="O877" s="169">
        <f t="shared" ref="O877:O885" si="156">N877*Q877</f>
        <v>9.3710882532993242E-2</v>
      </c>
      <c r="P877" s="78">
        <v>2</v>
      </c>
      <c r="Q877" s="61">
        <f>IF($AA$8,AV852/AV864,0)</f>
        <v>0.91855522470514406</v>
      </c>
      <c r="R877" s="61">
        <f>IF($AA$8,$Z$8*($Q877-1)/(1+O834*($Q877-1)),0)</f>
        <v>-8.308985203401599E-3</v>
      </c>
      <c r="S877" s="114">
        <f>IF(R877=0,0,-1*R877^2/$Z$8)</f>
        <v>-6.9039235110346701E-4</v>
      </c>
      <c r="T877" s="61">
        <f>IF($AA$8,$Z$8*($Q877-1)/(1+S887*($Q877-1)),0)</f>
        <v>-8.3115385392228333E-3</v>
      </c>
      <c r="U877" s="114">
        <f>IF(T877=0,0,-1*T877^2/$Z$8)</f>
        <v>-6.9081672888986429E-4</v>
      </c>
      <c r="V877" s="61">
        <f>IF($AA$8,$Z$8*($Q877-1)/(1+U887*($Q877-1)),0)</f>
        <v>-8.3089752901369766E-3</v>
      </c>
      <c r="W877" s="114">
        <f>IF(V877=0,0,-1*V877^2/$Z$8)</f>
        <v>-6.9039070372106843E-4</v>
      </c>
      <c r="X877" s="61">
        <f>IF($AA$8,$Z$8*($Q877-1)/(1+W887*($Q877-1)),0)</f>
        <v>-8.3089852032493527E-3</v>
      </c>
      <c r="Y877" s="114">
        <f>IF(X877=0,0,-1*X877^2/$Z$8)</f>
        <v>-6.9039235107816693E-4</v>
      </c>
      <c r="Z877" s="61">
        <f>IF($AA$8,$Z$8*($Q877-1)/(1+Y887*($Q877-1)),0)</f>
        <v>-8.3089852034016025E-3</v>
      </c>
      <c r="AA877" s="114">
        <f>IF(Z877=0,0,-1*Z877^2/$Z$8)</f>
        <v>-6.9039235110346766E-4</v>
      </c>
      <c r="AB877" s="61">
        <f>IF($AA$8,$Z$8*($Q877-1)/(1+AA887*($Q877-1)),0)</f>
        <v>-8.3089852034016025E-3</v>
      </c>
      <c r="AC877" s="114">
        <f>IF(AB877=0,0,-1*AB877^2/$Z$8)</f>
        <v>-6.9039235110346766E-4</v>
      </c>
      <c r="AD877" s="61">
        <f>IF($AA$8,$Z$8*($Q877-1)/(1+AC887*($Q877-1)),0)</f>
        <v>-8.3089852034016025E-3</v>
      </c>
      <c r="AE877" s="114">
        <f>IF(AD877=0,0,-1*AD877^2/$Z$8)</f>
        <v>-6.9039235110346766E-4</v>
      </c>
      <c r="AF877" s="61">
        <f>IF($AA$8,$Z$8*($Q877-1)/(1+AE887*($Q877-1)),0)</f>
        <v>-8.3089852034016025E-3</v>
      </c>
      <c r="AG877" s="114">
        <f>IF(AF877=0,0,-1*AF877^2/$Z$8)</f>
        <v>-6.9039235110346766E-4</v>
      </c>
      <c r="AH877" s="61">
        <f>IF($AA$8,$Z$8*($Q877-1)/(1+AG887*($Q877-1)),0)</f>
        <v>-8.3089852034016025E-3</v>
      </c>
      <c r="AI877" s="114">
        <f>IF(AH877=0,0,-1*AH877^2/$Z$8)</f>
        <v>-6.9039235110346766E-4</v>
      </c>
      <c r="AJ877" s="61">
        <f>IF($AA$8,$Z$8*($Q877-1)/(1+AI887*($Q877-1)),0)</f>
        <v>-8.3089852034016025E-3</v>
      </c>
      <c r="AK877" s="114">
        <f>IF(AJ877=0,0,-1*AJ877^2/$Z$8)</f>
        <v>-6.9039235110346766E-4</v>
      </c>
      <c r="AL877" s="61">
        <f>IF($AA$8,$Z$8*($Q877-1)/(1+AK887*($Q877-1)),0)</f>
        <v>-8.3089852034016025E-3</v>
      </c>
      <c r="AM877" s="114">
        <f>IF(AL877=0,0,-1*AL877^2/$Z$8)</f>
        <v>-6.9039235110346766E-4</v>
      </c>
      <c r="AN877" s="61">
        <f>IF($AA$8,$Z$8*($Q877-1)/(1+AM887*($Q877-1)),0)</f>
        <v>-8.3089852034016025E-3</v>
      </c>
      <c r="AO877" s="114">
        <f>IF(AN877=0,0,-1*AN877^2/$Z$8)</f>
        <v>-6.9039235110346766E-4</v>
      </c>
      <c r="AP877" s="61">
        <f>IF($AA$8,$Z$8*($Q877-1)/(1+AO887*($Q877-1)),0)</f>
        <v>-8.3089852034016025E-3</v>
      </c>
      <c r="AQ877" s="114">
        <f>IF(AP877=0,0,-1*AP877^2/$Z$8)</f>
        <v>-6.9039235110346766E-4</v>
      </c>
      <c r="AR877" s="61">
        <f>IF($AA$8,$Z$8*($Q877-1)/(1+AQ887*($Q877-1)),0)</f>
        <v>-8.3089852034016025E-3</v>
      </c>
      <c r="AS877" s="114">
        <f>IF(AR877=0,0,-1*AR877^2/$Z$8)</f>
        <v>-6.9039235110346766E-4</v>
      </c>
      <c r="AT877" s="61">
        <f>IF($AA$8,$Z$8*($Q877-1)/(1+AS887*($Q877-1)),0)</f>
        <v>-8.3089852034016025E-3</v>
      </c>
      <c r="AU877" s="114">
        <f>IF(AT877=0,0,-1*AT877^2/$Z$8)</f>
        <v>-6.9039235110346766E-4</v>
      </c>
      <c r="AV877" s="61">
        <f>IF($AA$8,$Z$8*($Q877-1)/(1+AU887*($Q877-1)),0)</f>
        <v>-8.3089852034016025E-3</v>
      </c>
      <c r="AW877" s="114">
        <f>IF(AV877=0,0,-1*AV877^2/$Z$8)</f>
        <v>-6.9039235110346766E-4</v>
      </c>
      <c r="AX877" s="61">
        <f>IF($AA$8,$Z$8*($Q877-1)/(1+AW887*($Q877-1)),0)</f>
        <v>-8.3089852034016025E-3</v>
      </c>
      <c r="AY877" s="114">
        <f>IF(AX877=0,0,-1*AX877^2/$Z$8)</f>
        <v>-6.9039235110346766E-4</v>
      </c>
      <c r="AZ877" s="61">
        <f>IF($AA$8,$Z$8*($Q877-1)/(1+AY887*($Q877-1)),0)</f>
        <v>-8.3089852034016025E-3</v>
      </c>
      <c r="BA877" s="114">
        <f>IF(AZ877=0,0,-1*AZ877^2/$Z$8)</f>
        <v>-6.9039235110346766E-4</v>
      </c>
      <c r="BB877" s="61">
        <f>IF($AA$8,$Z$8*($Q877-1)/(1+BA887*($Q877-1)),0)</f>
        <v>-8.3089852034016025E-3</v>
      </c>
      <c r="BC877" s="114">
        <f>IF(BB877=0,0,-1*BB877^2/$Z$8)</f>
        <v>-6.9039235110346766E-4</v>
      </c>
      <c r="BD877" s="61">
        <f>IF($AA$8,$Z$8*($Q877-1)/(1+BC887*($Q877-1)),0)</f>
        <v>-8.3089852034016025E-3</v>
      </c>
      <c r="BE877" s="114">
        <f>IF(BD877=0,0,-1*BD877^2/$Z$8)</f>
        <v>-6.9039235110346766E-4</v>
      </c>
      <c r="BF877" s="61">
        <f>IF($AA$8,$Z$8*($Q877-1)/(1+BE887*($Q877-1)),0)</f>
        <v>-8.3089852034016025E-3</v>
      </c>
      <c r="BG877" s="114">
        <f>IF(BF877=0,0,-1*BF877^2/$Z$8)</f>
        <v>-6.9039235110346766E-4</v>
      </c>
      <c r="BH877" s="61">
        <f>IF($AA$8,$Z$8*($Q877-1)/(1+BG887*($Q877-1)),0)</f>
        <v>-8.3089852034016025E-3</v>
      </c>
      <c r="BI877" s="114">
        <f>IF(BH877=0,0,-1*BH877^2/$Z$8)</f>
        <v>-6.9039235110346766E-4</v>
      </c>
      <c r="BJ877" s="61">
        <f>IF($AA$8,$Z$8*($Q877-1)/(1+BI887*($Q877-1)),0)</f>
        <v>-8.3089852034016025E-3</v>
      </c>
      <c r="BK877" s="114">
        <f>IF(BJ877=0,0,-1*BJ877^2/$Z$8)</f>
        <v>-6.9039235110346766E-4</v>
      </c>
      <c r="BL877" s="61">
        <f>IF($AA$8,$Z$8*($Q877-1)/(1+BK887*($Q877-1)),0)</f>
        <v>-8.3089852034016025E-3</v>
      </c>
      <c r="BM877" s="114">
        <f>IF(BL877=0,0,-1*BL877^2/$Z$8)</f>
        <v>-6.9039235110346766E-4</v>
      </c>
      <c r="BN877" s="61">
        <f>IF($AA$8,$Z$8*($Q877-1)/(1+BM887*($Q877-1)),0)</f>
        <v>-8.3089852034016025E-3</v>
      </c>
      <c r="BO877" s="114">
        <f>IF(BN877=0,0,-1*BN877^2/$Z$8)</f>
        <v>-6.9039235110346766E-4</v>
      </c>
      <c r="BP877" s="61">
        <f>IF($AA$8,$Z$8*($Q877-1)/(1+BO887*($Q877-1)),0)</f>
        <v>-8.3089852034016025E-3</v>
      </c>
      <c r="BQ877" s="114">
        <f>IF(BP877=0,0,-1*BP877^2/$Z$8)</f>
        <v>-6.9039235110346766E-4</v>
      </c>
      <c r="BR877" s="61">
        <f>IF($AA$8,$Z$8*($Q877-1)/(1+BQ887*($Q877-1)),0)</f>
        <v>-8.3089852034016025E-3</v>
      </c>
      <c r="BS877" s="114">
        <f>IF(BR877=0,0,-1*BR877^2/$Z$8)</f>
        <v>-6.9039235110346766E-4</v>
      </c>
      <c r="BT877" s="61">
        <f>IF($AA$8,$Z$8*($Q877-1)/(1+BS887*($Q877-1)),0)</f>
        <v>-8.3089852034016025E-3</v>
      </c>
      <c r="BU877" s="114">
        <f>IF(BT877=0,0,-1*BT877^2/$Z$8)</f>
        <v>-6.9039235110346766E-4</v>
      </c>
      <c r="BV877" s="61">
        <f>IF($AA$8,$Z$8*($Q877-1)/(1+BU887*($Q877-1)),0)</f>
        <v>-8.3089852034016025E-3</v>
      </c>
      <c r="BW877" s="114">
        <f>IF(BV877=0,0,-1*BV877^2/$Z$8)</f>
        <v>-6.9039235110346766E-4</v>
      </c>
      <c r="BX877" s="61">
        <f>IF($AA$8,$Z$8*($Q877-1)/(1+BW887*($Q877-1)),0)</f>
        <v>-8.3089852034016025E-3</v>
      </c>
      <c r="BY877" s="114">
        <f>IF(BX877=0,0,-1*BX877^2/$Z$8)</f>
        <v>-6.9039235110346766E-4</v>
      </c>
      <c r="BZ877" s="61">
        <f>IF($AA$8,$Z$8*($Q877-1)/(1+BY887*($Q877-1)),0)</f>
        <v>-8.3089852034016025E-3</v>
      </c>
      <c r="CA877" s="114">
        <f>IF(BZ877=0,0,-1*BZ877^2/$Z$8)</f>
        <v>-6.9039235110346766E-4</v>
      </c>
      <c r="CB877" s="61">
        <f>IF($AA$8,$Z$8*($Q877-1)/(1+CA887*($Q877-1)),0)</f>
        <v>-8.3089852034016025E-3</v>
      </c>
      <c r="CC877" s="114">
        <f>IF(CB877=0,0,-1*CB877^2/$Z$8)</f>
        <v>-6.9039235110346766E-4</v>
      </c>
      <c r="CD877" s="61">
        <f>IF($AA$8,$Z$8*($Q877-1)/(1+CC887*($Q877-1)),0)</f>
        <v>-8.3089852034016025E-3</v>
      </c>
      <c r="CE877" s="114">
        <f>IF(CD877=0,0,-1*CD877^2/$Z$8)</f>
        <v>-6.9039235110346766E-4</v>
      </c>
      <c r="CF877" s="61">
        <f>IF($AA$8,$Z$8*($Q877-1)/(1+CE887*($Q877-1)),0)</f>
        <v>-8.3089852034016025E-3</v>
      </c>
      <c r="CG877" s="114">
        <f>IF(CF877=0,0,-1*CF877^2/$Z$8)</f>
        <v>-6.9039235110346766E-4</v>
      </c>
      <c r="CH877" s="61">
        <f>IF($AA$8,$Z$8*($Q877-1)/(1+CG887*($Q877-1)),0)</f>
        <v>-8.3089852034016025E-3</v>
      </c>
      <c r="CI877" s="114">
        <f>IF(CH877=0,0,-1*CH877^2/$Z$8)</f>
        <v>-6.9039235110346766E-4</v>
      </c>
      <c r="CJ877" s="61">
        <f>IF($AA$8,$Z$8*($Q877-1)/(1+CI887*($Q877-1)),0)</f>
        <v>-8.3089852034016025E-3</v>
      </c>
      <c r="CK877" s="114">
        <f>IF(CJ877=0,0,-1*CJ877^2/$Z$8)</f>
        <v>-6.9039235110346766E-4</v>
      </c>
      <c r="CL877" s="61">
        <f>IF($AA$8,$Z$8*($Q877-1)/(1+CK887*($Q877-1)),0)</f>
        <v>-8.3089852034016025E-3</v>
      </c>
      <c r="CM877" s="114">
        <f>IF(CL877=0,0,-1*CL877^2/$Z$8)</f>
        <v>-6.9039235110346766E-4</v>
      </c>
      <c r="CN877" s="61">
        <f>IF($AA$8,$Z$8*($Q877-1)/(1+CM887*($Q877-1)),0)</f>
        <v>-8.3089852034016025E-3</v>
      </c>
      <c r="CO877" s="114">
        <f>IF(CN877=0,0,-1*CN877^2/$Z$8)</f>
        <v>-6.9039235110346766E-4</v>
      </c>
      <c r="CP877" s="61">
        <f>IF($AA$8,$Z$8*($Q877-1)/(1+CO887*($Q877-1)),0)</f>
        <v>-8.3089852034016025E-3</v>
      </c>
      <c r="CQ877" s="114">
        <f>IF(CP877=0,0,-1*CP877^2/$Z$8)</f>
        <v>-6.9039235110346766E-4</v>
      </c>
      <c r="CR877" s="61">
        <f>IF($AA$8,$Z$8*($Q877-1)/(1+CQ887*($Q877-1)),0)</f>
        <v>-8.3089852034016025E-3</v>
      </c>
      <c r="CS877" s="114">
        <f>IF(CR877=0,0,-1*CR877^2/$Z$8)</f>
        <v>-6.9039235110346766E-4</v>
      </c>
      <c r="CT877" s="61">
        <f>IF($AA$8,$Z$8*($Q877-1)/(1+CS887*($Q877-1)),0)</f>
        <v>-8.3089852034016025E-3</v>
      </c>
      <c r="CU877" s="114">
        <f>IF(CT877=0,0,-1*CT877^2/$Z$8)</f>
        <v>-6.9039235110346766E-4</v>
      </c>
      <c r="CV877" s="61">
        <f>IF($AA$8,$Z$8*($Q877-1)/(1+CU887*($Q877-1)),0)</f>
        <v>-8.3089852034016025E-3</v>
      </c>
      <c r="CW877" s="114">
        <f>IF(CV877=0,0,-1*CV877^2/$Z$8)</f>
        <v>-6.9039235110346766E-4</v>
      </c>
      <c r="CX877" s="61">
        <f>IF($AA$8,$Z$8*($Q877-1)/(1+CW887*($Q877-1)),0)</f>
        <v>-8.3089852034016025E-3</v>
      </c>
      <c r="CY877" s="114">
        <f>IF(CX877=0,0,-1*CX877^2/$Z$8)</f>
        <v>-6.9039235110346766E-4</v>
      </c>
      <c r="CZ877" s="61">
        <f>IF($AA$8,$Z$8*($Q877-1)/(1+CY887*($Q877-1)),0)</f>
        <v>-8.3089852034016025E-3</v>
      </c>
      <c r="DA877" s="114">
        <f>IF(CZ877=0,0,-1*CZ877^2/$Z$8)</f>
        <v>-6.9039235110346766E-4</v>
      </c>
      <c r="DB877" s="61">
        <f>IF($AA$8,$Z$8*($Q877-1)/(1+DA887*($Q877-1)),0)</f>
        <v>-8.3089852034016025E-3</v>
      </c>
      <c r="DC877" s="114">
        <f>IF(DB877=0,0,-1*DB877^2/$Z$8)</f>
        <v>-6.9039235110346766E-4</v>
      </c>
      <c r="DD877" s="61">
        <f>IF($AA$8,$Z$8*($Q877-1)/(1+DC887*($Q877-1)),0)</f>
        <v>-8.3089852034016025E-3</v>
      </c>
      <c r="DE877" s="114">
        <f>IF(DD877=0,0,-1*DD877^2/$Z$8)</f>
        <v>-6.9039235110346766E-4</v>
      </c>
      <c r="DF877" s="61">
        <f>IF($AA$8,$Z$8*($Q877-1)/(1+DE887*($Q877-1)),0)</f>
        <v>-8.3089852034016025E-3</v>
      </c>
      <c r="DG877" s="114">
        <f>IF(DF877=0,0,-1*DF877^2/$Z$8)</f>
        <v>-6.9039235110346766E-4</v>
      </c>
      <c r="DH877" s="61">
        <f>IF($AA$8,$Z$8*($Q877-1)/(1+DG887*($Q877-1)),0)</f>
        <v>-8.3089852034016025E-3</v>
      </c>
      <c r="DI877" s="114">
        <f>IF(DH877=0,0,-1*DH877^2/$Z$8)</f>
        <v>-6.9039235110346766E-4</v>
      </c>
      <c r="DJ877" s="61">
        <f>IF($AA$8,$Z$8*($Q877-1)/(1+DI887*($Q877-1)),0)</f>
        <v>-8.3089852034016025E-3</v>
      </c>
      <c r="DK877" s="114">
        <f>IF(DJ877=0,0,-1*DJ877^2/$Z$8)</f>
        <v>-6.9039235110346766E-4</v>
      </c>
      <c r="DL877" s="61">
        <f>IF($AA$8,$Z$8*($Q877-1)/(1+DK887*($Q877-1)),0)</f>
        <v>-8.3089852034016025E-3</v>
      </c>
      <c r="DM877" s="154">
        <f>IF(DL877=0,0,-1*DL877^2/$Z$8)</f>
        <v>-6.9039235110346766E-4</v>
      </c>
    </row>
    <row r="878" spans="14:117" x14ac:dyDescent="0.25">
      <c r="N878" s="153">
        <f>$Z$9/(O874*(Q878-1)+1)</f>
        <v>0.11931858871593802</v>
      </c>
      <c r="O878" s="169">
        <f t="shared" si="156"/>
        <v>3.9849094303482012E-2</v>
      </c>
      <c r="P878" s="78">
        <v>3</v>
      </c>
      <c r="Q878" s="61">
        <f>IF($AA$9,AV853/AV865,0)</f>
        <v>0.33397222287258882</v>
      </c>
      <c r="R878" s="61">
        <f>IF($AA$9,$Z$9*($Q878-1)/(1+O834*($Q878-1)),0)</f>
        <v>-7.9469494412455821E-2</v>
      </c>
      <c r="S878" s="114">
        <f>IF(R878=0,0,-1*R878^2/$Z$9)</f>
        <v>-6.3154005421713469E-2</v>
      </c>
      <c r="T878" s="61">
        <f>IF($AA$9,$Z$9*($Q878-1)/(1+S887*($Q878-1)),0)</f>
        <v>-7.9703678479976933E-2</v>
      </c>
      <c r="U878" s="114">
        <f>IF(T878=0,0,-1*T878^2/$Z$9)</f>
        <v>-6.3526763632395372E-2</v>
      </c>
      <c r="V878" s="61">
        <f>IF($AA$9,$Z$9*($Q878-1)/(1+U887*($Q878-1)),0)</f>
        <v>-7.9468587600597593E-2</v>
      </c>
      <c r="W878" s="114">
        <f>IF(V878=0,0,-1*V878^2/$Z$9)</f>
        <v>-6.3152564152338525E-2</v>
      </c>
      <c r="X878" s="61">
        <f>IF($AA$9,$Z$9*($Q878-1)/(1+W887*($Q878-1)),0)</f>
        <v>-7.946949439852885E-2</v>
      </c>
      <c r="Y878" s="114">
        <f>IF(X878=0,0,-1*X878^2/$Z$9)</f>
        <v>-6.3154005399578078E-2</v>
      </c>
      <c r="Z878" s="61">
        <f>IF($AA$9,$Z$9*($Q878-1)/(1+Y887*($Q878-1)),0)</f>
        <v>-7.9469494412456015E-2</v>
      </c>
      <c r="AA878" s="114">
        <f>IF(Z878=0,0,-1*Z878^2/$Z$9)</f>
        <v>-6.3154005421713774E-2</v>
      </c>
      <c r="AB878" s="61">
        <f>IF($AA$9,$Z$9*($Q878-1)/(1+AA887*($Q878-1)),0)</f>
        <v>-7.9469494412456015E-2</v>
      </c>
      <c r="AC878" s="114">
        <f>IF(AB878=0,0,-1*AB878^2/$Z$9)</f>
        <v>-6.3154005421713774E-2</v>
      </c>
      <c r="AD878" s="61">
        <f>IF($AA$9,$Z$9*($Q878-1)/(1+AC887*($Q878-1)),0)</f>
        <v>-7.9469494412456015E-2</v>
      </c>
      <c r="AE878" s="114">
        <f>IF(AD878=0,0,-1*AD878^2/$Z$9)</f>
        <v>-6.3154005421713774E-2</v>
      </c>
      <c r="AF878" s="61">
        <f>IF($AA$9,$Z$9*($Q878-1)/(1+AE887*($Q878-1)),0)</f>
        <v>-7.9469494412456015E-2</v>
      </c>
      <c r="AG878" s="114">
        <f>IF(AF878=0,0,-1*AF878^2/$Z$9)</f>
        <v>-6.3154005421713774E-2</v>
      </c>
      <c r="AH878" s="61">
        <f>IF($AA$9,$Z$9*($Q878-1)/(1+AG887*($Q878-1)),0)</f>
        <v>-7.9469494412456015E-2</v>
      </c>
      <c r="AI878" s="114">
        <f>IF(AH878=0,0,-1*AH878^2/$Z$9)</f>
        <v>-6.3154005421713774E-2</v>
      </c>
      <c r="AJ878" s="61">
        <f>IF($AA$9,$Z$9*($Q878-1)/(1+AI887*($Q878-1)),0)</f>
        <v>-7.9469494412456015E-2</v>
      </c>
      <c r="AK878" s="114">
        <f>IF(AJ878=0,0,-1*AJ878^2/$Z$9)</f>
        <v>-6.3154005421713774E-2</v>
      </c>
      <c r="AL878" s="61">
        <f>IF($AA$9,$Z$9*($Q878-1)/(1+AK887*($Q878-1)),0)</f>
        <v>-7.9469494412456015E-2</v>
      </c>
      <c r="AM878" s="114">
        <f>IF(AL878=0,0,-1*AL878^2/$Z$9)</f>
        <v>-6.3154005421713774E-2</v>
      </c>
      <c r="AN878" s="61">
        <f>IF($AA$9,$Z$9*($Q878-1)/(1+AM887*($Q878-1)),0)</f>
        <v>-7.9469494412456015E-2</v>
      </c>
      <c r="AO878" s="114">
        <f>IF(AN878=0,0,-1*AN878^2/$Z$9)</f>
        <v>-6.3154005421713774E-2</v>
      </c>
      <c r="AP878" s="61">
        <f>IF($AA$9,$Z$9*($Q878-1)/(1+AO887*($Q878-1)),0)</f>
        <v>-7.9469494412456015E-2</v>
      </c>
      <c r="AQ878" s="114">
        <f>IF(AP878=0,0,-1*AP878^2/$Z$9)</f>
        <v>-6.3154005421713774E-2</v>
      </c>
      <c r="AR878" s="61">
        <f>IF($AA$9,$Z$9*($Q878-1)/(1+AQ887*($Q878-1)),0)</f>
        <v>-7.9469494412456015E-2</v>
      </c>
      <c r="AS878" s="114">
        <f>IF(AR878=0,0,-1*AR878^2/$Z$9)</f>
        <v>-6.3154005421713774E-2</v>
      </c>
      <c r="AT878" s="61">
        <f>IF($AA$9,$Z$9*($Q878-1)/(1+AS887*($Q878-1)),0)</f>
        <v>-7.9469494412456015E-2</v>
      </c>
      <c r="AU878" s="114">
        <f>IF(AT878=0,0,-1*AT878^2/$Z$9)</f>
        <v>-6.3154005421713774E-2</v>
      </c>
      <c r="AV878" s="61">
        <f>IF($AA$9,$Z$9*($Q878-1)/(1+AU887*($Q878-1)),0)</f>
        <v>-7.9469494412456015E-2</v>
      </c>
      <c r="AW878" s="114">
        <f>IF(AV878=0,0,-1*AV878^2/$Z$9)</f>
        <v>-6.3154005421713774E-2</v>
      </c>
      <c r="AX878" s="61">
        <f>IF($AA$9,$Z$9*($Q878-1)/(1+AW887*($Q878-1)),0)</f>
        <v>-7.9469494412456015E-2</v>
      </c>
      <c r="AY878" s="114">
        <f>IF(AX878=0,0,-1*AX878^2/$Z$9)</f>
        <v>-6.3154005421713774E-2</v>
      </c>
      <c r="AZ878" s="61">
        <f>IF($AA$9,$Z$9*($Q878-1)/(1+AY887*($Q878-1)),0)</f>
        <v>-7.9469494412456015E-2</v>
      </c>
      <c r="BA878" s="114">
        <f>IF(AZ878=0,0,-1*AZ878^2/$Z$9)</f>
        <v>-6.3154005421713774E-2</v>
      </c>
      <c r="BB878" s="61">
        <f>IF($AA$9,$Z$9*($Q878-1)/(1+BA887*($Q878-1)),0)</f>
        <v>-7.9469494412456015E-2</v>
      </c>
      <c r="BC878" s="114">
        <f>IF(BB878=0,0,-1*BB878^2/$Z$9)</f>
        <v>-6.3154005421713774E-2</v>
      </c>
      <c r="BD878" s="61">
        <f>IF($AA$9,$Z$9*($Q878-1)/(1+BC887*($Q878-1)),0)</f>
        <v>-7.9469494412456015E-2</v>
      </c>
      <c r="BE878" s="114">
        <f>IF(BD878=0,0,-1*BD878^2/$Z$9)</f>
        <v>-6.3154005421713774E-2</v>
      </c>
      <c r="BF878" s="61">
        <f>IF($AA$9,$Z$9*($Q878-1)/(1+BE887*($Q878-1)),0)</f>
        <v>-7.9469494412456015E-2</v>
      </c>
      <c r="BG878" s="114">
        <f>IF(BF878=0,0,-1*BF878^2/$Z$9)</f>
        <v>-6.3154005421713774E-2</v>
      </c>
      <c r="BH878" s="61">
        <f>IF($AA$9,$Z$9*($Q878-1)/(1+BG887*($Q878-1)),0)</f>
        <v>-7.9469494412456015E-2</v>
      </c>
      <c r="BI878" s="114">
        <f>IF(BH878=0,0,-1*BH878^2/$Z$9)</f>
        <v>-6.3154005421713774E-2</v>
      </c>
      <c r="BJ878" s="61">
        <f>IF($AA$9,$Z$9*($Q878-1)/(1+BI887*($Q878-1)),0)</f>
        <v>-7.9469494412456015E-2</v>
      </c>
      <c r="BK878" s="114">
        <f>IF(BJ878=0,0,-1*BJ878^2/$Z$9)</f>
        <v>-6.3154005421713774E-2</v>
      </c>
      <c r="BL878" s="61">
        <f>IF($AA$9,$Z$9*($Q878-1)/(1+BK887*($Q878-1)),0)</f>
        <v>-7.9469494412456015E-2</v>
      </c>
      <c r="BM878" s="114">
        <f>IF(BL878=0,0,-1*BL878^2/$Z$9)</f>
        <v>-6.3154005421713774E-2</v>
      </c>
      <c r="BN878" s="61">
        <f>IF($AA$9,$Z$9*($Q878-1)/(1+BM887*($Q878-1)),0)</f>
        <v>-7.9469494412456015E-2</v>
      </c>
      <c r="BO878" s="114">
        <f>IF(BN878=0,0,-1*BN878^2/$Z$9)</f>
        <v>-6.3154005421713774E-2</v>
      </c>
      <c r="BP878" s="61">
        <f>IF($AA$9,$Z$9*($Q878-1)/(1+BO887*($Q878-1)),0)</f>
        <v>-7.9469494412456015E-2</v>
      </c>
      <c r="BQ878" s="114">
        <f>IF(BP878=0,0,-1*BP878^2/$Z$9)</f>
        <v>-6.3154005421713774E-2</v>
      </c>
      <c r="BR878" s="61">
        <f>IF($AA$9,$Z$9*($Q878-1)/(1+BQ887*($Q878-1)),0)</f>
        <v>-7.9469494412456015E-2</v>
      </c>
      <c r="BS878" s="114">
        <f>IF(BR878=0,0,-1*BR878^2/$Z$9)</f>
        <v>-6.3154005421713774E-2</v>
      </c>
      <c r="BT878" s="61">
        <f>IF($AA$9,$Z$9*($Q878-1)/(1+BS887*($Q878-1)),0)</f>
        <v>-7.9469494412456015E-2</v>
      </c>
      <c r="BU878" s="114">
        <f>IF(BT878=0,0,-1*BT878^2/$Z$9)</f>
        <v>-6.3154005421713774E-2</v>
      </c>
      <c r="BV878" s="61">
        <f>IF($AA$9,$Z$9*($Q878-1)/(1+BU887*($Q878-1)),0)</f>
        <v>-7.9469494412456015E-2</v>
      </c>
      <c r="BW878" s="114">
        <f>IF(BV878=0,0,-1*BV878^2/$Z$9)</f>
        <v>-6.3154005421713774E-2</v>
      </c>
      <c r="BX878" s="61">
        <f>IF($AA$9,$Z$9*($Q878-1)/(1+BW887*($Q878-1)),0)</f>
        <v>-7.9469494412456015E-2</v>
      </c>
      <c r="BY878" s="114">
        <f>IF(BX878=0,0,-1*BX878^2/$Z$9)</f>
        <v>-6.3154005421713774E-2</v>
      </c>
      <c r="BZ878" s="61">
        <f>IF($AA$9,$Z$9*($Q878-1)/(1+BY887*($Q878-1)),0)</f>
        <v>-7.9469494412456015E-2</v>
      </c>
      <c r="CA878" s="114">
        <f>IF(BZ878=0,0,-1*BZ878^2/$Z$9)</f>
        <v>-6.3154005421713774E-2</v>
      </c>
      <c r="CB878" s="61">
        <f>IF($AA$9,$Z$9*($Q878-1)/(1+CA887*($Q878-1)),0)</f>
        <v>-7.9469494412456015E-2</v>
      </c>
      <c r="CC878" s="114">
        <f>IF(CB878=0,0,-1*CB878^2/$Z$9)</f>
        <v>-6.3154005421713774E-2</v>
      </c>
      <c r="CD878" s="61">
        <f>IF($AA$9,$Z$9*($Q878-1)/(1+CC887*($Q878-1)),0)</f>
        <v>-7.9469494412456015E-2</v>
      </c>
      <c r="CE878" s="114">
        <f>IF(CD878=0,0,-1*CD878^2/$Z$9)</f>
        <v>-6.3154005421713774E-2</v>
      </c>
      <c r="CF878" s="61">
        <f>IF($AA$9,$Z$9*($Q878-1)/(1+CE887*($Q878-1)),0)</f>
        <v>-7.9469494412456015E-2</v>
      </c>
      <c r="CG878" s="114">
        <f>IF(CF878=0,0,-1*CF878^2/$Z$9)</f>
        <v>-6.3154005421713774E-2</v>
      </c>
      <c r="CH878" s="61">
        <f>IF($AA$9,$Z$9*($Q878-1)/(1+CG887*($Q878-1)),0)</f>
        <v>-7.9469494412456015E-2</v>
      </c>
      <c r="CI878" s="114">
        <f>IF(CH878=0,0,-1*CH878^2/$Z$9)</f>
        <v>-6.3154005421713774E-2</v>
      </c>
      <c r="CJ878" s="61">
        <f>IF($AA$9,$Z$9*($Q878-1)/(1+CI887*($Q878-1)),0)</f>
        <v>-7.9469494412456015E-2</v>
      </c>
      <c r="CK878" s="114">
        <f>IF(CJ878=0,0,-1*CJ878^2/$Z$9)</f>
        <v>-6.3154005421713774E-2</v>
      </c>
      <c r="CL878" s="61">
        <f>IF($AA$9,$Z$9*($Q878-1)/(1+CK887*($Q878-1)),0)</f>
        <v>-7.9469494412456015E-2</v>
      </c>
      <c r="CM878" s="114">
        <f>IF(CL878=0,0,-1*CL878^2/$Z$9)</f>
        <v>-6.3154005421713774E-2</v>
      </c>
      <c r="CN878" s="61">
        <f>IF($AA$9,$Z$9*($Q878-1)/(1+CM887*($Q878-1)),0)</f>
        <v>-7.9469494412456015E-2</v>
      </c>
      <c r="CO878" s="114">
        <f>IF(CN878=0,0,-1*CN878^2/$Z$9)</f>
        <v>-6.3154005421713774E-2</v>
      </c>
      <c r="CP878" s="61">
        <f>IF($AA$9,$Z$9*($Q878-1)/(1+CO887*($Q878-1)),0)</f>
        <v>-7.9469494412456015E-2</v>
      </c>
      <c r="CQ878" s="114">
        <f>IF(CP878=0,0,-1*CP878^2/$Z$9)</f>
        <v>-6.3154005421713774E-2</v>
      </c>
      <c r="CR878" s="61">
        <f>IF($AA$9,$Z$9*($Q878-1)/(1+CQ887*($Q878-1)),0)</f>
        <v>-7.9469494412456015E-2</v>
      </c>
      <c r="CS878" s="114">
        <f>IF(CR878=0,0,-1*CR878^2/$Z$9)</f>
        <v>-6.3154005421713774E-2</v>
      </c>
      <c r="CT878" s="61">
        <f>IF($AA$9,$Z$9*($Q878-1)/(1+CS887*($Q878-1)),0)</f>
        <v>-7.9469494412456015E-2</v>
      </c>
      <c r="CU878" s="114">
        <f>IF(CT878=0,0,-1*CT878^2/$Z$9)</f>
        <v>-6.3154005421713774E-2</v>
      </c>
      <c r="CV878" s="61">
        <f>IF($AA$9,$Z$9*($Q878-1)/(1+CU887*($Q878-1)),0)</f>
        <v>-7.9469494412456015E-2</v>
      </c>
      <c r="CW878" s="114">
        <f>IF(CV878=0,0,-1*CV878^2/$Z$9)</f>
        <v>-6.3154005421713774E-2</v>
      </c>
      <c r="CX878" s="61">
        <f>IF($AA$9,$Z$9*($Q878-1)/(1+CW887*($Q878-1)),0)</f>
        <v>-7.9469494412456015E-2</v>
      </c>
      <c r="CY878" s="114">
        <f>IF(CX878=0,0,-1*CX878^2/$Z$9)</f>
        <v>-6.3154005421713774E-2</v>
      </c>
      <c r="CZ878" s="61">
        <f>IF($AA$9,$Z$9*($Q878-1)/(1+CY887*($Q878-1)),0)</f>
        <v>-7.9469494412456015E-2</v>
      </c>
      <c r="DA878" s="114">
        <f>IF(CZ878=0,0,-1*CZ878^2/$Z$9)</f>
        <v>-6.3154005421713774E-2</v>
      </c>
      <c r="DB878" s="61">
        <f>IF($AA$9,$Z$9*($Q878-1)/(1+DA887*($Q878-1)),0)</f>
        <v>-7.9469494412456015E-2</v>
      </c>
      <c r="DC878" s="114">
        <f>IF(DB878=0,0,-1*DB878^2/$Z$9)</f>
        <v>-6.3154005421713774E-2</v>
      </c>
      <c r="DD878" s="61">
        <f>IF($AA$9,$Z$9*($Q878-1)/(1+DC887*($Q878-1)),0)</f>
        <v>-7.9469494412456015E-2</v>
      </c>
      <c r="DE878" s="114">
        <f>IF(DD878=0,0,-1*DD878^2/$Z$9)</f>
        <v>-6.3154005421713774E-2</v>
      </c>
      <c r="DF878" s="61">
        <f>IF($AA$9,$Z$9*($Q878-1)/(1+DE887*($Q878-1)),0)</f>
        <v>-7.9469494412456015E-2</v>
      </c>
      <c r="DG878" s="114">
        <f>IF(DF878=0,0,-1*DF878^2/$Z$9)</f>
        <v>-6.3154005421713774E-2</v>
      </c>
      <c r="DH878" s="61">
        <f>IF($AA$9,$Z$9*($Q878-1)/(1+DG887*($Q878-1)),0)</f>
        <v>-7.9469494412456015E-2</v>
      </c>
      <c r="DI878" s="114">
        <f>IF(DH878=0,0,-1*DH878^2/$Z$9)</f>
        <v>-6.3154005421713774E-2</v>
      </c>
      <c r="DJ878" s="61">
        <f>IF($AA$9,$Z$9*($Q878-1)/(1+DI887*($Q878-1)),0)</f>
        <v>-7.9469494412456015E-2</v>
      </c>
      <c r="DK878" s="114">
        <f>IF(DJ878=0,0,-1*DJ878^2/$Z$9)</f>
        <v>-6.3154005421713774E-2</v>
      </c>
      <c r="DL878" s="61">
        <f>IF($AA$9,$Z$9*($Q878-1)/(1+DK887*($Q878-1)),0)</f>
        <v>-7.9469494412456015E-2</v>
      </c>
      <c r="DM878" s="154">
        <f>IF(DL878=0,0,-1*DL878^2/$Z$9)</f>
        <v>-6.3154005421713774E-2</v>
      </c>
    </row>
    <row r="879" spans="14:117" x14ac:dyDescent="0.25">
      <c r="N879" s="153">
        <f>$Z$10/(O874*(Q879-1)+1)</f>
        <v>0.12592706197499914</v>
      </c>
      <c r="O879" s="169">
        <f t="shared" si="156"/>
        <v>1.9272764549342226E-2</v>
      </c>
      <c r="P879" s="78">
        <v>4</v>
      </c>
      <c r="Q879" s="61">
        <f>IF($AA$10,AV854/AV866,0)</f>
        <v>0.1530470436383923</v>
      </c>
      <c r="R879" s="61">
        <f>IF($AA$10,$Z$10*($Q879-1)/(1+O834*($Q879-1)),0)</f>
        <v>-0.10665429742565655</v>
      </c>
      <c r="S879" s="114">
        <f>IF(R879=0,0,-1*R879^2/$Z$10)</f>
        <v>-0.11375139159360408</v>
      </c>
      <c r="T879" s="61">
        <f>IF($AA$10,$Z$10*($Q879-1)/(1+S887*($Q879-1)),0)</f>
        <v>-0.10707652945557447</v>
      </c>
      <c r="U879" s="114">
        <f>IF(T879=0,0,-1*T879^2/$Z$10)</f>
        <v>-0.11465383160250506</v>
      </c>
      <c r="V879" s="61">
        <f>IF($AA$10,$Z$10*($Q879-1)/(1+U887*($Q879-1)),0)</f>
        <v>-0.10665266410552965</v>
      </c>
      <c r="W879" s="114">
        <f>IF(V879=0,0,-1*V879^2/$Z$10)</f>
        <v>-0.11374790760806931</v>
      </c>
      <c r="X879" s="61">
        <f>IF($AA$10,$Z$10*($Q879-1)/(1+W887*($Q879-1)),0)</f>
        <v>-0.10665429740057164</v>
      </c>
      <c r="Y879" s="114">
        <f>IF(X879=0,0,-1*X879^2/$Z$10)</f>
        <v>-0.11375139154009582</v>
      </c>
      <c r="Z879" s="61">
        <f>IF($AA$10,$Z$10*($Q879-1)/(1+Y887*($Q879-1)),0)</f>
        <v>-0.10665429742565689</v>
      </c>
      <c r="AA879" s="114">
        <f>IF(Z879=0,0,-1*Z879^2/$Z$10)</f>
        <v>-0.11375139159360483</v>
      </c>
      <c r="AB879" s="61">
        <f>IF($AA$10,$Z$10*($Q879-1)/(1+AA887*($Q879-1)),0)</f>
        <v>-0.10665429742565692</v>
      </c>
      <c r="AC879" s="114">
        <f>IF(AB879=0,0,-1*AB879^2/$Z$10)</f>
        <v>-0.11375139159360489</v>
      </c>
      <c r="AD879" s="61">
        <f>IF($AA$10,$Z$10*($Q879-1)/(1+AC887*($Q879-1)),0)</f>
        <v>-0.10665429742565692</v>
      </c>
      <c r="AE879" s="114">
        <f>IF(AD879=0,0,-1*AD879^2/$Z$10)</f>
        <v>-0.11375139159360489</v>
      </c>
      <c r="AF879" s="61">
        <f>IF($AA$10,$Z$10*($Q879-1)/(1+AE887*($Q879-1)),0)</f>
        <v>-0.10665429742565692</v>
      </c>
      <c r="AG879" s="114">
        <f>IF(AF879=0,0,-1*AF879^2/$Z$10)</f>
        <v>-0.11375139159360489</v>
      </c>
      <c r="AH879" s="61">
        <f>IF($AA$10,$Z$10*($Q879-1)/(1+AG887*($Q879-1)),0)</f>
        <v>-0.10665429742565692</v>
      </c>
      <c r="AI879" s="114">
        <f>IF(AH879=0,0,-1*AH879^2/$Z$10)</f>
        <v>-0.11375139159360489</v>
      </c>
      <c r="AJ879" s="61">
        <f>IF($AA$10,$Z$10*($Q879-1)/(1+AI887*($Q879-1)),0)</f>
        <v>-0.10665429742565692</v>
      </c>
      <c r="AK879" s="114">
        <f>IF(AJ879=0,0,-1*AJ879^2/$Z$10)</f>
        <v>-0.11375139159360489</v>
      </c>
      <c r="AL879" s="61">
        <f>IF($AA$10,$Z$10*($Q879-1)/(1+AK887*($Q879-1)),0)</f>
        <v>-0.10665429742565692</v>
      </c>
      <c r="AM879" s="114">
        <f>IF(AL879=0,0,-1*AL879^2/$Z$10)</f>
        <v>-0.11375139159360489</v>
      </c>
      <c r="AN879" s="61">
        <f>IF($AA$10,$Z$10*($Q879-1)/(1+AM887*($Q879-1)),0)</f>
        <v>-0.10665429742565692</v>
      </c>
      <c r="AO879" s="114">
        <f>IF(AN879=0,0,-1*AN879^2/$Z$10)</f>
        <v>-0.11375139159360489</v>
      </c>
      <c r="AP879" s="61">
        <f>IF($AA$10,$Z$10*($Q879-1)/(1+AO887*($Q879-1)),0)</f>
        <v>-0.10665429742565692</v>
      </c>
      <c r="AQ879" s="114">
        <f>IF(AP879=0,0,-1*AP879^2/$Z$10)</f>
        <v>-0.11375139159360489</v>
      </c>
      <c r="AR879" s="61">
        <f>IF($AA$10,$Z$10*($Q879-1)/(1+AQ887*($Q879-1)),0)</f>
        <v>-0.10665429742565692</v>
      </c>
      <c r="AS879" s="114">
        <f>IF(AR879=0,0,-1*AR879^2/$Z$10)</f>
        <v>-0.11375139159360489</v>
      </c>
      <c r="AT879" s="61">
        <f>IF($AA$10,$Z$10*($Q879-1)/(1+AS887*($Q879-1)),0)</f>
        <v>-0.10665429742565692</v>
      </c>
      <c r="AU879" s="114">
        <f>IF(AT879=0,0,-1*AT879^2/$Z$10)</f>
        <v>-0.11375139159360489</v>
      </c>
      <c r="AV879" s="61">
        <f>IF($AA$10,$Z$10*($Q879-1)/(1+AU887*($Q879-1)),0)</f>
        <v>-0.10665429742565692</v>
      </c>
      <c r="AW879" s="114">
        <f>IF(AV879=0,0,-1*AV879^2/$Z$10)</f>
        <v>-0.11375139159360489</v>
      </c>
      <c r="AX879" s="61">
        <f>IF($AA$10,$Z$10*($Q879-1)/(1+AW887*($Q879-1)),0)</f>
        <v>-0.10665429742565692</v>
      </c>
      <c r="AY879" s="114">
        <f>IF(AX879=0,0,-1*AX879^2/$Z$10)</f>
        <v>-0.11375139159360489</v>
      </c>
      <c r="AZ879" s="61">
        <f>IF($AA$10,$Z$10*($Q879-1)/(1+AY887*($Q879-1)),0)</f>
        <v>-0.10665429742565692</v>
      </c>
      <c r="BA879" s="114">
        <f>IF(AZ879=0,0,-1*AZ879^2/$Z$10)</f>
        <v>-0.11375139159360489</v>
      </c>
      <c r="BB879" s="61">
        <f>IF($AA$10,$Z$10*($Q879-1)/(1+BA887*($Q879-1)),0)</f>
        <v>-0.10665429742565692</v>
      </c>
      <c r="BC879" s="114">
        <f>IF(BB879=0,0,-1*BB879^2/$Z$10)</f>
        <v>-0.11375139159360489</v>
      </c>
      <c r="BD879" s="61">
        <f>IF($AA$10,$Z$10*($Q879-1)/(1+BC887*($Q879-1)),0)</f>
        <v>-0.10665429742565692</v>
      </c>
      <c r="BE879" s="114">
        <f>IF(BD879=0,0,-1*BD879^2/$Z$10)</f>
        <v>-0.11375139159360489</v>
      </c>
      <c r="BF879" s="61">
        <f>IF($AA$10,$Z$10*($Q879-1)/(1+BE887*($Q879-1)),0)</f>
        <v>-0.10665429742565692</v>
      </c>
      <c r="BG879" s="114">
        <f>IF(BF879=0,0,-1*BF879^2/$Z$10)</f>
        <v>-0.11375139159360489</v>
      </c>
      <c r="BH879" s="61">
        <f>IF($AA$10,$Z$10*($Q879-1)/(1+BG887*($Q879-1)),0)</f>
        <v>-0.10665429742565692</v>
      </c>
      <c r="BI879" s="114">
        <f>IF(BH879=0,0,-1*BH879^2/$Z$10)</f>
        <v>-0.11375139159360489</v>
      </c>
      <c r="BJ879" s="61">
        <f>IF($AA$10,$Z$10*($Q879-1)/(1+BI887*($Q879-1)),0)</f>
        <v>-0.10665429742565692</v>
      </c>
      <c r="BK879" s="114">
        <f>IF(BJ879=0,0,-1*BJ879^2/$Z$10)</f>
        <v>-0.11375139159360489</v>
      </c>
      <c r="BL879" s="61">
        <f>IF($AA$10,$Z$10*($Q879-1)/(1+BK887*($Q879-1)),0)</f>
        <v>-0.10665429742565692</v>
      </c>
      <c r="BM879" s="114">
        <f>IF(BL879=0,0,-1*BL879^2/$Z$10)</f>
        <v>-0.11375139159360489</v>
      </c>
      <c r="BN879" s="61">
        <f>IF($AA$10,$Z$10*($Q879-1)/(1+BM887*($Q879-1)),0)</f>
        <v>-0.10665429742565692</v>
      </c>
      <c r="BO879" s="114">
        <f>IF(BN879=0,0,-1*BN879^2/$Z$10)</f>
        <v>-0.11375139159360489</v>
      </c>
      <c r="BP879" s="61">
        <f>IF($AA$10,$Z$10*($Q879-1)/(1+BO887*($Q879-1)),0)</f>
        <v>-0.10665429742565692</v>
      </c>
      <c r="BQ879" s="114">
        <f>IF(BP879=0,0,-1*BP879^2/$Z$10)</f>
        <v>-0.11375139159360489</v>
      </c>
      <c r="BR879" s="61">
        <f>IF($AA$10,$Z$10*($Q879-1)/(1+BQ887*($Q879-1)),0)</f>
        <v>-0.10665429742565692</v>
      </c>
      <c r="BS879" s="114">
        <f>IF(BR879=0,0,-1*BR879^2/$Z$10)</f>
        <v>-0.11375139159360489</v>
      </c>
      <c r="BT879" s="61">
        <f>IF($AA$10,$Z$10*($Q879-1)/(1+BS887*($Q879-1)),0)</f>
        <v>-0.10665429742565692</v>
      </c>
      <c r="BU879" s="114">
        <f>IF(BT879=0,0,-1*BT879^2/$Z$10)</f>
        <v>-0.11375139159360489</v>
      </c>
      <c r="BV879" s="61">
        <f>IF($AA$10,$Z$10*($Q879-1)/(1+BU887*($Q879-1)),0)</f>
        <v>-0.10665429742565692</v>
      </c>
      <c r="BW879" s="114">
        <f>IF(BV879=0,0,-1*BV879^2/$Z$10)</f>
        <v>-0.11375139159360489</v>
      </c>
      <c r="BX879" s="61">
        <f>IF($AA$10,$Z$10*($Q879-1)/(1+BW887*($Q879-1)),0)</f>
        <v>-0.10665429742565692</v>
      </c>
      <c r="BY879" s="114">
        <f>IF(BX879=0,0,-1*BX879^2/$Z$10)</f>
        <v>-0.11375139159360489</v>
      </c>
      <c r="BZ879" s="61">
        <f>IF($AA$10,$Z$10*($Q879-1)/(1+BY887*($Q879-1)),0)</f>
        <v>-0.10665429742565692</v>
      </c>
      <c r="CA879" s="114">
        <f>IF(BZ879=0,0,-1*BZ879^2/$Z$10)</f>
        <v>-0.11375139159360489</v>
      </c>
      <c r="CB879" s="61">
        <f>IF($AA$10,$Z$10*($Q879-1)/(1+CA887*($Q879-1)),0)</f>
        <v>-0.10665429742565692</v>
      </c>
      <c r="CC879" s="114">
        <f>IF(CB879=0,0,-1*CB879^2/$Z$10)</f>
        <v>-0.11375139159360489</v>
      </c>
      <c r="CD879" s="61">
        <f>IF($AA$10,$Z$10*($Q879-1)/(1+CC887*($Q879-1)),0)</f>
        <v>-0.10665429742565692</v>
      </c>
      <c r="CE879" s="114">
        <f>IF(CD879=0,0,-1*CD879^2/$Z$10)</f>
        <v>-0.11375139159360489</v>
      </c>
      <c r="CF879" s="61">
        <f>IF($AA$10,$Z$10*($Q879-1)/(1+CE887*($Q879-1)),0)</f>
        <v>-0.10665429742565692</v>
      </c>
      <c r="CG879" s="114">
        <f>IF(CF879=0,0,-1*CF879^2/$Z$10)</f>
        <v>-0.11375139159360489</v>
      </c>
      <c r="CH879" s="61">
        <f>IF($AA$10,$Z$10*($Q879-1)/(1+CG887*($Q879-1)),0)</f>
        <v>-0.10665429742565692</v>
      </c>
      <c r="CI879" s="114">
        <f>IF(CH879=0,0,-1*CH879^2/$Z$10)</f>
        <v>-0.11375139159360489</v>
      </c>
      <c r="CJ879" s="61">
        <f>IF($AA$10,$Z$10*($Q879-1)/(1+CI887*($Q879-1)),0)</f>
        <v>-0.10665429742565692</v>
      </c>
      <c r="CK879" s="114">
        <f>IF(CJ879=0,0,-1*CJ879^2/$Z$10)</f>
        <v>-0.11375139159360489</v>
      </c>
      <c r="CL879" s="61">
        <f>IF($AA$10,$Z$10*($Q879-1)/(1+CK887*($Q879-1)),0)</f>
        <v>-0.10665429742565692</v>
      </c>
      <c r="CM879" s="114">
        <f>IF(CL879=0,0,-1*CL879^2/$Z$10)</f>
        <v>-0.11375139159360489</v>
      </c>
      <c r="CN879" s="61">
        <f>IF($AA$10,$Z$10*($Q879-1)/(1+CM887*($Q879-1)),0)</f>
        <v>-0.10665429742565692</v>
      </c>
      <c r="CO879" s="114">
        <f>IF(CN879=0,0,-1*CN879^2/$Z$10)</f>
        <v>-0.11375139159360489</v>
      </c>
      <c r="CP879" s="61">
        <f>IF($AA$10,$Z$10*($Q879-1)/(1+CO887*($Q879-1)),0)</f>
        <v>-0.10665429742565692</v>
      </c>
      <c r="CQ879" s="114">
        <f>IF(CP879=0,0,-1*CP879^2/$Z$10)</f>
        <v>-0.11375139159360489</v>
      </c>
      <c r="CR879" s="61">
        <f>IF($AA$10,$Z$10*($Q879-1)/(1+CQ887*($Q879-1)),0)</f>
        <v>-0.10665429742565692</v>
      </c>
      <c r="CS879" s="114">
        <f>IF(CR879=0,0,-1*CR879^2/$Z$10)</f>
        <v>-0.11375139159360489</v>
      </c>
      <c r="CT879" s="61">
        <f>IF($AA$10,$Z$10*($Q879-1)/(1+CS887*($Q879-1)),0)</f>
        <v>-0.10665429742565692</v>
      </c>
      <c r="CU879" s="114">
        <f>IF(CT879=0,0,-1*CT879^2/$Z$10)</f>
        <v>-0.11375139159360489</v>
      </c>
      <c r="CV879" s="61">
        <f>IF($AA$10,$Z$10*($Q879-1)/(1+CU887*($Q879-1)),0)</f>
        <v>-0.10665429742565692</v>
      </c>
      <c r="CW879" s="114">
        <f>IF(CV879=0,0,-1*CV879^2/$Z$10)</f>
        <v>-0.11375139159360489</v>
      </c>
      <c r="CX879" s="61">
        <f>IF($AA$10,$Z$10*($Q879-1)/(1+CW887*($Q879-1)),0)</f>
        <v>-0.10665429742565692</v>
      </c>
      <c r="CY879" s="114">
        <f>IF(CX879=0,0,-1*CX879^2/$Z$10)</f>
        <v>-0.11375139159360489</v>
      </c>
      <c r="CZ879" s="61">
        <f>IF($AA$10,$Z$10*($Q879-1)/(1+CY887*($Q879-1)),0)</f>
        <v>-0.10665429742565692</v>
      </c>
      <c r="DA879" s="114">
        <f>IF(CZ879=0,0,-1*CZ879^2/$Z$10)</f>
        <v>-0.11375139159360489</v>
      </c>
      <c r="DB879" s="61">
        <f>IF($AA$10,$Z$10*($Q879-1)/(1+DA887*($Q879-1)),0)</f>
        <v>-0.10665429742565692</v>
      </c>
      <c r="DC879" s="114">
        <f>IF(DB879=0,0,-1*DB879^2/$Z$10)</f>
        <v>-0.11375139159360489</v>
      </c>
      <c r="DD879" s="61">
        <f>IF($AA$10,$Z$10*($Q879-1)/(1+DC887*($Q879-1)),0)</f>
        <v>-0.10665429742565692</v>
      </c>
      <c r="DE879" s="114">
        <f>IF(DD879=0,0,-1*DD879^2/$Z$10)</f>
        <v>-0.11375139159360489</v>
      </c>
      <c r="DF879" s="61">
        <f>IF($AA$10,$Z$10*($Q879-1)/(1+DE887*($Q879-1)),0)</f>
        <v>-0.10665429742565692</v>
      </c>
      <c r="DG879" s="114">
        <f>IF(DF879=0,0,-1*DF879^2/$Z$10)</f>
        <v>-0.11375139159360489</v>
      </c>
      <c r="DH879" s="61">
        <f>IF($AA$10,$Z$10*($Q879-1)/(1+DG887*($Q879-1)),0)</f>
        <v>-0.10665429742565692</v>
      </c>
      <c r="DI879" s="114">
        <f>IF(DH879=0,0,-1*DH879^2/$Z$10)</f>
        <v>-0.11375139159360489</v>
      </c>
      <c r="DJ879" s="61">
        <f>IF($AA$10,$Z$10*($Q879-1)/(1+DI887*($Q879-1)),0)</f>
        <v>-0.10665429742565692</v>
      </c>
      <c r="DK879" s="114">
        <f>IF(DJ879=0,0,-1*DJ879^2/$Z$10)</f>
        <v>-0.11375139159360489</v>
      </c>
      <c r="DL879" s="61">
        <f>IF($AA$10,$Z$10*($Q879-1)/(1+DK887*($Q879-1)),0)</f>
        <v>-0.10665429742565692</v>
      </c>
      <c r="DM879" s="154">
        <f>IF(DL879=0,0,-1*DL879^2/$Z$10)</f>
        <v>-0.11375139159360489</v>
      </c>
    </row>
    <row r="880" spans="14:117" x14ac:dyDescent="0.25">
      <c r="N880" s="153">
        <f>$Z$11/(O874*(Q880-1)+1)</f>
        <v>0.12573146516577904</v>
      </c>
      <c r="O880" s="169">
        <f t="shared" si="156"/>
        <v>1.9881780321608755E-2</v>
      </c>
      <c r="P880" s="78">
        <v>5</v>
      </c>
      <c r="Q880" s="61">
        <f>IF($AA$11,AV855/AV867,0)</f>
        <v>0.15812891622152256</v>
      </c>
      <c r="R880" s="61">
        <f>IF($AA$11,$Z$11*($Q880-1)/(1+O834*($Q880-1)),0)</f>
        <v>-0.10584968484416993</v>
      </c>
      <c r="S880" s="114">
        <f>IF(R880=0,0,-1*R880^2/$Z$11)</f>
        <v>-0.11204155781610096</v>
      </c>
      <c r="T880" s="61">
        <f>IF($AA$11,$Z$11*($Q880-1)/(1+S887*($Q880-1)),0)</f>
        <v>-0.10626555774797167</v>
      </c>
      <c r="U880" s="114">
        <f>IF(T880=0,0,-1*T880^2/$Z$11)</f>
        <v>-0.11292368763487501</v>
      </c>
      <c r="V880" s="61">
        <f>IF($AA$11,$Z$11*($Q880-1)/(1+U887*($Q880-1)),0)</f>
        <v>-0.10584807607481769</v>
      </c>
      <c r="W880" s="114">
        <f>IF(V880=0,0,-1*V880^2/$Z$11)</f>
        <v>-0.11203815208740393</v>
      </c>
      <c r="X880" s="61">
        <f>IF($AA$11,$Z$11*($Q880-1)/(1+W887*($Q880-1)),0)</f>
        <v>-0.10584968481946209</v>
      </c>
      <c r="Y880" s="114">
        <f>IF(X880=0,0,-1*X880^2/$Z$11)</f>
        <v>-0.11204155776379464</v>
      </c>
      <c r="Z880" s="61">
        <f>IF($AA$11,$Z$11*($Q880-1)/(1+Y887*($Q880-1)),0)</f>
        <v>-0.10584968484417029</v>
      </c>
      <c r="AA880" s="114">
        <f>IF(Z880=0,0,-1*Z880^2/$Z$11)</f>
        <v>-0.11204155781610173</v>
      </c>
      <c r="AB880" s="61">
        <f>IF($AA$11,$Z$11*($Q880-1)/(1+AA887*($Q880-1)),0)</f>
        <v>-0.1058496848441703</v>
      </c>
      <c r="AC880" s="114">
        <f>IF(AB880=0,0,-1*AB880^2/$Z$11)</f>
        <v>-0.11204155781610176</v>
      </c>
      <c r="AD880" s="61">
        <f>IF($AA$11,$Z$11*($Q880-1)/(1+AC887*($Q880-1)),0)</f>
        <v>-0.1058496848441703</v>
      </c>
      <c r="AE880" s="114">
        <f>IF(AD880=0,0,-1*AD880^2/$Z$11)</f>
        <v>-0.11204155781610176</v>
      </c>
      <c r="AF880" s="61">
        <f>IF($AA$11,$Z$11*($Q880-1)/(1+AE887*($Q880-1)),0)</f>
        <v>-0.1058496848441703</v>
      </c>
      <c r="AG880" s="114">
        <f>IF(AF880=0,0,-1*AF880^2/$Z$11)</f>
        <v>-0.11204155781610176</v>
      </c>
      <c r="AH880" s="61">
        <f>IF($AA$11,$Z$11*($Q880-1)/(1+AG887*($Q880-1)),0)</f>
        <v>-0.1058496848441703</v>
      </c>
      <c r="AI880" s="114">
        <f>IF(AH880=0,0,-1*AH880^2/$Z$11)</f>
        <v>-0.11204155781610176</v>
      </c>
      <c r="AJ880" s="61">
        <f>IF($AA$11,$Z$11*($Q880-1)/(1+AI887*($Q880-1)),0)</f>
        <v>-0.1058496848441703</v>
      </c>
      <c r="AK880" s="114">
        <f>IF(AJ880=0,0,-1*AJ880^2/$Z$11)</f>
        <v>-0.11204155781610176</v>
      </c>
      <c r="AL880" s="61">
        <f>IF($AA$11,$Z$11*($Q880-1)/(1+AK887*($Q880-1)),0)</f>
        <v>-0.1058496848441703</v>
      </c>
      <c r="AM880" s="114">
        <f>IF(AL880=0,0,-1*AL880^2/$Z$11)</f>
        <v>-0.11204155781610176</v>
      </c>
      <c r="AN880" s="61">
        <f>IF($AA$11,$Z$11*($Q880-1)/(1+AM887*($Q880-1)),0)</f>
        <v>-0.1058496848441703</v>
      </c>
      <c r="AO880" s="114">
        <f>IF(AN880=0,0,-1*AN880^2/$Z$11)</f>
        <v>-0.11204155781610176</v>
      </c>
      <c r="AP880" s="61">
        <f>IF($AA$11,$Z$11*($Q880-1)/(1+AO887*($Q880-1)),0)</f>
        <v>-0.1058496848441703</v>
      </c>
      <c r="AQ880" s="114">
        <f>IF(AP880=0,0,-1*AP880^2/$Z$11)</f>
        <v>-0.11204155781610176</v>
      </c>
      <c r="AR880" s="61">
        <f>IF($AA$11,$Z$11*($Q880-1)/(1+AQ887*($Q880-1)),0)</f>
        <v>-0.1058496848441703</v>
      </c>
      <c r="AS880" s="114">
        <f>IF(AR880=0,0,-1*AR880^2/$Z$11)</f>
        <v>-0.11204155781610176</v>
      </c>
      <c r="AT880" s="61">
        <f>IF($AA$11,$Z$11*($Q880-1)/(1+AS887*($Q880-1)),0)</f>
        <v>-0.1058496848441703</v>
      </c>
      <c r="AU880" s="114">
        <f>IF(AT880=0,0,-1*AT880^2/$Z$11)</f>
        <v>-0.11204155781610176</v>
      </c>
      <c r="AV880" s="61">
        <f>IF($AA$11,$Z$11*($Q880-1)/(1+AU887*($Q880-1)),0)</f>
        <v>-0.1058496848441703</v>
      </c>
      <c r="AW880" s="114">
        <f>IF(AV880=0,0,-1*AV880^2/$Z$11)</f>
        <v>-0.11204155781610176</v>
      </c>
      <c r="AX880" s="61">
        <f>IF($AA$11,$Z$11*($Q880-1)/(1+AW887*($Q880-1)),0)</f>
        <v>-0.1058496848441703</v>
      </c>
      <c r="AY880" s="114">
        <f>IF(AX880=0,0,-1*AX880^2/$Z$11)</f>
        <v>-0.11204155781610176</v>
      </c>
      <c r="AZ880" s="61">
        <f>IF($AA$11,$Z$11*($Q880-1)/(1+AY887*($Q880-1)),0)</f>
        <v>-0.1058496848441703</v>
      </c>
      <c r="BA880" s="114">
        <f>IF(AZ880=0,0,-1*AZ880^2/$Z$11)</f>
        <v>-0.11204155781610176</v>
      </c>
      <c r="BB880" s="61">
        <f>IF($AA$11,$Z$11*($Q880-1)/(1+BA887*($Q880-1)),0)</f>
        <v>-0.1058496848441703</v>
      </c>
      <c r="BC880" s="114">
        <f>IF(BB880=0,0,-1*BB880^2/$Z$11)</f>
        <v>-0.11204155781610176</v>
      </c>
      <c r="BD880" s="61">
        <f>IF($AA$11,$Z$11*($Q880-1)/(1+BC887*($Q880-1)),0)</f>
        <v>-0.1058496848441703</v>
      </c>
      <c r="BE880" s="114">
        <f>IF(BD880=0,0,-1*BD880^2/$Z$11)</f>
        <v>-0.11204155781610176</v>
      </c>
      <c r="BF880" s="61">
        <f>IF($AA$11,$Z$11*($Q880-1)/(1+BE887*($Q880-1)),0)</f>
        <v>-0.1058496848441703</v>
      </c>
      <c r="BG880" s="114">
        <f>IF(BF880=0,0,-1*BF880^2/$Z$11)</f>
        <v>-0.11204155781610176</v>
      </c>
      <c r="BH880" s="61">
        <f>IF($AA$11,$Z$11*($Q880-1)/(1+BG887*($Q880-1)),0)</f>
        <v>-0.1058496848441703</v>
      </c>
      <c r="BI880" s="114">
        <f>IF(BH880=0,0,-1*BH880^2/$Z$11)</f>
        <v>-0.11204155781610176</v>
      </c>
      <c r="BJ880" s="61">
        <f>IF($AA$11,$Z$11*($Q880-1)/(1+BI887*($Q880-1)),0)</f>
        <v>-0.1058496848441703</v>
      </c>
      <c r="BK880" s="114">
        <f>IF(BJ880=0,0,-1*BJ880^2/$Z$11)</f>
        <v>-0.11204155781610176</v>
      </c>
      <c r="BL880" s="61">
        <f>IF($AA$11,$Z$11*($Q880-1)/(1+BK887*($Q880-1)),0)</f>
        <v>-0.1058496848441703</v>
      </c>
      <c r="BM880" s="114">
        <f>IF(BL880=0,0,-1*BL880^2/$Z$11)</f>
        <v>-0.11204155781610176</v>
      </c>
      <c r="BN880" s="61">
        <f>IF($AA$11,$Z$11*($Q880-1)/(1+BM887*($Q880-1)),0)</f>
        <v>-0.1058496848441703</v>
      </c>
      <c r="BO880" s="114">
        <f>IF(BN880=0,0,-1*BN880^2/$Z$11)</f>
        <v>-0.11204155781610176</v>
      </c>
      <c r="BP880" s="61">
        <f>IF($AA$11,$Z$11*($Q880-1)/(1+BO887*($Q880-1)),0)</f>
        <v>-0.1058496848441703</v>
      </c>
      <c r="BQ880" s="114">
        <f>IF(BP880=0,0,-1*BP880^2/$Z$11)</f>
        <v>-0.11204155781610176</v>
      </c>
      <c r="BR880" s="61">
        <f>IF($AA$11,$Z$11*($Q880-1)/(1+BQ887*($Q880-1)),0)</f>
        <v>-0.1058496848441703</v>
      </c>
      <c r="BS880" s="114">
        <f>IF(BR880=0,0,-1*BR880^2/$Z$11)</f>
        <v>-0.11204155781610176</v>
      </c>
      <c r="BT880" s="61">
        <f>IF($AA$11,$Z$11*($Q880-1)/(1+BS887*($Q880-1)),0)</f>
        <v>-0.1058496848441703</v>
      </c>
      <c r="BU880" s="114">
        <f>IF(BT880=0,0,-1*BT880^2/$Z$11)</f>
        <v>-0.11204155781610176</v>
      </c>
      <c r="BV880" s="61">
        <f>IF($AA$11,$Z$11*($Q880-1)/(1+BU887*($Q880-1)),0)</f>
        <v>-0.1058496848441703</v>
      </c>
      <c r="BW880" s="114">
        <f>IF(BV880=0,0,-1*BV880^2/$Z$11)</f>
        <v>-0.11204155781610176</v>
      </c>
      <c r="BX880" s="61">
        <f>IF($AA$11,$Z$11*($Q880-1)/(1+BW887*($Q880-1)),0)</f>
        <v>-0.1058496848441703</v>
      </c>
      <c r="BY880" s="114">
        <f>IF(BX880=0,0,-1*BX880^2/$Z$11)</f>
        <v>-0.11204155781610176</v>
      </c>
      <c r="BZ880" s="61">
        <f>IF($AA$11,$Z$11*($Q880-1)/(1+BY887*($Q880-1)),0)</f>
        <v>-0.1058496848441703</v>
      </c>
      <c r="CA880" s="114">
        <f>IF(BZ880=0,0,-1*BZ880^2/$Z$11)</f>
        <v>-0.11204155781610176</v>
      </c>
      <c r="CB880" s="61">
        <f>IF($AA$11,$Z$11*($Q880-1)/(1+CA887*($Q880-1)),0)</f>
        <v>-0.1058496848441703</v>
      </c>
      <c r="CC880" s="114">
        <f>IF(CB880=0,0,-1*CB880^2/$Z$11)</f>
        <v>-0.11204155781610176</v>
      </c>
      <c r="CD880" s="61">
        <f>IF($AA$11,$Z$11*($Q880-1)/(1+CC887*($Q880-1)),0)</f>
        <v>-0.1058496848441703</v>
      </c>
      <c r="CE880" s="114">
        <f>IF(CD880=0,0,-1*CD880^2/$Z$11)</f>
        <v>-0.11204155781610176</v>
      </c>
      <c r="CF880" s="61">
        <f>IF($AA$11,$Z$11*($Q880-1)/(1+CE887*($Q880-1)),0)</f>
        <v>-0.1058496848441703</v>
      </c>
      <c r="CG880" s="114">
        <f>IF(CF880=0,0,-1*CF880^2/$Z$11)</f>
        <v>-0.11204155781610176</v>
      </c>
      <c r="CH880" s="61">
        <f>IF($AA$11,$Z$11*($Q880-1)/(1+CG887*($Q880-1)),0)</f>
        <v>-0.1058496848441703</v>
      </c>
      <c r="CI880" s="114">
        <f>IF(CH880=0,0,-1*CH880^2/$Z$11)</f>
        <v>-0.11204155781610176</v>
      </c>
      <c r="CJ880" s="61">
        <f>IF($AA$11,$Z$11*($Q880-1)/(1+CI887*($Q880-1)),0)</f>
        <v>-0.1058496848441703</v>
      </c>
      <c r="CK880" s="114">
        <f>IF(CJ880=0,0,-1*CJ880^2/$Z$11)</f>
        <v>-0.11204155781610176</v>
      </c>
      <c r="CL880" s="61">
        <f>IF($AA$11,$Z$11*($Q880-1)/(1+CK887*($Q880-1)),0)</f>
        <v>-0.1058496848441703</v>
      </c>
      <c r="CM880" s="114">
        <f>IF(CL880=0,0,-1*CL880^2/$Z$11)</f>
        <v>-0.11204155781610176</v>
      </c>
      <c r="CN880" s="61">
        <f>IF($AA$11,$Z$11*($Q880-1)/(1+CM887*($Q880-1)),0)</f>
        <v>-0.1058496848441703</v>
      </c>
      <c r="CO880" s="114">
        <f>IF(CN880=0,0,-1*CN880^2/$Z$11)</f>
        <v>-0.11204155781610176</v>
      </c>
      <c r="CP880" s="61">
        <f>IF($AA$11,$Z$11*($Q880-1)/(1+CO887*($Q880-1)),0)</f>
        <v>-0.1058496848441703</v>
      </c>
      <c r="CQ880" s="114">
        <f>IF(CP880=0,0,-1*CP880^2/$Z$11)</f>
        <v>-0.11204155781610176</v>
      </c>
      <c r="CR880" s="61">
        <f>IF($AA$11,$Z$11*($Q880-1)/(1+CQ887*($Q880-1)),0)</f>
        <v>-0.1058496848441703</v>
      </c>
      <c r="CS880" s="114">
        <f>IF(CR880=0,0,-1*CR880^2/$Z$11)</f>
        <v>-0.11204155781610176</v>
      </c>
      <c r="CT880" s="61">
        <f>IF($AA$11,$Z$11*($Q880-1)/(1+CS887*($Q880-1)),0)</f>
        <v>-0.1058496848441703</v>
      </c>
      <c r="CU880" s="114">
        <f>IF(CT880=0,0,-1*CT880^2/$Z$11)</f>
        <v>-0.11204155781610176</v>
      </c>
      <c r="CV880" s="61">
        <f>IF($AA$11,$Z$11*($Q880-1)/(1+CU887*($Q880-1)),0)</f>
        <v>-0.1058496848441703</v>
      </c>
      <c r="CW880" s="114">
        <f>IF(CV880=0,0,-1*CV880^2/$Z$11)</f>
        <v>-0.11204155781610176</v>
      </c>
      <c r="CX880" s="61">
        <f>IF($AA$11,$Z$11*($Q880-1)/(1+CW887*($Q880-1)),0)</f>
        <v>-0.1058496848441703</v>
      </c>
      <c r="CY880" s="114">
        <f>IF(CX880=0,0,-1*CX880^2/$Z$11)</f>
        <v>-0.11204155781610176</v>
      </c>
      <c r="CZ880" s="61">
        <f>IF($AA$11,$Z$11*($Q880-1)/(1+CY887*($Q880-1)),0)</f>
        <v>-0.1058496848441703</v>
      </c>
      <c r="DA880" s="114">
        <f>IF(CZ880=0,0,-1*CZ880^2/$Z$11)</f>
        <v>-0.11204155781610176</v>
      </c>
      <c r="DB880" s="61">
        <f>IF($AA$11,$Z$11*($Q880-1)/(1+DA887*($Q880-1)),0)</f>
        <v>-0.1058496848441703</v>
      </c>
      <c r="DC880" s="114">
        <f>IF(DB880=0,0,-1*DB880^2/$Z$11)</f>
        <v>-0.11204155781610176</v>
      </c>
      <c r="DD880" s="61">
        <f>IF($AA$11,$Z$11*($Q880-1)/(1+DC887*($Q880-1)),0)</f>
        <v>-0.1058496848441703</v>
      </c>
      <c r="DE880" s="114">
        <f>IF(DD880=0,0,-1*DD880^2/$Z$11)</f>
        <v>-0.11204155781610176</v>
      </c>
      <c r="DF880" s="61">
        <f>IF($AA$11,$Z$11*($Q880-1)/(1+DE887*($Q880-1)),0)</f>
        <v>-0.1058496848441703</v>
      </c>
      <c r="DG880" s="114">
        <f>IF(DF880=0,0,-1*DF880^2/$Z$11)</f>
        <v>-0.11204155781610176</v>
      </c>
      <c r="DH880" s="61">
        <f>IF($AA$11,$Z$11*($Q880-1)/(1+DG887*($Q880-1)),0)</f>
        <v>-0.1058496848441703</v>
      </c>
      <c r="DI880" s="114">
        <f>IF(DH880=0,0,-1*DH880^2/$Z$11)</f>
        <v>-0.11204155781610176</v>
      </c>
      <c r="DJ880" s="61">
        <f>IF($AA$11,$Z$11*($Q880-1)/(1+DI887*($Q880-1)),0)</f>
        <v>-0.1058496848441703</v>
      </c>
      <c r="DK880" s="114">
        <f>IF(DJ880=0,0,-1*DJ880^2/$Z$11)</f>
        <v>-0.11204155781610176</v>
      </c>
      <c r="DL880" s="61">
        <f>IF($AA$11,$Z$11*($Q880-1)/(1+DK887*($Q880-1)),0)</f>
        <v>-0.1058496848441703</v>
      </c>
      <c r="DM880" s="154">
        <f>IF(DL880=0,0,-1*DL880^2/$Z$11)</f>
        <v>-0.11204155781610176</v>
      </c>
    </row>
    <row r="881" spans="14:117" x14ac:dyDescent="0.25">
      <c r="N881" s="153">
        <f>$Z$12/(O874*(Q881-1)+1)</f>
        <v>0.12962149435870327</v>
      </c>
      <c r="O881" s="169">
        <f t="shared" si="156"/>
        <v>7.7696751062187475E-3</v>
      </c>
      <c r="P881" s="78">
        <v>6</v>
      </c>
      <c r="Q881" s="61">
        <f>IF($AA$12,AV856/AV868,0)</f>
        <v>5.994125545812351E-2</v>
      </c>
      <c r="R881" s="61">
        <f>IF($AA$12,$Z$12*($Q881-1)/(1+O834*($Q881-1)),0)</f>
        <v>-0.12185181925248405</v>
      </c>
      <c r="S881" s="114">
        <f>IF(R881=0,0,-1*R881^2/$Z$12)</f>
        <v>-0.14847865855140041</v>
      </c>
      <c r="T881" s="61">
        <f>IF($AA$12,$Z$12*($Q881-1)/(1+S887*($Q881-1)),0)</f>
        <v>-0.12240326596621168</v>
      </c>
      <c r="U881" s="114">
        <f>IF(T881=0,0,-1*T881^2/$Z$12)</f>
        <v>-0.14982559519195152</v>
      </c>
      <c r="V881" s="61">
        <f>IF($AA$12,$Z$12*($Q881-1)/(1+U887*($Q881-1)),0)</f>
        <v>-0.1218496872992057</v>
      </c>
      <c r="W881" s="114">
        <f>IF(V881=0,0,-1*V881^2/$Z$12)</f>
        <v>-0.1484734629491421</v>
      </c>
      <c r="X881" s="61">
        <f>IF($AA$12,$Z$12*($Q881-1)/(1+W887*($Q881-1)),0)</f>
        <v>-0.12185181921974096</v>
      </c>
      <c r="Y881" s="114">
        <f>IF(X881=0,0,-1*X881^2/$Z$12)</f>
        <v>-0.14847865847160432</v>
      </c>
      <c r="Z881" s="61">
        <f>IF($AA$12,$Z$12*($Q881-1)/(1+Y887*($Q881-1)),0)</f>
        <v>-0.12185181925248452</v>
      </c>
      <c r="AA881" s="114">
        <f>IF(Z881=0,0,-1*Z881^2/$Z$12)</f>
        <v>-0.14847865855140155</v>
      </c>
      <c r="AB881" s="61">
        <f>IF($AA$12,$Z$12*($Q881-1)/(1+AA887*($Q881-1)),0)</f>
        <v>-0.12185181925248452</v>
      </c>
      <c r="AC881" s="114">
        <f>IF(AB881=0,0,-1*AB881^2/$Z$12)</f>
        <v>-0.14847865855140155</v>
      </c>
      <c r="AD881" s="61">
        <f>IF($AA$12,$Z$12*($Q881-1)/(1+AC887*($Q881-1)),0)</f>
        <v>-0.12185181925248452</v>
      </c>
      <c r="AE881" s="114">
        <f>IF(AD881=0,0,-1*AD881^2/$Z$12)</f>
        <v>-0.14847865855140155</v>
      </c>
      <c r="AF881" s="61">
        <f>IF($AA$12,$Z$12*($Q881-1)/(1+AE887*($Q881-1)),0)</f>
        <v>-0.12185181925248452</v>
      </c>
      <c r="AG881" s="114">
        <f>IF(AF881=0,0,-1*AF881^2/$Z$12)</f>
        <v>-0.14847865855140155</v>
      </c>
      <c r="AH881" s="61">
        <f>IF($AA$12,$Z$12*($Q881-1)/(1+AG887*($Q881-1)),0)</f>
        <v>-0.12185181925248452</v>
      </c>
      <c r="AI881" s="114">
        <f>IF(AH881=0,0,-1*AH881^2/$Z$12)</f>
        <v>-0.14847865855140155</v>
      </c>
      <c r="AJ881" s="61">
        <f>IF($AA$12,$Z$12*($Q881-1)/(1+AI887*($Q881-1)),0)</f>
        <v>-0.12185181925248452</v>
      </c>
      <c r="AK881" s="114">
        <f>IF(AJ881=0,0,-1*AJ881^2/$Z$12)</f>
        <v>-0.14847865855140155</v>
      </c>
      <c r="AL881" s="61">
        <f>IF($AA$12,$Z$12*($Q881-1)/(1+AK887*($Q881-1)),0)</f>
        <v>-0.12185181925248452</v>
      </c>
      <c r="AM881" s="114">
        <f>IF(AL881=0,0,-1*AL881^2/$Z$12)</f>
        <v>-0.14847865855140155</v>
      </c>
      <c r="AN881" s="61">
        <f>IF($AA$12,$Z$12*($Q881-1)/(1+AM887*($Q881-1)),0)</f>
        <v>-0.12185181925248452</v>
      </c>
      <c r="AO881" s="114">
        <f>IF(AN881=0,0,-1*AN881^2/$Z$12)</f>
        <v>-0.14847865855140155</v>
      </c>
      <c r="AP881" s="61">
        <f>IF($AA$12,$Z$12*($Q881-1)/(1+AO887*($Q881-1)),0)</f>
        <v>-0.12185181925248452</v>
      </c>
      <c r="AQ881" s="114">
        <f>IF(AP881=0,0,-1*AP881^2/$Z$12)</f>
        <v>-0.14847865855140155</v>
      </c>
      <c r="AR881" s="61">
        <f>IF($AA$12,$Z$12*($Q881-1)/(1+AQ887*($Q881-1)),0)</f>
        <v>-0.12185181925248452</v>
      </c>
      <c r="AS881" s="114">
        <f>IF(AR881=0,0,-1*AR881^2/$Z$12)</f>
        <v>-0.14847865855140155</v>
      </c>
      <c r="AT881" s="61">
        <f>IF($AA$12,$Z$12*($Q881-1)/(1+AS887*($Q881-1)),0)</f>
        <v>-0.12185181925248452</v>
      </c>
      <c r="AU881" s="114">
        <f>IF(AT881=0,0,-1*AT881^2/$Z$12)</f>
        <v>-0.14847865855140155</v>
      </c>
      <c r="AV881" s="61">
        <f>IF($AA$12,$Z$12*($Q881-1)/(1+AU887*($Q881-1)),0)</f>
        <v>-0.12185181925248452</v>
      </c>
      <c r="AW881" s="114">
        <f>IF(AV881=0,0,-1*AV881^2/$Z$12)</f>
        <v>-0.14847865855140155</v>
      </c>
      <c r="AX881" s="61">
        <f>IF($AA$12,$Z$12*($Q881-1)/(1+AW887*($Q881-1)),0)</f>
        <v>-0.12185181925248452</v>
      </c>
      <c r="AY881" s="114">
        <f>IF(AX881=0,0,-1*AX881^2/$Z$12)</f>
        <v>-0.14847865855140155</v>
      </c>
      <c r="AZ881" s="61">
        <f>IF($AA$12,$Z$12*($Q881-1)/(1+AY887*($Q881-1)),0)</f>
        <v>-0.12185181925248452</v>
      </c>
      <c r="BA881" s="114">
        <f>IF(AZ881=0,0,-1*AZ881^2/$Z$12)</f>
        <v>-0.14847865855140155</v>
      </c>
      <c r="BB881" s="61">
        <f>IF($AA$12,$Z$12*($Q881-1)/(1+BA887*($Q881-1)),0)</f>
        <v>-0.12185181925248452</v>
      </c>
      <c r="BC881" s="114">
        <f>IF(BB881=0,0,-1*BB881^2/$Z$12)</f>
        <v>-0.14847865855140155</v>
      </c>
      <c r="BD881" s="61">
        <f>IF($AA$12,$Z$12*($Q881-1)/(1+BC887*($Q881-1)),0)</f>
        <v>-0.12185181925248452</v>
      </c>
      <c r="BE881" s="114">
        <f>IF(BD881=0,0,-1*BD881^2/$Z$12)</f>
        <v>-0.14847865855140155</v>
      </c>
      <c r="BF881" s="61">
        <f>IF($AA$12,$Z$12*($Q881-1)/(1+BE887*($Q881-1)),0)</f>
        <v>-0.12185181925248452</v>
      </c>
      <c r="BG881" s="114">
        <f>IF(BF881=0,0,-1*BF881^2/$Z$12)</f>
        <v>-0.14847865855140155</v>
      </c>
      <c r="BH881" s="61">
        <f>IF($AA$12,$Z$12*($Q881-1)/(1+BG887*($Q881-1)),0)</f>
        <v>-0.12185181925248452</v>
      </c>
      <c r="BI881" s="114">
        <f>IF(BH881=0,0,-1*BH881^2/$Z$12)</f>
        <v>-0.14847865855140155</v>
      </c>
      <c r="BJ881" s="61">
        <f>IF($AA$12,$Z$12*($Q881-1)/(1+BI887*($Q881-1)),0)</f>
        <v>-0.12185181925248452</v>
      </c>
      <c r="BK881" s="114">
        <f>IF(BJ881=0,0,-1*BJ881^2/$Z$12)</f>
        <v>-0.14847865855140155</v>
      </c>
      <c r="BL881" s="61">
        <f>IF($AA$12,$Z$12*($Q881-1)/(1+BK887*($Q881-1)),0)</f>
        <v>-0.12185181925248452</v>
      </c>
      <c r="BM881" s="114">
        <f>IF(BL881=0,0,-1*BL881^2/$Z$12)</f>
        <v>-0.14847865855140155</v>
      </c>
      <c r="BN881" s="61">
        <f>IF($AA$12,$Z$12*($Q881-1)/(1+BM887*($Q881-1)),0)</f>
        <v>-0.12185181925248452</v>
      </c>
      <c r="BO881" s="114">
        <f>IF(BN881=0,0,-1*BN881^2/$Z$12)</f>
        <v>-0.14847865855140155</v>
      </c>
      <c r="BP881" s="61">
        <f>IF($AA$12,$Z$12*($Q881-1)/(1+BO887*($Q881-1)),0)</f>
        <v>-0.12185181925248452</v>
      </c>
      <c r="BQ881" s="114">
        <f>IF(BP881=0,0,-1*BP881^2/$Z$12)</f>
        <v>-0.14847865855140155</v>
      </c>
      <c r="BR881" s="61">
        <f>IF($AA$12,$Z$12*($Q881-1)/(1+BQ887*($Q881-1)),0)</f>
        <v>-0.12185181925248452</v>
      </c>
      <c r="BS881" s="114">
        <f>IF(BR881=0,0,-1*BR881^2/$Z$12)</f>
        <v>-0.14847865855140155</v>
      </c>
      <c r="BT881" s="61">
        <f>IF($AA$12,$Z$12*($Q881-1)/(1+BS887*($Q881-1)),0)</f>
        <v>-0.12185181925248452</v>
      </c>
      <c r="BU881" s="114">
        <f>IF(BT881=0,0,-1*BT881^2/$Z$12)</f>
        <v>-0.14847865855140155</v>
      </c>
      <c r="BV881" s="61">
        <f>IF($AA$12,$Z$12*($Q881-1)/(1+BU887*($Q881-1)),0)</f>
        <v>-0.12185181925248452</v>
      </c>
      <c r="BW881" s="114">
        <f>IF(BV881=0,0,-1*BV881^2/$Z$12)</f>
        <v>-0.14847865855140155</v>
      </c>
      <c r="BX881" s="61">
        <f>IF($AA$12,$Z$12*($Q881-1)/(1+BW887*($Q881-1)),0)</f>
        <v>-0.12185181925248452</v>
      </c>
      <c r="BY881" s="114">
        <f>IF(BX881=0,0,-1*BX881^2/$Z$12)</f>
        <v>-0.14847865855140155</v>
      </c>
      <c r="BZ881" s="61">
        <f>IF($AA$12,$Z$12*($Q881-1)/(1+BY887*($Q881-1)),0)</f>
        <v>-0.12185181925248452</v>
      </c>
      <c r="CA881" s="114">
        <f>IF(BZ881=0,0,-1*BZ881^2/$Z$12)</f>
        <v>-0.14847865855140155</v>
      </c>
      <c r="CB881" s="61">
        <f>IF($AA$12,$Z$12*($Q881-1)/(1+CA887*($Q881-1)),0)</f>
        <v>-0.12185181925248452</v>
      </c>
      <c r="CC881" s="114">
        <f>IF(CB881=0,0,-1*CB881^2/$Z$12)</f>
        <v>-0.14847865855140155</v>
      </c>
      <c r="CD881" s="61">
        <f>IF($AA$12,$Z$12*($Q881-1)/(1+CC887*($Q881-1)),0)</f>
        <v>-0.12185181925248452</v>
      </c>
      <c r="CE881" s="114">
        <f>IF(CD881=0,0,-1*CD881^2/$Z$12)</f>
        <v>-0.14847865855140155</v>
      </c>
      <c r="CF881" s="61">
        <f>IF($AA$12,$Z$12*($Q881-1)/(1+CE887*($Q881-1)),0)</f>
        <v>-0.12185181925248452</v>
      </c>
      <c r="CG881" s="114">
        <f>IF(CF881=0,0,-1*CF881^2/$Z$12)</f>
        <v>-0.14847865855140155</v>
      </c>
      <c r="CH881" s="61">
        <f>IF($AA$12,$Z$12*($Q881-1)/(1+CG887*($Q881-1)),0)</f>
        <v>-0.12185181925248452</v>
      </c>
      <c r="CI881" s="114">
        <f>IF(CH881=0,0,-1*CH881^2/$Z$12)</f>
        <v>-0.14847865855140155</v>
      </c>
      <c r="CJ881" s="61">
        <f>IF($AA$12,$Z$12*($Q881-1)/(1+CI887*($Q881-1)),0)</f>
        <v>-0.12185181925248452</v>
      </c>
      <c r="CK881" s="114">
        <f>IF(CJ881=0,0,-1*CJ881^2/$Z$12)</f>
        <v>-0.14847865855140155</v>
      </c>
      <c r="CL881" s="61">
        <f>IF($AA$12,$Z$12*($Q881-1)/(1+CK887*($Q881-1)),0)</f>
        <v>-0.12185181925248452</v>
      </c>
      <c r="CM881" s="114">
        <f>IF(CL881=0,0,-1*CL881^2/$Z$12)</f>
        <v>-0.14847865855140155</v>
      </c>
      <c r="CN881" s="61">
        <f>IF($AA$12,$Z$12*($Q881-1)/(1+CM887*($Q881-1)),0)</f>
        <v>-0.12185181925248452</v>
      </c>
      <c r="CO881" s="114">
        <f>IF(CN881=0,0,-1*CN881^2/$Z$12)</f>
        <v>-0.14847865855140155</v>
      </c>
      <c r="CP881" s="61">
        <f>IF($AA$12,$Z$12*($Q881-1)/(1+CO887*($Q881-1)),0)</f>
        <v>-0.12185181925248452</v>
      </c>
      <c r="CQ881" s="114">
        <f>IF(CP881=0,0,-1*CP881^2/$Z$12)</f>
        <v>-0.14847865855140155</v>
      </c>
      <c r="CR881" s="61">
        <f>IF($AA$12,$Z$12*($Q881-1)/(1+CQ887*($Q881-1)),0)</f>
        <v>-0.12185181925248452</v>
      </c>
      <c r="CS881" s="114">
        <f>IF(CR881=0,0,-1*CR881^2/$Z$12)</f>
        <v>-0.14847865855140155</v>
      </c>
      <c r="CT881" s="61">
        <f>IF($AA$12,$Z$12*($Q881-1)/(1+CS887*($Q881-1)),0)</f>
        <v>-0.12185181925248452</v>
      </c>
      <c r="CU881" s="114">
        <f>IF(CT881=0,0,-1*CT881^2/$Z$12)</f>
        <v>-0.14847865855140155</v>
      </c>
      <c r="CV881" s="61">
        <f>IF($AA$12,$Z$12*($Q881-1)/(1+CU887*($Q881-1)),0)</f>
        <v>-0.12185181925248452</v>
      </c>
      <c r="CW881" s="114">
        <f>IF(CV881=0,0,-1*CV881^2/$Z$12)</f>
        <v>-0.14847865855140155</v>
      </c>
      <c r="CX881" s="61">
        <f>IF($AA$12,$Z$12*($Q881-1)/(1+CW887*($Q881-1)),0)</f>
        <v>-0.12185181925248452</v>
      </c>
      <c r="CY881" s="114">
        <f>IF(CX881=0,0,-1*CX881^2/$Z$12)</f>
        <v>-0.14847865855140155</v>
      </c>
      <c r="CZ881" s="61">
        <f>IF($AA$12,$Z$12*($Q881-1)/(1+CY887*($Q881-1)),0)</f>
        <v>-0.12185181925248452</v>
      </c>
      <c r="DA881" s="114">
        <f>IF(CZ881=0,0,-1*CZ881^2/$Z$12)</f>
        <v>-0.14847865855140155</v>
      </c>
      <c r="DB881" s="61">
        <f>IF($AA$12,$Z$12*($Q881-1)/(1+DA887*($Q881-1)),0)</f>
        <v>-0.12185181925248452</v>
      </c>
      <c r="DC881" s="114">
        <f>IF(DB881=0,0,-1*DB881^2/$Z$12)</f>
        <v>-0.14847865855140155</v>
      </c>
      <c r="DD881" s="61">
        <f>IF($AA$12,$Z$12*($Q881-1)/(1+DC887*($Q881-1)),0)</f>
        <v>-0.12185181925248452</v>
      </c>
      <c r="DE881" s="114">
        <f>IF(DD881=0,0,-1*DD881^2/$Z$12)</f>
        <v>-0.14847865855140155</v>
      </c>
      <c r="DF881" s="61">
        <f>IF($AA$12,$Z$12*($Q881-1)/(1+DE887*($Q881-1)),0)</f>
        <v>-0.12185181925248452</v>
      </c>
      <c r="DG881" s="114">
        <f>IF(DF881=0,0,-1*DF881^2/$Z$12)</f>
        <v>-0.14847865855140155</v>
      </c>
      <c r="DH881" s="61">
        <f>IF($AA$12,$Z$12*($Q881-1)/(1+DG887*($Q881-1)),0)</f>
        <v>-0.12185181925248452</v>
      </c>
      <c r="DI881" s="114">
        <f>IF(DH881=0,0,-1*DH881^2/$Z$12)</f>
        <v>-0.14847865855140155</v>
      </c>
      <c r="DJ881" s="61">
        <f>IF($AA$12,$Z$12*($Q881-1)/(1+DI887*($Q881-1)),0)</f>
        <v>-0.12185181925248452</v>
      </c>
      <c r="DK881" s="114">
        <f>IF(DJ881=0,0,-1*DJ881^2/$Z$12)</f>
        <v>-0.14847865855140155</v>
      </c>
      <c r="DL881" s="61">
        <f>IF($AA$12,$Z$12*($Q881-1)/(1+DK887*($Q881-1)),0)</f>
        <v>-0.12185181925248452</v>
      </c>
      <c r="DM881" s="154">
        <f>IF(DL881=0,0,-1*DL881^2/$Z$12)</f>
        <v>-0.14847865855140155</v>
      </c>
    </row>
    <row r="882" spans="14:117" x14ac:dyDescent="0.25">
      <c r="N882" s="153">
        <f>$Z$13/(O874*(Q882-1)+1)</f>
        <v>3.9090198547356902E-2</v>
      </c>
      <c r="O882" s="169">
        <f t="shared" si="156"/>
        <v>0.28965048519040709</v>
      </c>
      <c r="P882" s="78">
        <v>7</v>
      </c>
      <c r="Q882" s="61">
        <f>IF($AA$13,AV857/AV869,0)</f>
        <v>7.4097982602851715</v>
      </c>
      <c r="R882" s="61">
        <f>IF($AA$13,$Z$13*($Q882-1)/(1+O834*($Q882-1)),0)</f>
        <v>0.25056028664305219</v>
      </c>
      <c r="S882" s="114">
        <f>IF(R882=0,0,-1*R882^2/$Z$13)</f>
        <v>-0.6278045724264848</v>
      </c>
      <c r="T882" s="61">
        <f>IF($AA$13,$Z$13*($Q882-1)/(1+S887*($Q882-1)),0)</f>
        <v>0.24826044309634002</v>
      </c>
      <c r="U882" s="114">
        <f>IF(T882=0,0,-1*T882^2/$Z$13)</f>
        <v>-0.61633247606391073</v>
      </c>
      <c r="V882" s="61">
        <f>IF($AA$13,$Z$13*($Q882-1)/(1+U887*($Q882-1)),0)</f>
        <v>0.25056930155202733</v>
      </c>
      <c r="W882" s="114">
        <f>IF(V882=0,0,-1*V882^2/$Z$13)</f>
        <v>-0.62784974880270805</v>
      </c>
      <c r="X882" s="61">
        <f>IF($AA$13,$Z$13*($Q882-1)/(1+W887*($Q882-1)),0)</f>
        <v>0.25056028678149811</v>
      </c>
      <c r="Y882" s="114">
        <f>IF(X882=0,0,-1*X882^2/$Z$13)</f>
        <v>-0.62780457312026583</v>
      </c>
      <c r="Z882" s="61">
        <f>IF($AA$13,$Z$13*($Q882-1)/(1+Y887*($Q882-1)),0)</f>
        <v>0.25056028664305025</v>
      </c>
      <c r="AA882" s="114">
        <f>IF(Z882=0,0,-1*Z882^2/$Z$13)</f>
        <v>-0.62780457242647492</v>
      </c>
      <c r="AB882" s="61">
        <f>IF($AA$13,$Z$13*($Q882-1)/(1+AA887*($Q882-1)),0)</f>
        <v>0.25056028664305019</v>
      </c>
      <c r="AC882" s="114">
        <f>IF(AB882=0,0,-1*AB882^2/$Z$13)</f>
        <v>-0.62780457242647469</v>
      </c>
      <c r="AD882" s="61">
        <f>IF($AA$13,$Z$13*($Q882-1)/(1+AC887*($Q882-1)),0)</f>
        <v>0.25056028664305019</v>
      </c>
      <c r="AE882" s="114">
        <f>IF(AD882=0,0,-1*AD882^2/$Z$13)</f>
        <v>-0.62780457242647469</v>
      </c>
      <c r="AF882" s="61">
        <f>IF($AA$13,$Z$13*($Q882-1)/(1+AE887*($Q882-1)),0)</f>
        <v>0.25056028664305019</v>
      </c>
      <c r="AG882" s="114">
        <f>IF(AF882=0,0,-1*AF882^2/$Z$13)</f>
        <v>-0.62780457242647469</v>
      </c>
      <c r="AH882" s="61">
        <f>IF($AA$13,$Z$13*($Q882-1)/(1+AG887*($Q882-1)),0)</f>
        <v>0.25056028664305019</v>
      </c>
      <c r="AI882" s="114">
        <f>IF(AH882=0,0,-1*AH882^2/$Z$13)</f>
        <v>-0.62780457242647469</v>
      </c>
      <c r="AJ882" s="61">
        <f>IF($AA$13,$Z$13*($Q882-1)/(1+AI887*($Q882-1)),0)</f>
        <v>0.25056028664305019</v>
      </c>
      <c r="AK882" s="114">
        <f>IF(AJ882=0,0,-1*AJ882^2/$Z$13)</f>
        <v>-0.62780457242647469</v>
      </c>
      <c r="AL882" s="61">
        <f>IF($AA$13,$Z$13*($Q882-1)/(1+AK887*($Q882-1)),0)</f>
        <v>0.25056028664305019</v>
      </c>
      <c r="AM882" s="114">
        <f>IF(AL882=0,0,-1*AL882^2/$Z$13)</f>
        <v>-0.62780457242647469</v>
      </c>
      <c r="AN882" s="61">
        <f>IF($AA$13,$Z$13*($Q882-1)/(1+AM887*($Q882-1)),0)</f>
        <v>0.25056028664305019</v>
      </c>
      <c r="AO882" s="114">
        <f>IF(AN882=0,0,-1*AN882^2/$Z$13)</f>
        <v>-0.62780457242647469</v>
      </c>
      <c r="AP882" s="61">
        <f>IF($AA$13,$Z$13*($Q882-1)/(1+AO887*($Q882-1)),0)</f>
        <v>0.25056028664305019</v>
      </c>
      <c r="AQ882" s="114">
        <f>IF(AP882=0,0,-1*AP882^2/$Z$13)</f>
        <v>-0.62780457242647469</v>
      </c>
      <c r="AR882" s="61">
        <f>IF($AA$13,$Z$13*($Q882-1)/(1+AQ887*($Q882-1)),0)</f>
        <v>0.25056028664305019</v>
      </c>
      <c r="AS882" s="114">
        <f>IF(AR882=0,0,-1*AR882^2/$Z$13)</f>
        <v>-0.62780457242647469</v>
      </c>
      <c r="AT882" s="61">
        <f>IF($AA$13,$Z$13*($Q882-1)/(1+AS887*($Q882-1)),0)</f>
        <v>0.25056028664305019</v>
      </c>
      <c r="AU882" s="114">
        <f>IF(AT882=0,0,-1*AT882^2/$Z$13)</f>
        <v>-0.62780457242647469</v>
      </c>
      <c r="AV882" s="61">
        <f>IF($AA$13,$Z$13*($Q882-1)/(1+AU887*($Q882-1)),0)</f>
        <v>0.25056028664305019</v>
      </c>
      <c r="AW882" s="114">
        <f>IF(AV882=0,0,-1*AV882^2/$Z$13)</f>
        <v>-0.62780457242647469</v>
      </c>
      <c r="AX882" s="61">
        <f>IF($AA$13,$Z$13*($Q882-1)/(1+AW887*($Q882-1)),0)</f>
        <v>0.25056028664305019</v>
      </c>
      <c r="AY882" s="114">
        <f>IF(AX882=0,0,-1*AX882^2/$Z$13)</f>
        <v>-0.62780457242647469</v>
      </c>
      <c r="AZ882" s="61">
        <f>IF($AA$13,$Z$13*($Q882-1)/(1+AY887*($Q882-1)),0)</f>
        <v>0.25056028664305019</v>
      </c>
      <c r="BA882" s="114">
        <f>IF(AZ882=0,0,-1*AZ882^2/$Z$13)</f>
        <v>-0.62780457242647469</v>
      </c>
      <c r="BB882" s="61">
        <f>IF($AA$13,$Z$13*($Q882-1)/(1+BA887*($Q882-1)),0)</f>
        <v>0.25056028664305019</v>
      </c>
      <c r="BC882" s="114">
        <f>IF(BB882=0,0,-1*BB882^2/$Z$13)</f>
        <v>-0.62780457242647469</v>
      </c>
      <c r="BD882" s="61">
        <f>IF($AA$13,$Z$13*($Q882-1)/(1+BC887*($Q882-1)),0)</f>
        <v>0.25056028664305019</v>
      </c>
      <c r="BE882" s="114">
        <f>IF(BD882=0,0,-1*BD882^2/$Z$13)</f>
        <v>-0.62780457242647469</v>
      </c>
      <c r="BF882" s="61">
        <f>IF($AA$13,$Z$13*($Q882-1)/(1+BE887*($Q882-1)),0)</f>
        <v>0.25056028664305019</v>
      </c>
      <c r="BG882" s="114">
        <f>IF(BF882=0,0,-1*BF882^2/$Z$13)</f>
        <v>-0.62780457242647469</v>
      </c>
      <c r="BH882" s="61">
        <f>IF($AA$13,$Z$13*($Q882-1)/(1+BG887*($Q882-1)),0)</f>
        <v>0.25056028664305019</v>
      </c>
      <c r="BI882" s="114">
        <f>IF(BH882=0,0,-1*BH882^2/$Z$13)</f>
        <v>-0.62780457242647469</v>
      </c>
      <c r="BJ882" s="61">
        <f>IF($AA$13,$Z$13*($Q882-1)/(1+BI887*($Q882-1)),0)</f>
        <v>0.25056028664305019</v>
      </c>
      <c r="BK882" s="114">
        <f>IF(BJ882=0,0,-1*BJ882^2/$Z$13)</f>
        <v>-0.62780457242647469</v>
      </c>
      <c r="BL882" s="61">
        <f>IF($AA$13,$Z$13*($Q882-1)/(1+BK887*($Q882-1)),0)</f>
        <v>0.25056028664305019</v>
      </c>
      <c r="BM882" s="114">
        <f>IF(BL882=0,0,-1*BL882^2/$Z$13)</f>
        <v>-0.62780457242647469</v>
      </c>
      <c r="BN882" s="61">
        <f>IF($AA$13,$Z$13*($Q882-1)/(1+BM887*($Q882-1)),0)</f>
        <v>0.25056028664305019</v>
      </c>
      <c r="BO882" s="114">
        <f>IF(BN882=0,0,-1*BN882^2/$Z$13)</f>
        <v>-0.62780457242647469</v>
      </c>
      <c r="BP882" s="61">
        <f>IF($AA$13,$Z$13*($Q882-1)/(1+BO887*($Q882-1)),0)</f>
        <v>0.25056028664305019</v>
      </c>
      <c r="BQ882" s="114">
        <f>IF(BP882=0,0,-1*BP882^2/$Z$13)</f>
        <v>-0.62780457242647469</v>
      </c>
      <c r="BR882" s="61">
        <f>IF($AA$13,$Z$13*($Q882-1)/(1+BQ887*($Q882-1)),0)</f>
        <v>0.25056028664305019</v>
      </c>
      <c r="BS882" s="114">
        <f>IF(BR882=0,0,-1*BR882^2/$Z$13)</f>
        <v>-0.62780457242647469</v>
      </c>
      <c r="BT882" s="61">
        <f>IF($AA$13,$Z$13*($Q882-1)/(1+BS887*($Q882-1)),0)</f>
        <v>0.25056028664305019</v>
      </c>
      <c r="BU882" s="114">
        <f>IF(BT882=0,0,-1*BT882^2/$Z$13)</f>
        <v>-0.62780457242647469</v>
      </c>
      <c r="BV882" s="61">
        <f>IF($AA$13,$Z$13*($Q882-1)/(1+BU887*($Q882-1)),0)</f>
        <v>0.25056028664305019</v>
      </c>
      <c r="BW882" s="114">
        <f>IF(BV882=0,0,-1*BV882^2/$Z$13)</f>
        <v>-0.62780457242647469</v>
      </c>
      <c r="BX882" s="61">
        <f>IF($AA$13,$Z$13*($Q882-1)/(1+BW887*($Q882-1)),0)</f>
        <v>0.25056028664305019</v>
      </c>
      <c r="BY882" s="114">
        <f>IF(BX882=0,0,-1*BX882^2/$Z$13)</f>
        <v>-0.62780457242647469</v>
      </c>
      <c r="BZ882" s="61">
        <f>IF($AA$13,$Z$13*($Q882-1)/(1+BY887*($Q882-1)),0)</f>
        <v>0.25056028664305019</v>
      </c>
      <c r="CA882" s="114">
        <f>IF(BZ882=0,0,-1*BZ882^2/$Z$13)</f>
        <v>-0.62780457242647469</v>
      </c>
      <c r="CB882" s="61">
        <f>IF($AA$13,$Z$13*($Q882-1)/(1+CA887*($Q882-1)),0)</f>
        <v>0.25056028664305019</v>
      </c>
      <c r="CC882" s="114">
        <f>IF(CB882=0,0,-1*CB882^2/$Z$13)</f>
        <v>-0.62780457242647469</v>
      </c>
      <c r="CD882" s="61">
        <f>IF($AA$13,$Z$13*($Q882-1)/(1+CC887*($Q882-1)),0)</f>
        <v>0.25056028664305019</v>
      </c>
      <c r="CE882" s="114">
        <f>IF(CD882=0,0,-1*CD882^2/$Z$13)</f>
        <v>-0.62780457242647469</v>
      </c>
      <c r="CF882" s="61">
        <f>IF($AA$13,$Z$13*($Q882-1)/(1+CE887*($Q882-1)),0)</f>
        <v>0.25056028664305019</v>
      </c>
      <c r="CG882" s="114">
        <f>IF(CF882=0,0,-1*CF882^2/$Z$13)</f>
        <v>-0.62780457242647469</v>
      </c>
      <c r="CH882" s="61">
        <f>IF($AA$13,$Z$13*($Q882-1)/(1+CG887*($Q882-1)),0)</f>
        <v>0.25056028664305019</v>
      </c>
      <c r="CI882" s="114">
        <f>IF(CH882=0,0,-1*CH882^2/$Z$13)</f>
        <v>-0.62780457242647469</v>
      </c>
      <c r="CJ882" s="61">
        <f>IF($AA$13,$Z$13*($Q882-1)/(1+CI887*($Q882-1)),0)</f>
        <v>0.25056028664305019</v>
      </c>
      <c r="CK882" s="114">
        <f>IF(CJ882=0,0,-1*CJ882^2/$Z$13)</f>
        <v>-0.62780457242647469</v>
      </c>
      <c r="CL882" s="61">
        <f>IF($AA$13,$Z$13*($Q882-1)/(1+CK887*($Q882-1)),0)</f>
        <v>0.25056028664305019</v>
      </c>
      <c r="CM882" s="114">
        <f>IF(CL882=0,0,-1*CL882^2/$Z$13)</f>
        <v>-0.62780457242647469</v>
      </c>
      <c r="CN882" s="61">
        <f>IF($AA$13,$Z$13*($Q882-1)/(1+CM887*($Q882-1)),0)</f>
        <v>0.25056028664305019</v>
      </c>
      <c r="CO882" s="114">
        <f>IF(CN882=0,0,-1*CN882^2/$Z$13)</f>
        <v>-0.62780457242647469</v>
      </c>
      <c r="CP882" s="61">
        <f>IF($AA$13,$Z$13*($Q882-1)/(1+CO887*($Q882-1)),0)</f>
        <v>0.25056028664305019</v>
      </c>
      <c r="CQ882" s="114">
        <f>IF(CP882=0,0,-1*CP882^2/$Z$13)</f>
        <v>-0.62780457242647469</v>
      </c>
      <c r="CR882" s="61">
        <f>IF($AA$13,$Z$13*($Q882-1)/(1+CQ887*($Q882-1)),0)</f>
        <v>0.25056028664305019</v>
      </c>
      <c r="CS882" s="114">
        <f>IF(CR882=0,0,-1*CR882^2/$Z$13)</f>
        <v>-0.62780457242647469</v>
      </c>
      <c r="CT882" s="61">
        <f>IF($AA$13,$Z$13*($Q882-1)/(1+CS887*($Q882-1)),0)</f>
        <v>0.25056028664305019</v>
      </c>
      <c r="CU882" s="114">
        <f>IF(CT882=0,0,-1*CT882^2/$Z$13)</f>
        <v>-0.62780457242647469</v>
      </c>
      <c r="CV882" s="61">
        <f>IF($AA$13,$Z$13*($Q882-1)/(1+CU887*($Q882-1)),0)</f>
        <v>0.25056028664305019</v>
      </c>
      <c r="CW882" s="114">
        <f>IF(CV882=0,0,-1*CV882^2/$Z$13)</f>
        <v>-0.62780457242647469</v>
      </c>
      <c r="CX882" s="61">
        <f>IF($AA$13,$Z$13*($Q882-1)/(1+CW887*($Q882-1)),0)</f>
        <v>0.25056028664305019</v>
      </c>
      <c r="CY882" s="114">
        <f>IF(CX882=0,0,-1*CX882^2/$Z$13)</f>
        <v>-0.62780457242647469</v>
      </c>
      <c r="CZ882" s="61">
        <f>IF($AA$13,$Z$13*($Q882-1)/(1+CY887*($Q882-1)),0)</f>
        <v>0.25056028664305019</v>
      </c>
      <c r="DA882" s="114">
        <f>IF(CZ882=0,0,-1*CZ882^2/$Z$13)</f>
        <v>-0.62780457242647469</v>
      </c>
      <c r="DB882" s="61">
        <f>IF($AA$13,$Z$13*($Q882-1)/(1+DA887*($Q882-1)),0)</f>
        <v>0.25056028664305019</v>
      </c>
      <c r="DC882" s="114">
        <f>IF(DB882=0,0,-1*DB882^2/$Z$13)</f>
        <v>-0.62780457242647469</v>
      </c>
      <c r="DD882" s="61">
        <f>IF($AA$13,$Z$13*($Q882-1)/(1+DC887*($Q882-1)),0)</f>
        <v>0.25056028664305019</v>
      </c>
      <c r="DE882" s="114">
        <f>IF(DD882=0,0,-1*DD882^2/$Z$13)</f>
        <v>-0.62780457242647469</v>
      </c>
      <c r="DF882" s="61">
        <f>IF($AA$13,$Z$13*($Q882-1)/(1+DE887*($Q882-1)),0)</f>
        <v>0.25056028664305019</v>
      </c>
      <c r="DG882" s="114">
        <f>IF(DF882=0,0,-1*DF882^2/$Z$13)</f>
        <v>-0.62780457242647469</v>
      </c>
      <c r="DH882" s="61">
        <f>IF($AA$13,$Z$13*($Q882-1)/(1+DG887*($Q882-1)),0)</f>
        <v>0.25056028664305019</v>
      </c>
      <c r="DI882" s="114">
        <f>IF(DH882=0,0,-1*DH882^2/$Z$13)</f>
        <v>-0.62780457242647469</v>
      </c>
      <c r="DJ882" s="61">
        <f>IF($AA$13,$Z$13*($Q882-1)/(1+DI887*($Q882-1)),0)</f>
        <v>0.25056028664305019</v>
      </c>
      <c r="DK882" s="114">
        <f>IF(DJ882=0,0,-1*DJ882^2/$Z$13)</f>
        <v>-0.62780457242647469</v>
      </c>
      <c r="DL882" s="61">
        <f>IF($AA$13,$Z$13*($Q882-1)/(1+DK887*($Q882-1)),0)</f>
        <v>0.25056028664305019</v>
      </c>
      <c r="DM882" s="154">
        <f>IF(DL882=0,0,-1*DL882^2/$Z$13)</f>
        <v>-0.62780457242647469</v>
      </c>
    </row>
    <row r="883" spans="14:117" x14ac:dyDescent="0.25">
      <c r="N883" s="153">
        <f>$Z$14/(O874*(Q883-1)+1)</f>
        <v>8.811440927877752E-2</v>
      </c>
      <c r="O883" s="169">
        <f t="shared" si="156"/>
        <v>0.13700731234211944</v>
      </c>
      <c r="P883" s="78">
        <v>8</v>
      </c>
      <c r="Q883" s="61">
        <f>IF($AA$14,AV858/AV870,0)</f>
        <v>1.5548797689677964</v>
      </c>
      <c r="R883" s="61">
        <f>IF($AA$14,$Z$14*($Q883-1)/(1+O834*($Q883-1)),0)</f>
        <v>4.8892903063342007E-2</v>
      </c>
      <c r="S883" s="114">
        <f>IF(R883=0,0,-1*R883^2/$Z$14)</f>
        <v>-2.3905159699613581E-2</v>
      </c>
      <c r="T883" s="61">
        <f>IF($AA$14,$Z$14*($Q883-1)/(1+S887*($Q883-1)),0)</f>
        <v>4.880467925171985E-2</v>
      </c>
      <c r="U883" s="114">
        <f>IF(T883=0,0,-1*T883^2/$Z$14)</f>
        <v>-2.3818967168632542E-2</v>
      </c>
      <c r="V883" s="61">
        <f>IF($AA$14,$Z$14*($Q883-1)/(1+U887*($Q883-1)),0)</f>
        <v>4.8893246317608996E-2</v>
      </c>
      <c r="W883" s="114">
        <f>IF(V883=0,0,-1*V883^2/$Z$14)</f>
        <v>-2.3905495354743858E-2</v>
      </c>
      <c r="X883" s="61">
        <f>IF($AA$14,$Z$14*($Q883-1)/(1+W887*($Q883-1)),0)</f>
        <v>4.8892903068613672E-2</v>
      </c>
      <c r="Y883" s="114">
        <f>IF(X883=0,0,-1*X883^2/$Z$14)</f>
        <v>-2.390515970476852E-2</v>
      </c>
      <c r="Z883" s="61">
        <f>IF($AA$14,$Z$14*($Q883-1)/(1+Y887*($Q883-1)),0)</f>
        <v>4.889290306334193E-2</v>
      </c>
      <c r="AA883" s="114">
        <f>IF(Z883=0,0,-1*Z883^2/$Z$14)</f>
        <v>-2.3905159699613505E-2</v>
      </c>
      <c r="AB883" s="61">
        <f>IF($AA$14,$Z$14*($Q883-1)/(1+AA887*($Q883-1)),0)</f>
        <v>4.889290306334193E-2</v>
      </c>
      <c r="AC883" s="114">
        <f>IF(AB883=0,0,-1*AB883^2/$Z$14)</f>
        <v>-2.3905159699613505E-2</v>
      </c>
      <c r="AD883" s="61">
        <f>IF($AA$14,$Z$14*($Q883-1)/(1+AC887*($Q883-1)),0)</f>
        <v>4.889290306334193E-2</v>
      </c>
      <c r="AE883" s="114">
        <f>IF(AD883=0,0,-1*AD883^2/$Z$14)</f>
        <v>-2.3905159699613505E-2</v>
      </c>
      <c r="AF883" s="61">
        <f>IF($AA$14,$Z$14*($Q883-1)/(1+AE887*($Q883-1)),0)</f>
        <v>4.889290306334193E-2</v>
      </c>
      <c r="AG883" s="114">
        <f>IF(AF883=0,0,-1*AF883^2/$Z$14)</f>
        <v>-2.3905159699613505E-2</v>
      </c>
      <c r="AH883" s="61">
        <f>IF($AA$14,$Z$14*($Q883-1)/(1+AG887*($Q883-1)),0)</f>
        <v>4.889290306334193E-2</v>
      </c>
      <c r="AI883" s="114">
        <f>IF(AH883=0,0,-1*AH883^2/$Z$14)</f>
        <v>-2.3905159699613505E-2</v>
      </c>
      <c r="AJ883" s="61">
        <f>IF($AA$14,$Z$14*($Q883-1)/(1+AI887*($Q883-1)),0)</f>
        <v>4.889290306334193E-2</v>
      </c>
      <c r="AK883" s="114">
        <f>IF(AJ883=0,0,-1*AJ883^2/$Z$14)</f>
        <v>-2.3905159699613505E-2</v>
      </c>
      <c r="AL883" s="61">
        <f>IF($AA$14,$Z$14*($Q883-1)/(1+AK887*($Q883-1)),0)</f>
        <v>4.889290306334193E-2</v>
      </c>
      <c r="AM883" s="114">
        <f>IF(AL883=0,0,-1*AL883^2/$Z$14)</f>
        <v>-2.3905159699613505E-2</v>
      </c>
      <c r="AN883" s="61">
        <f>IF($AA$14,$Z$14*($Q883-1)/(1+AM887*($Q883-1)),0)</f>
        <v>4.889290306334193E-2</v>
      </c>
      <c r="AO883" s="114">
        <f>IF(AN883=0,0,-1*AN883^2/$Z$14)</f>
        <v>-2.3905159699613505E-2</v>
      </c>
      <c r="AP883" s="61">
        <f>IF($AA$14,$Z$14*($Q883-1)/(1+AO887*($Q883-1)),0)</f>
        <v>4.889290306334193E-2</v>
      </c>
      <c r="AQ883" s="114">
        <f>IF(AP883=0,0,-1*AP883^2/$Z$14)</f>
        <v>-2.3905159699613505E-2</v>
      </c>
      <c r="AR883" s="61">
        <f>IF($AA$14,$Z$14*($Q883-1)/(1+AQ887*($Q883-1)),0)</f>
        <v>4.889290306334193E-2</v>
      </c>
      <c r="AS883" s="114">
        <f>IF(AR883=0,0,-1*AR883^2/$Z$14)</f>
        <v>-2.3905159699613505E-2</v>
      </c>
      <c r="AT883" s="61">
        <f>IF($AA$14,$Z$14*($Q883-1)/(1+AS887*($Q883-1)),0)</f>
        <v>4.889290306334193E-2</v>
      </c>
      <c r="AU883" s="114">
        <f>IF(AT883=0,0,-1*AT883^2/$Z$14)</f>
        <v>-2.3905159699613505E-2</v>
      </c>
      <c r="AV883" s="61">
        <f>IF($AA$14,$Z$14*($Q883-1)/(1+AU887*($Q883-1)),0)</f>
        <v>4.889290306334193E-2</v>
      </c>
      <c r="AW883" s="114">
        <f>IF(AV883=0,0,-1*AV883^2/$Z$14)</f>
        <v>-2.3905159699613505E-2</v>
      </c>
      <c r="AX883" s="61">
        <f>IF($AA$14,$Z$14*($Q883-1)/(1+AW887*($Q883-1)),0)</f>
        <v>4.889290306334193E-2</v>
      </c>
      <c r="AY883" s="114">
        <f>IF(AX883=0,0,-1*AX883^2/$Z$14)</f>
        <v>-2.3905159699613505E-2</v>
      </c>
      <c r="AZ883" s="61">
        <f>IF($AA$14,$Z$14*($Q883-1)/(1+AY887*($Q883-1)),0)</f>
        <v>4.889290306334193E-2</v>
      </c>
      <c r="BA883" s="114">
        <f>IF(AZ883=0,0,-1*AZ883^2/$Z$14)</f>
        <v>-2.3905159699613505E-2</v>
      </c>
      <c r="BB883" s="61">
        <f>IF($AA$14,$Z$14*($Q883-1)/(1+BA887*($Q883-1)),0)</f>
        <v>4.889290306334193E-2</v>
      </c>
      <c r="BC883" s="114">
        <f>IF(BB883=0,0,-1*BB883^2/$Z$14)</f>
        <v>-2.3905159699613505E-2</v>
      </c>
      <c r="BD883" s="61">
        <f>IF($AA$14,$Z$14*($Q883-1)/(1+BC887*($Q883-1)),0)</f>
        <v>4.889290306334193E-2</v>
      </c>
      <c r="BE883" s="114">
        <f>IF(BD883=0,0,-1*BD883^2/$Z$14)</f>
        <v>-2.3905159699613505E-2</v>
      </c>
      <c r="BF883" s="61">
        <f>IF($AA$14,$Z$14*($Q883-1)/(1+BE887*($Q883-1)),0)</f>
        <v>4.889290306334193E-2</v>
      </c>
      <c r="BG883" s="114">
        <f>IF(BF883=0,0,-1*BF883^2/$Z$14)</f>
        <v>-2.3905159699613505E-2</v>
      </c>
      <c r="BH883" s="61">
        <f>IF($AA$14,$Z$14*($Q883-1)/(1+BG887*($Q883-1)),0)</f>
        <v>4.889290306334193E-2</v>
      </c>
      <c r="BI883" s="114">
        <f>IF(BH883=0,0,-1*BH883^2/$Z$14)</f>
        <v>-2.3905159699613505E-2</v>
      </c>
      <c r="BJ883" s="61">
        <f>IF($AA$14,$Z$14*($Q883-1)/(1+BI887*($Q883-1)),0)</f>
        <v>4.889290306334193E-2</v>
      </c>
      <c r="BK883" s="114">
        <f>IF(BJ883=0,0,-1*BJ883^2/$Z$14)</f>
        <v>-2.3905159699613505E-2</v>
      </c>
      <c r="BL883" s="61">
        <f>IF($AA$14,$Z$14*($Q883-1)/(1+BK887*($Q883-1)),0)</f>
        <v>4.889290306334193E-2</v>
      </c>
      <c r="BM883" s="114">
        <f>IF(BL883=0,0,-1*BL883^2/$Z$14)</f>
        <v>-2.3905159699613505E-2</v>
      </c>
      <c r="BN883" s="61">
        <f>IF($AA$14,$Z$14*($Q883-1)/(1+BM887*($Q883-1)),0)</f>
        <v>4.889290306334193E-2</v>
      </c>
      <c r="BO883" s="114">
        <f>IF(BN883=0,0,-1*BN883^2/$Z$14)</f>
        <v>-2.3905159699613505E-2</v>
      </c>
      <c r="BP883" s="61">
        <f>IF($AA$14,$Z$14*($Q883-1)/(1+BO887*($Q883-1)),0)</f>
        <v>4.889290306334193E-2</v>
      </c>
      <c r="BQ883" s="114">
        <f>IF(BP883=0,0,-1*BP883^2/$Z$14)</f>
        <v>-2.3905159699613505E-2</v>
      </c>
      <c r="BR883" s="61">
        <f>IF($AA$14,$Z$14*($Q883-1)/(1+BQ887*($Q883-1)),0)</f>
        <v>4.889290306334193E-2</v>
      </c>
      <c r="BS883" s="114">
        <f>IF(BR883=0,0,-1*BR883^2/$Z$14)</f>
        <v>-2.3905159699613505E-2</v>
      </c>
      <c r="BT883" s="61">
        <f>IF($AA$14,$Z$14*($Q883-1)/(1+BS887*($Q883-1)),0)</f>
        <v>4.889290306334193E-2</v>
      </c>
      <c r="BU883" s="114">
        <f>IF(BT883=0,0,-1*BT883^2/$Z$14)</f>
        <v>-2.3905159699613505E-2</v>
      </c>
      <c r="BV883" s="61">
        <f>IF($AA$14,$Z$14*($Q883-1)/(1+BU887*($Q883-1)),0)</f>
        <v>4.889290306334193E-2</v>
      </c>
      <c r="BW883" s="114">
        <f>IF(BV883=0,0,-1*BV883^2/$Z$14)</f>
        <v>-2.3905159699613505E-2</v>
      </c>
      <c r="BX883" s="61">
        <f>IF($AA$14,$Z$14*($Q883-1)/(1+BW887*($Q883-1)),0)</f>
        <v>4.889290306334193E-2</v>
      </c>
      <c r="BY883" s="114">
        <f>IF(BX883=0,0,-1*BX883^2/$Z$14)</f>
        <v>-2.3905159699613505E-2</v>
      </c>
      <c r="BZ883" s="61">
        <f>IF($AA$14,$Z$14*($Q883-1)/(1+BY887*($Q883-1)),0)</f>
        <v>4.889290306334193E-2</v>
      </c>
      <c r="CA883" s="114">
        <f>IF(BZ883=0,0,-1*BZ883^2/$Z$14)</f>
        <v>-2.3905159699613505E-2</v>
      </c>
      <c r="CB883" s="61">
        <f>IF($AA$14,$Z$14*($Q883-1)/(1+CA887*($Q883-1)),0)</f>
        <v>4.889290306334193E-2</v>
      </c>
      <c r="CC883" s="114">
        <f>IF(CB883=0,0,-1*CB883^2/$Z$14)</f>
        <v>-2.3905159699613505E-2</v>
      </c>
      <c r="CD883" s="61">
        <f>IF($AA$14,$Z$14*($Q883-1)/(1+CC887*($Q883-1)),0)</f>
        <v>4.889290306334193E-2</v>
      </c>
      <c r="CE883" s="114">
        <f>IF(CD883=0,0,-1*CD883^2/$Z$14)</f>
        <v>-2.3905159699613505E-2</v>
      </c>
      <c r="CF883" s="61">
        <f>IF($AA$14,$Z$14*($Q883-1)/(1+CE887*($Q883-1)),0)</f>
        <v>4.889290306334193E-2</v>
      </c>
      <c r="CG883" s="114">
        <f>IF(CF883=0,0,-1*CF883^2/$Z$14)</f>
        <v>-2.3905159699613505E-2</v>
      </c>
      <c r="CH883" s="61">
        <f>IF($AA$14,$Z$14*($Q883-1)/(1+CG887*($Q883-1)),0)</f>
        <v>4.889290306334193E-2</v>
      </c>
      <c r="CI883" s="114">
        <f>IF(CH883=0,0,-1*CH883^2/$Z$14)</f>
        <v>-2.3905159699613505E-2</v>
      </c>
      <c r="CJ883" s="61">
        <f>IF($AA$14,$Z$14*($Q883-1)/(1+CI887*($Q883-1)),0)</f>
        <v>4.889290306334193E-2</v>
      </c>
      <c r="CK883" s="114">
        <f>IF(CJ883=0,0,-1*CJ883^2/$Z$14)</f>
        <v>-2.3905159699613505E-2</v>
      </c>
      <c r="CL883" s="61">
        <f>IF($AA$14,$Z$14*($Q883-1)/(1+CK887*($Q883-1)),0)</f>
        <v>4.889290306334193E-2</v>
      </c>
      <c r="CM883" s="114">
        <f>IF(CL883=0,0,-1*CL883^2/$Z$14)</f>
        <v>-2.3905159699613505E-2</v>
      </c>
      <c r="CN883" s="61">
        <f>IF($AA$14,$Z$14*($Q883-1)/(1+CM887*($Q883-1)),0)</f>
        <v>4.889290306334193E-2</v>
      </c>
      <c r="CO883" s="114">
        <f>IF(CN883=0,0,-1*CN883^2/$Z$14)</f>
        <v>-2.3905159699613505E-2</v>
      </c>
      <c r="CP883" s="61">
        <f>IF($AA$14,$Z$14*($Q883-1)/(1+CO887*($Q883-1)),0)</f>
        <v>4.889290306334193E-2</v>
      </c>
      <c r="CQ883" s="114">
        <f>IF(CP883=0,0,-1*CP883^2/$Z$14)</f>
        <v>-2.3905159699613505E-2</v>
      </c>
      <c r="CR883" s="61">
        <f>IF($AA$14,$Z$14*($Q883-1)/(1+CQ887*($Q883-1)),0)</f>
        <v>4.889290306334193E-2</v>
      </c>
      <c r="CS883" s="114">
        <f>IF(CR883=0,0,-1*CR883^2/$Z$14)</f>
        <v>-2.3905159699613505E-2</v>
      </c>
      <c r="CT883" s="61">
        <f>IF($AA$14,$Z$14*($Q883-1)/(1+CS887*($Q883-1)),0)</f>
        <v>4.889290306334193E-2</v>
      </c>
      <c r="CU883" s="114">
        <f>IF(CT883=0,0,-1*CT883^2/$Z$14)</f>
        <v>-2.3905159699613505E-2</v>
      </c>
      <c r="CV883" s="61">
        <f>IF($AA$14,$Z$14*($Q883-1)/(1+CU887*($Q883-1)),0)</f>
        <v>4.889290306334193E-2</v>
      </c>
      <c r="CW883" s="114">
        <f>IF(CV883=0,0,-1*CV883^2/$Z$14)</f>
        <v>-2.3905159699613505E-2</v>
      </c>
      <c r="CX883" s="61">
        <f>IF($AA$14,$Z$14*($Q883-1)/(1+CW887*($Q883-1)),0)</f>
        <v>4.889290306334193E-2</v>
      </c>
      <c r="CY883" s="114">
        <f>IF(CX883=0,0,-1*CX883^2/$Z$14)</f>
        <v>-2.3905159699613505E-2</v>
      </c>
      <c r="CZ883" s="61">
        <f>IF($AA$14,$Z$14*($Q883-1)/(1+CY887*($Q883-1)),0)</f>
        <v>4.889290306334193E-2</v>
      </c>
      <c r="DA883" s="114">
        <f>IF(CZ883=0,0,-1*CZ883^2/$Z$14)</f>
        <v>-2.3905159699613505E-2</v>
      </c>
      <c r="DB883" s="61">
        <f>IF($AA$14,$Z$14*($Q883-1)/(1+DA887*($Q883-1)),0)</f>
        <v>4.889290306334193E-2</v>
      </c>
      <c r="DC883" s="114">
        <f>IF(DB883=0,0,-1*DB883^2/$Z$14)</f>
        <v>-2.3905159699613505E-2</v>
      </c>
      <c r="DD883" s="61">
        <f>IF($AA$14,$Z$14*($Q883-1)/(1+DC887*($Q883-1)),0)</f>
        <v>4.889290306334193E-2</v>
      </c>
      <c r="DE883" s="114">
        <f>IF(DD883=0,0,-1*DD883^2/$Z$14)</f>
        <v>-2.3905159699613505E-2</v>
      </c>
      <c r="DF883" s="61">
        <f>IF($AA$14,$Z$14*($Q883-1)/(1+DE887*($Q883-1)),0)</f>
        <v>4.889290306334193E-2</v>
      </c>
      <c r="DG883" s="114">
        <f>IF(DF883=0,0,-1*DF883^2/$Z$14)</f>
        <v>-2.3905159699613505E-2</v>
      </c>
      <c r="DH883" s="61">
        <f>IF($AA$14,$Z$14*($Q883-1)/(1+DG887*($Q883-1)),0)</f>
        <v>4.889290306334193E-2</v>
      </c>
      <c r="DI883" s="114">
        <f>IF(DH883=0,0,-1*DH883^2/$Z$14)</f>
        <v>-2.3905159699613505E-2</v>
      </c>
      <c r="DJ883" s="61">
        <f>IF($AA$14,$Z$14*($Q883-1)/(1+DI887*($Q883-1)),0)</f>
        <v>4.889290306334193E-2</v>
      </c>
      <c r="DK883" s="114">
        <f>IF(DJ883=0,0,-1*DJ883^2/$Z$14)</f>
        <v>-2.3905159699613505E-2</v>
      </c>
      <c r="DL883" s="61">
        <f>IF($AA$14,$Z$14*($Q883-1)/(1+DK887*($Q883-1)),0)</f>
        <v>4.889290306334193E-2</v>
      </c>
      <c r="DM883" s="154">
        <f>IF(DL883=0,0,-1*DL883^2/$Z$14)</f>
        <v>-2.3905159699613505E-2</v>
      </c>
    </row>
    <row r="884" spans="14:117" x14ac:dyDescent="0.25">
      <c r="N884" s="153">
        <f>$Z$15/(O874*(Q884-1)+1)</f>
        <v>0.10887503245898644</v>
      </c>
      <c r="O884" s="169">
        <f t="shared" si="156"/>
        <v>7.2366447241893783E-2</v>
      </c>
      <c r="P884" s="78">
        <v>9</v>
      </c>
      <c r="Q884" s="61">
        <f>IF($AA$15,AV859/AV871,0)</f>
        <v>0.66467440337300876</v>
      </c>
      <c r="R884" s="61">
        <f>IF($AA$15,$Z$15*($Q884-1)/(1+O834*($Q884-1)),0)</f>
        <v>-3.6508585217092625E-2</v>
      </c>
      <c r="S884" s="114">
        <f>IF(R884=0,0,-1*R884^2/$Z$15)</f>
        <v>-1.332876794553714E-2</v>
      </c>
      <c r="T884" s="61">
        <f>IF($AA$15,$Z$15*($Q884-1)/(1+S887*($Q884-1)),0)</f>
        <v>-3.6557931580040615E-2</v>
      </c>
      <c r="U884" s="114">
        <f>IF(T884=0,0,-1*T884^2/$Z$15)</f>
        <v>-1.3364823614109308E-2</v>
      </c>
      <c r="V884" s="61">
        <f>IF($AA$15,$Z$15*($Q884-1)/(1+U887*($Q884-1)),0)</f>
        <v>-3.6508393831616651E-2</v>
      </c>
      <c r="W884" s="114">
        <f>IF(V884=0,0,-1*V884^2/$Z$15)</f>
        <v>-1.3328628201644245E-2</v>
      </c>
      <c r="X884" s="61">
        <f>IF($AA$15,$Z$15*($Q884-1)/(1+W887*($Q884-1)),0)</f>
        <v>-3.6508585214153309E-2</v>
      </c>
      <c r="Y884" s="114">
        <f>IF(X884=0,0,-1*X884^2/$Z$15)</f>
        <v>-1.3328767943390935E-2</v>
      </c>
      <c r="Z884" s="61">
        <f>IF($AA$15,$Z$15*($Q884-1)/(1+Y887*($Q884-1)),0)</f>
        <v>-3.6508585217092666E-2</v>
      </c>
      <c r="AA884" s="114">
        <f>IF(Z884=0,0,-1*Z884^2/$Z$15)</f>
        <v>-1.3328767945537169E-2</v>
      </c>
      <c r="AB884" s="61">
        <f>IF($AA$15,$Z$15*($Q884-1)/(1+AA887*($Q884-1)),0)</f>
        <v>-3.6508585217092666E-2</v>
      </c>
      <c r="AC884" s="114">
        <f>IF(AB884=0,0,-1*AB884^2/$Z$15)</f>
        <v>-1.3328767945537169E-2</v>
      </c>
      <c r="AD884" s="61">
        <f>IF($AA$15,$Z$15*($Q884-1)/(1+AC887*($Q884-1)),0)</f>
        <v>-3.6508585217092666E-2</v>
      </c>
      <c r="AE884" s="114">
        <f>IF(AD884=0,0,-1*AD884^2/$Z$15)</f>
        <v>-1.3328767945537169E-2</v>
      </c>
      <c r="AF884" s="61">
        <f>IF($AA$15,$Z$15*($Q884-1)/(1+AE887*($Q884-1)),0)</f>
        <v>-3.6508585217092666E-2</v>
      </c>
      <c r="AG884" s="114">
        <f>IF(AF884=0,0,-1*AF884^2/$Z$15)</f>
        <v>-1.3328767945537169E-2</v>
      </c>
      <c r="AH884" s="61">
        <f>IF($AA$15,$Z$15*($Q884-1)/(1+AG887*($Q884-1)),0)</f>
        <v>-3.6508585217092666E-2</v>
      </c>
      <c r="AI884" s="114">
        <f>IF(AH884=0,0,-1*AH884^2/$Z$15)</f>
        <v>-1.3328767945537169E-2</v>
      </c>
      <c r="AJ884" s="61">
        <f>IF($AA$15,$Z$15*($Q884-1)/(1+AI887*($Q884-1)),0)</f>
        <v>-3.6508585217092666E-2</v>
      </c>
      <c r="AK884" s="114">
        <f>IF(AJ884=0,0,-1*AJ884^2/$Z$15)</f>
        <v>-1.3328767945537169E-2</v>
      </c>
      <c r="AL884" s="61">
        <f>IF($AA$15,$Z$15*($Q884-1)/(1+AK887*($Q884-1)),0)</f>
        <v>-3.6508585217092666E-2</v>
      </c>
      <c r="AM884" s="114">
        <f>IF(AL884=0,0,-1*AL884^2/$Z$15)</f>
        <v>-1.3328767945537169E-2</v>
      </c>
      <c r="AN884" s="61">
        <f>IF($AA$15,$Z$15*($Q884-1)/(1+AM887*($Q884-1)),0)</f>
        <v>-3.6508585217092666E-2</v>
      </c>
      <c r="AO884" s="114">
        <f>IF(AN884=0,0,-1*AN884^2/$Z$15)</f>
        <v>-1.3328767945537169E-2</v>
      </c>
      <c r="AP884" s="61">
        <f>IF($AA$15,$Z$15*($Q884-1)/(1+AO887*($Q884-1)),0)</f>
        <v>-3.6508585217092666E-2</v>
      </c>
      <c r="AQ884" s="114">
        <f>IF(AP884=0,0,-1*AP884^2/$Z$15)</f>
        <v>-1.3328767945537169E-2</v>
      </c>
      <c r="AR884" s="61">
        <f>IF($AA$15,$Z$15*($Q884-1)/(1+AQ887*($Q884-1)),0)</f>
        <v>-3.6508585217092666E-2</v>
      </c>
      <c r="AS884" s="114">
        <f>IF(AR884=0,0,-1*AR884^2/$Z$15)</f>
        <v>-1.3328767945537169E-2</v>
      </c>
      <c r="AT884" s="61">
        <f>IF($AA$15,$Z$15*($Q884-1)/(1+AS887*($Q884-1)),0)</f>
        <v>-3.6508585217092666E-2</v>
      </c>
      <c r="AU884" s="114">
        <f>IF(AT884=0,0,-1*AT884^2/$Z$15)</f>
        <v>-1.3328767945537169E-2</v>
      </c>
      <c r="AV884" s="61">
        <f>IF($AA$15,$Z$15*($Q884-1)/(1+AU887*($Q884-1)),0)</f>
        <v>-3.6508585217092666E-2</v>
      </c>
      <c r="AW884" s="114">
        <f>IF(AV884=0,0,-1*AV884^2/$Z$15)</f>
        <v>-1.3328767945537169E-2</v>
      </c>
      <c r="AX884" s="61">
        <f>IF($AA$15,$Z$15*($Q884-1)/(1+AW887*($Q884-1)),0)</f>
        <v>-3.6508585217092666E-2</v>
      </c>
      <c r="AY884" s="114">
        <f>IF(AX884=0,0,-1*AX884^2/$Z$15)</f>
        <v>-1.3328767945537169E-2</v>
      </c>
      <c r="AZ884" s="61">
        <f>IF($AA$15,$Z$15*($Q884-1)/(1+AY887*($Q884-1)),0)</f>
        <v>-3.6508585217092666E-2</v>
      </c>
      <c r="BA884" s="114">
        <f>IF(AZ884=0,0,-1*AZ884^2/$Z$15)</f>
        <v>-1.3328767945537169E-2</v>
      </c>
      <c r="BB884" s="61">
        <f>IF($AA$15,$Z$15*($Q884-1)/(1+BA887*($Q884-1)),0)</f>
        <v>-3.6508585217092666E-2</v>
      </c>
      <c r="BC884" s="114">
        <f>IF(BB884=0,0,-1*BB884^2/$Z$15)</f>
        <v>-1.3328767945537169E-2</v>
      </c>
      <c r="BD884" s="61">
        <f>IF($AA$15,$Z$15*($Q884-1)/(1+BC887*($Q884-1)),0)</f>
        <v>-3.6508585217092666E-2</v>
      </c>
      <c r="BE884" s="114">
        <f>IF(BD884=0,0,-1*BD884^2/$Z$15)</f>
        <v>-1.3328767945537169E-2</v>
      </c>
      <c r="BF884" s="61">
        <f>IF($AA$15,$Z$15*($Q884-1)/(1+BE887*($Q884-1)),0)</f>
        <v>-3.6508585217092666E-2</v>
      </c>
      <c r="BG884" s="114">
        <f>IF(BF884=0,0,-1*BF884^2/$Z$15)</f>
        <v>-1.3328767945537169E-2</v>
      </c>
      <c r="BH884" s="61">
        <f>IF($AA$15,$Z$15*($Q884-1)/(1+BG887*($Q884-1)),0)</f>
        <v>-3.6508585217092666E-2</v>
      </c>
      <c r="BI884" s="114">
        <f>IF(BH884=0,0,-1*BH884^2/$Z$15)</f>
        <v>-1.3328767945537169E-2</v>
      </c>
      <c r="BJ884" s="61">
        <f>IF($AA$15,$Z$15*($Q884-1)/(1+BI887*($Q884-1)),0)</f>
        <v>-3.6508585217092666E-2</v>
      </c>
      <c r="BK884" s="114">
        <f>IF(BJ884=0,0,-1*BJ884^2/$Z$15)</f>
        <v>-1.3328767945537169E-2</v>
      </c>
      <c r="BL884" s="61">
        <f>IF($AA$15,$Z$15*($Q884-1)/(1+BK887*($Q884-1)),0)</f>
        <v>-3.6508585217092666E-2</v>
      </c>
      <c r="BM884" s="114">
        <f>IF(BL884=0,0,-1*BL884^2/$Z$15)</f>
        <v>-1.3328767945537169E-2</v>
      </c>
      <c r="BN884" s="61">
        <f>IF($AA$15,$Z$15*($Q884-1)/(1+BM887*($Q884-1)),0)</f>
        <v>-3.6508585217092666E-2</v>
      </c>
      <c r="BO884" s="114">
        <f>IF(BN884=0,0,-1*BN884^2/$Z$15)</f>
        <v>-1.3328767945537169E-2</v>
      </c>
      <c r="BP884" s="61">
        <f>IF($AA$15,$Z$15*($Q884-1)/(1+BO887*($Q884-1)),0)</f>
        <v>-3.6508585217092666E-2</v>
      </c>
      <c r="BQ884" s="114">
        <f>IF(BP884=0,0,-1*BP884^2/$Z$15)</f>
        <v>-1.3328767945537169E-2</v>
      </c>
      <c r="BR884" s="61">
        <f>IF($AA$15,$Z$15*($Q884-1)/(1+BQ887*($Q884-1)),0)</f>
        <v>-3.6508585217092666E-2</v>
      </c>
      <c r="BS884" s="114">
        <f>IF(BR884=0,0,-1*BR884^2/$Z$15)</f>
        <v>-1.3328767945537169E-2</v>
      </c>
      <c r="BT884" s="61">
        <f>IF($AA$15,$Z$15*($Q884-1)/(1+BS887*($Q884-1)),0)</f>
        <v>-3.6508585217092666E-2</v>
      </c>
      <c r="BU884" s="114">
        <f>IF(BT884=0,0,-1*BT884^2/$Z$15)</f>
        <v>-1.3328767945537169E-2</v>
      </c>
      <c r="BV884" s="61">
        <f>IF($AA$15,$Z$15*($Q884-1)/(1+BU887*($Q884-1)),0)</f>
        <v>-3.6508585217092666E-2</v>
      </c>
      <c r="BW884" s="114">
        <f>IF(BV884=0,0,-1*BV884^2/$Z$15)</f>
        <v>-1.3328767945537169E-2</v>
      </c>
      <c r="BX884" s="61">
        <f>IF($AA$15,$Z$15*($Q884-1)/(1+BW887*($Q884-1)),0)</f>
        <v>-3.6508585217092666E-2</v>
      </c>
      <c r="BY884" s="114">
        <f>IF(BX884=0,0,-1*BX884^2/$Z$15)</f>
        <v>-1.3328767945537169E-2</v>
      </c>
      <c r="BZ884" s="61">
        <f>IF($AA$15,$Z$15*($Q884-1)/(1+BY887*($Q884-1)),0)</f>
        <v>-3.6508585217092666E-2</v>
      </c>
      <c r="CA884" s="114">
        <f>IF(BZ884=0,0,-1*BZ884^2/$Z$15)</f>
        <v>-1.3328767945537169E-2</v>
      </c>
      <c r="CB884" s="61">
        <f>IF($AA$15,$Z$15*($Q884-1)/(1+CA887*($Q884-1)),0)</f>
        <v>-3.6508585217092666E-2</v>
      </c>
      <c r="CC884" s="114">
        <f>IF(CB884=0,0,-1*CB884^2/$Z$15)</f>
        <v>-1.3328767945537169E-2</v>
      </c>
      <c r="CD884" s="61">
        <f>IF($AA$15,$Z$15*($Q884-1)/(1+CC887*($Q884-1)),0)</f>
        <v>-3.6508585217092666E-2</v>
      </c>
      <c r="CE884" s="114">
        <f>IF(CD884=0,0,-1*CD884^2/$Z$15)</f>
        <v>-1.3328767945537169E-2</v>
      </c>
      <c r="CF884" s="61">
        <f>IF($AA$15,$Z$15*($Q884-1)/(1+CE887*($Q884-1)),0)</f>
        <v>-3.6508585217092666E-2</v>
      </c>
      <c r="CG884" s="114">
        <f>IF(CF884=0,0,-1*CF884^2/$Z$15)</f>
        <v>-1.3328767945537169E-2</v>
      </c>
      <c r="CH884" s="61">
        <f>IF($AA$15,$Z$15*($Q884-1)/(1+CG887*($Q884-1)),0)</f>
        <v>-3.6508585217092666E-2</v>
      </c>
      <c r="CI884" s="114">
        <f>IF(CH884=0,0,-1*CH884^2/$Z$15)</f>
        <v>-1.3328767945537169E-2</v>
      </c>
      <c r="CJ884" s="61">
        <f>IF($AA$15,$Z$15*($Q884-1)/(1+CI887*($Q884-1)),0)</f>
        <v>-3.6508585217092666E-2</v>
      </c>
      <c r="CK884" s="114">
        <f>IF(CJ884=0,0,-1*CJ884^2/$Z$15)</f>
        <v>-1.3328767945537169E-2</v>
      </c>
      <c r="CL884" s="61">
        <f>IF($AA$15,$Z$15*($Q884-1)/(1+CK887*($Q884-1)),0)</f>
        <v>-3.6508585217092666E-2</v>
      </c>
      <c r="CM884" s="114">
        <f>IF(CL884=0,0,-1*CL884^2/$Z$15)</f>
        <v>-1.3328767945537169E-2</v>
      </c>
      <c r="CN884" s="61">
        <f>IF($AA$15,$Z$15*($Q884-1)/(1+CM887*($Q884-1)),0)</f>
        <v>-3.6508585217092666E-2</v>
      </c>
      <c r="CO884" s="114">
        <f>IF(CN884=0,0,-1*CN884^2/$Z$15)</f>
        <v>-1.3328767945537169E-2</v>
      </c>
      <c r="CP884" s="61">
        <f>IF($AA$15,$Z$15*($Q884-1)/(1+CO887*($Q884-1)),0)</f>
        <v>-3.6508585217092666E-2</v>
      </c>
      <c r="CQ884" s="114">
        <f>IF(CP884=0,0,-1*CP884^2/$Z$15)</f>
        <v>-1.3328767945537169E-2</v>
      </c>
      <c r="CR884" s="61">
        <f>IF($AA$15,$Z$15*($Q884-1)/(1+CQ887*($Q884-1)),0)</f>
        <v>-3.6508585217092666E-2</v>
      </c>
      <c r="CS884" s="114">
        <f>IF(CR884=0,0,-1*CR884^2/$Z$15)</f>
        <v>-1.3328767945537169E-2</v>
      </c>
      <c r="CT884" s="61">
        <f>IF($AA$15,$Z$15*($Q884-1)/(1+CS887*($Q884-1)),0)</f>
        <v>-3.6508585217092666E-2</v>
      </c>
      <c r="CU884" s="114">
        <f>IF(CT884=0,0,-1*CT884^2/$Z$15)</f>
        <v>-1.3328767945537169E-2</v>
      </c>
      <c r="CV884" s="61">
        <f>IF($AA$15,$Z$15*($Q884-1)/(1+CU887*($Q884-1)),0)</f>
        <v>-3.6508585217092666E-2</v>
      </c>
      <c r="CW884" s="114">
        <f>IF(CV884=0,0,-1*CV884^2/$Z$15)</f>
        <v>-1.3328767945537169E-2</v>
      </c>
      <c r="CX884" s="61">
        <f>IF($AA$15,$Z$15*($Q884-1)/(1+CW887*($Q884-1)),0)</f>
        <v>-3.6508585217092666E-2</v>
      </c>
      <c r="CY884" s="114">
        <f>IF(CX884=0,0,-1*CX884^2/$Z$15)</f>
        <v>-1.3328767945537169E-2</v>
      </c>
      <c r="CZ884" s="61">
        <f>IF($AA$15,$Z$15*($Q884-1)/(1+CY887*($Q884-1)),0)</f>
        <v>-3.6508585217092666E-2</v>
      </c>
      <c r="DA884" s="114">
        <f>IF(CZ884=0,0,-1*CZ884^2/$Z$15)</f>
        <v>-1.3328767945537169E-2</v>
      </c>
      <c r="DB884" s="61">
        <f>IF($AA$15,$Z$15*($Q884-1)/(1+DA887*($Q884-1)),0)</f>
        <v>-3.6508585217092666E-2</v>
      </c>
      <c r="DC884" s="114">
        <f>IF(DB884=0,0,-1*DB884^2/$Z$15)</f>
        <v>-1.3328767945537169E-2</v>
      </c>
      <c r="DD884" s="61">
        <f>IF($AA$15,$Z$15*($Q884-1)/(1+DC887*($Q884-1)),0)</f>
        <v>-3.6508585217092666E-2</v>
      </c>
      <c r="DE884" s="114">
        <f>IF(DD884=0,0,-1*DD884^2/$Z$15)</f>
        <v>-1.3328767945537169E-2</v>
      </c>
      <c r="DF884" s="61">
        <f>IF($AA$15,$Z$15*($Q884-1)/(1+DE887*($Q884-1)),0)</f>
        <v>-3.6508585217092666E-2</v>
      </c>
      <c r="DG884" s="114">
        <f>IF(DF884=0,0,-1*DF884^2/$Z$15)</f>
        <v>-1.3328767945537169E-2</v>
      </c>
      <c r="DH884" s="61">
        <f>IF($AA$15,$Z$15*($Q884-1)/(1+DG887*($Q884-1)),0)</f>
        <v>-3.6508585217092666E-2</v>
      </c>
      <c r="DI884" s="114">
        <f>IF(DH884=0,0,-1*DH884^2/$Z$15)</f>
        <v>-1.3328767945537169E-2</v>
      </c>
      <c r="DJ884" s="61">
        <f>IF($AA$15,$Z$15*($Q884-1)/(1+DI887*($Q884-1)),0)</f>
        <v>-3.6508585217092666E-2</v>
      </c>
      <c r="DK884" s="114">
        <f>IF(DJ884=0,0,-1*DJ884^2/$Z$15)</f>
        <v>-1.3328767945537169E-2</v>
      </c>
      <c r="DL884" s="61">
        <f>IF($AA$15,$Z$15*($Q884-1)/(1+DK887*($Q884-1)),0)</f>
        <v>-3.6508585217092666E-2</v>
      </c>
      <c r="DM884" s="154">
        <f>IF(DL884=0,0,-1*DL884^2/$Z$15)</f>
        <v>-1.3328767945537169E-2</v>
      </c>
    </row>
    <row r="885" spans="14:117" x14ac:dyDescent="0.25">
      <c r="N885" s="153">
        <f>$Z$16/(O874*(Q885-1)+1)</f>
        <v>9.6045979877510193E-2</v>
      </c>
      <c r="O885" s="170">
        <f t="shared" si="156"/>
        <v>0.11231134918845287</v>
      </c>
      <c r="P885" s="78">
        <v>10</v>
      </c>
      <c r="Q885" s="61">
        <f>IF($AA$16,AV860/AV872,0)</f>
        <v>1.1693498190313254</v>
      </c>
      <c r="R885" s="61">
        <f>IF($AA$16,$Z$16*($Q885-1)/(1+O834*($Q885-1)),0)</f>
        <v>1.6265369310942683E-2</v>
      </c>
      <c r="S885" s="114">
        <f>IF(R885=0,0,-1*R885^2/$Z$16)</f>
        <v>-2.6456223882135605E-3</v>
      </c>
      <c r="T885" s="61">
        <f>IF($AA$16,$Z$16*($Q885-1)/(1+S887*($Q885-1)),0)</f>
        <v>1.6255593668843753E-2</v>
      </c>
      <c r="U885" s="114">
        <f>IF(T885=0,0,-1*T885^2/$Z$16)</f>
        <v>-2.6424432552655309E-3</v>
      </c>
      <c r="V885" s="61">
        <f>IF($AA$16,$Z$16*($Q885-1)/(1+U887*($Q885-1)),0)</f>
        <v>1.6265407299265306E-2</v>
      </c>
      <c r="W885" s="114">
        <f>IF(V885=0,0,-1*V885^2/$Z$16)</f>
        <v>-2.6456347461099308E-3</v>
      </c>
      <c r="X885" s="61">
        <f>IF($AA$16,$Z$16*($Q885-1)/(1+W887*($Q885-1)),0)</f>
        <v>1.6265369311526105E-2</v>
      </c>
      <c r="Y885" s="114">
        <f>IF(X885=0,0,-1*X885^2/$Z$16)</f>
        <v>-2.6456223884033518E-3</v>
      </c>
      <c r="Z885" s="61">
        <f>IF($AA$16,$Z$16*($Q885-1)/(1+Y887*($Q885-1)),0)</f>
        <v>1.6265369310942673E-2</v>
      </c>
      <c r="AA885" s="114">
        <f>IF(Z885=0,0,-1*Z885^2/$Z$16)</f>
        <v>-2.645622388213557E-3</v>
      </c>
      <c r="AB885" s="61">
        <f>IF($AA$16,$Z$16*($Q885-1)/(1+AA887*($Q885-1)),0)</f>
        <v>1.6265369310942673E-2</v>
      </c>
      <c r="AC885" s="114">
        <f>IF(AB885=0,0,-1*AB885^2/$Z$16)</f>
        <v>-2.645622388213557E-3</v>
      </c>
      <c r="AD885" s="61">
        <f>IF($AA$16,$Z$16*($Q885-1)/(1+AC887*($Q885-1)),0)</f>
        <v>1.6265369310942673E-2</v>
      </c>
      <c r="AE885" s="114">
        <f>IF(AD885=0,0,-1*AD885^2/$Z$16)</f>
        <v>-2.645622388213557E-3</v>
      </c>
      <c r="AF885" s="61">
        <f>IF($AA$16,$Z$16*($Q885-1)/(1+AE887*($Q885-1)),0)</f>
        <v>1.6265369310942673E-2</v>
      </c>
      <c r="AG885" s="114">
        <f>IF(AF885=0,0,-1*AF885^2/$Z$16)</f>
        <v>-2.645622388213557E-3</v>
      </c>
      <c r="AH885" s="61">
        <f>IF($AA$16,$Z$16*($Q885-1)/(1+AG887*($Q885-1)),0)</f>
        <v>1.6265369310942673E-2</v>
      </c>
      <c r="AI885" s="114">
        <f>IF(AH885=0,0,-1*AH885^2/$Z$16)</f>
        <v>-2.645622388213557E-3</v>
      </c>
      <c r="AJ885" s="61">
        <f>IF($AA$16,$Z$16*($Q885-1)/(1+AI887*($Q885-1)),0)</f>
        <v>1.6265369310942673E-2</v>
      </c>
      <c r="AK885" s="114">
        <f>IF(AJ885=0,0,-1*AJ885^2/$Z$16)</f>
        <v>-2.645622388213557E-3</v>
      </c>
      <c r="AL885" s="61">
        <f>IF($AA$16,$Z$16*($Q885-1)/(1+AK887*($Q885-1)),0)</f>
        <v>1.6265369310942673E-2</v>
      </c>
      <c r="AM885" s="114">
        <f>IF(AL885=0,0,-1*AL885^2/$Z$16)</f>
        <v>-2.645622388213557E-3</v>
      </c>
      <c r="AN885" s="61">
        <f>IF($AA$16,$Z$16*($Q885-1)/(1+AM887*($Q885-1)),0)</f>
        <v>1.6265369310942673E-2</v>
      </c>
      <c r="AO885" s="114">
        <f>IF(AN885=0,0,-1*AN885^2/$Z$16)</f>
        <v>-2.645622388213557E-3</v>
      </c>
      <c r="AP885" s="61">
        <f>IF($AA$16,$Z$16*($Q885-1)/(1+AO887*($Q885-1)),0)</f>
        <v>1.6265369310942673E-2</v>
      </c>
      <c r="AQ885" s="114">
        <f>IF(AP885=0,0,-1*AP885^2/$Z$16)</f>
        <v>-2.645622388213557E-3</v>
      </c>
      <c r="AR885" s="61">
        <f>IF($AA$16,$Z$16*($Q885-1)/(1+AQ887*($Q885-1)),0)</f>
        <v>1.6265369310942673E-2</v>
      </c>
      <c r="AS885" s="114">
        <f>IF(AR885=0,0,-1*AR885^2/$Z$16)</f>
        <v>-2.645622388213557E-3</v>
      </c>
      <c r="AT885" s="61">
        <f>IF($AA$16,$Z$16*($Q885-1)/(1+AS887*($Q885-1)),0)</f>
        <v>1.6265369310942673E-2</v>
      </c>
      <c r="AU885" s="114">
        <f>IF(AT885=0,0,-1*AT885^2/$Z$16)</f>
        <v>-2.645622388213557E-3</v>
      </c>
      <c r="AV885" s="61">
        <f>IF($AA$16,$Z$16*($Q885-1)/(1+AU887*($Q885-1)),0)</f>
        <v>1.6265369310942673E-2</v>
      </c>
      <c r="AW885" s="114">
        <f>IF(AV885=0,0,-1*AV885^2/$Z$16)</f>
        <v>-2.645622388213557E-3</v>
      </c>
      <c r="AX885" s="61">
        <f>IF($AA$16,$Z$16*($Q885-1)/(1+AW887*($Q885-1)),0)</f>
        <v>1.6265369310942673E-2</v>
      </c>
      <c r="AY885" s="114">
        <f>IF(AX885=0,0,-1*AX885^2/$Z$16)</f>
        <v>-2.645622388213557E-3</v>
      </c>
      <c r="AZ885" s="61">
        <f>IF($AA$16,$Z$16*($Q885-1)/(1+AY887*($Q885-1)),0)</f>
        <v>1.6265369310942673E-2</v>
      </c>
      <c r="BA885" s="114">
        <f>IF(AZ885=0,0,-1*AZ885^2/$Z$16)</f>
        <v>-2.645622388213557E-3</v>
      </c>
      <c r="BB885" s="61">
        <f>IF($AA$16,$Z$16*($Q885-1)/(1+BA887*($Q885-1)),0)</f>
        <v>1.6265369310942673E-2</v>
      </c>
      <c r="BC885" s="114">
        <f>IF(BB885=0,0,-1*BB885^2/$Z$16)</f>
        <v>-2.645622388213557E-3</v>
      </c>
      <c r="BD885" s="61">
        <f>IF($AA$16,$Z$16*($Q885-1)/(1+BC887*($Q885-1)),0)</f>
        <v>1.6265369310942673E-2</v>
      </c>
      <c r="BE885" s="114">
        <f>IF(BD885=0,0,-1*BD885^2/$Z$16)</f>
        <v>-2.645622388213557E-3</v>
      </c>
      <c r="BF885" s="61">
        <f>IF($AA$16,$Z$16*($Q885-1)/(1+BE887*($Q885-1)),0)</f>
        <v>1.6265369310942673E-2</v>
      </c>
      <c r="BG885" s="114">
        <f>IF(BF885=0,0,-1*BF885^2/$Z$16)</f>
        <v>-2.645622388213557E-3</v>
      </c>
      <c r="BH885" s="61">
        <f>IF($AA$16,$Z$16*($Q885-1)/(1+BG887*($Q885-1)),0)</f>
        <v>1.6265369310942673E-2</v>
      </c>
      <c r="BI885" s="114">
        <f>IF(BH885=0,0,-1*BH885^2/$Z$16)</f>
        <v>-2.645622388213557E-3</v>
      </c>
      <c r="BJ885" s="61">
        <f>IF($AA$16,$Z$16*($Q885-1)/(1+BI887*($Q885-1)),0)</f>
        <v>1.6265369310942673E-2</v>
      </c>
      <c r="BK885" s="114">
        <f>IF(BJ885=0,0,-1*BJ885^2/$Z$16)</f>
        <v>-2.645622388213557E-3</v>
      </c>
      <c r="BL885" s="61">
        <f>IF($AA$16,$Z$16*($Q885-1)/(1+BK887*($Q885-1)),0)</f>
        <v>1.6265369310942673E-2</v>
      </c>
      <c r="BM885" s="114">
        <f>IF(BL885=0,0,-1*BL885^2/$Z$16)</f>
        <v>-2.645622388213557E-3</v>
      </c>
      <c r="BN885" s="61">
        <f>IF($AA$16,$Z$16*($Q885-1)/(1+BM887*($Q885-1)),0)</f>
        <v>1.6265369310942673E-2</v>
      </c>
      <c r="BO885" s="114">
        <f>IF(BN885=0,0,-1*BN885^2/$Z$16)</f>
        <v>-2.645622388213557E-3</v>
      </c>
      <c r="BP885" s="61">
        <f>IF($AA$16,$Z$16*($Q885-1)/(1+BO887*($Q885-1)),0)</f>
        <v>1.6265369310942673E-2</v>
      </c>
      <c r="BQ885" s="114">
        <f>IF(BP885=0,0,-1*BP885^2/$Z$16)</f>
        <v>-2.645622388213557E-3</v>
      </c>
      <c r="BR885" s="61">
        <f>IF($AA$16,$Z$16*($Q885-1)/(1+BQ887*($Q885-1)),0)</f>
        <v>1.6265369310942673E-2</v>
      </c>
      <c r="BS885" s="114">
        <f>IF(BR885=0,0,-1*BR885^2/$Z$16)</f>
        <v>-2.645622388213557E-3</v>
      </c>
      <c r="BT885" s="61">
        <f>IF($AA$16,$Z$16*($Q885-1)/(1+BS887*($Q885-1)),0)</f>
        <v>1.6265369310942673E-2</v>
      </c>
      <c r="BU885" s="114">
        <f>IF(BT885=0,0,-1*BT885^2/$Z$16)</f>
        <v>-2.645622388213557E-3</v>
      </c>
      <c r="BV885" s="61">
        <f>IF($AA$16,$Z$16*($Q885-1)/(1+BU887*($Q885-1)),0)</f>
        <v>1.6265369310942673E-2</v>
      </c>
      <c r="BW885" s="114">
        <f>IF(BV885=0,0,-1*BV885^2/$Z$16)</f>
        <v>-2.645622388213557E-3</v>
      </c>
      <c r="BX885" s="61">
        <f>IF($AA$16,$Z$16*($Q885-1)/(1+BW887*($Q885-1)),0)</f>
        <v>1.6265369310942673E-2</v>
      </c>
      <c r="BY885" s="114">
        <f>IF(BX885=0,0,-1*BX885^2/$Z$16)</f>
        <v>-2.645622388213557E-3</v>
      </c>
      <c r="BZ885" s="61">
        <f>IF($AA$16,$Z$16*($Q885-1)/(1+BY887*($Q885-1)),0)</f>
        <v>1.6265369310942673E-2</v>
      </c>
      <c r="CA885" s="114">
        <f>IF(BZ885=0,0,-1*BZ885^2/$Z$16)</f>
        <v>-2.645622388213557E-3</v>
      </c>
      <c r="CB885" s="61">
        <f>IF($AA$16,$Z$16*($Q885-1)/(1+CA887*($Q885-1)),0)</f>
        <v>1.6265369310942673E-2</v>
      </c>
      <c r="CC885" s="114">
        <f>IF(CB885=0,0,-1*CB885^2/$Z$16)</f>
        <v>-2.645622388213557E-3</v>
      </c>
      <c r="CD885" s="61">
        <f>IF($AA$16,$Z$16*($Q885-1)/(1+CC887*($Q885-1)),0)</f>
        <v>1.6265369310942673E-2</v>
      </c>
      <c r="CE885" s="114">
        <f>IF(CD885=0,0,-1*CD885^2/$Z$16)</f>
        <v>-2.645622388213557E-3</v>
      </c>
      <c r="CF885" s="61">
        <f>IF($AA$16,$Z$16*($Q885-1)/(1+CE887*($Q885-1)),0)</f>
        <v>1.6265369310942673E-2</v>
      </c>
      <c r="CG885" s="114">
        <f>IF(CF885=0,0,-1*CF885^2/$Z$16)</f>
        <v>-2.645622388213557E-3</v>
      </c>
      <c r="CH885" s="61">
        <f>IF($AA$16,$Z$16*($Q885-1)/(1+CG887*($Q885-1)),0)</f>
        <v>1.6265369310942673E-2</v>
      </c>
      <c r="CI885" s="114">
        <f>IF(CH885=0,0,-1*CH885^2/$Z$16)</f>
        <v>-2.645622388213557E-3</v>
      </c>
      <c r="CJ885" s="61">
        <f>IF($AA$16,$Z$16*($Q885-1)/(1+CI887*($Q885-1)),0)</f>
        <v>1.6265369310942673E-2</v>
      </c>
      <c r="CK885" s="114">
        <f>IF(CJ885=0,0,-1*CJ885^2/$Z$16)</f>
        <v>-2.645622388213557E-3</v>
      </c>
      <c r="CL885" s="61">
        <f>IF($AA$16,$Z$16*($Q885-1)/(1+CK887*($Q885-1)),0)</f>
        <v>1.6265369310942673E-2</v>
      </c>
      <c r="CM885" s="114">
        <f>IF(CL885=0,0,-1*CL885^2/$Z$16)</f>
        <v>-2.645622388213557E-3</v>
      </c>
      <c r="CN885" s="61">
        <f>IF($AA$16,$Z$16*($Q885-1)/(1+CM887*($Q885-1)),0)</f>
        <v>1.6265369310942673E-2</v>
      </c>
      <c r="CO885" s="114">
        <f>IF(CN885=0,0,-1*CN885^2/$Z$16)</f>
        <v>-2.645622388213557E-3</v>
      </c>
      <c r="CP885" s="61">
        <f>IF($AA$16,$Z$16*($Q885-1)/(1+CO887*($Q885-1)),0)</f>
        <v>1.6265369310942673E-2</v>
      </c>
      <c r="CQ885" s="114">
        <f>IF(CP885=0,0,-1*CP885^2/$Z$16)</f>
        <v>-2.645622388213557E-3</v>
      </c>
      <c r="CR885" s="61">
        <f>IF($AA$16,$Z$16*($Q885-1)/(1+CQ887*($Q885-1)),0)</f>
        <v>1.6265369310942673E-2</v>
      </c>
      <c r="CS885" s="114">
        <f>IF(CR885=0,0,-1*CR885^2/$Z$16)</f>
        <v>-2.645622388213557E-3</v>
      </c>
      <c r="CT885" s="61">
        <f>IF($AA$16,$Z$16*($Q885-1)/(1+CS887*($Q885-1)),0)</f>
        <v>1.6265369310942673E-2</v>
      </c>
      <c r="CU885" s="114">
        <f>IF(CT885=0,0,-1*CT885^2/$Z$16)</f>
        <v>-2.645622388213557E-3</v>
      </c>
      <c r="CV885" s="61">
        <f>IF($AA$16,$Z$16*($Q885-1)/(1+CU887*($Q885-1)),0)</f>
        <v>1.6265369310942673E-2</v>
      </c>
      <c r="CW885" s="114">
        <f>IF(CV885=0,0,-1*CV885^2/$Z$16)</f>
        <v>-2.645622388213557E-3</v>
      </c>
      <c r="CX885" s="61">
        <f>IF($AA$16,$Z$16*($Q885-1)/(1+CW887*($Q885-1)),0)</f>
        <v>1.6265369310942673E-2</v>
      </c>
      <c r="CY885" s="114">
        <f>IF(CX885=0,0,-1*CX885^2/$Z$16)</f>
        <v>-2.645622388213557E-3</v>
      </c>
      <c r="CZ885" s="61">
        <f>IF($AA$16,$Z$16*($Q885-1)/(1+CY887*($Q885-1)),0)</f>
        <v>1.6265369310942673E-2</v>
      </c>
      <c r="DA885" s="114">
        <f>IF(CZ885=0,0,-1*CZ885^2/$Z$16)</f>
        <v>-2.645622388213557E-3</v>
      </c>
      <c r="DB885" s="61">
        <f>IF($AA$16,$Z$16*($Q885-1)/(1+DA887*($Q885-1)),0)</f>
        <v>1.6265369310942673E-2</v>
      </c>
      <c r="DC885" s="114">
        <f>IF(DB885=0,0,-1*DB885^2/$Z$16)</f>
        <v>-2.645622388213557E-3</v>
      </c>
      <c r="DD885" s="61">
        <f>IF($AA$16,$Z$16*($Q885-1)/(1+DC887*($Q885-1)),0)</f>
        <v>1.6265369310942673E-2</v>
      </c>
      <c r="DE885" s="114">
        <f>IF(DD885=0,0,-1*DD885^2/$Z$16)</f>
        <v>-2.645622388213557E-3</v>
      </c>
      <c r="DF885" s="61">
        <f>IF($AA$16,$Z$16*($Q885-1)/(1+DE887*($Q885-1)),0)</f>
        <v>1.6265369310942673E-2</v>
      </c>
      <c r="DG885" s="114">
        <f>IF(DF885=0,0,-1*DF885^2/$Z$16)</f>
        <v>-2.645622388213557E-3</v>
      </c>
      <c r="DH885" s="61">
        <f>IF($AA$16,$Z$16*($Q885-1)/(1+DG887*($Q885-1)),0)</f>
        <v>1.6265369310942673E-2</v>
      </c>
      <c r="DI885" s="114">
        <f>IF(DH885=0,0,-1*DH885^2/$Z$16)</f>
        <v>-2.645622388213557E-3</v>
      </c>
      <c r="DJ885" s="61">
        <f>IF($AA$16,$Z$16*($Q885-1)/(1+DI887*($Q885-1)),0)</f>
        <v>1.6265369310942673E-2</v>
      </c>
      <c r="DK885" s="114">
        <f>IF(DJ885=0,0,-1*DJ885^2/$Z$16)</f>
        <v>-2.645622388213557E-3</v>
      </c>
      <c r="DL885" s="61">
        <f>IF($AA$16,$Z$16*($Q885-1)/(1+DK887*($Q885-1)),0)</f>
        <v>1.6265369310942673E-2</v>
      </c>
      <c r="DM885" s="154">
        <f>IF(DL885=0,0,-1*DL885^2/$Z$16)</f>
        <v>-2.645622388213557E-3</v>
      </c>
    </row>
    <row r="886" spans="14:117" x14ac:dyDescent="0.25">
      <c r="N886" s="157">
        <f>SUM(N876:N885)</f>
        <v>1</v>
      </c>
      <c r="O886" s="167">
        <f>SUM(O876:O885)</f>
        <v>0.99999999999999989</v>
      </c>
      <c r="P886" s="162"/>
      <c r="Q886" s="61"/>
      <c r="R886" s="61">
        <f t="shared" ref="R886:CC886" si="157">SUM(R876:R885)</f>
        <v>4.1563974484404298E-15</v>
      </c>
      <c r="S886" s="61">
        <f t="shared" si="157"/>
        <v>-1.3100737044740363</v>
      </c>
      <c r="T886" s="61">
        <f t="shared" si="157"/>
        <v>-4.8247584300465628E-3</v>
      </c>
      <c r="U886" s="61">
        <f t="shared" si="157"/>
        <v>-1.2999111018716933</v>
      </c>
      <c r="V886" s="61">
        <f t="shared" si="157"/>
        <v>1.8811509484965155E-5</v>
      </c>
      <c r="W886" s="61">
        <f t="shared" si="157"/>
        <v>-1.3101139454967821</v>
      </c>
      <c r="X886" s="61">
        <f t="shared" si="157"/>
        <v>2.8890671799342016E-10</v>
      </c>
      <c r="Y886" s="61">
        <f t="shared" si="157"/>
        <v>-1.3100737050920108</v>
      </c>
      <c r="Z886" s="61">
        <f t="shared" si="157"/>
        <v>8.6736173798840355E-17</v>
      </c>
      <c r="AA886" s="61">
        <f t="shared" si="157"/>
        <v>-1.3100737044740274</v>
      </c>
      <c r="AB886" s="61">
        <f t="shared" si="157"/>
        <v>0</v>
      </c>
      <c r="AC886" s="61">
        <f t="shared" si="157"/>
        <v>-1.3100737044740274</v>
      </c>
      <c r="AD886" s="61">
        <f t="shared" si="157"/>
        <v>0</v>
      </c>
      <c r="AE886" s="61">
        <f t="shared" si="157"/>
        <v>-1.3100737044740274</v>
      </c>
      <c r="AF886" s="61">
        <f t="shared" si="157"/>
        <v>0</v>
      </c>
      <c r="AG886" s="61">
        <f t="shared" si="157"/>
        <v>-1.3100737044740274</v>
      </c>
      <c r="AH886" s="61">
        <f t="shared" si="157"/>
        <v>0</v>
      </c>
      <c r="AI886" s="61">
        <f t="shared" si="157"/>
        <v>-1.3100737044740274</v>
      </c>
      <c r="AJ886" s="61">
        <f t="shared" si="157"/>
        <v>0</v>
      </c>
      <c r="AK886" s="61">
        <f t="shared" si="157"/>
        <v>-1.3100737044740274</v>
      </c>
      <c r="AL886" s="61">
        <f t="shared" si="157"/>
        <v>0</v>
      </c>
      <c r="AM886" s="61">
        <f t="shared" si="157"/>
        <v>-1.3100737044740274</v>
      </c>
      <c r="AN886" s="61">
        <f t="shared" si="157"/>
        <v>0</v>
      </c>
      <c r="AO886" s="61">
        <f t="shared" si="157"/>
        <v>-1.3100737044740274</v>
      </c>
      <c r="AP886" s="61">
        <f t="shared" si="157"/>
        <v>0</v>
      </c>
      <c r="AQ886" s="61">
        <f t="shared" si="157"/>
        <v>-1.3100737044740274</v>
      </c>
      <c r="AR886" s="61">
        <f t="shared" si="157"/>
        <v>0</v>
      </c>
      <c r="AS886" s="61">
        <f t="shared" si="157"/>
        <v>-1.3100737044740274</v>
      </c>
      <c r="AT886" s="61">
        <f t="shared" si="157"/>
        <v>0</v>
      </c>
      <c r="AU886" s="61">
        <f t="shared" si="157"/>
        <v>-1.3100737044740274</v>
      </c>
      <c r="AV886" s="61">
        <f t="shared" si="157"/>
        <v>0</v>
      </c>
      <c r="AW886" s="61">
        <f t="shared" si="157"/>
        <v>-1.3100737044740274</v>
      </c>
      <c r="AX886" s="61">
        <f t="shared" si="157"/>
        <v>0</v>
      </c>
      <c r="AY886" s="61">
        <f t="shared" si="157"/>
        <v>-1.3100737044740274</v>
      </c>
      <c r="AZ886" s="61">
        <f t="shared" si="157"/>
        <v>0</v>
      </c>
      <c r="BA886" s="61">
        <f t="shared" si="157"/>
        <v>-1.3100737044740274</v>
      </c>
      <c r="BB886" s="61">
        <f t="shared" si="157"/>
        <v>0</v>
      </c>
      <c r="BC886" s="61">
        <f t="shared" si="157"/>
        <v>-1.3100737044740274</v>
      </c>
      <c r="BD886" s="61">
        <f t="shared" si="157"/>
        <v>0</v>
      </c>
      <c r="BE886" s="61">
        <f t="shared" si="157"/>
        <v>-1.3100737044740274</v>
      </c>
      <c r="BF886" s="61">
        <f t="shared" si="157"/>
        <v>0</v>
      </c>
      <c r="BG886" s="61">
        <f t="shared" si="157"/>
        <v>-1.3100737044740274</v>
      </c>
      <c r="BH886" s="61">
        <f t="shared" si="157"/>
        <v>0</v>
      </c>
      <c r="BI886" s="61">
        <f t="shared" si="157"/>
        <v>-1.3100737044740274</v>
      </c>
      <c r="BJ886" s="61">
        <f t="shared" si="157"/>
        <v>0</v>
      </c>
      <c r="BK886" s="61">
        <f t="shared" si="157"/>
        <v>-1.3100737044740274</v>
      </c>
      <c r="BL886" s="61">
        <f t="shared" si="157"/>
        <v>0</v>
      </c>
      <c r="BM886" s="61">
        <f t="shared" si="157"/>
        <v>-1.3100737044740274</v>
      </c>
      <c r="BN886" s="61">
        <f t="shared" si="157"/>
        <v>0</v>
      </c>
      <c r="BO886" s="61">
        <f t="shared" si="157"/>
        <v>-1.3100737044740274</v>
      </c>
      <c r="BP886" s="61">
        <f t="shared" si="157"/>
        <v>0</v>
      </c>
      <c r="BQ886" s="61">
        <f t="shared" si="157"/>
        <v>-1.3100737044740274</v>
      </c>
      <c r="BR886" s="61">
        <f t="shared" si="157"/>
        <v>0</v>
      </c>
      <c r="BS886" s="61">
        <f t="shared" si="157"/>
        <v>-1.3100737044740274</v>
      </c>
      <c r="BT886" s="61">
        <f t="shared" si="157"/>
        <v>0</v>
      </c>
      <c r="BU886" s="61">
        <f t="shared" si="157"/>
        <v>-1.3100737044740274</v>
      </c>
      <c r="BV886" s="61">
        <f t="shared" si="157"/>
        <v>0</v>
      </c>
      <c r="BW886" s="61">
        <f t="shared" si="157"/>
        <v>-1.3100737044740274</v>
      </c>
      <c r="BX886" s="61">
        <f t="shared" si="157"/>
        <v>0</v>
      </c>
      <c r="BY886" s="61">
        <f t="shared" si="157"/>
        <v>-1.3100737044740274</v>
      </c>
      <c r="BZ886" s="61">
        <f t="shared" si="157"/>
        <v>0</v>
      </c>
      <c r="CA886" s="61">
        <f t="shared" si="157"/>
        <v>-1.3100737044740274</v>
      </c>
      <c r="CB886" s="61">
        <f t="shared" si="157"/>
        <v>0</v>
      </c>
      <c r="CC886" s="61">
        <f t="shared" si="157"/>
        <v>-1.3100737044740274</v>
      </c>
      <c r="CD886" s="61">
        <f t="shared" ref="CD886:DM886" si="158">SUM(CD876:CD885)</f>
        <v>0</v>
      </c>
      <c r="CE886" s="61">
        <f t="shared" si="158"/>
        <v>-1.3100737044740274</v>
      </c>
      <c r="CF886" s="61">
        <f t="shared" si="158"/>
        <v>0</v>
      </c>
      <c r="CG886" s="61">
        <f t="shared" si="158"/>
        <v>-1.3100737044740274</v>
      </c>
      <c r="CH886" s="61">
        <f t="shared" si="158"/>
        <v>0</v>
      </c>
      <c r="CI886" s="61">
        <f t="shared" si="158"/>
        <v>-1.3100737044740274</v>
      </c>
      <c r="CJ886" s="61">
        <f t="shared" si="158"/>
        <v>0</v>
      </c>
      <c r="CK886" s="61">
        <f t="shared" si="158"/>
        <v>-1.3100737044740274</v>
      </c>
      <c r="CL886" s="61">
        <f t="shared" si="158"/>
        <v>0</v>
      </c>
      <c r="CM886" s="61">
        <f t="shared" si="158"/>
        <v>-1.3100737044740274</v>
      </c>
      <c r="CN886" s="61">
        <f t="shared" si="158"/>
        <v>0</v>
      </c>
      <c r="CO886" s="61">
        <f t="shared" si="158"/>
        <v>-1.3100737044740274</v>
      </c>
      <c r="CP886" s="61">
        <f t="shared" si="158"/>
        <v>0</v>
      </c>
      <c r="CQ886" s="61">
        <f t="shared" si="158"/>
        <v>-1.3100737044740274</v>
      </c>
      <c r="CR886" s="61">
        <f t="shared" si="158"/>
        <v>0</v>
      </c>
      <c r="CS886" s="61">
        <f t="shared" si="158"/>
        <v>-1.3100737044740274</v>
      </c>
      <c r="CT886" s="61">
        <f t="shared" si="158"/>
        <v>0</v>
      </c>
      <c r="CU886" s="61">
        <f t="shared" si="158"/>
        <v>-1.3100737044740274</v>
      </c>
      <c r="CV886" s="61">
        <f t="shared" si="158"/>
        <v>0</v>
      </c>
      <c r="CW886" s="61">
        <f t="shared" si="158"/>
        <v>-1.3100737044740274</v>
      </c>
      <c r="CX886" s="61">
        <f t="shared" si="158"/>
        <v>0</v>
      </c>
      <c r="CY886" s="61">
        <f t="shared" si="158"/>
        <v>-1.3100737044740274</v>
      </c>
      <c r="CZ886" s="61">
        <f t="shared" si="158"/>
        <v>0</v>
      </c>
      <c r="DA886" s="61">
        <f t="shared" si="158"/>
        <v>-1.3100737044740274</v>
      </c>
      <c r="DB886" s="61">
        <f t="shared" si="158"/>
        <v>0</v>
      </c>
      <c r="DC886" s="61">
        <f t="shared" si="158"/>
        <v>-1.3100737044740274</v>
      </c>
      <c r="DD886" s="61">
        <f t="shared" si="158"/>
        <v>0</v>
      </c>
      <c r="DE886" s="61">
        <f t="shared" si="158"/>
        <v>-1.3100737044740274</v>
      </c>
      <c r="DF886" s="61">
        <f t="shared" si="158"/>
        <v>0</v>
      </c>
      <c r="DG886" s="61">
        <f t="shared" si="158"/>
        <v>-1.3100737044740274</v>
      </c>
      <c r="DH886" s="61">
        <f t="shared" si="158"/>
        <v>0</v>
      </c>
      <c r="DI886" s="61">
        <f t="shared" si="158"/>
        <v>-1.3100737044740274</v>
      </c>
      <c r="DJ886" s="61">
        <f t="shared" si="158"/>
        <v>0</v>
      </c>
      <c r="DK886" s="61">
        <f t="shared" si="158"/>
        <v>-1.3100737044740274</v>
      </c>
      <c r="DL886" s="61">
        <f t="shared" si="158"/>
        <v>0</v>
      </c>
      <c r="DM886" s="77">
        <f t="shared" si="158"/>
        <v>-1.3100737044740274</v>
      </c>
    </row>
    <row r="887" spans="14:117" x14ac:dyDescent="0.25">
      <c r="N887" s="54" t="s">
        <v>624</v>
      </c>
      <c r="O887" s="55"/>
      <c r="P887" s="174" t="b">
        <f>IF(P888,IF(AND((ABS(DM887-DK887)&lt;0.001),(O874&gt;=0),(O874&lt;=1)),TRUE,FALSE),FALSE)</f>
        <v>1</v>
      </c>
      <c r="Q887" s="54"/>
      <c r="R887" s="55" t="s">
        <v>623</v>
      </c>
      <c r="S887" s="166">
        <f>$O$34-R886/S886</f>
        <v>0.24679164318650285</v>
      </c>
      <c r="T887" s="165">
        <f>ABS(U887-S887)</f>
        <v>3.7116064499330692E-3</v>
      </c>
      <c r="U887" s="164">
        <f>S887-T886/U886</f>
        <v>0.24308003673656978</v>
      </c>
      <c r="V887" s="165">
        <f>ABS(W887-U887)</f>
        <v>1.4358681967807652E-5</v>
      </c>
      <c r="W887" s="164">
        <f>U887-V886/W886</f>
        <v>0.24309439541853758</v>
      </c>
      <c r="X887" s="165">
        <f>ABS(Y887-W887)</f>
        <v>2.205270688282468E-10</v>
      </c>
      <c r="Y887" s="164">
        <f>W887-X886/Y886</f>
        <v>0.24309439563906465</v>
      </c>
      <c r="Z887" s="165">
        <f>ABS(AA887-Y887)</f>
        <v>5.5511151231257827E-17</v>
      </c>
      <c r="AA887" s="164">
        <f>Y887-Z886/AA886</f>
        <v>0.24309439563906471</v>
      </c>
      <c r="AB887" s="165">
        <f>ABS(AC887-AA887)</f>
        <v>0</v>
      </c>
      <c r="AC887" s="164">
        <f>AA887-AB886/AC886</f>
        <v>0.24309439563906471</v>
      </c>
      <c r="AD887" s="165">
        <f>ABS(AE887-AC887)</f>
        <v>0</v>
      </c>
      <c r="AE887" s="164">
        <f>AC887-AD886/AE886</f>
        <v>0.24309439563906471</v>
      </c>
      <c r="AF887" s="165">
        <f>ABS(AG887-AE887)</f>
        <v>0</v>
      </c>
      <c r="AG887" s="164">
        <f>AE887-AF886/AG886</f>
        <v>0.24309439563906471</v>
      </c>
      <c r="AH887" s="165">
        <f>ABS(AI887-AG887)</f>
        <v>0</v>
      </c>
      <c r="AI887" s="164">
        <f>AG887-AH886/AI886</f>
        <v>0.24309439563906471</v>
      </c>
      <c r="AJ887" s="165">
        <f>ABS(AK887-AI887)</f>
        <v>0</v>
      </c>
      <c r="AK887" s="164">
        <f>AI887-AJ886/AK886</f>
        <v>0.24309439563906471</v>
      </c>
      <c r="AL887" s="165">
        <f>ABS(AM887-AK887)</f>
        <v>0</v>
      </c>
      <c r="AM887" s="164">
        <f>AK887-AL886/AM886</f>
        <v>0.24309439563906471</v>
      </c>
      <c r="AN887" s="165">
        <f>ABS(AO887-AM887)</f>
        <v>0</v>
      </c>
      <c r="AO887" s="164">
        <f>AM887-AN886/AO886</f>
        <v>0.24309439563906471</v>
      </c>
      <c r="AP887" s="165">
        <f>ABS(AQ887-AO887)</f>
        <v>0</v>
      </c>
      <c r="AQ887" s="164">
        <f>AO887-AP886/AQ886</f>
        <v>0.24309439563906471</v>
      </c>
      <c r="AR887" s="165">
        <f>ABS(AS887-AQ887)</f>
        <v>0</v>
      </c>
      <c r="AS887" s="164">
        <f>AQ887-AR886/AS886</f>
        <v>0.24309439563906471</v>
      </c>
      <c r="AT887" s="165">
        <f>ABS(AU887-AS887)</f>
        <v>0</v>
      </c>
      <c r="AU887" s="164">
        <f>AS887-AT886/AU886</f>
        <v>0.24309439563906471</v>
      </c>
      <c r="AV887" s="165">
        <f>ABS(AW887-AU887)</f>
        <v>0</v>
      </c>
      <c r="AW887" s="164">
        <f>AU887-AV886/AW886</f>
        <v>0.24309439563906471</v>
      </c>
      <c r="AX887" s="165">
        <f>ABS(AY887-AW887)</f>
        <v>0</v>
      </c>
      <c r="AY887" s="164">
        <f>AW887-AX886/AY886</f>
        <v>0.24309439563906471</v>
      </c>
      <c r="AZ887" s="165">
        <f>ABS(BA887-AY887)</f>
        <v>0</v>
      </c>
      <c r="BA887" s="164">
        <f>AY887-AZ886/BA886</f>
        <v>0.24309439563906471</v>
      </c>
      <c r="BB887" s="165">
        <f>ABS(BC887-BA887)</f>
        <v>0</v>
      </c>
      <c r="BC887" s="164">
        <f>BA887-BB886/BC886</f>
        <v>0.24309439563906471</v>
      </c>
      <c r="BD887" s="165">
        <f>ABS(BE887-BC887)</f>
        <v>0</v>
      </c>
      <c r="BE887" s="164">
        <f>BC887-BD886/BE886</f>
        <v>0.24309439563906471</v>
      </c>
      <c r="BF887" s="165">
        <f>ABS(BG887-BE887)</f>
        <v>0</v>
      </c>
      <c r="BG887" s="164">
        <f>BE887-BF886/BG886</f>
        <v>0.24309439563906471</v>
      </c>
      <c r="BH887" s="165">
        <f>ABS(BI887-BG887)</f>
        <v>0</v>
      </c>
      <c r="BI887" s="164">
        <f>BG887-BH886/BI886</f>
        <v>0.24309439563906471</v>
      </c>
      <c r="BJ887" s="165">
        <f>ABS(BK887-BI887)</f>
        <v>0</v>
      </c>
      <c r="BK887" s="164">
        <f>BI887-BJ886/BK886</f>
        <v>0.24309439563906471</v>
      </c>
      <c r="BL887" s="165">
        <f>ABS(BM887-BK887)</f>
        <v>0</v>
      </c>
      <c r="BM887" s="164">
        <f>BK887-BL886/BM886</f>
        <v>0.24309439563906471</v>
      </c>
      <c r="BN887" s="165">
        <f>ABS(BO887-BM887)</f>
        <v>0</v>
      </c>
      <c r="BO887" s="164">
        <f>BM887-BN886/BO886</f>
        <v>0.24309439563906471</v>
      </c>
      <c r="BP887" s="165">
        <f>ABS(BQ887-BO887)</f>
        <v>0</v>
      </c>
      <c r="BQ887" s="164">
        <f>BO887-BP886/BQ886</f>
        <v>0.24309439563906471</v>
      </c>
      <c r="BR887" s="165">
        <f>ABS(BS887-BQ887)</f>
        <v>0</v>
      </c>
      <c r="BS887" s="164">
        <f>BQ887-BR886/BS886</f>
        <v>0.24309439563906471</v>
      </c>
      <c r="BT887" s="165">
        <f>ABS(BU887-BS887)</f>
        <v>0</v>
      </c>
      <c r="BU887" s="164">
        <f>BS887-BT886/BU886</f>
        <v>0.24309439563906471</v>
      </c>
      <c r="BV887" s="165">
        <f>ABS(BW887-BU887)</f>
        <v>0</v>
      </c>
      <c r="BW887" s="164">
        <f>BU887-BV886/BW886</f>
        <v>0.24309439563906471</v>
      </c>
      <c r="BX887" s="165">
        <f>ABS(BY887-BW887)</f>
        <v>0</v>
      </c>
      <c r="BY887" s="164">
        <f>BW887-BX886/BY886</f>
        <v>0.24309439563906471</v>
      </c>
      <c r="BZ887" s="165">
        <f>ABS(CA887-BY887)</f>
        <v>0</v>
      </c>
      <c r="CA887" s="164">
        <f>BY887-BZ886/CA886</f>
        <v>0.24309439563906471</v>
      </c>
      <c r="CB887" s="165">
        <f>ABS(CC887-CA887)</f>
        <v>0</v>
      </c>
      <c r="CC887" s="164">
        <f>CA887-CB886/CC886</f>
        <v>0.24309439563906471</v>
      </c>
      <c r="CD887" s="165">
        <f>ABS(CE887-CC887)</f>
        <v>0</v>
      </c>
      <c r="CE887" s="164">
        <f>CC887-CD886/CE886</f>
        <v>0.24309439563906471</v>
      </c>
      <c r="CF887" s="165">
        <f>ABS(CG887-CE887)</f>
        <v>0</v>
      </c>
      <c r="CG887" s="164">
        <f>CE887-CF886/CG886</f>
        <v>0.24309439563906471</v>
      </c>
      <c r="CH887" s="165">
        <f>ABS(CI887-CG887)</f>
        <v>0</v>
      </c>
      <c r="CI887" s="164">
        <f>CG887-CH886/CI886</f>
        <v>0.24309439563906471</v>
      </c>
      <c r="CJ887" s="165">
        <f>ABS(CK887-CI887)</f>
        <v>0</v>
      </c>
      <c r="CK887" s="164">
        <f>CI887-CJ886/CK886</f>
        <v>0.24309439563906471</v>
      </c>
      <c r="CL887" s="165">
        <f>ABS(CM887-CK887)</f>
        <v>0</v>
      </c>
      <c r="CM887" s="164">
        <f>CK887-CL886/CM886</f>
        <v>0.24309439563906471</v>
      </c>
      <c r="CN887" s="165">
        <f>ABS(CO887-CM887)</f>
        <v>0</v>
      </c>
      <c r="CO887" s="164">
        <f>CM887-CN886/CO886</f>
        <v>0.24309439563906471</v>
      </c>
      <c r="CP887" s="165">
        <f>ABS(CQ887-CO887)</f>
        <v>0</v>
      </c>
      <c r="CQ887" s="164">
        <f>CO887-CP886/CQ886</f>
        <v>0.24309439563906471</v>
      </c>
      <c r="CR887" s="165">
        <f>ABS(CS887-CQ887)</f>
        <v>0</v>
      </c>
      <c r="CS887" s="164">
        <f>CQ887-CR886/CS886</f>
        <v>0.24309439563906471</v>
      </c>
      <c r="CT887" s="165">
        <f>ABS(CU887-CS887)</f>
        <v>0</v>
      </c>
      <c r="CU887" s="164">
        <f>CS887-CT886/CU886</f>
        <v>0.24309439563906471</v>
      </c>
      <c r="CV887" s="165">
        <f>ABS(CW887-CU887)</f>
        <v>0</v>
      </c>
      <c r="CW887" s="164">
        <f>CU887-CV886/CW886</f>
        <v>0.24309439563906471</v>
      </c>
      <c r="CX887" s="165">
        <f>ABS(CY887-CW887)</f>
        <v>0</v>
      </c>
      <c r="CY887" s="164">
        <f>CW887-CX886/CY886</f>
        <v>0.24309439563906471</v>
      </c>
      <c r="CZ887" s="165">
        <f>ABS(DA887-CY887)</f>
        <v>0</v>
      </c>
      <c r="DA887" s="164">
        <f>CY887-CZ886/DA886</f>
        <v>0.24309439563906471</v>
      </c>
      <c r="DB887" s="165">
        <f>ABS(DC887-DA887)</f>
        <v>0</v>
      </c>
      <c r="DC887" s="164">
        <f>DA887-DB886/DC886</f>
        <v>0.24309439563906471</v>
      </c>
      <c r="DD887" s="165">
        <f>ABS(DE887-DC887)</f>
        <v>0</v>
      </c>
      <c r="DE887" s="164">
        <f>DC887-DD886/DE886</f>
        <v>0.24309439563906471</v>
      </c>
      <c r="DF887" s="165">
        <f>ABS(DG887-DE887)</f>
        <v>0</v>
      </c>
      <c r="DG887" s="164">
        <f>DE887-DF886/DG886</f>
        <v>0.24309439563906471</v>
      </c>
      <c r="DH887" s="165">
        <f>ABS(DI887-DG887)</f>
        <v>0</v>
      </c>
      <c r="DI887" s="164">
        <f>DG887-DH886/DI886</f>
        <v>0.24309439563906471</v>
      </c>
      <c r="DJ887" s="165">
        <f>ABS(DK887-DI887)</f>
        <v>0</v>
      </c>
      <c r="DK887" s="164">
        <f>DI887-DJ886/DK886</f>
        <v>0.24309439563906471</v>
      </c>
      <c r="DL887" s="165">
        <f>ABS(DM887-DK887)</f>
        <v>0</v>
      </c>
      <c r="DM887" s="166">
        <f>DK887-DL886/DM886</f>
        <v>0.24309439563906471</v>
      </c>
    </row>
    <row r="888" spans="14:117" x14ac:dyDescent="0.25">
      <c r="N888" s="70" t="s">
        <v>625</v>
      </c>
      <c r="O888" s="73"/>
      <c r="P888" s="175" t="b">
        <f>IF(ISNUMBER(O874),TRUE,FALSE)</f>
        <v>1</v>
      </c>
      <c r="Q888" s="70"/>
      <c r="R888" s="73"/>
      <c r="S888" s="80"/>
      <c r="T888" s="73"/>
      <c r="U888" s="73"/>
      <c r="V888" s="73"/>
      <c r="W888" s="73"/>
      <c r="X888" s="73"/>
      <c r="Y888" s="73"/>
      <c r="Z888" s="73"/>
      <c r="AA888" s="73"/>
      <c r="AB888" s="73"/>
      <c r="AC888" s="73"/>
      <c r="AD888" s="73"/>
      <c r="AE888" s="73"/>
      <c r="AF888" s="73"/>
      <c r="AG888" s="73"/>
      <c r="AH888" s="73"/>
      <c r="AI888" s="73"/>
      <c r="AJ888" s="73"/>
      <c r="AK888" s="73"/>
      <c r="AL888" s="73"/>
      <c r="AM888" s="73"/>
      <c r="AN888" s="73"/>
      <c r="AO888" s="73"/>
      <c r="AP888" s="73"/>
      <c r="AQ888" s="73"/>
      <c r="AR888" s="73"/>
      <c r="AS888" s="73"/>
      <c r="AT888" s="73"/>
      <c r="AU888" s="73"/>
      <c r="AV888" s="73"/>
      <c r="AW888" s="73"/>
      <c r="AX888" s="73"/>
      <c r="AY888" s="73"/>
      <c r="AZ888" s="73"/>
      <c r="BA888" s="73"/>
      <c r="BB888" s="73"/>
      <c r="BC888" s="73"/>
      <c r="BD888" s="73"/>
      <c r="BE888" s="73"/>
      <c r="BF888" s="73"/>
      <c r="BG888" s="73"/>
      <c r="BH888" s="73"/>
      <c r="BI888" s="73"/>
      <c r="BJ888" s="73"/>
      <c r="BK888" s="73"/>
      <c r="BL888" s="73"/>
      <c r="BM888" s="73"/>
      <c r="BN888" s="73"/>
      <c r="BO888" s="73"/>
      <c r="BP888" s="73"/>
      <c r="BQ888" s="73"/>
      <c r="BR888" s="73"/>
      <c r="BS888" s="73"/>
      <c r="BT888" s="73"/>
      <c r="BU888" s="73"/>
      <c r="BV888" s="73"/>
      <c r="BW888" s="73"/>
      <c r="BX888" s="73"/>
      <c r="BY888" s="73"/>
      <c r="BZ888" s="73"/>
      <c r="CA888" s="73"/>
      <c r="CB888" s="73"/>
      <c r="CC888" s="73"/>
      <c r="CD888" s="73"/>
      <c r="CE888" s="73"/>
      <c r="CF888" s="73"/>
      <c r="CG888" s="73"/>
      <c r="CH888" s="73"/>
      <c r="CI888" s="73"/>
      <c r="CJ888" s="73"/>
      <c r="CK888" s="73"/>
      <c r="CL888" s="73"/>
      <c r="CM888" s="73"/>
      <c r="CN888" s="73"/>
      <c r="CO888" s="73"/>
      <c r="CP888" s="73"/>
      <c r="CQ888" s="73"/>
      <c r="CR888" s="73"/>
      <c r="CS888" s="73"/>
      <c r="CT888" s="73"/>
      <c r="CU888" s="73"/>
      <c r="CV888" s="73"/>
      <c r="CW888" s="73"/>
      <c r="CX888" s="73"/>
      <c r="CY888" s="73"/>
      <c r="CZ888" s="73"/>
      <c r="DA888" s="73"/>
      <c r="DB888" s="73"/>
      <c r="DC888" s="73"/>
      <c r="DD888" s="73"/>
      <c r="DE888" s="73"/>
      <c r="DF888" s="73"/>
      <c r="DG888" s="73"/>
      <c r="DH888" s="73"/>
      <c r="DI888" s="73"/>
      <c r="DJ888" s="73"/>
      <c r="DK888" s="73"/>
      <c r="DL888" s="73"/>
      <c r="DM888" s="80"/>
    </row>
    <row r="889" spans="14:117" x14ac:dyDescent="0.25">
      <c r="N889" s="176" t="s">
        <v>628</v>
      </c>
      <c r="O889" s="177"/>
      <c r="P889" s="178">
        <f>ABS(SUM(Q876:Q885)-SUM(Q836:Q845))</f>
        <v>3.5527136788005009E-14</v>
      </c>
      <c r="T889" s="51"/>
      <c r="V889" s="47"/>
      <c r="W889" s="47"/>
      <c r="AW889" t="s">
        <v>576</v>
      </c>
    </row>
    <row r="890" spans="14:117" x14ac:dyDescent="0.25">
      <c r="N890" s="54" t="s">
        <v>626</v>
      </c>
      <c r="O890" s="58"/>
      <c r="P890" s="171"/>
      <c r="Q890" s="57" t="s">
        <v>545</v>
      </c>
      <c r="R890" s="56"/>
      <c r="S890" s="56"/>
      <c r="T890" s="57"/>
      <c r="U890" s="57"/>
      <c r="V890" s="54">
        <v>1</v>
      </c>
      <c r="W890" s="55">
        <v>2</v>
      </c>
      <c r="X890" s="55">
        <v>3</v>
      </c>
      <c r="Y890" s="55">
        <v>4</v>
      </c>
      <c r="Z890" s="55">
        <v>5</v>
      </c>
      <c r="AA890" s="55">
        <v>6</v>
      </c>
      <c r="AB890" s="55">
        <v>7</v>
      </c>
      <c r="AC890" s="55">
        <v>8</v>
      </c>
      <c r="AD890" s="55">
        <v>9</v>
      </c>
      <c r="AE890" s="58">
        <v>10</v>
      </c>
      <c r="AF890" s="83" t="s">
        <v>569</v>
      </c>
      <c r="AG890" s="54"/>
      <c r="AH890" s="55"/>
      <c r="AI890" s="55"/>
      <c r="AJ890" s="55"/>
      <c r="AK890" s="55"/>
      <c r="AL890" s="55"/>
      <c r="AM890" s="55"/>
      <c r="AN890" s="55"/>
      <c r="AO890" s="55"/>
      <c r="AP890" s="55"/>
      <c r="AQ890" s="55"/>
      <c r="AR890" s="58"/>
      <c r="AS890" s="54"/>
      <c r="AT890" s="55" t="s">
        <v>565</v>
      </c>
      <c r="AU890" s="55" t="s">
        <v>577</v>
      </c>
      <c r="AV890" s="58" t="s">
        <v>578</v>
      </c>
    </row>
    <row r="891" spans="14:117" x14ac:dyDescent="0.25">
      <c r="N891" s="82"/>
      <c r="O891" s="172"/>
      <c r="P891" s="78">
        <v>1</v>
      </c>
      <c r="Q891" s="61">
        <f>N876/N886</f>
        <v>6.5255901885554662E-2</v>
      </c>
      <c r="R891" s="62"/>
      <c r="S891" s="62"/>
      <c r="T891" s="60"/>
      <c r="U891" s="63"/>
      <c r="V891" s="153">
        <f>SQRT($T$51*VLOOKUP(V890,$P$51:$T$60,5))*(1-$Q$20)*Q891*VLOOKUP(V890,P891:Q900,2)</f>
        <v>8.7457964663369559E-4</v>
      </c>
      <c r="W891" s="61">
        <f>SQRT($T$51*VLOOKUP(W890,$P$51:$T$60,5))*(1-$R$20)*Q891*VLOOKUP(W890,P891:Q900,2)</f>
        <v>2.3751193897666887E-3</v>
      </c>
      <c r="X891" s="61">
        <f>SQRT($T$51*VLOOKUP(X890,$P$51:$T$60,5))*(1-$S$20)*Q891*VLOOKUP(X890,P891:Q900,2)</f>
        <v>3.7427477086044536E-3</v>
      </c>
      <c r="Y891" s="61">
        <f>SQRT($T$51*VLOOKUP(Y890,$P$51:$T$60,5))*(1-$T$20)*Q891*VLOOKUP(Y890,P891:Q900,2)</f>
        <v>5.0127661046525177E-3</v>
      </c>
      <c r="Z891" s="61">
        <f>SQRT($T$51*VLOOKUP(Z890,$P$51:$T$60,5))*(1-$U$20)*Q891*VLOOKUP(Z890,P891:Q900,2)</f>
        <v>4.7757341586766077E-3</v>
      </c>
      <c r="AA891" s="61">
        <f>SQRT($T$51*VLOOKUP(AA890,$P$51:$T$60,5))*(1-$V$20)*Q891*VLOOKUP(AA890,P891:Q900,2)</f>
        <v>6.2245039735835091E-3</v>
      </c>
      <c r="AB891" s="61">
        <f>SQRT($T$51*VLOOKUP(AB890,$P$51:$T$60,5))*(1-$W$20)*Q891*VLOOKUP(AB890,P891:Q900,2)</f>
        <v>3.3280655389837768E-4</v>
      </c>
      <c r="AC891" s="61">
        <f>SQRT($T$51*VLOOKUP(AC890,$P$51:$T$60,5))*(1-$X$20)*Q891*VLOOKUP(AC890,P891:Q900,2)</f>
        <v>1.509461487659658E-3</v>
      </c>
      <c r="AD891" s="61">
        <f>SQRT($T$51*VLOOKUP(AD890,$P$51:$T$60,5))*(1-$Y$20)*Q891*VLOOKUP(AD890,P891:Q900,2)</f>
        <v>2.1938973749687459E-3</v>
      </c>
      <c r="AE891" s="155">
        <f>SQRT($T$51*VLOOKUP(AE890,$P$51:$T$60,5))*(1-$Z$20)*Q891*VLOOKUP(AE890,P891:Q900,2)</f>
        <v>1.9477331798708909E-3</v>
      </c>
      <c r="AF891" s="84">
        <f>$U$51*Q891</f>
        <v>1.7489781947841681E-6</v>
      </c>
      <c r="AG891" s="59" t="s">
        <v>69</v>
      </c>
      <c r="AH891" s="61">
        <f>$AE$10*AE901*100000/($T$3*$AE$9)^2</f>
        <v>0.82559276786869484</v>
      </c>
      <c r="AI891" s="65" t="s">
        <v>583</v>
      </c>
      <c r="AJ891" s="66" t="s">
        <v>573</v>
      </c>
      <c r="AK891" s="61">
        <f>(AH898+SQRT(AH900))^(1/3)+(AH898-SQRT(AH900))^(1/3)-AH894/3</f>
        <v>0.16587119894401242</v>
      </c>
      <c r="AL891" s="63">
        <f>AK891^3+AH894*AK891^2+AH895*AK891+AH896</f>
        <v>0</v>
      </c>
      <c r="AM891" s="65" t="s">
        <v>573</v>
      </c>
      <c r="AN891" s="61">
        <f>IF(AH900&gt;=0,AK891,AK898)</f>
        <v>0.16587119894401242</v>
      </c>
      <c r="AO891" s="61">
        <f>IF(AN891&lt;AN892,AN892,AN891)</f>
        <v>0.16587119894401242</v>
      </c>
      <c r="AP891" s="61">
        <f>AO891</f>
        <v>0.16587119894401242</v>
      </c>
      <c r="AQ891" s="67">
        <f>IF(AP891&lt;AP892,AP892,AP891)</f>
        <v>0.16587119894401242</v>
      </c>
      <c r="AR891" s="81"/>
      <c r="AS891" s="59">
        <v>1</v>
      </c>
      <c r="AT891" s="61">
        <f>AT863</f>
        <v>5.4980683411787988E-2</v>
      </c>
      <c r="AU891" s="61">
        <f>SUMPRODUCT(Q891:Q900,$AT$51:$AT$60)</f>
        <v>0.37388646280401722</v>
      </c>
      <c r="AV891" s="68">
        <f>IF($AA$7,EXP((AT891/AH892)*(AQ896-1)-LN(AQ896-AH892)-AH891*(2*AU891/AH891-AT891/AH892)*LN((AQ896+2.41421536*AH892)/(AQ896-0.41421536*AH892))/(AH892*2.82842713)      ),1)</f>
        <v>2.910043640422435</v>
      </c>
    </row>
    <row r="892" spans="14:117" x14ac:dyDescent="0.25">
      <c r="N892" s="82"/>
      <c r="O892" s="172"/>
      <c r="P892" s="78">
        <v>2</v>
      </c>
      <c r="Q892" s="61">
        <f>N877/N886</f>
        <v>0.10201986773639485</v>
      </c>
      <c r="R892" s="62"/>
      <c r="S892" s="62"/>
      <c r="T892" s="60"/>
      <c r="U892" s="63"/>
      <c r="V892" s="153">
        <f>SQRT($T$52*VLOOKUP(V890,$P$51:$T$60,5))*(1-$Q$21)*Q892*VLOOKUP(V890,P891:Q900,2)</f>
        <v>2.3751193897666887E-3</v>
      </c>
      <c r="W892" s="61">
        <f>SQRT($T$52*VLOOKUP(W890,$P$51:$T$60,5))*(1-$R$21)*Q892*VLOOKUP(W890,P891:Q900,2)</f>
        <v>6.416764838180016E-3</v>
      </c>
      <c r="X892" s="61">
        <f>SQRT($T$52*VLOOKUP(X890,$P$51:$T$60,5))*(1-$S$21)*Q892*VLOOKUP(X890,P891:Q900,2)</f>
        <v>1.0270557776526546E-2</v>
      </c>
      <c r="Y892" s="61">
        <f>SQRT($T$52*VLOOKUP(Y890,$P$51:$T$60,5))*(1-$T$21)*Q892*VLOOKUP(Y890,P891:Q900,2)</f>
        <v>1.2439963952732763E-2</v>
      </c>
      <c r="Z892" s="61">
        <f>SQRT($T$52*VLOOKUP(Z890,$P$51:$T$60,5))*(1-$U$21)*Q892*VLOOKUP(Z890,P891:Q900,2)</f>
        <v>1.3364764664005681E-2</v>
      </c>
      <c r="AA892" s="61">
        <f>SQRT($T$52*VLOOKUP(AA890,$P$51:$T$60,5))*(1-$V$21)*Q892*VLOOKUP(AA890,P891:Q900,2)</f>
        <v>1.7122524101744464E-2</v>
      </c>
      <c r="AB892" s="61">
        <f>SQRT($T$52*VLOOKUP(AB890,$P$51:$T$60,5))*(1-$W$21)*Q892*VLOOKUP(AB890,P891:Q900,2)</f>
        <v>8.8248763342707007E-4</v>
      </c>
      <c r="AC892" s="61">
        <f>SQRT($T$52*VLOOKUP(AC890,$P$51:$T$60,5))*(1-$X$21)*Q892*VLOOKUP(AC890,P891:Q900,2)</f>
        <v>3.9072066888124627E-3</v>
      </c>
      <c r="AD892" s="61">
        <f>SQRT($T$52*VLOOKUP(AD890,$P$51:$T$60,5))*(1-$Y$21)*Q892*VLOOKUP(AD890,P891:Q900,2)</f>
        <v>5.947116483076908E-3</v>
      </c>
      <c r="AE892" s="155">
        <f>SQRT($T$52*VLOOKUP(AE890,$P$51:$T$60,5))*(1-$Z$21)*Q892*VLOOKUP(AE890,P891:Q900,2)</f>
        <v>5.3437297635115354E-3</v>
      </c>
      <c r="AF892" s="84">
        <f>$U$52*Q892</f>
        <v>4.126713377737783E-6</v>
      </c>
      <c r="AG892" s="59" t="s">
        <v>65</v>
      </c>
      <c r="AH892" s="61">
        <f>AF901*$AE$10*100000/($T$3*$AE$9)</f>
        <v>0.10707934474087238</v>
      </c>
      <c r="AI892" s="61"/>
      <c r="AJ892" s="66" t="s">
        <v>574</v>
      </c>
      <c r="AK892" s="66" t="e">
        <f>1/0</f>
        <v>#DIV/0!</v>
      </c>
      <c r="AL892" s="61"/>
      <c r="AM892" s="65" t="s">
        <v>574</v>
      </c>
      <c r="AN892" s="66">
        <f>IF(AH900&gt;=0,0,AK899)</f>
        <v>0</v>
      </c>
      <c r="AO892" s="61">
        <f>IF(AN891&lt;AN892,AN891,AN892)</f>
        <v>0</v>
      </c>
      <c r="AP892" s="61">
        <f>IF(AO892&lt;AO893,AO893,AO892)</f>
        <v>0</v>
      </c>
      <c r="AQ892" s="67">
        <f>IF(AP891&lt;AP892,AP891,AP892)</f>
        <v>0</v>
      </c>
      <c r="AR892" s="81"/>
      <c r="AS892" s="59">
        <v>2</v>
      </c>
      <c r="AT892" s="61">
        <f t="shared" ref="AT892:AT900" si="159">AT864</f>
        <v>8.2978405430088234E-2</v>
      </c>
      <c r="AU892" s="61">
        <f>SUMPRODUCT(Q891:Q900,$AU$51:$AU$60)</f>
        <v>0.64405328265798401</v>
      </c>
      <c r="AV892" s="68">
        <f>IF($AA$8,EXP((AT892/AH892)*(AQ896-1)-LN(AQ896-AH892)-AH891*(2*AU892/AH891-AT892/AH892)*LN((AQ896+2.41421536*AH892)/(AQ896-0.41421536*AH892))/(AH892*2.82842713)      ),1)</f>
        <v>0.61280428596328196</v>
      </c>
    </row>
    <row r="893" spans="14:117" x14ac:dyDescent="0.25">
      <c r="N893" s="82"/>
      <c r="O893" s="172"/>
      <c r="P893" s="78">
        <v>3</v>
      </c>
      <c r="Q893" s="61">
        <f>N878/N886</f>
        <v>0.11931858871593802</v>
      </c>
      <c r="R893" s="62"/>
      <c r="S893" s="62"/>
      <c r="T893" s="60"/>
      <c r="U893" s="63"/>
      <c r="V893" s="153">
        <f>SQRT($T$53*VLOOKUP(V890,$P$51:$T$60,5))*(1-$Q$22)*Q893*VLOOKUP(V890,P891:Q900,2)</f>
        <v>3.7427477086044532E-3</v>
      </c>
      <c r="W893" s="61">
        <f>SQRT($T$53*VLOOKUP(W890,$P$51:$T$60,5))*(1-$R$22)*Q893*VLOOKUP(W890,P891:Q900,2)</f>
        <v>1.0270557776526546E-2</v>
      </c>
      <c r="X893" s="61">
        <f>SQRT($T$53*VLOOKUP(X890,$P$51:$T$60,5))*(1-$S$22)*Q893*VLOOKUP(X890,P891:Q900,2)</f>
        <v>1.6475094344743424E-2</v>
      </c>
      <c r="Y893" s="61">
        <f>SQRT($T$53*VLOOKUP(Y890,$P$51:$T$60,5))*(1-$T$22)*Q893*VLOOKUP(Y890,P891:Q900,2)</f>
        <v>2.1977133335018623E-2</v>
      </c>
      <c r="Z893" s="61">
        <f>SQRT($T$53*VLOOKUP(Z890,$P$51:$T$60,5))*(1-$U$22)*Q893*VLOOKUP(Z890,P891:Q900,2)</f>
        <v>2.1438356796703504E-2</v>
      </c>
      <c r="AA893" s="61">
        <f>SQRT($T$53*VLOOKUP(AA890,$P$51:$T$60,5))*(1-$V$22)*Q893*VLOOKUP(AA890,P891:Q900,2)</f>
        <v>2.6913561996921107E-2</v>
      </c>
      <c r="AB893" s="61">
        <f>SQRT($T$53*VLOOKUP(AB890,$P$51:$T$60,5))*(1-$W$22)*Q893*VLOOKUP(AB890,P891:Q900,2)</f>
        <v>1.3638083410751683E-3</v>
      </c>
      <c r="AC893" s="61">
        <f>SQRT($T$53*VLOOKUP(AC890,$P$51:$T$60,5))*(1-$X$22)*Q893*VLOOKUP(AC890,P891:Q900,2)</f>
        <v>6.3191281039796428E-3</v>
      </c>
      <c r="AD893" s="61">
        <f>SQRT($T$53*VLOOKUP(AD890,$P$51:$T$60,5))*(1-$Y$22)*Q893*VLOOKUP(AD890,P891:Q900,2)</f>
        <v>9.4825507303575481E-3</v>
      </c>
      <c r="AE893" s="155">
        <f>SQRT($T$53*VLOOKUP(AE890,$P$51:$T$60,5))*(1-$Z$22)*Q893*VLOOKUP(AE890,P891:Q900,2)</f>
        <v>8.6393865235248491E-3</v>
      </c>
      <c r="AF893" s="84">
        <f>$U$53*Q893</f>
        <v>6.7229293447545321E-6</v>
      </c>
      <c r="AG893" s="82"/>
      <c r="AH893" s="65"/>
      <c r="AI893" s="61"/>
      <c r="AJ893" s="66" t="s">
        <v>575</v>
      </c>
      <c r="AK893" s="66" t="e">
        <f>1/0</f>
        <v>#DIV/0!</v>
      </c>
      <c r="AL893" s="61"/>
      <c r="AM893" s="65" t="s">
        <v>575</v>
      </c>
      <c r="AN893" s="66">
        <f>IF(AH900&gt;=0,0,AK900)</f>
        <v>0</v>
      </c>
      <c r="AO893" s="61">
        <f>AN893</f>
        <v>0</v>
      </c>
      <c r="AP893" s="61">
        <f>IF(AO892&lt;AO893,AO892,AO893)</f>
        <v>0</v>
      </c>
      <c r="AQ893" s="67">
        <f>AP893</f>
        <v>0</v>
      </c>
      <c r="AR893" s="81"/>
      <c r="AS893" s="59">
        <v>3</v>
      </c>
      <c r="AT893" s="61">
        <f t="shared" si="159"/>
        <v>0.11558353539329831</v>
      </c>
      <c r="AU893" s="61">
        <f>SUMPRODUCT(Q891:Q900,$AV$51:$AV$60)</f>
        <v>0.89314761726728786</v>
      </c>
      <c r="AV893" s="68">
        <f>IF($AA$9,EXP((AT893/AH892)*(AQ896-1)-LN(AQ896-AH892)-AH891*(2*AU893/AH891-AT893/AH892)*LN((AQ896+2.41421536*AH892)/(AQ896-0.41421536*AH892))/(AH892*2.82842713)      ),1)</f>
        <v>0.17156850668848922</v>
      </c>
    </row>
    <row r="894" spans="14:117" x14ac:dyDescent="0.25">
      <c r="N894" s="82"/>
      <c r="O894" s="172"/>
      <c r="P894" s="78">
        <v>4</v>
      </c>
      <c r="Q894" s="61">
        <f>N879/N886</f>
        <v>0.12592706197499914</v>
      </c>
      <c r="R894" s="62"/>
      <c r="S894" s="62"/>
      <c r="T894" s="60"/>
      <c r="U894" s="63"/>
      <c r="V894" s="153">
        <f>SQRT($T$54*VLOOKUP(V890,$P$51:$T$60,5))*(1-$Q$23)*Q894*VLOOKUP(V890,P891:Q900,2)</f>
        <v>5.0127661046525177E-3</v>
      </c>
      <c r="W894" s="61">
        <f>SQRT($T$54*VLOOKUP(W890,$P$51:$T$60,5))*(1-$R$23)*Q894*VLOOKUP(W890,P891:Q900,2)</f>
        <v>1.2439963952732763E-2</v>
      </c>
      <c r="X894" s="61">
        <f>SQRT($T$54*VLOOKUP(X890,$P$51:$T$60,5))*(1-$S$23)*Q894*VLOOKUP(X890,P891:Q900,2)</f>
        <v>2.1977133335018623E-2</v>
      </c>
      <c r="Y894" s="61">
        <f>SQRT($T$54*VLOOKUP(Y890,$P$51:$T$60,5))*(1-$T$23)*Q894*VLOOKUP(Y890,P891:Q900,2)</f>
        <v>2.9511090593272497E-2</v>
      </c>
      <c r="Z894" s="61">
        <f>SQRT($T$54*VLOOKUP(Z890,$P$51:$T$60,5))*(1-$U$23)*Q894*VLOOKUP(Z890,P891:Q900,2)</f>
        <v>2.8481935469210615E-2</v>
      </c>
      <c r="AA894" s="61">
        <f>SQRT($T$54*VLOOKUP(AA890,$P$51:$T$60,5))*(1-$V$23)*Q894*VLOOKUP(AA890,P891:Q900,2)</f>
        <v>3.4270001075718232E-2</v>
      </c>
      <c r="AB894" s="61">
        <f>SQRT($T$54*VLOOKUP(AB890,$P$51:$T$60,5))*(1-$W$23)*Q894*VLOOKUP(AB890,P891:Q900,2)</f>
        <v>1.8356661021448077E-3</v>
      </c>
      <c r="AC894" s="61">
        <f>SQRT($T$54*VLOOKUP(AC890,$P$51:$T$60,5))*(1-$X$23)*Q894*VLOOKUP(AC890,P891:Q900,2)</f>
        <v>8.3685478634224642E-3</v>
      </c>
      <c r="AD894" s="61">
        <f>SQRT($T$54*VLOOKUP(AD890,$P$51:$T$60,5))*(1-$Y$23)*Q894*VLOOKUP(AD890,P891:Q900,2)</f>
        <v>1.3912775631755228E-2</v>
      </c>
      <c r="AE894" s="155">
        <f>SQRT($T$54*VLOOKUP(AE890,$P$51:$T$60,5))*(1-$Z$23)*Q894*VLOOKUP(AE890,P891:Q900,2)</f>
        <v>1.0496675165995992E-2</v>
      </c>
      <c r="AF894" s="84">
        <f>$U$54*Q894</f>
        <v>9.11546051564254E-6</v>
      </c>
      <c r="AG894" s="59" t="s">
        <v>570</v>
      </c>
      <c r="AH894" s="60">
        <f>AH892-1</f>
        <v>-0.89292065525912756</v>
      </c>
      <c r="AI894" s="61"/>
      <c r="AJ894" s="66"/>
      <c r="AK894" s="61"/>
      <c r="AL894" s="61"/>
      <c r="AM894" s="50"/>
      <c r="AN894" s="65"/>
      <c r="AO894" s="65"/>
      <c r="AP894" s="65"/>
      <c r="AQ894" s="65"/>
      <c r="AR894" s="81"/>
      <c r="AS894" s="59">
        <v>4</v>
      </c>
      <c r="AT894" s="61">
        <f t="shared" si="159"/>
        <v>0.14849269129567372</v>
      </c>
      <c r="AU894" s="61">
        <f>SUMPRODUCT(Q891:Q900,$AW$51:$AW$60)</f>
        <v>1.1115048530050233</v>
      </c>
      <c r="AV894" s="68">
        <f>IF($AA$10,EXP((AT894/AH892)*(AQ896-1)-LN(AQ896-AH892)-AH891*(2*AU894/AH891-AT894/AH892)*LN((AQ896+2.41421536*AH892)/(AQ896-0.41421536*AH892))/(AH892*2.82842713)      ),1)</f>
        <v>6.2368915175565753E-2</v>
      </c>
    </row>
    <row r="895" spans="14:117" x14ac:dyDescent="0.25">
      <c r="N895" s="82"/>
      <c r="O895" s="172"/>
      <c r="P895" s="78">
        <v>5</v>
      </c>
      <c r="Q895" s="61">
        <f>N880/N886</f>
        <v>0.12573146516577904</v>
      </c>
      <c r="R895" s="62"/>
      <c r="S895" s="62"/>
      <c r="T895" s="60"/>
      <c r="U895" s="63"/>
      <c r="V895" s="153">
        <f>SQRT($T$55*VLOOKUP(V890,$P$51:$T$60,5))*(1-$Q$24)*Q895*VLOOKUP(V890,P891:Q900,2)</f>
        <v>4.7757341586766077E-3</v>
      </c>
      <c r="W895" s="61">
        <f>SQRT($T$55*VLOOKUP(W890,$P$51:$T$60,5))*(1-$R$24)*Q895*VLOOKUP(W890,P891:Q900,2)</f>
        <v>1.3364764664005681E-2</v>
      </c>
      <c r="X895" s="61">
        <f>SQRT($T$55*VLOOKUP(X890,$P$51:$T$60,5))*(1-$S$24)*Q895*VLOOKUP(X890,P891:Q900,2)</f>
        <v>2.1438356796703504E-2</v>
      </c>
      <c r="Y895" s="61">
        <f>SQRT($T$55*VLOOKUP(Y890,$P$51:$T$60,5))*(1-$T$24)*Q895*VLOOKUP(Y890,P891:Q900,2)</f>
        <v>2.8481935469210615E-2</v>
      </c>
      <c r="Z895" s="61">
        <f>SQRT($T$55*VLOOKUP(Z890,$P$51:$T$60,5))*(1-$U$24)*Q895*VLOOKUP(Z890,P891:Q900,2)</f>
        <v>2.7466692841129518E-2</v>
      </c>
      <c r="AA895" s="61">
        <f>SQRT($T$55*VLOOKUP(AA890,$P$51:$T$60,5))*(1-$V$24)*Q895*VLOOKUP(AA890,P891:Q900,2)</f>
        <v>3.5703738018628285E-2</v>
      </c>
      <c r="AB895" s="61">
        <f>SQRT($T$55*VLOOKUP(AB890,$P$51:$T$60,5))*(1-$W$24)*Q895*VLOOKUP(AB890,P891:Q900,2)</f>
        <v>1.7260905956863726E-3</v>
      </c>
      <c r="AC895" s="61">
        <f>SQRT($T$55*VLOOKUP(AC890,$P$51:$T$60,5))*(1-$X$24)*Q895*VLOOKUP(AC890,P891:Q900,2)</f>
        <v>8.1973699568869754E-3</v>
      </c>
      <c r="AD895" s="61">
        <f>SQRT($T$55*VLOOKUP(AD890,$P$51:$T$60,5))*(1-$Y$24)*Q895*VLOOKUP(AD890,P891:Q900,2)</f>
        <v>1.2786006307952191E-2</v>
      </c>
      <c r="AE895" s="155">
        <f>SQRT($T$55*VLOOKUP(AE890,$P$51:$T$60,5))*(1-$Z$24)*Q895*VLOOKUP(AE890,P891:Q900,2)</f>
        <v>1.115506576263567E-2</v>
      </c>
      <c r="AF895" s="84">
        <f>$U$55*Q895</f>
        <v>9.0992505941157949E-6</v>
      </c>
      <c r="AG895" s="59" t="s">
        <v>571</v>
      </c>
      <c r="AH895" s="60">
        <f>AH891-3*AH892*AH892-2*AH892</f>
        <v>0.57703612017654626</v>
      </c>
      <c r="AI895" s="61" t="s">
        <v>584</v>
      </c>
      <c r="AJ895" s="66" t="s">
        <v>585</v>
      </c>
      <c r="AK895" s="61">
        <f>AH898^2/AH899^3</f>
        <v>-0.41970654245973521</v>
      </c>
      <c r="AL895" s="61"/>
      <c r="AM895" s="50"/>
      <c r="AN895" s="65"/>
      <c r="AO895" s="65"/>
      <c r="AP895" s="65"/>
      <c r="AQ895" s="65"/>
      <c r="AR895" s="81"/>
      <c r="AS895" s="59">
        <v>5</v>
      </c>
      <c r="AT895" s="61">
        <f t="shared" si="159"/>
        <v>0.14845922339919562</v>
      </c>
      <c r="AU895" s="61">
        <f>SUMPRODUCT(Q891:Q900,$AX$51:$AX$60)</f>
        <v>1.1051290498112132</v>
      </c>
      <c r="AV895" s="68">
        <f>IF($AA$11,EXP((AT895/AH892)*(AQ896-1)-LN(AQ896-AH892)-AH891*(2*AU895/AH891-AT895/AH892)*LN((AQ896+2.41421536*AH892)/(AQ896-0.41421536*AH892))/(AH892*2.82842713)      ),1)</f>
        <v>6.5687956295351776E-2</v>
      </c>
    </row>
    <row r="896" spans="14:117" x14ac:dyDescent="0.25">
      <c r="N896" s="82"/>
      <c r="O896" s="172"/>
      <c r="P896" s="78">
        <v>6</v>
      </c>
      <c r="Q896" s="61">
        <f>N881/N886</f>
        <v>0.12962149435870327</v>
      </c>
      <c r="R896" s="62"/>
      <c r="S896" s="62"/>
      <c r="T896" s="60"/>
      <c r="U896" s="63"/>
      <c r="V896" s="153">
        <f>SQRT($T$56*VLOOKUP(V890,$P$51:$T$60,5))*(1-$Q$25)*Q896*VLOOKUP(V890,P891:Q900,2)</f>
        <v>6.2245039735835082E-3</v>
      </c>
      <c r="W896" s="61">
        <f>SQRT($T$56*VLOOKUP(W890,$P$51:$T$60,5))*(1-$R$25)*Q896*VLOOKUP(W890,P891:Q900,2)</f>
        <v>1.712252410174446E-2</v>
      </c>
      <c r="X896" s="61">
        <f>SQRT($T$56*VLOOKUP(X890,$P$51:$T$60,5))*(1-$S$25)*Q896*VLOOKUP(X890,P891:Q900,2)</f>
        <v>2.6913561996921104E-2</v>
      </c>
      <c r="Y896" s="61">
        <f>SQRT($T$56*VLOOKUP(Y890,$P$51:$T$60,5))*(1-$T$25)*Q896*VLOOKUP(Y890,P891:Q900,2)</f>
        <v>3.4270001075718232E-2</v>
      </c>
      <c r="Z896" s="61">
        <f>SQRT($T$56*VLOOKUP(Z890,$P$51:$T$60,5))*(1-$U$25)*Q896*VLOOKUP(Z890,P891:Q900,2)</f>
        <v>3.5703738018628285E-2</v>
      </c>
      <c r="AA896" s="61">
        <f>SQRT($T$56*VLOOKUP(AA890,$P$51:$T$60,5))*(1-$V$25)*Q896*VLOOKUP(AA890,P891:Q900,2)</f>
        <v>4.6411008266491409E-2</v>
      </c>
      <c r="AB896" s="61">
        <f>SQRT($T$56*VLOOKUP(AB890,$P$51:$T$60,5))*(1-$W$25)*Q896*VLOOKUP(AB890,P891:Q900,2)</f>
        <v>2.4771877718045353E-3</v>
      </c>
      <c r="AC896" s="61">
        <f>SQRT($T$56*VLOOKUP(AC890,$P$51:$T$60,5))*(1-$X$25)*Q896*VLOOKUP(AC890,P891:Q900,2)</f>
        <v>1.0629057498755095E-2</v>
      </c>
      <c r="AD896" s="61">
        <f>SQRT($T$56*VLOOKUP(AD890,$P$51:$T$60,5))*(1-$Y$25)*Q896*VLOOKUP(AD890,P891:Q900,2)</f>
        <v>1.634824902068488E-2</v>
      </c>
      <c r="AE896" s="155">
        <f>SQRT($T$56*VLOOKUP(AE890,$P$51:$T$60,5))*(1-$Z$25)*Q896*VLOOKUP(AE890,P891:Q900,2)</f>
        <v>1.4500382258373679E-2</v>
      </c>
      <c r="AF896" s="84">
        <f>$U$56*Q896</f>
        <v>1.1669666207778779E-5</v>
      </c>
      <c r="AG896" s="59" t="s">
        <v>572</v>
      </c>
      <c r="AH896" s="60">
        <f>-1*AH891*AH892+AH892^2+AH892^3</f>
        <v>-7.5710176260850442E-2</v>
      </c>
      <c r="AI896" s="61"/>
      <c r="AJ896" s="66" t="s">
        <v>586</v>
      </c>
      <c r="AK896" s="61" t="e">
        <f>SQRT(1-AK895)/SQRT(AK895)*AH898/ABS(AH898)</f>
        <v>#NUM!</v>
      </c>
      <c r="AL896" s="61"/>
      <c r="AM896" s="50"/>
      <c r="AN896" s="65"/>
      <c r="AO896" s="65"/>
      <c r="AP896" s="65" t="s">
        <v>579</v>
      </c>
      <c r="AQ896" s="61">
        <f>IF(AH900&gt;=0,AQ891,AQ893)</f>
        <v>0.16587119894401242</v>
      </c>
      <c r="AR896" s="81"/>
      <c r="AS896" s="59">
        <v>6</v>
      </c>
      <c r="AT896" s="61">
        <f t="shared" si="159"/>
        <v>0.18468301041282212</v>
      </c>
      <c r="AU896" s="61">
        <f>SUMPRODUCT(Q891:Q900,$AY$51:$AY$60)</f>
        <v>1.3674229046513731</v>
      </c>
      <c r="AV896" s="68">
        <f>IF($AA$12,EXP((AT896/AH892)*(AQ896-1)-LN(AQ896-AH892)-AH891*(2*AU896/AH891-AT896/AH892)*LN((AQ896+2.41421536*AH892)/(AQ896-0.41421536*AH892))/(AH892*2.82842713)      ),1)</f>
        <v>1.7990836363085183E-2</v>
      </c>
    </row>
    <row r="897" spans="14:58" x14ac:dyDescent="0.25">
      <c r="N897" s="82"/>
      <c r="O897" s="172"/>
      <c r="P897" s="78">
        <v>7</v>
      </c>
      <c r="Q897" s="61">
        <f>N882/N886</f>
        <v>3.9090198547356902E-2</v>
      </c>
      <c r="R897" s="62"/>
      <c r="S897" s="62"/>
      <c r="T897" s="60"/>
      <c r="U897" s="63"/>
      <c r="V897" s="153">
        <f>SQRT($T$57*VLOOKUP(V890,$P$51:$T$60,5))*(1-$Q$26)*Q897*VLOOKUP(V890,P891:Q900,2)</f>
        <v>3.3280655389837768E-4</v>
      </c>
      <c r="W897" s="61">
        <f>SQRT($T$57*VLOOKUP(W890,$P$51:$T$60,5))*(1-$R$26)*Q897*VLOOKUP(W890,P891:Q900,2)</f>
        <v>8.8248763342707007E-4</v>
      </c>
      <c r="X897" s="61">
        <f>SQRT($T$57*VLOOKUP(X890,$P$51:$T$60,5))*(1-$S$26)*Q897*VLOOKUP(X890,P891:Q900,2)</f>
        <v>1.3638083410751683E-3</v>
      </c>
      <c r="Y897" s="61">
        <f>SQRT($T$57*VLOOKUP(Y890,$P$51:$T$60,5))*(1-$T$26)*Q897*VLOOKUP(Y890,P891:Q900,2)</f>
        <v>1.8356661021448077E-3</v>
      </c>
      <c r="Z897" s="61">
        <f>SQRT($T$57*VLOOKUP(Z890,$P$51:$T$60,5))*(1-$U$26)*Q897*VLOOKUP(Z890,P891:Q900,2)</f>
        <v>1.7260905956863728E-3</v>
      </c>
      <c r="AA897" s="61">
        <f>SQRT($T$57*VLOOKUP(AA890,$P$51:$T$60,5))*(1-$V$26)*Q897*VLOOKUP(AA890,P891:Q900,2)</f>
        <v>2.4771877718045353E-3</v>
      </c>
      <c r="AB897" s="61">
        <f>SQRT($T$57*VLOOKUP(AB890,$P$51:$T$60,5))*(1-$W$26)*Q897*VLOOKUP(AB890,P891:Q900,2)</f>
        <v>1.3490450800217343E-4</v>
      </c>
      <c r="AC897" s="61">
        <f>SQRT($T$57*VLOOKUP(AC890,$P$51:$T$60,5))*(1-$X$26)*Q897*VLOOKUP(AC890,P891:Q900,2)</f>
        <v>6.6393087048023853E-4</v>
      </c>
      <c r="AD897" s="61">
        <f>SQRT($T$57*VLOOKUP(AD890,$P$51:$T$60,5))*(1-$Y$26)*Q897*VLOOKUP(AD890,P891:Q900,2)</f>
        <v>7.7444842053888926E-4</v>
      </c>
      <c r="AE897" s="155">
        <f>SQRT($T$57*VLOOKUP(AE890,$P$51:$T$60,5))*(1-$Z$26)*Q897*VLOOKUP(AE890,P891:Q900,2)</f>
        <v>7.148557224976467E-4</v>
      </c>
      <c r="AF897" s="84">
        <f>$U$57*Q897</f>
        <v>9.4011282942069158E-7</v>
      </c>
      <c r="AG897" s="82"/>
      <c r="AH897" s="65"/>
      <c r="AI897" s="61"/>
      <c r="AJ897" s="66" t="s">
        <v>587</v>
      </c>
      <c r="AK897" s="61" t="e">
        <f>IF(ATAN(AK896)&lt;0,ATAN(AK896)+PI(),ATAN(AK896))</f>
        <v>#NUM!</v>
      </c>
      <c r="AL897" s="61"/>
      <c r="AM897" s="50"/>
      <c r="AN897" s="65"/>
      <c r="AO897" s="65"/>
      <c r="AP897" s="65"/>
      <c r="AQ897" s="65"/>
      <c r="AR897" s="81"/>
      <c r="AS897" s="59">
        <v>7</v>
      </c>
      <c r="AT897" s="61">
        <f t="shared" si="159"/>
        <v>4.9335284646156045E-2</v>
      </c>
      <c r="AU897" s="61">
        <f>SUMPRODUCT(Q891:Q900,$AZ$51:$AZ$60)</f>
        <v>0.23481514829060782</v>
      </c>
      <c r="AV897" s="68">
        <f>IF($AA$13,EXP((AT897/AH892)*(AQ896-1)-LN(AQ896-AH892)-AH891*(2*AU897/AH891-AT897/AH892)*LN((AQ896+2.41421536*AH892)/(AQ896-0.41421536*AH892))/(AH892*2.82842713)      ),1)</f>
        <v>8.0117645940138544</v>
      </c>
    </row>
    <row r="898" spans="14:58" x14ac:dyDescent="0.25">
      <c r="N898" s="82"/>
      <c r="O898" s="172"/>
      <c r="P898" s="78">
        <v>8</v>
      </c>
      <c r="Q898" s="61">
        <f>N883/N886</f>
        <v>8.811440927877752E-2</v>
      </c>
      <c r="R898" s="62"/>
      <c r="S898" s="62"/>
      <c r="T898" s="60"/>
      <c r="U898" s="63"/>
      <c r="V898" s="153">
        <f>SQRT($T$58*VLOOKUP(V890,$P$51:$T$60,5))*(1-$Q$27)*Q898*VLOOKUP(V890,P891:Q900,2)</f>
        <v>1.509461487659658E-3</v>
      </c>
      <c r="W898" s="61">
        <f>SQRT($T$58*VLOOKUP(W890,$P$51:$T$60,5))*(1-$R$27)*Q898*VLOOKUP(W890,P891:Q900,2)</f>
        <v>3.9072066888124627E-3</v>
      </c>
      <c r="X898" s="61">
        <f>SQRT($T$58*VLOOKUP(X890,$P$51:$T$60,5))*(1-$S$27)*Q898*VLOOKUP(X890,P891:Q900,2)</f>
        <v>6.319128103979642E-3</v>
      </c>
      <c r="Y898" s="61">
        <f>SQRT($T$58*VLOOKUP(Y890,$P$51:$T$60,5))*(1-$T$27)*Q898*VLOOKUP(Y890,P891:Q900,2)</f>
        <v>8.3685478634224642E-3</v>
      </c>
      <c r="Z898" s="61">
        <f>SQRT($T$58*VLOOKUP(Z890,$P$51:$T$60,5))*(1-$U$27)*Q898*VLOOKUP(Z890,P891:Q900,2)</f>
        <v>8.1973699568869754E-3</v>
      </c>
      <c r="AA898" s="61">
        <f>SQRT($T$58*VLOOKUP(AA890,$P$51:$T$60,5))*(1-$V$27)*Q898*VLOOKUP(AA890,P891:Q900,2)</f>
        <v>1.0629057498755095E-2</v>
      </c>
      <c r="AB898" s="61">
        <f>SQRT($T$58*VLOOKUP(AB890,$P$51:$T$60,5))*(1-$W$27)*Q898*VLOOKUP(AB890,P891:Q900,2)</f>
        <v>6.6393087048023853E-4</v>
      </c>
      <c r="AC898" s="61">
        <f>SQRT($T$58*VLOOKUP(AC890,$P$51:$T$60,5))*(1-$X$27)*Q898*VLOOKUP(AC890,P891:Q900,2)</f>
        <v>3.1592017140088394E-3</v>
      </c>
      <c r="AD898" s="61">
        <f>SQRT($T$58*VLOOKUP(AD890,$P$51:$T$60,5))*(1-$Y$27)*Q898*VLOOKUP(AD890,P891:Q900,2)</f>
        <v>4.1087068784431031E-3</v>
      </c>
      <c r="AE898" s="155">
        <f>SQRT($T$58*VLOOKUP(AE890,$P$51:$T$60,5))*(1-$Z$27)*Q898*VLOOKUP(AE890,P891:Q900,2)</f>
        <v>3.5743535881232959E-3</v>
      </c>
      <c r="AF898" s="84">
        <f>$U$58*Q898</f>
        <v>2.3505652948042752E-6</v>
      </c>
      <c r="AG898" s="59" t="s">
        <v>582</v>
      </c>
      <c r="AH898" s="61">
        <f>AH894*AH895/6-AH896/2-AH894^3/27</f>
        <v>-2.1651632747368484E-2</v>
      </c>
      <c r="AI898" s="61"/>
      <c r="AJ898" s="66" t="s">
        <v>573</v>
      </c>
      <c r="AK898" s="61" t="e">
        <f>2*SQRT(AH899)*COS(AK897/3)-AH894/3</f>
        <v>#NUM!</v>
      </c>
      <c r="AL898" s="69" t="e">
        <f>AK898^3+AH894*AK898^2+AH895*AK898+AH896</f>
        <v>#NUM!</v>
      </c>
      <c r="AM898" s="50"/>
      <c r="AN898" s="65"/>
      <c r="AO898" s="65"/>
      <c r="AP898" s="65"/>
      <c r="AQ898" s="65"/>
      <c r="AR898" s="81"/>
      <c r="AS898" s="59">
        <v>8</v>
      </c>
      <c r="AT898" s="61">
        <f t="shared" si="159"/>
        <v>5.4723128868748194E-2</v>
      </c>
      <c r="AU898" s="61">
        <f>SUMPRODUCT(Q891:Q900,$BA$51:$BA$60)</f>
        <v>0.48175149864998307</v>
      </c>
      <c r="AV898" s="68">
        <f>IF($AA$14,EXP((AT898/AH892)*(AQ896-1)-LN(AQ896-AH892)-AH891*(2*AU898/AH891-AT898/AH892)*LN((AQ896+2.41421536*AH892)/(AQ896-0.41421536*AH892))/(AH892*2.82842713)      ),1)</f>
        <v>1.1867180463947431</v>
      </c>
    </row>
    <row r="899" spans="14:58" x14ac:dyDescent="0.25">
      <c r="N899" s="82"/>
      <c r="O899" s="172"/>
      <c r="P899" s="78">
        <v>9</v>
      </c>
      <c r="Q899" s="61">
        <f>N884/N886</f>
        <v>0.10887503245898644</v>
      </c>
      <c r="R899" s="62"/>
      <c r="S899" s="62"/>
      <c r="T899" s="60"/>
      <c r="U899" s="63"/>
      <c r="V899" s="153">
        <f>SQRT($T$59*VLOOKUP(V890,$P$51:$T$60,5))*(1-$Q$28)*Q899*VLOOKUP(V890,P891:Q900,2)</f>
        <v>2.1938973749687455E-3</v>
      </c>
      <c r="W899" s="61">
        <f>SQRT($T$59*VLOOKUP(W890,$P$51:$T$60,5))*(1-$R$28)*Q899*VLOOKUP(W890,P891:Q900,2)</f>
        <v>5.9471164830769072E-3</v>
      </c>
      <c r="X899" s="61">
        <f>SQRT($T$59*VLOOKUP(X890,$P$51:$T$60,5))*(1-$S$28)*Q899*VLOOKUP(X890,P891:Q900,2)</f>
        <v>9.4825507303575481E-3</v>
      </c>
      <c r="Y899" s="61">
        <f>SQRT($T$59*VLOOKUP(Y890,$P$51:$T$60,5))*(1-$T$28)*Q899*VLOOKUP(Y890,P891:Q900,2)</f>
        <v>1.3912775631755228E-2</v>
      </c>
      <c r="Z899" s="61">
        <f>SQRT($T$59*VLOOKUP(Z890,$P$51:$T$60,5))*(1-$U$28)*Q899*VLOOKUP(Z890,P891:Q900,2)</f>
        <v>1.2786006307952192E-2</v>
      </c>
      <c r="AA899" s="61">
        <f>SQRT($T$59*VLOOKUP(AA890,$P$51:$T$60,5))*(1-$V$28)*Q899*VLOOKUP(AA890,P891:Q900,2)</f>
        <v>1.6348249020684883E-2</v>
      </c>
      <c r="AB899" s="61">
        <f>SQRT($T$59*VLOOKUP(AB890,$P$51:$T$60,5))*(1-$W$28)*Q899*VLOOKUP(AB890,P891:Q900,2)</f>
        <v>7.7444842053888926E-4</v>
      </c>
      <c r="AC899" s="61">
        <f>SQRT($T$59*VLOOKUP(AC890,$P$51:$T$60,5))*(1-$X$28)*Q899*VLOOKUP(AC890,P891:Q900,2)</f>
        <v>4.1087068784431031E-3</v>
      </c>
      <c r="AD899" s="61">
        <f>SQRT($T$59*VLOOKUP(AD890,$P$51:$T$60,5))*(1-$Y$28)*Q899*VLOOKUP(AD890,P891:Q900,2)</f>
        <v>6.5590705693434545E-3</v>
      </c>
      <c r="AE899" s="155">
        <f>SQRT($T$59*VLOOKUP(AE890,$P$51:$T$60,5))*(1-$Z$28)*Q899*VLOOKUP(AE890,P891:Q900,2)</f>
        <v>5.4511747086748415E-3</v>
      </c>
      <c r="AF899" s="84">
        <f>$U$59*Q899</f>
        <v>2.9410262625552335E-6</v>
      </c>
      <c r="AG899" s="59" t="s">
        <v>558</v>
      </c>
      <c r="AH899" s="61">
        <f>AH894^2/9-AH895/3</f>
        <v>-0.10375567377124989</v>
      </c>
      <c r="AI899" s="61"/>
      <c r="AJ899" s="66" t="s">
        <v>574</v>
      </c>
      <c r="AK899" s="61" t="e">
        <f>2*SQRT(AH899)*COS((AK897+2*PI())/3)-AH894/3</f>
        <v>#NUM!</v>
      </c>
      <c r="AL899" s="69" t="e">
        <f>AK899^3+AK899^2*AH894+AK899*AH895+AH896</f>
        <v>#NUM!</v>
      </c>
      <c r="AM899" s="50"/>
      <c r="AN899" s="65"/>
      <c r="AO899" s="50"/>
      <c r="AP899" s="65"/>
      <c r="AQ899" s="65"/>
      <c r="AR899" s="81"/>
      <c r="AS899" s="59">
        <v>9</v>
      </c>
      <c r="AT899" s="61">
        <f t="shared" si="159"/>
        <v>5.5413571276127595E-2</v>
      </c>
      <c r="AU899" s="61">
        <f>SUMPRODUCT(Q891:Q900,$BB$51:$BB$60)</f>
        <v>0.59958801671221829</v>
      </c>
      <c r="AV899" s="68">
        <f>IF($AA$15,EXP((AT899/AH892)*(AQ896-1)-LN(AQ896-AH892)-AH891*(2*AU899/AH891-AT899/AH892)*LN((AQ896+2.41421536*AH892)/(AQ896-0.41421536*AH892))/(AH892*2.82842713)      ),1)</f>
        <v>0.45596616122409589</v>
      </c>
    </row>
    <row r="900" spans="14:58" x14ac:dyDescent="0.25">
      <c r="N900" s="82"/>
      <c r="O900" s="172"/>
      <c r="P900" s="78">
        <v>10</v>
      </c>
      <c r="Q900" s="61">
        <f>N885/N886</f>
        <v>9.6045979877510193E-2</v>
      </c>
      <c r="R900" s="62"/>
      <c r="S900" s="62"/>
      <c r="T900" s="60"/>
      <c r="U900" s="63"/>
      <c r="V900" s="153">
        <f>SQRT($T$60*VLOOKUP(V890,$P$51:$T$60,5))*(1-$Q$29)*Q900*VLOOKUP(V890,P891:Q900,2)</f>
        <v>1.9477331798708909E-3</v>
      </c>
      <c r="W900" s="61">
        <f>SQRT($T$60*VLOOKUP(W890,$P$51:$T$60,5))*(1-$R$29)*Q900*VLOOKUP(W890,P891:Q900,2)</f>
        <v>5.3437297635115354E-3</v>
      </c>
      <c r="X900" s="61">
        <f>SQRT($T$60*VLOOKUP(X890,$P$51:$T$60,5))*(1-$S$29)*Q900*VLOOKUP(X890,P891:Q900,2)</f>
        <v>8.6393865235248491E-3</v>
      </c>
      <c r="Y900" s="61">
        <f>SQRT($T$60*VLOOKUP(Y890,$P$51:$T$60,5))*(1-$T$29)*Q900*VLOOKUP(Y890,P891:Q900,2)</f>
        <v>1.0496675165995993E-2</v>
      </c>
      <c r="Z900" s="61">
        <f>SQRT($T$60*VLOOKUP(Z890,$P$51:$T$60,5))*(1-$U$29)*Q900*VLOOKUP(Z890,P891:Q900,2)</f>
        <v>1.1155065762635669E-2</v>
      </c>
      <c r="AA900" s="61">
        <f>SQRT($T$60*VLOOKUP(AA890,$P$51:$T$60,5))*(1-$V$29)*Q900*VLOOKUP(AA890,P891:Q900,2)</f>
        <v>1.4500382258373681E-2</v>
      </c>
      <c r="AB900" s="61">
        <f>SQRT($T$60*VLOOKUP(AB890,$P$51:$T$60,5))*(1-$W$29)*Q900*VLOOKUP(AB890,P891:Q900,2)</f>
        <v>7.148557224976467E-4</v>
      </c>
      <c r="AC900" s="61">
        <f>SQRT($T$60*VLOOKUP(AC890,$P$51:$T$60,5))*(1-$X$29)*Q900*VLOOKUP(AC890,P891:Q900,2)</f>
        <v>3.5743535881232959E-3</v>
      </c>
      <c r="AD900" s="61">
        <f>SQRT($T$60*VLOOKUP(AD890,$P$51:$T$60,5))*(1-$Y$29)*Q900*VLOOKUP(AD890,P891:Q900,2)</f>
        <v>5.4511747086748415E-3</v>
      </c>
      <c r="AE900" s="155">
        <f>SQRT($T$60*VLOOKUP(AE890,$P$51:$T$60,5))*(1-$Z$29)*Q900*VLOOKUP(AE890,P891:Q900,2)</f>
        <v>4.530414086926139E-3</v>
      </c>
      <c r="AF900" s="84">
        <f>$U$60*Q900</f>
        <v>3.484055387194003E-6</v>
      </c>
      <c r="AG900" s="59" t="s">
        <v>72</v>
      </c>
      <c r="AH900" s="63">
        <f>AH898^2-AH899^3</f>
        <v>1.585747913506796E-3</v>
      </c>
      <c r="AI900" s="61"/>
      <c r="AJ900" s="66" t="s">
        <v>575</v>
      </c>
      <c r="AK900" s="61" t="e">
        <f>2*SQRT(AH899)*COS((AK897+4*PI())/3)-AH894/3</f>
        <v>#NUM!</v>
      </c>
      <c r="AL900" s="69" t="e">
        <f>AK900^3+AK900^2*AH894+AH895*AK900+AH896</f>
        <v>#NUM!</v>
      </c>
      <c r="AM900" s="50"/>
      <c r="AN900" s="65"/>
      <c r="AO900" s="50"/>
      <c r="AP900" s="65"/>
      <c r="AQ900" s="65"/>
      <c r="AR900" s="81"/>
      <c r="AS900" s="59">
        <v>10</v>
      </c>
      <c r="AT900" s="61">
        <f t="shared" si="159"/>
        <v>7.4413442121268769E-2</v>
      </c>
      <c r="AU900" s="61">
        <f>SUMPRODUCT(Q891:Q900,$BC$51:$BC$60)</f>
        <v>0.58144344983031593</v>
      </c>
      <c r="AV900" s="68">
        <f>IF($AA$16,EXP((AT900/AH892)*(AQ896-1)-LN(AQ896-AH892)-AH891*(2*AU900/AH891-AT900/AH892)*LN((AQ896+2.41421536*AH892)/(AQ896-0.41421536*AH892))/(AH892*2.82842713)      ),1)</f>
        <v>0.83642818941387009</v>
      </c>
      <c r="AW900" s="65"/>
      <c r="AX900" s="65"/>
      <c r="AY900" s="65"/>
      <c r="AZ900" s="65"/>
      <c r="BA900" s="65"/>
      <c r="BB900" s="65"/>
      <c r="BC900" s="65"/>
      <c r="BD900" s="65"/>
    </row>
    <row r="901" spans="14:58" x14ac:dyDescent="0.25">
      <c r="N901" s="173"/>
      <c r="O901" s="80"/>
      <c r="P901" s="93"/>
      <c r="Q901" s="72">
        <f>SUM(Q891:Q900)</f>
        <v>1</v>
      </c>
      <c r="R901" s="73"/>
      <c r="S901" s="73"/>
      <c r="T901" s="73"/>
      <c r="U901" s="73"/>
      <c r="V901" s="70"/>
      <c r="W901" s="73"/>
      <c r="X901" s="73"/>
      <c r="Y901" s="73"/>
      <c r="Z901" s="73"/>
      <c r="AA901" s="73"/>
      <c r="AB901" s="73"/>
      <c r="AC901" s="73"/>
      <c r="AD901" s="73"/>
      <c r="AE901" s="88">
        <f>SUM(V891:AE900)</f>
        <v>0.98094535243175562</v>
      </c>
      <c r="AF901" s="85">
        <f>SUM(AF891:AF900)</f>
        <v>5.2198758008787795E-5</v>
      </c>
      <c r="AG901" s="70"/>
      <c r="AH901" s="73"/>
      <c r="AI901" s="74"/>
      <c r="AJ901" s="75"/>
      <c r="AK901" s="74"/>
      <c r="AL901" s="74"/>
      <c r="AM901" s="76"/>
      <c r="AN901" s="73"/>
      <c r="AO901" s="76"/>
      <c r="AP901" s="73"/>
      <c r="AQ901" s="73"/>
      <c r="AR901" s="80"/>
      <c r="AS901" s="70"/>
      <c r="AT901" s="73"/>
      <c r="AU901" s="73"/>
      <c r="AV901" s="77"/>
      <c r="AW901" s="65"/>
      <c r="AX901" s="65"/>
      <c r="AY901" s="65"/>
      <c r="AZ901" s="65"/>
      <c r="BA901" s="65"/>
      <c r="BB901" s="65"/>
      <c r="BC901" s="65"/>
      <c r="BD901" s="65"/>
    </row>
    <row r="902" spans="14:58" x14ac:dyDescent="0.25">
      <c r="N902" s="82" t="s">
        <v>590</v>
      </c>
      <c r="O902" s="81"/>
      <c r="P902" s="171"/>
      <c r="Q902" s="57" t="s">
        <v>560</v>
      </c>
      <c r="R902" s="55"/>
      <c r="S902" s="55"/>
      <c r="T902" s="55"/>
      <c r="U902" s="56"/>
      <c r="V902" s="54">
        <v>1</v>
      </c>
      <c r="W902" s="55">
        <v>2</v>
      </c>
      <c r="X902" s="55">
        <v>3</v>
      </c>
      <c r="Y902" s="55">
        <v>4</v>
      </c>
      <c r="Z902" s="55">
        <v>5</v>
      </c>
      <c r="AA902" s="55">
        <v>6</v>
      </c>
      <c r="AB902" s="55">
        <v>7</v>
      </c>
      <c r="AC902" s="55">
        <v>8</v>
      </c>
      <c r="AD902" s="55">
        <v>9</v>
      </c>
      <c r="AE902" s="58">
        <v>10</v>
      </c>
      <c r="AF902" s="83"/>
      <c r="AG902" s="54"/>
      <c r="AH902" s="55"/>
      <c r="AI902" s="55"/>
      <c r="AJ902" s="55"/>
      <c r="AK902" s="55"/>
      <c r="AL902" s="55"/>
      <c r="AM902" s="55"/>
      <c r="AN902" s="55"/>
      <c r="AO902" s="55"/>
      <c r="AP902" s="55"/>
      <c r="AQ902" s="55"/>
      <c r="AR902" s="58"/>
      <c r="AS902" s="54"/>
      <c r="AT902" s="55" t="s">
        <v>565</v>
      </c>
      <c r="AU902" s="55" t="s">
        <v>577</v>
      </c>
      <c r="AV902" s="58" t="s">
        <v>590</v>
      </c>
      <c r="AW902" s="65"/>
      <c r="AX902" s="65"/>
      <c r="AY902" s="65"/>
      <c r="AZ902" s="65"/>
      <c r="BA902" s="65"/>
      <c r="BB902" s="65"/>
      <c r="BC902" s="65"/>
      <c r="BD902" s="65"/>
    </row>
    <row r="903" spans="14:58" x14ac:dyDescent="0.25">
      <c r="N903" s="82"/>
      <c r="O903" s="81"/>
      <c r="P903" s="78">
        <v>1</v>
      </c>
      <c r="Q903" s="61">
        <f>O876/O886</f>
        <v>0.20818020922348188</v>
      </c>
      <c r="R903" s="60"/>
      <c r="S903" s="60"/>
      <c r="T903" s="61"/>
      <c r="U903" s="62"/>
      <c r="V903" s="153">
        <f>SQRT($T$51*VLOOKUP(V902,$P$51:$T$60,5))*(1-$Q$20)*Q903*VLOOKUP(V902,P903:Q912,2)</f>
        <v>8.9009970038129022E-3</v>
      </c>
      <c r="W903" s="61">
        <f>SQRT($T$51*VLOOKUP(W902,$P$51:$T$60,5))*(1-$R$20)*Q903*VLOOKUP(W902,P903:Q912,2)</f>
        <v>6.9600179751591208E-3</v>
      </c>
      <c r="X903" s="61">
        <f>SQRT($T$51*VLOOKUP(X902,$P$51:$T$60,5))*(1-$S$20)*Q903*VLOOKUP(X902,P903:Q912,2)</f>
        <v>3.9876822454022968E-3</v>
      </c>
      <c r="Y903" s="61">
        <f>SQRT($T$51*VLOOKUP(Y902,$P$51:$T$60,5))*(1-$T$20)*Q903*VLOOKUP(Y902,P903:Q912,2)</f>
        <v>2.4474962224208846E-3</v>
      </c>
      <c r="Z903" s="61">
        <f>SQRT($T$51*VLOOKUP(Z902,$P$51:$T$60,5))*(1-$U$20)*Q903*VLOOKUP(Z902,P903:Q912,2)</f>
        <v>2.4091901701945072E-3</v>
      </c>
      <c r="AA903" s="61">
        <f>SQRT($T$51*VLOOKUP(AA902,$P$51:$T$60,5))*(1-$V$20)*Q903*VLOOKUP(AA902,P903:Q912,2)</f>
        <v>1.1902829914410341E-3</v>
      </c>
      <c r="AB903" s="61">
        <f>SQRT($T$51*VLOOKUP(AB902,$P$51:$T$60,5))*(1-$W$20)*Q903*VLOOKUP(AB902,P903:Q912,2)</f>
        <v>7.8671584733929507E-3</v>
      </c>
      <c r="AC903" s="61">
        <f>SQRT($T$51*VLOOKUP(AC902,$P$51:$T$60,5))*(1-$X$20)*Q903*VLOOKUP(AC902,P903:Q912,2)</f>
        <v>7.4875285976030905E-3</v>
      </c>
      <c r="AD903" s="61">
        <f>SQRT($T$51*VLOOKUP(AD902,$P$51:$T$60,5))*(1-$Y$20)*Q903*VLOOKUP(AD902,P903:Q912,2)</f>
        <v>4.6520557136571121E-3</v>
      </c>
      <c r="AE903" s="155">
        <f>SQRT($T$51*VLOOKUP(AE902,$P$51:$T$60,5))*(1-$Z$20)*Q903*VLOOKUP(AE902,P903:Q912,2)</f>
        <v>7.2659693191647542E-3</v>
      </c>
      <c r="AF903" s="84">
        <f>$U$51*Q903</f>
        <v>5.5796125100843193E-6</v>
      </c>
      <c r="AG903" s="59" t="s">
        <v>69</v>
      </c>
      <c r="AH903" s="61">
        <f>$AE$10*AE913*100000/($T$3*$AE$9)^2</f>
        <v>0.27169056805350772</v>
      </c>
      <c r="AI903" s="65" t="s">
        <v>583</v>
      </c>
      <c r="AJ903" s="66" t="s">
        <v>573</v>
      </c>
      <c r="AK903" s="61">
        <f>(AH910+SQRT(AH912))^(1/3)+(AH910-SQRT(AH912))^(1/3)-AH906/3</f>
        <v>0.7938809092744421</v>
      </c>
      <c r="AL903" s="63">
        <f>AK903^3+AH906*AK903^2+AH907*AK903+AH908</f>
        <v>5.0306980803327406E-17</v>
      </c>
      <c r="AM903" s="65" t="s">
        <v>573</v>
      </c>
      <c r="AN903" s="61">
        <f>IF(AH912&gt;=0,AK903,AK910)</f>
        <v>0.7938809092744421</v>
      </c>
      <c r="AO903" s="61">
        <f>IF(AN903&lt;AN904,AN904,AN903)</f>
        <v>0.7938809092744421</v>
      </c>
      <c r="AP903" s="61">
        <f>AO903</f>
        <v>0.7938809092744421</v>
      </c>
      <c r="AQ903" s="67">
        <f>IF(AP903&lt;AP904,AP904,AP903)</f>
        <v>0.7938809092744421</v>
      </c>
      <c r="AR903" s="81"/>
      <c r="AS903" s="59">
        <v>1</v>
      </c>
      <c r="AT903" s="61">
        <f>AT891</f>
        <v>5.4980683411787988E-2</v>
      </c>
      <c r="AU903" s="61">
        <f>SUMPRODUCT(Q903:Q912,$AT$51:$AT$60)</f>
        <v>0.2149488088087381</v>
      </c>
      <c r="AV903" s="68">
        <f>IF($AA$7,EXP((AT903/AH904)*(AQ908-1)-LN(AQ908-AH904)-AH903*(2*AU903/AH903-AT903/AH904)*LN((AQ908+2.41421536*AH904)/(AQ908-0.41421536*AH904))/(AH904*2.82842713)      ),1)</f>
        <v>0.91217855429395345</v>
      </c>
      <c r="AW903" s="61"/>
      <c r="AX903" s="61"/>
      <c r="AY903" s="61"/>
      <c r="AZ903" s="61"/>
      <c r="BA903" s="61"/>
      <c r="BB903" s="61"/>
      <c r="BC903" s="61"/>
      <c r="BD903" s="65"/>
    </row>
    <row r="904" spans="14:58" x14ac:dyDescent="0.25">
      <c r="N904" s="82"/>
      <c r="O904" s="81"/>
      <c r="P904" s="78">
        <v>2</v>
      </c>
      <c r="Q904" s="61">
        <f>O877/O886</f>
        <v>9.3710882532993256E-2</v>
      </c>
      <c r="R904" s="60"/>
      <c r="S904" s="60"/>
      <c r="T904" s="61"/>
      <c r="U904" s="62"/>
      <c r="V904" s="153">
        <f>SQRT($T$52*VLOOKUP(V902,$P$51:$T$60,5))*(1-$Q$21)*Q904*VLOOKUP(V902,P903:Q912,2)</f>
        <v>6.9600179751591208E-3</v>
      </c>
      <c r="W904" s="61">
        <f>SQRT($T$52*VLOOKUP(W902,$P$51:$T$60,5))*(1-$R$21)*Q904*VLOOKUP(W902,P903:Q912,2)</f>
        <v>5.4141049119418297E-3</v>
      </c>
      <c r="X904" s="61">
        <f>SQRT($T$52*VLOOKUP(X902,$P$51:$T$60,5))*(1-$S$21)*Q904*VLOOKUP(X902,P903:Q912,2)</f>
        <v>3.1507188336027782E-3</v>
      </c>
      <c r="Y904" s="61">
        <f>SQRT($T$52*VLOOKUP(Y902,$P$51:$T$60,5))*(1-$T$21)*Q904*VLOOKUP(Y902,P903:Q912,2)</f>
        <v>1.7488370222001883E-3</v>
      </c>
      <c r="Z904" s="61">
        <f>SQRT($T$52*VLOOKUP(Z902,$P$51:$T$60,5))*(1-$U$21)*Q904*VLOOKUP(Z902,P903:Q912,2)</f>
        <v>1.941233967545376E-3</v>
      </c>
      <c r="AA904" s="61">
        <f>SQRT($T$52*VLOOKUP(AA902,$P$51:$T$60,5))*(1-$V$21)*Q904*VLOOKUP(AA902,P903:Q912,2)</f>
        <v>9.4275510521464655E-4</v>
      </c>
      <c r="AB904" s="61">
        <f>SQRT($T$52*VLOOKUP(AB902,$P$51:$T$60,5))*(1-$W$21)*Q904*VLOOKUP(AB902,P903:Q912,2)</f>
        <v>6.0064834388260284E-3</v>
      </c>
      <c r="AC904" s="61">
        <f>SQRT($T$52*VLOOKUP(AC902,$P$51:$T$60,5))*(1-$X$21)*Q904*VLOOKUP(AC902,P903:Q912,2)</f>
        <v>5.5804403511226968E-3</v>
      </c>
      <c r="AD904" s="61">
        <f>SQRT($T$52*VLOOKUP(AD902,$P$51:$T$60,5))*(1-$Y$21)*Q904*VLOOKUP(AD902,P903:Q912,2)</f>
        <v>3.6309533655359458E-3</v>
      </c>
      <c r="AE904" s="155">
        <f>SQRT($T$52*VLOOKUP(AE902,$P$51:$T$60,5))*(1-$Z$21)*Q904*VLOOKUP(AE902,P903:Q912,2)</f>
        <v>5.7397663252449042E-3</v>
      </c>
      <c r="AF904" s="84">
        <f>$U$52*Q904</f>
        <v>3.7906141339816537E-6</v>
      </c>
      <c r="AG904" s="59" t="s">
        <v>65</v>
      </c>
      <c r="AH904" s="61">
        <f>AF913*$AE$10*100000/($T$3*$AE$9)</f>
        <v>6.5231209621952627E-2</v>
      </c>
      <c r="AI904" s="61"/>
      <c r="AJ904" s="66" t="s">
        <v>574</v>
      </c>
      <c r="AK904" s="66" t="e">
        <f>1/0</f>
        <v>#DIV/0!</v>
      </c>
      <c r="AL904" s="61"/>
      <c r="AM904" s="65" t="s">
        <v>574</v>
      </c>
      <c r="AN904" s="66">
        <f>IF(AH912&gt;=0,0,AK911)</f>
        <v>0</v>
      </c>
      <c r="AO904" s="61">
        <f>IF(AN903&lt;AN904,AN903,AN904)</f>
        <v>0</v>
      </c>
      <c r="AP904" s="61">
        <f>IF(AO904&lt;AO905,AO905,AO904)</f>
        <v>0</v>
      </c>
      <c r="AQ904" s="67">
        <f>IF(AP903&lt;AP904,AP903,AP904)</f>
        <v>0</v>
      </c>
      <c r="AR904" s="81"/>
      <c r="AS904" s="59">
        <v>2</v>
      </c>
      <c r="AT904" s="61">
        <f t="shared" ref="AT904:AT912" si="160">AT892</f>
        <v>8.2978405430088234E-2</v>
      </c>
      <c r="AU904" s="61">
        <f>SUMPRODUCT(Q903:Q912,$AU$51:$AU$60)</f>
        <v>0.36926200279052107</v>
      </c>
      <c r="AV904" s="68">
        <f>IF($AA$8,EXP((AT904/AH904)*(AQ908-1)-LN(AQ908-AH904)-AH903*(2*AU904/AH903-AT904/AH904)*LN((AQ908+2.41421536*AH904)/(AQ908-0.41421536*AH904))/(AH904*2.82842713)      ),1)</f>
        <v>0.66713929601782074</v>
      </c>
      <c r="AW904" s="61"/>
      <c r="AX904" s="61"/>
      <c r="AY904" s="61"/>
      <c r="AZ904" s="61"/>
      <c r="BA904" s="61"/>
      <c r="BB904" s="61"/>
      <c r="BC904" s="61"/>
      <c r="BD904" s="65"/>
    </row>
    <row r="905" spans="14:58" x14ac:dyDescent="0.25">
      <c r="N905" s="82"/>
      <c r="O905" s="81"/>
      <c r="P905" s="78">
        <v>3</v>
      </c>
      <c r="Q905" s="61">
        <f>O878/O886</f>
        <v>3.9849094303482019E-2</v>
      </c>
      <c r="R905" s="60"/>
      <c r="S905" s="60"/>
      <c r="T905" s="61"/>
      <c r="U905" s="62"/>
      <c r="V905" s="153">
        <f>SQRT($T$53*VLOOKUP(V902,$P$51:$T$60,5))*(1-$Q$22)*Q905*VLOOKUP(V902,P903:Q912,2)</f>
        <v>3.9876822454022968E-3</v>
      </c>
      <c r="W905" s="61">
        <f>SQRT($T$53*VLOOKUP(W902,$P$51:$T$60,5))*(1-$R$22)*Q905*VLOOKUP(W902,P903:Q912,2)</f>
        <v>3.1507188336027791E-3</v>
      </c>
      <c r="X905" s="61">
        <f>SQRT($T$53*VLOOKUP(X902,$P$51:$T$60,5))*(1-$S$22)*Q905*VLOOKUP(X902,P903:Q912,2)</f>
        <v>1.8375899400629905E-3</v>
      </c>
      <c r="Y905" s="61">
        <f>SQRT($T$53*VLOOKUP(Y902,$P$51:$T$60,5))*(1-$T$22)*Q905*VLOOKUP(Y902,P903:Q912,2)</f>
        <v>1.1233273556986835E-3</v>
      </c>
      <c r="Z905" s="61">
        <f>SQRT($T$53*VLOOKUP(Z902,$P$51:$T$60,5))*(1-$U$22)*Q905*VLOOKUP(Z902,P903:Q912,2)</f>
        <v>1.1321738928961643E-3</v>
      </c>
      <c r="AA905" s="61">
        <f>SQRT($T$53*VLOOKUP(AA902,$P$51:$T$60,5))*(1-$V$22)*Q905*VLOOKUP(AA902,P903:Q912,2)</f>
        <v>5.3877490914168327E-4</v>
      </c>
      <c r="AB905" s="61">
        <f>SQRT($T$53*VLOOKUP(AB902,$P$51:$T$60,5))*(1-$W$22)*Q905*VLOOKUP(AB902,P903:Q912,2)</f>
        <v>3.3749712178004947E-3</v>
      </c>
      <c r="AC905" s="61">
        <f>SQRT($T$53*VLOOKUP(AC902,$P$51:$T$60,5))*(1-$X$22)*Q905*VLOOKUP(AC902,P903:Q912,2)</f>
        <v>3.2814388813621775E-3</v>
      </c>
      <c r="AD905" s="61">
        <f>SQRT($T$53*VLOOKUP(AD902,$P$51:$T$60,5))*(1-$Y$22)*Q905*VLOOKUP(AD902,P903:Q912,2)</f>
        <v>2.1049630482959944E-3</v>
      </c>
      <c r="AE905" s="155">
        <f>SQRT($T$53*VLOOKUP(AE902,$P$51:$T$60,5))*(1-$Z$22)*Q905*VLOOKUP(AE902,P903:Q912,2)</f>
        <v>3.3739427151943465E-3</v>
      </c>
      <c r="AF905" s="84">
        <f>$U$53*Q905</f>
        <v>2.2452716574830285E-6</v>
      </c>
      <c r="AG905" s="82"/>
      <c r="AH905" s="65"/>
      <c r="AI905" s="61"/>
      <c r="AJ905" s="66" t="s">
        <v>575</v>
      </c>
      <c r="AK905" s="66" t="e">
        <f>1/0</f>
        <v>#DIV/0!</v>
      </c>
      <c r="AL905" s="61"/>
      <c r="AM905" s="65" t="s">
        <v>575</v>
      </c>
      <c r="AN905" s="66">
        <f>IF(AH912&gt;=0,0,AK912)</f>
        <v>0</v>
      </c>
      <c r="AO905" s="61">
        <f>AN905</f>
        <v>0</v>
      </c>
      <c r="AP905" s="61">
        <f>IF(AO904&lt;AO905,AO904,AO905)</f>
        <v>0</v>
      </c>
      <c r="AQ905" s="67">
        <f>AP905</f>
        <v>0</v>
      </c>
      <c r="AR905" s="81"/>
      <c r="AS905" s="59">
        <v>3</v>
      </c>
      <c r="AT905" s="61">
        <f t="shared" si="160"/>
        <v>0.11558353539329831</v>
      </c>
      <c r="AU905" s="61">
        <f>SUMPRODUCT(Q903:Q912,$AV$51:$AV$60)</f>
        <v>0.50489602454595117</v>
      </c>
      <c r="AV905" s="68">
        <f>IF($AA$9,EXP((AT905/AH904)*(AQ908-1)-LN(AQ908-AH904)-AH903*(2*AU905/AH903-AT905/AH904)*LN((AQ908+2.41421536*AH904)/(AQ908-0.41421536*AH904))/(AH904*2.82842713)      ),1)</f>
        <v>0.51372088736236854</v>
      </c>
      <c r="AW905" s="61"/>
      <c r="AX905" s="61"/>
      <c r="AY905" s="61"/>
      <c r="AZ905" s="61"/>
      <c r="BA905" s="61"/>
      <c r="BB905" s="61"/>
      <c r="BC905" s="61"/>
    </row>
    <row r="906" spans="14:58" x14ac:dyDescent="0.25">
      <c r="N906" s="82"/>
      <c r="O906" s="81"/>
      <c r="P906" s="78">
        <v>4</v>
      </c>
      <c r="Q906" s="61">
        <f>O879/O886</f>
        <v>1.9272764549342229E-2</v>
      </c>
      <c r="R906" s="60"/>
      <c r="S906" s="60"/>
      <c r="T906" s="61"/>
      <c r="U906" s="62"/>
      <c r="V906" s="153">
        <f>SQRT($T$54*VLOOKUP(V902,$P$51:$T$60,5))*(1-$Q$23)*Q906*VLOOKUP(V902,P903:Q912,2)</f>
        <v>2.4474962224208846E-3</v>
      </c>
      <c r="W906" s="61">
        <f>SQRT($T$54*VLOOKUP(W902,$P$51:$T$60,5))*(1-$R$23)*Q906*VLOOKUP(W902,P903:Q912,2)</f>
        <v>1.7488370222001883E-3</v>
      </c>
      <c r="X906" s="61">
        <f>SQRT($T$54*VLOOKUP(X902,$P$51:$T$60,5))*(1-$S$23)*Q906*VLOOKUP(X902,P903:Q912,2)</f>
        <v>1.1233273556986835E-3</v>
      </c>
      <c r="Y906" s="61">
        <f>SQRT($T$54*VLOOKUP(Y902,$P$51:$T$60,5))*(1-$T$23)*Q906*VLOOKUP(Y902,P903:Q912,2)</f>
        <v>6.9125000758580245E-4</v>
      </c>
      <c r="Z906" s="61">
        <f>SQRT($T$54*VLOOKUP(Z902,$P$51:$T$60,5))*(1-$U$23)*Q906*VLOOKUP(Z902,P903:Q912,2)</f>
        <v>6.8929596687453327E-4</v>
      </c>
      <c r="AA906" s="61">
        <f>SQRT($T$54*VLOOKUP(AA902,$P$51:$T$60,5))*(1-$V$23)*Q906*VLOOKUP(AA902,P903:Q912,2)</f>
        <v>3.1438723044675631E-4</v>
      </c>
      <c r="AB906" s="61">
        <f>SQRT($T$54*VLOOKUP(AB902,$P$51:$T$60,5))*(1-$W$23)*Q906*VLOOKUP(AB902,P903:Q912,2)</f>
        <v>2.0817329535847309E-3</v>
      </c>
      <c r="AC906" s="61">
        <f>SQRT($T$54*VLOOKUP(AC902,$P$51:$T$60,5))*(1-$X$23)*Q906*VLOOKUP(AC902,P903:Q912,2)</f>
        <v>1.9914612584341854E-3</v>
      </c>
      <c r="AD906" s="61">
        <f>SQRT($T$54*VLOOKUP(AD902,$P$51:$T$60,5))*(1-$Y$23)*Q906*VLOOKUP(AD902,P903:Q912,2)</f>
        <v>1.4152973083109456E-3</v>
      </c>
      <c r="AE906" s="155">
        <f>SQRT($T$54*VLOOKUP(AE902,$P$51:$T$60,5))*(1-$Z$23)*Q906*VLOOKUP(AE902,P903:Q912,2)</f>
        <v>1.8785430635203132E-3</v>
      </c>
      <c r="AF906" s="84">
        <f>$U$54*Q906</f>
        <v>1.3950942833215861E-6</v>
      </c>
      <c r="AG906" s="59" t="s">
        <v>570</v>
      </c>
      <c r="AH906" s="60">
        <f>AH904-1</f>
        <v>-0.93476879037804739</v>
      </c>
      <c r="AI906" s="61"/>
      <c r="AJ906" s="66"/>
      <c r="AK906" s="61"/>
      <c r="AL906" s="61"/>
      <c r="AM906" s="50"/>
      <c r="AN906" s="65"/>
      <c r="AO906" s="65"/>
      <c r="AP906" s="65"/>
      <c r="AQ906" s="65"/>
      <c r="AR906" s="81"/>
      <c r="AS906" s="59">
        <v>4</v>
      </c>
      <c r="AT906" s="61">
        <f t="shared" si="160"/>
        <v>0.14849269129567372</v>
      </c>
      <c r="AU906" s="61">
        <f>SUMPRODUCT(Q903:Q912,$AW$51:$AW$60)</f>
        <v>0.62803683015277922</v>
      </c>
      <c r="AV906" s="68">
        <f>IF($AA$10,EXP((AT906/AH904)*(AQ908-1)-LN(AQ908-AH904)-AH903*(2*AU906/AH903-AT906/AH904)*LN((AQ908+2.41421536*AH904)/(AQ908-0.41421536*AH904))/(AH904*2.82842713)      ),1)</f>
        <v>0.40751466799271224</v>
      </c>
      <c r="AW906" s="61"/>
      <c r="AX906" s="61"/>
      <c r="AY906" s="61"/>
      <c r="AZ906" s="61"/>
      <c r="BA906" s="61"/>
      <c r="BB906" s="61"/>
      <c r="BC906" s="61"/>
    </row>
    <row r="907" spans="14:58" x14ac:dyDescent="0.25">
      <c r="N907" s="82"/>
      <c r="O907" s="81"/>
      <c r="P907" s="78">
        <v>5</v>
      </c>
      <c r="Q907" s="61">
        <f>O880/O886</f>
        <v>1.9881780321608759E-2</v>
      </c>
      <c r="R907" s="60"/>
      <c r="S907" s="60"/>
      <c r="T907" s="61"/>
      <c r="U907" s="62"/>
      <c r="V907" s="153">
        <f>SQRT($T$55*VLOOKUP(V902,$P$51:$T$60,5))*(1-$Q$24)*Q907*VLOOKUP(V902,P903:Q912,2)</f>
        <v>2.4091901701945072E-3</v>
      </c>
      <c r="W907" s="61">
        <f>SQRT($T$55*VLOOKUP(W902,$P$51:$T$60,5))*(1-$R$24)*Q907*VLOOKUP(W902,P903:Q912,2)</f>
        <v>1.9412339675453757E-3</v>
      </c>
      <c r="X907" s="61">
        <f>SQRT($T$55*VLOOKUP(X902,$P$51:$T$60,5))*(1-$S$24)*Q907*VLOOKUP(X902,P903:Q912,2)</f>
        <v>1.1321738928961643E-3</v>
      </c>
      <c r="Y907" s="61">
        <f>SQRT($T$55*VLOOKUP(Y902,$P$51:$T$60,5))*(1-$T$24)*Q907*VLOOKUP(Y902,P903:Q912,2)</f>
        <v>6.8929596687453338E-4</v>
      </c>
      <c r="Z907" s="61">
        <f>SQRT($T$55*VLOOKUP(Z902,$P$51:$T$60,5))*(1-$U$24)*Q907*VLOOKUP(Z902,P903:Q912,2)</f>
        <v>6.8679790167947789E-4</v>
      </c>
      <c r="AA907" s="61">
        <f>SQRT($T$55*VLOOKUP(AA902,$P$51:$T$60,5))*(1-$V$24)*Q907*VLOOKUP(AA902,P903:Q912,2)</f>
        <v>3.3841594432988025E-4</v>
      </c>
      <c r="AB907" s="61">
        <f>SQRT($T$55*VLOOKUP(AB902,$P$51:$T$60,5))*(1-$W$24)*Q907*VLOOKUP(AB902,P903:Q912,2)</f>
        <v>2.0224661649895031E-3</v>
      </c>
      <c r="AC907" s="61">
        <f>SQRT($T$55*VLOOKUP(AC902,$P$51:$T$60,5))*(1-$X$24)*Q907*VLOOKUP(AC902,P903:Q912,2)</f>
        <v>2.0154992597966027E-3</v>
      </c>
      <c r="AD907" s="61">
        <f>SQRT($T$55*VLOOKUP(AD902,$P$51:$T$60,5))*(1-$Y$24)*Q907*VLOOKUP(AD902,P903:Q912,2)</f>
        <v>1.3438635145730836E-3</v>
      </c>
      <c r="AE907" s="155">
        <f>SQRT($T$55*VLOOKUP(AE902,$P$51:$T$60,5))*(1-$Z$24)*Q907*VLOOKUP(AE902,P903:Q912,2)</f>
        <v>2.0626611183114756E-3</v>
      </c>
      <c r="AF907" s="84">
        <f>$U$55*Q907</f>
        <v>1.4388546348755761E-6</v>
      </c>
      <c r="AG907" s="59" t="s">
        <v>571</v>
      </c>
      <c r="AH907" s="60">
        <f>AH903-3*AH904*AH904-2*AH904</f>
        <v>0.12846281668337309</v>
      </c>
      <c r="AI907" s="61" t="s">
        <v>584</v>
      </c>
      <c r="AJ907" s="66" t="s">
        <v>585</v>
      </c>
      <c r="AK907" s="61">
        <f>AH910^2/AH911^3</f>
        <v>1.772974488534123</v>
      </c>
      <c r="AL907" s="61"/>
      <c r="AM907" s="50"/>
      <c r="AN907" s="65"/>
      <c r="AO907" s="65"/>
      <c r="AP907" s="65"/>
      <c r="AQ907" s="65"/>
      <c r="AR907" s="81"/>
      <c r="AS907" s="59">
        <v>5</v>
      </c>
      <c r="AT907" s="61">
        <f t="shared" si="160"/>
        <v>0.14845922339919562</v>
      </c>
      <c r="AU907" s="61">
        <f>SUMPRODUCT(Q903:Q912,$AX$51:$AX$60)</f>
        <v>0.6198038518522615</v>
      </c>
      <c r="AV907" s="68">
        <f>IF($AA$11,EXP((AT907/AH904)*(AQ908-1)-LN(AQ908-AH904)-AH903*(2*AU907/AH903-AT907/AH904)*LN((AQ908+2.41421536*AH904)/(AQ908-0.41421536*AH904))/(AH904*2.82842713)      ),1)</f>
        <v>0.41540761718324526</v>
      </c>
      <c r="AW907" s="61"/>
      <c r="AX907" s="61"/>
      <c r="AY907" s="61"/>
      <c r="AZ907" s="61"/>
      <c r="BA907" s="61"/>
      <c r="BB907" s="61"/>
      <c r="BC907" s="61"/>
    </row>
    <row r="908" spans="14:58" x14ac:dyDescent="0.25">
      <c r="N908" s="82"/>
      <c r="O908" s="81"/>
      <c r="P908" s="78">
        <v>6</v>
      </c>
      <c r="Q908" s="61">
        <f>O881/O886</f>
        <v>7.7696751062187484E-3</v>
      </c>
      <c r="R908" s="60"/>
      <c r="S908" s="60"/>
      <c r="T908" s="61"/>
      <c r="U908" s="62"/>
      <c r="V908" s="153">
        <f>SQRT($T$56*VLOOKUP(V902,$P$51:$T$60,5))*(1-$Q$25)*Q908*VLOOKUP(V902,P903:Q912,2)</f>
        <v>1.1902829914410343E-3</v>
      </c>
      <c r="W908" s="61">
        <f>SQRT($T$56*VLOOKUP(W902,$P$51:$T$60,5))*(1-$R$25)*Q908*VLOOKUP(W902,P903:Q912,2)</f>
        <v>9.4275510521464655E-4</v>
      </c>
      <c r="X908" s="61">
        <f>SQRT($T$56*VLOOKUP(X902,$P$51:$T$60,5))*(1-$S$25)*Q908*VLOOKUP(X902,P903:Q912,2)</f>
        <v>5.3877490914168327E-4</v>
      </c>
      <c r="Y908" s="61">
        <f>SQRT($T$56*VLOOKUP(Y902,$P$51:$T$60,5))*(1-$T$25)*Q908*VLOOKUP(Y902,P903:Q912,2)</f>
        <v>3.1438723044675636E-4</v>
      </c>
      <c r="Z908" s="61">
        <f>SQRT($T$56*VLOOKUP(Z902,$P$51:$T$60,5))*(1-$U$25)*Q908*VLOOKUP(Z902,P903:Q912,2)</f>
        <v>3.384159443298803E-4</v>
      </c>
      <c r="AA908" s="61">
        <f>SQRT($T$56*VLOOKUP(AA902,$P$51:$T$60,5))*(1-$V$25)*Q908*VLOOKUP(AA902,P903:Q912,2)</f>
        <v>1.6675262270986454E-4</v>
      </c>
      <c r="AB908" s="61">
        <f>SQRT($T$56*VLOOKUP(AB902,$P$51:$T$60,5))*(1-$W$25)*Q908*VLOOKUP(AB902,P903:Q912,2)</f>
        <v>1.1002494153299312E-3</v>
      </c>
      <c r="AC908" s="61">
        <f>SQRT($T$56*VLOOKUP(AC902,$P$51:$T$60,5))*(1-$X$25)*Q908*VLOOKUP(AC902,P903:Q912,2)</f>
        <v>9.9064352253148621E-4</v>
      </c>
      <c r="AD908" s="61">
        <f>SQRT($T$56*VLOOKUP(AD902,$P$51:$T$60,5))*(1-$Y$25)*Q908*VLOOKUP(AD902,P903:Q912,2)</f>
        <v>6.5133742621891887E-4</v>
      </c>
      <c r="AE908" s="155">
        <f>SQRT($T$56*VLOOKUP(AE902,$P$51:$T$60,5))*(1-$Z$25)*Q908*VLOOKUP(AE902,P903:Q912,2)</f>
        <v>1.0163650885929357E-3</v>
      </c>
      <c r="AF908" s="84">
        <f>$U$56*Q908</f>
        <v>6.9949444327149925E-7</v>
      </c>
      <c r="AG908" s="59" t="s">
        <v>572</v>
      </c>
      <c r="AH908" s="60">
        <f>-1*AH903*AH904+AH904^2+AH904^3</f>
        <v>-1.3190027669655982E-2</v>
      </c>
      <c r="AI908" s="61"/>
      <c r="AJ908" s="66" t="s">
        <v>586</v>
      </c>
      <c r="AK908" s="61" t="e">
        <f>SQRT(1-AK907)/SQRT(AK907)*AH910/ABS(AH910)</f>
        <v>#NUM!</v>
      </c>
      <c r="AL908" s="61"/>
      <c r="AM908" s="50"/>
      <c r="AN908" s="65"/>
      <c r="AO908" s="65"/>
      <c r="AP908" s="65" t="s">
        <v>589</v>
      </c>
      <c r="AQ908" s="61">
        <f>AQ903</f>
        <v>0.7938809092744421</v>
      </c>
      <c r="AR908" s="81"/>
      <c r="AS908" s="59">
        <v>6</v>
      </c>
      <c r="AT908" s="61">
        <f t="shared" si="160"/>
        <v>0.18468301041282212</v>
      </c>
      <c r="AU908" s="61">
        <f>SUMPRODUCT(Q903:Q912,$AY$51:$AY$60)</f>
        <v>0.78533340770020921</v>
      </c>
      <c r="AV908" s="68">
        <f>IF($AA$12,EXP((AT908/AH904)*(AQ908-1)-LN(AQ908-AH904)-AH903*(2*AU908/AH903-AT908/AH904)*LN((AQ908+2.41421536*AH904)/(AQ908-0.41421536*AH904))/(AH904*2.82842713)      ),1)</f>
        <v>0.30014113360795336</v>
      </c>
      <c r="AW908" s="61"/>
      <c r="AX908" s="61"/>
      <c r="AY908" s="61"/>
      <c r="AZ908" s="61"/>
      <c r="BA908" s="61"/>
      <c r="BB908" s="61"/>
      <c r="BC908" s="61"/>
    </row>
    <row r="909" spans="14:58" x14ac:dyDescent="0.25">
      <c r="N909" s="82"/>
      <c r="O909" s="81"/>
      <c r="P909" s="78">
        <v>7</v>
      </c>
      <c r="Q909" s="61">
        <f>O882/O886</f>
        <v>0.28965048519040715</v>
      </c>
      <c r="R909" s="60"/>
      <c r="S909" s="60"/>
      <c r="T909" s="61"/>
      <c r="U909" s="62"/>
      <c r="V909" s="153">
        <f>SQRT($T$57*VLOOKUP(V902,$P$51:$T$60,5))*(1-$Q$26)*Q909*VLOOKUP(V902,P903:Q912,2)</f>
        <v>7.8671584733929507E-3</v>
      </c>
      <c r="W909" s="61">
        <f>SQRT($T$57*VLOOKUP(W902,$P$51:$T$60,5))*(1-$R$26)*Q909*VLOOKUP(W902,P903:Q912,2)</f>
        <v>6.0064834388260293E-3</v>
      </c>
      <c r="X909" s="61">
        <f>SQRT($T$57*VLOOKUP(X902,$P$51:$T$60,5))*(1-$S$26)*Q909*VLOOKUP(X902,P903:Q912,2)</f>
        <v>3.3749712178004947E-3</v>
      </c>
      <c r="Y909" s="61">
        <f>SQRT($T$57*VLOOKUP(Y902,$P$51:$T$60,5))*(1-$T$26)*Q909*VLOOKUP(Y902,P903:Q912,2)</f>
        <v>2.0817329535847309E-3</v>
      </c>
      <c r="Z909" s="61">
        <f>SQRT($T$57*VLOOKUP(Z902,$P$51:$T$60,5))*(1-$U$26)*Q909*VLOOKUP(Z902,P903:Q912,2)</f>
        <v>2.0224661649895026E-3</v>
      </c>
      <c r="AA909" s="61">
        <f>SQRT($T$57*VLOOKUP(AA902,$P$51:$T$60,5))*(1-$V$26)*Q909*VLOOKUP(AA902,P903:Q912,2)</f>
        <v>1.1002494153299312E-3</v>
      </c>
      <c r="AB909" s="61">
        <f>SQRT($T$57*VLOOKUP(AB902,$P$51:$T$60,5))*(1-$W$26)*Q909*VLOOKUP(AB902,P903:Q912,2)</f>
        <v>7.4069468861774615E-3</v>
      </c>
      <c r="AC909" s="61">
        <f>SQRT($T$57*VLOOKUP(AC902,$P$51:$T$60,5))*(1-$X$26)*Q909*VLOOKUP(AC902,P903:Q912,2)</f>
        <v>7.6493768852063304E-3</v>
      </c>
      <c r="AD909" s="61">
        <f>SQRT($T$57*VLOOKUP(AD902,$P$51:$T$60,5))*(1-$Y$26)*Q909*VLOOKUP(AD902,P903:Q912,2)</f>
        <v>3.8142384234814862E-3</v>
      </c>
      <c r="AE909" s="155">
        <f>SQRT($T$57*VLOOKUP(AE902,$P$51:$T$60,5))*(1-$Z$26)*Q909*VLOOKUP(AE902,P903:Q912,2)</f>
        <v>6.1939719586066085E-3</v>
      </c>
      <c r="AF909" s="84">
        <f>$U$57*Q909</f>
        <v>6.966046407913211E-6</v>
      </c>
      <c r="AG909" s="82"/>
      <c r="AH909" s="65"/>
      <c r="AI909" s="61"/>
      <c r="AJ909" s="66" t="s">
        <v>587</v>
      </c>
      <c r="AK909" s="61" t="e">
        <f>IF(ATAN(AK908)&lt;0,ATAN(AK908)+PI(),ATAN(AK908))</f>
        <v>#NUM!</v>
      </c>
      <c r="AL909" s="61"/>
      <c r="AM909" s="50"/>
      <c r="AN909" s="65"/>
      <c r="AO909" s="65"/>
      <c r="AP909" s="65"/>
      <c r="AQ909" s="65"/>
      <c r="AR909" s="81"/>
      <c r="AS909" s="59">
        <v>7</v>
      </c>
      <c r="AT909" s="61">
        <f t="shared" si="160"/>
        <v>4.9335284646156045E-2</v>
      </c>
      <c r="AU909" s="61">
        <f>SUMPRODUCT(Q903:Q912,$AZ$51:$AZ$60)</f>
        <v>0.13807061675111976</v>
      </c>
      <c r="AV909" s="68">
        <f>IF($AA$13,EXP((AT909/AH904)*(AQ908-1)-LN(AQ908-AH904)-AH903*(2*AU909/AH903-AT909/AH904)*LN((AQ908+2.41421536*AH904)/(AQ908-0.41421536*AH904))/(AH904*2.82842713)      ),1)</f>
        <v>1.081239233860803</v>
      </c>
      <c r="AW909" s="61"/>
      <c r="AX909" s="61"/>
      <c r="AY909" s="61"/>
      <c r="AZ909" s="61"/>
      <c r="BA909" s="61"/>
      <c r="BB909" s="61"/>
      <c r="BC909" s="61"/>
    </row>
    <row r="910" spans="14:58" x14ac:dyDescent="0.25">
      <c r="N910" s="82"/>
      <c r="O910" s="81"/>
      <c r="P910" s="78">
        <v>8</v>
      </c>
      <c r="Q910" s="61">
        <f>O883/O886</f>
        <v>0.13700731234211946</v>
      </c>
      <c r="R910" s="60"/>
      <c r="S910" s="60"/>
      <c r="T910" s="61"/>
      <c r="U910" s="62"/>
      <c r="V910" s="153">
        <f>SQRT($T$58*VLOOKUP(V902,$P$51:$T$60,5))*(1-$Q$27)*Q910*VLOOKUP(V902,P903:Q912,2)</f>
        <v>7.4875285976030896E-3</v>
      </c>
      <c r="W910" s="61">
        <f>SQRT($T$58*VLOOKUP(W902,$P$51:$T$60,5))*(1-$R$27)*Q910*VLOOKUP(W902,P903:Q912,2)</f>
        <v>5.5804403511226968E-3</v>
      </c>
      <c r="X910" s="61">
        <f>SQRT($T$58*VLOOKUP(X902,$P$51:$T$60,5))*(1-$S$27)*Q910*VLOOKUP(X902,P903:Q912,2)</f>
        <v>3.2814388813621779E-3</v>
      </c>
      <c r="Y910" s="61">
        <f>SQRT($T$58*VLOOKUP(Y902,$P$51:$T$60,5))*(1-$T$27)*Q910*VLOOKUP(Y902,P903:Q912,2)</f>
        <v>1.991461258434185E-3</v>
      </c>
      <c r="Z910" s="61">
        <f>SQRT($T$58*VLOOKUP(Z902,$P$51:$T$60,5))*(1-$U$27)*Q910*VLOOKUP(Z902,P903:Q912,2)</f>
        <v>2.0154992597966022E-3</v>
      </c>
      <c r="AA910" s="61">
        <f>SQRT($T$58*VLOOKUP(AA902,$P$51:$T$60,5))*(1-$V$27)*Q910*VLOOKUP(AA902,P903:Q912,2)</f>
        <v>9.9064352253148621E-4</v>
      </c>
      <c r="AB910" s="61">
        <f>SQRT($T$58*VLOOKUP(AB902,$P$51:$T$60,5))*(1-$W$27)*Q910*VLOOKUP(AB902,P903:Q912,2)</f>
        <v>7.6493768852063312E-3</v>
      </c>
      <c r="AC910" s="61">
        <f>SQRT($T$58*VLOOKUP(AC902,$P$51:$T$60,5))*(1-$X$27)*Q910*VLOOKUP(AC902,P903:Q912,2)</f>
        <v>7.6378474861858933E-3</v>
      </c>
      <c r="AD910" s="61">
        <f>SQRT($T$58*VLOOKUP(AD902,$P$51:$T$60,5))*(1-$Y$27)*Q910*VLOOKUP(AD902,P903:Q912,2)</f>
        <v>4.2463024705010344E-3</v>
      </c>
      <c r="AE910" s="155">
        <f>SQRT($T$58*VLOOKUP(AE902,$P$51:$T$60,5))*(1-$Z$27)*Q910*VLOOKUP(AE902,P903:Q912,2)</f>
        <v>6.4988838908124694E-3</v>
      </c>
      <c r="AF910" s="84">
        <f>$U$58*Q910</f>
        <v>3.6548464225289922E-6</v>
      </c>
      <c r="AG910" s="59" t="s">
        <v>582</v>
      </c>
      <c r="AH910" s="61">
        <f>AH906*AH907/6-AH908/2-AH906^3/27</f>
        <v>1.6832809920873697E-2</v>
      </c>
      <c r="AI910" s="61"/>
      <c r="AJ910" s="66" t="s">
        <v>573</v>
      </c>
      <c r="AK910" s="61" t="e">
        <f>2*SQRT(AH911)*COS(AK909/3)-AH906/3</f>
        <v>#NUM!</v>
      </c>
      <c r="AL910" s="69" t="e">
        <f>AK910^3+AH906*AK910^2+AH907*AK910+AH908</f>
        <v>#NUM!</v>
      </c>
      <c r="AM910" s="50"/>
      <c r="AN910" s="65"/>
      <c r="AO910" s="65"/>
      <c r="AP910" s="65"/>
      <c r="AQ910" s="65"/>
      <c r="AR910" s="81"/>
      <c r="AS910" s="59">
        <v>8</v>
      </c>
      <c r="AT910" s="61">
        <f t="shared" si="160"/>
        <v>5.4723128868748194E-2</v>
      </c>
      <c r="AU910" s="61">
        <f>SUMPRODUCT(Q903:Q912,$BA$51:$BA$60)</f>
        <v>0.29104965104977393</v>
      </c>
      <c r="AV910" s="68">
        <f>IF($AA$14,EXP((AT910/AH904)*(AQ908-1)-LN(AQ908-AH904)-AH903*(2*AU910/AH903-AT910/AH904)*LN((AQ908+2.41421536*AH904)/(AQ908-0.41421536*AH904))/(AH904*2.82842713)      ),1)</f>
        <v>0.76322174233609252</v>
      </c>
      <c r="AW910" s="61"/>
      <c r="AX910" s="61"/>
      <c r="AY910" s="61"/>
      <c r="AZ910" s="61"/>
      <c r="BA910" s="61"/>
      <c r="BB910" s="61"/>
      <c r="BC910" s="61"/>
      <c r="BD910" s="65"/>
      <c r="BE910" s="65"/>
      <c r="BF910" s="65"/>
    </row>
    <row r="911" spans="14:58" x14ac:dyDescent="0.25">
      <c r="N911" s="82"/>
      <c r="O911" s="81"/>
      <c r="P911" s="78">
        <v>9</v>
      </c>
      <c r="Q911" s="61">
        <f>O884/O886</f>
        <v>7.2366447241893797E-2</v>
      </c>
      <c r="R911" s="60"/>
      <c r="S911" s="60"/>
      <c r="T911" s="61"/>
      <c r="U911" s="62"/>
      <c r="V911" s="153">
        <f>SQRT($T$59*VLOOKUP(V902,$P$51:$T$60,5))*(1-$Q$28)*Q911*VLOOKUP(V902,P903:Q912,2)</f>
        <v>4.6520557136571121E-3</v>
      </c>
      <c r="W911" s="61">
        <f>SQRT($T$59*VLOOKUP(W902,$P$51:$T$60,5))*(1-$R$28)*Q911*VLOOKUP(W902,P903:Q912,2)</f>
        <v>3.6309533655359463E-3</v>
      </c>
      <c r="X911" s="61">
        <f>SQRT($T$59*VLOOKUP(X902,$P$51:$T$60,5))*(1-$S$28)*Q911*VLOOKUP(X902,P903:Q912,2)</f>
        <v>2.1049630482959944E-3</v>
      </c>
      <c r="Y911" s="61">
        <f>SQRT($T$59*VLOOKUP(Y902,$P$51:$T$60,5))*(1-$T$28)*Q911*VLOOKUP(Y902,P903:Q912,2)</f>
        <v>1.4152973083109456E-3</v>
      </c>
      <c r="Z911" s="61">
        <f>SQRT($T$59*VLOOKUP(Z902,$P$51:$T$60,5))*(1-$U$28)*Q911*VLOOKUP(Z902,P903:Q912,2)</f>
        <v>1.3438635145730836E-3</v>
      </c>
      <c r="AA911" s="61">
        <f>SQRT($T$59*VLOOKUP(AA902,$P$51:$T$60,5))*(1-$V$28)*Q911*VLOOKUP(AA902,P903:Q912,2)</f>
        <v>6.5133742621891887E-4</v>
      </c>
      <c r="AB911" s="61">
        <f>SQRT($T$59*VLOOKUP(AB902,$P$51:$T$60,5))*(1-$W$28)*Q911*VLOOKUP(AB902,P903:Q912,2)</f>
        <v>3.8142384234814866E-3</v>
      </c>
      <c r="AC911" s="61">
        <f>SQRT($T$59*VLOOKUP(AC902,$P$51:$T$60,5))*(1-$X$28)*Q911*VLOOKUP(AC902,P903:Q912,2)</f>
        <v>4.2463024705010344E-3</v>
      </c>
      <c r="AD911" s="61">
        <f>SQRT($T$59*VLOOKUP(AD902,$P$51:$T$60,5))*(1-$Y$28)*Q911*VLOOKUP(AD902,P903:Q912,2)</f>
        <v>2.8977453149084762E-3</v>
      </c>
      <c r="AE911" s="155">
        <f>SQRT($T$59*VLOOKUP(AE902,$P$51:$T$60,5))*(1-$Z$28)*Q911*VLOOKUP(AE902,P903:Q912,2)</f>
        <v>4.2368540954004184E-3</v>
      </c>
      <c r="AF911" s="84">
        <f>$U$59*Q911</f>
        <v>1.9548248763682505E-6</v>
      </c>
      <c r="AG911" s="59" t="s">
        <v>558</v>
      </c>
      <c r="AH911" s="61">
        <f>AH906^2/9-AH907/3</f>
        <v>5.4267137934968727E-2</v>
      </c>
      <c r="AI911" s="61"/>
      <c r="AJ911" s="66" t="s">
        <v>574</v>
      </c>
      <c r="AK911" s="61" t="e">
        <f>2*SQRT(AH911)*COS((AK909+2*PI())/3)-AH906/3</f>
        <v>#NUM!</v>
      </c>
      <c r="AL911" s="69" t="e">
        <f>AK911^3+AK911^2*AH906+AK911*AH907+AH908</f>
        <v>#NUM!</v>
      </c>
      <c r="AM911" s="50"/>
      <c r="AN911" s="65"/>
      <c r="AO911" s="50"/>
      <c r="AP911" s="65"/>
      <c r="AQ911" s="65"/>
      <c r="AR911" s="81"/>
      <c r="AS911" s="59">
        <v>9</v>
      </c>
      <c r="AT911" s="61">
        <f t="shared" si="160"/>
        <v>5.5413571276127595E-2</v>
      </c>
      <c r="AU911" s="61">
        <f>SUMPRODUCT(Q903:Q912,$BB$51:$BB$60)</f>
        <v>0.33719887508219548</v>
      </c>
      <c r="AV911" s="68">
        <f>IF($AA$15,EXP((AT911/AH904)*(AQ908-1)-LN(AQ908-AH904)-AH903*(2*AU911/AH903-AT911/AH904)*LN((AQ908+2.41421536*AH904)/(AQ908-0.41421536*AH904))/(AH904*2.82842713)      ),1)</f>
        <v>0.68599927860951804</v>
      </c>
      <c r="AW911" s="61"/>
      <c r="AX911" s="61"/>
      <c r="AY911" s="61"/>
      <c r="AZ911" s="61"/>
      <c r="BA911" s="61"/>
      <c r="BB911" s="61"/>
      <c r="BC911" s="61"/>
      <c r="BD911" s="65"/>
      <c r="BE911" s="65"/>
      <c r="BF911" s="65"/>
    </row>
    <row r="912" spans="14:58" x14ac:dyDescent="0.25">
      <c r="N912" s="82"/>
      <c r="O912" s="81"/>
      <c r="P912" s="78">
        <v>10</v>
      </c>
      <c r="Q912" s="61">
        <f>O885/O886</f>
        <v>0.11231134918845288</v>
      </c>
      <c r="R912" s="60"/>
      <c r="S912" s="60"/>
      <c r="T912" s="61"/>
      <c r="U912" s="62"/>
      <c r="V912" s="153">
        <f>SQRT($T$60*VLOOKUP(V902,$P$51:$T$60,5))*(1-$Q$29)*Q912*VLOOKUP(V902,P903:Q912,2)</f>
        <v>7.2659693191647551E-3</v>
      </c>
      <c r="W912" s="61">
        <f>SQRT($T$60*VLOOKUP(W902,$P$51:$T$60,5))*(1-$R$29)*Q912*VLOOKUP(W902,P903:Q912,2)</f>
        <v>5.7397663252449042E-3</v>
      </c>
      <c r="X912" s="61">
        <f>SQRT($T$60*VLOOKUP(X902,$P$51:$T$60,5))*(1-$S$29)*Q912*VLOOKUP(X902,P903:Q912,2)</f>
        <v>3.3739427151943465E-3</v>
      </c>
      <c r="Y912" s="61">
        <f>SQRT($T$60*VLOOKUP(Y902,$P$51:$T$60,5))*(1-$T$29)*Q912*VLOOKUP(Y902,P903:Q912,2)</f>
        <v>1.878543063520313E-3</v>
      </c>
      <c r="Z912" s="61">
        <f>SQRT($T$60*VLOOKUP(Z902,$P$51:$T$60,5))*(1-$U$29)*Q912*VLOOKUP(Z902,P903:Q912,2)</f>
        <v>2.0626611183114756E-3</v>
      </c>
      <c r="AA912" s="61">
        <f>SQRT($T$60*VLOOKUP(AA902,$P$51:$T$60,5))*(1-$V$29)*Q912*VLOOKUP(AA902,P903:Q912,2)</f>
        <v>1.0163650885929359E-3</v>
      </c>
      <c r="AB912" s="61">
        <f>SQRT($T$60*VLOOKUP(AB902,$P$51:$T$60,5))*(1-$W$29)*Q912*VLOOKUP(AB902,P903:Q912,2)</f>
        <v>6.1939719586066085E-3</v>
      </c>
      <c r="AC912" s="61">
        <f>SQRT($T$60*VLOOKUP(AC902,$P$51:$T$60,5))*(1-$X$29)*Q912*VLOOKUP(AC902,P903:Q912,2)</f>
        <v>6.4988838908124694E-3</v>
      </c>
      <c r="AD912" s="61">
        <f>SQRT($T$60*VLOOKUP(AD902,$P$51:$T$60,5))*(1-$Y$29)*Q912*VLOOKUP(AD902,P903:Q912,2)</f>
        <v>4.2368540954004184E-3</v>
      </c>
      <c r="AE912" s="155">
        <f>SQRT($T$60*VLOOKUP(AE902,$P$51:$T$60,5))*(1-$Z$29)*Q912*VLOOKUP(AE902,P903:Q912,2)</f>
        <v>6.1947930804534049E-3</v>
      </c>
      <c r="AF912" s="84">
        <f>$U$60*Q912</f>
        <v>4.0740795365104229E-6</v>
      </c>
      <c r="AG912" s="59" t="s">
        <v>72</v>
      </c>
      <c r="AH912" s="63">
        <f>AH910^2-AH911^3</f>
        <v>1.2353098735991906E-4</v>
      </c>
      <c r="AI912" s="61"/>
      <c r="AJ912" s="66" t="s">
        <v>575</v>
      </c>
      <c r="AK912" s="61" t="e">
        <f>2*SQRT(AH911)*COS((AK909+4*PI())/3)-AH906/3</f>
        <v>#NUM!</v>
      </c>
      <c r="AL912" s="69" t="e">
        <f>AK912^3+AK912^2*AH906+AH907*AK912+AH908</f>
        <v>#NUM!</v>
      </c>
      <c r="AM912" s="50"/>
      <c r="AN912" s="65"/>
      <c r="AO912" s="50"/>
      <c r="AP912" s="65"/>
      <c r="AQ912" s="65"/>
      <c r="AR912" s="81"/>
      <c r="AS912" s="59">
        <v>10</v>
      </c>
      <c r="AT912" s="61">
        <f t="shared" si="160"/>
        <v>7.4413442121268769E-2</v>
      </c>
      <c r="AU912" s="61">
        <f>SUMPRODUCT(Q903:Q912,$BC$51:$BC$60)</f>
        <v>0.33318387925546739</v>
      </c>
      <c r="AV912" s="68">
        <f>IF($AA$16,EXP((AT912/AH904)*(AQ908-1)-LN(AQ908-AH904)-AH903*(2*AU912/AH903-AT912/AH904)*LN((AQ908+2.41421536*AH904)/(AQ908-0.41421536*AH904))/(AH904*2.82842713)      ),1)</f>
        <v>0.71529338423873423</v>
      </c>
      <c r="AW912" s="61"/>
      <c r="AX912" s="61"/>
      <c r="AY912" s="61"/>
      <c r="AZ912" s="61"/>
      <c r="BA912" s="61"/>
      <c r="BB912" s="61"/>
      <c r="BC912" s="61"/>
      <c r="BD912" s="65"/>
      <c r="BE912" s="65"/>
      <c r="BF912" s="65"/>
    </row>
    <row r="913" spans="14:117" x14ac:dyDescent="0.25">
      <c r="N913" s="70"/>
      <c r="O913" s="80"/>
      <c r="P913" s="79"/>
      <c r="Q913" s="71"/>
      <c r="R913" s="71"/>
      <c r="S913" s="71"/>
      <c r="T913" s="72"/>
      <c r="U913" s="73"/>
      <c r="V913" s="70"/>
      <c r="W913" s="73"/>
      <c r="X913" s="73"/>
      <c r="Y913" s="73"/>
      <c r="Z913" s="73"/>
      <c r="AA913" s="73"/>
      <c r="AB913" s="73"/>
      <c r="AC913" s="73"/>
      <c r="AD913" s="73"/>
      <c r="AE913" s="88">
        <f>SUM(V903:AE912)</f>
        <v>0.32281484335146116</v>
      </c>
      <c r="AF913" s="85">
        <f>SUM(AF903:AF912)</f>
        <v>3.1798738906338537E-5</v>
      </c>
      <c r="AG913" s="70"/>
      <c r="AH913" s="73"/>
      <c r="AI913" s="74"/>
      <c r="AJ913" s="75"/>
      <c r="AK913" s="74"/>
      <c r="AL913" s="74"/>
      <c r="AM913" s="76"/>
      <c r="AN913" s="73"/>
      <c r="AO913" s="76"/>
      <c r="AP913" s="73"/>
      <c r="AQ913" s="73"/>
      <c r="AR913" s="80"/>
      <c r="AS913" s="70"/>
      <c r="AT913" s="73"/>
      <c r="AU913" s="73"/>
      <c r="AV913" s="80"/>
      <c r="AW913" s="65"/>
      <c r="AX913" s="65"/>
      <c r="AY913" s="65"/>
      <c r="AZ913" s="65"/>
      <c r="BA913" s="65"/>
      <c r="BB913" s="65"/>
      <c r="BC913" s="65"/>
      <c r="BD913" s="65"/>
      <c r="BE913" s="65"/>
      <c r="BF913" s="61"/>
    </row>
    <row r="914" spans="14:117" x14ac:dyDescent="0.25">
      <c r="N914" s="92">
        <f>N874+1</f>
        <v>22</v>
      </c>
      <c r="O914" s="157">
        <f>DM927</f>
        <v>0.24309439563906543</v>
      </c>
      <c r="P914" s="158"/>
      <c r="Q914" s="55"/>
      <c r="R914" s="55"/>
      <c r="S914" s="57">
        <v>1</v>
      </c>
      <c r="T914" s="55"/>
      <c r="U914" s="57">
        <f>S914+1</f>
        <v>2</v>
      </c>
      <c r="V914" s="55"/>
      <c r="W914" s="57">
        <f>U914+1</f>
        <v>3</v>
      </c>
      <c r="X914" s="55"/>
      <c r="Y914" s="57">
        <f>W914+1</f>
        <v>4</v>
      </c>
      <c r="Z914" s="55"/>
      <c r="AA914" s="57">
        <f>Y914+1</f>
        <v>5</v>
      </c>
      <c r="AB914" s="55"/>
      <c r="AC914" s="57">
        <f>AA914+1</f>
        <v>6</v>
      </c>
      <c r="AD914" s="55"/>
      <c r="AE914" s="57">
        <f>AC914+1</f>
        <v>7</v>
      </c>
      <c r="AF914" s="55"/>
      <c r="AG914" s="57">
        <f>AE914+1</f>
        <v>8</v>
      </c>
      <c r="AH914" s="55"/>
      <c r="AI914" s="57">
        <f>AG914+1</f>
        <v>9</v>
      </c>
      <c r="AJ914" s="55"/>
      <c r="AK914" s="57">
        <f>AI914+1</f>
        <v>10</v>
      </c>
      <c r="AL914" s="55"/>
      <c r="AM914" s="57">
        <f>AK914+1</f>
        <v>11</v>
      </c>
      <c r="AN914" s="55"/>
      <c r="AO914" s="57">
        <f>AM914+1</f>
        <v>12</v>
      </c>
      <c r="AP914" s="55"/>
      <c r="AQ914" s="57">
        <f>AO914+1</f>
        <v>13</v>
      </c>
      <c r="AR914" s="55"/>
      <c r="AS914" s="57">
        <f>AQ914+1</f>
        <v>14</v>
      </c>
      <c r="AT914" s="55"/>
      <c r="AU914" s="57">
        <f>AS914+1</f>
        <v>15</v>
      </c>
      <c r="AV914" s="55"/>
      <c r="AW914" s="57">
        <f>AU914+1</f>
        <v>16</v>
      </c>
      <c r="AX914" s="55"/>
      <c r="AY914" s="57">
        <f>AW914+1</f>
        <v>17</v>
      </c>
      <c r="AZ914" s="55"/>
      <c r="BA914" s="57">
        <f>AY914+1</f>
        <v>18</v>
      </c>
      <c r="BB914" s="55"/>
      <c r="BC914" s="57">
        <f>BA914+1</f>
        <v>19</v>
      </c>
      <c r="BD914" s="55"/>
      <c r="BE914" s="57">
        <f>BC914+1</f>
        <v>20</v>
      </c>
      <c r="BF914" s="55"/>
      <c r="BG914" s="57">
        <f>BE914+1</f>
        <v>21</v>
      </c>
      <c r="BH914" s="55"/>
      <c r="BI914" s="57">
        <f>BG914+1</f>
        <v>22</v>
      </c>
      <c r="BJ914" s="55"/>
      <c r="BK914" s="57">
        <f>BI914+1</f>
        <v>23</v>
      </c>
      <c r="BL914" s="55"/>
      <c r="BM914" s="57">
        <f>BK914+1</f>
        <v>24</v>
      </c>
      <c r="BN914" s="55"/>
      <c r="BO914" s="57">
        <f>BM914+1</f>
        <v>25</v>
      </c>
      <c r="BP914" s="55"/>
      <c r="BQ914" s="57">
        <f>BO914+1</f>
        <v>26</v>
      </c>
      <c r="BR914" s="55"/>
      <c r="BS914" s="57">
        <f>BQ914+1</f>
        <v>27</v>
      </c>
      <c r="BT914" s="55"/>
      <c r="BU914" s="57">
        <f>BS914+1</f>
        <v>28</v>
      </c>
      <c r="BV914" s="55"/>
      <c r="BW914" s="57">
        <f>BU914+1</f>
        <v>29</v>
      </c>
      <c r="BX914" s="55"/>
      <c r="BY914" s="57">
        <f>BW914+1</f>
        <v>30</v>
      </c>
      <c r="BZ914" s="55"/>
      <c r="CA914" s="57">
        <f>BY914+1</f>
        <v>31</v>
      </c>
      <c r="CB914" s="55"/>
      <c r="CC914" s="57">
        <f>CA914+1</f>
        <v>32</v>
      </c>
      <c r="CD914" s="55"/>
      <c r="CE914" s="57">
        <f>CC914+1</f>
        <v>33</v>
      </c>
      <c r="CF914" s="55"/>
      <c r="CG914" s="57">
        <f>CE914+1</f>
        <v>34</v>
      </c>
      <c r="CH914" s="55"/>
      <c r="CI914" s="57">
        <f>CG914+1</f>
        <v>35</v>
      </c>
      <c r="CJ914" s="55"/>
      <c r="CK914" s="57">
        <f>CI914+1</f>
        <v>36</v>
      </c>
      <c r="CL914" s="55"/>
      <c r="CM914" s="57">
        <f>CK914+1</f>
        <v>37</v>
      </c>
      <c r="CN914" s="55"/>
      <c r="CO914" s="57">
        <f>CM914+1</f>
        <v>38</v>
      </c>
      <c r="CP914" s="55"/>
      <c r="CQ914" s="57">
        <f>CO914+1</f>
        <v>39</v>
      </c>
      <c r="CR914" s="55"/>
      <c r="CS914" s="57">
        <f>CQ914+1</f>
        <v>40</v>
      </c>
      <c r="CT914" s="55"/>
      <c r="CU914" s="57">
        <f>CS914+1</f>
        <v>41</v>
      </c>
      <c r="CV914" s="55"/>
      <c r="CW914" s="57">
        <f>CU914+1</f>
        <v>42</v>
      </c>
      <c r="CX914" s="55"/>
      <c r="CY914" s="57">
        <f>CW914+1</f>
        <v>43</v>
      </c>
      <c r="CZ914" s="55"/>
      <c r="DA914" s="57">
        <f>CY914+1</f>
        <v>44</v>
      </c>
      <c r="DB914" s="55"/>
      <c r="DC914" s="57">
        <f>DA914+1</f>
        <v>45</v>
      </c>
      <c r="DD914" s="55"/>
      <c r="DE914" s="57">
        <f>DC914+1</f>
        <v>46</v>
      </c>
      <c r="DF914" s="55"/>
      <c r="DG914" s="57">
        <f>DE914+1</f>
        <v>47</v>
      </c>
      <c r="DH914" s="55"/>
      <c r="DI914" s="57">
        <f>DG914+1</f>
        <v>48</v>
      </c>
      <c r="DJ914" s="55"/>
      <c r="DK914" s="57">
        <f>DI914+1</f>
        <v>49</v>
      </c>
      <c r="DL914" s="55"/>
      <c r="DM914" s="90">
        <f>DK914+1</f>
        <v>50</v>
      </c>
    </row>
    <row r="915" spans="14:117" x14ac:dyDescent="0.25">
      <c r="N915" s="159" t="s">
        <v>545</v>
      </c>
      <c r="O915" s="168" t="s">
        <v>560</v>
      </c>
      <c r="P915" s="79"/>
      <c r="Q915" s="73" t="s">
        <v>580</v>
      </c>
      <c r="R915" s="160" t="s">
        <v>621</v>
      </c>
      <c r="S915" s="160" t="s">
        <v>622</v>
      </c>
      <c r="T915" s="160" t="s">
        <v>621</v>
      </c>
      <c r="U915" s="160" t="s">
        <v>622</v>
      </c>
      <c r="V915" s="160" t="s">
        <v>621</v>
      </c>
      <c r="W915" s="160" t="s">
        <v>622</v>
      </c>
      <c r="X915" s="160" t="s">
        <v>621</v>
      </c>
      <c r="Y915" s="160" t="s">
        <v>622</v>
      </c>
      <c r="Z915" s="160" t="s">
        <v>621</v>
      </c>
      <c r="AA915" s="160" t="s">
        <v>622</v>
      </c>
      <c r="AB915" s="160" t="s">
        <v>621</v>
      </c>
      <c r="AC915" s="160" t="s">
        <v>622</v>
      </c>
      <c r="AD915" s="160" t="s">
        <v>621</v>
      </c>
      <c r="AE915" s="160" t="s">
        <v>622</v>
      </c>
      <c r="AF915" s="160" t="s">
        <v>621</v>
      </c>
      <c r="AG915" s="160" t="s">
        <v>622</v>
      </c>
      <c r="AH915" s="160" t="s">
        <v>621</v>
      </c>
      <c r="AI915" s="160" t="s">
        <v>622</v>
      </c>
      <c r="AJ915" s="160" t="s">
        <v>621</v>
      </c>
      <c r="AK915" s="160" t="s">
        <v>622</v>
      </c>
      <c r="AL915" s="160" t="s">
        <v>621</v>
      </c>
      <c r="AM915" s="160" t="s">
        <v>622</v>
      </c>
      <c r="AN915" s="160" t="s">
        <v>621</v>
      </c>
      <c r="AO915" s="160" t="s">
        <v>622</v>
      </c>
      <c r="AP915" s="160" t="s">
        <v>621</v>
      </c>
      <c r="AQ915" s="160" t="s">
        <v>622</v>
      </c>
      <c r="AR915" s="160" t="s">
        <v>621</v>
      </c>
      <c r="AS915" s="160" t="s">
        <v>622</v>
      </c>
      <c r="AT915" s="160" t="s">
        <v>621</v>
      </c>
      <c r="AU915" s="160" t="s">
        <v>622</v>
      </c>
      <c r="AV915" s="160" t="s">
        <v>621</v>
      </c>
      <c r="AW915" s="160" t="s">
        <v>622</v>
      </c>
      <c r="AX915" s="160" t="s">
        <v>621</v>
      </c>
      <c r="AY915" s="160" t="s">
        <v>622</v>
      </c>
      <c r="AZ915" s="160" t="s">
        <v>621</v>
      </c>
      <c r="BA915" s="160" t="s">
        <v>622</v>
      </c>
      <c r="BB915" s="160" t="s">
        <v>621</v>
      </c>
      <c r="BC915" s="160" t="s">
        <v>622</v>
      </c>
      <c r="BD915" s="160" t="s">
        <v>621</v>
      </c>
      <c r="BE915" s="160" t="s">
        <v>622</v>
      </c>
      <c r="BF915" s="160" t="s">
        <v>621</v>
      </c>
      <c r="BG915" s="160" t="s">
        <v>622</v>
      </c>
      <c r="BH915" s="160" t="s">
        <v>621</v>
      </c>
      <c r="BI915" s="160" t="s">
        <v>622</v>
      </c>
      <c r="BJ915" s="160" t="s">
        <v>621</v>
      </c>
      <c r="BK915" s="160" t="s">
        <v>622</v>
      </c>
      <c r="BL915" s="160" t="s">
        <v>621</v>
      </c>
      <c r="BM915" s="160" t="s">
        <v>622</v>
      </c>
      <c r="BN915" s="160" t="s">
        <v>621</v>
      </c>
      <c r="BO915" s="160" t="s">
        <v>622</v>
      </c>
      <c r="BP915" s="160" t="s">
        <v>621</v>
      </c>
      <c r="BQ915" s="160" t="s">
        <v>622</v>
      </c>
      <c r="BR915" s="160" t="s">
        <v>621</v>
      </c>
      <c r="BS915" s="160" t="s">
        <v>622</v>
      </c>
      <c r="BT915" s="160" t="s">
        <v>621</v>
      </c>
      <c r="BU915" s="160" t="s">
        <v>622</v>
      </c>
      <c r="BV915" s="160" t="s">
        <v>621</v>
      </c>
      <c r="BW915" s="160" t="s">
        <v>622</v>
      </c>
      <c r="BX915" s="160" t="s">
        <v>621</v>
      </c>
      <c r="BY915" s="160" t="s">
        <v>622</v>
      </c>
      <c r="BZ915" s="160" t="s">
        <v>621</v>
      </c>
      <c r="CA915" s="160" t="s">
        <v>622</v>
      </c>
      <c r="CB915" s="160" t="s">
        <v>621</v>
      </c>
      <c r="CC915" s="160" t="s">
        <v>622</v>
      </c>
      <c r="CD915" s="160" t="s">
        <v>621</v>
      </c>
      <c r="CE915" s="160" t="s">
        <v>622</v>
      </c>
      <c r="CF915" s="160" t="s">
        <v>621</v>
      </c>
      <c r="CG915" s="160" t="s">
        <v>622</v>
      </c>
      <c r="CH915" s="160" t="s">
        <v>621</v>
      </c>
      <c r="CI915" s="160" t="s">
        <v>622</v>
      </c>
      <c r="CJ915" s="160" t="s">
        <v>621</v>
      </c>
      <c r="CK915" s="160" t="s">
        <v>622</v>
      </c>
      <c r="CL915" s="160" t="s">
        <v>621</v>
      </c>
      <c r="CM915" s="160" t="s">
        <v>622</v>
      </c>
      <c r="CN915" s="160" t="s">
        <v>621</v>
      </c>
      <c r="CO915" s="160" t="s">
        <v>622</v>
      </c>
      <c r="CP915" s="160" t="s">
        <v>621</v>
      </c>
      <c r="CQ915" s="160" t="s">
        <v>622</v>
      </c>
      <c r="CR915" s="160" t="s">
        <v>621</v>
      </c>
      <c r="CS915" s="160" t="s">
        <v>622</v>
      </c>
      <c r="CT915" s="160" t="s">
        <v>621</v>
      </c>
      <c r="CU915" s="160" t="s">
        <v>622</v>
      </c>
      <c r="CV915" s="160" t="s">
        <v>621</v>
      </c>
      <c r="CW915" s="160" t="s">
        <v>622</v>
      </c>
      <c r="CX915" s="160" t="s">
        <v>621</v>
      </c>
      <c r="CY915" s="160" t="s">
        <v>622</v>
      </c>
      <c r="CZ915" s="160" t="s">
        <v>621</v>
      </c>
      <c r="DA915" s="160" t="s">
        <v>622</v>
      </c>
      <c r="DB915" s="160" t="s">
        <v>621</v>
      </c>
      <c r="DC915" s="160" t="s">
        <v>622</v>
      </c>
      <c r="DD915" s="160" t="s">
        <v>621</v>
      </c>
      <c r="DE915" s="160" t="s">
        <v>622</v>
      </c>
      <c r="DF915" s="160" t="s">
        <v>621</v>
      </c>
      <c r="DG915" s="160" t="s">
        <v>622</v>
      </c>
      <c r="DH915" s="160" t="s">
        <v>621</v>
      </c>
      <c r="DI915" s="160" t="s">
        <v>622</v>
      </c>
      <c r="DJ915" s="160" t="s">
        <v>621</v>
      </c>
      <c r="DK915" s="160" t="s">
        <v>622</v>
      </c>
      <c r="DL915" s="160" t="s">
        <v>621</v>
      </c>
      <c r="DM915" s="161" t="s">
        <v>622</v>
      </c>
    </row>
    <row r="916" spans="14:117" x14ac:dyDescent="0.25">
      <c r="N916" s="153">
        <f>$Z$7/(O914*(Q916-1)+1)</f>
        <v>6.5255901885554538E-2</v>
      </c>
      <c r="O916" s="169">
        <f>N916*Q916</f>
        <v>0.20818020922348179</v>
      </c>
      <c r="P916" s="78">
        <v>1</v>
      </c>
      <c r="Q916" s="61">
        <f>IF($AA$7,AV891/AV903,0)</f>
        <v>3.1902127349122713</v>
      </c>
      <c r="R916" s="61">
        <f>IF($AA$7,$Z$7*($Q916-1)/(1+O874*($Q916-1)),0)</f>
        <v>0.14292430733792738</v>
      </c>
      <c r="S916" s="114">
        <f>IF(R916=0,0,-1*R916^2/$Z$7)</f>
        <v>-0.20427357628026321</v>
      </c>
      <c r="T916" s="61">
        <f>IF($AA$7,$Z$7*($Q916-1)/(1+S927*($Q916-1)),0)</f>
        <v>0.14217302732204876</v>
      </c>
      <c r="U916" s="114">
        <f>IF(T916=0,0,-1*T916^2/$Z$7)</f>
        <v>-0.20213169697916022</v>
      </c>
      <c r="V916" s="61">
        <f>IF($AA$7,$Z$7*($Q916-1)/(1+U927*($Q916-1)),0)</f>
        <v>0.14292724054248762</v>
      </c>
      <c r="W916" s="114">
        <f>IF(V916=0,0,-1*V916^2/$Z$7)</f>
        <v>-0.20428196089090114</v>
      </c>
      <c r="X916" s="61">
        <f>IF($AA$7,$Z$7*($Q916-1)/(1+W927*($Q916-1)),0)</f>
        <v>0.1429243073829751</v>
      </c>
      <c r="Y916" s="114">
        <f>IF(X916=0,0,-1*X916^2/$Z$7)</f>
        <v>-0.20427357640903149</v>
      </c>
      <c r="Z916" s="61">
        <f>IF($AA$7,$Z$7*($Q916-1)/(1+Y927*($Q916-1)),0)</f>
        <v>0.14292430733792724</v>
      </c>
      <c r="AA916" s="114">
        <f>IF(Z916=0,0,-1*Z916^2/$Z$7)</f>
        <v>-0.20427357628026283</v>
      </c>
      <c r="AB916" s="61">
        <f>IF($AA$7,$Z$7*($Q916-1)/(1+AA927*($Q916-1)),0)</f>
        <v>0.14292430733792724</v>
      </c>
      <c r="AC916" s="114">
        <f>IF(AB916=0,0,-1*AB916^2/$Z$7)</f>
        <v>-0.20427357628026283</v>
      </c>
      <c r="AD916" s="61">
        <f>IF($AA$7,$Z$7*($Q916-1)/(1+AC927*($Q916-1)),0)</f>
        <v>0.14292430733792724</v>
      </c>
      <c r="AE916" s="114">
        <f>IF(AD916=0,0,-1*AD916^2/$Z$7)</f>
        <v>-0.20427357628026283</v>
      </c>
      <c r="AF916" s="61">
        <f>IF($AA$7,$Z$7*($Q916-1)/(1+AE927*($Q916-1)),0)</f>
        <v>0.14292430733792724</v>
      </c>
      <c r="AG916" s="114">
        <f>IF(AF916=0,0,-1*AF916^2/$Z$7)</f>
        <v>-0.20427357628026283</v>
      </c>
      <c r="AH916" s="61">
        <f>IF($AA$7,$Z$7*($Q916-1)/(1+AG927*($Q916-1)),0)</f>
        <v>0.14292430733792724</v>
      </c>
      <c r="AI916" s="114">
        <f>IF(AH916=0,0,-1*AH916^2/$Z$7)</f>
        <v>-0.20427357628026283</v>
      </c>
      <c r="AJ916" s="61">
        <f>IF($AA$7,$Z$7*($Q916-1)/(1+AI927*($Q916-1)),0)</f>
        <v>0.14292430733792724</v>
      </c>
      <c r="AK916" s="114">
        <f>IF(AJ916=0,0,-1*AJ916^2/$Z$7)</f>
        <v>-0.20427357628026283</v>
      </c>
      <c r="AL916" s="61">
        <f>IF($AA$7,$Z$7*($Q916-1)/(1+AK927*($Q916-1)),0)</f>
        <v>0.14292430733792724</v>
      </c>
      <c r="AM916" s="114">
        <f>IF(AL916=0,0,-1*AL916^2/$Z$7)</f>
        <v>-0.20427357628026283</v>
      </c>
      <c r="AN916" s="61">
        <f>IF($AA$7,$Z$7*($Q916-1)/(1+AM927*($Q916-1)),0)</f>
        <v>0.14292430733792724</v>
      </c>
      <c r="AO916" s="114">
        <f>IF(AN916=0,0,-1*AN916^2/$Z$7)</f>
        <v>-0.20427357628026283</v>
      </c>
      <c r="AP916" s="61">
        <f>IF($AA$7,$Z$7*($Q916-1)/(1+AO927*($Q916-1)),0)</f>
        <v>0.14292430733792724</v>
      </c>
      <c r="AQ916" s="114">
        <f>IF(AP916=0,0,-1*AP916^2/$Z$7)</f>
        <v>-0.20427357628026283</v>
      </c>
      <c r="AR916" s="61">
        <f>IF($AA$7,$Z$7*($Q916-1)/(1+AQ927*($Q916-1)),0)</f>
        <v>0.14292430733792724</v>
      </c>
      <c r="AS916" s="114">
        <f>IF(AR916=0,0,-1*AR916^2/$Z$7)</f>
        <v>-0.20427357628026283</v>
      </c>
      <c r="AT916" s="61">
        <f>IF($AA$7,$Z$7*($Q916-1)/(1+AS927*($Q916-1)),0)</f>
        <v>0.14292430733792724</v>
      </c>
      <c r="AU916" s="114">
        <f>IF(AT916=0,0,-1*AT916^2/$Z$7)</f>
        <v>-0.20427357628026283</v>
      </c>
      <c r="AV916" s="61">
        <f>IF($AA$7,$Z$7*($Q916-1)/(1+AU927*($Q916-1)),0)</f>
        <v>0.14292430733792724</v>
      </c>
      <c r="AW916" s="114">
        <f>IF(AV916=0,0,-1*AV916^2/$Z$7)</f>
        <v>-0.20427357628026283</v>
      </c>
      <c r="AX916" s="61">
        <f>IF($AA$7,$Z$7*($Q916-1)/(1+AW927*($Q916-1)),0)</f>
        <v>0.14292430733792724</v>
      </c>
      <c r="AY916" s="114">
        <f>IF(AX916=0,0,-1*AX916^2/$Z$7)</f>
        <v>-0.20427357628026283</v>
      </c>
      <c r="AZ916" s="61">
        <f>IF($AA$7,$Z$7*($Q916-1)/(1+AY927*($Q916-1)),0)</f>
        <v>0.14292430733792724</v>
      </c>
      <c r="BA916" s="114">
        <f>IF(AZ916=0,0,-1*AZ916^2/$Z$7)</f>
        <v>-0.20427357628026283</v>
      </c>
      <c r="BB916" s="61">
        <f>IF($AA$7,$Z$7*($Q916-1)/(1+BA927*($Q916-1)),0)</f>
        <v>0.14292430733792724</v>
      </c>
      <c r="BC916" s="114">
        <f>IF(BB916=0,0,-1*BB916^2/$Z$7)</f>
        <v>-0.20427357628026283</v>
      </c>
      <c r="BD916" s="61">
        <f>IF($AA$7,$Z$7*($Q916-1)/(1+BC927*($Q916-1)),0)</f>
        <v>0.14292430733792724</v>
      </c>
      <c r="BE916" s="114">
        <f>IF(BD916=0,0,-1*BD916^2/$Z$7)</f>
        <v>-0.20427357628026283</v>
      </c>
      <c r="BF916" s="61">
        <f>IF($AA$7,$Z$7*($Q916-1)/(1+BE927*($Q916-1)),0)</f>
        <v>0.14292430733792724</v>
      </c>
      <c r="BG916" s="114">
        <f>IF(BF916=0,0,-1*BF916^2/$Z$7)</f>
        <v>-0.20427357628026283</v>
      </c>
      <c r="BH916" s="61">
        <f>IF($AA$7,$Z$7*($Q916-1)/(1+BG927*($Q916-1)),0)</f>
        <v>0.14292430733792724</v>
      </c>
      <c r="BI916" s="114">
        <f>IF(BH916=0,0,-1*BH916^2/$Z$7)</f>
        <v>-0.20427357628026283</v>
      </c>
      <c r="BJ916" s="61">
        <f>IF($AA$7,$Z$7*($Q916-1)/(1+BI927*($Q916-1)),0)</f>
        <v>0.14292430733792724</v>
      </c>
      <c r="BK916" s="114">
        <f>IF(BJ916=0,0,-1*BJ916^2/$Z$7)</f>
        <v>-0.20427357628026283</v>
      </c>
      <c r="BL916" s="61">
        <f>IF($AA$7,$Z$7*($Q916-1)/(1+BK927*($Q916-1)),0)</f>
        <v>0.14292430733792724</v>
      </c>
      <c r="BM916" s="114">
        <f>IF(BL916=0,0,-1*BL916^2/$Z$7)</f>
        <v>-0.20427357628026283</v>
      </c>
      <c r="BN916" s="61">
        <f>IF($AA$7,$Z$7*($Q916-1)/(1+BM927*($Q916-1)),0)</f>
        <v>0.14292430733792724</v>
      </c>
      <c r="BO916" s="114">
        <f>IF(BN916=0,0,-1*BN916^2/$Z$7)</f>
        <v>-0.20427357628026283</v>
      </c>
      <c r="BP916" s="61">
        <f>IF($AA$7,$Z$7*($Q916-1)/(1+BO927*($Q916-1)),0)</f>
        <v>0.14292430733792724</v>
      </c>
      <c r="BQ916" s="114">
        <f>IF(BP916=0,0,-1*BP916^2/$Z$7)</f>
        <v>-0.20427357628026283</v>
      </c>
      <c r="BR916" s="61">
        <f>IF($AA$7,$Z$7*($Q916-1)/(1+BQ927*($Q916-1)),0)</f>
        <v>0.14292430733792724</v>
      </c>
      <c r="BS916" s="114">
        <f>IF(BR916=0,0,-1*BR916^2/$Z$7)</f>
        <v>-0.20427357628026283</v>
      </c>
      <c r="BT916" s="61">
        <f>IF($AA$7,$Z$7*($Q916-1)/(1+BS927*($Q916-1)),0)</f>
        <v>0.14292430733792724</v>
      </c>
      <c r="BU916" s="114">
        <f>IF(BT916=0,0,-1*BT916^2/$Z$7)</f>
        <v>-0.20427357628026283</v>
      </c>
      <c r="BV916" s="61">
        <f>IF($AA$7,$Z$7*($Q916-1)/(1+BU927*($Q916-1)),0)</f>
        <v>0.14292430733792724</v>
      </c>
      <c r="BW916" s="114">
        <f>IF(BV916=0,0,-1*BV916^2/$Z$7)</f>
        <v>-0.20427357628026283</v>
      </c>
      <c r="BX916" s="61">
        <f>IF($AA$7,$Z$7*($Q916-1)/(1+BW927*($Q916-1)),0)</f>
        <v>0.14292430733792724</v>
      </c>
      <c r="BY916" s="114">
        <f>IF(BX916=0,0,-1*BX916^2/$Z$7)</f>
        <v>-0.20427357628026283</v>
      </c>
      <c r="BZ916" s="61">
        <f>IF($AA$7,$Z$7*($Q916-1)/(1+BY927*($Q916-1)),0)</f>
        <v>0.14292430733792724</v>
      </c>
      <c r="CA916" s="114">
        <f>IF(BZ916=0,0,-1*BZ916^2/$Z$7)</f>
        <v>-0.20427357628026283</v>
      </c>
      <c r="CB916" s="61">
        <f>IF($AA$7,$Z$7*($Q916-1)/(1+CA927*($Q916-1)),0)</f>
        <v>0.14292430733792724</v>
      </c>
      <c r="CC916" s="114">
        <f>IF(CB916=0,0,-1*CB916^2/$Z$7)</f>
        <v>-0.20427357628026283</v>
      </c>
      <c r="CD916" s="61">
        <f>IF($AA$7,$Z$7*($Q916-1)/(1+CC927*($Q916-1)),0)</f>
        <v>0.14292430733792724</v>
      </c>
      <c r="CE916" s="114">
        <f>IF(CD916=0,0,-1*CD916^2/$Z$7)</f>
        <v>-0.20427357628026283</v>
      </c>
      <c r="CF916" s="61">
        <f>IF($AA$7,$Z$7*($Q916-1)/(1+CE927*($Q916-1)),0)</f>
        <v>0.14292430733792724</v>
      </c>
      <c r="CG916" s="114">
        <f>IF(CF916=0,0,-1*CF916^2/$Z$7)</f>
        <v>-0.20427357628026283</v>
      </c>
      <c r="CH916" s="61">
        <f>IF($AA$7,$Z$7*($Q916-1)/(1+CG927*($Q916-1)),0)</f>
        <v>0.14292430733792724</v>
      </c>
      <c r="CI916" s="114">
        <f>IF(CH916=0,0,-1*CH916^2/$Z$7)</f>
        <v>-0.20427357628026283</v>
      </c>
      <c r="CJ916" s="61">
        <f>IF($AA$7,$Z$7*($Q916-1)/(1+CI927*($Q916-1)),0)</f>
        <v>0.14292430733792724</v>
      </c>
      <c r="CK916" s="114">
        <f>IF(CJ916=0,0,-1*CJ916^2/$Z$7)</f>
        <v>-0.20427357628026283</v>
      </c>
      <c r="CL916" s="61">
        <f>IF($AA$7,$Z$7*($Q916-1)/(1+CK927*($Q916-1)),0)</f>
        <v>0.14292430733792724</v>
      </c>
      <c r="CM916" s="114">
        <f>IF(CL916=0,0,-1*CL916^2/$Z$7)</f>
        <v>-0.20427357628026283</v>
      </c>
      <c r="CN916" s="61">
        <f>IF($AA$7,$Z$7*($Q916-1)/(1+CM927*($Q916-1)),0)</f>
        <v>0.14292430733792724</v>
      </c>
      <c r="CO916" s="114">
        <f>IF(CN916=0,0,-1*CN916^2/$Z$7)</f>
        <v>-0.20427357628026283</v>
      </c>
      <c r="CP916" s="61">
        <f>IF($AA$7,$Z$7*($Q916-1)/(1+CO927*($Q916-1)),0)</f>
        <v>0.14292430733792724</v>
      </c>
      <c r="CQ916" s="114">
        <f>IF(CP916=0,0,-1*CP916^2/$Z$7)</f>
        <v>-0.20427357628026283</v>
      </c>
      <c r="CR916" s="61">
        <f>IF($AA$7,$Z$7*($Q916-1)/(1+CQ927*($Q916-1)),0)</f>
        <v>0.14292430733792724</v>
      </c>
      <c r="CS916" s="114">
        <f>IF(CR916=0,0,-1*CR916^2/$Z$7)</f>
        <v>-0.20427357628026283</v>
      </c>
      <c r="CT916" s="61">
        <f>IF($AA$7,$Z$7*($Q916-1)/(1+CS927*($Q916-1)),0)</f>
        <v>0.14292430733792724</v>
      </c>
      <c r="CU916" s="114">
        <f>IF(CT916=0,0,-1*CT916^2/$Z$7)</f>
        <v>-0.20427357628026283</v>
      </c>
      <c r="CV916" s="61">
        <f>IF($AA$7,$Z$7*($Q916-1)/(1+CU927*($Q916-1)),0)</f>
        <v>0.14292430733792724</v>
      </c>
      <c r="CW916" s="114">
        <f>IF(CV916=0,0,-1*CV916^2/$Z$7)</f>
        <v>-0.20427357628026283</v>
      </c>
      <c r="CX916" s="61">
        <f>IF($AA$7,$Z$7*($Q916-1)/(1+CW927*($Q916-1)),0)</f>
        <v>0.14292430733792724</v>
      </c>
      <c r="CY916" s="114">
        <f>IF(CX916=0,0,-1*CX916^2/$Z$7)</f>
        <v>-0.20427357628026283</v>
      </c>
      <c r="CZ916" s="61">
        <f>IF($AA$7,$Z$7*($Q916-1)/(1+CY927*($Q916-1)),0)</f>
        <v>0.14292430733792724</v>
      </c>
      <c r="DA916" s="114">
        <f>IF(CZ916=0,0,-1*CZ916^2/$Z$7)</f>
        <v>-0.20427357628026283</v>
      </c>
      <c r="DB916" s="61">
        <f>IF($AA$7,$Z$7*($Q916-1)/(1+DA927*($Q916-1)),0)</f>
        <v>0.14292430733792724</v>
      </c>
      <c r="DC916" s="114">
        <f>IF(DB916=0,0,-1*DB916^2/$Z$7)</f>
        <v>-0.20427357628026283</v>
      </c>
      <c r="DD916" s="61">
        <f>IF($AA$7,$Z$7*($Q916-1)/(1+DC927*($Q916-1)),0)</f>
        <v>0.14292430733792724</v>
      </c>
      <c r="DE916" s="114">
        <f>IF(DD916=0,0,-1*DD916^2/$Z$7)</f>
        <v>-0.20427357628026283</v>
      </c>
      <c r="DF916" s="61">
        <f>IF($AA$7,$Z$7*($Q916-1)/(1+DE927*($Q916-1)),0)</f>
        <v>0.14292430733792724</v>
      </c>
      <c r="DG916" s="114">
        <f>IF(DF916=0,0,-1*DF916^2/$Z$7)</f>
        <v>-0.20427357628026283</v>
      </c>
      <c r="DH916" s="61">
        <f>IF($AA$7,$Z$7*($Q916-1)/(1+DG927*($Q916-1)),0)</f>
        <v>0.14292430733792724</v>
      </c>
      <c r="DI916" s="114">
        <f>IF(DH916=0,0,-1*DH916^2/$Z$7)</f>
        <v>-0.20427357628026283</v>
      </c>
      <c r="DJ916" s="61">
        <f>IF($AA$7,$Z$7*($Q916-1)/(1+DI927*($Q916-1)),0)</f>
        <v>0.14292430733792724</v>
      </c>
      <c r="DK916" s="114">
        <f>IF(DJ916=0,0,-1*DJ916^2/$Z$7)</f>
        <v>-0.20427357628026283</v>
      </c>
      <c r="DL916" s="61">
        <f>IF($AA$7,$Z$7*($Q916-1)/(1+DK927*($Q916-1)),0)</f>
        <v>0.14292430733792724</v>
      </c>
      <c r="DM916" s="154">
        <f>IF(DL916=0,0,-1*DL916^2/$Z$7)</f>
        <v>-0.20427357628026283</v>
      </c>
    </row>
    <row r="917" spans="14:117" x14ac:dyDescent="0.25">
      <c r="N917" s="153">
        <f>$Z$8/(O914*(Q917-1)+1)</f>
        <v>0.10201986773639482</v>
      </c>
      <c r="O917" s="169">
        <f t="shared" ref="O917:O925" si="161">N917*Q917</f>
        <v>9.3710882532993381E-2</v>
      </c>
      <c r="P917" s="78">
        <v>2</v>
      </c>
      <c r="Q917" s="61">
        <f>IF($AA$8,AV892/AV904,0)</f>
        <v>0.91855522470514561</v>
      </c>
      <c r="R917" s="61">
        <f>IF($AA$8,$Z$8*($Q917-1)/(1+O874*($Q917-1)),0)</f>
        <v>-8.3089852034014394E-3</v>
      </c>
      <c r="S917" s="114">
        <f>IF(R917=0,0,-1*R917^2/$Z$8)</f>
        <v>-6.9039235110344055E-4</v>
      </c>
      <c r="T917" s="61">
        <f>IF($AA$8,$Z$8*($Q917-1)/(1+S927*($Q917-1)),0)</f>
        <v>-8.3115385392226685E-3</v>
      </c>
      <c r="U917" s="114">
        <f>IF(T917=0,0,-1*T917^2/$Z$8)</f>
        <v>-6.9081672888983685E-4</v>
      </c>
      <c r="V917" s="61">
        <f>IF($AA$8,$Z$8*($Q917-1)/(1+U927*($Q917-1)),0)</f>
        <v>-8.3089752901368153E-3</v>
      </c>
      <c r="W917" s="114">
        <f>IF(V917=0,0,-1*V917^2/$Z$8)</f>
        <v>-6.9039070372104165E-4</v>
      </c>
      <c r="X917" s="61">
        <f>IF($AA$8,$Z$8*($Q917-1)/(1+W927*($Q917-1)),0)</f>
        <v>-8.3089852032491897E-3</v>
      </c>
      <c r="Y917" s="114">
        <f>IF(X917=0,0,-1*X917^2/$Z$8)</f>
        <v>-6.9039235107813983E-4</v>
      </c>
      <c r="Z917" s="61">
        <f>IF($AA$8,$Z$8*($Q917-1)/(1+Y927*($Q917-1)),0)</f>
        <v>-8.3089852034014412E-3</v>
      </c>
      <c r="AA917" s="114">
        <f>IF(Z917=0,0,-1*Z917^2/$Z$8)</f>
        <v>-6.9039235110344088E-4</v>
      </c>
      <c r="AB917" s="61">
        <f>IF($AA$8,$Z$8*($Q917-1)/(1+AA927*($Q917-1)),0)</f>
        <v>-8.3089852034014412E-3</v>
      </c>
      <c r="AC917" s="114">
        <f>IF(AB917=0,0,-1*AB917^2/$Z$8)</f>
        <v>-6.9039235110344088E-4</v>
      </c>
      <c r="AD917" s="61">
        <f>IF($AA$8,$Z$8*($Q917-1)/(1+AC927*($Q917-1)),0)</f>
        <v>-8.3089852034014412E-3</v>
      </c>
      <c r="AE917" s="114">
        <f>IF(AD917=0,0,-1*AD917^2/$Z$8)</f>
        <v>-6.9039235110344088E-4</v>
      </c>
      <c r="AF917" s="61">
        <f>IF($AA$8,$Z$8*($Q917-1)/(1+AE927*($Q917-1)),0)</f>
        <v>-8.3089852034014412E-3</v>
      </c>
      <c r="AG917" s="114">
        <f>IF(AF917=0,0,-1*AF917^2/$Z$8)</f>
        <v>-6.9039235110344088E-4</v>
      </c>
      <c r="AH917" s="61">
        <f>IF($AA$8,$Z$8*($Q917-1)/(1+AG927*($Q917-1)),0)</f>
        <v>-8.3089852034014412E-3</v>
      </c>
      <c r="AI917" s="114">
        <f>IF(AH917=0,0,-1*AH917^2/$Z$8)</f>
        <v>-6.9039235110344088E-4</v>
      </c>
      <c r="AJ917" s="61">
        <f>IF($AA$8,$Z$8*($Q917-1)/(1+AI927*($Q917-1)),0)</f>
        <v>-8.3089852034014412E-3</v>
      </c>
      <c r="AK917" s="114">
        <f>IF(AJ917=0,0,-1*AJ917^2/$Z$8)</f>
        <v>-6.9039235110344088E-4</v>
      </c>
      <c r="AL917" s="61">
        <f>IF($AA$8,$Z$8*($Q917-1)/(1+AK927*($Q917-1)),0)</f>
        <v>-8.3089852034014412E-3</v>
      </c>
      <c r="AM917" s="114">
        <f>IF(AL917=0,0,-1*AL917^2/$Z$8)</f>
        <v>-6.9039235110344088E-4</v>
      </c>
      <c r="AN917" s="61">
        <f>IF($AA$8,$Z$8*($Q917-1)/(1+AM927*($Q917-1)),0)</f>
        <v>-8.3089852034014412E-3</v>
      </c>
      <c r="AO917" s="114">
        <f>IF(AN917=0,0,-1*AN917^2/$Z$8)</f>
        <v>-6.9039235110344088E-4</v>
      </c>
      <c r="AP917" s="61">
        <f>IF($AA$8,$Z$8*($Q917-1)/(1+AO927*($Q917-1)),0)</f>
        <v>-8.3089852034014412E-3</v>
      </c>
      <c r="AQ917" s="114">
        <f>IF(AP917=0,0,-1*AP917^2/$Z$8)</f>
        <v>-6.9039235110344088E-4</v>
      </c>
      <c r="AR917" s="61">
        <f>IF($AA$8,$Z$8*($Q917-1)/(1+AQ927*($Q917-1)),0)</f>
        <v>-8.3089852034014412E-3</v>
      </c>
      <c r="AS917" s="114">
        <f>IF(AR917=0,0,-1*AR917^2/$Z$8)</f>
        <v>-6.9039235110344088E-4</v>
      </c>
      <c r="AT917" s="61">
        <f>IF($AA$8,$Z$8*($Q917-1)/(1+AS927*($Q917-1)),0)</f>
        <v>-8.3089852034014412E-3</v>
      </c>
      <c r="AU917" s="114">
        <f>IF(AT917=0,0,-1*AT917^2/$Z$8)</f>
        <v>-6.9039235110344088E-4</v>
      </c>
      <c r="AV917" s="61">
        <f>IF($AA$8,$Z$8*($Q917-1)/(1+AU927*($Q917-1)),0)</f>
        <v>-8.3089852034014412E-3</v>
      </c>
      <c r="AW917" s="114">
        <f>IF(AV917=0,0,-1*AV917^2/$Z$8)</f>
        <v>-6.9039235110344088E-4</v>
      </c>
      <c r="AX917" s="61">
        <f>IF($AA$8,$Z$8*($Q917-1)/(1+AW927*($Q917-1)),0)</f>
        <v>-8.3089852034014412E-3</v>
      </c>
      <c r="AY917" s="114">
        <f>IF(AX917=0,0,-1*AX917^2/$Z$8)</f>
        <v>-6.9039235110344088E-4</v>
      </c>
      <c r="AZ917" s="61">
        <f>IF($AA$8,$Z$8*($Q917-1)/(1+AY927*($Q917-1)),0)</f>
        <v>-8.3089852034014412E-3</v>
      </c>
      <c r="BA917" s="114">
        <f>IF(AZ917=0,0,-1*AZ917^2/$Z$8)</f>
        <v>-6.9039235110344088E-4</v>
      </c>
      <c r="BB917" s="61">
        <f>IF($AA$8,$Z$8*($Q917-1)/(1+BA927*($Q917-1)),0)</f>
        <v>-8.3089852034014412E-3</v>
      </c>
      <c r="BC917" s="114">
        <f>IF(BB917=0,0,-1*BB917^2/$Z$8)</f>
        <v>-6.9039235110344088E-4</v>
      </c>
      <c r="BD917" s="61">
        <f>IF($AA$8,$Z$8*($Q917-1)/(1+BC927*($Q917-1)),0)</f>
        <v>-8.3089852034014412E-3</v>
      </c>
      <c r="BE917" s="114">
        <f>IF(BD917=0,0,-1*BD917^2/$Z$8)</f>
        <v>-6.9039235110344088E-4</v>
      </c>
      <c r="BF917" s="61">
        <f>IF($AA$8,$Z$8*($Q917-1)/(1+BE927*($Q917-1)),0)</f>
        <v>-8.3089852034014412E-3</v>
      </c>
      <c r="BG917" s="114">
        <f>IF(BF917=0,0,-1*BF917^2/$Z$8)</f>
        <v>-6.9039235110344088E-4</v>
      </c>
      <c r="BH917" s="61">
        <f>IF($AA$8,$Z$8*($Q917-1)/(1+BG927*($Q917-1)),0)</f>
        <v>-8.3089852034014412E-3</v>
      </c>
      <c r="BI917" s="114">
        <f>IF(BH917=0,0,-1*BH917^2/$Z$8)</f>
        <v>-6.9039235110344088E-4</v>
      </c>
      <c r="BJ917" s="61">
        <f>IF($AA$8,$Z$8*($Q917-1)/(1+BI927*($Q917-1)),0)</f>
        <v>-8.3089852034014412E-3</v>
      </c>
      <c r="BK917" s="114">
        <f>IF(BJ917=0,0,-1*BJ917^2/$Z$8)</f>
        <v>-6.9039235110344088E-4</v>
      </c>
      <c r="BL917" s="61">
        <f>IF($AA$8,$Z$8*($Q917-1)/(1+BK927*($Q917-1)),0)</f>
        <v>-8.3089852034014412E-3</v>
      </c>
      <c r="BM917" s="114">
        <f>IF(BL917=0,0,-1*BL917^2/$Z$8)</f>
        <v>-6.9039235110344088E-4</v>
      </c>
      <c r="BN917" s="61">
        <f>IF($AA$8,$Z$8*($Q917-1)/(1+BM927*($Q917-1)),0)</f>
        <v>-8.3089852034014412E-3</v>
      </c>
      <c r="BO917" s="114">
        <f>IF(BN917=0,0,-1*BN917^2/$Z$8)</f>
        <v>-6.9039235110344088E-4</v>
      </c>
      <c r="BP917" s="61">
        <f>IF($AA$8,$Z$8*($Q917-1)/(1+BO927*($Q917-1)),0)</f>
        <v>-8.3089852034014412E-3</v>
      </c>
      <c r="BQ917" s="114">
        <f>IF(BP917=0,0,-1*BP917^2/$Z$8)</f>
        <v>-6.9039235110344088E-4</v>
      </c>
      <c r="BR917" s="61">
        <f>IF($AA$8,$Z$8*($Q917-1)/(1+BQ927*($Q917-1)),0)</f>
        <v>-8.3089852034014412E-3</v>
      </c>
      <c r="BS917" s="114">
        <f>IF(BR917=0,0,-1*BR917^2/$Z$8)</f>
        <v>-6.9039235110344088E-4</v>
      </c>
      <c r="BT917" s="61">
        <f>IF($AA$8,$Z$8*($Q917-1)/(1+BS927*($Q917-1)),0)</f>
        <v>-8.3089852034014412E-3</v>
      </c>
      <c r="BU917" s="114">
        <f>IF(BT917=0,0,-1*BT917^2/$Z$8)</f>
        <v>-6.9039235110344088E-4</v>
      </c>
      <c r="BV917" s="61">
        <f>IF($AA$8,$Z$8*($Q917-1)/(1+BU927*($Q917-1)),0)</f>
        <v>-8.3089852034014412E-3</v>
      </c>
      <c r="BW917" s="114">
        <f>IF(BV917=0,0,-1*BV917^2/$Z$8)</f>
        <v>-6.9039235110344088E-4</v>
      </c>
      <c r="BX917" s="61">
        <f>IF($AA$8,$Z$8*($Q917-1)/(1+BW927*($Q917-1)),0)</f>
        <v>-8.3089852034014412E-3</v>
      </c>
      <c r="BY917" s="114">
        <f>IF(BX917=0,0,-1*BX917^2/$Z$8)</f>
        <v>-6.9039235110344088E-4</v>
      </c>
      <c r="BZ917" s="61">
        <f>IF($AA$8,$Z$8*($Q917-1)/(1+BY927*($Q917-1)),0)</f>
        <v>-8.3089852034014412E-3</v>
      </c>
      <c r="CA917" s="114">
        <f>IF(BZ917=0,0,-1*BZ917^2/$Z$8)</f>
        <v>-6.9039235110344088E-4</v>
      </c>
      <c r="CB917" s="61">
        <f>IF($AA$8,$Z$8*($Q917-1)/(1+CA927*($Q917-1)),0)</f>
        <v>-8.3089852034014412E-3</v>
      </c>
      <c r="CC917" s="114">
        <f>IF(CB917=0,0,-1*CB917^2/$Z$8)</f>
        <v>-6.9039235110344088E-4</v>
      </c>
      <c r="CD917" s="61">
        <f>IF($AA$8,$Z$8*($Q917-1)/(1+CC927*($Q917-1)),0)</f>
        <v>-8.3089852034014412E-3</v>
      </c>
      <c r="CE917" s="114">
        <f>IF(CD917=0,0,-1*CD917^2/$Z$8)</f>
        <v>-6.9039235110344088E-4</v>
      </c>
      <c r="CF917" s="61">
        <f>IF($AA$8,$Z$8*($Q917-1)/(1+CE927*($Q917-1)),0)</f>
        <v>-8.3089852034014412E-3</v>
      </c>
      <c r="CG917" s="114">
        <f>IF(CF917=0,0,-1*CF917^2/$Z$8)</f>
        <v>-6.9039235110344088E-4</v>
      </c>
      <c r="CH917" s="61">
        <f>IF($AA$8,$Z$8*($Q917-1)/(1+CG927*($Q917-1)),0)</f>
        <v>-8.3089852034014412E-3</v>
      </c>
      <c r="CI917" s="114">
        <f>IF(CH917=0,0,-1*CH917^2/$Z$8)</f>
        <v>-6.9039235110344088E-4</v>
      </c>
      <c r="CJ917" s="61">
        <f>IF($AA$8,$Z$8*($Q917-1)/(1+CI927*($Q917-1)),0)</f>
        <v>-8.3089852034014412E-3</v>
      </c>
      <c r="CK917" s="114">
        <f>IF(CJ917=0,0,-1*CJ917^2/$Z$8)</f>
        <v>-6.9039235110344088E-4</v>
      </c>
      <c r="CL917" s="61">
        <f>IF($AA$8,$Z$8*($Q917-1)/(1+CK927*($Q917-1)),0)</f>
        <v>-8.3089852034014412E-3</v>
      </c>
      <c r="CM917" s="114">
        <f>IF(CL917=0,0,-1*CL917^2/$Z$8)</f>
        <v>-6.9039235110344088E-4</v>
      </c>
      <c r="CN917" s="61">
        <f>IF($AA$8,$Z$8*($Q917-1)/(1+CM927*($Q917-1)),0)</f>
        <v>-8.3089852034014412E-3</v>
      </c>
      <c r="CO917" s="114">
        <f>IF(CN917=0,0,-1*CN917^2/$Z$8)</f>
        <v>-6.9039235110344088E-4</v>
      </c>
      <c r="CP917" s="61">
        <f>IF($AA$8,$Z$8*($Q917-1)/(1+CO927*($Q917-1)),0)</f>
        <v>-8.3089852034014412E-3</v>
      </c>
      <c r="CQ917" s="114">
        <f>IF(CP917=0,0,-1*CP917^2/$Z$8)</f>
        <v>-6.9039235110344088E-4</v>
      </c>
      <c r="CR917" s="61">
        <f>IF($AA$8,$Z$8*($Q917-1)/(1+CQ927*($Q917-1)),0)</f>
        <v>-8.3089852034014412E-3</v>
      </c>
      <c r="CS917" s="114">
        <f>IF(CR917=0,0,-1*CR917^2/$Z$8)</f>
        <v>-6.9039235110344088E-4</v>
      </c>
      <c r="CT917" s="61">
        <f>IF($AA$8,$Z$8*($Q917-1)/(1+CS927*($Q917-1)),0)</f>
        <v>-8.3089852034014412E-3</v>
      </c>
      <c r="CU917" s="114">
        <f>IF(CT917=0,0,-1*CT917^2/$Z$8)</f>
        <v>-6.9039235110344088E-4</v>
      </c>
      <c r="CV917" s="61">
        <f>IF($AA$8,$Z$8*($Q917-1)/(1+CU927*($Q917-1)),0)</f>
        <v>-8.3089852034014412E-3</v>
      </c>
      <c r="CW917" s="114">
        <f>IF(CV917=0,0,-1*CV917^2/$Z$8)</f>
        <v>-6.9039235110344088E-4</v>
      </c>
      <c r="CX917" s="61">
        <f>IF($AA$8,$Z$8*($Q917-1)/(1+CW927*($Q917-1)),0)</f>
        <v>-8.3089852034014412E-3</v>
      </c>
      <c r="CY917" s="114">
        <f>IF(CX917=0,0,-1*CX917^2/$Z$8)</f>
        <v>-6.9039235110344088E-4</v>
      </c>
      <c r="CZ917" s="61">
        <f>IF($AA$8,$Z$8*($Q917-1)/(1+CY927*($Q917-1)),0)</f>
        <v>-8.3089852034014412E-3</v>
      </c>
      <c r="DA917" s="114">
        <f>IF(CZ917=0,0,-1*CZ917^2/$Z$8)</f>
        <v>-6.9039235110344088E-4</v>
      </c>
      <c r="DB917" s="61">
        <f>IF($AA$8,$Z$8*($Q917-1)/(1+DA927*($Q917-1)),0)</f>
        <v>-8.3089852034014412E-3</v>
      </c>
      <c r="DC917" s="114">
        <f>IF(DB917=0,0,-1*DB917^2/$Z$8)</f>
        <v>-6.9039235110344088E-4</v>
      </c>
      <c r="DD917" s="61">
        <f>IF($AA$8,$Z$8*($Q917-1)/(1+DC927*($Q917-1)),0)</f>
        <v>-8.3089852034014412E-3</v>
      </c>
      <c r="DE917" s="114">
        <f>IF(DD917=0,0,-1*DD917^2/$Z$8)</f>
        <v>-6.9039235110344088E-4</v>
      </c>
      <c r="DF917" s="61">
        <f>IF($AA$8,$Z$8*($Q917-1)/(1+DE927*($Q917-1)),0)</f>
        <v>-8.3089852034014412E-3</v>
      </c>
      <c r="DG917" s="114">
        <f>IF(DF917=0,0,-1*DF917^2/$Z$8)</f>
        <v>-6.9039235110344088E-4</v>
      </c>
      <c r="DH917" s="61">
        <f>IF($AA$8,$Z$8*($Q917-1)/(1+DG927*($Q917-1)),0)</f>
        <v>-8.3089852034014412E-3</v>
      </c>
      <c r="DI917" s="114">
        <f>IF(DH917=0,0,-1*DH917^2/$Z$8)</f>
        <v>-6.9039235110344088E-4</v>
      </c>
      <c r="DJ917" s="61">
        <f>IF($AA$8,$Z$8*($Q917-1)/(1+DI927*($Q917-1)),0)</f>
        <v>-8.3089852034014412E-3</v>
      </c>
      <c r="DK917" s="114">
        <f>IF(DJ917=0,0,-1*DJ917^2/$Z$8)</f>
        <v>-6.9039235110344088E-4</v>
      </c>
      <c r="DL917" s="61">
        <f>IF($AA$8,$Z$8*($Q917-1)/(1+DK927*($Q917-1)),0)</f>
        <v>-8.3089852034014412E-3</v>
      </c>
      <c r="DM917" s="154">
        <f>IF(DL917=0,0,-1*DL917^2/$Z$8)</f>
        <v>-6.9039235110344088E-4</v>
      </c>
    </row>
    <row r="918" spans="14:117" x14ac:dyDescent="0.25">
      <c r="N918" s="153">
        <f>$Z$9/(O914*(Q918-1)+1)</f>
        <v>0.11931858871593809</v>
      </c>
      <c r="O918" s="169">
        <f t="shared" si="161"/>
        <v>3.9849094303482074E-2</v>
      </c>
      <c r="P918" s="78">
        <v>3</v>
      </c>
      <c r="Q918" s="61">
        <f>IF($AA$9,AV893/AV905,0)</f>
        <v>0.33397222287258915</v>
      </c>
      <c r="R918" s="61">
        <f>IF($AA$9,$Z$9*($Q918-1)/(1+O874*($Q918-1)),0)</f>
        <v>-7.946949441245596E-2</v>
      </c>
      <c r="S918" s="114">
        <f>IF(R918=0,0,-1*R918^2/$Z$9)</f>
        <v>-6.3154005421713691E-2</v>
      </c>
      <c r="T918" s="61">
        <f>IF($AA$9,$Z$9*($Q918-1)/(1+S927*($Q918-1)),0)</f>
        <v>-7.9703678479976711E-2</v>
      </c>
      <c r="U918" s="114">
        <f>IF(T918=0,0,-1*T918^2/$Z$9)</f>
        <v>-6.3526763632395025E-2</v>
      </c>
      <c r="V918" s="61">
        <f>IF($AA$9,$Z$9*($Q918-1)/(1+U927*($Q918-1)),0)</f>
        <v>-7.9468587600597565E-2</v>
      </c>
      <c r="W918" s="114">
        <f>IF(V918=0,0,-1*V918^2/$Z$9)</f>
        <v>-6.3152564152338483E-2</v>
      </c>
      <c r="X918" s="61">
        <f>IF($AA$9,$Z$9*($Q918-1)/(1+W927*($Q918-1)),0)</f>
        <v>-7.9469494398528823E-2</v>
      </c>
      <c r="Y918" s="114">
        <f>IF(X918=0,0,-1*X918^2/$Z$9)</f>
        <v>-6.3154005399578036E-2</v>
      </c>
      <c r="Z918" s="61">
        <f>IF($AA$9,$Z$9*($Q918-1)/(1+Y927*($Q918-1)),0)</f>
        <v>-7.9469494412456002E-2</v>
      </c>
      <c r="AA918" s="114">
        <f>IF(Z918=0,0,-1*Z918^2/$Z$9)</f>
        <v>-6.315400542171376E-2</v>
      </c>
      <c r="AB918" s="61">
        <f>IF($AA$9,$Z$9*($Q918-1)/(1+AA927*($Q918-1)),0)</f>
        <v>-7.9469494412456002E-2</v>
      </c>
      <c r="AC918" s="114">
        <f>IF(AB918=0,0,-1*AB918^2/$Z$9)</f>
        <v>-6.315400542171376E-2</v>
      </c>
      <c r="AD918" s="61">
        <f>IF($AA$9,$Z$9*($Q918-1)/(1+AC927*($Q918-1)),0)</f>
        <v>-7.9469494412456002E-2</v>
      </c>
      <c r="AE918" s="114">
        <f>IF(AD918=0,0,-1*AD918^2/$Z$9)</f>
        <v>-6.315400542171376E-2</v>
      </c>
      <c r="AF918" s="61">
        <f>IF($AA$9,$Z$9*($Q918-1)/(1+AE927*($Q918-1)),0)</f>
        <v>-7.9469494412456002E-2</v>
      </c>
      <c r="AG918" s="114">
        <f>IF(AF918=0,0,-1*AF918^2/$Z$9)</f>
        <v>-6.315400542171376E-2</v>
      </c>
      <c r="AH918" s="61">
        <f>IF($AA$9,$Z$9*($Q918-1)/(1+AG927*($Q918-1)),0)</f>
        <v>-7.9469494412456002E-2</v>
      </c>
      <c r="AI918" s="114">
        <f>IF(AH918=0,0,-1*AH918^2/$Z$9)</f>
        <v>-6.315400542171376E-2</v>
      </c>
      <c r="AJ918" s="61">
        <f>IF($AA$9,$Z$9*($Q918-1)/(1+AI927*($Q918-1)),0)</f>
        <v>-7.9469494412456002E-2</v>
      </c>
      <c r="AK918" s="114">
        <f>IF(AJ918=0,0,-1*AJ918^2/$Z$9)</f>
        <v>-6.315400542171376E-2</v>
      </c>
      <c r="AL918" s="61">
        <f>IF($AA$9,$Z$9*($Q918-1)/(1+AK927*($Q918-1)),0)</f>
        <v>-7.9469494412456002E-2</v>
      </c>
      <c r="AM918" s="114">
        <f>IF(AL918=0,0,-1*AL918^2/$Z$9)</f>
        <v>-6.315400542171376E-2</v>
      </c>
      <c r="AN918" s="61">
        <f>IF($AA$9,$Z$9*($Q918-1)/(1+AM927*($Q918-1)),0)</f>
        <v>-7.9469494412456002E-2</v>
      </c>
      <c r="AO918" s="114">
        <f>IF(AN918=0,0,-1*AN918^2/$Z$9)</f>
        <v>-6.315400542171376E-2</v>
      </c>
      <c r="AP918" s="61">
        <f>IF($AA$9,$Z$9*($Q918-1)/(1+AO927*($Q918-1)),0)</f>
        <v>-7.9469494412456002E-2</v>
      </c>
      <c r="AQ918" s="114">
        <f>IF(AP918=0,0,-1*AP918^2/$Z$9)</f>
        <v>-6.315400542171376E-2</v>
      </c>
      <c r="AR918" s="61">
        <f>IF($AA$9,$Z$9*($Q918-1)/(1+AQ927*($Q918-1)),0)</f>
        <v>-7.9469494412456002E-2</v>
      </c>
      <c r="AS918" s="114">
        <f>IF(AR918=0,0,-1*AR918^2/$Z$9)</f>
        <v>-6.315400542171376E-2</v>
      </c>
      <c r="AT918" s="61">
        <f>IF($AA$9,$Z$9*($Q918-1)/(1+AS927*($Q918-1)),0)</f>
        <v>-7.9469494412456002E-2</v>
      </c>
      <c r="AU918" s="114">
        <f>IF(AT918=0,0,-1*AT918^2/$Z$9)</f>
        <v>-6.315400542171376E-2</v>
      </c>
      <c r="AV918" s="61">
        <f>IF($AA$9,$Z$9*($Q918-1)/(1+AU927*($Q918-1)),0)</f>
        <v>-7.9469494412456002E-2</v>
      </c>
      <c r="AW918" s="114">
        <f>IF(AV918=0,0,-1*AV918^2/$Z$9)</f>
        <v>-6.315400542171376E-2</v>
      </c>
      <c r="AX918" s="61">
        <f>IF($AA$9,$Z$9*($Q918-1)/(1+AW927*($Q918-1)),0)</f>
        <v>-7.9469494412456002E-2</v>
      </c>
      <c r="AY918" s="114">
        <f>IF(AX918=0,0,-1*AX918^2/$Z$9)</f>
        <v>-6.315400542171376E-2</v>
      </c>
      <c r="AZ918" s="61">
        <f>IF($AA$9,$Z$9*($Q918-1)/(1+AY927*($Q918-1)),0)</f>
        <v>-7.9469494412456002E-2</v>
      </c>
      <c r="BA918" s="114">
        <f>IF(AZ918=0,0,-1*AZ918^2/$Z$9)</f>
        <v>-6.315400542171376E-2</v>
      </c>
      <c r="BB918" s="61">
        <f>IF($AA$9,$Z$9*($Q918-1)/(1+BA927*($Q918-1)),0)</f>
        <v>-7.9469494412456002E-2</v>
      </c>
      <c r="BC918" s="114">
        <f>IF(BB918=0,0,-1*BB918^2/$Z$9)</f>
        <v>-6.315400542171376E-2</v>
      </c>
      <c r="BD918" s="61">
        <f>IF($AA$9,$Z$9*($Q918-1)/(1+BC927*($Q918-1)),0)</f>
        <v>-7.9469494412456002E-2</v>
      </c>
      <c r="BE918" s="114">
        <f>IF(BD918=0,0,-1*BD918^2/$Z$9)</f>
        <v>-6.315400542171376E-2</v>
      </c>
      <c r="BF918" s="61">
        <f>IF($AA$9,$Z$9*($Q918-1)/(1+BE927*($Q918-1)),0)</f>
        <v>-7.9469494412456002E-2</v>
      </c>
      <c r="BG918" s="114">
        <f>IF(BF918=0,0,-1*BF918^2/$Z$9)</f>
        <v>-6.315400542171376E-2</v>
      </c>
      <c r="BH918" s="61">
        <f>IF($AA$9,$Z$9*($Q918-1)/(1+BG927*($Q918-1)),0)</f>
        <v>-7.9469494412456002E-2</v>
      </c>
      <c r="BI918" s="114">
        <f>IF(BH918=0,0,-1*BH918^2/$Z$9)</f>
        <v>-6.315400542171376E-2</v>
      </c>
      <c r="BJ918" s="61">
        <f>IF($AA$9,$Z$9*($Q918-1)/(1+BI927*($Q918-1)),0)</f>
        <v>-7.9469494412456002E-2</v>
      </c>
      <c r="BK918" s="114">
        <f>IF(BJ918=0,0,-1*BJ918^2/$Z$9)</f>
        <v>-6.315400542171376E-2</v>
      </c>
      <c r="BL918" s="61">
        <f>IF($AA$9,$Z$9*($Q918-1)/(1+BK927*($Q918-1)),0)</f>
        <v>-7.9469494412456002E-2</v>
      </c>
      <c r="BM918" s="114">
        <f>IF(BL918=0,0,-1*BL918^2/$Z$9)</f>
        <v>-6.315400542171376E-2</v>
      </c>
      <c r="BN918" s="61">
        <f>IF($AA$9,$Z$9*($Q918-1)/(1+BM927*($Q918-1)),0)</f>
        <v>-7.9469494412456002E-2</v>
      </c>
      <c r="BO918" s="114">
        <f>IF(BN918=0,0,-1*BN918^2/$Z$9)</f>
        <v>-6.315400542171376E-2</v>
      </c>
      <c r="BP918" s="61">
        <f>IF($AA$9,$Z$9*($Q918-1)/(1+BO927*($Q918-1)),0)</f>
        <v>-7.9469494412456002E-2</v>
      </c>
      <c r="BQ918" s="114">
        <f>IF(BP918=0,0,-1*BP918^2/$Z$9)</f>
        <v>-6.315400542171376E-2</v>
      </c>
      <c r="BR918" s="61">
        <f>IF($AA$9,$Z$9*($Q918-1)/(1+BQ927*($Q918-1)),0)</f>
        <v>-7.9469494412456002E-2</v>
      </c>
      <c r="BS918" s="114">
        <f>IF(BR918=0,0,-1*BR918^2/$Z$9)</f>
        <v>-6.315400542171376E-2</v>
      </c>
      <c r="BT918" s="61">
        <f>IF($AA$9,$Z$9*($Q918-1)/(1+BS927*($Q918-1)),0)</f>
        <v>-7.9469494412456002E-2</v>
      </c>
      <c r="BU918" s="114">
        <f>IF(BT918=0,0,-1*BT918^2/$Z$9)</f>
        <v>-6.315400542171376E-2</v>
      </c>
      <c r="BV918" s="61">
        <f>IF($AA$9,$Z$9*($Q918-1)/(1+BU927*($Q918-1)),0)</f>
        <v>-7.9469494412456002E-2</v>
      </c>
      <c r="BW918" s="114">
        <f>IF(BV918=0,0,-1*BV918^2/$Z$9)</f>
        <v>-6.315400542171376E-2</v>
      </c>
      <c r="BX918" s="61">
        <f>IF($AA$9,$Z$9*($Q918-1)/(1+BW927*($Q918-1)),0)</f>
        <v>-7.9469494412456002E-2</v>
      </c>
      <c r="BY918" s="114">
        <f>IF(BX918=0,0,-1*BX918^2/$Z$9)</f>
        <v>-6.315400542171376E-2</v>
      </c>
      <c r="BZ918" s="61">
        <f>IF($AA$9,$Z$9*($Q918-1)/(1+BY927*($Q918-1)),0)</f>
        <v>-7.9469494412456002E-2</v>
      </c>
      <c r="CA918" s="114">
        <f>IF(BZ918=0,0,-1*BZ918^2/$Z$9)</f>
        <v>-6.315400542171376E-2</v>
      </c>
      <c r="CB918" s="61">
        <f>IF($AA$9,$Z$9*($Q918-1)/(1+CA927*($Q918-1)),0)</f>
        <v>-7.9469494412456002E-2</v>
      </c>
      <c r="CC918" s="114">
        <f>IF(CB918=0,0,-1*CB918^2/$Z$9)</f>
        <v>-6.315400542171376E-2</v>
      </c>
      <c r="CD918" s="61">
        <f>IF($AA$9,$Z$9*($Q918-1)/(1+CC927*($Q918-1)),0)</f>
        <v>-7.9469494412456002E-2</v>
      </c>
      <c r="CE918" s="114">
        <f>IF(CD918=0,0,-1*CD918^2/$Z$9)</f>
        <v>-6.315400542171376E-2</v>
      </c>
      <c r="CF918" s="61">
        <f>IF($AA$9,$Z$9*($Q918-1)/(1+CE927*($Q918-1)),0)</f>
        <v>-7.9469494412456002E-2</v>
      </c>
      <c r="CG918" s="114">
        <f>IF(CF918=0,0,-1*CF918^2/$Z$9)</f>
        <v>-6.315400542171376E-2</v>
      </c>
      <c r="CH918" s="61">
        <f>IF($AA$9,$Z$9*($Q918-1)/(1+CG927*($Q918-1)),0)</f>
        <v>-7.9469494412456002E-2</v>
      </c>
      <c r="CI918" s="114">
        <f>IF(CH918=0,0,-1*CH918^2/$Z$9)</f>
        <v>-6.315400542171376E-2</v>
      </c>
      <c r="CJ918" s="61">
        <f>IF($AA$9,$Z$9*($Q918-1)/(1+CI927*($Q918-1)),0)</f>
        <v>-7.9469494412456002E-2</v>
      </c>
      <c r="CK918" s="114">
        <f>IF(CJ918=0,0,-1*CJ918^2/$Z$9)</f>
        <v>-6.315400542171376E-2</v>
      </c>
      <c r="CL918" s="61">
        <f>IF($AA$9,$Z$9*($Q918-1)/(1+CK927*($Q918-1)),0)</f>
        <v>-7.9469494412456002E-2</v>
      </c>
      <c r="CM918" s="114">
        <f>IF(CL918=0,0,-1*CL918^2/$Z$9)</f>
        <v>-6.315400542171376E-2</v>
      </c>
      <c r="CN918" s="61">
        <f>IF($AA$9,$Z$9*($Q918-1)/(1+CM927*($Q918-1)),0)</f>
        <v>-7.9469494412456002E-2</v>
      </c>
      <c r="CO918" s="114">
        <f>IF(CN918=0,0,-1*CN918^2/$Z$9)</f>
        <v>-6.315400542171376E-2</v>
      </c>
      <c r="CP918" s="61">
        <f>IF($AA$9,$Z$9*($Q918-1)/(1+CO927*($Q918-1)),0)</f>
        <v>-7.9469494412456002E-2</v>
      </c>
      <c r="CQ918" s="114">
        <f>IF(CP918=0,0,-1*CP918^2/$Z$9)</f>
        <v>-6.315400542171376E-2</v>
      </c>
      <c r="CR918" s="61">
        <f>IF($AA$9,$Z$9*($Q918-1)/(1+CQ927*($Q918-1)),0)</f>
        <v>-7.9469494412456002E-2</v>
      </c>
      <c r="CS918" s="114">
        <f>IF(CR918=0,0,-1*CR918^2/$Z$9)</f>
        <v>-6.315400542171376E-2</v>
      </c>
      <c r="CT918" s="61">
        <f>IF($AA$9,$Z$9*($Q918-1)/(1+CS927*($Q918-1)),0)</f>
        <v>-7.9469494412456002E-2</v>
      </c>
      <c r="CU918" s="114">
        <f>IF(CT918=0,0,-1*CT918^2/$Z$9)</f>
        <v>-6.315400542171376E-2</v>
      </c>
      <c r="CV918" s="61">
        <f>IF($AA$9,$Z$9*($Q918-1)/(1+CU927*($Q918-1)),0)</f>
        <v>-7.9469494412456002E-2</v>
      </c>
      <c r="CW918" s="114">
        <f>IF(CV918=0,0,-1*CV918^2/$Z$9)</f>
        <v>-6.315400542171376E-2</v>
      </c>
      <c r="CX918" s="61">
        <f>IF($AA$9,$Z$9*($Q918-1)/(1+CW927*($Q918-1)),0)</f>
        <v>-7.9469494412456002E-2</v>
      </c>
      <c r="CY918" s="114">
        <f>IF(CX918=0,0,-1*CX918^2/$Z$9)</f>
        <v>-6.315400542171376E-2</v>
      </c>
      <c r="CZ918" s="61">
        <f>IF($AA$9,$Z$9*($Q918-1)/(1+CY927*($Q918-1)),0)</f>
        <v>-7.9469494412456002E-2</v>
      </c>
      <c r="DA918" s="114">
        <f>IF(CZ918=0,0,-1*CZ918^2/$Z$9)</f>
        <v>-6.315400542171376E-2</v>
      </c>
      <c r="DB918" s="61">
        <f>IF($AA$9,$Z$9*($Q918-1)/(1+DA927*($Q918-1)),0)</f>
        <v>-7.9469494412456002E-2</v>
      </c>
      <c r="DC918" s="114">
        <f>IF(DB918=0,0,-1*DB918^2/$Z$9)</f>
        <v>-6.315400542171376E-2</v>
      </c>
      <c r="DD918" s="61">
        <f>IF($AA$9,$Z$9*($Q918-1)/(1+DC927*($Q918-1)),0)</f>
        <v>-7.9469494412456002E-2</v>
      </c>
      <c r="DE918" s="114">
        <f>IF(DD918=0,0,-1*DD918^2/$Z$9)</f>
        <v>-6.315400542171376E-2</v>
      </c>
      <c r="DF918" s="61">
        <f>IF($AA$9,$Z$9*($Q918-1)/(1+DE927*($Q918-1)),0)</f>
        <v>-7.9469494412456002E-2</v>
      </c>
      <c r="DG918" s="114">
        <f>IF(DF918=0,0,-1*DF918^2/$Z$9)</f>
        <v>-6.315400542171376E-2</v>
      </c>
      <c r="DH918" s="61">
        <f>IF($AA$9,$Z$9*($Q918-1)/(1+DG927*($Q918-1)),0)</f>
        <v>-7.9469494412456002E-2</v>
      </c>
      <c r="DI918" s="114">
        <f>IF(DH918=0,0,-1*DH918^2/$Z$9)</f>
        <v>-6.315400542171376E-2</v>
      </c>
      <c r="DJ918" s="61">
        <f>IF($AA$9,$Z$9*($Q918-1)/(1+DI927*($Q918-1)),0)</f>
        <v>-7.9469494412456002E-2</v>
      </c>
      <c r="DK918" s="114">
        <f>IF(DJ918=0,0,-1*DJ918^2/$Z$9)</f>
        <v>-6.315400542171376E-2</v>
      </c>
      <c r="DL918" s="61">
        <f>IF($AA$9,$Z$9*($Q918-1)/(1+DK927*($Q918-1)),0)</f>
        <v>-7.9469494412456002E-2</v>
      </c>
      <c r="DM918" s="154">
        <f>IF(DL918=0,0,-1*DL918^2/$Z$9)</f>
        <v>-6.315400542171376E-2</v>
      </c>
    </row>
    <row r="919" spans="14:117" x14ac:dyDescent="0.25">
      <c r="N919" s="153">
        <f>$Z$10/(O914*(Q919-1)+1)</f>
        <v>0.1259270619749992</v>
      </c>
      <c r="O919" s="169">
        <f t="shared" si="161"/>
        <v>1.9272764549342288E-2</v>
      </c>
      <c r="P919" s="78">
        <v>4</v>
      </c>
      <c r="Q919" s="61">
        <f>IF($AA$10,AV894/AV906,0)</f>
        <v>0.15304704363839272</v>
      </c>
      <c r="R919" s="61">
        <f>IF($AA$10,$Z$10*($Q919-1)/(1+O874*($Q919-1)),0)</f>
        <v>-0.10665429742565685</v>
      </c>
      <c r="S919" s="114">
        <f>IF(R919=0,0,-1*R919^2/$Z$10)</f>
        <v>-0.11375139159360473</v>
      </c>
      <c r="T919" s="61">
        <f>IF($AA$10,$Z$10*($Q919-1)/(1+S927*($Q919-1)),0)</f>
        <v>-0.10707652945557412</v>
      </c>
      <c r="U919" s="114">
        <f>IF(T919=0,0,-1*T919^2/$Z$10)</f>
        <v>-0.11465383160250434</v>
      </c>
      <c r="V919" s="61">
        <f>IF($AA$10,$Z$10*($Q919-1)/(1+U927*($Q919-1)),0)</f>
        <v>-0.10665266410552968</v>
      </c>
      <c r="W919" s="114">
        <f>IF(V919=0,0,-1*V919^2/$Z$10)</f>
        <v>-0.11374790760806937</v>
      </c>
      <c r="X919" s="61">
        <f>IF($AA$10,$Z$10*($Q919-1)/(1+W927*($Q919-1)),0)</f>
        <v>-0.10665429740057165</v>
      </c>
      <c r="Y919" s="114">
        <f>IF(X919=0,0,-1*X919^2/$Z$10)</f>
        <v>-0.11375139154009585</v>
      </c>
      <c r="Z919" s="61">
        <f>IF($AA$10,$Z$10*($Q919-1)/(1+Y927*($Q919-1)),0)</f>
        <v>-0.10665429742565692</v>
      </c>
      <c r="AA919" s="114">
        <f>IF(Z919=0,0,-1*Z919^2/$Z$10)</f>
        <v>-0.11375139159360489</v>
      </c>
      <c r="AB919" s="61">
        <f>IF($AA$10,$Z$10*($Q919-1)/(1+AA927*($Q919-1)),0)</f>
        <v>-0.10665429742565692</v>
      </c>
      <c r="AC919" s="114">
        <f>IF(AB919=0,0,-1*AB919^2/$Z$10)</f>
        <v>-0.11375139159360489</v>
      </c>
      <c r="AD919" s="61">
        <f>IF($AA$10,$Z$10*($Q919-1)/(1+AC927*($Q919-1)),0)</f>
        <v>-0.10665429742565692</v>
      </c>
      <c r="AE919" s="114">
        <f>IF(AD919=0,0,-1*AD919^2/$Z$10)</f>
        <v>-0.11375139159360489</v>
      </c>
      <c r="AF919" s="61">
        <f>IF($AA$10,$Z$10*($Q919-1)/(1+AE927*($Q919-1)),0)</f>
        <v>-0.10665429742565692</v>
      </c>
      <c r="AG919" s="114">
        <f>IF(AF919=0,0,-1*AF919^2/$Z$10)</f>
        <v>-0.11375139159360489</v>
      </c>
      <c r="AH919" s="61">
        <f>IF($AA$10,$Z$10*($Q919-1)/(1+AG927*($Q919-1)),0)</f>
        <v>-0.10665429742565692</v>
      </c>
      <c r="AI919" s="114">
        <f>IF(AH919=0,0,-1*AH919^2/$Z$10)</f>
        <v>-0.11375139159360489</v>
      </c>
      <c r="AJ919" s="61">
        <f>IF($AA$10,$Z$10*($Q919-1)/(1+AI927*($Q919-1)),0)</f>
        <v>-0.10665429742565692</v>
      </c>
      <c r="AK919" s="114">
        <f>IF(AJ919=0,0,-1*AJ919^2/$Z$10)</f>
        <v>-0.11375139159360489</v>
      </c>
      <c r="AL919" s="61">
        <f>IF($AA$10,$Z$10*($Q919-1)/(1+AK927*($Q919-1)),0)</f>
        <v>-0.10665429742565692</v>
      </c>
      <c r="AM919" s="114">
        <f>IF(AL919=0,0,-1*AL919^2/$Z$10)</f>
        <v>-0.11375139159360489</v>
      </c>
      <c r="AN919" s="61">
        <f>IF($AA$10,$Z$10*($Q919-1)/(1+AM927*($Q919-1)),0)</f>
        <v>-0.10665429742565692</v>
      </c>
      <c r="AO919" s="114">
        <f>IF(AN919=0,0,-1*AN919^2/$Z$10)</f>
        <v>-0.11375139159360489</v>
      </c>
      <c r="AP919" s="61">
        <f>IF($AA$10,$Z$10*($Q919-1)/(1+AO927*($Q919-1)),0)</f>
        <v>-0.10665429742565692</v>
      </c>
      <c r="AQ919" s="114">
        <f>IF(AP919=0,0,-1*AP919^2/$Z$10)</f>
        <v>-0.11375139159360489</v>
      </c>
      <c r="AR919" s="61">
        <f>IF($AA$10,$Z$10*($Q919-1)/(1+AQ927*($Q919-1)),0)</f>
        <v>-0.10665429742565692</v>
      </c>
      <c r="AS919" s="114">
        <f>IF(AR919=0,0,-1*AR919^2/$Z$10)</f>
        <v>-0.11375139159360489</v>
      </c>
      <c r="AT919" s="61">
        <f>IF($AA$10,$Z$10*($Q919-1)/(1+AS927*($Q919-1)),0)</f>
        <v>-0.10665429742565692</v>
      </c>
      <c r="AU919" s="114">
        <f>IF(AT919=0,0,-1*AT919^2/$Z$10)</f>
        <v>-0.11375139159360489</v>
      </c>
      <c r="AV919" s="61">
        <f>IF($AA$10,$Z$10*($Q919-1)/(1+AU927*($Q919-1)),0)</f>
        <v>-0.10665429742565692</v>
      </c>
      <c r="AW919" s="114">
        <f>IF(AV919=0,0,-1*AV919^2/$Z$10)</f>
        <v>-0.11375139159360489</v>
      </c>
      <c r="AX919" s="61">
        <f>IF($AA$10,$Z$10*($Q919-1)/(1+AW927*($Q919-1)),0)</f>
        <v>-0.10665429742565692</v>
      </c>
      <c r="AY919" s="114">
        <f>IF(AX919=0,0,-1*AX919^2/$Z$10)</f>
        <v>-0.11375139159360489</v>
      </c>
      <c r="AZ919" s="61">
        <f>IF($AA$10,$Z$10*($Q919-1)/(1+AY927*($Q919-1)),0)</f>
        <v>-0.10665429742565692</v>
      </c>
      <c r="BA919" s="114">
        <f>IF(AZ919=0,0,-1*AZ919^2/$Z$10)</f>
        <v>-0.11375139159360489</v>
      </c>
      <c r="BB919" s="61">
        <f>IF($AA$10,$Z$10*($Q919-1)/(1+BA927*($Q919-1)),0)</f>
        <v>-0.10665429742565692</v>
      </c>
      <c r="BC919" s="114">
        <f>IF(BB919=0,0,-1*BB919^2/$Z$10)</f>
        <v>-0.11375139159360489</v>
      </c>
      <c r="BD919" s="61">
        <f>IF($AA$10,$Z$10*($Q919-1)/(1+BC927*($Q919-1)),0)</f>
        <v>-0.10665429742565692</v>
      </c>
      <c r="BE919" s="114">
        <f>IF(BD919=0,0,-1*BD919^2/$Z$10)</f>
        <v>-0.11375139159360489</v>
      </c>
      <c r="BF919" s="61">
        <f>IF($AA$10,$Z$10*($Q919-1)/(1+BE927*($Q919-1)),0)</f>
        <v>-0.10665429742565692</v>
      </c>
      <c r="BG919" s="114">
        <f>IF(BF919=0,0,-1*BF919^2/$Z$10)</f>
        <v>-0.11375139159360489</v>
      </c>
      <c r="BH919" s="61">
        <f>IF($AA$10,$Z$10*($Q919-1)/(1+BG927*($Q919-1)),0)</f>
        <v>-0.10665429742565692</v>
      </c>
      <c r="BI919" s="114">
        <f>IF(BH919=0,0,-1*BH919^2/$Z$10)</f>
        <v>-0.11375139159360489</v>
      </c>
      <c r="BJ919" s="61">
        <f>IF($AA$10,$Z$10*($Q919-1)/(1+BI927*($Q919-1)),0)</f>
        <v>-0.10665429742565692</v>
      </c>
      <c r="BK919" s="114">
        <f>IF(BJ919=0,0,-1*BJ919^2/$Z$10)</f>
        <v>-0.11375139159360489</v>
      </c>
      <c r="BL919" s="61">
        <f>IF($AA$10,$Z$10*($Q919-1)/(1+BK927*($Q919-1)),0)</f>
        <v>-0.10665429742565692</v>
      </c>
      <c r="BM919" s="114">
        <f>IF(BL919=0,0,-1*BL919^2/$Z$10)</f>
        <v>-0.11375139159360489</v>
      </c>
      <c r="BN919" s="61">
        <f>IF($AA$10,$Z$10*($Q919-1)/(1+BM927*($Q919-1)),0)</f>
        <v>-0.10665429742565692</v>
      </c>
      <c r="BO919" s="114">
        <f>IF(BN919=0,0,-1*BN919^2/$Z$10)</f>
        <v>-0.11375139159360489</v>
      </c>
      <c r="BP919" s="61">
        <f>IF($AA$10,$Z$10*($Q919-1)/(1+BO927*($Q919-1)),0)</f>
        <v>-0.10665429742565692</v>
      </c>
      <c r="BQ919" s="114">
        <f>IF(BP919=0,0,-1*BP919^2/$Z$10)</f>
        <v>-0.11375139159360489</v>
      </c>
      <c r="BR919" s="61">
        <f>IF($AA$10,$Z$10*($Q919-1)/(1+BQ927*($Q919-1)),0)</f>
        <v>-0.10665429742565692</v>
      </c>
      <c r="BS919" s="114">
        <f>IF(BR919=0,0,-1*BR919^2/$Z$10)</f>
        <v>-0.11375139159360489</v>
      </c>
      <c r="BT919" s="61">
        <f>IF($AA$10,$Z$10*($Q919-1)/(1+BS927*($Q919-1)),0)</f>
        <v>-0.10665429742565692</v>
      </c>
      <c r="BU919" s="114">
        <f>IF(BT919=0,0,-1*BT919^2/$Z$10)</f>
        <v>-0.11375139159360489</v>
      </c>
      <c r="BV919" s="61">
        <f>IF($AA$10,$Z$10*($Q919-1)/(1+BU927*($Q919-1)),0)</f>
        <v>-0.10665429742565692</v>
      </c>
      <c r="BW919" s="114">
        <f>IF(BV919=0,0,-1*BV919^2/$Z$10)</f>
        <v>-0.11375139159360489</v>
      </c>
      <c r="BX919" s="61">
        <f>IF($AA$10,$Z$10*($Q919-1)/(1+BW927*($Q919-1)),0)</f>
        <v>-0.10665429742565692</v>
      </c>
      <c r="BY919" s="114">
        <f>IF(BX919=0,0,-1*BX919^2/$Z$10)</f>
        <v>-0.11375139159360489</v>
      </c>
      <c r="BZ919" s="61">
        <f>IF($AA$10,$Z$10*($Q919-1)/(1+BY927*($Q919-1)),0)</f>
        <v>-0.10665429742565692</v>
      </c>
      <c r="CA919" s="114">
        <f>IF(BZ919=0,0,-1*BZ919^2/$Z$10)</f>
        <v>-0.11375139159360489</v>
      </c>
      <c r="CB919" s="61">
        <f>IF($AA$10,$Z$10*($Q919-1)/(1+CA927*($Q919-1)),0)</f>
        <v>-0.10665429742565692</v>
      </c>
      <c r="CC919" s="114">
        <f>IF(CB919=0,0,-1*CB919^2/$Z$10)</f>
        <v>-0.11375139159360489</v>
      </c>
      <c r="CD919" s="61">
        <f>IF($AA$10,$Z$10*($Q919-1)/(1+CC927*($Q919-1)),0)</f>
        <v>-0.10665429742565692</v>
      </c>
      <c r="CE919" s="114">
        <f>IF(CD919=0,0,-1*CD919^2/$Z$10)</f>
        <v>-0.11375139159360489</v>
      </c>
      <c r="CF919" s="61">
        <f>IF($AA$10,$Z$10*($Q919-1)/(1+CE927*($Q919-1)),0)</f>
        <v>-0.10665429742565692</v>
      </c>
      <c r="CG919" s="114">
        <f>IF(CF919=0,0,-1*CF919^2/$Z$10)</f>
        <v>-0.11375139159360489</v>
      </c>
      <c r="CH919" s="61">
        <f>IF($AA$10,$Z$10*($Q919-1)/(1+CG927*($Q919-1)),0)</f>
        <v>-0.10665429742565692</v>
      </c>
      <c r="CI919" s="114">
        <f>IF(CH919=0,0,-1*CH919^2/$Z$10)</f>
        <v>-0.11375139159360489</v>
      </c>
      <c r="CJ919" s="61">
        <f>IF($AA$10,$Z$10*($Q919-1)/(1+CI927*($Q919-1)),0)</f>
        <v>-0.10665429742565692</v>
      </c>
      <c r="CK919" s="114">
        <f>IF(CJ919=0,0,-1*CJ919^2/$Z$10)</f>
        <v>-0.11375139159360489</v>
      </c>
      <c r="CL919" s="61">
        <f>IF($AA$10,$Z$10*($Q919-1)/(1+CK927*($Q919-1)),0)</f>
        <v>-0.10665429742565692</v>
      </c>
      <c r="CM919" s="114">
        <f>IF(CL919=0,0,-1*CL919^2/$Z$10)</f>
        <v>-0.11375139159360489</v>
      </c>
      <c r="CN919" s="61">
        <f>IF($AA$10,$Z$10*($Q919-1)/(1+CM927*($Q919-1)),0)</f>
        <v>-0.10665429742565692</v>
      </c>
      <c r="CO919" s="114">
        <f>IF(CN919=0,0,-1*CN919^2/$Z$10)</f>
        <v>-0.11375139159360489</v>
      </c>
      <c r="CP919" s="61">
        <f>IF($AA$10,$Z$10*($Q919-1)/(1+CO927*($Q919-1)),0)</f>
        <v>-0.10665429742565692</v>
      </c>
      <c r="CQ919" s="114">
        <f>IF(CP919=0,0,-1*CP919^2/$Z$10)</f>
        <v>-0.11375139159360489</v>
      </c>
      <c r="CR919" s="61">
        <f>IF($AA$10,$Z$10*($Q919-1)/(1+CQ927*($Q919-1)),0)</f>
        <v>-0.10665429742565692</v>
      </c>
      <c r="CS919" s="114">
        <f>IF(CR919=0,0,-1*CR919^2/$Z$10)</f>
        <v>-0.11375139159360489</v>
      </c>
      <c r="CT919" s="61">
        <f>IF($AA$10,$Z$10*($Q919-1)/(1+CS927*($Q919-1)),0)</f>
        <v>-0.10665429742565692</v>
      </c>
      <c r="CU919" s="114">
        <f>IF(CT919=0,0,-1*CT919^2/$Z$10)</f>
        <v>-0.11375139159360489</v>
      </c>
      <c r="CV919" s="61">
        <f>IF($AA$10,$Z$10*($Q919-1)/(1+CU927*($Q919-1)),0)</f>
        <v>-0.10665429742565692</v>
      </c>
      <c r="CW919" s="114">
        <f>IF(CV919=0,0,-1*CV919^2/$Z$10)</f>
        <v>-0.11375139159360489</v>
      </c>
      <c r="CX919" s="61">
        <f>IF($AA$10,$Z$10*($Q919-1)/(1+CW927*($Q919-1)),0)</f>
        <v>-0.10665429742565692</v>
      </c>
      <c r="CY919" s="114">
        <f>IF(CX919=0,0,-1*CX919^2/$Z$10)</f>
        <v>-0.11375139159360489</v>
      </c>
      <c r="CZ919" s="61">
        <f>IF($AA$10,$Z$10*($Q919-1)/(1+CY927*($Q919-1)),0)</f>
        <v>-0.10665429742565692</v>
      </c>
      <c r="DA919" s="114">
        <f>IF(CZ919=0,0,-1*CZ919^2/$Z$10)</f>
        <v>-0.11375139159360489</v>
      </c>
      <c r="DB919" s="61">
        <f>IF($AA$10,$Z$10*($Q919-1)/(1+DA927*($Q919-1)),0)</f>
        <v>-0.10665429742565692</v>
      </c>
      <c r="DC919" s="114">
        <f>IF(DB919=0,0,-1*DB919^2/$Z$10)</f>
        <v>-0.11375139159360489</v>
      </c>
      <c r="DD919" s="61">
        <f>IF($AA$10,$Z$10*($Q919-1)/(1+DC927*($Q919-1)),0)</f>
        <v>-0.10665429742565692</v>
      </c>
      <c r="DE919" s="114">
        <f>IF(DD919=0,0,-1*DD919^2/$Z$10)</f>
        <v>-0.11375139159360489</v>
      </c>
      <c r="DF919" s="61">
        <f>IF($AA$10,$Z$10*($Q919-1)/(1+DE927*($Q919-1)),0)</f>
        <v>-0.10665429742565692</v>
      </c>
      <c r="DG919" s="114">
        <f>IF(DF919=0,0,-1*DF919^2/$Z$10)</f>
        <v>-0.11375139159360489</v>
      </c>
      <c r="DH919" s="61">
        <f>IF($AA$10,$Z$10*($Q919-1)/(1+DG927*($Q919-1)),0)</f>
        <v>-0.10665429742565692</v>
      </c>
      <c r="DI919" s="114">
        <f>IF(DH919=0,0,-1*DH919^2/$Z$10)</f>
        <v>-0.11375139159360489</v>
      </c>
      <c r="DJ919" s="61">
        <f>IF($AA$10,$Z$10*($Q919-1)/(1+DI927*($Q919-1)),0)</f>
        <v>-0.10665429742565692</v>
      </c>
      <c r="DK919" s="114">
        <f>IF(DJ919=0,0,-1*DJ919^2/$Z$10)</f>
        <v>-0.11375139159360489</v>
      </c>
      <c r="DL919" s="61">
        <f>IF($AA$10,$Z$10*($Q919-1)/(1+DK927*($Q919-1)),0)</f>
        <v>-0.10665429742565692</v>
      </c>
      <c r="DM919" s="154">
        <f>IF(DL919=0,0,-1*DL919^2/$Z$10)</f>
        <v>-0.11375139159360489</v>
      </c>
    </row>
    <row r="920" spans="14:117" x14ac:dyDescent="0.25">
      <c r="N920" s="153">
        <f>$Z$11/(O914*(Q920-1)+1)</f>
        <v>0.12573146516577915</v>
      </c>
      <c r="O920" s="169">
        <f t="shared" si="161"/>
        <v>1.9881780321608793E-2</v>
      </c>
      <c r="P920" s="78">
        <v>5</v>
      </c>
      <c r="Q920" s="61">
        <f>IF($AA$11,AV895/AV907,0)</f>
        <v>0.15812891622152273</v>
      </c>
      <c r="R920" s="61">
        <f>IF($AA$11,$Z$11*($Q920-1)/(1+O874*($Q920-1)),0)</f>
        <v>-0.10584968484417026</v>
      </c>
      <c r="S920" s="114">
        <f>IF(R920=0,0,-1*R920^2/$Z$11)</f>
        <v>-0.11204155781610167</v>
      </c>
      <c r="T920" s="61">
        <f>IF($AA$11,$Z$11*($Q920-1)/(1+S927*($Q920-1)),0)</f>
        <v>-0.10626555774797136</v>
      </c>
      <c r="U920" s="114">
        <f>IF(T920=0,0,-1*T920^2/$Z$11)</f>
        <v>-0.11292368763487437</v>
      </c>
      <c r="V920" s="61">
        <f>IF($AA$11,$Z$11*($Q920-1)/(1+U927*($Q920-1)),0)</f>
        <v>-0.10584807607481775</v>
      </c>
      <c r="W920" s="114">
        <f>IF(V920=0,0,-1*V920^2/$Z$11)</f>
        <v>-0.11203815208740406</v>
      </c>
      <c r="X920" s="61">
        <f>IF($AA$11,$Z$11*($Q920-1)/(1+W927*($Q920-1)),0)</f>
        <v>-0.10584968481946214</v>
      </c>
      <c r="Y920" s="114">
        <f>IF(X920=0,0,-1*X920^2/$Z$11)</f>
        <v>-0.11204155776379472</v>
      </c>
      <c r="Z920" s="61">
        <f>IF($AA$11,$Z$11*($Q920-1)/(1+Y927*($Q920-1)),0)</f>
        <v>-0.10584968484417036</v>
      </c>
      <c r="AA920" s="114">
        <f>IF(Z920=0,0,-1*Z920^2/$Z$11)</f>
        <v>-0.11204155781610188</v>
      </c>
      <c r="AB920" s="61">
        <f>IF($AA$11,$Z$11*($Q920-1)/(1+AA927*($Q920-1)),0)</f>
        <v>-0.10584968484417036</v>
      </c>
      <c r="AC920" s="114">
        <f>IF(AB920=0,0,-1*AB920^2/$Z$11)</f>
        <v>-0.11204155781610188</v>
      </c>
      <c r="AD920" s="61">
        <f>IF($AA$11,$Z$11*($Q920-1)/(1+AC927*($Q920-1)),0)</f>
        <v>-0.10584968484417036</v>
      </c>
      <c r="AE920" s="114">
        <f>IF(AD920=0,0,-1*AD920^2/$Z$11)</f>
        <v>-0.11204155781610188</v>
      </c>
      <c r="AF920" s="61">
        <f>IF($AA$11,$Z$11*($Q920-1)/(1+AE927*($Q920-1)),0)</f>
        <v>-0.10584968484417036</v>
      </c>
      <c r="AG920" s="114">
        <f>IF(AF920=0,0,-1*AF920^2/$Z$11)</f>
        <v>-0.11204155781610188</v>
      </c>
      <c r="AH920" s="61">
        <f>IF($AA$11,$Z$11*($Q920-1)/(1+AG927*($Q920-1)),0)</f>
        <v>-0.10584968484417036</v>
      </c>
      <c r="AI920" s="114">
        <f>IF(AH920=0,0,-1*AH920^2/$Z$11)</f>
        <v>-0.11204155781610188</v>
      </c>
      <c r="AJ920" s="61">
        <f>IF($AA$11,$Z$11*($Q920-1)/(1+AI927*($Q920-1)),0)</f>
        <v>-0.10584968484417036</v>
      </c>
      <c r="AK920" s="114">
        <f>IF(AJ920=0,0,-1*AJ920^2/$Z$11)</f>
        <v>-0.11204155781610188</v>
      </c>
      <c r="AL920" s="61">
        <f>IF($AA$11,$Z$11*($Q920-1)/(1+AK927*($Q920-1)),0)</f>
        <v>-0.10584968484417036</v>
      </c>
      <c r="AM920" s="114">
        <f>IF(AL920=0,0,-1*AL920^2/$Z$11)</f>
        <v>-0.11204155781610188</v>
      </c>
      <c r="AN920" s="61">
        <f>IF($AA$11,$Z$11*($Q920-1)/(1+AM927*($Q920-1)),0)</f>
        <v>-0.10584968484417036</v>
      </c>
      <c r="AO920" s="114">
        <f>IF(AN920=0,0,-1*AN920^2/$Z$11)</f>
        <v>-0.11204155781610188</v>
      </c>
      <c r="AP920" s="61">
        <f>IF($AA$11,$Z$11*($Q920-1)/(1+AO927*($Q920-1)),0)</f>
        <v>-0.10584968484417036</v>
      </c>
      <c r="AQ920" s="114">
        <f>IF(AP920=0,0,-1*AP920^2/$Z$11)</f>
        <v>-0.11204155781610188</v>
      </c>
      <c r="AR920" s="61">
        <f>IF($AA$11,$Z$11*($Q920-1)/(1+AQ927*($Q920-1)),0)</f>
        <v>-0.10584968484417036</v>
      </c>
      <c r="AS920" s="114">
        <f>IF(AR920=0,0,-1*AR920^2/$Z$11)</f>
        <v>-0.11204155781610188</v>
      </c>
      <c r="AT920" s="61">
        <f>IF($AA$11,$Z$11*($Q920-1)/(1+AS927*($Q920-1)),0)</f>
        <v>-0.10584968484417036</v>
      </c>
      <c r="AU920" s="114">
        <f>IF(AT920=0,0,-1*AT920^2/$Z$11)</f>
        <v>-0.11204155781610188</v>
      </c>
      <c r="AV920" s="61">
        <f>IF($AA$11,$Z$11*($Q920-1)/(1+AU927*($Q920-1)),0)</f>
        <v>-0.10584968484417036</v>
      </c>
      <c r="AW920" s="114">
        <f>IF(AV920=0,0,-1*AV920^2/$Z$11)</f>
        <v>-0.11204155781610188</v>
      </c>
      <c r="AX920" s="61">
        <f>IF($AA$11,$Z$11*($Q920-1)/(1+AW927*($Q920-1)),0)</f>
        <v>-0.10584968484417036</v>
      </c>
      <c r="AY920" s="114">
        <f>IF(AX920=0,0,-1*AX920^2/$Z$11)</f>
        <v>-0.11204155781610188</v>
      </c>
      <c r="AZ920" s="61">
        <f>IF($AA$11,$Z$11*($Q920-1)/(1+AY927*($Q920-1)),0)</f>
        <v>-0.10584968484417036</v>
      </c>
      <c r="BA920" s="114">
        <f>IF(AZ920=0,0,-1*AZ920^2/$Z$11)</f>
        <v>-0.11204155781610188</v>
      </c>
      <c r="BB920" s="61">
        <f>IF($AA$11,$Z$11*($Q920-1)/(1+BA927*($Q920-1)),0)</f>
        <v>-0.10584968484417036</v>
      </c>
      <c r="BC920" s="114">
        <f>IF(BB920=0,0,-1*BB920^2/$Z$11)</f>
        <v>-0.11204155781610188</v>
      </c>
      <c r="BD920" s="61">
        <f>IF($AA$11,$Z$11*($Q920-1)/(1+BC927*($Q920-1)),0)</f>
        <v>-0.10584968484417036</v>
      </c>
      <c r="BE920" s="114">
        <f>IF(BD920=0,0,-1*BD920^2/$Z$11)</f>
        <v>-0.11204155781610188</v>
      </c>
      <c r="BF920" s="61">
        <f>IF($AA$11,$Z$11*($Q920-1)/(1+BE927*($Q920-1)),0)</f>
        <v>-0.10584968484417036</v>
      </c>
      <c r="BG920" s="114">
        <f>IF(BF920=0,0,-1*BF920^2/$Z$11)</f>
        <v>-0.11204155781610188</v>
      </c>
      <c r="BH920" s="61">
        <f>IF($AA$11,$Z$11*($Q920-1)/(1+BG927*($Q920-1)),0)</f>
        <v>-0.10584968484417036</v>
      </c>
      <c r="BI920" s="114">
        <f>IF(BH920=0,0,-1*BH920^2/$Z$11)</f>
        <v>-0.11204155781610188</v>
      </c>
      <c r="BJ920" s="61">
        <f>IF($AA$11,$Z$11*($Q920-1)/(1+BI927*($Q920-1)),0)</f>
        <v>-0.10584968484417036</v>
      </c>
      <c r="BK920" s="114">
        <f>IF(BJ920=0,0,-1*BJ920^2/$Z$11)</f>
        <v>-0.11204155781610188</v>
      </c>
      <c r="BL920" s="61">
        <f>IF($AA$11,$Z$11*($Q920-1)/(1+BK927*($Q920-1)),0)</f>
        <v>-0.10584968484417036</v>
      </c>
      <c r="BM920" s="114">
        <f>IF(BL920=0,0,-1*BL920^2/$Z$11)</f>
        <v>-0.11204155781610188</v>
      </c>
      <c r="BN920" s="61">
        <f>IF($AA$11,$Z$11*($Q920-1)/(1+BM927*($Q920-1)),0)</f>
        <v>-0.10584968484417036</v>
      </c>
      <c r="BO920" s="114">
        <f>IF(BN920=0,0,-1*BN920^2/$Z$11)</f>
        <v>-0.11204155781610188</v>
      </c>
      <c r="BP920" s="61">
        <f>IF($AA$11,$Z$11*($Q920-1)/(1+BO927*($Q920-1)),0)</f>
        <v>-0.10584968484417036</v>
      </c>
      <c r="BQ920" s="114">
        <f>IF(BP920=0,0,-1*BP920^2/$Z$11)</f>
        <v>-0.11204155781610188</v>
      </c>
      <c r="BR920" s="61">
        <f>IF($AA$11,$Z$11*($Q920-1)/(1+BQ927*($Q920-1)),0)</f>
        <v>-0.10584968484417036</v>
      </c>
      <c r="BS920" s="114">
        <f>IF(BR920=0,0,-1*BR920^2/$Z$11)</f>
        <v>-0.11204155781610188</v>
      </c>
      <c r="BT920" s="61">
        <f>IF($AA$11,$Z$11*($Q920-1)/(1+BS927*($Q920-1)),0)</f>
        <v>-0.10584968484417036</v>
      </c>
      <c r="BU920" s="114">
        <f>IF(BT920=0,0,-1*BT920^2/$Z$11)</f>
        <v>-0.11204155781610188</v>
      </c>
      <c r="BV920" s="61">
        <f>IF($AA$11,$Z$11*($Q920-1)/(1+BU927*($Q920-1)),0)</f>
        <v>-0.10584968484417036</v>
      </c>
      <c r="BW920" s="114">
        <f>IF(BV920=0,0,-1*BV920^2/$Z$11)</f>
        <v>-0.11204155781610188</v>
      </c>
      <c r="BX920" s="61">
        <f>IF($AA$11,$Z$11*($Q920-1)/(1+BW927*($Q920-1)),0)</f>
        <v>-0.10584968484417036</v>
      </c>
      <c r="BY920" s="114">
        <f>IF(BX920=0,0,-1*BX920^2/$Z$11)</f>
        <v>-0.11204155781610188</v>
      </c>
      <c r="BZ920" s="61">
        <f>IF($AA$11,$Z$11*($Q920-1)/(1+BY927*($Q920-1)),0)</f>
        <v>-0.10584968484417036</v>
      </c>
      <c r="CA920" s="114">
        <f>IF(BZ920=0,0,-1*BZ920^2/$Z$11)</f>
        <v>-0.11204155781610188</v>
      </c>
      <c r="CB920" s="61">
        <f>IF($AA$11,$Z$11*($Q920-1)/(1+CA927*($Q920-1)),0)</f>
        <v>-0.10584968484417036</v>
      </c>
      <c r="CC920" s="114">
        <f>IF(CB920=0,0,-1*CB920^2/$Z$11)</f>
        <v>-0.11204155781610188</v>
      </c>
      <c r="CD920" s="61">
        <f>IF($AA$11,$Z$11*($Q920-1)/(1+CC927*($Q920-1)),0)</f>
        <v>-0.10584968484417036</v>
      </c>
      <c r="CE920" s="114">
        <f>IF(CD920=0,0,-1*CD920^2/$Z$11)</f>
        <v>-0.11204155781610188</v>
      </c>
      <c r="CF920" s="61">
        <f>IF($AA$11,$Z$11*($Q920-1)/(1+CE927*($Q920-1)),0)</f>
        <v>-0.10584968484417036</v>
      </c>
      <c r="CG920" s="114">
        <f>IF(CF920=0,0,-1*CF920^2/$Z$11)</f>
        <v>-0.11204155781610188</v>
      </c>
      <c r="CH920" s="61">
        <f>IF($AA$11,$Z$11*($Q920-1)/(1+CG927*($Q920-1)),0)</f>
        <v>-0.10584968484417036</v>
      </c>
      <c r="CI920" s="114">
        <f>IF(CH920=0,0,-1*CH920^2/$Z$11)</f>
        <v>-0.11204155781610188</v>
      </c>
      <c r="CJ920" s="61">
        <f>IF($AA$11,$Z$11*($Q920-1)/(1+CI927*($Q920-1)),0)</f>
        <v>-0.10584968484417036</v>
      </c>
      <c r="CK920" s="114">
        <f>IF(CJ920=0,0,-1*CJ920^2/$Z$11)</f>
        <v>-0.11204155781610188</v>
      </c>
      <c r="CL920" s="61">
        <f>IF($AA$11,$Z$11*($Q920-1)/(1+CK927*($Q920-1)),0)</f>
        <v>-0.10584968484417036</v>
      </c>
      <c r="CM920" s="114">
        <f>IF(CL920=0,0,-1*CL920^2/$Z$11)</f>
        <v>-0.11204155781610188</v>
      </c>
      <c r="CN920" s="61">
        <f>IF($AA$11,$Z$11*($Q920-1)/(1+CM927*($Q920-1)),0)</f>
        <v>-0.10584968484417036</v>
      </c>
      <c r="CO920" s="114">
        <f>IF(CN920=0,0,-1*CN920^2/$Z$11)</f>
        <v>-0.11204155781610188</v>
      </c>
      <c r="CP920" s="61">
        <f>IF($AA$11,$Z$11*($Q920-1)/(1+CO927*($Q920-1)),0)</f>
        <v>-0.10584968484417036</v>
      </c>
      <c r="CQ920" s="114">
        <f>IF(CP920=0,0,-1*CP920^2/$Z$11)</f>
        <v>-0.11204155781610188</v>
      </c>
      <c r="CR920" s="61">
        <f>IF($AA$11,$Z$11*($Q920-1)/(1+CQ927*($Q920-1)),0)</f>
        <v>-0.10584968484417036</v>
      </c>
      <c r="CS920" s="114">
        <f>IF(CR920=0,0,-1*CR920^2/$Z$11)</f>
        <v>-0.11204155781610188</v>
      </c>
      <c r="CT920" s="61">
        <f>IF($AA$11,$Z$11*($Q920-1)/(1+CS927*($Q920-1)),0)</f>
        <v>-0.10584968484417036</v>
      </c>
      <c r="CU920" s="114">
        <f>IF(CT920=0,0,-1*CT920^2/$Z$11)</f>
        <v>-0.11204155781610188</v>
      </c>
      <c r="CV920" s="61">
        <f>IF($AA$11,$Z$11*($Q920-1)/(1+CU927*($Q920-1)),0)</f>
        <v>-0.10584968484417036</v>
      </c>
      <c r="CW920" s="114">
        <f>IF(CV920=0,0,-1*CV920^2/$Z$11)</f>
        <v>-0.11204155781610188</v>
      </c>
      <c r="CX920" s="61">
        <f>IF($AA$11,$Z$11*($Q920-1)/(1+CW927*($Q920-1)),0)</f>
        <v>-0.10584968484417036</v>
      </c>
      <c r="CY920" s="114">
        <f>IF(CX920=0,0,-1*CX920^2/$Z$11)</f>
        <v>-0.11204155781610188</v>
      </c>
      <c r="CZ920" s="61">
        <f>IF($AA$11,$Z$11*($Q920-1)/(1+CY927*($Q920-1)),0)</f>
        <v>-0.10584968484417036</v>
      </c>
      <c r="DA920" s="114">
        <f>IF(CZ920=0,0,-1*CZ920^2/$Z$11)</f>
        <v>-0.11204155781610188</v>
      </c>
      <c r="DB920" s="61">
        <f>IF($AA$11,$Z$11*($Q920-1)/(1+DA927*($Q920-1)),0)</f>
        <v>-0.10584968484417036</v>
      </c>
      <c r="DC920" s="114">
        <f>IF(DB920=0,0,-1*DB920^2/$Z$11)</f>
        <v>-0.11204155781610188</v>
      </c>
      <c r="DD920" s="61">
        <f>IF($AA$11,$Z$11*($Q920-1)/(1+DC927*($Q920-1)),0)</f>
        <v>-0.10584968484417036</v>
      </c>
      <c r="DE920" s="114">
        <f>IF(DD920=0,0,-1*DD920^2/$Z$11)</f>
        <v>-0.11204155781610188</v>
      </c>
      <c r="DF920" s="61">
        <f>IF($AA$11,$Z$11*($Q920-1)/(1+DE927*($Q920-1)),0)</f>
        <v>-0.10584968484417036</v>
      </c>
      <c r="DG920" s="114">
        <f>IF(DF920=0,0,-1*DF920^2/$Z$11)</f>
        <v>-0.11204155781610188</v>
      </c>
      <c r="DH920" s="61">
        <f>IF($AA$11,$Z$11*($Q920-1)/(1+DG927*($Q920-1)),0)</f>
        <v>-0.10584968484417036</v>
      </c>
      <c r="DI920" s="114">
        <f>IF(DH920=0,0,-1*DH920^2/$Z$11)</f>
        <v>-0.11204155781610188</v>
      </c>
      <c r="DJ920" s="61">
        <f>IF($AA$11,$Z$11*($Q920-1)/(1+DI927*($Q920-1)),0)</f>
        <v>-0.10584968484417036</v>
      </c>
      <c r="DK920" s="114">
        <f>IF(DJ920=0,0,-1*DJ920^2/$Z$11)</f>
        <v>-0.11204155781610188</v>
      </c>
      <c r="DL920" s="61">
        <f>IF($AA$11,$Z$11*($Q920-1)/(1+DK927*($Q920-1)),0)</f>
        <v>-0.10584968484417036</v>
      </c>
      <c r="DM920" s="154">
        <f>IF(DL920=0,0,-1*DL920^2/$Z$11)</f>
        <v>-0.11204155781610188</v>
      </c>
    </row>
    <row r="921" spans="14:117" x14ac:dyDescent="0.25">
      <c r="N921" s="153">
        <f>$Z$12/(O914*(Q921-1)+1)</f>
        <v>0.12962149435870338</v>
      </c>
      <c r="O921" s="169">
        <f t="shared" si="161"/>
        <v>7.7696751062187848E-3</v>
      </c>
      <c r="P921" s="78">
        <v>6</v>
      </c>
      <c r="Q921" s="61">
        <f>IF($AA$12,AV896/AV908,0)</f>
        <v>5.9941255458123746E-2</v>
      </c>
      <c r="R921" s="61">
        <f>IF($AA$12,$Z$12*($Q921-1)/(1+O874*($Q921-1)),0)</f>
        <v>-0.12185181925248449</v>
      </c>
      <c r="S921" s="114">
        <f>IF(R921=0,0,-1*R921^2/$Z$12)</f>
        <v>-0.14847865855140149</v>
      </c>
      <c r="T921" s="61">
        <f>IF($AA$12,$Z$12*($Q921-1)/(1+S927*($Q921-1)),0)</f>
        <v>-0.12240326596621127</v>
      </c>
      <c r="U921" s="114">
        <f>IF(T921=0,0,-1*T921^2/$Z$12)</f>
        <v>-0.14982559519195054</v>
      </c>
      <c r="V921" s="61">
        <f>IF($AA$12,$Z$12*($Q921-1)/(1+U927*($Q921-1)),0)</f>
        <v>-0.12184968729920577</v>
      </c>
      <c r="W921" s="114">
        <f>IF(V921=0,0,-1*V921^2/$Z$12)</f>
        <v>-0.14847346294914227</v>
      </c>
      <c r="X921" s="61">
        <f>IF($AA$12,$Z$12*($Q921-1)/(1+W927*($Q921-1)),0)</f>
        <v>-0.12185181921974102</v>
      </c>
      <c r="Y921" s="114">
        <f>IF(X921=0,0,-1*X921^2/$Z$12)</f>
        <v>-0.14847865847160446</v>
      </c>
      <c r="Z921" s="61">
        <f>IF($AA$12,$Z$12*($Q921-1)/(1+Y927*($Q921-1)),0)</f>
        <v>-0.12185181925248458</v>
      </c>
      <c r="AA921" s="114">
        <f>IF(Z921=0,0,-1*Z921^2/$Z$12)</f>
        <v>-0.14847865855140169</v>
      </c>
      <c r="AB921" s="61">
        <f>IF($AA$12,$Z$12*($Q921-1)/(1+AA927*($Q921-1)),0)</f>
        <v>-0.12185181925248459</v>
      </c>
      <c r="AC921" s="114">
        <f>IF(AB921=0,0,-1*AB921^2/$Z$12)</f>
        <v>-0.14847865855140174</v>
      </c>
      <c r="AD921" s="61">
        <f>IF($AA$12,$Z$12*($Q921-1)/(1+AC927*($Q921-1)),0)</f>
        <v>-0.12185181925248459</v>
      </c>
      <c r="AE921" s="114">
        <f>IF(AD921=0,0,-1*AD921^2/$Z$12)</f>
        <v>-0.14847865855140174</v>
      </c>
      <c r="AF921" s="61">
        <f>IF($AA$12,$Z$12*($Q921-1)/(1+AE927*($Q921-1)),0)</f>
        <v>-0.12185181925248459</v>
      </c>
      <c r="AG921" s="114">
        <f>IF(AF921=0,0,-1*AF921^2/$Z$12)</f>
        <v>-0.14847865855140174</v>
      </c>
      <c r="AH921" s="61">
        <f>IF($AA$12,$Z$12*($Q921-1)/(1+AG927*($Q921-1)),0)</f>
        <v>-0.12185181925248459</v>
      </c>
      <c r="AI921" s="114">
        <f>IF(AH921=0,0,-1*AH921^2/$Z$12)</f>
        <v>-0.14847865855140174</v>
      </c>
      <c r="AJ921" s="61">
        <f>IF($AA$12,$Z$12*($Q921-1)/(1+AI927*($Q921-1)),0)</f>
        <v>-0.12185181925248459</v>
      </c>
      <c r="AK921" s="114">
        <f>IF(AJ921=0,0,-1*AJ921^2/$Z$12)</f>
        <v>-0.14847865855140174</v>
      </c>
      <c r="AL921" s="61">
        <f>IF($AA$12,$Z$12*($Q921-1)/(1+AK927*($Q921-1)),0)</f>
        <v>-0.12185181925248459</v>
      </c>
      <c r="AM921" s="114">
        <f>IF(AL921=0,0,-1*AL921^2/$Z$12)</f>
        <v>-0.14847865855140174</v>
      </c>
      <c r="AN921" s="61">
        <f>IF($AA$12,$Z$12*($Q921-1)/(1+AM927*($Q921-1)),0)</f>
        <v>-0.12185181925248459</v>
      </c>
      <c r="AO921" s="114">
        <f>IF(AN921=0,0,-1*AN921^2/$Z$12)</f>
        <v>-0.14847865855140174</v>
      </c>
      <c r="AP921" s="61">
        <f>IF($AA$12,$Z$12*($Q921-1)/(1+AO927*($Q921-1)),0)</f>
        <v>-0.12185181925248459</v>
      </c>
      <c r="AQ921" s="114">
        <f>IF(AP921=0,0,-1*AP921^2/$Z$12)</f>
        <v>-0.14847865855140174</v>
      </c>
      <c r="AR921" s="61">
        <f>IF($AA$12,$Z$12*($Q921-1)/(1+AQ927*($Q921-1)),0)</f>
        <v>-0.12185181925248459</v>
      </c>
      <c r="AS921" s="114">
        <f>IF(AR921=0,0,-1*AR921^2/$Z$12)</f>
        <v>-0.14847865855140174</v>
      </c>
      <c r="AT921" s="61">
        <f>IF($AA$12,$Z$12*($Q921-1)/(1+AS927*($Q921-1)),0)</f>
        <v>-0.12185181925248459</v>
      </c>
      <c r="AU921" s="114">
        <f>IF(AT921=0,0,-1*AT921^2/$Z$12)</f>
        <v>-0.14847865855140174</v>
      </c>
      <c r="AV921" s="61">
        <f>IF($AA$12,$Z$12*($Q921-1)/(1+AU927*($Q921-1)),0)</f>
        <v>-0.12185181925248459</v>
      </c>
      <c r="AW921" s="114">
        <f>IF(AV921=0,0,-1*AV921^2/$Z$12)</f>
        <v>-0.14847865855140174</v>
      </c>
      <c r="AX921" s="61">
        <f>IF($AA$12,$Z$12*($Q921-1)/(1+AW927*($Q921-1)),0)</f>
        <v>-0.12185181925248459</v>
      </c>
      <c r="AY921" s="114">
        <f>IF(AX921=0,0,-1*AX921^2/$Z$12)</f>
        <v>-0.14847865855140174</v>
      </c>
      <c r="AZ921" s="61">
        <f>IF($AA$12,$Z$12*($Q921-1)/(1+AY927*($Q921-1)),0)</f>
        <v>-0.12185181925248459</v>
      </c>
      <c r="BA921" s="114">
        <f>IF(AZ921=0,0,-1*AZ921^2/$Z$12)</f>
        <v>-0.14847865855140174</v>
      </c>
      <c r="BB921" s="61">
        <f>IF($AA$12,$Z$12*($Q921-1)/(1+BA927*($Q921-1)),0)</f>
        <v>-0.12185181925248459</v>
      </c>
      <c r="BC921" s="114">
        <f>IF(BB921=0,0,-1*BB921^2/$Z$12)</f>
        <v>-0.14847865855140174</v>
      </c>
      <c r="BD921" s="61">
        <f>IF($AA$12,$Z$12*($Q921-1)/(1+BC927*($Q921-1)),0)</f>
        <v>-0.12185181925248459</v>
      </c>
      <c r="BE921" s="114">
        <f>IF(BD921=0,0,-1*BD921^2/$Z$12)</f>
        <v>-0.14847865855140174</v>
      </c>
      <c r="BF921" s="61">
        <f>IF($AA$12,$Z$12*($Q921-1)/(1+BE927*($Q921-1)),0)</f>
        <v>-0.12185181925248459</v>
      </c>
      <c r="BG921" s="114">
        <f>IF(BF921=0,0,-1*BF921^2/$Z$12)</f>
        <v>-0.14847865855140174</v>
      </c>
      <c r="BH921" s="61">
        <f>IF($AA$12,$Z$12*($Q921-1)/(1+BG927*($Q921-1)),0)</f>
        <v>-0.12185181925248459</v>
      </c>
      <c r="BI921" s="114">
        <f>IF(BH921=0,0,-1*BH921^2/$Z$12)</f>
        <v>-0.14847865855140174</v>
      </c>
      <c r="BJ921" s="61">
        <f>IF($AA$12,$Z$12*($Q921-1)/(1+BI927*($Q921-1)),0)</f>
        <v>-0.12185181925248459</v>
      </c>
      <c r="BK921" s="114">
        <f>IF(BJ921=0,0,-1*BJ921^2/$Z$12)</f>
        <v>-0.14847865855140174</v>
      </c>
      <c r="BL921" s="61">
        <f>IF($AA$12,$Z$12*($Q921-1)/(1+BK927*($Q921-1)),0)</f>
        <v>-0.12185181925248459</v>
      </c>
      <c r="BM921" s="114">
        <f>IF(BL921=0,0,-1*BL921^2/$Z$12)</f>
        <v>-0.14847865855140174</v>
      </c>
      <c r="BN921" s="61">
        <f>IF($AA$12,$Z$12*($Q921-1)/(1+BM927*($Q921-1)),0)</f>
        <v>-0.12185181925248459</v>
      </c>
      <c r="BO921" s="114">
        <f>IF(BN921=0,0,-1*BN921^2/$Z$12)</f>
        <v>-0.14847865855140174</v>
      </c>
      <c r="BP921" s="61">
        <f>IF($AA$12,$Z$12*($Q921-1)/(1+BO927*($Q921-1)),0)</f>
        <v>-0.12185181925248459</v>
      </c>
      <c r="BQ921" s="114">
        <f>IF(BP921=0,0,-1*BP921^2/$Z$12)</f>
        <v>-0.14847865855140174</v>
      </c>
      <c r="BR921" s="61">
        <f>IF($AA$12,$Z$12*($Q921-1)/(1+BQ927*($Q921-1)),0)</f>
        <v>-0.12185181925248459</v>
      </c>
      <c r="BS921" s="114">
        <f>IF(BR921=0,0,-1*BR921^2/$Z$12)</f>
        <v>-0.14847865855140174</v>
      </c>
      <c r="BT921" s="61">
        <f>IF($AA$12,$Z$12*($Q921-1)/(1+BS927*($Q921-1)),0)</f>
        <v>-0.12185181925248459</v>
      </c>
      <c r="BU921" s="114">
        <f>IF(BT921=0,0,-1*BT921^2/$Z$12)</f>
        <v>-0.14847865855140174</v>
      </c>
      <c r="BV921" s="61">
        <f>IF($AA$12,$Z$12*($Q921-1)/(1+BU927*($Q921-1)),0)</f>
        <v>-0.12185181925248459</v>
      </c>
      <c r="BW921" s="114">
        <f>IF(BV921=0,0,-1*BV921^2/$Z$12)</f>
        <v>-0.14847865855140174</v>
      </c>
      <c r="BX921" s="61">
        <f>IF($AA$12,$Z$12*($Q921-1)/(1+BW927*($Q921-1)),0)</f>
        <v>-0.12185181925248459</v>
      </c>
      <c r="BY921" s="114">
        <f>IF(BX921=0,0,-1*BX921^2/$Z$12)</f>
        <v>-0.14847865855140174</v>
      </c>
      <c r="BZ921" s="61">
        <f>IF($AA$12,$Z$12*($Q921-1)/(1+BY927*($Q921-1)),0)</f>
        <v>-0.12185181925248459</v>
      </c>
      <c r="CA921" s="114">
        <f>IF(BZ921=0,0,-1*BZ921^2/$Z$12)</f>
        <v>-0.14847865855140174</v>
      </c>
      <c r="CB921" s="61">
        <f>IF($AA$12,$Z$12*($Q921-1)/(1+CA927*($Q921-1)),0)</f>
        <v>-0.12185181925248459</v>
      </c>
      <c r="CC921" s="114">
        <f>IF(CB921=0,0,-1*CB921^2/$Z$12)</f>
        <v>-0.14847865855140174</v>
      </c>
      <c r="CD921" s="61">
        <f>IF($AA$12,$Z$12*($Q921-1)/(1+CC927*($Q921-1)),0)</f>
        <v>-0.12185181925248459</v>
      </c>
      <c r="CE921" s="114">
        <f>IF(CD921=0,0,-1*CD921^2/$Z$12)</f>
        <v>-0.14847865855140174</v>
      </c>
      <c r="CF921" s="61">
        <f>IF($AA$12,$Z$12*($Q921-1)/(1+CE927*($Q921-1)),0)</f>
        <v>-0.12185181925248459</v>
      </c>
      <c r="CG921" s="114">
        <f>IF(CF921=0,0,-1*CF921^2/$Z$12)</f>
        <v>-0.14847865855140174</v>
      </c>
      <c r="CH921" s="61">
        <f>IF($AA$12,$Z$12*($Q921-1)/(1+CG927*($Q921-1)),0)</f>
        <v>-0.12185181925248459</v>
      </c>
      <c r="CI921" s="114">
        <f>IF(CH921=0,0,-1*CH921^2/$Z$12)</f>
        <v>-0.14847865855140174</v>
      </c>
      <c r="CJ921" s="61">
        <f>IF($AA$12,$Z$12*($Q921-1)/(1+CI927*($Q921-1)),0)</f>
        <v>-0.12185181925248459</v>
      </c>
      <c r="CK921" s="114">
        <f>IF(CJ921=0,0,-1*CJ921^2/$Z$12)</f>
        <v>-0.14847865855140174</v>
      </c>
      <c r="CL921" s="61">
        <f>IF($AA$12,$Z$12*($Q921-1)/(1+CK927*($Q921-1)),0)</f>
        <v>-0.12185181925248459</v>
      </c>
      <c r="CM921" s="114">
        <f>IF(CL921=0,0,-1*CL921^2/$Z$12)</f>
        <v>-0.14847865855140174</v>
      </c>
      <c r="CN921" s="61">
        <f>IF($AA$12,$Z$12*($Q921-1)/(1+CM927*($Q921-1)),0)</f>
        <v>-0.12185181925248459</v>
      </c>
      <c r="CO921" s="114">
        <f>IF(CN921=0,0,-1*CN921^2/$Z$12)</f>
        <v>-0.14847865855140174</v>
      </c>
      <c r="CP921" s="61">
        <f>IF($AA$12,$Z$12*($Q921-1)/(1+CO927*($Q921-1)),0)</f>
        <v>-0.12185181925248459</v>
      </c>
      <c r="CQ921" s="114">
        <f>IF(CP921=0,0,-1*CP921^2/$Z$12)</f>
        <v>-0.14847865855140174</v>
      </c>
      <c r="CR921" s="61">
        <f>IF($AA$12,$Z$12*($Q921-1)/(1+CQ927*($Q921-1)),0)</f>
        <v>-0.12185181925248459</v>
      </c>
      <c r="CS921" s="114">
        <f>IF(CR921=0,0,-1*CR921^2/$Z$12)</f>
        <v>-0.14847865855140174</v>
      </c>
      <c r="CT921" s="61">
        <f>IF($AA$12,$Z$12*($Q921-1)/(1+CS927*($Q921-1)),0)</f>
        <v>-0.12185181925248459</v>
      </c>
      <c r="CU921" s="114">
        <f>IF(CT921=0,0,-1*CT921^2/$Z$12)</f>
        <v>-0.14847865855140174</v>
      </c>
      <c r="CV921" s="61">
        <f>IF($AA$12,$Z$12*($Q921-1)/(1+CU927*($Q921-1)),0)</f>
        <v>-0.12185181925248459</v>
      </c>
      <c r="CW921" s="114">
        <f>IF(CV921=0,0,-1*CV921^2/$Z$12)</f>
        <v>-0.14847865855140174</v>
      </c>
      <c r="CX921" s="61">
        <f>IF($AA$12,$Z$12*($Q921-1)/(1+CW927*($Q921-1)),0)</f>
        <v>-0.12185181925248459</v>
      </c>
      <c r="CY921" s="114">
        <f>IF(CX921=0,0,-1*CX921^2/$Z$12)</f>
        <v>-0.14847865855140174</v>
      </c>
      <c r="CZ921" s="61">
        <f>IF($AA$12,$Z$12*($Q921-1)/(1+CY927*($Q921-1)),0)</f>
        <v>-0.12185181925248459</v>
      </c>
      <c r="DA921" s="114">
        <f>IF(CZ921=0,0,-1*CZ921^2/$Z$12)</f>
        <v>-0.14847865855140174</v>
      </c>
      <c r="DB921" s="61">
        <f>IF($AA$12,$Z$12*($Q921-1)/(1+DA927*($Q921-1)),0)</f>
        <v>-0.12185181925248459</v>
      </c>
      <c r="DC921" s="114">
        <f>IF(DB921=0,0,-1*DB921^2/$Z$12)</f>
        <v>-0.14847865855140174</v>
      </c>
      <c r="DD921" s="61">
        <f>IF($AA$12,$Z$12*($Q921-1)/(1+DC927*($Q921-1)),0)</f>
        <v>-0.12185181925248459</v>
      </c>
      <c r="DE921" s="114">
        <f>IF(DD921=0,0,-1*DD921^2/$Z$12)</f>
        <v>-0.14847865855140174</v>
      </c>
      <c r="DF921" s="61">
        <f>IF($AA$12,$Z$12*($Q921-1)/(1+DE927*($Q921-1)),0)</f>
        <v>-0.12185181925248459</v>
      </c>
      <c r="DG921" s="114">
        <f>IF(DF921=0,0,-1*DF921^2/$Z$12)</f>
        <v>-0.14847865855140174</v>
      </c>
      <c r="DH921" s="61">
        <f>IF($AA$12,$Z$12*($Q921-1)/(1+DG927*($Q921-1)),0)</f>
        <v>-0.12185181925248459</v>
      </c>
      <c r="DI921" s="114">
        <f>IF(DH921=0,0,-1*DH921^2/$Z$12)</f>
        <v>-0.14847865855140174</v>
      </c>
      <c r="DJ921" s="61">
        <f>IF($AA$12,$Z$12*($Q921-1)/(1+DI927*($Q921-1)),0)</f>
        <v>-0.12185181925248459</v>
      </c>
      <c r="DK921" s="114">
        <f>IF(DJ921=0,0,-1*DJ921^2/$Z$12)</f>
        <v>-0.14847865855140174</v>
      </c>
      <c r="DL921" s="61">
        <f>IF($AA$12,$Z$12*($Q921-1)/(1+DK927*($Q921-1)),0)</f>
        <v>-0.12185181925248459</v>
      </c>
      <c r="DM921" s="154">
        <f>IF(DL921=0,0,-1*DL921^2/$Z$12)</f>
        <v>-0.14847865855140174</v>
      </c>
    </row>
    <row r="922" spans="14:117" x14ac:dyDescent="0.25">
      <c r="N922" s="153">
        <f>$Z$13/(O914*(Q922-1)+1)</f>
        <v>3.9090198547356812E-2</v>
      </c>
      <c r="O922" s="169">
        <f t="shared" si="161"/>
        <v>0.28965048519040659</v>
      </c>
      <c r="P922" s="78">
        <v>7</v>
      </c>
      <c r="Q922" s="61">
        <f>IF($AA$13,AV897/AV909,0)</f>
        <v>7.409798260285176</v>
      </c>
      <c r="R922" s="61">
        <f>IF($AA$13,$Z$13*($Q922-1)/(1+O874*($Q922-1)),0)</f>
        <v>0.2505602866430503</v>
      </c>
      <c r="S922" s="114">
        <f>IF(R922=0,0,-1*R922^2/$Z$13)</f>
        <v>-0.62780457242647525</v>
      </c>
      <c r="T922" s="61">
        <f>IF($AA$13,$Z$13*($Q922-1)/(1+S927*($Q922-1)),0)</f>
        <v>0.2482604430963416</v>
      </c>
      <c r="U922" s="114">
        <f>IF(T922=0,0,-1*T922^2/$Z$13)</f>
        <v>-0.61633247606391861</v>
      </c>
      <c r="V922" s="61">
        <f>IF($AA$13,$Z$13*($Q922-1)/(1+U927*($Q922-1)),0)</f>
        <v>0.25056930155202689</v>
      </c>
      <c r="W922" s="114">
        <f>IF(V922=0,0,-1*V922^2/$Z$13)</f>
        <v>-0.62784974880270583</v>
      </c>
      <c r="X922" s="61">
        <f>IF($AA$13,$Z$13*($Q922-1)/(1+W927*($Q922-1)),0)</f>
        <v>0.25056028678149778</v>
      </c>
      <c r="Y922" s="114">
        <f>IF(X922=0,0,-1*X922^2/$Z$13)</f>
        <v>-0.62780457312026394</v>
      </c>
      <c r="Z922" s="61">
        <f>IF($AA$13,$Z$13*($Q922-1)/(1+Y927*($Q922-1)),0)</f>
        <v>0.25056028664304986</v>
      </c>
      <c r="AA922" s="114">
        <f>IF(Z922=0,0,-1*Z922^2/$Z$13)</f>
        <v>-0.62780457242647303</v>
      </c>
      <c r="AB922" s="61">
        <f>IF($AA$13,$Z$13*($Q922-1)/(1+AA927*($Q922-1)),0)</f>
        <v>0.25056028664304986</v>
      </c>
      <c r="AC922" s="114">
        <f>IF(AB922=0,0,-1*AB922^2/$Z$13)</f>
        <v>-0.62780457242647303</v>
      </c>
      <c r="AD922" s="61">
        <f>IF($AA$13,$Z$13*($Q922-1)/(1+AC927*($Q922-1)),0)</f>
        <v>0.2505602866430498</v>
      </c>
      <c r="AE922" s="114">
        <f>IF(AD922=0,0,-1*AD922^2/$Z$13)</f>
        <v>-0.6278045724264727</v>
      </c>
      <c r="AF922" s="61">
        <f>IF($AA$13,$Z$13*($Q922-1)/(1+AE927*($Q922-1)),0)</f>
        <v>0.2505602866430498</v>
      </c>
      <c r="AG922" s="114">
        <f>IF(AF922=0,0,-1*AF922^2/$Z$13)</f>
        <v>-0.6278045724264727</v>
      </c>
      <c r="AH922" s="61">
        <f>IF($AA$13,$Z$13*($Q922-1)/(1+AG927*($Q922-1)),0)</f>
        <v>0.2505602866430498</v>
      </c>
      <c r="AI922" s="114">
        <f>IF(AH922=0,0,-1*AH922^2/$Z$13)</f>
        <v>-0.6278045724264727</v>
      </c>
      <c r="AJ922" s="61">
        <f>IF($AA$13,$Z$13*($Q922-1)/(1+AI927*($Q922-1)),0)</f>
        <v>0.2505602866430498</v>
      </c>
      <c r="AK922" s="114">
        <f>IF(AJ922=0,0,-1*AJ922^2/$Z$13)</f>
        <v>-0.6278045724264727</v>
      </c>
      <c r="AL922" s="61">
        <f>IF($AA$13,$Z$13*($Q922-1)/(1+AK927*($Q922-1)),0)</f>
        <v>0.2505602866430498</v>
      </c>
      <c r="AM922" s="114">
        <f>IF(AL922=0,0,-1*AL922^2/$Z$13)</f>
        <v>-0.6278045724264727</v>
      </c>
      <c r="AN922" s="61">
        <f>IF($AA$13,$Z$13*($Q922-1)/(1+AM927*($Q922-1)),0)</f>
        <v>0.2505602866430498</v>
      </c>
      <c r="AO922" s="114">
        <f>IF(AN922=0,0,-1*AN922^2/$Z$13)</f>
        <v>-0.6278045724264727</v>
      </c>
      <c r="AP922" s="61">
        <f>IF($AA$13,$Z$13*($Q922-1)/(1+AO927*($Q922-1)),0)</f>
        <v>0.2505602866430498</v>
      </c>
      <c r="AQ922" s="114">
        <f>IF(AP922=0,0,-1*AP922^2/$Z$13)</f>
        <v>-0.6278045724264727</v>
      </c>
      <c r="AR922" s="61">
        <f>IF($AA$13,$Z$13*($Q922-1)/(1+AQ927*($Q922-1)),0)</f>
        <v>0.2505602866430498</v>
      </c>
      <c r="AS922" s="114">
        <f>IF(AR922=0,0,-1*AR922^2/$Z$13)</f>
        <v>-0.6278045724264727</v>
      </c>
      <c r="AT922" s="61">
        <f>IF($AA$13,$Z$13*($Q922-1)/(1+AS927*($Q922-1)),0)</f>
        <v>0.2505602866430498</v>
      </c>
      <c r="AU922" s="114">
        <f>IF(AT922=0,0,-1*AT922^2/$Z$13)</f>
        <v>-0.6278045724264727</v>
      </c>
      <c r="AV922" s="61">
        <f>IF($AA$13,$Z$13*($Q922-1)/(1+AU927*($Q922-1)),0)</f>
        <v>0.2505602866430498</v>
      </c>
      <c r="AW922" s="114">
        <f>IF(AV922=0,0,-1*AV922^2/$Z$13)</f>
        <v>-0.6278045724264727</v>
      </c>
      <c r="AX922" s="61">
        <f>IF($AA$13,$Z$13*($Q922-1)/(1+AW927*($Q922-1)),0)</f>
        <v>0.2505602866430498</v>
      </c>
      <c r="AY922" s="114">
        <f>IF(AX922=0,0,-1*AX922^2/$Z$13)</f>
        <v>-0.6278045724264727</v>
      </c>
      <c r="AZ922" s="61">
        <f>IF($AA$13,$Z$13*($Q922-1)/(1+AY927*($Q922-1)),0)</f>
        <v>0.2505602866430498</v>
      </c>
      <c r="BA922" s="114">
        <f>IF(AZ922=0,0,-1*AZ922^2/$Z$13)</f>
        <v>-0.6278045724264727</v>
      </c>
      <c r="BB922" s="61">
        <f>IF($AA$13,$Z$13*($Q922-1)/(1+BA927*($Q922-1)),0)</f>
        <v>0.2505602866430498</v>
      </c>
      <c r="BC922" s="114">
        <f>IF(BB922=0,0,-1*BB922^2/$Z$13)</f>
        <v>-0.6278045724264727</v>
      </c>
      <c r="BD922" s="61">
        <f>IF($AA$13,$Z$13*($Q922-1)/(1+BC927*($Q922-1)),0)</f>
        <v>0.2505602866430498</v>
      </c>
      <c r="BE922" s="114">
        <f>IF(BD922=0,0,-1*BD922^2/$Z$13)</f>
        <v>-0.6278045724264727</v>
      </c>
      <c r="BF922" s="61">
        <f>IF($AA$13,$Z$13*($Q922-1)/(1+BE927*($Q922-1)),0)</f>
        <v>0.2505602866430498</v>
      </c>
      <c r="BG922" s="114">
        <f>IF(BF922=0,0,-1*BF922^2/$Z$13)</f>
        <v>-0.6278045724264727</v>
      </c>
      <c r="BH922" s="61">
        <f>IF($AA$13,$Z$13*($Q922-1)/(1+BG927*($Q922-1)),0)</f>
        <v>0.2505602866430498</v>
      </c>
      <c r="BI922" s="114">
        <f>IF(BH922=0,0,-1*BH922^2/$Z$13)</f>
        <v>-0.6278045724264727</v>
      </c>
      <c r="BJ922" s="61">
        <f>IF($AA$13,$Z$13*($Q922-1)/(1+BI927*($Q922-1)),0)</f>
        <v>0.2505602866430498</v>
      </c>
      <c r="BK922" s="114">
        <f>IF(BJ922=0,0,-1*BJ922^2/$Z$13)</f>
        <v>-0.6278045724264727</v>
      </c>
      <c r="BL922" s="61">
        <f>IF($AA$13,$Z$13*($Q922-1)/(1+BK927*($Q922-1)),0)</f>
        <v>0.2505602866430498</v>
      </c>
      <c r="BM922" s="114">
        <f>IF(BL922=0,0,-1*BL922^2/$Z$13)</f>
        <v>-0.6278045724264727</v>
      </c>
      <c r="BN922" s="61">
        <f>IF($AA$13,$Z$13*($Q922-1)/(1+BM927*($Q922-1)),0)</f>
        <v>0.2505602866430498</v>
      </c>
      <c r="BO922" s="114">
        <f>IF(BN922=0,0,-1*BN922^2/$Z$13)</f>
        <v>-0.6278045724264727</v>
      </c>
      <c r="BP922" s="61">
        <f>IF($AA$13,$Z$13*($Q922-1)/(1+BO927*($Q922-1)),0)</f>
        <v>0.2505602866430498</v>
      </c>
      <c r="BQ922" s="114">
        <f>IF(BP922=0,0,-1*BP922^2/$Z$13)</f>
        <v>-0.6278045724264727</v>
      </c>
      <c r="BR922" s="61">
        <f>IF($AA$13,$Z$13*($Q922-1)/(1+BQ927*($Q922-1)),0)</f>
        <v>0.2505602866430498</v>
      </c>
      <c r="BS922" s="114">
        <f>IF(BR922=0,0,-1*BR922^2/$Z$13)</f>
        <v>-0.6278045724264727</v>
      </c>
      <c r="BT922" s="61">
        <f>IF($AA$13,$Z$13*($Q922-1)/(1+BS927*($Q922-1)),0)</f>
        <v>0.2505602866430498</v>
      </c>
      <c r="BU922" s="114">
        <f>IF(BT922=0,0,-1*BT922^2/$Z$13)</f>
        <v>-0.6278045724264727</v>
      </c>
      <c r="BV922" s="61">
        <f>IF($AA$13,$Z$13*($Q922-1)/(1+BU927*($Q922-1)),0)</f>
        <v>0.2505602866430498</v>
      </c>
      <c r="BW922" s="114">
        <f>IF(BV922=0,0,-1*BV922^2/$Z$13)</f>
        <v>-0.6278045724264727</v>
      </c>
      <c r="BX922" s="61">
        <f>IF($AA$13,$Z$13*($Q922-1)/(1+BW927*($Q922-1)),0)</f>
        <v>0.2505602866430498</v>
      </c>
      <c r="BY922" s="114">
        <f>IF(BX922=0,0,-1*BX922^2/$Z$13)</f>
        <v>-0.6278045724264727</v>
      </c>
      <c r="BZ922" s="61">
        <f>IF($AA$13,$Z$13*($Q922-1)/(1+BY927*($Q922-1)),0)</f>
        <v>0.2505602866430498</v>
      </c>
      <c r="CA922" s="114">
        <f>IF(BZ922=0,0,-1*BZ922^2/$Z$13)</f>
        <v>-0.6278045724264727</v>
      </c>
      <c r="CB922" s="61">
        <f>IF($AA$13,$Z$13*($Q922-1)/(1+CA927*($Q922-1)),0)</f>
        <v>0.2505602866430498</v>
      </c>
      <c r="CC922" s="114">
        <f>IF(CB922=0,0,-1*CB922^2/$Z$13)</f>
        <v>-0.6278045724264727</v>
      </c>
      <c r="CD922" s="61">
        <f>IF($AA$13,$Z$13*($Q922-1)/(1+CC927*($Q922-1)),0)</f>
        <v>0.2505602866430498</v>
      </c>
      <c r="CE922" s="114">
        <f>IF(CD922=0,0,-1*CD922^2/$Z$13)</f>
        <v>-0.6278045724264727</v>
      </c>
      <c r="CF922" s="61">
        <f>IF($AA$13,$Z$13*($Q922-1)/(1+CE927*($Q922-1)),0)</f>
        <v>0.2505602866430498</v>
      </c>
      <c r="CG922" s="114">
        <f>IF(CF922=0,0,-1*CF922^2/$Z$13)</f>
        <v>-0.6278045724264727</v>
      </c>
      <c r="CH922" s="61">
        <f>IF($AA$13,$Z$13*($Q922-1)/(1+CG927*($Q922-1)),0)</f>
        <v>0.2505602866430498</v>
      </c>
      <c r="CI922" s="114">
        <f>IF(CH922=0,0,-1*CH922^2/$Z$13)</f>
        <v>-0.6278045724264727</v>
      </c>
      <c r="CJ922" s="61">
        <f>IF($AA$13,$Z$13*($Q922-1)/(1+CI927*($Q922-1)),0)</f>
        <v>0.2505602866430498</v>
      </c>
      <c r="CK922" s="114">
        <f>IF(CJ922=0,0,-1*CJ922^2/$Z$13)</f>
        <v>-0.6278045724264727</v>
      </c>
      <c r="CL922" s="61">
        <f>IF($AA$13,$Z$13*($Q922-1)/(1+CK927*($Q922-1)),0)</f>
        <v>0.2505602866430498</v>
      </c>
      <c r="CM922" s="114">
        <f>IF(CL922=0,0,-1*CL922^2/$Z$13)</f>
        <v>-0.6278045724264727</v>
      </c>
      <c r="CN922" s="61">
        <f>IF($AA$13,$Z$13*($Q922-1)/(1+CM927*($Q922-1)),0)</f>
        <v>0.2505602866430498</v>
      </c>
      <c r="CO922" s="114">
        <f>IF(CN922=0,0,-1*CN922^2/$Z$13)</f>
        <v>-0.6278045724264727</v>
      </c>
      <c r="CP922" s="61">
        <f>IF($AA$13,$Z$13*($Q922-1)/(1+CO927*($Q922-1)),0)</f>
        <v>0.2505602866430498</v>
      </c>
      <c r="CQ922" s="114">
        <f>IF(CP922=0,0,-1*CP922^2/$Z$13)</f>
        <v>-0.6278045724264727</v>
      </c>
      <c r="CR922" s="61">
        <f>IF($AA$13,$Z$13*($Q922-1)/(1+CQ927*($Q922-1)),0)</f>
        <v>0.2505602866430498</v>
      </c>
      <c r="CS922" s="114">
        <f>IF(CR922=0,0,-1*CR922^2/$Z$13)</f>
        <v>-0.6278045724264727</v>
      </c>
      <c r="CT922" s="61">
        <f>IF($AA$13,$Z$13*($Q922-1)/(1+CS927*($Q922-1)),0)</f>
        <v>0.2505602866430498</v>
      </c>
      <c r="CU922" s="114">
        <f>IF(CT922=0,0,-1*CT922^2/$Z$13)</f>
        <v>-0.6278045724264727</v>
      </c>
      <c r="CV922" s="61">
        <f>IF($AA$13,$Z$13*($Q922-1)/(1+CU927*($Q922-1)),0)</f>
        <v>0.2505602866430498</v>
      </c>
      <c r="CW922" s="114">
        <f>IF(CV922=0,0,-1*CV922^2/$Z$13)</f>
        <v>-0.6278045724264727</v>
      </c>
      <c r="CX922" s="61">
        <f>IF($AA$13,$Z$13*($Q922-1)/(1+CW927*($Q922-1)),0)</f>
        <v>0.2505602866430498</v>
      </c>
      <c r="CY922" s="114">
        <f>IF(CX922=0,0,-1*CX922^2/$Z$13)</f>
        <v>-0.6278045724264727</v>
      </c>
      <c r="CZ922" s="61">
        <f>IF($AA$13,$Z$13*($Q922-1)/(1+CY927*($Q922-1)),0)</f>
        <v>0.2505602866430498</v>
      </c>
      <c r="DA922" s="114">
        <f>IF(CZ922=0,0,-1*CZ922^2/$Z$13)</f>
        <v>-0.6278045724264727</v>
      </c>
      <c r="DB922" s="61">
        <f>IF($AA$13,$Z$13*($Q922-1)/(1+DA927*($Q922-1)),0)</f>
        <v>0.2505602866430498</v>
      </c>
      <c r="DC922" s="114">
        <f>IF(DB922=0,0,-1*DB922^2/$Z$13)</f>
        <v>-0.6278045724264727</v>
      </c>
      <c r="DD922" s="61">
        <f>IF($AA$13,$Z$13*($Q922-1)/(1+DC927*($Q922-1)),0)</f>
        <v>0.2505602866430498</v>
      </c>
      <c r="DE922" s="114">
        <f>IF(DD922=0,0,-1*DD922^2/$Z$13)</f>
        <v>-0.6278045724264727</v>
      </c>
      <c r="DF922" s="61">
        <f>IF($AA$13,$Z$13*($Q922-1)/(1+DE927*($Q922-1)),0)</f>
        <v>0.2505602866430498</v>
      </c>
      <c r="DG922" s="114">
        <f>IF(DF922=0,0,-1*DF922^2/$Z$13)</f>
        <v>-0.6278045724264727</v>
      </c>
      <c r="DH922" s="61">
        <f>IF($AA$13,$Z$13*($Q922-1)/(1+DG927*($Q922-1)),0)</f>
        <v>0.2505602866430498</v>
      </c>
      <c r="DI922" s="114">
        <f>IF(DH922=0,0,-1*DH922^2/$Z$13)</f>
        <v>-0.6278045724264727</v>
      </c>
      <c r="DJ922" s="61">
        <f>IF($AA$13,$Z$13*($Q922-1)/(1+DI927*($Q922-1)),0)</f>
        <v>0.2505602866430498</v>
      </c>
      <c r="DK922" s="114">
        <f>IF(DJ922=0,0,-1*DJ922^2/$Z$13)</f>
        <v>-0.6278045724264727</v>
      </c>
      <c r="DL922" s="61">
        <f>IF($AA$13,$Z$13*($Q922-1)/(1+DK927*($Q922-1)),0)</f>
        <v>0.2505602866430498</v>
      </c>
      <c r="DM922" s="154">
        <f>IF(DL922=0,0,-1*DL922^2/$Z$13)</f>
        <v>-0.6278045724264727</v>
      </c>
    </row>
    <row r="923" spans="14:117" x14ac:dyDescent="0.25">
      <c r="N923" s="153">
        <f>$Z$14/(O914*(Q923-1)+1)</f>
        <v>8.8114409278777492E-2</v>
      </c>
      <c r="O923" s="169">
        <f t="shared" si="161"/>
        <v>0.13700731234211946</v>
      </c>
      <c r="P923" s="78">
        <v>8</v>
      </c>
      <c r="Q923" s="61">
        <f>IF($AA$14,AV898/AV910,0)</f>
        <v>1.5548797689677971</v>
      </c>
      <c r="R923" s="61">
        <f>IF($AA$14,$Z$14*($Q923-1)/(1+O874*($Q923-1)),0)</f>
        <v>4.8892903063341979E-2</v>
      </c>
      <c r="S923" s="114">
        <f>IF(R923=0,0,-1*R923^2/$Z$14)</f>
        <v>-2.3905159699613553E-2</v>
      </c>
      <c r="T923" s="61">
        <f>IF($AA$14,$Z$14*($Q923-1)/(1+S927*($Q923-1)),0)</f>
        <v>4.8804679251719954E-2</v>
      </c>
      <c r="U923" s="114">
        <f>IF(T923=0,0,-1*T923^2/$Z$14)</f>
        <v>-2.3818967168632639E-2</v>
      </c>
      <c r="V923" s="61">
        <f>IF($AA$14,$Z$14*($Q923-1)/(1+U927*($Q923-1)),0)</f>
        <v>4.8893246317609024E-2</v>
      </c>
      <c r="W923" s="114">
        <f>IF(V923=0,0,-1*V923^2/$Z$14)</f>
        <v>-2.3905495354743882E-2</v>
      </c>
      <c r="X923" s="61">
        <f>IF($AA$14,$Z$14*($Q923-1)/(1+W927*($Q923-1)),0)</f>
        <v>4.88929030686137E-2</v>
      </c>
      <c r="Y923" s="114">
        <f>IF(X923=0,0,-1*X923^2/$Z$14)</f>
        <v>-2.3905159704768548E-2</v>
      </c>
      <c r="Z923" s="61">
        <f>IF($AA$14,$Z$14*($Q923-1)/(1+Y927*($Q923-1)),0)</f>
        <v>4.8892903063341972E-2</v>
      </c>
      <c r="AA923" s="114">
        <f>IF(Z923=0,0,-1*Z923^2/$Z$14)</f>
        <v>-2.3905159699613546E-2</v>
      </c>
      <c r="AB923" s="61">
        <f>IF($AA$14,$Z$14*($Q923-1)/(1+AA927*($Q923-1)),0)</f>
        <v>4.8892903063341972E-2</v>
      </c>
      <c r="AC923" s="114">
        <f>IF(AB923=0,0,-1*AB923^2/$Z$14)</f>
        <v>-2.3905159699613546E-2</v>
      </c>
      <c r="AD923" s="61">
        <f>IF($AA$14,$Z$14*($Q923-1)/(1+AC927*($Q923-1)),0)</f>
        <v>4.8892903063341972E-2</v>
      </c>
      <c r="AE923" s="114">
        <f>IF(AD923=0,0,-1*AD923^2/$Z$14)</f>
        <v>-2.3905159699613546E-2</v>
      </c>
      <c r="AF923" s="61">
        <f>IF($AA$14,$Z$14*($Q923-1)/(1+AE927*($Q923-1)),0)</f>
        <v>4.8892903063341972E-2</v>
      </c>
      <c r="AG923" s="114">
        <f>IF(AF923=0,0,-1*AF923^2/$Z$14)</f>
        <v>-2.3905159699613546E-2</v>
      </c>
      <c r="AH923" s="61">
        <f>IF($AA$14,$Z$14*($Q923-1)/(1+AG927*($Q923-1)),0)</f>
        <v>4.8892903063341972E-2</v>
      </c>
      <c r="AI923" s="114">
        <f>IF(AH923=0,0,-1*AH923^2/$Z$14)</f>
        <v>-2.3905159699613546E-2</v>
      </c>
      <c r="AJ923" s="61">
        <f>IF($AA$14,$Z$14*($Q923-1)/(1+AI927*($Q923-1)),0)</f>
        <v>4.8892903063341972E-2</v>
      </c>
      <c r="AK923" s="114">
        <f>IF(AJ923=0,0,-1*AJ923^2/$Z$14)</f>
        <v>-2.3905159699613546E-2</v>
      </c>
      <c r="AL923" s="61">
        <f>IF($AA$14,$Z$14*($Q923-1)/(1+AK927*($Q923-1)),0)</f>
        <v>4.8892903063341972E-2</v>
      </c>
      <c r="AM923" s="114">
        <f>IF(AL923=0,0,-1*AL923^2/$Z$14)</f>
        <v>-2.3905159699613546E-2</v>
      </c>
      <c r="AN923" s="61">
        <f>IF($AA$14,$Z$14*($Q923-1)/(1+AM927*($Q923-1)),0)</f>
        <v>4.8892903063341972E-2</v>
      </c>
      <c r="AO923" s="114">
        <f>IF(AN923=0,0,-1*AN923^2/$Z$14)</f>
        <v>-2.3905159699613546E-2</v>
      </c>
      <c r="AP923" s="61">
        <f>IF($AA$14,$Z$14*($Q923-1)/(1+AO927*($Q923-1)),0)</f>
        <v>4.8892903063341972E-2</v>
      </c>
      <c r="AQ923" s="114">
        <f>IF(AP923=0,0,-1*AP923^2/$Z$14)</f>
        <v>-2.3905159699613546E-2</v>
      </c>
      <c r="AR923" s="61">
        <f>IF($AA$14,$Z$14*($Q923-1)/(1+AQ927*($Q923-1)),0)</f>
        <v>4.8892903063341972E-2</v>
      </c>
      <c r="AS923" s="114">
        <f>IF(AR923=0,0,-1*AR923^2/$Z$14)</f>
        <v>-2.3905159699613546E-2</v>
      </c>
      <c r="AT923" s="61">
        <f>IF($AA$14,$Z$14*($Q923-1)/(1+AS927*($Q923-1)),0)</f>
        <v>4.8892903063341972E-2</v>
      </c>
      <c r="AU923" s="114">
        <f>IF(AT923=0,0,-1*AT923^2/$Z$14)</f>
        <v>-2.3905159699613546E-2</v>
      </c>
      <c r="AV923" s="61">
        <f>IF($AA$14,$Z$14*($Q923-1)/(1+AU927*($Q923-1)),0)</f>
        <v>4.8892903063341972E-2</v>
      </c>
      <c r="AW923" s="114">
        <f>IF(AV923=0,0,-1*AV923^2/$Z$14)</f>
        <v>-2.3905159699613546E-2</v>
      </c>
      <c r="AX923" s="61">
        <f>IF($AA$14,$Z$14*($Q923-1)/(1+AW927*($Q923-1)),0)</f>
        <v>4.8892903063341972E-2</v>
      </c>
      <c r="AY923" s="114">
        <f>IF(AX923=0,0,-1*AX923^2/$Z$14)</f>
        <v>-2.3905159699613546E-2</v>
      </c>
      <c r="AZ923" s="61">
        <f>IF($AA$14,$Z$14*($Q923-1)/(1+AY927*($Q923-1)),0)</f>
        <v>4.8892903063341972E-2</v>
      </c>
      <c r="BA923" s="114">
        <f>IF(AZ923=0,0,-1*AZ923^2/$Z$14)</f>
        <v>-2.3905159699613546E-2</v>
      </c>
      <c r="BB923" s="61">
        <f>IF($AA$14,$Z$14*($Q923-1)/(1+BA927*($Q923-1)),0)</f>
        <v>4.8892903063341972E-2</v>
      </c>
      <c r="BC923" s="114">
        <f>IF(BB923=0,0,-1*BB923^2/$Z$14)</f>
        <v>-2.3905159699613546E-2</v>
      </c>
      <c r="BD923" s="61">
        <f>IF($AA$14,$Z$14*($Q923-1)/(1+BC927*($Q923-1)),0)</f>
        <v>4.8892903063341972E-2</v>
      </c>
      <c r="BE923" s="114">
        <f>IF(BD923=0,0,-1*BD923^2/$Z$14)</f>
        <v>-2.3905159699613546E-2</v>
      </c>
      <c r="BF923" s="61">
        <f>IF($AA$14,$Z$14*($Q923-1)/(1+BE927*($Q923-1)),0)</f>
        <v>4.8892903063341972E-2</v>
      </c>
      <c r="BG923" s="114">
        <f>IF(BF923=0,0,-1*BF923^2/$Z$14)</f>
        <v>-2.3905159699613546E-2</v>
      </c>
      <c r="BH923" s="61">
        <f>IF($AA$14,$Z$14*($Q923-1)/(1+BG927*($Q923-1)),0)</f>
        <v>4.8892903063341972E-2</v>
      </c>
      <c r="BI923" s="114">
        <f>IF(BH923=0,0,-1*BH923^2/$Z$14)</f>
        <v>-2.3905159699613546E-2</v>
      </c>
      <c r="BJ923" s="61">
        <f>IF($AA$14,$Z$14*($Q923-1)/(1+BI927*($Q923-1)),0)</f>
        <v>4.8892903063341972E-2</v>
      </c>
      <c r="BK923" s="114">
        <f>IF(BJ923=0,0,-1*BJ923^2/$Z$14)</f>
        <v>-2.3905159699613546E-2</v>
      </c>
      <c r="BL923" s="61">
        <f>IF($AA$14,$Z$14*($Q923-1)/(1+BK927*($Q923-1)),0)</f>
        <v>4.8892903063341972E-2</v>
      </c>
      <c r="BM923" s="114">
        <f>IF(BL923=0,0,-1*BL923^2/$Z$14)</f>
        <v>-2.3905159699613546E-2</v>
      </c>
      <c r="BN923" s="61">
        <f>IF($AA$14,$Z$14*($Q923-1)/(1+BM927*($Q923-1)),0)</f>
        <v>4.8892903063341972E-2</v>
      </c>
      <c r="BO923" s="114">
        <f>IF(BN923=0,0,-1*BN923^2/$Z$14)</f>
        <v>-2.3905159699613546E-2</v>
      </c>
      <c r="BP923" s="61">
        <f>IF($AA$14,$Z$14*($Q923-1)/(1+BO927*($Q923-1)),0)</f>
        <v>4.8892903063341972E-2</v>
      </c>
      <c r="BQ923" s="114">
        <f>IF(BP923=0,0,-1*BP923^2/$Z$14)</f>
        <v>-2.3905159699613546E-2</v>
      </c>
      <c r="BR923" s="61">
        <f>IF($AA$14,$Z$14*($Q923-1)/(1+BQ927*($Q923-1)),0)</f>
        <v>4.8892903063341972E-2</v>
      </c>
      <c r="BS923" s="114">
        <f>IF(BR923=0,0,-1*BR923^2/$Z$14)</f>
        <v>-2.3905159699613546E-2</v>
      </c>
      <c r="BT923" s="61">
        <f>IF($AA$14,$Z$14*($Q923-1)/(1+BS927*($Q923-1)),0)</f>
        <v>4.8892903063341972E-2</v>
      </c>
      <c r="BU923" s="114">
        <f>IF(BT923=0,0,-1*BT923^2/$Z$14)</f>
        <v>-2.3905159699613546E-2</v>
      </c>
      <c r="BV923" s="61">
        <f>IF($AA$14,$Z$14*($Q923-1)/(1+BU927*($Q923-1)),0)</f>
        <v>4.8892903063341972E-2</v>
      </c>
      <c r="BW923" s="114">
        <f>IF(BV923=0,0,-1*BV923^2/$Z$14)</f>
        <v>-2.3905159699613546E-2</v>
      </c>
      <c r="BX923" s="61">
        <f>IF($AA$14,$Z$14*($Q923-1)/(1+BW927*($Q923-1)),0)</f>
        <v>4.8892903063341972E-2</v>
      </c>
      <c r="BY923" s="114">
        <f>IF(BX923=0,0,-1*BX923^2/$Z$14)</f>
        <v>-2.3905159699613546E-2</v>
      </c>
      <c r="BZ923" s="61">
        <f>IF($AA$14,$Z$14*($Q923-1)/(1+BY927*($Q923-1)),0)</f>
        <v>4.8892903063341972E-2</v>
      </c>
      <c r="CA923" s="114">
        <f>IF(BZ923=0,0,-1*BZ923^2/$Z$14)</f>
        <v>-2.3905159699613546E-2</v>
      </c>
      <c r="CB923" s="61">
        <f>IF($AA$14,$Z$14*($Q923-1)/(1+CA927*($Q923-1)),0)</f>
        <v>4.8892903063341972E-2</v>
      </c>
      <c r="CC923" s="114">
        <f>IF(CB923=0,0,-1*CB923^2/$Z$14)</f>
        <v>-2.3905159699613546E-2</v>
      </c>
      <c r="CD923" s="61">
        <f>IF($AA$14,$Z$14*($Q923-1)/(1+CC927*($Q923-1)),0)</f>
        <v>4.8892903063341972E-2</v>
      </c>
      <c r="CE923" s="114">
        <f>IF(CD923=0,0,-1*CD923^2/$Z$14)</f>
        <v>-2.3905159699613546E-2</v>
      </c>
      <c r="CF923" s="61">
        <f>IF($AA$14,$Z$14*($Q923-1)/(1+CE927*($Q923-1)),0)</f>
        <v>4.8892903063341972E-2</v>
      </c>
      <c r="CG923" s="114">
        <f>IF(CF923=0,0,-1*CF923^2/$Z$14)</f>
        <v>-2.3905159699613546E-2</v>
      </c>
      <c r="CH923" s="61">
        <f>IF($AA$14,$Z$14*($Q923-1)/(1+CG927*($Q923-1)),0)</f>
        <v>4.8892903063341972E-2</v>
      </c>
      <c r="CI923" s="114">
        <f>IF(CH923=0,0,-1*CH923^2/$Z$14)</f>
        <v>-2.3905159699613546E-2</v>
      </c>
      <c r="CJ923" s="61">
        <f>IF($AA$14,$Z$14*($Q923-1)/(1+CI927*($Q923-1)),0)</f>
        <v>4.8892903063341972E-2</v>
      </c>
      <c r="CK923" s="114">
        <f>IF(CJ923=0,0,-1*CJ923^2/$Z$14)</f>
        <v>-2.3905159699613546E-2</v>
      </c>
      <c r="CL923" s="61">
        <f>IF($AA$14,$Z$14*($Q923-1)/(1+CK927*($Q923-1)),0)</f>
        <v>4.8892903063341972E-2</v>
      </c>
      <c r="CM923" s="114">
        <f>IF(CL923=0,0,-1*CL923^2/$Z$14)</f>
        <v>-2.3905159699613546E-2</v>
      </c>
      <c r="CN923" s="61">
        <f>IF($AA$14,$Z$14*($Q923-1)/(1+CM927*($Q923-1)),0)</f>
        <v>4.8892903063341972E-2</v>
      </c>
      <c r="CO923" s="114">
        <f>IF(CN923=0,0,-1*CN923^2/$Z$14)</f>
        <v>-2.3905159699613546E-2</v>
      </c>
      <c r="CP923" s="61">
        <f>IF($AA$14,$Z$14*($Q923-1)/(1+CO927*($Q923-1)),0)</f>
        <v>4.8892903063341972E-2</v>
      </c>
      <c r="CQ923" s="114">
        <f>IF(CP923=0,0,-1*CP923^2/$Z$14)</f>
        <v>-2.3905159699613546E-2</v>
      </c>
      <c r="CR923" s="61">
        <f>IF($AA$14,$Z$14*($Q923-1)/(1+CQ927*($Q923-1)),0)</f>
        <v>4.8892903063341972E-2</v>
      </c>
      <c r="CS923" s="114">
        <f>IF(CR923=0,0,-1*CR923^2/$Z$14)</f>
        <v>-2.3905159699613546E-2</v>
      </c>
      <c r="CT923" s="61">
        <f>IF($AA$14,$Z$14*($Q923-1)/(1+CS927*($Q923-1)),0)</f>
        <v>4.8892903063341972E-2</v>
      </c>
      <c r="CU923" s="114">
        <f>IF(CT923=0,0,-1*CT923^2/$Z$14)</f>
        <v>-2.3905159699613546E-2</v>
      </c>
      <c r="CV923" s="61">
        <f>IF($AA$14,$Z$14*($Q923-1)/(1+CU927*($Q923-1)),0)</f>
        <v>4.8892903063341972E-2</v>
      </c>
      <c r="CW923" s="114">
        <f>IF(CV923=0,0,-1*CV923^2/$Z$14)</f>
        <v>-2.3905159699613546E-2</v>
      </c>
      <c r="CX923" s="61">
        <f>IF($AA$14,$Z$14*($Q923-1)/(1+CW927*($Q923-1)),0)</f>
        <v>4.8892903063341972E-2</v>
      </c>
      <c r="CY923" s="114">
        <f>IF(CX923=0,0,-1*CX923^2/$Z$14)</f>
        <v>-2.3905159699613546E-2</v>
      </c>
      <c r="CZ923" s="61">
        <f>IF($AA$14,$Z$14*($Q923-1)/(1+CY927*($Q923-1)),0)</f>
        <v>4.8892903063341972E-2</v>
      </c>
      <c r="DA923" s="114">
        <f>IF(CZ923=0,0,-1*CZ923^2/$Z$14)</f>
        <v>-2.3905159699613546E-2</v>
      </c>
      <c r="DB923" s="61">
        <f>IF($AA$14,$Z$14*($Q923-1)/(1+DA927*($Q923-1)),0)</f>
        <v>4.8892903063341972E-2</v>
      </c>
      <c r="DC923" s="114">
        <f>IF(DB923=0,0,-1*DB923^2/$Z$14)</f>
        <v>-2.3905159699613546E-2</v>
      </c>
      <c r="DD923" s="61">
        <f>IF($AA$14,$Z$14*($Q923-1)/(1+DC927*($Q923-1)),0)</f>
        <v>4.8892903063341972E-2</v>
      </c>
      <c r="DE923" s="114">
        <f>IF(DD923=0,0,-1*DD923^2/$Z$14)</f>
        <v>-2.3905159699613546E-2</v>
      </c>
      <c r="DF923" s="61">
        <f>IF($AA$14,$Z$14*($Q923-1)/(1+DE927*($Q923-1)),0)</f>
        <v>4.8892903063341972E-2</v>
      </c>
      <c r="DG923" s="114">
        <f>IF(DF923=0,0,-1*DF923^2/$Z$14)</f>
        <v>-2.3905159699613546E-2</v>
      </c>
      <c r="DH923" s="61">
        <f>IF($AA$14,$Z$14*($Q923-1)/(1+DG927*($Q923-1)),0)</f>
        <v>4.8892903063341972E-2</v>
      </c>
      <c r="DI923" s="114">
        <f>IF(DH923=0,0,-1*DH923^2/$Z$14)</f>
        <v>-2.3905159699613546E-2</v>
      </c>
      <c r="DJ923" s="61">
        <f>IF($AA$14,$Z$14*($Q923-1)/(1+DI927*($Q923-1)),0)</f>
        <v>4.8892903063341972E-2</v>
      </c>
      <c r="DK923" s="114">
        <f>IF(DJ923=0,0,-1*DJ923^2/$Z$14)</f>
        <v>-2.3905159699613546E-2</v>
      </c>
      <c r="DL923" s="61">
        <f>IF($AA$14,$Z$14*($Q923-1)/(1+DK927*($Q923-1)),0)</f>
        <v>4.8892903063341972E-2</v>
      </c>
      <c r="DM923" s="154">
        <f>IF(DL923=0,0,-1*DL923^2/$Z$14)</f>
        <v>-2.3905159699613546E-2</v>
      </c>
    </row>
    <row r="924" spans="14:117" x14ac:dyDescent="0.25">
      <c r="N924" s="153">
        <f>$Z$15/(O914*(Q924-1)+1)</f>
        <v>0.10887503245898647</v>
      </c>
      <c r="O924" s="169">
        <f t="shared" si="161"/>
        <v>7.2366447241893811E-2</v>
      </c>
      <c r="P924" s="78">
        <v>9</v>
      </c>
      <c r="Q924" s="61">
        <f>IF($AA$15,AV899/AV911,0)</f>
        <v>0.66467440337300887</v>
      </c>
      <c r="R924" s="61">
        <f>IF($AA$15,$Z$15*($Q924-1)/(1+O874*($Q924-1)),0)</f>
        <v>-3.6508585217092653E-2</v>
      </c>
      <c r="S924" s="114">
        <f>IF(R924=0,0,-1*R924^2/$Z$15)</f>
        <v>-1.3328767945537161E-2</v>
      </c>
      <c r="T924" s="61">
        <f>IF($AA$15,$Z$15*($Q924-1)/(1+S927*($Q924-1)),0)</f>
        <v>-3.6557931580040566E-2</v>
      </c>
      <c r="U924" s="114">
        <f>IF(T924=0,0,-1*T924^2/$Z$15)</f>
        <v>-1.3364823614109273E-2</v>
      </c>
      <c r="V924" s="61">
        <f>IF($AA$15,$Z$15*($Q924-1)/(1+U927*($Q924-1)),0)</f>
        <v>-3.6508393831616644E-2</v>
      </c>
      <c r="W924" s="114">
        <f>IF(V924=0,0,-1*V924^2/$Z$15)</f>
        <v>-1.3328628201644242E-2</v>
      </c>
      <c r="X924" s="61">
        <f>IF($AA$15,$Z$15*($Q924-1)/(1+W927*($Q924-1)),0)</f>
        <v>-3.6508585214153302E-2</v>
      </c>
      <c r="Y924" s="114">
        <f>IF(X924=0,0,-1*X924^2/$Z$15)</f>
        <v>-1.3328767943390931E-2</v>
      </c>
      <c r="Z924" s="61">
        <f>IF($AA$15,$Z$15*($Q924-1)/(1+Y927*($Q924-1)),0)</f>
        <v>-3.6508585217092659E-2</v>
      </c>
      <c r="AA924" s="114">
        <f>IF(Z924=0,0,-1*Z924^2/$Z$15)</f>
        <v>-1.3328767945537166E-2</v>
      </c>
      <c r="AB924" s="61">
        <f>IF($AA$15,$Z$15*($Q924-1)/(1+AA927*($Q924-1)),0)</f>
        <v>-3.6508585217092659E-2</v>
      </c>
      <c r="AC924" s="114">
        <f>IF(AB924=0,0,-1*AB924^2/$Z$15)</f>
        <v>-1.3328767945537166E-2</v>
      </c>
      <c r="AD924" s="61">
        <f>IF($AA$15,$Z$15*($Q924-1)/(1+AC927*($Q924-1)),0)</f>
        <v>-3.6508585217092659E-2</v>
      </c>
      <c r="AE924" s="114">
        <f>IF(AD924=0,0,-1*AD924^2/$Z$15)</f>
        <v>-1.3328767945537166E-2</v>
      </c>
      <c r="AF924" s="61">
        <f>IF($AA$15,$Z$15*($Q924-1)/(1+AE927*($Q924-1)),0)</f>
        <v>-3.6508585217092659E-2</v>
      </c>
      <c r="AG924" s="114">
        <f>IF(AF924=0,0,-1*AF924^2/$Z$15)</f>
        <v>-1.3328767945537166E-2</v>
      </c>
      <c r="AH924" s="61">
        <f>IF($AA$15,$Z$15*($Q924-1)/(1+AG927*($Q924-1)),0)</f>
        <v>-3.6508585217092659E-2</v>
      </c>
      <c r="AI924" s="114">
        <f>IF(AH924=0,0,-1*AH924^2/$Z$15)</f>
        <v>-1.3328767945537166E-2</v>
      </c>
      <c r="AJ924" s="61">
        <f>IF($AA$15,$Z$15*($Q924-1)/(1+AI927*($Q924-1)),0)</f>
        <v>-3.6508585217092659E-2</v>
      </c>
      <c r="AK924" s="114">
        <f>IF(AJ924=0,0,-1*AJ924^2/$Z$15)</f>
        <v>-1.3328767945537166E-2</v>
      </c>
      <c r="AL924" s="61">
        <f>IF($AA$15,$Z$15*($Q924-1)/(1+AK927*($Q924-1)),0)</f>
        <v>-3.6508585217092659E-2</v>
      </c>
      <c r="AM924" s="114">
        <f>IF(AL924=0,0,-1*AL924^2/$Z$15)</f>
        <v>-1.3328767945537166E-2</v>
      </c>
      <c r="AN924" s="61">
        <f>IF($AA$15,$Z$15*($Q924-1)/(1+AM927*($Q924-1)),0)</f>
        <v>-3.6508585217092659E-2</v>
      </c>
      <c r="AO924" s="114">
        <f>IF(AN924=0,0,-1*AN924^2/$Z$15)</f>
        <v>-1.3328767945537166E-2</v>
      </c>
      <c r="AP924" s="61">
        <f>IF($AA$15,$Z$15*($Q924-1)/(1+AO927*($Q924-1)),0)</f>
        <v>-3.6508585217092659E-2</v>
      </c>
      <c r="AQ924" s="114">
        <f>IF(AP924=0,0,-1*AP924^2/$Z$15)</f>
        <v>-1.3328767945537166E-2</v>
      </c>
      <c r="AR924" s="61">
        <f>IF($AA$15,$Z$15*($Q924-1)/(1+AQ927*($Q924-1)),0)</f>
        <v>-3.6508585217092659E-2</v>
      </c>
      <c r="AS924" s="114">
        <f>IF(AR924=0,0,-1*AR924^2/$Z$15)</f>
        <v>-1.3328767945537166E-2</v>
      </c>
      <c r="AT924" s="61">
        <f>IF($AA$15,$Z$15*($Q924-1)/(1+AS927*($Q924-1)),0)</f>
        <v>-3.6508585217092659E-2</v>
      </c>
      <c r="AU924" s="114">
        <f>IF(AT924=0,0,-1*AT924^2/$Z$15)</f>
        <v>-1.3328767945537166E-2</v>
      </c>
      <c r="AV924" s="61">
        <f>IF($AA$15,$Z$15*($Q924-1)/(1+AU927*($Q924-1)),0)</f>
        <v>-3.6508585217092659E-2</v>
      </c>
      <c r="AW924" s="114">
        <f>IF(AV924=0,0,-1*AV924^2/$Z$15)</f>
        <v>-1.3328767945537166E-2</v>
      </c>
      <c r="AX924" s="61">
        <f>IF($AA$15,$Z$15*($Q924-1)/(1+AW927*($Q924-1)),0)</f>
        <v>-3.6508585217092659E-2</v>
      </c>
      <c r="AY924" s="114">
        <f>IF(AX924=0,0,-1*AX924^2/$Z$15)</f>
        <v>-1.3328767945537166E-2</v>
      </c>
      <c r="AZ924" s="61">
        <f>IF($AA$15,$Z$15*($Q924-1)/(1+AY927*($Q924-1)),0)</f>
        <v>-3.6508585217092659E-2</v>
      </c>
      <c r="BA924" s="114">
        <f>IF(AZ924=0,0,-1*AZ924^2/$Z$15)</f>
        <v>-1.3328767945537166E-2</v>
      </c>
      <c r="BB924" s="61">
        <f>IF($AA$15,$Z$15*($Q924-1)/(1+BA927*($Q924-1)),0)</f>
        <v>-3.6508585217092659E-2</v>
      </c>
      <c r="BC924" s="114">
        <f>IF(BB924=0,0,-1*BB924^2/$Z$15)</f>
        <v>-1.3328767945537166E-2</v>
      </c>
      <c r="BD924" s="61">
        <f>IF($AA$15,$Z$15*($Q924-1)/(1+BC927*($Q924-1)),0)</f>
        <v>-3.6508585217092659E-2</v>
      </c>
      <c r="BE924" s="114">
        <f>IF(BD924=0,0,-1*BD924^2/$Z$15)</f>
        <v>-1.3328767945537166E-2</v>
      </c>
      <c r="BF924" s="61">
        <f>IF($AA$15,$Z$15*($Q924-1)/(1+BE927*($Q924-1)),0)</f>
        <v>-3.6508585217092659E-2</v>
      </c>
      <c r="BG924" s="114">
        <f>IF(BF924=0,0,-1*BF924^2/$Z$15)</f>
        <v>-1.3328767945537166E-2</v>
      </c>
      <c r="BH924" s="61">
        <f>IF($AA$15,$Z$15*($Q924-1)/(1+BG927*($Q924-1)),0)</f>
        <v>-3.6508585217092659E-2</v>
      </c>
      <c r="BI924" s="114">
        <f>IF(BH924=0,0,-1*BH924^2/$Z$15)</f>
        <v>-1.3328767945537166E-2</v>
      </c>
      <c r="BJ924" s="61">
        <f>IF($AA$15,$Z$15*($Q924-1)/(1+BI927*($Q924-1)),0)</f>
        <v>-3.6508585217092659E-2</v>
      </c>
      <c r="BK924" s="114">
        <f>IF(BJ924=0,0,-1*BJ924^2/$Z$15)</f>
        <v>-1.3328767945537166E-2</v>
      </c>
      <c r="BL924" s="61">
        <f>IF($AA$15,$Z$15*($Q924-1)/(1+BK927*($Q924-1)),0)</f>
        <v>-3.6508585217092659E-2</v>
      </c>
      <c r="BM924" s="114">
        <f>IF(BL924=0,0,-1*BL924^2/$Z$15)</f>
        <v>-1.3328767945537166E-2</v>
      </c>
      <c r="BN924" s="61">
        <f>IF($AA$15,$Z$15*($Q924-1)/(1+BM927*($Q924-1)),0)</f>
        <v>-3.6508585217092659E-2</v>
      </c>
      <c r="BO924" s="114">
        <f>IF(BN924=0,0,-1*BN924^2/$Z$15)</f>
        <v>-1.3328767945537166E-2</v>
      </c>
      <c r="BP924" s="61">
        <f>IF($AA$15,$Z$15*($Q924-1)/(1+BO927*($Q924-1)),0)</f>
        <v>-3.6508585217092659E-2</v>
      </c>
      <c r="BQ924" s="114">
        <f>IF(BP924=0,0,-1*BP924^2/$Z$15)</f>
        <v>-1.3328767945537166E-2</v>
      </c>
      <c r="BR924" s="61">
        <f>IF($AA$15,$Z$15*($Q924-1)/(1+BQ927*($Q924-1)),0)</f>
        <v>-3.6508585217092659E-2</v>
      </c>
      <c r="BS924" s="114">
        <f>IF(BR924=0,0,-1*BR924^2/$Z$15)</f>
        <v>-1.3328767945537166E-2</v>
      </c>
      <c r="BT924" s="61">
        <f>IF($AA$15,$Z$15*($Q924-1)/(1+BS927*($Q924-1)),0)</f>
        <v>-3.6508585217092659E-2</v>
      </c>
      <c r="BU924" s="114">
        <f>IF(BT924=0,0,-1*BT924^2/$Z$15)</f>
        <v>-1.3328767945537166E-2</v>
      </c>
      <c r="BV924" s="61">
        <f>IF($AA$15,$Z$15*($Q924-1)/(1+BU927*($Q924-1)),0)</f>
        <v>-3.6508585217092659E-2</v>
      </c>
      <c r="BW924" s="114">
        <f>IF(BV924=0,0,-1*BV924^2/$Z$15)</f>
        <v>-1.3328767945537166E-2</v>
      </c>
      <c r="BX924" s="61">
        <f>IF($AA$15,$Z$15*($Q924-1)/(1+BW927*($Q924-1)),0)</f>
        <v>-3.6508585217092659E-2</v>
      </c>
      <c r="BY924" s="114">
        <f>IF(BX924=0,0,-1*BX924^2/$Z$15)</f>
        <v>-1.3328767945537166E-2</v>
      </c>
      <c r="BZ924" s="61">
        <f>IF($AA$15,$Z$15*($Q924-1)/(1+BY927*($Q924-1)),0)</f>
        <v>-3.6508585217092659E-2</v>
      </c>
      <c r="CA924" s="114">
        <f>IF(BZ924=0,0,-1*BZ924^2/$Z$15)</f>
        <v>-1.3328767945537166E-2</v>
      </c>
      <c r="CB924" s="61">
        <f>IF($AA$15,$Z$15*($Q924-1)/(1+CA927*($Q924-1)),0)</f>
        <v>-3.6508585217092659E-2</v>
      </c>
      <c r="CC924" s="114">
        <f>IF(CB924=0,0,-1*CB924^2/$Z$15)</f>
        <v>-1.3328767945537166E-2</v>
      </c>
      <c r="CD924" s="61">
        <f>IF($AA$15,$Z$15*($Q924-1)/(1+CC927*($Q924-1)),0)</f>
        <v>-3.6508585217092659E-2</v>
      </c>
      <c r="CE924" s="114">
        <f>IF(CD924=0,0,-1*CD924^2/$Z$15)</f>
        <v>-1.3328767945537166E-2</v>
      </c>
      <c r="CF924" s="61">
        <f>IF($AA$15,$Z$15*($Q924-1)/(1+CE927*($Q924-1)),0)</f>
        <v>-3.6508585217092659E-2</v>
      </c>
      <c r="CG924" s="114">
        <f>IF(CF924=0,0,-1*CF924^2/$Z$15)</f>
        <v>-1.3328767945537166E-2</v>
      </c>
      <c r="CH924" s="61">
        <f>IF($AA$15,$Z$15*($Q924-1)/(1+CG927*($Q924-1)),0)</f>
        <v>-3.6508585217092659E-2</v>
      </c>
      <c r="CI924" s="114">
        <f>IF(CH924=0,0,-1*CH924^2/$Z$15)</f>
        <v>-1.3328767945537166E-2</v>
      </c>
      <c r="CJ924" s="61">
        <f>IF($AA$15,$Z$15*($Q924-1)/(1+CI927*($Q924-1)),0)</f>
        <v>-3.6508585217092659E-2</v>
      </c>
      <c r="CK924" s="114">
        <f>IF(CJ924=0,0,-1*CJ924^2/$Z$15)</f>
        <v>-1.3328767945537166E-2</v>
      </c>
      <c r="CL924" s="61">
        <f>IF($AA$15,$Z$15*($Q924-1)/(1+CK927*($Q924-1)),0)</f>
        <v>-3.6508585217092659E-2</v>
      </c>
      <c r="CM924" s="114">
        <f>IF(CL924=0,0,-1*CL924^2/$Z$15)</f>
        <v>-1.3328767945537166E-2</v>
      </c>
      <c r="CN924" s="61">
        <f>IF($AA$15,$Z$15*($Q924-1)/(1+CM927*($Q924-1)),0)</f>
        <v>-3.6508585217092659E-2</v>
      </c>
      <c r="CO924" s="114">
        <f>IF(CN924=0,0,-1*CN924^2/$Z$15)</f>
        <v>-1.3328767945537166E-2</v>
      </c>
      <c r="CP924" s="61">
        <f>IF($AA$15,$Z$15*($Q924-1)/(1+CO927*($Q924-1)),0)</f>
        <v>-3.6508585217092659E-2</v>
      </c>
      <c r="CQ924" s="114">
        <f>IF(CP924=0,0,-1*CP924^2/$Z$15)</f>
        <v>-1.3328767945537166E-2</v>
      </c>
      <c r="CR924" s="61">
        <f>IF($AA$15,$Z$15*($Q924-1)/(1+CQ927*($Q924-1)),0)</f>
        <v>-3.6508585217092659E-2</v>
      </c>
      <c r="CS924" s="114">
        <f>IF(CR924=0,0,-1*CR924^2/$Z$15)</f>
        <v>-1.3328767945537166E-2</v>
      </c>
      <c r="CT924" s="61">
        <f>IF($AA$15,$Z$15*($Q924-1)/(1+CS927*($Q924-1)),0)</f>
        <v>-3.6508585217092659E-2</v>
      </c>
      <c r="CU924" s="114">
        <f>IF(CT924=0,0,-1*CT924^2/$Z$15)</f>
        <v>-1.3328767945537166E-2</v>
      </c>
      <c r="CV924" s="61">
        <f>IF($AA$15,$Z$15*($Q924-1)/(1+CU927*($Q924-1)),0)</f>
        <v>-3.6508585217092659E-2</v>
      </c>
      <c r="CW924" s="114">
        <f>IF(CV924=0,0,-1*CV924^2/$Z$15)</f>
        <v>-1.3328767945537166E-2</v>
      </c>
      <c r="CX924" s="61">
        <f>IF($AA$15,$Z$15*($Q924-1)/(1+CW927*($Q924-1)),0)</f>
        <v>-3.6508585217092659E-2</v>
      </c>
      <c r="CY924" s="114">
        <f>IF(CX924=0,0,-1*CX924^2/$Z$15)</f>
        <v>-1.3328767945537166E-2</v>
      </c>
      <c r="CZ924" s="61">
        <f>IF($AA$15,$Z$15*($Q924-1)/(1+CY927*($Q924-1)),0)</f>
        <v>-3.6508585217092659E-2</v>
      </c>
      <c r="DA924" s="114">
        <f>IF(CZ924=0,0,-1*CZ924^2/$Z$15)</f>
        <v>-1.3328767945537166E-2</v>
      </c>
      <c r="DB924" s="61">
        <f>IF($AA$15,$Z$15*($Q924-1)/(1+DA927*($Q924-1)),0)</f>
        <v>-3.6508585217092659E-2</v>
      </c>
      <c r="DC924" s="114">
        <f>IF(DB924=0,0,-1*DB924^2/$Z$15)</f>
        <v>-1.3328767945537166E-2</v>
      </c>
      <c r="DD924" s="61">
        <f>IF($AA$15,$Z$15*($Q924-1)/(1+DC927*($Q924-1)),0)</f>
        <v>-3.6508585217092659E-2</v>
      </c>
      <c r="DE924" s="114">
        <f>IF(DD924=0,0,-1*DD924^2/$Z$15)</f>
        <v>-1.3328767945537166E-2</v>
      </c>
      <c r="DF924" s="61">
        <f>IF($AA$15,$Z$15*($Q924-1)/(1+DE927*($Q924-1)),0)</f>
        <v>-3.6508585217092659E-2</v>
      </c>
      <c r="DG924" s="114">
        <f>IF(DF924=0,0,-1*DF924^2/$Z$15)</f>
        <v>-1.3328767945537166E-2</v>
      </c>
      <c r="DH924" s="61">
        <f>IF($AA$15,$Z$15*($Q924-1)/(1+DG927*($Q924-1)),0)</f>
        <v>-3.6508585217092659E-2</v>
      </c>
      <c r="DI924" s="114">
        <f>IF(DH924=0,0,-1*DH924^2/$Z$15)</f>
        <v>-1.3328767945537166E-2</v>
      </c>
      <c r="DJ924" s="61">
        <f>IF($AA$15,$Z$15*($Q924-1)/(1+DI927*($Q924-1)),0)</f>
        <v>-3.6508585217092659E-2</v>
      </c>
      <c r="DK924" s="114">
        <f>IF(DJ924=0,0,-1*DJ924^2/$Z$15)</f>
        <v>-1.3328767945537166E-2</v>
      </c>
      <c r="DL924" s="61">
        <f>IF($AA$15,$Z$15*($Q924-1)/(1+DK927*($Q924-1)),0)</f>
        <v>-3.6508585217092659E-2</v>
      </c>
      <c r="DM924" s="154">
        <f>IF(DL924=0,0,-1*DL924^2/$Z$15)</f>
        <v>-1.3328767945537166E-2</v>
      </c>
    </row>
    <row r="925" spans="14:117" x14ac:dyDescent="0.25">
      <c r="N925" s="153">
        <f>$Z$16/(O914*(Q925-1)+1)</f>
        <v>9.6045979877510138E-2</v>
      </c>
      <c r="O925" s="170">
        <f t="shared" si="161"/>
        <v>0.11231134918845305</v>
      </c>
      <c r="P925" s="78">
        <v>10</v>
      </c>
      <c r="Q925" s="61">
        <f>IF($AA$16,AV900/AV912,0)</f>
        <v>1.1693498190313281</v>
      </c>
      <c r="R925" s="61">
        <f>IF($AA$16,$Z$16*($Q925-1)/(1+O874*($Q925-1)),0)</f>
        <v>1.6265369310942919E-2</v>
      </c>
      <c r="S925" s="114">
        <f>IF(R925=0,0,-1*R925^2/$Z$16)</f>
        <v>-2.6456223882136368E-3</v>
      </c>
      <c r="T925" s="61">
        <f>IF($AA$16,$Z$16*($Q925-1)/(1+S927*($Q925-1)),0)</f>
        <v>1.6255593668844007E-2</v>
      </c>
      <c r="U925" s="114">
        <f>IF(T925=0,0,-1*T925^2/$Z$16)</f>
        <v>-2.6424432552656133E-3</v>
      </c>
      <c r="V925" s="61">
        <f>IF($AA$16,$Z$16*($Q925-1)/(1+U927*($Q925-1)),0)</f>
        <v>1.6265407299265549E-2</v>
      </c>
      <c r="W925" s="114">
        <f>IF(V925=0,0,-1*V925^2/$Z$16)</f>
        <v>-2.6456347461100097E-3</v>
      </c>
      <c r="X925" s="61">
        <f>IF($AA$16,$Z$16*($Q925-1)/(1+W927*($Q925-1)),0)</f>
        <v>1.6265369311526348E-2</v>
      </c>
      <c r="Y925" s="114">
        <f>IF(X925=0,0,-1*X925^2/$Z$16)</f>
        <v>-2.6456223884034308E-3</v>
      </c>
      <c r="Z925" s="61">
        <f>IF($AA$16,$Z$16*($Q925-1)/(1+Y927*($Q925-1)),0)</f>
        <v>1.6265369310942919E-2</v>
      </c>
      <c r="AA925" s="114">
        <f>IF(Z925=0,0,-1*Z925^2/$Z$16)</f>
        <v>-2.6456223882136368E-3</v>
      </c>
      <c r="AB925" s="61">
        <f>IF($AA$16,$Z$16*($Q925-1)/(1+AA927*($Q925-1)),0)</f>
        <v>1.6265369310942919E-2</v>
      </c>
      <c r="AC925" s="114">
        <f>IF(AB925=0,0,-1*AB925^2/$Z$16)</f>
        <v>-2.6456223882136368E-3</v>
      </c>
      <c r="AD925" s="61">
        <f>IF($AA$16,$Z$16*($Q925-1)/(1+AC927*($Q925-1)),0)</f>
        <v>1.6265369310942919E-2</v>
      </c>
      <c r="AE925" s="114">
        <f>IF(AD925=0,0,-1*AD925^2/$Z$16)</f>
        <v>-2.6456223882136368E-3</v>
      </c>
      <c r="AF925" s="61">
        <f>IF($AA$16,$Z$16*($Q925-1)/(1+AE927*($Q925-1)),0)</f>
        <v>1.6265369310942919E-2</v>
      </c>
      <c r="AG925" s="114">
        <f>IF(AF925=0,0,-1*AF925^2/$Z$16)</f>
        <v>-2.6456223882136368E-3</v>
      </c>
      <c r="AH925" s="61">
        <f>IF($AA$16,$Z$16*($Q925-1)/(1+AG927*($Q925-1)),0)</f>
        <v>1.6265369310942919E-2</v>
      </c>
      <c r="AI925" s="114">
        <f>IF(AH925=0,0,-1*AH925^2/$Z$16)</f>
        <v>-2.6456223882136368E-3</v>
      </c>
      <c r="AJ925" s="61">
        <f>IF($AA$16,$Z$16*($Q925-1)/(1+AI927*($Q925-1)),0)</f>
        <v>1.6265369310942919E-2</v>
      </c>
      <c r="AK925" s="114">
        <f>IF(AJ925=0,0,-1*AJ925^2/$Z$16)</f>
        <v>-2.6456223882136368E-3</v>
      </c>
      <c r="AL925" s="61">
        <f>IF($AA$16,$Z$16*($Q925-1)/(1+AK927*($Q925-1)),0)</f>
        <v>1.6265369310942919E-2</v>
      </c>
      <c r="AM925" s="114">
        <f>IF(AL925=0,0,-1*AL925^2/$Z$16)</f>
        <v>-2.6456223882136368E-3</v>
      </c>
      <c r="AN925" s="61">
        <f>IF($AA$16,$Z$16*($Q925-1)/(1+AM927*($Q925-1)),0)</f>
        <v>1.6265369310942919E-2</v>
      </c>
      <c r="AO925" s="114">
        <f>IF(AN925=0,0,-1*AN925^2/$Z$16)</f>
        <v>-2.6456223882136368E-3</v>
      </c>
      <c r="AP925" s="61">
        <f>IF($AA$16,$Z$16*($Q925-1)/(1+AO927*($Q925-1)),0)</f>
        <v>1.6265369310942919E-2</v>
      </c>
      <c r="AQ925" s="114">
        <f>IF(AP925=0,0,-1*AP925^2/$Z$16)</f>
        <v>-2.6456223882136368E-3</v>
      </c>
      <c r="AR925" s="61">
        <f>IF($AA$16,$Z$16*($Q925-1)/(1+AQ927*($Q925-1)),0)</f>
        <v>1.6265369310942919E-2</v>
      </c>
      <c r="AS925" s="114">
        <f>IF(AR925=0,0,-1*AR925^2/$Z$16)</f>
        <v>-2.6456223882136368E-3</v>
      </c>
      <c r="AT925" s="61">
        <f>IF($AA$16,$Z$16*($Q925-1)/(1+AS927*($Q925-1)),0)</f>
        <v>1.6265369310942919E-2</v>
      </c>
      <c r="AU925" s="114">
        <f>IF(AT925=0,0,-1*AT925^2/$Z$16)</f>
        <v>-2.6456223882136368E-3</v>
      </c>
      <c r="AV925" s="61">
        <f>IF($AA$16,$Z$16*($Q925-1)/(1+AU927*($Q925-1)),0)</f>
        <v>1.6265369310942919E-2</v>
      </c>
      <c r="AW925" s="114">
        <f>IF(AV925=0,0,-1*AV925^2/$Z$16)</f>
        <v>-2.6456223882136368E-3</v>
      </c>
      <c r="AX925" s="61">
        <f>IF($AA$16,$Z$16*($Q925-1)/(1+AW927*($Q925-1)),0)</f>
        <v>1.6265369310942919E-2</v>
      </c>
      <c r="AY925" s="114">
        <f>IF(AX925=0,0,-1*AX925^2/$Z$16)</f>
        <v>-2.6456223882136368E-3</v>
      </c>
      <c r="AZ925" s="61">
        <f>IF($AA$16,$Z$16*($Q925-1)/(1+AY927*($Q925-1)),0)</f>
        <v>1.6265369310942919E-2</v>
      </c>
      <c r="BA925" s="114">
        <f>IF(AZ925=0,0,-1*AZ925^2/$Z$16)</f>
        <v>-2.6456223882136368E-3</v>
      </c>
      <c r="BB925" s="61">
        <f>IF($AA$16,$Z$16*($Q925-1)/(1+BA927*($Q925-1)),0)</f>
        <v>1.6265369310942919E-2</v>
      </c>
      <c r="BC925" s="114">
        <f>IF(BB925=0,0,-1*BB925^2/$Z$16)</f>
        <v>-2.6456223882136368E-3</v>
      </c>
      <c r="BD925" s="61">
        <f>IF($AA$16,$Z$16*($Q925-1)/(1+BC927*($Q925-1)),0)</f>
        <v>1.6265369310942919E-2</v>
      </c>
      <c r="BE925" s="114">
        <f>IF(BD925=0,0,-1*BD925^2/$Z$16)</f>
        <v>-2.6456223882136368E-3</v>
      </c>
      <c r="BF925" s="61">
        <f>IF($AA$16,$Z$16*($Q925-1)/(1+BE927*($Q925-1)),0)</f>
        <v>1.6265369310942919E-2</v>
      </c>
      <c r="BG925" s="114">
        <f>IF(BF925=0,0,-1*BF925^2/$Z$16)</f>
        <v>-2.6456223882136368E-3</v>
      </c>
      <c r="BH925" s="61">
        <f>IF($AA$16,$Z$16*($Q925-1)/(1+BG927*($Q925-1)),0)</f>
        <v>1.6265369310942919E-2</v>
      </c>
      <c r="BI925" s="114">
        <f>IF(BH925=0,0,-1*BH925^2/$Z$16)</f>
        <v>-2.6456223882136368E-3</v>
      </c>
      <c r="BJ925" s="61">
        <f>IF($AA$16,$Z$16*($Q925-1)/(1+BI927*($Q925-1)),0)</f>
        <v>1.6265369310942919E-2</v>
      </c>
      <c r="BK925" s="114">
        <f>IF(BJ925=0,0,-1*BJ925^2/$Z$16)</f>
        <v>-2.6456223882136368E-3</v>
      </c>
      <c r="BL925" s="61">
        <f>IF($AA$16,$Z$16*($Q925-1)/(1+BK927*($Q925-1)),0)</f>
        <v>1.6265369310942919E-2</v>
      </c>
      <c r="BM925" s="114">
        <f>IF(BL925=0,0,-1*BL925^2/$Z$16)</f>
        <v>-2.6456223882136368E-3</v>
      </c>
      <c r="BN925" s="61">
        <f>IF($AA$16,$Z$16*($Q925-1)/(1+BM927*($Q925-1)),0)</f>
        <v>1.6265369310942919E-2</v>
      </c>
      <c r="BO925" s="114">
        <f>IF(BN925=0,0,-1*BN925^2/$Z$16)</f>
        <v>-2.6456223882136368E-3</v>
      </c>
      <c r="BP925" s="61">
        <f>IF($AA$16,$Z$16*($Q925-1)/(1+BO927*($Q925-1)),0)</f>
        <v>1.6265369310942919E-2</v>
      </c>
      <c r="BQ925" s="114">
        <f>IF(BP925=0,0,-1*BP925^2/$Z$16)</f>
        <v>-2.6456223882136368E-3</v>
      </c>
      <c r="BR925" s="61">
        <f>IF($AA$16,$Z$16*($Q925-1)/(1+BQ927*($Q925-1)),0)</f>
        <v>1.6265369310942919E-2</v>
      </c>
      <c r="BS925" s="114">
        <f>IF(BR925=0,0,-1*BR925^2/$Z$16)</f>
        <v>-2.6456223882136368E-3</v>
      </c>
      <c r="BT925" s="61">
        <f>IF($AA$16,$Z$16*($Q925-1)/(1+BS927*($Q925-1)),0)</f>
        <v>1.6265369310942919E-2</v>
      </c>
      <c r="BU925" s="114">
        <f>IF(BT925=0,0,-1*BT925^2/$Z$16)</f>
        <v>-2.6456223882136368E-3</v>
      </c>
      <c r="BV925" s="61">
        <f>IF($AA$16,$Z$16*($Q925-1)/(1+BU927*($Q925-1)),0)</f>
        <v>1.6265369310942919E-2</v>
      </c>
      <c r="BW925" s="114">
        <f>IF(BV925=0,0,-1*BV925^2/$Z$16)</f>
        <v>-2.6456223882136368E-3</v>
      </c>
      <c r="BX925" s="61">
        <f>IF($AA$16,$Z$16*($Q925-1)/(1+BW927*($Q925-1)),0)</f>
        <v>1.6265369310942919E-2</v>
      </c>
      <c r="BY925" s="114">
        <f>IF(BX925=0,0,-1*BX925^2/$Z$16)</f>
        <v>-2.6456223882136368E-3</v>
      </c>
      <c r="BZ925" s="61">
        <f>IF($AA$16,$Z$16*($Q925-1)/(1+BY927*($Q925-1)),0)</f>
        <v>1.6265369310942919E-2</v>
      </c>
      <c r="CA925" s="114">
        <f>IF(BZ925=0,0,-1*BZ925^2/$Z$16)</f>
        <v>-2.6456223882136368E-3</v>
      </c>
      <c r="CB925" s="61">
        <f>IF($AA$16,$Z$16*($Q925-1)/(1+CA927*($Q925-1)),0)</f>
        <v>1.6265369310942919E-2</v>
      </c>
      <c r="CC925" s="114">
        <f>IF(CB925=0,0,-1*CB925^2/$Z$16)</f>
        <v>-2.6456223882136368E-3</v>
      </c>
      <c r="CD925" s="61">
        <f>IF($AA$16,$Z$16*($Q925-1)/(1+CC927*($Q925-1)),0)</f>
        <v>1.6265369310942919E-2</v>
      </c>
      <c r="CE925" s="114">
        <f>IF(CD925=0,0,-1*CD925^2/$Z$16)</f>
        <v>-2.6456223882136368E-3</v>
      </c>
      <c r="CF925" s="61">
        <f>IF($AA$16,$Z$16*($Q925-1)/(1+CE927*($Q925-1)),0)</f>
        <v>1.6265369310942919E-2</v>
      </c>
      <c r="CG925" s="114">
        <f>IF(CF925=0,0,-1*CF925^2/$Z$16)</f>
        <v>-2.6456223882136368E-3</v>
      </c>
      <c r="CH925" s="61">
        <f>IF($AA$16,$Z$16*($Q925-1)/(1+CG927*($Q925-1)),0)</f>
        <v>1.6265369310942919E-2</v>
      </c>
      <c r="CI925" s="114">
        <f>IF(CH925=0,0,-1*CH925^2/$Z$16)</f>
        <v>-2.6456223882136368E-3</v>
      </c>
      <c r="CJ925" s="61">
        <f>IF($AA$16,$Z$16*($Q925-1)/(1+CI927*($Q925-1)),0)</f>
        <v>1.6265369310942919E-2</v>
      </c>
      <c r="CK925" s="114">
        <f>IF(CJ925=0,0,-1*CJ925^2/$Z$16)</f>
        <v>-2.6456223882136368E-3</v>
      </c>
      <c r="CL925" s="61">
        <f>IF($AA$16,$Z$16*($Q925-1)/(1+CK927*($Q925-1)),0)</f>
        <v>1.6265369310942919E-2</v>
      </c>
      <c r="CM925" s="114">
        <f>IF(CL925=0,0,-1*CL925^2/$Z$16)</f>
        <v>-2.6456223882136368E-3</v>
      </c>
      <c r="CN925" s="61">
        <f>IF($AA$16,$Z$16*($Q925-1)/(1+CM927*($Q925-1)),0)</f>
        <v>1.6265369310942919E-2</v>
      </c>
      <c r="CO925" s="114">
        <f>IF(CN925=0,0,-1*CN925^2/$Z$16)</f>
        <v>-2.6456223882136368E-3</v>
      </c>
      <c r="CP925" s="61">
        <f>IF($AA$16,$Z$16*($Q925-1)/(1+CO927*($Q925-1)),0)</f>
        <v>1.6265369310942919E-2</v>
      </c>
      <c r="CQ925" s="114">
        <f>IF(CP925=0,0,-1*CP925^2/$Z$16)</f>
        <v>-2.6456223882136368E-3</v>
      </c>
      <c r="CR925" s="61">
        <f>IF($AA$16,$Z$16*($Q925-1)/(1+CQ927*($Q925-1)),0)</f>
        <v>1.6265369310942919E-2</v>
      </c>
      <c r="CS925" s="114">
        <f>IF(CR925=0,0,-1*CR925^2/$Z$16)</f>
        <v>-2.6456223882136368E-3</v>
      </c>
      <c r="CT925" s="61">
        <f>IF($AA$16,$Z$16*($Q925-1)/(1+CS927*($Q925-1)),0)</f>
        <v>1.6265369310942919E-2</v>
      </c>
      <c r="CU925" s="114">
        <f>IF(CT925=0,0,-1*CT925^2/$Z$16)</f>
        <v>-2.6456223882136368E-3</v>
      </c>
      <c r="CV925" s="61">
        <f>IF($AA$16,$Z$16*($Q925-1)/(1+CU927*($Q925-1)),0)</f>
        <v>1.6265369310942919E-2</v>
      </c>
      <c r="CW925" s="114">
        <f>IF(CV925=0,0,-1*CV925^2/$Z$16)</f>
        <v>-2.6456223882136368E-3</v>
      </c>
      <c r="CX925" s="61">
        <f>IF($AA$16,$Z$16*($Q925-1)/(1+CW927*($Q925-1)),0)</f>
        <v>1.6265369310942919E-2</v>
      </c>
      <c r="CY925" s="114">
        <f>IF(CX925=0,0,-1*CX925^2/$Z$16)</f>
        <v>-2.6456223882136368E-3</v>
      </c>
      <c r="CZ925" s="61">
        <f>IF($AA$16,$Z$16*($Q925-1)/(1+CY927*($Q925-1)),0)</f>
        <v>1.6265369310942919E-2</v>
      </c>
      <c r="DA925" s="114">
        <f>IF(CZ925=0,0,-1*CZ925^2/$Z$16)</f>
        <v>-2.6456223882136368E-3</v>
      </c>
      <c r="DB925" s="61">
        <f>IF($AA$16,$Z$16*($Q925-1)/(1+DA927*($Q925-1)),0)</f>
        <v>1.6265369310942919E-2</v>
      </c>
      <c r="DC925" s="114">
        <f>IF(DB925=0,0,-1*DB925^2/$Z$16)</f>
        <v>-2.6456223882136368E-3</v>
      </c>
      <c r="DD925" s="61">
        <f>IF($AA$16,$Z$16*($Q925-1)/(1+DC927*($Q925-1)),0)</f>
        <v>1.6265369310942919E-2</v>
      </c>
      <c r="DE925" s="114">
        <f>IF(DD925=0,0,-1*DD925^2/$Z$16)</f>
        <v>-2.6456223882136368E-3</v>
      </c>
      <c r="DF925" s="61">
        <f>IF($AA$16,$Z$16*($Q925-1)/(1+DE927*($Q925-1)),0)</f>
        <v>1.6265369310942919E-2</v>
      </c>
      <c r="DG925" s="114">
        <f>IF(DF925=0,0,-1*DF925^2/$Z$16)</f>
        <v>-2.6456223882136368E-3</v>
      </c>
      <c r="DH925" s="61">
        <f>IF($AA$16,$Z$16*($Q925-1)/(1+DG927*($Q925-1)),0)</f>
        <v>1.6265369310942919E-2</v>
      </c>
      <c r="DI925" s="114">
        <f>IF(DH925=0,0,-1*DH925^2/$Z$16)</f>
        <v>-2.6456223882136368E-3</v>
      </c>
      <c r="DJ925" s="61">
        <f>IF($AA$16,$Z$16*($Q925-1)/(1+DI927*($Q925-1)),0)</f>
        <v>1.6265369310942919E-2</v>
      </c>
      <c r="DK925" s="114">
        <f>IF(DJ925=0,0,-1*DJ925^2/$Z$16)</f>
        <v>-2.6456223882136368E-3</v>
      </c>
      <c r="DL925" s="61">
        <f>IF($AA$16,$Z$16*($Q925-1)/(1+DK927*($Q925-1)),0)</f>
        <v>1.6265369310942919E-2</v>
      </c>
      <c r="DM925" s="154">
        <f>IF(DL925=0,0,-1*DL925^2/$Z$16)</f>
        <v>-2.6456223882136368E-3</v>
      </c>
    </row>
    <row r="926" spans="14:117" x14ac:dyDescent="0.25">
      <c r="N926" s="157">
        <f>SUM(N916:N925)</f>
        <v>1</v>
      </c>
      <c r="O926" s="167">
        <f>SUM(O916:O925)</f>
        <v>1</v>
      </c>
      <c r="P926" s="162"/>
      <c r="Q926" s="61"/>
      <c r="R926" s="61">
        <f t="shared" ref="R926:CC926" si="162">SUM(R916:R925)</f>
        <v>8.9511731360403246E-16</v>
      </c>
      <c r="S926" s="61">
        <f t="shared" si="162"/>
        <v>-1.3100737044740278</v>
      </c>
      <c r="T926" s="61">
        <f t="shared" si="162"/>
        <v>-4.8247584300424098E-3</v>
      </c>
      <c r="U926" s="61">
        <f t="shared" si="162"/>
        <v>-1.2999111018717004</v>
      </c>
      <c r="V926" s="61">
        <f t="shared" si="162"/>
        <v>1.8811509484854133E-5</v>
      </c>
      <c r="W926" s="61">
        <f t="shared" si="162"/>
        <v>-1.3101139454967803</v>
      </c>
      <c r="X926" s="61">
        <f t="shared" si="162"/>
        <v>2.8890677350457139E-10</v>
      </c>
      <c r="Y926" s="61">
        <f t="shared" si="162"/>
        <v>-1.3100737050920097</v>
      </c>
      <c r="Z926" s="61">
        <f t="shared" si="162"/>
        <v>4.8572257327350599E-17</v>
      </c>
      <c r="AA926" s="61">
        <f t="shared" si="162"/>
        <v>-1.310073704474026</v>
      </c>
      <c r="AB926" s="61">
        <f t="shared" si="162"/>
        <v>4.8572257327350599E-17</v>
      </c>
      <c r="AC926" s="61">
        <f t="shared" si="162"/>
        <v>-1.310073704474026</v>
      </c>
      <c r="AD926" s="61">
        <f t="shared" si="162"/>
        <v>0</v>
      </c>
      <c r="AE926" s="61">
        <f t="shared" si="162"/>
        <v>-1.3100737044740256</v>
      </c>
      <c r="AF926" s="61">
        <f t="shared" si="162"/>
        <v>0</v>
      </c>
      <c r="AG926" s="61">
        <f t="shared" si="162"/>
        <v>-1.3100737044740256</v>
      </c>
      <c r="AH926" s="61">
        <f t="shared" si="162"/>
        <v>0</v>
      </c>
      <c r="AI926" s="61">
        <f t="shared" si="162"/>
        <v>-1.3100737044740256</v>
      </c>
      <c r="AJ926" s="61">
        <f t="shared" si="162"/>
        <v>0</v>
      </c>
      <c r="AK926" s="61">
        <f t="shared" si="162"/>
        <v>-1.3100737044740256</v>
      </c>
      <c r="AL926" s="61">
        <f t="shared" si="162"/>
        <v>0</v>
      </c>
      <c r="AM926" s="61">
        <f t="shared" si="162"/>
        <v>-1.3100737044740256</v>
      </c>
      <c r="AN926" s="61">
        <f t="shared" si="162"/>
        <v>0</v>
      </c>
      <c r="AO926" s="61">
        <f t="shared" si="162"/>
        <v>-1.3100737044740256</v>
      </c>
      <c r="AP926" s="61">
        <f t="shared" si="162"/>
        <v>0</v>
      </c>
      <c r="AQ926" s="61">
        <f t="shared" si="162"/>
        <v>-1.3100737044740256</v>
      </c>
      <c r="AR926" s="61">
        <f t="shared" si="162"/>
        <v>0</v>
      </c>
      <c r="AS926" s="61">
        <f t="shared" si="162"/>
        <v>-1.3100737044740256</v>
      </c>
      <c r="AT926" s="61">
        <f t="shared" si="162"/>
        <v>0</v>
      </c>
      <c r="AU926" s="61">
        <f t="shared" si="162"/>
        <v>-1.3100737044740256</v>
      </c>
      <c r="AV926" s="61">
        <f t="shared" si="162"/>
        <v>0</v>
      </c>
      <c r="AW926" s="61">
        <f t="shared" si="162"/>
        <v>-1.3100737044740256</v>
      </c>
      <c r="AX926" s="61">
        <f t="shared" si="162"/>
        <v>0</v>
      </c>
      <c r="AY926" s="61">
        <f t="shared" si="162"/>
        <v>-1.3100737044740256</v>
      </c>
      <c r="AZ926" s="61">
        <f t="shared" si="162"/>
        <v>0</v>
      </c>
      <c r="BA926" s="61">
        <f t="shared" si="162"/>
        <v>-1.3100737044740256</v>
      </c>
      <c r="BB926" s="61">
        <f t="shared" si="162"/>
        <v>0</v>
      </c>
      <c r="BC926" s="61">
        <f t="shared" si="162"/>
        <v>-1.3100737044740256</v>
      </c>
      <c r="BD926" s="61">
        <f t="shared" si="162"/>
        <v>0</v>
      </c>
      <c r="BE926" s="61">
        <f t="shared" si="162"/>
        <v>-1.3100737044740256</v>
      </c>
      <c r="BF926" s="61">
        <f t="shared" si="162"/>
        <v>0</v>
      </c>
      <c r="BG926" s="61">
        <f t="shared" si="162"/>
        <v>-1.3100737044740256</v>
      </c>
      <c r="BH926" s="61">
        <f t="shared" si="162"/>
        <v>0</v>
      </c>
      <c r="BI926" s="61">
        <f t="shared" si="162"/>
        <v>-1.3100737044740256</v>
      </c>
      <c r="BJ926" s="61">
        <f t="shared" si="162"/>
        <v>0</v>
      </c>
      <c r="BK926" s="61">
        <f t="shared" si="162"/>
        <v>-1.3100737044740256</v>
      </c>
      <c r="BL926" s="61">
        <f t="shared" si="162"/>
        <v>0</v>
      </c>
      <c r="BM926" s="61">
        <f t="shared" si="162"/>
        <v>-1.3100737044740256</v>
      </c>
      <c r="BN926" s="61">
        <f t="shared" si="162"/>
        <v>0</v>
      </c>
      <c r="BO926" s="61">
        <f t="shared" si="162"/>
        <v>-1.3100737044740256</v>
      </c>
      <c r="BP926" s="61">
        <f t="shared" si="162"/>
        <v>0</v>
      </c>
      <c r="BQ926" s="61">
        <f t="shared" si="162"/>
        <v>-1.3100737044740256</v>
      </c>
      <c r="BR926" s="61">
        <f t="shared" si="162"/>
        <v>0</v>
      </c>
      <c r="BS926" s="61">
        <f t="shared" si="162"/>
        <v>-1.3100737044740256</v>
      </c>
      <c r="BT926" s="61">
        <f t="shared" si="162"/>
        <v>0</v>
      </c>
      <c r="BU926" s="61">
        <f t="shared" si="162"/>
        <v>-1.3100737044740256</v>
      </c>
      <c r="BV926" s="61">
        <f t="shared" si="162"/>
        <v>0</v>
      </c>
      <c r="BW926" s="61">
        <f t="shared" si="162"/>
        <v>-1.3100737044740256</v>
      </c>
      <c r="BX926" s="61">
        <f t="shared" si="162"/>
        <v>0</v>
      </c>
      <c r="BY926" s="61">
        <f t="shared" si="162"/>
        <v>-1.3100737044740256</v>
      </c>
      <c r="BZ926" s="61">
        <f t="shared" si="162"/>
        <v>0</v>
      </c>
      <c r="CA926" s="61">
        <f t="shared" si="162"/>
        <v>-1.3100737044740256</v>
      </c>
      <c r="CB926" s="61">
        <f t="shared" si="162"/>
        <v>0</v>
      </c>
      <c r="CC926" s="61">
        <f t="shared" si="162"/>
        <v>-1.3100737044740256</v>
      </c>
      <c r="CD926" s="61">
        <f t="shared" ref="CD926:DM926" si="163">SUM(CD916:CD925)</f>
        <v>0</v>
      </c>
      <c r="CE926" s="61">
        <f t="shared" si="163"/>
        <v>-1.3100737044740256</v>
      </c>
      <c r="CF926" s="61">
        <f t="shared" si="163"/>
        <v>0</v>
      </c>
      <c r="CG926" s="61">
        <f t="shared" si="163"/>
        <v>-1.3100737044740256</v>
      </c>
      <c r="CH926" s="61">
        <f t="shared" si="163"/>
        <v>0</v>
      </c>
      <c r="CI926" s="61">
        <f t="shared" si="163"/>
        <v>-1.3100737044740256</v>
      </c>
      <c r="CJ926" s="61">
        <f t="shared" si="163"/>
        <v>0</v>
      </c>
      <c r="CK926" s="61">
        <f t="shared" si="163"/>
        <v>-1.3100737044740256</v>
      </c>
      <c r="CL926" s="61">
        <f t="shared" si="163"/>
        <v>0</v>
      </c>
      <c r="CM926" s="61">
        <f t="shared" si="163"/>
        <v>-1.3100737044740256</v>
      </c>
      <c r="CN926" s="61">
        <f t="shared" si="163"/>
        <v>0</v>
      </c>
      <c r="CO926" s="61">
        <f t="shared" si="163"/>
        <v>-1.3100737044740256</v>
      </c>
      <c r="CP926" s="61">
        <f t="shared" si="163"/>
        <v>0</v>
      </c>
      <c r="CQ926" s="61">
        <f t="shared" si="163"/>
        <v>-1.3100737044740256</v>
      </c>
      <c r="CR926" s="61">
        <f t="shared" si="163"/>
        <v>0</v>
      </c>
      <c r="CS926" s="61">
        <f t="shared" si="163"/>
        <v>-1.3100737044740256</v>
      </c>
      <c r="CT926" s="61">
        <f t="shared" si="163"/>
        <v>0</v>
      </c>
      <c r="CU926" s="61">
        <f t="shared" si="163"/>
        <v>-1.3100737044740256</v>
      </c>
      <c r="CV926" s="61">
        <f t="shared" si="163"/>
        <v>0</v>
      </c>
      <c r="CW926" s="61">
        <f t="shared" si="163"/>
        <v>-1.3100737044740256</v>
      </c>
      <c r="CX926" s="61">
        <f t="shared" si="163"/>
        <v>0</v>
      </c>
      <c r="CY926" s="61">
        <f t="shared" si="163"/>
        <v>-1.3100737044740256</v>
      </c>
      <c r="CZ926" s="61">
        <f t="shared" si="163"/>
        <v>0</v>
      </c>
      <c r="DA926" s="61">
        <f t="shared" si="163"/>
        <v>-1.3100737044740256</v>
      </c>
      <c r="DB926" s="61">
        <f t="shared" si="163"/>
        <v>0</v>
      </c>
      <c r="DC926" s="61">
        <f t="shared" si="163"/>
        <v>-1.3100737044740256</v>
      </c>
      <c r="DD926" s="61">
        <f t="shared" si="163"/>
        <v>0</v>
      </c>
      <c r="DE926" s="61">
        <f t="shared" si="163"/>
        <v>-1.3100737044740256</v>
      </c>
      <c r="DF926" s="61">
        <f t="shared" si="163"/>
        <v>0</v>
      </c>
      <c r="DG926" s="61">
        <f t="shared" si="163"/>
        <v>-1.3100737044740256</v>
      </c>
      <c r="DH926" s="61">
        <f t="shared" si="163"/>
        <v>0</v>
      </c>
      <c r="DI926" s="61">
        <f t="shared" si="163"/>
        <v>-1.3100737044740256</v>
      </c>
      <c r="DJ926" s="61">
        <f t="shared" si="163"/>
        <v>0</v>
      </c>
      <c r="DK926" s="61">
        <f t="shared" si="163"/>
        <v>-1.3100737044740256</v>
      </c>
      <c r="DL926" s="61">
        <f t="shared" si="163"/>
        <v>0</v>
      </c>
      <c r="DM926" s="77">
        <f t="shared" si="163"/>
        <v>-1.3100737044740256</v>
      </c>
    </row>
    <row r="927" spans="14:117" x14ac:dyDescent="0.25">
      <c r="N927" s="54" t="s">
        <v>624</v>
      </c>
      <c r="O927" s="55"/>
      <c r="P927" s="174" t="b">
        <f>IF(P928,IF(AND((ABS(DM927-DK927)&lt;0.001),(O914&gt;=0),(O914&lt;=1)),TRUE,FALSE),FALSE)</f>
        <v>1</v>
      </c>
      <c r="Q927" s="54"/>
      <c r="R927" s="55" t="s">
        <v>623</v>
      </c>
      <c r="S927" s="166">
        <f>$O$34-R926/S926</f>
        <v>0.24679164318650038</v>
      </c>
      <c r="T927" s="165">
        <f>ABS(U927-S927)</f>
        <v>3.7116064499298496E-3</v>
      </c>
      <c r="U927" s="164">
        <f>S927-T926/U926</f>
        <v>0.24308003673657053</v>
      </c>
      <c r="V927" s="165">
        <f>ABS(W927-U927)</f>
        <v>1.4358681967724385E-5</v>
      </c>
      <c r="W927" s="164">
        <f>U927-V926/W926</f>
        <v>0.24309439541853825</v>
      </c>
      <c r="X927" s="165">
        <f>ABS(Y927-W927)</f>
        <v>2.2052712433939803E-10</v>
      </c>
      <c r="Y927" s="164">
        <f>W927-X926/Y926</f>
        <v>0.24309439563906537</v>
      </c>
      <c r="Z927" s="165">
        <f>ABS(AA927-Y927)</f>
        <v>2.7755575615628914E-17</v>
      </c>
      <c r="AA927" s="164">
        <f>Y927-Z926/AA926</f>
        <v>0.2430943956390654</v>
      </c>
      <c r="AB927" s="165">
        <f>ABS(AC927-AA927)</f>
        <v>2.7755575615628914E-17</v>
      </c>
      <c r="AC927" s="164">
        <f>AA927-AB926/AC926</f>
        <v>0.24309439563906543</v>
      </c>
      <c r="AD927" s="165">
        <f>ABS(AE927-AC927)</f>
        <v>0</v>
      </c>
      <c r="AE927" s="164">
        <f>AC927-AD926/AE926</f>
        <v>0.24309439563906543</v>
      </c>
      <c r="AF927" s="165">
        <f>ABS(AG927-AE927)</f>
        <v>0</v>
      </c>
      <c r="AG927" s="164">
        <f>AE927-AF926/AG926</f>
        <v>0.24309439563906543</v>
      </c>
      <c r="AH927" s="165">
        <f>ABS(AI927-AG927)</f>
        <v>0</v>
      </c>
      <c r="AI927" s="164">
        <f>AG927-AH926/AI926</f>
        <v>0.24309439563906543</v>
      </c>
      <c r="AJ927" s="165">
        <f>ABS(AK927-AI927)</f>
        <v>0</v>
      </c>
      <c r="AK927" s="164">
        <f>AI927-AJ926/AK926</f>
        <v>0.24309439563906543</v>
      </c>
      <c r="AL927" s="165">
        <f>ABS(AM927-AK927)</f>
        <v>0</v>
      </c>
      <c r="AM927" s="164">
        <f>AK927-AL926/AM926</f>
        <v>0.24309439563906543</v>
      </c>
      <c r="AN927" s="165">
        <f>ABS(AO927-AM927)</f>
        <v>0</v>
      </c>
      <c r="AO927" s="164">
        <f>AM927-AN926/AO926</f>
        <v>0.24309439563906543</v>
      </c>
      <c r="AP927" s="165">
        <f>ABS(AQ927-AO927)</f>
        <v>0</v>
      </c>
      <c r="AQ927" s="164">
        <f>AO927-AP926/AQ926</f>
        <v>0.24309439563906543</v>
      </c>
      <c r="AR927" s="165">
        <f>ABS(AS927-AQ927)</f>
        <v>0</v>
      </c>
      <c r="AS927" s="164">
        <f>AQ927-AR926/AS926</f>
        <v>0.24309439563906543</v>
      </c>
      <c r="AT927" s="165">
        <f>ABS(AU927-AS927)</f>
        <v>0</v>
      </c>
      <c r="AU927" s="164">
        <f>AS927-AT926/AU926</f>
        <v>0.24309439563906543</v>
      </c>
      <c r="AV927" s="165">
        <f>ABS(AW927-AU927)</f>
        <v>0</v>
      </c>
      <c r="AW927" s="164">
        <f>AU927-AV926/AW926</f>
        <v>0.24309439563906543</v>
      </c>
      <c r="AX927" s="165">
        <f>ABS(AY927-AW927)</f>
        <v>0</v>
      </c>
      <c r="AY927" s="164">
        <f>AW927-AX926/AY926</f>
        <v>0.24309439563906543</v>
      </c>
      <c r="AZ927" s="165">
        <f>ABS(BA927-AY927)</f>
        <v>0</v>
      </c>
      <c r="BA927" s="164">
        <f>AY927-AZ926/BA926</f>
        <v>0.24309439563906543</v>
      </c>
      <c r="BB927" s="165">
        <f>ABS(BC927-BA927)</f>
        <v>0</v>
      </c>
      <c r="BC927" s="164">
        <f>BA927-BB926/BC926</f>
        <v>0.24309439563906543</v>
      </c>
      <c r="BD927" s="165">
        <f>ABS(BE927-BC927)</f>
        <v>0</v>
      </c>
      <c r="BE927" s="164">
        <f>BC927-BD926/BE926</f>
        <v>0.24309439563906543</v>
      </c>
      <c r="BF927" s="165">
        <f>ABS(BG927-BE927)</f>
        <v>0</v>
      </c>
      <c r="BG927" s="164">
        <f>BE927-BF926/BG926</f>
        <v>0.24309439563906543</v>
      </c>
      <c r="BH927" s="165">
        <f>ABS(BI927-BG927)</f>
        <v>0</v>
      </c>
      <c r="BI927" s="164">
        <f>BG927-BH926/BI926</f>
        <v>0.24309439563906543</v>
      </c>
      <c r="BJ927" s="165">
        <f>ABS(BK927-BI927)</f>
        <v>0</v>
      </c>
      <c r="BK927" s="164">
        <f>BI927-BJ926/BK926</f>
        <v>0.24309439563906543</v>
      </c>
      <c r="BL927" s="165">
        <f>ABS(BM927-BK927)</f>
        <v>0</v>
      </c>
      <c r="BM927" s="164">
        <f>BK927-BL926/BM926</f>
        <v>0.24309439563906543</v>
      </c>
      <c r="BN927" s="165">
        <f>ABS(BO927-BM927)</f>
        <v>0</v>
      </c>
      <c r="BO927" s="164">
        <f>BM927-BN926/BO926</f>
        <v>0.24309439563906543</v>
      </c>
      <c r="BP927" s="165">
        <f>ABS(BQ927-BO927)</f>
        <v>0</v>
      </c>
      <c r="BQ927" s="164">
        <f>BO927-BP926/BQ926</f>
        <v>0.24309439563906543</v>
      </c>
      <c r="BR927" s="165">
        <f>ABS(BS927-BQ927)</f>
        <v>0</v>
      </c>
      <c r="BS927" s="164">
        <f>BQ927-BR926/BS926</f>
        <v>0.24309439563906543</v>
      </c>
      <c r="BT927" s="165">
        <f>ABS(BU927-BS927)</f>
        <v>0</v>
      </c>
      <c r="BU927" s="164">
        <f>BS927-BT926/BU926</f>
        <v>0.24309439563906543</v>
      </c>
      <c r="BV927" s="165">
        <f>ABS(BW927-BU927)</f>
        <v>0</v>
      </c>
      <c r="BW927" s="164">
        <f>BU927-BV926/BW926</f>
        <v>0.24309439563906543</v>
      </c>
      <c r="BX927" s="165">
        <f>ABS(BY927-BW927)</f>
        <v>0</v>
      </c>
      <c r="BY927" s="164">
        <f>BW927-BX926/BY926</f>
        <v>0.24309439563906543</v>
      </c>
      <c r="BZ927" s="165">
        <f>ABS(CA927-BY927)</f>
        <v>0</v>
      </c>
      <c r="CA927" s="164">
        <f>BY927-BZ926/CA926</f>
        <v>0.24309439563906543</v>
      </c>
      <c r="CB927" s="165">
        <f>ABS(CC927-CA927)</f>
        <v>0</v>
      </c>
      <c r="CC927" s="164">
        <f>CA927-CB926/CC926</f>
        <v>0.24309439563906543</v>
      </c>
      <c r="CD927" s="165">
        <f>ABS(CE927-CC927)</f>
        <v>0</v>
      </c>
      <c r="CE927" s="164">
        <f>CC927-CD926/CE926</f>
        <v>0.24309439563906543</v>
      </c>
      <c r="CF927" s="165">
        <f>ABS(CG927-CE927)</f>
        <v>0</v>
      </c>
      <c r="CG927" s="164">
        <f>CE927-CF926/CG926</f>
        <v>0.24309439563906543</v>
      </c>
      <c r="CH927" s="165">
        <f>ABS(CI927-CG927)</f>
        <v>0</v>
      </c>
      <c r="CI927" s="164">
        <f>CG927-CH926/CI926</f>
        <v>0.24309439563906543</v>
      </c>
      <c r="CJ927" s="165">
        <f>ABS(CK927-CI927)</f>
        <v>0</v>
      </c>
      <c r="CK927" s="164">
        <f>CI927-CJ926/CK926</f>
        <v>0.24309439563906543</v>
      </c>
      <c r="CL927" s="165">
        <f>ABS(CM927-CK927)</f>
        <v>0</v>
      </c>
      <c r="CM927" s="164">
        <f>CK927-CL926/CM926</f>
        <v>0.24309439563906543</v>
      </c>
      <c r="CN927" s="165">
        <f>ABS(CO927-CM927)</f>
        <v>0</v>
      </c>
      <c r="CO927" s="164">
        <f>CM927-CN926/CO926</f>
        <v>0.24309439563906543</v>
      </c>
      <c r="CP927" s="165">
        <f>ABS(CQ927-CO927)</f>
        <v>0</v>
      </c>
      <c r="CQ927" s="164">
        <f>CO927-CP926/CQ926</f>
        <v>0.24309439563906543</v>
      </c>
      <c r="CR927" s="165">
        <f>ABS(CS927-CQ927)</f>
        <v>0</v>
      </c>
      <c r="CS927" s="164">
        <f>CQ927-CR926/CS926</f>
        <v>0.24309439563906543</v>
      </c>
      <c r="CT927" s="165">
        <f>ABS(CU927-CS927)</f>
        <v>0</v>
      </c>
      <c r="CU927" s="164">
        <f>CS927-CT926/CU926</f>
        <v>0.24309439563906543</v>
      </c>
      <c r="CV927" s="165">
        <f>ABS(CW927-CU927)</f>
        <v>0</v>
      </c>
      <c r="CW927" s="164">
        <f>CU927-CV926/CW926</f>
        <v>0.24309439563906543</v>
      </c>
      <c r="CX927" s="165">
        <f>ABS(CY927-CW927)</f>
        <v>0</v>
      </c>
      <c r="CY927" s="164">
        <f>CW927-CX926/CY926</f>
        <v>0.24309439563906543</v>
      </c>
      <c r="CZ927" s="165">
        <f>ABS(DA927-CY927)</f>
        <v>0</v>
      </c>
      <c r="DA927" s="164">
        <f>CY927-CZ926/DA926</f>
        <v>0.24309439563906543</v>
      </c>
      <c r="DB927" s="165">
        <f>ABS(DC927-DA927)</f>
        <v>0</v>
      </c>
      <c r="DC927" s="164">
        <f>DA927-DB926/DC926</f>
        <v>0.24309439563906543</v>
      </c>
      <c r="DD927" s="165">
        <f>ABS(DE927-DC927)</f>
        <v>0</v>
      </c>
      <c r="DE927" s="164">
        <f>DC927-DD926/DE926</f>
        <v>0.24309439563906543</v>
      </c>
      <c r="DF927" s="165">
        <f>ABS(DG927-DE927)</f>
        <v>0</v>
      </c>
      <c r="DG927" s="164">
        <f>DE927-DF926/DG926</f>
        <v>0.24309439563906543</v>
      </c>
      <c r="DH927" s="165">
        <f>ABS(DI927-DG927)</f>
        <v>0</v>
      </c>
      <c r="DI927" s="164">
        <f>DG927-DH926/DI926</f>
        <v>0.24309439563906543</v>
      </c>
      <c r="DJ927" s="165">
        <f>ABS(DK927-DI927)</f>
        <v>0</v>
      </c>
      <c r="DK927" s="164">
        <f>DI927-DJ926/DK926</f>
        <v>0.24309439563906543</v>
      </c>
      <c r="DL927" s="165">
        <f>ABS(DM927-DK927)</f>
        <v>0</v>
      </c>
      <c r="DM927" s="166">
        <f>DK927-DL926/DM926</f>
        <v>0.24309439563906543</v>
      </c>
    </row>
    <row r="928" spans="14:117" x14ac:dyDescent="0.25">
      <c r="N928" s="70" t="s">
        <v>625</v>
      </c>
      <c r="O928" s="73"/>
      <c r="P928" s="175" t="b">
        <f>IF(ISNUMBER(O914),TRUE,FALSE)</f>
        <v>1</v>
      </c>
      <c r="Q928" s="70"/>
      <c r="R928" s="73"/>
      <c r="S928" s="80"/>
      <c r="T928" s="73"/>
      <c r="U928" s="73"/>
      <c r="V928" s="73"/>
      <c r="W928" s="73"/>
      <c r="X928" s="73"/>
      <c r="Y928" s="73"/>
      <c r="Z928" s="73"/>
      <c r="AA928" s="73"/>
      <c r="AB928" s="73"/>
      <c r="AC928" s="73"/>
      <c r="AD928" s="73"/>
      <c r="AE928" s="73"/>
      <c r="AF928" s="73"/>
      <c r="AG928" s="73"/>
      <c r="AH928" s="73"/>
      <c r="AI928" s="73"/>
      <c r="AJ928" s="73"/>
      <c r="AK928" s="73"/>
      <c r="AL928" s="73"/>
      <c r="AM928" s="73"/>
      <c r="AN928" s="73"/>
      <c r="AO928" s="73"/>
      <c r="AP928" s="73"/>
      <c r="AQ928" s="73"/>
      <c r="AR928" s="73"/>
      <c r="AS928" s="73"/>
      <c r="AT928" s="73"/>
      <c r="AU928" s="73"/>
      <c r="AV928" s="73"/>
      <c r="AW928" s="73"/>
      <c r="AX928" s="73"/>
      <c r="AY928" s="73"/>
      <c r="AZ928" s="73"/>
      <c r="BA928" s="73"/>
      <c r="BB928" s="73"/>
      <c r="BC928" s="73"/>
      <c r="BD928" s="73"/>
      <c r="BE928" s="73"/>
      <c r="BF928" s="73"/>
      <c r="BG928" s="73"/>
      <c r="BH928" s="73"/>
      <c r="BI928" s="73"/>
      <c r="BJ928" s="73"/>
      <c r="BK928" s="73"/>
      <c r="BL928" s="73"/>
      <c r="BM928" s="73"/>
      <c r="BN928" s="73"/>
      <c r="BO928" s="73"/>
      <c r="BP928" s="73"/>
      <c r="BQ928" s="73"/>
      <c r="BR928" s="73"/>
      <c r="BS928" s="73"/>
      <c r="BT928" s="73"/>
      <c r="BU928" s="73"/>
      <c r="BV928" s="73"/>
      <c r="BW928" s="73"/>
      <c r="BX928" s="73"/>
      <c r="BY928" s="73"/>
      <c r="BZ928" s="73"/>
      <c r="CA928" s="73"/>
      <c r="CB928" s="73"/>
      <c r="CC928" s="73"/>
      <c r="CD928" s="73"/>
      <c r="CE928" s="73"/>
      <c r="CF928" s="73"/>
      <c r="CG928" s="73"/>
      <c r="CH928" s="73"/>
      <c r="CI928" s="73"/>
      <c r="CJ928" s="73"/>
      <c r="CK928" s="73"/>
      <c r="CL928" s="73"/>
      <c r="CM928" s="73"/>
      <c r="CN928" s="73"/>
      <c r="CO928" s="73"/>
      <c r="CP928" s="73"/>
      <c r="CQ928" s="73"/>
      <c r="CR928" s="73"/>
      <c r="CS928" s="73"/>
      <c r="CT928" s="73"/>
      <c r="CU928" s="73"/>
      <c r="CV928" s="73"/>
      <c r="CW928" s="73"/>
      <c r="CX928" s="73"/>
      <c r="CY928" s="73"/>
      <c r="CZ928" s="73"/>
      <c r="DA928" s="73"/>
      <c r="DB928" s="73"/>
      <c r="DC928" s="73"/>
      <c r="DD928" s="73"/>
      <c r="DE928" s="73"/>
      <c r="DF928" s="73"/>
      <c r="DG928" s="73"/>
      <c r="DH928" s="73"/>
      <c r="DI928" s="73"/>
      <c r="DJ928" s="73"/>
      <c r="DK928" s="73"/>
      <c r="DL928" s="73"/>
      <c r="DM928" s="80"/>
    </row>
    <row r="929" spans="14:56" x14ac:dyDescent="0.25">
      <c r="N929" s="176" t="s">
        <v>628</v>
      </c>
      <c r="O929" s="177"/>
      <c r="P929" s="178">
        <f>ABS(SUM(Q916:Q925)-SUM(Q876:Q885))</f>
        <v>1.7763568394002505E-14</v>
      </c>
      <c r="T929" s="51"/>
      <c r="V929" s="47"/>
      <c r="W929" s="47"/>
      <c r="AW929" t="s">
        <v>576</v>
      </c>
    </row>
    <row r="930" spans="14:56" x14ac:dyDescent="0.25">
      <c r="N930" s="54" t="s">
        <v>626</v>
      </c>
      <c r="O930" s="58"/>
      <c r="P930" s="171"/>
      <c r="Q930" s="57" t="s">
        <v>545</v>
      </c>
      <c r="R930" s="56"/>
      <c r="S930" s="56"/>
      <c r="T930" s="57"/>
      <c r="U930" s="57"/>
      <c r="V930" s="54">
        <v>1</v>
      </c>
      <c r="W930" s="55">
        <v>2</v>
      </c>
      <c r="X930" s="55">
        <v>3</v>
      </c>
      <c r="Y930" s="55">
        <v>4</v>
      </c>
      <c r="Z930" s="55">
        <v>5</v>
      </c>
      <c r="AA930" s="55">
        <v>6</v>
      </c>
      <c r="AB930" s="55">
        <v>7</v>
      </c>
      <c r="AC930" s="55">
        <v>8</v>
      </c>
      <c r="AD930" s="55">
        <v>9</v>
      </c>
      <c r="AE930" s="58">
        <v>10</v>
      </c>
      <c r="AF930" s="83" t="s">
        <v>569</v>
      </c>
      <c r="AG930" s="54"/>
      <c r="AH930" s="55"/>
      <c r="AI930" s="55"/>
      <c r="AJ930" s="55"/>
      <c r="AK930" s="55"/>
      <c r="AL930" s="55"/>
      <c r="AM930" s="55"/>
      <c r="AN930" s="55"/>
      <c r="AO930" s="55"/>
      <c r="AP930" s="55"/>
      <c r="AQ930" s="55"/>
      <c r="AR930" s="58"/>
      <c r="AS930" s="54"/>
      <c r="AT930" s="55" t="s">
        <v>565</v>
      </c>
      <c r="AU930" s="55" t="s">
        <v>577</v>
      </c>
      <c r="AV930" s="58" t="s">
        <v>578</v>
      </c>
    </row>
    <row r="931" spans="14:56" x14ac:dyDescent="0.25">
      <c r="N931" s="82"/>
      <c r="O931" s="172"/>
      <c r="P931" s="78">
        <v>1</v>
      </c>
      <c r="Q931" s="61">
        <f>N916/N926</f>
        <v>6.5255901885554538E-2</v>
      </c>
      <c r="R931" s="62"/>
      <c r="S931" s="62"/>
      <c r="T931" s="60"/>
      <c r="U931" s="63"/>
      <c r="V931" s="153">
        <f>SQRT($T$51*VLOOKUP(V930,$P$51:$T$60,5))*(1-$Q$20)*Q931*VLOOKUP(V930,P931:Q940,2)</f>
        <v>8.7457964663369223E-4</v>
      </c>
      <c r="W931" s="61">
        <f>SQRT($T$51*VLOOKUP(W930,$P$51:$T$60,5))*(1-$R$20)*Q931*VLOOKUP(W930,P931:Q940,2)</f>
        <v>2.3751193897666835E-3</v>
      </c>
      <c r="X931" s="61">
        <f>SQRT($T$51*VLOOKUP(X930,$P$51:$T$60,5))*(1-$S$20)*Q931*VLOOKUP(X930,P931:Q940,2)</f>
        <v>3.7427477086044484E-3</v>
      </c>
      <c r="Y931" s="61">
        <f>SQRT($T$51*VLOOKUP(Y930,$P$51:$T$60,5))*(1-$T$20)*Q931*VLOOKUP(Y930,P931:Q940,2)</f>
        <v>5.0127661046525098E-3</v>
      </c>
      <c r="Z931" s="61">
        <f>SQRT($T$51*VLOOKUP(Z930,$P$51:$T$60,5))*(1-$U$20)*Q931*VLOOKUP(Z930,P931:Q940,2)</f>
        <v>4.7757341586766025E-3</v>
      </c>
      <c r="AA931" s="61">
        <f>SQRT($T$51*VLOOKUP(AA930,$P$51:$T$60,5))*(1-$V$20)*Q931*VLOOKUP(AA930,P931:Q940,2)</f>
        <v>6.2245039735835022E-3</v>
      </c>
      <c r="AB931" s="61">
        <f>SQRT($T$51*VLOOKUP(AB930,$P$51:$T$60,5))*(1-$W$20)*Q931*VLOOKUP(AB930,P931:Q940,2)</f>
        <v>3.3280655389837633E-4</v>
      </c>
      <c r="AC931" s="61">
        <f>SQRT($T$51*VLOOKUP(AC930,$P$51:$T$60,5))*(1-$X$20)*Q931*VLOOKUP(AC930,P931:Q940,2)</f>
        <v>1.5094614876596545E-3</v>
      </c>
      <c r="AD931" s="61">
        <f>SQRT($T$51*VLOOKUP(AD930,$P$51:$T$60,5))*(1-$Y$20)*Q931*VLOOKUP(AD930,P931:Q940,2)</f>
        <v>2.1938973749687425E-3</v>
      </c>
      <c r="AE931" s="155">
        <f>SQRT($T$51*VLOOKUP(AE930,$P$51:$T$60,5))*(1-$Z$20)*Q931*VLOOKUP(AE930,P931:Q940,2)</f>
        <v>1.9477331798708861E-3</v>
      </c>
      <c r="AF931" s="84">
        <f>$U$51*Q931</f>
        <v>1.7489781947841647E-6</v>
      </c>
      <c r="AG931" s="59" t="s">
        <v>69</v>
      </c>
      <c r="AH931" s="61">
        <f>$AE$10*AE941*100000/($T$3*$AE$9)^2</f>
        <v>0.82559276786869562</v>
      </c>
      <c r="AI931" s="65" t="s">
        <v>583</v>
      </c>
      <c r="AJ931" s="66" t="s">
        <v>573</v>
      </c>
      <c r="AK931" s="61">
        <f>(AH938+SQRT(AH940))^(1/3)+(AH938-SQRT(AH940))^(1/3)-AH934/3</f>
        <v>0.16587119894401231</v>
      </c>
      <c r="AL931" s="63">
        <f>AK931^3+AH934*AK931^2+AH935*AK931+AH936</f>
        <v>0</v>
      </c>
      <c r="AM931" s="65" t="s">
        <v>573</v>
      </c>
      <c r="AN931" s="61">
        <f>IF(AH940&gt;=0,AK931,AK938)</f>
        <v>0.16587119894401231</v>
      </c>
      <c r="AO931" s="61">
        <f>IF(AN931&lt;AN932,AN932,AN931)</f>
        <v>0.16587119894401231</v>
      </c>
      <c r="AP931" s="61">
        <f>AO931</f>
        <v>0.16587119894401231</v>
      </c>
      <c r="AQ931" s="67">
        <f>IF(AP931&lt;AP932,AP932,AP931)</f>
        <v>0.16587119894401231</v>
      </c>
      <c r="AR931" s="81"/>
      <c r="AS931" s="59">
        <v>1</v>
      </c>
      <c r="AT931" s="61">
        <f>AT903</f>
        <v>5.4980683411787988E-2</v>
      </c>
      <c r="AU931" s="61">
        <f>SUMPRODUCT(Q931:Q940,$AT$51:$AT$60)</f>
        <v>0.37388646280401738</v>
      </c>
      <c r="AV931" s="68">
        <f>IF($AA$7,EXP((AT931/AH932)*(AQ936-1)-LN(AQ936-AH932)-AH931*(2*AU931/AH931-AT931/AH932)*LN((AQ936+2.41421536*AH932)/(AQ936-0.41421536*AH932))/(AH932*2.82842713)      ),1)</f>
        <v>2.910043640422439</v>
      </c>
    </row>
    <row r="932" spans="14:56" x14ac:dyDescent="0.25">
      <c r="N932" s="82"/>
      <c r="O932" s="172"/>
      <c r="P932" s="78">
        <v>2</v>
      </c>
      <c r="Q932" s="61">
        <f>N917/N926</f>
        <v>0.10201986773639482</v>
      </c>
      <c r="R932" s="62"/>
      <c r="S932" s="62"/>
      <c r="T932" s="60"/>
      <c r="U932" s="63"/>
      <c r="V932" s="153">
        <f>SQRT($T$52*VLOOKUP(V930,$P$51:$T$60,5))*(1-$Q$21)*Q932*VLOOKUP(V930,P931:Q940,2)</f>
        <v>2.3751193897666835E-3</v>
      </c>
      <c r="W932" s="61">
        <f>SQRT($T$52*VLOOKUP(W930,$P$51:$T$60,5))*(1-$R$21)*Q932*VLOOKUP(W930,P931:Q940,2)</f>
        <v>6.4167648381800134E-3</v>
      </c>
      <c r="X932" s="61">
        <f>SQRT($T$52*VLOOKUP(X930,$P$51:$T$60,5))*(1-$S$21)*Q932*VLOOKUP(X930,P931:Q940,2)</f>
        <v>1.0270557776526549E-2</v>
      </c>
      <c r="Y932" s="61">
        <f>SQRT($T$52*VLOOKUP(Y930,$P$51:$T$60,5))*(1-$T$21)*Q932*VLOOKUP(Y930,P931:Q940,2)</f>
        <v>1.2439963952732764E-2</v>
      </c>
      <c r="Z932" s="61">
        <f>SQRT($T$52*VLOOKUP(Z930,$P$51:$T$60,5))*(1-$U$21)*Q932*VLOOKUP(Z930,P931:Q940,2)</f>
        <v>1.336476466400569E-2</v>
      </c>
      <c r="AA932" s="61">
        <f>SQRT($T$52*VLOOKUP(AA930,$P$51:$T$60,5))*(1-$V$21)*Q932*VLOOKUP(AA930,P931:Q940,2)</f>
        <v>1.7122524101744474E-2</v>
      </c>
      <c r="AB932" s="61">
        <f>SQRT($T$52*VLOOKUP(AB930,$P$51:$T$60,5))*(1-$W$21)*Q932*VLOOKUP(AB930,P931:Q940,2)</f>
        <v>8.8248763342706779E-4</v>
      </c>
      <c r="AC932" s="61">
        <f>SQRT($T$52*VLOOKUP(AC930,$P$51:$T$60,5))*(1-$X$21)*Q932*VLOOKUP(AC930,P931:Q940,2)</f>
        <v>3.9072066888124609E-3</v>
      </c>
      <c r="AD932" s="61">
        <f>SQRT($T$52*VLOOKUP(AD930,$P$51:$T$60,5))*(1-$Y$21)*Q932*VLOOKUP(AD930,P931:Q940,2)</f>
        <v>5.947116483076908E-3</v>
      </c>
      <c r="AE932" s="155">
        <f>SQRT($T$52*VLOOKUP(AE930,$P$51:$T$60,5))*(1-$Z$21)*Q932*VLOOKUP(AE930,P931:Q940,2)</f>
        <v>5.3437297635115311E-3</v>
      </c>
      <c r="AF932" s="84">
        <f>$U$52*Q932</f>
        <v>4.1267133777377822E-6</v>
      </c>
      <c r="AG932" s="59" t="s">
        <v>65</v>
      </c>
      <c r="AH932" s="61">
        <f>AF941*$AE$10*100000/($T$3*$AE$9)</f>
        <v>0.1070793447408724</v>
      </c>
      <c r="AI932" s="61"/>
      <c r="AJ932" s="66" t="s">
        <v>574</v>
      </c>
      <c r="AK932" s="66" t="e">
        <f>1/0</f>
        <v>#DIV/0!</v>
      </c>
      <c r="AL932" s="61"/>
      <c r="AM932" s="65" t="s">
        <v>574</v>
      </c>
      <c r="AN932" s="66">
        <f>IF(AH940&gt;=0,0,AK939)</f>
        <v>0</v>
      </c>
      <c r="AO932" s="61">
        <f>IF(AN931&lt;AN932,AN931,AN932)</f>
        <v>0</v>
      </c>
      <c r="AP932" s="61">
        <f>IF(AO932&lt;AO933,AO933,AO932)</f>
        <v>0</v>
      </c>
      <c r="AQ932" s="67">
        <f>IF(AP931&lt;AP932,AP931,AP932)</f>
        <v>0</v>
      </c>
      <c r="AR932" s="81"/>
      <c r="AS932" s="59">
        <v>2</v>
      </c>
      <c r="AT932" s="61">
        <f t="shared" ref="AT932:AT940" si="164">AT904</f>
        <v>8.2978405430088234E-2</v>
      </c>
      <c r="AU932" s="61">
        <f>SUMPRODUCT(Q931:Q940,$AU$51:$AU$60)</f>
        <v>0.64405328265798423</v>
      </c>
      <c r="AV932" s="68">
        <f>IF($AA$8,EXP((AT932/AH932)*(AQ936-1)-LN(AQ936-AH932)-AH931*(2*AU932/AH931-AT932/AH932)*LN((AQ936+2.41421536*AH932)/(AQ936-0.41421536*AH932))/(AH932*2.82842713)      ),1)</f>
        <v>0.61280428596328251</v>
      </c>
    </row>
    <row r="933" spans="14:56" x14ac:dyDescent="0.25">
      <c r="N933" s="82"/>
      <c r="O933" s="172"/>
      <c r="P933" s="78">
        <v>3</v>
      </c>
      <c r="Q933" s="61">
        <f>N918/N926</f>
        <v>0.11931858871593809</v>
      </c>
      <c r="R933" s="62"/>
      <c r="S933" s="62"/>
      <c r="T933" s="60"/>
      <c r="U933" s="63"/>
      <c r="V933" s="153">
        <f>SQRT($T$53*VLOOKUP(V930,$P$51:$T$60,5))*(1-$Q$22)*Q933*VLOOKUP(V930,P931:Q940,2)</f>
        <v>3.7427477086044479E-3</v>
      </c>
      <c r="W933" s="61">
        <f>SQRT($T$53*VLOOKUP(W930,$P$51:$T$60,5))*(1-$R$22)*Q933*VLOOKUP(W930,P931:Q940,2)</f>
        <v>1.0270557776526549E-2</v>
      </c>
      <c r="X933" s="61">
        <f>SQRT($T$53*VLOOKUP(X930,$P$51:$T$60,5))*(1-$S$22)*Q933*VLOOKUP(X930,P931:Q940,2)</f>
        <v>1.6475094344743441E-2</v>
      </c>
      <c r="Y933" s="61">
        <f>SQRT($T$53*VLOOKUP(Y930,$P$51:$T$60,5))*(1-$T$22)*Q933*VLOOKUP(Y930,P931:Q940,2)</f>
        <v>2.1977133335018648E-2</v>
      </c>
      <c r="Z933" s="61">
        <f>SQRT($T$53*VLOOKUP(Z930,$P$51:$T$60,5))*(1-$U$22)*Q933*VLOOKUP(Z930,P931:Q940,2)</f>
        <v>2.1438356796703535E-2</v>
      </c>
      <c r="AA933" s="61">
        <f>SQRT($T$53*VLOOKUP(AA930,$P$51:$T$60,5))*(1-$V$22)*Q933*VLOOKUP(AA930,P931:Q940,2)</f>
        <v>2.6913561996921145E-2</v>
      </c>
      <c r="AB933" s="61">
        <f>SQRT($T$53*VLOOKUP(AB930,$P$51:$T$60,5))*(1-$W$22)*Q933*VLOOKUP(AB930,P931:Q940,2)</f>
        <v>1.3638083410751659E-3</v>
      </c>
      <c r="AC933" s="61">
        <f>SQRT($T$53*VLOOKUP(AC930,$P$51:$T$60,5))*(1-$X$22)*Q933*VLOOKUP(AC930,P931:Q940,2)</f>
        <v>6.3191281039796446E-3</v>
      </c>
      <c r="AD933" s="61">
        <f>SQRT($T$53*VLOOKUP(AD930,$P$51:$T$60,5))*(1-$Y$22)*Q933*VLOOKUP(AD930,P931:Q940,2)</f>
        <v>9.4825507303575567E-3</v>
      </c>
      <c r="AE933" s="155">
        <f>SQRT($T$53*VLOOKUP(AE930,$P$51:$T$60,5))*(1-$Z$22)*Q933*VLOOKUP(AE930,P931:Q940,2)</f>
        <v>8.6393865235248491E-3</v>
      </c>
      <c r="AF933" s="84">
        <f>$U$53*Q933</f>
        <v>6.7229293447545363E-6</v>
      </c>
      <c r="AG933" s="82"/>
      <c r="AH933" s="65"/>
      <c r="AI933" s="61"/>
      <c r="AJ933" s="66" t="s">
        <v>575</v>
      </c>
      <c r="AK933" s="66" t="e">
        <f>1/0</f>
        <v>#DIV/0!</v>
      </c>
      <c r="AL933" s="61"/>
      <c r="AM933" s="65" t="s">
        <v>575</v>
      </c>
      <c r="AN933" s="66">
        <f>IF(AH940&gt;=0,0,AK940)</f>
        <v>0</v>
      </c>
      <c r="AO933" s="61">
        <f>AN933</f>
        <v>0</v>
      </c>
      <c r="AP933" s="61">
        <f>IF(AO932&lt;AO933,AO932,AO933)</f>
        <v>0</v>
      </c>
      <c r="AQ933" s="67">
        <f>AP933</f>
        <v>0</v>
      </c>
      <c r="AR933" s="81"/>
      <c r="AS933" s="59">
        <v>3</v>
      </c>
      <c r="AT933" s="61">
        <f t="shared" si="164"/>
        <v>0.11558353539329831</v>
      </c>
      <c r="AU933" s="61">
        <f>SUMPRODUCT(Q931:Q940,$AV$51:$AV$60)</f>
        <v>0.8931476172672882</v>
      </c>
      <c r="AV933" s="68">
        <f>IF($AA$9,EXP((AT933/AH932)*(AQ936-1)-LN(AQ936-AH932)-AH931*(2*AU933/AH931-AT933/AH932)*LN((AQ936+2.41421536*AH932)/(AQ936-0.41421536*AH932))/(AH932*2.82842713)      ),1)</f>
        <v>0.17156850668848936</v>
      </c>
    </row>
    <row r="934" spans="14:56" x14ac:dyDescent="0.25">
      <c r="N934" s="82"/>
      <c r="O934" s="172"/>
      <c r="P934" s="78">
        <v>4</v>
      </c>
      <c r="Q934" s="61">
        <f>N919/N926</f>
        <v>0.1259270619749992</v>
      </c>
      <c r="R934" s="62"/>
      <c r="S934" s="62"/>
      <c r="T934" s="60"/>
      <c r="U934" s="63"/>
      <c r="V934" s="153">
        <f>SQRT($T$54*VLOOKUP(V930,$P$51:$T$60,5))*(1-$Q$23)*Q934*VLOOKUP(V930,P931:Q940,2)</f>
        <v>5.0127661046525098E-3</v>
      </c>
      <c r="W934" s="61">
        <f>SQRT($T$54*VLOOKUP(W930,$P$51:$T$60,5))*(1-$R$23)*Q934*VLOOKUP(W930,P931:Q940,2)</f>
        <v>1.2439963952732764E-2</v>
      </c>
      <c r="X934" s="61">
        <f>SQRT($T$54*VLOOKUP(X930,$P$51:$T$60,5))*(1-$S$23)*Q934*VLOOKUP(X930,P931:Q940,2)</f>
        <v>2.1977133335018644E-2</v>
      </c>
      <c r="Y934" s="61">
        <f>SQRT($T$54*VLOOKUP(Y930,$P$51:$T$60,5))*(1-$T$23)*Q934*VLOOKUP(Y930,P931:Q940,2)</f>
        <v>2.9511090593272525E-2</v>
      </c>
      <c r="Z934" s="61">
        <f>SQRT($T$54*VLOOKUP(Z930,$P$51:$T$60,5))*(1-$U$23)*Q934*VLOOKUP(Z930,P931:Q940,2)</f>
        <v>2.8481935469210653E-2</v>
      </c>
      <c r="AA934" s="61">
        <f>SQRT($T$54*VLOOKUP(AA930,$P$51:$T$60,5))*(1-$V$23)*Q934*VLOOKUP(AA930,P931:Q940,2)</f>
        <v>3.427000107571828E-2</v>
      </c>
      <c r="AB934" s="61">
        <f>SQRT($T$54*VLOOKUP(AB930,$P$51:$T$60,5))*(1-$W$23)*Q934*VLOOKUP(AB930,P931:Q940,2)</f>
        <v>1.8356661021448042E-3</v>
      </c>
      <c r="AC934" s="61">
        <f>SQRT($T$54*VLOOKUP(AC930,$P$51:$T$60,5))*(1-$X$23)*Q934*VLOOKUP(AC930,P931:Q940,2)</f>
        <v>8.368547863422466E-3</v>
      </c>
      <c r="AD934" s="61">
        <f>SQRT($T$54*VLOOKUP(AD930,$P$51:$T$60,5))*(1-$Y$23)*Q934*VLOOKUP(AD930,P931:Q940,2)</f>
        <v>1.3912775631755237E-2</v>
      </c>
      <c r="AE934" s="155">
        <f>SQRT($T$54*VLOOKUP(AE930,$P$51:$T$60,5))*(1-$Z$23)*Q934*VLOOKUP(AE930,P931:Q940,2)</f>
        <v>1.0496675165995992E-2</v>
      </c>
      <c r="AF934" s="84">
        <f>$U$54*Q934</f>
        <v>9.1154605156425433E-6</v>
      </c>
      <c r="AG934" s="59" t="s">
        <v>570</v>
      </c>
      <c r="AH934" s="60">
        <f>AH932-1</f>
        <v>-0.89292065525912756</v>
      </c>
      <c r="AI934" s="61"/>
      <c r="AJ934" s="66"/>
      <c r="AK934" s="61"/>
      <c r="AL934" s="61"/>
      <c r="AM934" s="50"/>
      <c r="AN934" s="65"/>
      <c r="AO934" s="65"/>
      <c r="AP934" s="65"/>
      <c r="AQ934" s="65"/>
      <c r="AR934" s="81"/>
      <c r="AS934" s="59">
        <v>4</v>
      </c>
      <c r="AT934" s="61">
        <f t="shared" si="164"/>
        <v>0.14849269129567372</v>
      </c>
      <c r="AU934" s="61">
        <f>SUMPRODUCT(Q931:Q940,$AW$51:$AW$60)</f>
        <v>1.1115048530050238</v>
      </c>
      <c r="AV934" s="68">
        <f>IF($AA$10,EXP((AT934/AH932)*(AQ936-1)-LN(AQ936-AH932)-AH931*(2*AU934/AH931-AT934/AH932)*LN((AQ936+2.41421536*AH932)/(AQ936-0.41421536*AH932))/(AH932*2.82842713)      ),1)</f>
        <v>6.2368915175565781E-2</v>
      </c>
    </row>
    <row r="935" spans="14:56" x14ac:dyDescent="0.25">
      <c r="N935" s="82"/>
      <c r="O935" s="172"/>
      <c r="P935" s="78">
        <v>5</v>
      </c>
      <c r="Q935" s="61">
        <f>N920/N926</f>
        <v>0.12573146516577915</v>
      </c>
      <c r="R935" s="62"/>
      <c r="S935" s="62"/>
      <c r="T935" s="60"/>
      <c r="U935" s="63"/>
      <c r="V935" s="153">
        <f>SQRT($T$55*VLOOKUP(V930,$P$51:$T$60,5))*(1-$Q$24)*Q935*VLOOKUP(V930,P931:Q940,2)</f>
        <v>4.7757341586766025E-3</v>
      </c>
      <c r="W935" s="61">
        <f>SQRT($T$55*VLOOKUP(W930,$P$51:$T$60,5))*(1-$R$24)*Q935*VLOOKUP(W930,P931:Q940,2)</f>
        <v>1.336476466400569E-2</v>
      </c>
      <c r="X935" s="61">
        <f>SQRT($T$55*VLOOKUP(X930,$P$51:$T$60,5))*(1-$S$24)*Q935*VLOOKUP(X930,P931:Q940,2)</f>
        <v>2.1438356796703535E-2</v>
      </c>
      <c r="Y935" s="61">
        <f>SQRT($T$55*VLOOKUP(Y930,$P$51:$T$60,5))*(1-$T$24)*Q935*VLOOKUP(Y930,P931:Q940,2)</f>
        <v>2.8481935469210653E-2</v>
      </c>
      <c r="Z935" s="61">
        <f>SQRT($T$55*VLOOKUP(Z930,$P$51:$T$60,5))*(1-$U$24)*Q935*VLOOKUP(Z930,P931:Q940,2)</f>
        <v>2.7466692841129566E-2</v>
      </c>
      <c r="AA935" s="61">
        <f>SQRT($T$55*VLOOKUP(AA930,$P$51:$T$60,5))*(1-$V$24)*Q935*VLOOKUP(AA930,P931:Q940,2)</f>
        <v>3.5703738018628341E-2</v>
      </c>
      <c r="AB935" s="61">
        <f>SQRT($T$55*VLOOKUP(AB930,$P$51:$T$60,5))*(1-$W$24)*Q935*VLOOKUP(AB930,P931:Q940,2)</f>
        <v>1.7260905956863702E-3</v>
      </c>
      <c r="AC935" s="61">
        <f>SQRT($T$55*VLOOKUP(AC930,$P$51:$T$60,5))*(1-$X$24)*Q935*VLOOKUP(AC930,P931:Q940,2)</f>
        <v>8.1973699568869789E-3</v>
      </c>
      <c r="AD935" s="61">
        <f>SQRT($T$55*VLOOKUP(AD930,$P$51:$T$60,5))*(1-$Y$24)*Q935*VLOOKUP(AD930,P931:Q940,2)</f>
        <v>1.2786006307952204E-2</v>
      </c>
      <c r="AE935" s="155">
        <f>SQRT($T$55*VLOOKUP(AE930,$P$51:$T$60,5))*(1-$Z$24)*Q935*VLOOKUP(AE930,P931:Q940,2)</f>
        <v>1.1155065762635672E-2</v>
      </c>
      <c r="AF935" s="84">
        <f>$U$55*Q935</f>
        <v>9.0992505941158034E-6</v>
      </c>
      <c r="AG935" s="59" t="s">
        <v>571</v>
      </c>
      <c r="AH935" s="60">
        <f>AH931-3*AH932*AH932-2*AH932</f>
        <v>0.57703612017654704</v>
      </c>
      <c r="AI935" s="61" t="s">
        <v>584</v>
      </c>
      <c r="AJ935" s="66" t="s">
        <v>585</v>
      </c>
      <c r="AK935" s="61">
        <f>AH938^2/AH939^3</f>
        <v>-0.41970654245973538</v>
      </c>
      <c r="AL935" s="61"/>
      <c r="AM935" s="50"/>
      <c r="AN935" s="65"/>
      <c r="AO935" s="65"/>
      <c r="AP935" s="65"/>
      <c r="AQ935" s="65"/>
      <c r="AR935" s="81"/>
      <c r="AS935" s="59">
        <v>5</v>
      </c>
      <c r="AT935" s="61">
        <f t="shared" si="164"/>
        <v>0.14845922339919562</v>
      </c>
      <c r="AU935" s="61">
        <f>SUMPRODUCT(Q931:Q940,$AX$51:$AX$60)</f>
        <v>1.1051290498112134</v>
      </c>
      <c r="AV935" s="68">
        <f>IF($AA$11,EXP((AT935/AH932)*(AQ936-1)-LN(AQ936-AH932)-AH931*(2*AU935/AH931-AT935/AH932)*LN((AQ936+2.41421536*AH932)/(AQ936-0.41421536*AH932))/(AH932*2.82842713)      ),1)</f>
        <v>6.5687956295352012E-2</v>
      </c>
    </row>
    <row r="936" spans="14:56" x14ac:dyDescent="0.25">
      <c r="N936" s="82"/>
      <c r="O936" s="172"/>
      <c r="P936" s="78">
        <v>6</v>
      </c>
      <c r="Q936" s="61">
        <f>N921/N926</f>
        <v>0.12962149435870338</v>
      </c>
      <c r="R936" s="62"/>
      <c r="S936" s="62"/>
      <c r="T936" s="60"/>
      <c r="U936" s="63"/>
      <c r="V936" s="153">
        <f>SQRT($T$56*VLOOKUP(V930,$P$51:$T$60,5))*(1-$Q$25)*Q936*VLOOKUP(V930,P931:Q940,2)</f>
        <v>6.2245039735835022E-3</v>
      </c>
      <c r="W936" s="61">
        <f>SQRT($T$56*VLOOKUP(W930,$P$51:$T$60,5))*(1-$R$25)*Q936*VLOOKUP(W930,P931:Q940,2)</f>
        <v>1.7122524101744474E-2</v>
      </c>
      <c r="X936" s="61">
        <f>SQRT($T$56*VLOOKUP(X930,$P$51:$T$60,5))*(1-$S$25)*Q936*VLOOKUP(X930,P931:Q940,2)</f>
        <v>2.6913561996921145E-2</v>
      </c>
      <c r="Y936" s="61">
        <f>SQRT($T$56*VLOOKUP(Y930,$P$51:$T$60,5))*(1-$T$25)*Q936*VLOOKUP(Y930,P931:Q940,2)</f>
        <v>3.427000107571828E-2</v>
      </c>
      <c r="Z936" s="61">
        <f>SQRT($T$56*VLOOKUP(Z930,$P$51:$T$60,5))*(1-$U$25)*Q936*VLOOKUP(Z930,P931:Q940,2)</f>
        <v>3.5703738018628341E-2</v>
      </c>
      <c r="AA936" s="61">
        <f>SQRT($T$56*VLOOKUP(AA930,$P$51:$T$60,5))*(1-$V$25)*Q936*VLOOKUP(AA930,P931:Q940,2)</f>
        <v>4.6411008266491492E-2</v>
      </c>
      <c r="AB936" s="61">
        <f>SQRT($T$56*VLOOKUP(AB930,$P$51:$T$60,5))*(1-$W$25)*Q936*VLOOKUP(AB930,P931:Q940,2)</f>
        <v>2.4771877718045318E-3</v>
      </c>
      <c r="AC936" s="61">
        <f>SQRT($T$56*VLOOKUP(AC930,$P$51:$T$60,5))*(1-$X$25)*Q936*VLOOKUP(AC930,P931:Q940,2)</f>
        <v>1.0629057498755101E-2</v>
      </c>
      <c r="AD936" s="61">
        <f>SQRT($T$56*VLOOKUP(AD930,$P$51:$T$60,5))*(1-$Y$25)*Q936*VLOOKUP(AD930,P931:Q940,2)</f>
        <v>1.63482490206849E-2</v>
      </c>
      <c r="AE936" s="155">
        <f>SQRT($T$56*VLOOKUP(AE930,$P$51:$T$60,5))*(1-$Z$25)*Q936*VLOOKUP(AE930,P931:Q940,2)</f>
        <v>1.4500382258373684E-2</v>
      </c>
      <c r="AF936" s="84">
        <f>$U$56*Q936</f>
        <v>1.1669666207778789E-5</v>
      </c>
      <c r="AG936" s="59" t="s">
        <v>572</v>
      </c>
      <c r="AH936" s="60">
        <f>-1*AH931*AH932+AH932^2+AH932^3</f>
        <v>-7.5710176260850512E-2</v>
      </c>
      <c r="AI936" s="61"/>
      <c r="AJ936" s="66" t="s">
        <v>586</v>
      </c>
      <c r="AK936" s="61" t="e">
        <f>SQRT(1-AK935)/SQRT(AK935)*AH938/ABS(AH938)</f>
        <v>#NUM!</v>
      </c>
      <c r="AL936" s="61"/>
      <c r="AM936" s="50"/>
      <c r="AN936" s="65"/>
      <c r="AO936" s="65"/>
      <c r="AP936" s="65" t="s">
        <v>579</v>
      </c>
      <c r="AQ936" s="61">
        <f>IF(AH940&gt;=0,AQ931,AQ933)</f>
        <v>0.16587119894401231</v>
      </c>
      <c r="AR936" s="81"/>
      <c r="AS936" s="59">
        <v>6</v>
      </c>
      <c r="AT936" s="61">
        <f t="shared" si="164"/>
        <v>0.18468301041282212</v>
      </c>
      <c r="AU936" s="61">
        <f>SUMPRODUCT(Q931:Q940,$AY$51:$AY$60)</f>
        <v>1.3674229046513735</v>
      </c>
      <c r="AV936" s="68">
        <f>IF($AA$12,EXP((AT936/AH932)*(AQ936-1)-LN(AQ936-AH932)-AH931*(2*AU936/AH931-AT936/AH932)*LN((AQ936+2.41421536*AH932)/(AQ936-0.41421536*AH932))/(AH932*2.82842713)      ),1)</f>
        <v>1.7990836363085183E-2</v>
      </c>
    </row>
    <row r="937" spans="14:56" x14ac:dyDescent="0.25">
      <c r="N937" s="82"/>
      <c r="O937" s="172"/>
      <c r="P937" s="78">
        <v>7</v>
      </c>
      <c r="Q937" s="61">
        <f>N922/N926</f>
        <v>3.9090198547356812E-2</v>
      </c>
      <c r="R937" s="62"/>
      <c r="S937" s="62"/>
      <c r="T937" s="60"/>
      <c r="U937" s="63"/>
      <c r="V937" s="153">
        <f>SQRT($T$57*VLOOKUP(V930,$P$51:$T$60,5))*(1-$Q$26)*Q937*VLOOKUP(V930,P931:Q940,2)</f>
        <v>3.3280655389837633E-4</v>
      </c>
      <c r="W937" s="61">
        <f>SQRT($T$57*VLOOKUP(W930,$P$51:$T$60,5))*(1-$R$26)*Q937*VLOOKUP(W930,P931:Q940,2)</f>
        <v>8.8248763342706768E-4</v>
      </c>
      <c r="X937" s="61">
        <f>SQRT($T$57*VLOOKUP(X930,$P$51:$T$60,5))*(1-$S$26)*Q937*VLOOKUP(X930,P931:Q940,2)</f>
        <v>1.3638083410751659E-3</v>
      </c>
      <c r="Y937" s="61">
        <f>SQRT($T$57*VLOOKUP(Y930,$P$51:$T$60,5))*(1-$T$26)*Q937*VLOOKUP(Y930,P931:Q940,2)</f>
        <v>1.8356661021448042E-3</v>
      </c>
      <c r="Z937" s="61">
        <f>SQRT($T$57*VLOOKUP(Z930,$P$51:$T$60,5))*(1-$U$26)*Q937*VLOOKUP(Z930,P931:Q940,2)</f>
        <v>1.7260905956863705E-3</v>
      </c>
      <c r="AA937" s="61">
        <f>SQRT($T$57*VLOOKUP(AA930,$P$51:$T$60,5))*(1-$V$26)*Q937*VLOOKUP(AA930,P931:Q940,2)</f>
        <v>2.4771877718045318E-3</v>
      </c>
      <c r="AB937" s="61">
        <f>SQRT($T$57*VLOOKUP(AB930,$P$51:$T$60,5))*(1-$W$26)*Q937*VLOOKUP(AB930,P931:Q940,2)</f>
        <v>1.3490450800217283E-4</v>
      </c>
      <c r="AC937" s="61">
        <f>SQRT($T$57*VLOOKUP(AC930,$P$51:$T$60,5))*(1-$X$26)*Q937*VLOOKUP(AC930,P931:Q940,2)</f>
        <v>6.639308704802368E-4</v>
      </c>
      <c r="AD937" s="61">
        <f>SQRT($T$57*VLOOKUP(AD930,$P$51:$T$60,5))*(1-$Y$26)*Q937*VLOOKUP(AD930,P931:Q940,2)</f>
        <v>7.7444842053888763E-4</v>
      </c>
      <c r="AE937" s="155">
        <f>SQRT($T$57*VLOOKUP(AE930,$P$51:$T$60,5))*(1-$Z$26)*Q937*VLOOKUP(AE930,P931:Q940,2)</f>
        <v>7.1485572249764475E-4</v>
      </c>
      <c r="AF937" s="84">
        <f>$U$57*Q937</f>
        <v>9.4011282942068935E-7</v>
      </c>
      <c r="AG937" s="82"/>
      <c r="AH937" s="65"/>
      <c r="AI937" s="61"/>
      <c r="AJ937" s="66" t="s">
        <v>587</v>
      </c>
      <c r="AK937" s="61" t="e">
        <f>IF(ATAN(AK936)&lt;0,ATAN(AK936)+PI(),ATAN(AK936))</f>
        <v>#NUM!</v>
      </c>
      <c r="AL937" s="61"/>
      <c r="AM937" s="50"/>
      <c r="AN937" s="65"/>
      <c r="AO937" s="65"/>
      <c r="AP937" s="65"/>
      <c r="AQ937" s="65"/>
      <c r="AR937" s="81"/>
      <c r="AS937" s="59">
        <v>7</v>
      </c>
      <c r="AT937" s="61">
        <f t="shared" si="164"/>
        <v>4.9335284646156045E-2</v>
      </c>
      <c r="AU937" s="61">
        <f>SUMPRODUCT(Q931:Q940,$AZ$51:$AZ$60)</f>
        <v>0.2348151482906079</v>
      </c>
      <c r="AV937" s="68">
        <f>IF($AA$13,EXP((AT937/AH932)*(AQ936-1)-LN(AQ936-AH932)-AH931*(2*AU937/AH931-AT937/AH932)*LN((AQ936+2.41421536*AH932)/(AQ936-0.41421536*AH932))/(AH932*2.82842713)      ),1)</f>
        <v>8.0117645940138758</v>
      </c>
    </row>
    <row r="938" spans="14:56" x14ac:dyDescent="0.25">
      <c r="N938" s="82"/>
      <c r="O938" s="172"/>
      <c r="P938" s="78">
        <v>8</v>
      </c>
      <c r="Q938" s="61">
        <f>N923/N926</f>
        <v>8.8114409278777492E-2</v>
      </c>
      <c r="R938" s="62"/>
      <c r="S938" s="62"/>
      <c r="T938" s="60"/>
      <c r="U938" s="63"/>
      <c r="V938" s="153">
        <f>SQRT($T$58*VLOOKUP(V930,$P$51:$T$60,5))*(1-$Q$27)*Q938*VLOOKUP(V930,P931:Q940,2)</f>
        <v>1.5094614876596548E-3</v>
      </c>
      <c r="W938" s="61">
        <f>SQRT($T$58*VLOOKUP(W930,$P$51:$T$60,5))*(1-$R$27)*Q938*VLOOKUP(W930,P931:Q940,2)</f>
        <v>3.9072066888124609E-3</v>
      </c>
      <c r="X938" s="61">
        <f>SQRT($T$58*VLOOKUP(X930,$P$51:$T$60,5))*(1-$S$27)*Q938*VLOOKUP(X930,P931:Q940,2)</f>
        <v>6.3191281039796437E-3</v>
      </c>
      <c r="Y938" s="61">
        <f>SQRT($T$58*VLOOKUP(Y930,$P$51:$T$60,5))*(1-$T$27)*Q938*VLOOKUP(Y930,P931:Q940,2)</f>
        <v>8.368547863422466E-3</v>
      </c>
      <c r="Z938" s="61">
        <f>SQRT($T$58*VLOOKUP(Z930,$P$51:$T$60,5))*(1-$U$27)*Q938*VLOOKUP(Z930,P931:Q940,2)</f>
        <v>8.1973699568869789E-3</v>
      </c>
      <c r="AA938" s="61">
        <f>SQRT($T$58*VLOOKUP(AA930,$P$51:$T$60,5))*(1-$V$27)*Q938*VLOOKUP(AA930,P931:Q940,2)</f>
        <v>1.0629057498755102E-2</v>
      </c>
      <c r="AB938" s="61">
        <f>SQRT($T$58*VLOOKUP(AB930,$P$51:$T$60,5))*(1-$W$27)*Q938*VLOOKUP(AB930,P931:Q940,2)</f>
        <v>6.639308704802368E-4</v>
      </c>
      <c r="AC938" s="61">
        <f>SQRT($T$58*VLOOKUP(AC930,$P$51:$T$60,5))*(1-$X$27)*Q938*VLOOKUP(AC930,P931:Q940,2)</f>
        <v>3.1592017140088368E-3</v>
      </c>
      <c r="AD938" s="61">
        <f>SQRT($T$58*VLOOKUP(AD930,$P$51:$T$60,5))*(1-$Y$27)*Q938*VLOOKUP(AD930,P931:Q940,2)</f>
        <v>4.1087068784431031E-3</v>
      </c>
      <c r="AE938" s="155">
        <f>SQRT($T$58*VLOOKUP(AE930,$P$51:$T$60,5))*(1-$Z$27)*Q938*VLOOKUP(AE930,P931:Q940,2)</f>
        <v>3.5743535881232933E-3</v>
      </c>
      <c r="AF938" s="84">
        <f>$U$58*Q938</f>
        <v>2.3505652948042744E-6</v>
      </c>
      <c r="AG938" s="59" t="s">
        <v>582</v>
      </c>
      <c r="AH938" s="61">
        <f>AH934*AH935/6-AH936/2-AH934^3/27</f>
        <v>-2.1651632747368574E-2</v>
      </c>
      <c r="AI938" s="61"/>
      <c r="AJ938" s="66" t="s">
        <v>573</v>
      </c>
      <c r="AK938" s="61" t="e">
        <f>2*SQRT(AH939)*COS(AK937/3)-AH934/3</f>
        <v>#NUM!</v>
      </c>
      <c r="AL938" s="69" t="e">
        <f>AK938^3+AH934*AK938^2+AH935*AK938+AH936</f>
        <v>#NUM!</v>
      </c>
      <c r="AM938" s="50"/>
      <c r="AN938" s="65"/>
      <c r="AO938" s="65"/>
      <c r="AP938" s="65"/>
      <c r="AQ938" s="65"/>
      <c r="AR938" s="81"/>
      <c r="AS938" s="59">
        <v>8</v>
      </c>
      <c r="AT938" s="61">
        <f t="shared" si="164"/>
        <v>5.4723128868748194E-2</v>
      </c>
      <c r="AU938" s="61">
        <f>SUMPRODUCT(Q931:Q940,$BA$51:$BA$60)</f>
        <v>0.48175149864998323</v>
      </c>
      <c r="AV938" s="68">
        <f>IF($AA$14,EXP((AT938/AH932)*(AQ936-1)-LN(AQ936-AH932)-AH931*(2*AU938/AH931-AT938/AH932)*LN((AQ936+2.41421536*AH932)/(AQ936-0.41421536*AH932))/(AH932*2.82842713)      ),1)</f>
        <v>1.1867180463947442</v>
      </c>
    </row>
    <row r="939" spans="14:56" x14ac:dyDescent="0.25">
      <c r="N939" s="82"/>
      <c r="O939" s="172"/>
      <c r="P939" s="78">
        <v>9</v>
      </c>
      <c r="Q939" s="61">
        <f>N924/N926</f>
        <v>0.10887503245898647</v>
      </c>
      <c r="R939" s="62"/>
      <c r="S939" s="62"/>
      <c r="T939" s="60"/>
      <c r="U939" s="63"/>
      <c r="V939" s="153">
        <f>SQRT($T$59*VLOOKUP(V930,$P$51:$T$60,5))*(1-$Q$28)*Q939*VLOOKUP(V930,P931:Q940,2)</f>
        <v>2.1938973749687425E-3</v>
      </c>
      <c r="W939" s="61">
        <f>SQRT($T$59*VLOOKUP(W930,$P$51:$T$60,5))*(1-$R$28)*Q939*VLOOKUP(W930,P931:Q940,2)</f>
        <v>5.947116483076908E-3</v>
      </c>
      <c r="X939" s="61">
        <f>SQRT($T$59*VLOOKUP(X930,$P$51:$T$60,5))*(1-$S$28)*Q939*VLOOKUP(X930,P931:Q940,2)</f>
        <v>9.4825507303575567E-3</v>
      </c>
      <c r="Y939" s="61">
        <f>SQRT($T$59*VLOOKUP(Y930,$P$51:$T$60,5))*(1-$T$28)*Q939*VLOOKUP(Y930,P931:Q940,2)</f>
        <v>1.3912775631755239E-2</v>
      </c>
      <c r="Z939" s="61">
        <f>SQRT($T$59*VLOOKUP(Z930,$P$51:$T$60,5))*(1-$U$28)*Q939*VLOOKUP(Z930,P931:Q940,2)</f>
        <v>1.2786006307952206E-2</v>
      </c>
      <c r="AA939" s="61">
        <f>SQRT($T$59*VLOOKUP(AA930,$P$51:$T$60,5))*(1-$V$28)*Q939*VLOOKUP(AA930,P931:Q940,2)</f>
        <v>1.63482490206849E-2</v>
      </c>
      <c r="AB939" s="61">
        <f>SQRT($T$59*VLOOKUP(AB930,$P$51:$T$60,5))*(1-$W$28)*Q939*VLOOKUP(AB930,P931:Q940,2)</f>
        <v>7.7444842053888774E-4</v>
      </c>
      <c r="AC939" s="61">
        <f>SQRT($T$59*VLOOKUP(AC930,$P$51:$T$60,5))*(1-$X$28)*Q939*VLOOKUP(AC930,P931:Q940,2)</f>
        <v>4.1087068784431031E-3</v>
      </c>
      <c r="AD939" s="61">
        <f>SQRT($T$59*VLOOKUP(AD930,$P$51:$T$60,5))*(1-$Y$28)*Q939*VLOOKUP(AD930,P931:Q940,2)</f>
        <v>6.5590705693434588E-3</v>
      </c>
      <c r="AE939" s="155">
        <f>SQRT($T$59*VLOOKUP(AE930,$P$51:$T$60,5))*(1-$Z$28)*Q939*VLOOKUP(AE930,P931:Q940,2)</f>
        <v>5.4511747086748398E-3</v>
      </c>
      <c r="AF939" s="84">
        <f>$U$59*Q939</f>
        <v>2.9410262625552344E-6</v>
      </c>
      <c r="AG939" s="59" t="s">
        <v>558</v>
      </c>
      <c r="AH939" s="61">
        <f>AH934^2/9-AH935/3</f>
        <v>-0.10375567377125017</v>
      </c>
      <c r="AI939" s="61"/>
      <c r="AJ939" s="66" t="s">
        <v>574</v>
      </c>
      <c r="AK939" s="61" t="e">
        <f>2*SQRT(AH939)*COS((AK937+2*PI())/3)-AH934/3</f>
        <v>#NUM!</v>
      </c>
      <c r="AL939" s="69" t="e">
        <f>AK939^3+AK939^2*AH934+AK939*AH935+AH936</f>
        <v>#NUM!</v>
      </c>
      <c r="AM939" s="50"/>
      <c r="AN939" s="65"/>
      <c r="AO939" s="50"/>
      <c r="AP939" s="65"/>
      <c r="AQ939" s="65"/>
      <c r="AR939" s="81"/>
      <c r="AS939" s="59">
        <v>9</v>
      </c>
      <c r="AT939" s="61">
        <f t="shared" si="164"/>
        <v>5.5413571276127595E-2</v>
      </c>
      <c r="AU939" s="61">
        <f>SUMPRODUCT(Q931:Q940,$BB$51:$BB$60)</f>
        <v>0.59958801671221862</v>
      </c>
      <c r="AV939" s="68">
        <f>IF($AA$15,EXP((AT939/AH932)*(AQ936-1)-LN(AQ936-AH932)-AH931*(2*AU939/AH931-AT939/AH932)*LN((AQ936+2.41421536*AH932)/(AQ936-0.41421536*AH932))/(AH932*2.82842713)      ),1)</f>
        <v>0.45596616122409589</v>
      </c>
    </row>
    <row r="940" spans="14:56" x14ac:dyDescent="0.25">
      <c r="N940" s="82"/>
      <c r="O940" s="172"/>
      <c r="P940" s="78">
        <v>10</v>
      </c>
      <c r="Q940" s="61">
        <f>N925/N926</f>
        <v>9.6045979877510138E-2</v>
      </c>
      <c r="R940" s="62"/>
      <c r="S940" s="62"/>
      <c r="T940" s="60"/>
      <c r="U940" s="63"/>
      <c r="V940" s="153">
        <f>SQRT($T$60*VLOOKUP(V930,$P$51:$T$60,5))*(1-$Q$29)*Q940*VLOOKUP(V930,P931:Q940,2)</f>
        <v>1.9477331798708861E-3</v>
      </c>
      <c r="W940" s="61">
        <f>SQRT($T$60*VLOOKUP(W930,$P$51:$T$60,5))*(1-$R$29)*Q940*VLOOKUP(W930,P931:Q940,2)</f>
        <v>5.3437297635115311E-3</v>
      </c>
      <c r="X940" s="61">
        <f>SQRT($T$60*VLOOKUP(X930,$P$51:$T$60,5))*(1-$S$29)*Q940*VLOOKUP(X930,P931:Q940,2)</f>
        <v>8.6393865235248491E-3</v>
      </c>
      <c r="Y940" s="61">
        <f>SQRT($T$60*VLOOKUP(Y930,$P$51:$T$60,5))*(1-$T$29)*Q940*VLOOKUP(Y930,P931:Q940,2)</f>
        <v>1.0496675165995992E-2</v>
      </c>
      <c r="Z940" s="61">
        <f>SQRT($T$60*VLOOKUP(Z930,$P$51:$T$60,5))*(1-$U$29)*Q940*VLOOKUP(Z930,P931:Q940,2)</f>
        <v>1.1155065762635674E-2</v>
      </c>
      <c r="AA940" s="61">
        <f>SQRT($T$60*VLOOKUP(AA930,$P$51:$T$60,5))*(1-$V$29)*Q940*VLOOKUP(AA930,P931:Q940,2)</f>
        <v>1.4500382258373684E-2</v>
      </c>
      <c r="AB940" s="61">
        <f>SQRT($T$60*VLOOKUP(AB930,$P$51:$T$60,5))*(1-$W$29)*Q940*VLOOKUP(AB930,P931:Q940,2)</f>
        <v>7.1485572249764475E-4</v>
      </c>
      <c r="AC940" s="61">
        <f>SQRT($T$60*VLOOKUP(AC930,$P$51:$T$60,5))*(1-$X$29)*Q940*VLOOKUP(AC930,P931:Q940,2)</f>
        <v>3.5743535881232933E-3</v>
      </c>
      <c r="AD940" s="61">
        <f>SQRT($T$60*VLOOKUP(AD930,$P$51:$T$60,5))*(1-$Y$29)*Q940*VLOOKUP(AD930,P931:Q940,2)</f>
        <v>5.4511747086748389E-3</v>
      </c>
      <c r="AE940" s="155">
        <f>SQRT($T$60*VLOOKUP(AE930,$P$51:$T$60,5))*(1-$Z$29)*Q940*VLOOKUP(AE930,P931:Q940,2)</f>
        <v>4.5304140869261338E-3</v>
      </c>
      <c r="AF940" s="84">
        <f>$U$60*Q940</f>
        <v>3.4840553871940013E-6</v>
      </c>
      <c r="AG940" s="59" t="s">
        <v>72</v>
      </c>
      <c r="AH940" s="63">
        <f>AH938^2-AH939^3</f>
        <v>1.5857479135068088E-3</v>
      </c>
      <c r="AI940" s="61"/>
      <c r="AJ940" s="66" t="s">
        <v>575</v>
      </c>
      <c r="AK940" s="61" t="e">
        <f>2*SQRT(AH939)*COS((AK937+4*PI())/3)-AH934/3</f>
        <v>#NUM!</v>
      </c>
      <c r="AL940" s="69" t="e">
        <f>AK940^3+AK940^2*AH934+AH935*AK940+AH936</f>
        <v>#NUM!</v>
      </c>
      <c r="AM940" s="50"/>
      <c r="AN940" s="65"/>
      <c r="AO940" s="50"/>
      <c r="AP940" s="65"/>
      <c r="AQ940" s="65"/>
      <c r="AR940" s="81"/>
      <c r="AS940" s="59">
        <v>10</v>
      </c>
      <c r="AT940" s="61">
        <f t="shared" si="164"/>
        <v>7.4413442121268769E-2</v>
      </c>
      <c r="AU940" s="61">
        <f>SUMPRODUCT(Q931:Q940,$BC$51:$BC$60)</f>
        <v>0.58144344983031615</v>
      </c>
      <c r="AV940" s="68">
        <f>IF($AA$16,EXP((AT940/AH932)*(AQ936-1)-LN(AQ936-AH932)-AH931*(2*AU940/AH931-AT940/AH932)*LN((AQ936+2.41421536*AH932)/(AQ936-0.41421536*AH932))/(AH932*2.82842713)      ),1)</f>
        <v>0.83642818941387009</v>
      </c>
      <c r="AW940" s="65"/>
      <c r="AX940" s="65"/>
      <c r="AY940" s="65"/>
      <c r="AZ940" s="65"/>
      <c r="BA940" s="65"/>
      <c r="BB940" s="65"/>
      <c r="BC940" s="65"/>
      <c r="BD940" s="65"/>
    </row>
    <row r="941" spans="14:56" x14ac:dyDescent="0.25">
      <c r="N941" s="173"/>
      <c r="O941" s="80"/>
      <c r="P941" s="93"/>
      <c r="Q941" s="72">
        <f>SUM(Q931:Q940)</f>
        <v>1</v>
      </c>
      <c r="R941" s="73"/>
      <c r="S941" s="73"/>
      <c r="T941" s="73"/>
      <c r="U941" s="73"/>
      <c r="V941" s="70"/>
      <c r="W941" s="73"/>
      <c r="X941" s="73"/>
      <c r="Y941" s="73"/>
      <c r="Z941" s="73"/>
      <c r="AA941" s="73"/>
      <c r="AB941" s="73"/>
      <c r="AC941" s="73"/>
      <c r="AD941" s="73"/>
      <c r="AE941" s="88">
        <f>SUM(V931:AE940)</f>
        <v>0.9809453524317564</v>
      </c>
      <c r="AF941" s="85">
        <f>SUM(AF931:AF940)</f>
        <v>5.2198758008787815E-5</v>
      </c>
      <c r="AG941" s="70"/>
      <c r="AH941" s="73"/>
      <c r="AI941" s="74"/>
      <c r="AJ941" s="75"/>
      <c r="AK941" s="74"/>
      <c r="AL941" s="74"/>
      <c r="AM941" s="76"/>
      <c r="AN941" s="73"/>
      <c r="AO941" s="76"/>
      <c r="AP941" s="73"/>
      <c r="AQ941" s="73"/>
      <c r="AR941" s="80"/>
      <c r="AS941" s="70"/>
      <c r="AT941" s="73"/>
      <c r="AU941" s="73"/>
      <c r="AV941" s="77"/>
      <c r="AW941" s="65"/>
      <c r="AX941" s="65"/>
      <c r="AY941" s="65"/>
      <c r="AZ941" s="65"/>
      <c r="BA941" s="65"/>
      <c r="BB941" s="65"/>
      <c r="BC941" s="65"/>
      <c r="BD941" s="65"/>
    </row>
    <row r="942" spans="14:56" x14ac:dyDescent="0.25">
      <c r="N942" s="82" t="s">
        <v>590</v>
      </c>
      <c r="O942" s="81"/>
      <c r="P942" s="171"/>
      <c r="Q942" s="57" t="s">
        <v>560</v>
      </c>
      <c r="R942" s="55"/>
      <c r="S942" s="55"/>
      <c r="T942" s="55"/>
      <c r="U942" s="56"/>
      <c r="V942" s="54">
        <v>1</v>
      </c>
      <c r="W942" s="55">
        <v>2</v>
      </c>
      <c r="X942" s="55">
        <v>3</v>
      </c>
      <c r="Y942" s="55">
        <v>4</v>
      </c>
      <c r="Z942" s="55">
        <v>5</v>
      </c>
      <c r="AA942" s="55">
        <v>6</v>
      </c>
      <c r="AB942" s="55">
        <v>7</v>
      </c>
      <c r="AC942" s="55">
        <v>8</v>
      </c>
      <c r="AD942" s="55">
        <v>9</v>
      </c>
      <c r="AE942" s="58">
        <v>10</v>
      </c>
      <c r="AF942" s="83"/>
      <c r="AG942" s="54"/>
      <c r="AH942" s="55"/>
      <c r="AI942" s="55"/>
      <c r="AJ942" s="55"/>
      <c r="AK942" s="55"/>
      <c r="AL942" s="55"/>
      <c r="AM942" s="55"/>
      <c r="AN942" s="55"/>
      <c r="AO942" s="55"/>
      <c r="AP942" s="55"/>
      <c r="AQ942" s="55"/>
      <c r="AR942" s="58"/>
      <c r="AS942" s="54"/>
      <c r="AT942" s="55" t="s">
        <v>565</v>
      </c>
      <c r="AU942" s="55" t="s">
        <v>577</v>
      </c>
      <c r="AV942" s="58" t="s">
        <v>590</v>
      </c>
      <c r="AW942" s="65"/>
      <c r="AX942" s="65"/>
      <c r="AY942" s="65"/>
      <c r="AZ942" s="65"/>
      <c r="BA942" s="65"/>
      <c r="BB942" s="65"/>
      <c r="BC942" s="65"/>
      <c r="BD942" s="65"/>
    </row>
    <row r="943" spans="14:56" x14ac:dyDescent="0.25">
      <c r="N943" s="82"/>
      <c r="O943" s="81"/>
      <c r="P943" s="78">
        <v>1</v>
      </c>
      <c r="Q943" s="61">
        <f>O916/O926</f>
        <v>0.20818020922348179</v>
      </c>
      <c r="R943" s="60"/>
      <c r="S943" s="60"/>
      <c r="T943" s="61"/>
      <c r="U943" s="62"/>
      <c r="V943" s="153">
        <f>SQRT($T$51*VLOOKUP(V942,$P$51:$T$60,5))*(1-$Q$20)*Q943*VLOOKUP(V942,P943:Q952,2)</f>
        <v>8.9009970038128969E-3</v>
      </c>
      <c r="W943" s="61">
        <f>SQRT($T$51*VLOOKUP(W942,$P$51:$T$60,5))*(1-$R$20)*Q943*VLOOKUP(W942,P943:Q952,2)</f>
        <v>6.9600179751591277E-3</v>
      </c>
      <c r="X943" s="61">
        <f>SQRT($T$51*VLOOKUP(X942,$P$51:$T$60,5))*(1-$S$20)*Q943*VLOOKUP(X942,P943:Q952,2)</f>
        <v>3.9876822454023011E-3</v>
      </c>
      <c r="Y943" s="61">
        <f>SQRT($T$51*VLOOKUP(Y942,$P$51:$T$60,5))*(1-$T$20)*Q943*VLOOKUP(Y942,P943:Q952,2)</f>
        <v>2.4474962224208911E-3</v>
      </c>
      <c r="Z943" s="61">
        <f>SQRT($T$51*VLOOKUP(Z942,$P$51:$T$60,5))*(1-$U$20)*Q943*VLOOKUP(Z942,P943:Q952,2)</f>
        <v>2.4091901701945103E-3</v>
      </c>
      <c r="AA943" s="61">
        <f>SQRT($T$51*VLOOKUP(AA942,$P$51:$T$60,5))*(1-$V$20)*Q943*VLOOKUP(AA942,P943:Q952,2)</f>
        <v>1.1902829914410393E-3</v>
      </c>
      <c r="AB943" s="61">
        <f>SQRT($T$51*VLOOKUP(AB942,$P$51:$T$60,5))*(1-$W$20)*Q943*VLOOKUP(AB942,P943:Q952,2)</f>
        <v>7.8671584733929333E-3</v>
      </c>
      <c r="AC943" s="61">
        <f>SQRT($T$51*VLOOKUP(AC942,$P$51:$T$60,5))*(1-$X$20)*Q943*VLOOKUP(AC942,P943:Q952,2)</f>
        <v>7.4875285976030879E-3</v>
      </c>
      <c r="AD943" s="61">
        <f>SQRT($T$51*VLOOKUP(AD942,$P$51:$T$60,5))*(1-$Y$20)*Q943*VLOOKUP(AD942,P943:Q952,2)</f>
        <v>4.6520557136571104E-3</v>
      </c>
      <c r="AE943" s="155">
        <f>SQRT($T$51*VLOOKUP(AE942,$P$51:$T$60,5))*(1-$Z$20)*Q943*VLOOKUP(AE942,P943:Q952,2)</f>
        <v>7.2659693191647621E-3</v>
      </c>
      <c r="AF943" s="84">
        <f>$U$51*Q943</f>
        <v>5.5796125100843168E-6</v>
      </c>
      <c r="AG943" s="59" t="s">
        <v>69</v>
      </c>
      <c r="AH943" s="61">
        <f>$AE$10*AE953*100000/($T$3*$AE$9)^2</f>
        <v>0.27169056805350794</v>
      </c>
      <c r="AI943" s="65" t="s">
        <v>583</v>
      </c>
      <c r="AJ943" s="66" t="s">
        <v>573</v>
      </c>
      <c r="AK943" s="61">
        <f>(AH950+SQRT(AH952))^(1/3)+(AH950-SQRT(AH952))^(1/3)-AH946/3</f>
        <v>0.79388090927444188</v>
      </c>
      <c r="AL943" s="63">
        <f>AK943^3+AH946*AK943^2+AH947*AK943+AH948</f>
        <v>1.5612511283791264E-17</v>
      </c>
      <c r="AM943" s="65" t="s">
        <v>573</v>
      </c>
      <c r="AN943" s="61">
        <f>IF(AH952&gt;=0,AK943,AK950)</f>
        <v>0.79388090927444188</v>
      </c>
      <c r="AO943" s="61">
        <f>IF(AN943&lt;AN944,AN944,AN943)</f>
        <v>0.79388090927444188</v>
      </c>
      <c r="AP943" s="61">
        <f>AO943</f>
        <v>0.79388090927444188</v>
      </c>
      <c r="AQ943" s="67">
        <f>IF(AP943&lt;AP944,AP944,AP943)</f>
        <v>0.79388090927444188</v>
      </c>
      <c r="AR943" s="81"/>
      <c r="AS943" s="59">
        <v>1</v>
      </c>
      <c r="AT943" s="61">
        <f>AT931</f>
        <v>5.4980683411787988E-2</v>
      </c>
      <c r="AU943" s="61">
        <f>SUMPRODUCT(Q943:Q952,$AT$51:$AT$60)</f>
        <v>0.21494880880873821</v>
      </c>
      <c r="AV943" s="68">
        <f>IF($AA$7,EXP((AT943/AH944)*(AQ948-1)-LN(AQ948-AH944)-AH943*(2*AU943/AH943-AT943/AH944)*LN((AQ948+2.41421536*AH944)/(AQ948-0.41421536*AH944))/(AH944*2.82842713)      ),1)</f>
        <v>0.91217855429395345</v>
      </c>
      <c r="AW943" s="61"/>
      <c r="AX943" s="61"/>
      <c r="AY943" s="61"/>
      <c r="AZ943" s="61"/>
      <c r="BA943" s="61"/>
      <c r="BB943" s="61"/>
      <c r="BC943" s="61"/>
      <c r="BD943" s="65"/>
    </row>
    <row r="944" spans="14:56" x14ac:dyDescent="0.25">
      <c r="N944" s="82"/>
      <c r="O944" s="81"/>
      <c r="P944" s="78">
        <v>2</v>
      </c>
      <c r="Q944" s="61">
        <f>O917/O926</f>
        <v>9.3710882532993381E-2</v>
      </c>
      <c r="R944" s="60"/>
      <c r="S944" s="60"/>
      <c r="T944" s="61"/>
      <c r="U944" s="62"/>
      <c r="V944" s="153">
        <f>SQRT($T$52*VLOOKUP(V942,$P$51:$T$60,5))*(1-$Q$21)*Q944*VLOOKUP(V942,P943:Q952,2)</f>
        <v>6.9600179751591277E-3</v>
      </c>
      <c r="W944" s="61">
        <f>SQRT($T$52*VLOOKUP(W942,$P$51:$T$60,5))*(1-$R$21)*Q944*VLOOKUP(W942,P943:Q952,2)</f>
        <v>5.4141049119418444E-3</v>
      </c>
      <c r="X944" s="61">
        <f>SQRT($T$52*VLOOKUP(X942,$P$51:$T$60,5))*(1-$S$21)*Q944*VLOOKUP(X942,P943:Q952,2)</f>
        <v>3.1507188336027873E-3</v>
      </c>
      <c r="Y944" s="61">
        <f>SQRT($T$52*VLOOKUP(Y942,$P$51:$T$60,5))*(1-$T$21)*Q944*VLOOKUP(Y942,P943:Q952,2)</f>
        <v>1.7488370222001962E-3</v>
      </c>
      <c r="Z944" s="61">
        <f>SQRT($T$52*VLOOKUP(Z942,$P$51:$T$60,5))*(1-$U$21)*Q944*VLOOKUP(Z942,P943:Q952,2)</f>
        <v>1.9412339675453818E-3</v>
      </c>
      <c r="AA944" s="61">
        <f>SQRT($T$52*VLOOKUP(AA942,$P$51:$T$60,5))*(1-$V$21)*Q944*VLOOKUP(AA942,P943:Q952,2)</f>
        <v>9.4275510521465219E-4</v>
      </c>
      <c r="AB944" s="61">
        <f>SQRT($T$52*VLOOKUP(AB942,$P$51:$T$60,5))*(1-$W$21)*Q944*VLOOKUP(AB942,P943:Q952,2)</f>
        <v>6.006483438826025E-3</v>
      </c>
      <c r="AC944" s="61">
        <f>SQRT($T$52*VLOOKUP(AC942,$P$51:$T$60,5))*(1-$X$21)*Q944*VLOOKUP(AC942,P943:Q952,2)</f>
        <v>5.5804403511227046E-3</v>
      </c>
      <c r="AD944" s="61">
        <f>SQRT($T$52*VLOOKUP(AD942,$P$51:$T$60,5))*(1-$Y$21)*Q944*VLOOKUP(AD942,P943:Q952,2)</f>
        <v>3.6309533655359515E-3</v>
      </c>
      <c r="AE944" s="155">
        <f>SQRT($T$52*VLOOKUP(AE942,$P$51:$T$60,5))*(1-$Z$21)*Q944*VLOOKUP(AE942,P943:Q952,2)</f>
        <v>5.7397663252449199E-3</v>
      </c>
      <c r="AF944" s="84">
        <f>$U$52*Q944</f>
        <v>3.7906141339816588E-6</v>
      </c>
      <c r="AG944" s="59" t="s">
        <v>65</v>
      </c>
      <c r="AH944" s="61">
        <f>AF953*$AE$10*100000/($T$3*$AE$9)</f>
        <v>6.5231209621952654E-2</v>
      </c>
      <c r="AI944" s="61"/>
      <c r="AJ944" s="66" t="s">
        <v>574</v>
      </c>
      <c r="AK944" s="66" t="e">
        <f>1/0</f>
        <v>#DIV/0!</v>
      </c>
      <c r="AL944" s="61"/>
      <c r="AM944" s="65" t="s">
        <v>574</v>
      </c>
      <c r="AN944" s="66">
        <f>IF(AH952&gt;=0,0,AK951)</f>
        <v>0</v>
      </c>
      <c r="AO944" s="61">
        <f>IF(AN943&lt;AN944,AN943,AN944)</f>
        <v>0</v>
      </c>
      <c r="AP944" s="61">
        <f>IF(AO944&lt;AO945,AO945,AO944)</f>
        <v>0</v>
      </c>
      <c r="AQ944" s="67">
        <f>IF(AP943&lt;AP944,AP943,AP944)</f>
        <v>0</v>
      </c>
      <c r="AR944" s="81"/>
      <c r="AS944" s="59">
        <v>2</v>
      </c>
      <c r="AT944" s="61">
        <f t="shared" ref="AT944:AT952" si="165">AT932</f>
        <v>8.2978405430088234E-2</v>
      </c>
      <c r="AU944" s="61">
        <f>SUMPRODUCT(Q943:Q952,$AU$51:$AU$60)</f>
        <v>0.36926200279052129</v>
      </c>
      <c r="AV944" s="68">
        <f>IF($AA$8,EXP((AT944/AH944)*(AQ948-1)-LN(AQ948-AH944)-AH943*(2*AU944/AH943-AT944/AH944)*LN((AQ948+2.41421536*AH944)/(AQ948-0.41421536*AH944))/(AH944*2.82842713)      ),1)</f>
        <v>0.66713929601782052</v>
      </c>
      <c r="AW944" s="61"/>
      <c r="AX944" s="61"/>
      <c r="AY944" s="61"/>
      <c r="AZ944" s="61"/>
      <c r="BA944" s="61"/>
      <c r="BB944" s="61"/>
      <c r="BC944" s="61"/>
      <c r="BD944" s="65"/>
    </row>
    <row r="945" spans="14:117" x14ac:dyDescent="0.25">
      <c r="N945" s="82"/>
      <c r="O945" s="81"/>
      <c r="P945" s="78">
        <v>3</v>
      </c>
      <c r="Q945" s="61">
        <f>O918/O926</f>
        <v>3.9849094303482074E-2</v>
      </c>
      <c r="R945" s="60"/>
      <c r="S945" s="60"/>
      <c r="T945" s="61"/>
      <c r="U945" s="62"/>
      <c r="V945" s="153">
        <f>SQRT($T$53*VLOOKUP(V942,$P$51:$T$60,5))*(1-$Q$22)*Q945*VLOOKUP(V942,P943:Q952,2)</f>
        <v>3.9876822454023002E-3</v>
      </c>
      <c r="W945" s="61">
        <f>SQRT($T$53*VLOOKUP(W942,$P$51:$T$60,5))*(1-$R$22)*Q945*VLOOKUP(W942,P943:Q952,2)</f>
        <v>3.1507188336027869E-3</v>
      </c>
      <c r="X945" s="61">
        <f>SQRT($T$53*VLOOKUP(X942,$P$51:$T$60,5))*(1-$S$22)*Q945*VLOOKUP(X942,P943:Q952,2)</f>
        <v>1.8375899400629955E-3</v>
      </c>
      <c r="Y945" s="61">
        <f>SQRT($T$53*VLOOKUP(Y942,$P$51:$T$60,5))*(1-$T$22)*Q945*VLOOKUP(Y942,P943:Q952,2)</f>
        <v>1.1233273556986885E-3</v>
      </c>
      <c r="Z945" s="61">
        <f>SQRT($T$53*VLOOKUP(Z942,$P$51:$T$60,5))*(1-$U$22)*Q945*VLOOKUP(Z942,P943:Q952,2)</f>
        <v>1.132173892896168E-3</v>
      </c>
      <c r="AA945" s="61">
        <f>SQRT($T$53*VLOOKUP(AA942,$P$51:$T$60,5))*(1-$V$22)*Q945*VLOOKUP(AA942,P943:Q952,2)</f>
        <v>5.3877490914168652E-4</v>
      </c>
      <c r="AB945" s="61">
        <f>SQRT($T$53*VLOOKUP(AB942,$P$51:$T$60,5))*(1-$W$22)*Q945*VLOOKUP(AB942,P943:Q952,2)</f>
        <v>3.3749712178004925E-3</v>
      </c>
      <c r="AC945" s="61">
        <f>SQRT($T$53*VLOOKUP(AC942,$P$51:$T$60,5))*(1-$X$22)*Q945*VLOOKUP(AC942,P943:Q952,2)</f>
        <v>3.2814388813621823E-3</v>
      </c>
      <c r="AD945" s="61">
        <f>SQRT($T$53*VLOOKUP(AD942,$P$51:$T$60,5))*(1-$Y$22)*Q945*VLOOKUP(AD942,P943:Q952,2)</f>
        <v>2.1049630482959979E-3</v>
      </c>
      <c r="AE945" s="155">
        <f>SQRT($T$53*VLOOKUP(AE942,$P$51:$T$60,5))*(1-$Z$22)*Q945*VLOOKUP(AE942,P943:Q952,2)</f>
        <v>3.373942715194356E-3</v>
      </c>
      <c r="AF945" s="84">
        <f>$U$53*Q945</f>
        <v>2.2452716574830315E-6</v>
      </c>
      <c r="AG945" s="82"/>
      <c r="AH945" s="65"/>
      <c r="AI945" s="61"/>
      <c r="AJ945" s="66" t="s">
        <v>575</v>
      </c>
      <c r="AK945" s="66" t="e">
        <f>1/0</f>
        <v>#DIV/0!</v>
      </c>
      <c r="AL945" s="61"/>
      <c r="AM945" s="65" t="s">
        <v>575</v>
      </c>
      <c r="AN945" s="66">
        <f>IF(AH952&gt;=0,0,AK952)</f>
        <v>0</v>
      </c>
      <c r="AO945" s="61">
        <f>AN945</f>
        <v>0</v>
      </c>
      <c r="AP945" s="61">
        <f>IF(AO944&lt;AO945,AO944,AO945)</f>
        <v>0</v>
      </c>
      <c r="AQ945" s="67">
        <f>AP945</f>
        <v>0</v>
      </c>
      <c r="AR945" s="81"/>
      <c r="AS945" s="59">
        <v>3</v>
      </c>
      <c r="AT945" s="61">
        <f t="shared" si="165"/>
        <v>0.11558353539329831</v>
      </c>
      <c r="AU945" s="61">
        <f>SUMPRODUCT(Q943:Q952,$AV$51:$AV$60)</f>
        <v>0.50489602454595151</v>
      </c>
      <c r="AV945" s="68">
        <f>IF($AA$9,EXP((AT945/AH944)*(AQ948-1)-LN(AQ948-AH944)-AH943*(2*AU945/AH943-AT945/AH944)*LN((AQ948+2.41421536*AH944)/(AQ948-0.41421536*AH944))/(AH944*2.82842713)      ),1)</f>
        <v>0.51372088736236809</v>
      </c>
      <c r="AW945" s="61"/>
      <c r="AX945" s="61"/>
      <c r="AY945" s="61"/>
      <c r="AZ945" s="61"/>
      <c r="BA945" s="61"/>
      <c r="BB945" s="61"/>
      <c r="BC945" s="61"/>
    </row>
    <row r="946" spans="14:117" x14ac:dyDescent="0.25">
      <c r="N946" s="82"/>
      <c r="O946" s="81"/>
      <c r="P946" s="78">
        <v>4</v>
      </c>
      <c r="Q946" s="61">
        <f>O919/O926</f>
        <v>1.9272764549342288E-2</v>
      </c>
      <c r="R946" s="60"/>
      <c r="S946" s="60"/>
      <c r="T946" s="61"/>
      <c r="U946" s="62"/>
      <c r="V946" s="153">
        <f>SQRT($T$54*VLOOKUP(V942,$P$51:$T$60,5))*(1-$Q$23)*Q946*VLOOKUP(V942,P943:Q952,2)</f>
        <v>2.4474962224208911E-3</v>
      </c>
      <c r="W946" s="61">
        <f>SQRT($T$54*VLOOKUP(W942,$P$51:$T$60,5))*(1-$R$23)*Q946*VLOOKUP(W942,P943:Q952,2)</f>
        <v>1.7488370222001959E-3</v>
      </c>
      <c r="X946" s="61">
        <f>SQRT($T$54*VLOOKUP(X942,$P$51:$T$60,5))*(1-$S$23)*Q946*VLOOKUP(X942,P943:Q952,2)</f>
        <v>1.1233273556986885E-3</v>
      </c>
      <c r="Y946" s="61">
        <f>SQRT($T$54*VLOOKUP(Y942,$P$51:$T$60,5))*(1-$T$23)*Q946*VLOOKUP(Y942,P943:Q952,2)</f>
        <v>6.9125000758580668E-4</v>
      </c>
      <c r="Z946" s="61">
        <f>SQRT($T$54*VLOOKUP(Z942,$P$51:$T$60,5))*(1-$U$23)*Q946*VLOOKUP(Z942,P943:Q952,2)</f>
        <v>6.8929596687453663E-4</v>
      </c>
      <c r="AA946" s="61">
        <f>SQRT($T$54*VLOOKUP(AA942,$P$51:$T$60,5))*(1-$V$23)*Q946*VLOOKUP(AA942,P943:Q952,2)</f>
        <v>3.1438723044675875E-4</v>
      </c>
      <c r="AB946" s="61">
        <f>SQRT($T$54*VLOOKUP(AB942,$P$51:$T$60,5))*(1-$W$23)*Q946*VLOOKUP(AB942,P943:Q952,2)</f>
        <v>2.0817329535847335E-3</v>
      </c>
      <c r="AC946" s="61">
        <f>SQRT($T$54*VLOOKUP(AC942,$P$51:$T$60,5))*(1-$X$23)*Q946*VLOOKUP(AC942,P943:Q952,2)</f>
        <v>1.9914612584341911E-3</v>
      </c>
      <c r="AD946" s="61">
        <f>SQRT($T$54*VLOOKUP(AD942,$P$51:$T$60,5))*(1-$Y$23)*Q946*VLOOKUP(AD942,P943:Q952,2)</f>
        <v>1.4152973083109502E-3</v>
      </c>
      <c r="AE946" s="155">
        <f>SQRT($T$54*VLOOKUP(AE942,$P$51:$T$60,5))*(1-$Z$23)*Q946*VLOOKUP(AE942,P943:Q952,2)</f>
        <v>1.8785430635203215E-3</v>
      </c>
      <c r="AF946" s="84">
        <f>$U$54*Q946</f>
        <v>1.3950942833215904E-6</v>
      </c>
      <c r="AG946" s="59" t="s">
        <v>570</v>
      </c>
      <c r="AH946" s="60">
        <f>AH944-1</f>
        <v>-0.93476879037804739</v>
      </c>
      <c r="AI946" s="61"/>
      <c r="AJ946" s="66"/>
      <c r="AK946" s="61"/>
      <c r="AL946" s="61"/>
      <c r="AM946" s="50"/>
      <c r="AN946" s="65"/>
      <c r="AO946" s="65"/>
      <c r="AP946" s="65"/>
      <c r="AQ946" s="65"/>
      <c r="AR946" s="81"/>
      <c r="AS946" s="59">
        <v>4</v>
      </c>
      <c r="AT946" s="61">
        <f t="shared" si="165"/>
        <v>0.14849269129567372</v>
      </c>
      <c r="AU946" s="61">
        <f>SUMPRODUCT(Q943:Q952,$AW$51:$AW$60)</f>
        <v>0.62803683015277945</v>
      </c>
      <c r="AV946" s="68">
        <f>IF($AA$10,EXP((AT946/AH944)*(AQ948-1)-LN(AQ948-AH944)-AH943*(2*AU946/AH943-AT946/AH944)*LN((AQ948+2.41421536*AH944)/(AQ948-0.41421536*AH944))/(AH944*2.82842713)      ),1)</f>
        <v>0.40751466799271191</v>
      </c>
      <c r="AW946" s="61"/>
      <c r="AX946" s="61"/>
      <c r="AY946" s="61"/>
      <c r="AZ946" s="61"/>
      <c r="BA946" s="61"/>
      <c r="BB946" s="61"/>
      <c r="BC946" s="61"/>
    </row>
    <row r="947" spans="14:117" x14ac:dyDescent="0.25">
      <c r="N947" s="82"/>
      <c r="O947" s="81"/>
      <c r="P947" s="78">
        <v>5</v>
      </c>
      <c r="Q947" s="61">
        <f>O920/O926</f>
        <v>1.9881780321608793E-2</v>
      </c>
      <c r="R947" s="60"/>
      <c r="S947" s="60"/>
      <c r="T947" s="61"/>
      <c r="U947" s="62"/>
      <c r="V947" s="153">
        <f>SQRT($T$55*VLOOKUP(V942,$P$51:$T$60,5))*(1-$Q$24)*Q947*VLOOKUP(V942,P943:Q952,2)</f>
        <v>2.4091901701945098E-3</v>
      </c>
      <c r="W947" s="61">
        <f>SQRT($T$55*VLOOKUP(W942,$P$51:$T$60,5))*(1-$R$24)*Q947*VLOOKUP(W942,P943:Q952,2)</f>
        <v>1.941233967545382E-3</v>
      </c>
      <c r="X947" s="61">
        <f>SQRT($T$55*VLOOKUP(X942,$P$51:$T$60,5))*(1-$S$24)*Q947*VLOOKUP(X942,P943:Q952,2)</f>
        <v>1.1321738928961678E-3</v>
      </c>
      <c r="Y947" s="61">
        <f>SQRT($T$55*VLOOKUP(Y942,$P$51:$T$60,5))*(1-$T$24)*Q947*VLOOKUP(Y942,P943:Q952,2)</f>
        <v>6.8929596687453663E-4</v>
      </c>
      <c r="Z947" s="61">
        <f>SQRT($T$55*VLOOKUP(Z942,$P$51:$T$60,5))*(1-$U$24)*Q947*VLOOKUP(Z942,P943:Q952,2)</f>
        <v>6.8679790167948038E-4</v>
      </c>
      <c r="AA947" s="61">
        <f>SQRT($T$55*VLOOKUP(AA942,$P$51:$T$60,5))*(1-$V$24)*Q947*VLOOKUP(AA942,P943:Q952,2)</f>
        <v>3.3841594432988247E-4</v>
      </c>
      <c r="AB947" s="61">
        <f>SQRT($T$55*VLOOKUP(AB942,$P$51:$T$60,5))*(1-$W$24)*Q947*VLOOKUP(AB942,P943:Q952,2)</f>
        <v>2.0224661649895026E-3</v>
      </c>
      <c r="AC947" s="61">
        <f>SQRT($T$55*VLOOKUP(AC942,$P$51:$T$60,5))*(1-$X$24)*Q947*VLOOKUP(AC942,P943:Q952,2)</f>
        <v>2.0154992597966057E-3</v>
      </c>
      <c r="AD947" s="61">
        <f>SQRT($T$55*VLOOKUP(AD942,$P$51:$T$60,5))*(1-$Y$24)*Q947*VLOOKUP(AD942,P943:Q952,2)</f>
        <v>1.3438635145730864E-3</v>
      </c>
      <c r="AE947" s="155">
        <f>SQRT($T$55*VLOOKUP(AE942,$P$51:$T$60,5))*(1-$Z$24)*Q947*VLOOKUP(AE942,P943:Q952,2)</f>
        <v>2.0626611183114825E-3</v>
      </c>
      <c r="AF947" s="84">
        <f>$U$55*Q947</f>
        <v>1.4388546348755787E-6</v>
      </c>
      <c r="AG947" s="59" t="s">
        <v>571</v>
      </c>
      <c r="AH947" s="60">
        <f>AH943-3*AH944*AH944-2*AH944</f>
        <v>0.12846281668337325</v>
      </c>
      <c r="AI947" s="61" t="s">
        <v>584</v>
      </c>
      <c r="AJ947" s="66" t="s">
        <v>585</v>
      </c>
      <c r="AK947" s="61">
        <f>AH950^2/AH951^3</f>
        <v>1.7729744885341245</v>
      </c>
      <c r="AL947" s="61"/>
      <c r="AM947" s="50"/>
      <c r="AN947" s="65"/>
      <c r="AO947" s="65"/>
      <c r="AP947" s="65"/>
      <c r="AQ947" s="65"/>
      <c r="AR947" s="81"/>
      <c r="AS947" s="59">
        <v>5</v>
      </c>
      <c r="AT947" s="61">
        <f t="shared" si="165"/>
        <v>0.14845922339919562</v>
      </c>
      <c r="AU947" s="61">
        <f>SUMPRODUCT(Q943:Q952,$AX$51:$AX$60)</f>
        <v>0.61980385185226183</v>
      </c>
      <c r="AV947" s="68">
        <f>IF($AA$11,EXP((AT947/AH944)*(AQ948-1)-LN(AQ948-AH944)-AH943*(2*AU947/AH943-AT947/AH944)*LN((AQ948+2.41421536*AH944)/(AQ948-0.41421536*AH944))/(AH944*2.82842713)      ),1)</f>
        <v>0.41540761718324487</v>
      </c>
      <c r="AW947" s="61"/>
      <c r="AX947" s="61"/>
      <c r="AY947" s="61"/>
      <c r="AZ947" s="61"/>
      <c r="BA947" s="61"/>
      <c r="BB947" s="61"/>
      <c r="BC947" s="61"/>
    </row>
    <row r="948" spans="14:117" x14ac:dyDescent="0.25">
      <c r="N948" s="82"/>
      <c r="O948" s="81"/>
      <c r="P948" s="78">
        <v>6</v>
      </c>
      <c r="Q948" s="61">
        <f>O921/O926</f>
        <v>7.7696751062187848E-3</v>
      </c>
      <c r="R948" s="60"/>
      <c r="S948" s="60"/>
      <c r="T948" s="61"/>
      <c r="U948" s="62"/>
      <c r="V948" s="153">
        <f>SQRT($T$56*VLOOKUP(V942,$P$51:$T$60,5))*(1-$Q$25)*Q948*VLOOKUP(V942,P943:Q952,2)</f>
        <v>1.1902829914410393E-3</v>
      </c>
      <c r="W948" s="61">
        <f>SQRT($T$56*VLOOKUP(W942,$P$51:$T$60,5))*(1-$R$25)*Q948*VLOOKUP(W942,P943:Q952,2)</f>
        <v>9.4275510521465219E-4</v>
      </c>
      <c r="X948" s="61">
        <f>SQRT($T$56*VLOOKUP(X942,$P$51:$T$60,5))*(1-$S$25)*Q948*VLOOKUP(X942,P943:Q952,2)</f>
        <v>5.3877490914168652E-4</v>
      </c>
      <c r="Y948" s="61">
        <f>SQRT($T$56*VLOOKUP(Y942,$P$51:$T$60,5))*(1-$T$25)*Q948*VLOOKUP(Y942,P943:Q952,2)</f>
        <v>3.143872304467588E-4</v>
      </c>
      <c r="Z948" s="61">
        <f>SQRT($T$56*VLOOKUP(Z942,$P$51:$T$60,5))*(1-$U$25)*Q948*VLOOKUP(Z942,P943:Q952,2)</f>
        <v>3.3841594432988247E-4</v>
      </c>
      <c r="AA948" s="61">
        <f>SQRT($T$56*VLOOKUP(AA942,$P$51:$T$60,5))*(1-$V$25)*Q948*VLOOKUP(AA942,P943:Q952,2)</f>
        <v>1.6675262270986611E-4</v>
      </c>
      <c r="AB948" s="61">
        <f>SQRT($T$56*VLOOKUP(AB942,$P$51:$T$60,5))*(1-$W$25)*Q948*VLOOKUP(AB942,P943:Q952,2)</f>
        <v>1.1002494153299343E-3</v>
      </c>
      <c r="AC948" s="61">
        <f>SQRT($T$56*VLOOKUP(AC942,$P$51:$T$60,5))*(1-$X$25)*Q948*VLOOKUP(AC942,P943:Q952,2)</f>
        <v>9.9064352253149077E-4</v>
      </c>
      <c r="AD948" s="61">
        <f>SQRT($T$56*VLOOKUP(AD942,$P$51:$T$60,5))*(1-$Y$25)*Q948*VLOOKUP(AD942,P943:Q952,2)</f>
        <v>6.5133742621892201E-4</v>
      </c>
      <c r="AE948" s="155">
        <f>SQRT($T$56*VLOOKUP(AE942,$P$51:$T$60,5))*(1-$Z$25)*Q948*VLOOKUP(AE942,P943:Q952,2)</f>
        <v>1.0163650885929422E-3</v>
      </c>
      <c r="AF948" s="84">
        <f>$U$56*Q948</f>
        <v>6.9949444327150254E-7</v>
      </c>
      <c r="AG948" s="59" t="s">
        <v>572</v>
      </c>
      <c r="AH948" s="60">
        <f>-1*AH943*AH944+AH944^2+AH944^3</f>
        <v>-1.3190027669656003E-2</v>
      </c>
      <c r="AI948" s="61"/>
      <c r="AJ948" s="66" t="s">
        <v>586</v>
      </c>
      <c r="AK948" s="61" t="e">
        <f>SQRT(1-AK947)/SQRT(AK947)*AH950/ABS(AH950)</f>
        <v>#NUM!</v>
      </c>
      <c r="AL948" s="61"/>
      <c r="AM948" s="50"/>
      <c r="AN948" s="65"/>
      <c r="AO948" s="65"/>
      <c r="AP948" s="65" t="s">
        <v>589</v>
      </c>
      <c r="AQ948" s="61">
        <f>AQ943</f>
        <v>0.79388090927444188</v>
      </c>
      <c r="AR948" s="81"/>
      <c r="AS948" s="59">
        <v>6</v>
      </c>
      <c r="AT948" s="61">
        <f t="shared" si="165"/>
        <v>0.18468301041282212</v>
      </c>
      <c r="AU948" s="61">
        <f>SUMPRODUCT(Q943:Q952,$AY$51:$AY$60)</f>
        <v>0.78533340770020965</v>
      </c>
      <c r="AV948" s="68">
        <f>IF($AA$12,EXP((AT948/AH944)*(AQ948-1)-LN(AQ948-AH944)-AH943*(2*AU948/AH943-AT948/AH944)*LN((AQ948+2.41421536*AH944)/(AQ948-0.41421536*AH944))/(AH944*2.82842713)      ),1)</f>
        <v>0.30014113360795308</v>
      </c>
      <c r="AW948" s="61"/>
      <c r="AX948" s="61"/>
      <c r="AY948" s="61"/>
      <c r="AZ948" s="61"/>
      <c r="BA948" s="61"/>
      <c r="BB948" s="61"/>
      <c r="BC948" s="61"/>
    </row>
    <row r="949" spans="14:117" x14ac:dyDescent="0.25">
      <c r="N949" s="82"/>
      <c r="O949" s="81"/>
      <c r="P949" s="78">
        <v>7</v>
      </c>
      <c r="Q949" s="61">
        <f>O922/O926</f>
        <v>0.28965048519040659</v>
      </c>
      <c r="R949" s="60"/>
      <c r="S949" s="60"/>
      <c r="T949" s="61"/>
      <c r="U949" s="62"/>
      <c r="V949" s="153">
        <f>SQRT($T$57*VLOOKUP(V942,$P$51:$T$60,5))*(1-$Q$26)*Q949*VLOOKUP(V942,P943:Q952,2)</f>
        <v>7.8671584733929333E-3</v>
      </c>
      <c r="W949" s="61">
        <f>SQRT($T$57*VLOOKUP(W942,$P$51:$T$60,5))*(1-$R$26)*Q949*VLOOKUP(W942,P943:Q952,2)</f>
        <v>6.006483438826025E-3</v>
      </c>
      <c r="X949" s="61">
        <f>SQRT($T$57*VLOOKUP(X942,$P$51:$T$60,5))*(1-$S$26)*Q949*VLOOKUP(X942,P943:Q952,2)</f>
        <v>3.3749712178004925E-3</v>
      </c>
      <c r="Y949" s="61">
        <f>SQRT($T$57*VLOOKUP(Y942,$P$51:$T$60,5))*(1-$T$26)*Q949*VLOOKUP(Y942,P943:Q952,2)</f>
        <v>2.0817329535847335E-3</v>
      </c>
      <c r="Z949" s="61">
        <f>SQRT($T$57*VLOOKUP(Z942,$P$51:$T$60,5))*(1-$U$26)*Q949*VLOOKUP(Z942,P943:Q952,2)</f>
        <v>2.0224661649895026E-3</v>
      </c>
      <c r="AA949" s="61">
        <f>SQRT($T$57*VLOOKUP(AA942,$P$51:$T$60,5))*(1-$V$26)*Q949*VLOOKUP(AA942,P943:Q952,2)</f>
        <v>1.100249415329934E-3</v>
      </c>
      <c r="AB949" s="61">
        <f>SQRT($T$57*VLOOKUP(AB942,$P$51:$T$60,5))*(1-$W$26)*Q949*VLOOKUP(AB942,P943:Q952,2)</f>
        <v>7.4069468861774337E-3</v>
      </c>
      <c r="AC949" s="61">
        <f>SQRT($T$57*VLOOKUP(AC942,$P$51:$T$60,5))*(1-$X$26)*Q949*VLOOKUP(AC942,P943:Q952,2)</f>
        <v>7.6493768852063165E-3</v>
      </c>
      <c r="AD949" s="61">
        <f>SQRT($T$57*VLOOKUP(AD942,$P$51:$T$60,5))*(1-$Y$26)*Q949*VLOOKUP(AD942,P943:Q952,2)</f>
        <v>3.8142384234814801E-3</v>
      </c>
      <c r="AE949" s="155">
        <f>SQRT($T$57*VLOOKUP(AE942,$P$51:$T$60,5))*(1-$Z$26)*Q949*VLOOKUP(AE942,P943:Q952,2)</f>
        <v>6.1939719586066059E-3</v>
      </c>
      <c r="AF949" s="84">
        <f>$U$57*Q949</f>
        <v>6.9660464079131983E-6</v>
      </c>
      <c r="AG949" s="82"/>
      <c r="AH949" s="65"/>
      <c r="AI949" s="61"/>
      <c r="AJ949" s="66" t="s">
        <v>587</v>
      </c>
      <c r="AK949" s="61" t="e">
        <f>IF(ATAN(AK948)&lt;0,ATAN(AK948)+PI(),ATAN(AK948))</f>
        <v>#NUM!</v>
      </c>
      <c r="AL949" s="61"/>
      <c r="AM949" s="50"/>
      <c r="AN949" s="65"/>
      <c r="AO949" s="65"/>
      <c r="AP949" s="65"/>
      <c r="AQ949" s="65"/>
      <c r="AR949" s="81"/>
      <c r="AS949" s="59">
        <v>7</v>
      </c>
      <c r="AT949" s="61">
        <f t="shared" si="165"/>
        <v>4.9335284646156045E-2</v>
      </c>
      <c r="AU949" s="61">
        <f>SUMPRODUCT(Q943:Q952,$AZ$51:$AZ$60)</f>
        <v>0.13807061675111981</v>
      </c>
      <c r="AV949" s="68">
        <f>IF($AA$13,EXP((AT949/AH944)*(AQ948-1)-LN(AQ948-AH944)-AH943*(2*AU949/AH943-AT949/AH944)*LN((AQ948+2.41421536*AH944)/(AQ948-0.41421536*AH944))/(AH944*2.82842713)      ),1)</f>
        <v>1.081239233860803</v>
      </c>
      <c r="AW949" s="61"/>
      <c r="AX949" s="61"/>
      <c r="AY949" s="61"/>
      <c r="AZ949" s="61"/>
      <c r="BA949" s="61"/>
      <c r="BB949" s="61"/>
      <c r="BC949" s="61"/>
    </row>
    <row r="950" spans="14:117" x14ac:dyDescent="0.25">
      <c r="N950" s="82"/>
      <c r="O950" s="81"/>
      <c r="P950" s="78">
        <v>8</v>
      </c>
      <c r="Q950" s="61">
        <f>O923/O926</f>
        <v>0.13700731234211946</v>
      </c>
      <c r="R950" s="60"/>
      <c r="S950" s="60"/>
      <c r="T950" s="61"/>
      <c r="U950" s="62"/>
      <c r="V950" s="153">
        <f>SQRT($T$58*VLOOKUP(V942,$P$51:$T$60,5))*(1-$Q$27)*Q950*VLOOKUP(V942,P943:Q952,2)</f>
        <v>7.487528597603087E-3</v>
      </c>
      <c r="W950" s="61">
        <f>SQRT($T$58*VLOOKUP(W942,$P$51:$T$60,5))*(1-$R$27)*Q950*VLOOKUP(W942,P943:Q952,2)</f>
        <v>5.5804403511227046E-3</v>
      </c>
      <c r="X950" s="61">
        <f>SQRT($T$58*VLOOKUP(X942,$P$51:$T$60,5))*(1-$S$27)*Q950*VLOOKUP(X942,P943:Q952,2)</f>
        <v>3.2814388813621823E-3</v>
      </c>
      <c r="Y950" s="61">
        <f>SQRT($T$58*VLOOKUP(Y942,$P$51:$T$60,5))*(1-$T$27)*Q950*VLOOKUP(Y942,P943:Q952,2)</f>
        <v>1.9914612584341911E-3</v>
      </c>
      <c r="Z950" s="61">
        <f>SQRT($T$58*VLOOKUP(Z942,$P$51:$T$60,5))*(1-$U$27)*Q950*VLOOKUP(Z942,P943:Q952,2)</f>
        <v>2.0154992597966061E-3</v>
      </c>
      <c r="AA950" s="61">
        <f>SQRT($T$58*VLOOKUP(AA942,$P$51:$T$60,5))*(1-$V$27)*Q950*VLOOKUP(AA942,P943:Q952,2)</f>
        <v>9.9064352253149077E-4</v>
      </c>
      <c r="AB950" s="61">
        <f>SQRT($T$58*VLOOKUP(AB942,$P$51:$T$60,5))*(1-$W$27)*Q950*VLOOKUP(AB942,P943:Q952,2)</f>
        <v>7.6493768852063165E-3</v>
      </c>
      <c r="AC950" s="61">
        <f>SQRT($T$58*VLOOKUP(AC942,$P$51:$T$60,5))*(1-$X$27)*Q950*VLOOKUP(AC942,P943:Q952,2)</f>
        <v>7.6378474861858933E-3</v>
      </c>
      <c r="AD950" s="61">
        <f>SQRT($T$58*VLOOKUP(AD942,$P$51:$T$60,5))*(1-$Y$27)*Q950*VLOOKUP(AD942,P943:Q952,2)</f>
        <v>4.2463024705010352E-3</v>
      </c>
      <c r="AE950" s="155">
        <f>SQRT($T$58*VLOOKUP(AE942,$P$51:$T$60,5))*(1-$Z$27)*Q950*VLOOKUP(AE942,P943:Q952,2)</f>
        <v>6.4988838908124789E-3</v>
      </c>
      <c r="AF950" s="84">
        <f>$U$58*Q950</f>
        <v>3.6548464225289922E-6</v>
      </c>
      <c r="AG950" s="59" t="s">
        <v>582</v>
      </c>
      <c r="AH950" s="61">
        <f>AH946*AH947/6-AH948/2-AH946^3/27</f>
        <v>1.683280992087368E-2</v>
      </c>
      <c r="AI950" s="61"/>
      <c r="AJ950" s="66" t="s">
        <v>573</v>
      </c>
      <c r="AK950" s="61" t="e">
        <f>2*SQRT(AH951)*COS(AK949/3)-AH946/3</f>
        <v>#NUM!</v>
      </c>
      <c r="AL950" s="69" t="e">
        <f>AK950^3+AH946*AK950^2+AH947*AK950+AH948</f>
        <v>#NUM!</v>
      </c>
      <c r="AM950" s="50"/>
      <c r="AN950" s="65"/>
      <c r="AO950" s="65"/>
      <c r="AP950" s="65"/>
      <c r="AQ950" s="65"/>
      <c r="AR950" s="81"/>
      <c r="AS950" s="59">
        <v>8</v>
      </c>
      <c r="AT950" s="61">
        <f t="shared" si="165"/>
        <v>5.4723128868748194E-2</v>
      </c>
      <c r="AU950" s="61">
        <f>SUMPRODUCT(Q943:Q952,$BA$51:$BA$60)</f>
        <v>0.29104965104977404</v>
      </c>
      <c r="AV950" s="68">
        <f>IF($AA$14,EXP((AT950/AH944)*(AQ948-1)-LN(AQ948-AH944)-AH943*(2*AU950/AH943-AT950/AH944)*LN((AQ948+2.41421536*AH944)/(AQ948-0.41421536*AH944))/(AH944*2.82842713)      ),1)</f>
        <v>0.76322174233609241</v>
      </c>
      <c r="AW950" s="61"/>
      <c r="AX950" s="61"/>
      <c r="AY950" s="61"/>
      <c r="AZ950" s="61"/>
      <c r="BA950" s="61"/>
      <c r="BB950" s="61"/>
      <c r="BC950" s="61"/>
      <c r="BD950" s="65"/>
      <c r="BE950" s="65"/>
      <c r="BF950" s="65"/>
    </row>
    <row r="951" spans="14:117" x14ac:dyDescent="0.25">
      <c r="N951" s="82"/>
      <c r="O951" s="81"/>
      <c r="P951" s="78">
        <v>9</v>
      </c>
      <c r="Q951" s="61">
        <f>O924/O926</f>
        <v>7.2366447241893811E-2</v>
      </c>
      <c r="R951" s="60"/>
      <c r="S951" s="60"/>
      <c r="T951" s="61"/>
      <c r="U951" s="62"/>
      <c r="V951" s="153">
        <f>SQRT($T$59*VLOOKUP(V942,$P$51:$T$60,5))*(1-$Q$28)*Q951*VLOOKUP(V942,P943:Q952,2)</f>
        <v>4.6520557136571104E-3</v>
      </c>
      <c r="W951" s="61">
        <f>SQRT($T$59*VLOOKUP(W942,$P$51:$T$60,5))*(1-$R$28)*Q951*VLOOKUP(W942,P943:Q952,2)</f>
        <v>3.6309533655359515E-3</v>
      </c>
      <c r="X951" s="61">
        <f>SQRT($T$59*VLOOKUP(X942,$P$51:$T$60,5))*(1-$S$28)*Q951*VLOOKUP(X942,P943:Q952,2)</f>
        <v>2.1049630482959979E-3</v>
      </c>
      <c r="Y951" s="61">
        <f>SQRT($T$59*VLOOKUP(Y942,$P$51:$T$60,5))*(1-$T$28)*Q951*VLOOKUP(Y942,P943:Q952,2)</f>
        <v>1.4152973083109504E-3</v>
      </c>
      <c r="Z951" s="61">
        <f>SQRT($T$59*VLOOKUP(Z942,$P$51:$T$60,5))*(1-$U$28)*Q951*VLOOKUP(Z942,P943:Q952,2)</f>
        <v>1.3438635145730864E-3</v>
      </c>
      <c r="AA951" s="61">
        <f>SQRT($T$59*VLOOKUP(AA942,$P$51:$T$60,5))*(1-$V$28)*Q951*VLOOKUP(AA942,P943:Q952,2)</f>
        <v>6.5133742621892201E-4</v>
      </c>
      <c r="AB951" s="61">
        <f>SQRT($T$59*VLOOKUP(AB942,$P$51:$T$60,5))*(1-$W$28)*Q951*VLOOKUP(AB942,P943:Q952,2)</f>
        <v>3.8142384234814801E-3</v>
      </c>
      <c r="AC951" s="61">
        <f>SQRT($T$59*VLOOKUP(AC942,$P$51:$T$60,5))*(1-$X$28)*Q951*VLOOKUP(AC942,P943:Q952,2)</f>
        <v>4.2463024705010352E-3</v>
      </c>
      <c r="AD951" s="61">
        <f>SQRT($T$59*VLOOKUP(AD942,$P$51:$T$60,5))*(1-$Y$28)*Q951*VLOOKUP(AD942,P943:Q952,2)</f>
        <v>2.8977453149084771E-3</v>
      </c>
      <c r="AE951" s="155">
        <f>SQRT($T$59*VLOOKUP(AE942,$P$51:$T$60,5))*(1-$Z$28)*Q951*VLOOKUP(AE942,P943:Q952,2)</f>
        <v>4.2368540954004262E-3</v>
      </c>
      <c r="AF951" s="84">
        <f>$U$59*Q951</f>
        <v>1.9548248763682509E-6</v>
      </c>
      <c r="AG951" s="59" t="s">
        <v>558</v>
      </c>
      <c r="AH951" s="61">
        <f>AH946^2/9-AH947/3</f>
        <v>5.4267137934968672E-2</v>
      </c>
      <c r="AI951" s="61"/>
      <c r="AJ951" s="66" t="s">
        <v>574</v>
      </c>
      <c r="AK951" s="61" t="e">
        <f>2*SQRT(AH951)*COS((AK949+2*PI())/3)-AH946/3</f>
        <v>#NUM!</v>
      </c>
      <c r="AL951" s="69" t="e">
        <f>AK951^3+AK951^2*AH946+AK951*AH947+AH948</f>
        <v>#NUM!</v>
      </c>
      <c r="AM951" s="50"/>
      <c r="AN951" s="65"/>
      <c r="AO951" s="50"/>
      <c r="AP951" s="65"/>
      <c r="AQ951" s="65"/>
      <c r="AR951" s="81"/>
      <c r="AS951" s="59">
        <v>9</v>
      </c>
      <c r="AT951" s="61">
        <f t="shared" si="165"/>
        <v>5.5413571276127595E-2</v>
      </c>
      <c r="AU951" s="61">
        <f>SUMPRODUCT(Q943:Q952,$BB$51:$BB$60)</f>
        <v>0.33719887508219565</v>
      </c>
      <c r="AV951" s="68">
        <f>IF($AA$15,EXP((AT951/AH944)*(AQ948-1)-LN(AQ948-AH944)-AH943*(2*AU951/AH943-AT951/AH944)*LN((AQ948+2.41421536*AH944)/(AQ948-0.41421536*AH944))/(AH944*2.82842713)      ),1)</f>
        <v>0.68599927860951782</v>
      </c>
      <c r="AW951" s="61"/>
      <c r="AX951" s="61"/>
      <c r="AY951" s="61"/>
      <c r="AZ951" s="61"/>
      <c r="BA951" s="61"/>
      <c r="BB951" s="61"/>
      <c r="BC951" s="61"/>
      <c r="BD951" s="65"/>
      <c r="BE951" s="65"/>
      <c r="BF951" s="65"/>
    </row>
    <row r="952" spans="14:117" x14ac:dyDescent="0.25">
      <c r="N952" s="82"/>
      <c r="O952" s="81"/>
      <c r="P952" s="78">
        <v>10</v>
      </c>
      <c r="Q952" s="61">
        <f>O925/O926</f>
        <v>0.11231134918845305</v>
      </c>
      <c r="R952" s="60"/>
      <c r="S952" s="60"/>
      <c r="T952" s="61"/>
      <c r="U952" s="62"/>
      <c r="V952" s="153">
        <f>SQRT($T$60*VLOOKUP(V942,$P$51:$T$60,5))*(1-$Q$29)*Q952*VLOOKUP(V942,P943:Q952,2)</f>
        <v>7.2659693191647621E-3</v>
      </c>
      <c r="W952" s="61">
        <f>SQRT($T$60*VLOOKUP(W942,$P$51:$T$60,5))*(1-$R$29)*Q952*VLOOKUP(W942,P943:Q952,2)</f>
        <v>5.7397663252449199E-3</v>
      </c>
      <c r="X952" s="61">
        <f>SQRT($T$60*VLOOKUP(X942,$P$51:$T$60,5))*(1-$S$29)*Q952*VLOOKUP(X942,P943:Q952,2)</f>
        <v>3.373942715194356E-3</v>
      </c>
      <c r="Y952" s="61">
        <f>SQRT($T$60*VLOOKUP(Y942,$P$51:$T$60,5))*(1-$T$29)*Q952*VLOOKUP(Y942,P943:Q952,2)</f>
        <v>1.8785430635203217E-3</v>
      </c>
      <c r="Z952" s="61">
        <f>SQRT($T$60*VLOOKUP(Z942,$P$51:$T$60,5))*(1-$U$29)*Q952*VLOOKUP(Z942,P943:Q952,2)</f>
        <v>2.0626611183114825E-3</v>
      </c>
      <c r="AA952" s="61">
        <f>SQRT($T$60*VLOOKUP(AA942,$P$51:$T$60,5))*(1-$V$29)*Q952*VLOOKUP(AA942,P943:Q952,2)</f>
        <v>1.0163650885929422E-3</v>
      </c>
      <c r="AB952" s="61">
        <f>SQRT($T$60*VLOOKUP(AB942,$P$51:$T$60,5))*(1-$W$29)*Q952*VLOOKUP(AB942,P943:Q952,2)</f>
        <v>6.1939719586066068E-3</v>
      </c>
      <c r="AC952" s="61">
        <f>SQRT($T$60*VLOOKUP(AC942,$P$51:$T$60,5))*(1-$X$29)*Q952*VLOOKUP(AC942,P943:Q952,2)</f>
        <v>6.4988838908124789E-3</v>
      </c>
      <c r="AD952" s="61">
        <f>SQRT($T$60*VLOOKUP(AD942,$P$51:$T$60,5))*(1-$Y$29)*Q952*VLOOKUP(AD942,P943:Q952,2)</f>
        <v>4.2368540954004254E-3</v>
      </c>
      <c r="AE952" s="155">
        <f>SQRT($T$60*VLOOKUP(AE942,$P$51:$T$60,5))*(1-$Z$29)*Q952*VLOOKUP(AE942,P943:Q952,2)</f>
        <v>6.1947930804534231E-3</v>
      </c>
      <c r="AF952" s="84">
        <f>$U$60*Q952</f>
        <v>4.0740795365104288E-6</v>
      </c>
      <c r="AG952" s="59" t="s">
        <v>72</v>
      </c>
      <c r="AH952" s="63">
        <f>AH950^2-AH951^3</f>
        <v>1.2353098735991895E-4</v>
      </c>
      <c r="AI952" s="61"/>
      <c r="AJ952" s="66" t="s">
        <v>575</v>
      </c>
      <c r="AK952" s="61" t="e">
        <f>2*SQRT(AH951)*COS((AK949+4*PI())/3)-AH946/3</f>
        <v>#NUM!</v>
      </c>
      <c r="AL952" s="69" t="e">
        <f>AK952^3+AK952^2*AH946+AH947*AK952+AH948</f>
        <v>#NUM!</v>
      </c>
      <c r="AM952" s="50"/>
      <c r="AN952" s="65"/>
      <c r="AO952" s="50"/>
      <c r="AP952" s="65"/>
      <c r="AQ952" s="65"/>
      <c r="AR952" s="81"/>
      <c r="AS952" s="59">
        <v>10</v>
      </c>
      <c r="AT952" s="61">
        <f t="shared" si="165"/>
        <v>7.4413442121268769E-2</v>
      </c>
      <c r="AU952" s="61">
        <f>SUMPRODUCT(Q943:Q952,$BC$51:$BC$60)</f>
        <v>0.33318387925546755</v>
      </c>
      <c r="AV952" s="68">
        <f>IF($AA$16,EXP((AT952/AH944)*(AQ948-1)-LN(AQ948-AH944)-AH943*(2*AU952/AH943-AT952/AH944)*LN((AQ948+2.41421536*AH944)/(AQ948-0.41421536*AH944))/(AH944*2.82842713)      ),1)</f>
        <v>0.71529338423873412</v>
      </c>
      <c r="AW952" s="61"/>
      <c r="AX952" s="61"/>
      <c r="AY952" s="61"/>
      <c r="AZ952" s="61"/>
      <c r="BA952" s="61"/>
      <c r="BB952" s="61"/>
      <c r="BC952" s="61"/>
      <c r="BD952" s="65"/>
      <c r="BE952" s="65"/>
      <c r="BF952" s="65"/>
    </row>
    <row r="953" spans="14:117" x14ac:dyDescent="0.25">
      <c r="N953" s="70"/>
      <c r="O953" s="80"/>
      <c r="P953" s="79"/>
      <c r="Q953" s="71"/>
      <c r="R953" s="71"/>
      <c r="S953" s="71"/>
      <c r="T953" s="72"/>
      <c r="U953" s="73"/>
      <c r="V953" s="70"/>
      <c r="W953" s="73"/>
      <c r="X953" s="73"/>
      <c r="Y953" s="73"/>
      <c r="Z953" s="73"/>
      <c r="AA953" s="73"/>
      <c r="AB953" s="73"/>
      <c r="AC953" s="73"/>
      <c r="AD953" s="73"/>
      <c r="AE953" s="88">
        <f>SUM(V943:AE952)</f>
        <v>0.32281484335146143</v>
      </c>
      <c r="AF953" s="85">
        <f>SUM(AF943:AF952)</f>
        <v>3.179873890633855E-5</v>
      </c>
      <c r="AG953" s="70"/>
      <c r="AH953" s="73"/>
      <c r="AI953" s="74"/>
      <c r="AJ953" s="75"/>
      <c r="AK953" s="74"/>
      <c r="AL953" s="74"/>
      <c r="AM953" s="76"/>
      <c r="AN953" s="73"/>
      <c r="AO953" s="76"/>
      <c r="AP953" s="73"/>
      <c r="AQ953" s="73"/>
      <c r="AR953" s="80"/>
      <c r="AS953" s="70"/>
      <c r="AT953" s="73"/>
      <c r="AU953" s="73"/>
      <c r="AV953" s="80"/>
      <c r="AW953" s="65"/>
      <c r="AX953" s="65"/>
      <c r="AY953" s="65"/>
      <c r="AZ953" s="65"/>
      <c r="BA953" s="65"/>
      <c r="BB953" s="65"/>
      <c r="BC953" s="65"/>
      <c r="BD953" s="65"/>
      <c r="BE953" s="65"/>
      <c r="BF953" s="61"/>
    </row>
    <row r="954" spans="14:117" x14ac:dyDescent="0.25">
      <c r="N954" s="92">
        <f>N914+1</f>
        <v>23</v>
      </c>
      <c r="O954" s="157">
        <f>DM967</f>
        <v>0.24309439563906618</v>
      </c>
      <c r="P954" s="158"/>
      <c r="Q954" s="55"/>
      <c r="R954" s="55"/>
      <c r="S954" s="57">
        <v>1</v>
      </c>
      <c r="T954" s="55"/>
      <c r="U954" s="57">
        <f>S954+1</f>
        <v>2</v>
      </c>
      <c r="V954" s="55"/>
      <c r="W954" s="57">
        <f>U954+1</f>
        <v>3</v>
      </c>
      <c r="X954" s="55"/>
      <c r="Y954" s="57">
        <f>W954+1</f>
        <v>4</v>
      </c>
      <c r="Z954" s="55"/>
      <c r="AA954" s="57">
        <f>Y954+1</f>
        <v>5</v>
      </c>
      <c r="AB954" s="55"/>
      <c r="AC954" s="57">
        <f>AA954+1</f>
        <v>6</v>
      </c>
      <c r="AD954" s="55"/>
      <c r="AE954" s="57">
        <f>AC954+1</f>
        <v>7</v>
      </c>
      <c r="AF954" s="55"/>
      <c r="AG954" s="57">
        <f>AE954+1</f>
        <v>8</v>
      </c>
      <c r="AH954" s="55"/>
      <c r="AI954" s="57">
        <f>AG954+1</f>
        <v>9</v>
      </c>
      <c r="AJ954" s="55"/>
      <c r="AK954" s="57">
        <f>AI954+1</f>
        <v>10</v>
      </c>
      <c r="AL954" s="55"/>
      <c r="AM954" s="57">
        <f>AK954+1</f>
        <v>11</v>
      </c>
      <c r="AN954" s="55"/>
      <c r="AO954" s="57">
        <f>AM954+1</f>
        <v>12</v>
      </c>
      <c r="AP954" s="55"/>
      <c r="AQ954" s="57">
        <f>AO954+1</f>
        <v>13</v>
      </c>
      <c r="AR954" s="55"/>
      <c r="AS954" s="57">
        <f>AQ954+1</f>
        <v>14</v>
      </c>
      <c r="AT954" s="55"/>
      <c r="AU954" s="57">
        <f>AS954+1</f>
        <v>15</v>
      </c>
      <c r="AV954" s="55"/>
      <c r="AW954" s="57">
        <f>AU954+1</f>
        <v>16</v>
      </c>
      <c r="AX954" s="55"/>
      <c r="AY954" s="57">
        <f>AW954+1</f>
        <v>17</v>
      </c>
      <c r="AZ954" s="55"/>
      <c r="BA954" s="57">
        <f>AY954+1</f>
        <v>18</v>
      </c>
      <c r="BB954" s="55"/>
      <c r="BC954" s="57">
        <f>BA954+1</f>
        <v>19</v>
      </c>
      <c r="BD954" s="55"/>
      <c r="BE954" s="57">
        <f>BC954+1</f>
        <v>20</v>
      </c>
      <c r="BF954" s="55"/>
      <c r="BG954" s="57">
        <f>BE954+1</f>
        <v>21</v>
      </c>
      <c r="BH954" s="55"/>
      <c r="BI954" s="57">
        <f>BG954+1</f>
        <v>22</v>
      </c>
      <c r="BJ954" s="55"/>
      <c r="BK954" s="57">
        <f>BI954+1</f>
        <v>23</v>
      </c>
      <c r="BL954" s="55"/>
      <c r="BM954" s="57">
        <f>BK954+1</f>
        <v>24</v>
      </c>
      <c r="BN954" s="55"/>
      <c r="BO954" s="57">
        <f>BM954+1</f>
        <v>25</v>
      </c>
      <c r="BP954" s="55"/>
      <c r="BQ954" s="57">
        <f>BO954+1</f>
        <v>26</v>
      </c>
      <c r="BR954" s="55"/>
      <c r="BS954" s="57">
        <f>BQ954+1</f>
        <v>27</v>
      </c>
      <c r="BT954" s="55"/>
      <c r="BU954" s="57">
        <f>BS954+1</f>
        <v>28</v>
      </c>
      <c r="BV954" s="55"/>
      <c r="BW954" s="57">
        <f>BU954+1</f>
        <v>29</v>
      </c>
      <c r="BX954" s="55"/>
      <c r="BY954" s="57">
        <f>BW954+1</f>
        <v>30</v>
      </c>
      <c r="BZ954" s="55"/>
      <c r="CA954" s="57">
        <f>BY954+1</f>
        <v>31</v>
      </c>
      <c r="CB954" s="55"/>
      <c r="CC954" s="57">
        <f>CA954+1</f>
        <v>32</v>
      </c>
      <c r="CD954" s="55"/>
      <c r="CE954" s="57">
        <f>CC954+1</f>
        <v>33</v>
      </c>
      <c r="CF954" s="55"/>
      <c r="CG954" s="57">
        <f>CE954+1</f>
        <v>34</v>
      </c>
      <c r="CH954" s="55"/>
      <c r="CI954" s="57">
        <f>CG954+1</f>
        <v>35</v>
      </c>
      <c r="CJ954" s="55"/>
      <c r="CK954" s="57">
        <f>CI954+1</f>
        <v>36</v>
      </c>
      <c r="CL954" s="55"/>
      <c r="CM954" s="57">
        <f>CK954+1</f>
        <v>37</v>
      </c>
      <c r="CN954" s="55"/>
      <c r="CO954" s="57">
        <f>CM954+1</f>
        <v>38</v>
      </c>
      <c r="CP954" s="55"/>
      <c r="CQ954" s="57">
        <f>CO954+1</f>
        <v>39</v>
      </c>
      <c r="CR954" s="55"/>
      <c r="CS954" s="57">
        <f>CQ954+1</f>
        <v>40</v>
      </c>
      <c r="CT954" s="55"/>
      <c r="CU954" s="57">
        <f>CS954+1</f>
        <v>41</v>
      </c>
      <c r="CV954" s="55"/>
      <c r="CW954" s="57">
        <f>CU954+1</f>
        <v>42</v>
      </c>
      <c r="CX954" s="55"/>
      <c r="CY954" s="57">
        <f>CW954+1</f>
        <v>43</v>
      </c>
      <c r="CZ954" s="55"/>
      <c r="DA954" s="57">
        <f>CY954+1</f>
        <v>44</v>
      </c>
      <c r="DB954" s="55"/>
      <c r="DC954" s="57">
        <f>DA954+1</f>
        <v>45</v>
      </c>
      <c r="DD954" s="55"/>
      <c r="DE954" s="57">
        <f>DC954+1</f>
        <v>46</v>
      </c>
      <c r="DF954" s="55"/>
      <c r="DG954" s="57">
        <f>DE954+1</f>
        <v>47</v>
      </c>
      <c r="DH954" s="55"/>
      <c r="DI954" s="57">
        <f>DG954+1</f>
        <v>48</v>
      </c>
      <c r="DJ954" s="55"/>
      <c r="DK954" s="57">
        <f>DI954+1</f>
        <v>49</v>
      </c>
      <c r="DL954" s="55"/>
      <c r="DM954" s="90">
        <f>DK954+1</f>
        <v>50</v>
      </c>
    </row>
    <row r="955" spans="14:117" x14ac:dyDescent="0.25">
      <c r="N955" s="159" t="s">
        <v>545</v>
      </c>
      <c r="O955" s="168" t="s">
        <v>560</v>
      </c>
      <c r="P955" s="79"/>
      <c r="Q955" s="73" t="s">
        <v>580</v>
      </c>
      <c r="R955" s="160" t="s">
        <v>621</v>
      </c>
      <c r="S955" s="160" t="s">
        <v>622</v>
      </c>
      <c r="T955" s="160" t="s">
        <v>621</v>
      </c>
      <c r="U955" s="160" t="s">
        <v>622</v>
      </c>
      <c r="V955" s="160" t="s">
        <v>621</v>
      </c>
      <c r="W955" s="160" t="s">
        <v>622</v>
      </c>
      <c r="X955" s="160" t="s">
        <v>621</v>
      </c>
      <c r="Y955" s="160" t="s">
        <v>622</v>
      </c>
      <c r="Z955" s="160" t="s">
        <v>621</v>
      </c>
      <c r="AA955" s="160" t="s">
        <v>622</v>
      </c>
      <c r="AB955" s="160" t="s">
        <v>621</v>
      </c>
      <c r="AC955" s="160" t="s">
        <v>622</v>
      </c>
      <c r="AD955" s="160" t="s">
        <v>621</v>
      </c>
      <c r="AE955" s="160" t="s">
        <v>622</v>
      </c>
      <c r="AF955" s="160" t="s">
        <v>621</v>
      </c>
      <c r="AG955" s="160" t="s">
        <v>622</v>
      </c>
      <c r="AH955" s="160" t="s">
        <v>621</v>
      </c>
      <c r="AI955" s="160" t="s">
        <v>622</v>
      </c>
      <c r="AJ955" s="160" t="s">
        <v>621</v>
      </c>
      <c r="AK955" s="160" t="s">
        <v>622</v>
      </c>
      <c r="AL955" s="160" t="s">
        <v>621</v>
      </c>
      <c r="AM955" s="160" t="s">
        <v>622</v>
      </c>
      <c r="AN955" s="160" t="s">
        <v>621</v>
      </c>
      <c r="AO955" s="160" t="s">
        <v>622</v>
      </c>
      <c r="AP955" s="160" t="s">
        <v>621</v>
      </c>
      <c r="AQ955" s="160" t="s">
        <v>622</v>
      </c>
      <c r="AR955" s="160" t="s">
        <v>621</v>
      </c>
      <c r="AS955" s="160" t="s">
        <v>622</v>
      </c>
      <c r="AT955" s="160" t="s">
        <v>621</v>
      </c>
      <c r="AU955" s="160" t="s">
        <v>622</v>
      </c>
      <c r="AV955" s="160" t="s">
        <v>621</v>
      </c>
      <c r="AW955" s="160" t="s">
        <v>622</v>
      </c>
      <c r="AX955" s="160" t="s">
        <v>621</v>
      </c>
      <c r="AY955" s="160" t="s">
        <v>622</v>
      </c>
      <c r="AZ955" s="160" t="s">
        <v>621</v>
      </c>
      <c r="BA955" s="160" t="s">
        <v>622</v>
      </c>
      <c r="BB955" s="160" t="s">
        <v>621</v>
      </c>
      <c r="BC955" s="160" t="s">
        <v>622</v>
      </c>
      <c r="BD955" s="160" t="s">
        <v>621</v>
      </c>
      <c r="BE955" s="160" t="s">
        <v>622</v>
      </c>
      <c r="BF955" s="160" t="s">
        <v>621</v>
      </c>
      <c r="BG955" s="160" t="s">
        <v>622</v>
      </c>
      <c r="BH955" s="160" t="s">
        <v>621</v>
      </c>
      <c r="BI955" s="160" t="s">
        <v>622</v>
      </c>
      <c r="BJ955" s="160" t="s">
        <v>621</v>
      </c>
      <c r="BK955" s="160" t="s">
        <v>622</v>
      </c>
      <c r="BL955" s="160" t="s">
        <v>621</v>
      </c>
      <c r="BM955" s="160" t="s">
        <v>622</v>
      </c>
      <c r="BN955" s="160" t="s">
        <v>621</v>
      </c>
      <c r="BO955" s="160" t="s">
        <v>622</v>
      </c>
      <c r="BP955" s="160" t="s">
        <v>621</v>
      </c>
      <c r="BQ955" s="160" t="s">
        <v>622</v>
      </c>
      <c r="BR955" s="160" t="s">
        <v>621</v>
      </c>
      <c r="BS955" s="160" t="s">
        <v>622</v>
      </c>
      <c r="BT955" s="160" t="s">
        <v>621</v>
      </c>
      <c r="BU955" s="160" t="s">
        <v>622</v>
      </c>
      <c r="BV955" s="160" t="s">
        <v>621</v>
      </c>
      <c r="BW955" s="160" t="s">
        <v>622</v>
      </c>
      <c r="BX955" s="160" t="s">
        <v>621</v>
      </c>
      <c r="BY955" s="160" t="s">
        <v>622</v>
      </c>
      <c r="BZ955" s="160" t="s">
        <v>621</v>
      </c>
      <c r="CA955" s="160" t="s">
        <v>622</v>
      </c>
      <c r="CB955" s="160" t="s">
        <v>621</v>
      </c>
      <c r="CC955" s="160" t="s">
        <v>622</v>
      </c>
      <c r="CD955" s="160" t="s">
        <v>621</v>
      </c>
      <c r="CE955" s="160" t="s">
        <v>622</v>
      </c>
      <c r="CF955" s="160" t="s">
        <v>621</v>
      </c>
      <c r="CG955" s="160" t="s">
        <v>622</v>
      </c>
      <c r="CH955" s="160" t="s">
        <v>621</v>
      </c>
      <c r="CI955" s="160" t="s">
        <v>622</v>
      </c>
      <c r="CJ955" s="160" t="s">
        <v>621</v>
      </c>
      <c r="CK955" s="160" t="s">
        <v>622</v>
      </c>
      <c r="CL955" s="160" t="s">
        <v>621</v>
      </c>
      <c r="CM955" s="160" t="s">
        <v>622</v>
      </c>
      <c r="CN955" s="160" t="s">
        <v>621</v>
      </c>
      <c r="CO955" s="160" t="s">
        <v>622</v>
      </c>
      <c r="CP955" s="160" t="s">
        <v>621</v>
      </c>
      <c r="CQ955" s="160" t="s">
        <v>622</v>
      </c>
      <c r="CR955" s="160" t="s">
        <v>621</v>
      </c>
      <c r="CS955" s="160" t="s">
        <v>622</v>
      </c>
      <c r="CT955" s="160" t="s">
        <v>621</v>
      </c>
      <c r="CU955" s="160" t="s">
        <v>622</v>
      </c>
      <c r="CV955" s="160" t="s">
        <v>621</v>
      </c>
      <c r="CW955" s="160" t="s">
        <v>622</v>
      </c>
      <c r="CX955" s="160" t="s">
        <v>621</v>
      </c>
      <c r="CY955" s="160" t="s">
        <v>622</v>
      </c>
      <c r="CZ955" s="160" t="s">
        <v>621</v>
      </c>
      <c r="DA955" s="160" t="s">
        <v>622</v>
      </c>
      <c r="DB955" s="160" t="s">
        <v>621</v>
      </c>
      <c r="DC955" s="160" t="s">
        <v>622</v>
      </c>
      <c r="DD955" s="160" t="s">
        <v>621</v>
      </c>
      <c r="DE955" s="160" t="s">
        <v>622</v>
      </c>
      <c r="DF955" s="160" t="s">
        <v>621</v>
      </c>
      <c r="DG955" s="160" t="s">
        <v>622</v>
      </c>
      <c r="DH955" s="160" t="s">
        <v>621</v>
      </c>
      <c r="DI955" s="160" t="s">
        <v>622</v>
      </c>
      <c r="DJ955" s="160" t="s">
        <v>621</v>
      </c>
      <c r="DK955" s="160" t="s">
        <v>622</v>
      </c>
      <c r="DL955" s="160" t="s">
        <v>621</v>
      </c>
      <c r="DM955" s="161" t="s">
        <v>622</v>
      </c>
    </row>
    <row r="956" spans="14:117" x14ac:dyDescent="0.25">
      <c r="N956" s="153">
        <f>$Z$7/(O954*(Q956-1)+1)</f>
        <v>6.5255901885554427E-2</v>
      </c>
      <c r="O956" s="169">
        <f>N956*Q956</f>
        <v>0.20818020922348171</v>
      </c>
      <c r="P956" s="78">
        <v>1</v>
      </c>
      <c r="Q956" s="61">
        <f>IF($AA$7,AV931/AV943,0)</f>
        <v>3.1902127349122757</v>
      </c>
      <c r="R956" s="61">
        <f>IF($AA$7,$Z$7*($Q956-1)/(1+O914*($Q956-1)),0)</f>
        <v>0.14292430733792741</v>
      </c>
      <c r="S956" s="114">
        <f>IF(R956=0,0,-1*R956^2/$Z$7)</f>
        <v>-0.20427357628026327</v>
      </c>
      <c r="T956" s="61">
        <f>IF($AA$7,$Z$7*($Q956-1)/(1+S967*($Q956-1)),0)</f>
        <v>0.14217302732204892</v>
      </c>
      <c r="U956" s="114">
        <f>IF(T956=0,0,-1*T956^2/$Z$7)</f>
        <v>-0.20213169697916067</v>
      </c>
      <c r="V956" s="61">
        <f>IF($AA$7,$Z$7*($Q956-1)/(1+U967*($Q956-1)),0)</f>
        <v>0.14292724054248762</v>
      </c>
      <c r="W956" s="114">
        <f>IF(V956=0,0,-1*V956^2/$Z$7)</f>
        <v>-0.20428196089090114</v>
      </c>
      <c r="X956" s="61">
        <f>IF($AA$7,$Z$7*($Q956-1)/(1+W967*($Q956-1)),0)</f>
        <v>0.14292430738297515</v>
      </c>
      <c r="Y956" s="114">
        <f>IF(X956=0,0,-1*X956^2/$Z$7)</f>
        <v>-0.20427357640903163</v>
      </c>
      <c r="Z956" s="61">
        <f>IF($AA$7,$Z$7*($Q956-1)/(1+Y967*($Q956-1)),0)</f>
        <v>0.14292430733792724</v>
      </c>
      <c r="AA956" s="114">
        <f>IF(Z956=0,0,-1*Z956^2/$Z$7)</f>
        <v>-0.20427357628026283</v>
      </c>
      <c r="AB956" s="61">
        <f>IF($AA$7,$Z$7*($Q956-1)/(1+AA967*($Q956-1)),0)</f>
        <v>0.1429243073379273</v>
      </c>
      <c r="AC956" s="114">
        <f>IF(AB956=0,0,-1*AB956^2/$Z$7)</f>
        <v>-0.20427357628026296</v>
      </c>
      <c r="AD956" s="61">
        <f>IF($AA$7,$Z$7*($Q956-1)/(1+AC967*($Q956-1)),0)</f>
        <v>0.14292430733792727</v>
      </c>
      <c r="AE956" s="114">
        <f>IF(AD956=0,0,-1*AD956^2/$Z$7)</f>
        <v>-0.20427357628026291</v>
      </c>
      <c r="AF956" s="61">
        <f>IF($AA$7,$Z$7*($Q956-1)/(1+AE967*($Q956-1)),0)</f>
        <v>0.1429243073379273</v>
      </c>
      <c r="AG956" s="114">
        <f>IF(AF956=0,0,-1*AF956^2/$Z$7)</f>
        <v>-0.20427357628026296</v>
      </c>
      <c r="AH956" s="61">
        <f>IF($AA$7,$Z$7*($Q956-1)/(1+AG967*($Q956-1)),0)</f>
        <v>0.14292430733792727</v>
      </c>
      <c r="AI956" s="114">
        <f>IF(AH956=0,0,-1*AH956^2/$Z$7)</f>
        <v>-0.20427357628026291</v>
      </c>
      <c r="AJ956" s="61">
        <f>IF($AA$7,$Z$7*($Q956-1)/(1+AI967*($Q956-1)),0)</f>
        <v>0.14292430733792727</v>
      </c>
      <c r="AK956" s="114">
        <f>IF(AJ956=0,0,-1*AJ956^2/$Z$7)</f>
        <v>-0.20427357628026291</v>
      </c>
      <c r="AL956" s="61">
        <f>IF($AA$7,$Z$7*($Q956-1)/(1+AK967*($Q956-1)),0)</f>
        <v>0.14292430733792727</v>
      </c>
      <c r="AM956" s="114">
        <f>IF(AL956=0,0,-1*AL956^2/$Z$7)</f>
        <v>-0.20427357628026291</v>
      </c>
      <c r="AN956" s="61">
        <f>IF($AA$7,$Z$7*($Q956-1)/(1+AM967*($Q956-1)),0)</f>
        <v>0.14292430733792727</v>
      </c>
      <c r="AO956" s="114">
        <f>IF(AN956=0,0,-1*AN956^2/$Z$7)</f>
        <v>-0.20427357628026291</v>
      </c>
      <c r="AP956" s="61">
        <f>IF($AA$7,$Z$7*($Q956-1)/(1+AO967*($Q956-1)),0)</f>
        <v>0.14292430733792727</v>
      </c>
      <c r="AQ956" s="114">
        <f>IF(AP956=0,0,-1*AP956^2/$Z$7)</f>
        <v>-0.20427357628026291</v>
      </c>
      <c r="AR956" s="61">
        <f>IF($AA$7,$Z$7*($Q956-1)/(1+AQ967*($Q956-1)),0)</f>
        <v>0.14292430733792727</v>
      </c>
      <c r="AS956" s="114">
        <f>IF(AR956=0,0,-1*AR956^2/$Z$7)</f>
        <v>-0.20427357628026291</v>
      </c>
      <c r="AT956" s="61">
        <f>IF($AA$7,$Z$7*($Q956-1)/(1+AS967*($Q956-1)),0)</f>
        <v>0.14292430733792727</v>
      </c>
      <c r="AU956" s="114">
        <f>IF(AT956=0,0,-1*AT956^2/$Z$7)</f>
        <v>-0.20427357628026291</v>
      </c>
      <c r="AV956" s="61">
        <f>IF($AA$7,$Z$7*($Q956-1)/(1+AU967*($Q956-1)),0)</f>
        <v>0.14292430733792727</v>
      </c>
      <c r="AW956" s="114">
        <f>IF(AV956=0,0,-1*AV956^2/$Z$7)</f>
        <v>-0.20427357628026291</v>
      </c>
      <c r="AX956" s="61">
        <f>IF($AA$7,$Z$7*($Q956-1)/(1+AW967*($Q956-1)),0)</f>
        <v>0.14292430733792727</v>
      </c>
      <c r="AY956" s="114">
        <f>IF(AX956=0,0,-1*AX956^2/$Z$7)</f>
        <v>-0.20427357628026291</v>
      </c>
      <c r="AZ956" s="61">
        <f>IF($AA$7,$Z$7*($Q956-1)/(1+AY967*($Q956-1)),0)</f>
        <v>0.14292430733792727</v>
      </c>
      <c r="BA956" s="114">
        <f>IF(AZ956=0,0,-1*AZ956^2/$Z$7)</f>
        <v>-0.20427357628026291</v>
      </c>
      <c r="BB956" s="61">
        <f>IF($AA$7,$Z$7*($Q956-1)/(1+BA967*($Q956-1)),0)</f>
        <v>0.14292430733792727</v>
      </c>
      <c r="BC956" s="114">
        <f>IF(BB956=0,0,-1*BB956^2/$Z$7)</f>
        <v>-0.20427357628026291</v>
      </c>
      <c r="BD956" s="61">
        <f>IF($AA$7,$Z$7*($Q956-1)/(1+BC967*($Q956-1)),0)</f>
        <v>0.14292430733792727</v>
      </c>
      <c r="BE956" s="114">
        <f>IF(BD956=0,0,-1*BD956^2/$Z$7)</f>
        <v>-0.20427357628026291</v>
      </c>
      <c r="BF956" s="61">
        <f>IF($AA$7,$Z$7*($Q956-1)/(1+BE967*($Q956-1)),0)</f>
        <v>0.14292430733792727</v>
      </c>
      <c r="BG956" s="114">
        <f>IF(BF956=0,0,-1*BF956^2/$Z$7)</f>
        <v>-0.20427357628026291</v>
      </c>
      <c r="BH956" s="61">
        <f>IF($AA$7,$Z$7*($Q956-1)/(1+BG967*($Q956-1)),0)</f>
        <v>0.14292430733792727</v>
      </c>
      <c r="BI956" s="114">
        <f>IF(BH956=0,0,-1*BH956^2/$Z$7)</f>
        <v>-0.20427357628026291</v>
      </c>
      <c r="BJ956" s="61">
        <f>IF($AA$7,$Z$7*($Q956-1)/(1+BI967*($Q956-1)),0)</f>
        <v>0.14292430733792727</v>
      </c>
      <c r="BK956" s="114">
        <f>IF(BJ956=0,0,-1*BJ956^2/$Z$7)</f>
        <v>-0.20427357628026291</v>
      </c>
      <c r="BL956" s="61">
        <f>IF($AA$7,$Z$7*($Q956-1)/(1+BK967*($Q956-1)),0)</f>
        <v>0.14292430733792727</v>
      </c>
      <c r="BM956" s="114">
        <f>IF(BL956=0,0,-1*BL956^2/$Z$7)</f>
        <v>-0.20427357628026291</v>
      </c>
      <c r="BN956" s="61">
        <f>IF($AA$7,$Z$7*($Q956-1)/(1+BM967*($Q956-1)),0)</f>
        <v>0.14292430733792727</v>
      </c>
      <c r="BO956" s="114">
        <f>IF(BN956=0,0,-1*BN956^2/$Z$7)</f>
        <v>-0.20427357628026291</v>
      </c>
      <c r="BP956" s="61">
        <f>IF($AA$7,$Z$7*($Q956-1)/(1+BO967*($Q956-1)),0)</f>
        <v>0.14292430733792727</v>
      </c>
      <c r="BQ956" s="114">
        <f>IF(BP956=0,0,-1*BP956^2/$Z$7)</f>
        <v>-0.20427357628026291</v>
      </c>
      <c r="BR956" s="61">
        <f>IF($AA$7,$Z$7*($Q956-1)/(1+BQ967*($Q956-1)),0)</f>
        <v>0.14292430733792727</v>
      </c>
      <c r="BS956" s="114">
        <f>IF(BR956=0,0,-1*BR956^2/$Z$7)</f>
        <v>-0.20427357628026291</v>
      </c>
      <c r="BT956" s="61">
        <f>IF($AA$7,$Z$7*($Q956-1)/(1+BS967*($Q956-1)),0)</f>
        <v>0.14292430733792727</v>
      </c>
      <c r="BU956" s="114">
        <f>IF(BT956=0,0,-1*BT956^2/$Z$7)</f>
        <v>-0.20427357628026291</v>
      </c>
      <c r="BV956" s="61">
        <f>IF($AA$7,$Z$7*($Q956-1)/(1+BU967*($Q956-1)),0)</f>
        <v>0.14292430733792727</v>
      </c>
      <c r="BW956" s="114">
        <f>IF(BV956=0,0,-1*BV956^2/$Z$7)</f>
        <v>-0.20427357628026291</v>
      </c>
      <c r="BX956" s="61">
        <f>IF($AA$7,$Z$7*($Q956-1)/(1+BW967*($Q956-1)),0)</f>
        <v>0.14292430733792727</v>
      </c>
      <c r="BY956" s="114">
        <f>IF(BX956=0,0,-1*BX956^2/$Z$7)</f>
        <v>-0.20427357628026291</v>
      </c>
      <c r="BZ956" s="61">
        <f>IF($AA$7,$Z$7*($Q956-1)/(1+BY967*($Q956-1)),0)</f>
        <v>0.14292430733792727</v>
      </c>
      <c r="CA956" s="114">
        <f>IF(BZ956=0,0,-1*BZ956^2/$Z$7)</f>
        <v>-0.20427357628026291</v>
      </c>
      <c r="CB956" s="61">
        <f>IF($AA$7,$Z$7*($Q956-1)/(1+CA967*($Q956-1)),0)</f>
        <v>0.14292430733792727</v>
      </c>
      <c r="CC956" s="114">
        <f>IF(CB956=0,0,-1*CB956^2/$Z$7)</f>
        <v>-0.20427357628026291</v>
      </c>
      <c r="CD956" s="61">
        <f>IF($AA$7,$Z$7*($Q956-1)/(1+CC967*($Q956-1)),0)</f>
        <v>0.14292430733792727</v>
      </c>
      <c r="CE956" s="114">
        <f>IF(CD956=0,0,-1*CD956^2/$Z$7)</f>
        <v>-0.20427357628026291</v>
      </c>
      <c r="CF956" s="61">
        <f>IF($AA$7,$Z$7*($Q956-1)/(1+CE967*($Q956-1)),0)</f>
        <v>0.14292430733792727</v>
      </c>
      <c r="CG956" s="114">
        <f>IF(CF956=0,0,-1*CF956^2/$Z$7)</f>
        <v>-0.20427357628026291</v>
      </c>
      <c r="CH956" s="61">
        <f>IF($AA$7,$Z$7*($Q956-1)/(1+CG967*($Q956-1)),0)</f>
        <v>0.14292430733792727</v>
      </c>
      <c r="CI956" s="114">
        <f>IF(CH956=0,0,-1*CH956^2/$Z$7)</f>
        <v>-0.20427357628026291</v>
      </c>
      <c r="CJ956" s="61">
        <f>IF($AA$7,$Z$7*($Q956-1)/(1+CI967*($Q956-1)),0)</f>
        <v>0.14292430733792727</v>
      </c>
      <c r="CK956" s="114">
        <f>IF(CJ956=0,0,-1*CJ956^2/$Z$7)</f>
        <v>-0.20427357628026291</v>
      </c>
      <c r="CL956" s="61">
        <f>IF($AA$7,$Z$7*($Q956-1)/(1+CK967*($Q956-1)),0)</f>
        <v>0.14292430733792727</v>
      </c>
      <c r="CM956" s="114">
        <f>IF(CL956=0,0,-1*CL956^2/$Z$7)</f>
        <v>-0.20427357628026291</v>
      </c>
      <c r="CN956" s="61">
        <f>IF($AA$7,$Z$7*($Q956-1)/(1+CM967*($Q956-1)),0)</f>
        <v>0.14292430733792727</v>
      </c>
      <c r="CO956" s="114">
        <f>IF(CN956=0,0,-1*CN956^2/$Z$7)</f>
        <v>-0.20427357628026291</v>
      </c>
      <c r="CP956" s="61">
        <f>IF($AA$7,$Z$7*($Q956-1)/(1+CO967*($Q956-1)),0)</f>
        <v>0.14292430733792727</v>
      </c>
      <c r="CQ956" s="114">
        <f>IF(CP956=0,0,-1*CP956^2/$Z$7)</f>
        <v>-0.20427357628026291</v>
      </c>
      <c r="CR956" s="61">
        <f>IF($AA$7,$Z$7*($Q956-1)/(1+CQ967*($Q956-1)),0)</f>
        <v>0.14292430733792727</v>
      </c>
      <c r="CS956" s="114">
        <f>IF(CR956=0,0,-1*CR956^2/$Z$7)</f>
        <v>-0.20427357628026291</v>
      </c>
      <c r="CT956" s="61">
        <f>IF($AA$7,$Z$7*($Q956-1)/(1+CS967*($Q956-1)),0)</f>
        <v>0.14292430733792727</v>
      </c>
      <c r="CU956" s="114">
        <f>IF(CT956=0,0,-1*CT956^2/$Z$7)</f>
        <v>-0.20427357628026291</v>
      </c>
      <c r="CV956" s="61">
        <f>IF($AA$7,$Z$7*($Q956-1)/(1+CU967*($Q956-1)),0)</f>
        <v>0.14292430733792727</v>
      </c>
      <c r="CW956" s="114">
        <f>IF(CV956=0,0,-1*CV956^2/$Z$7)</f>
        <v>-0.20427357628026291</v>
      </c>
      <c r="CX956" s="61">
        <f>IF($AA$7,$Z$7*($Q956-1)/(1+CW967*($Q956-1)),0)</f>
        <v>0.14292430733792727</v>
      </c>
      <c r="CY956" s="114">
        <f>IF(CX956=0,0,-1*CX956^2/$Z$7)</f>
        <v>-0.20427357628026291</v>
      </c>
      <c r="CZ956" s="61">
        <f>IF($AA$7,$Z$7*($Q956-1)/(1+CY967*($Q956-1)),0)</f>
        <v>0.14292430733792727</v>
      </c>
      <c r="DA956" s="114">
        <f>IF(CZ956=0,0,-1*CZ956^2/$Z$7)</f>
        <v>-0.20427357628026291</v>
      </c>
      <c r="DB956" s="61">
        <f>IF($AA$7,$Z$7*($Q956-1)/(1+DA967*($Q956-1)),0)</f>
        <v>0.14292430733792727</v>
      </c>
      <c r="DC956" s="114">
        <f>IF(DB956=0,0,-1*DB956^2/$Z$7)</f>
        <v>-0.20427357628026291</v>
      </c>
      <c r="DD956" s="61">
        <f>IF($AA$7,$Z$7*($Q956-1)/(1+DC967*($Q956-1)),0)</f>
        <v>0.14292430733792727</v>
      </c>
      <c r="DE956" s="114">
        <f>IF(DD956=0,0,-1*DD956^2/$Z$7)</f>
        <v>-0.20427357628026291</v>
      </c>
      <c r="DF956" s="61">
        <f>IF($AA$7,$Z$7*($Q956-1)/(1+DE967*($Q956-1)),0)</f>
        <v>0.14292430733792727</v>
      </c>
      <c r="DG956" s="114">
        <f>IF(DF956=0,0,-1*DF956^2/$Z$7)</f>
        <v>-0.20427357628026291</v>
      </c>
      <c r="DH956" s="61">
        <f>IF($AA$7,$Z$7*($Q956-1)/(1+DG967*($Q956-1)),0)</f>
        <v>0.14292430733792727</v>
      </c>
      <c r="DI956" s="114">
        <f>IF(DH956=0,0,-1*DH956^2/$Z$7)</f>
        <v>-0.20427357628026291</v>
      </c>
      <c r="DJ956" s="61">
        <f>IF($AA$7,$Z$7*($Q956-1)/(1+DI967*($Q956-1)),0)</f>
        <v>0.14292430733792727</v>
      </c>
      <c r="DK956" s="114">
        <f>IF(DJ956=0,0,-1*DJ956^2/$Z$7)</f>
        <v>-0.20427357628026291</v>
      </c>
      <c r="DL956" s="61">
        <f>IF($AA$7,$Z$7*($Q956-1)/(1+DK967*($Q956-1)),0)</f>
        <v>0.14292430733792727</v>
      </c>
      <c r="DM956" s="154">
        <f>IF(DL956=0,0,-1*DL956^2/$Z$7)</f>
        <v>-0.20427357628026291</v>
      </c>
    </row>
    <row r="957" spans="14:117" x14ac:dyDescent="0.25">
      <c r="N957" s="153">
        <f>$Z$8/(O954*(Q957-1)+1)</f>
        <v>0.10201986773639479</v>
      </c>
      <c r="O957" s="169">
        <f t="shared" ref="O957:O965" si="166">N957*Q957</f>
        <v>9.3710882532993464E-2</v>
      </c>
      <c r="P957" s="78">
        <v>2</v>
      </c>
      <c r="Q957" s="61">
        <f>IF($AA$8,AV932/AV944,0)</f>
        <v>0.91855522470514672</v>
      </c>
      <c r="R957" s="61">
        <f>IF($AA$8,$Z$8*($Q957-1)/(1+O914*($Q957-1)),0)</f>
        <v>-8.3089852034013249E-3</v>
      </c>
      <c r="S957" s="114">
        <f>IF(R957=0,0,-1*R957^2/$Z$8)</f>
        <v>-6.9039235110342147E-4</v>
      </c>
      <c r="T957" s="61">
        <f>IF($AA$8,$Z$8*($Q957-1)/(1+S967*($Q957-1)),0)</f>
        <v>-8.311538539222554E-3</v>
      </c>
      <c r="U957" s="114">
        <f>IF(T957=0,0,-1*T957^2/$Z$8)</f>
        <v>-6.9081672888981777E-4</v>
      </c>
      <c r="V957" s="61">
        <f>IF($AA$8,$Z$8*($Q957-1)/(1+U967*($Q957-1)),0)</f>
        <v>-8.3089752901366991E-3</v>
      </c>
      <c r="W957" s="114">
        <f>IF(V957=0,0,-1*V957^2/$Z$8)</f>
        <v>-6.9039070372102235E-4</v>
      </c>
      <c r="X957" s="61">
        <f>IF($AA$8,$Z$8*($Q957-1)/(1+W967*($Q957-1)),0)</f>
        <v>-8.3089852032490752E-3</v>
      </c>
      <c r="Y957" s="114">
        <f>IF(X957=0,0,-1*X957^2/$Z$8)</f>
        <v>-6.9039235107812064E-4</v>
      </c>
      <c r="Z957" s="61">
        <f>IF($AA$8,$Z$8*($Q957-1)/(1+Y967*($Q957-1)),0)</f>
        <v>-8.3089852034013249E-3</v>
      </c>
      <c r="AA957" s="114">
        <f>IF(Z957=0,0,-1*Z957^2/$Z$8)</f>
        <v>-6.9039235110342147E-4</v>
      </c>
      <c r="AB957" s="61">
        <f>IF($AA$8,$Z$8*($Q957-1)/(1+AA967*($Q957-1)),0)</f>
        <v>-8.3089852034013249E-3</v>
      </c>
      <c r="AC957" s="114">
        <f>IF(AB957=0,0,-1*AB957^2/$Z$8)</f>
        <v>-6.9039235110342147E-4</v>
      </c>
      <c r="AD957" s="61">
        <f>IF($AA$8,$Z$8*($Q957-1)/(1+AC967*($Q957-1)),0)</f>
        <v>-8.3089852034013249E-3</v>
      </c>
      <c r="AE957" s="114">
        <f>IF(AD957=0,0,-1*AD957^2/$Z$8)</f>
        <v>-6.9039235110342147E-4</v>
      </c>
      <c r="AF957" s="61">
        <f>IF($AA$8,$Z$8*($Q957-1)/(1+AE967*($Q957-1)),0)</f>
        <v>-8.3089852034013249E-3</v>
      </c>
      <c r="AG957" s="114">
        <f>IF(AF957=0,0,-1*AF957^2/$Z$8)</f>
        <v>-6.9039235110342147E-4</v>
      </c>
      <c r="AH957" s="61">
        <f>IF($AA$8,$Z$8*($Q957-1)/(1+AG967*($Q957-1)),0)</f>
        <v>-8.3089852034013249E-3</v>
      </c>
      <c r="AI957" s="114">
        <f>IF(AH957=0,0,-1*AH957^2/$Z$8)</f>
        <v>-6.9039235110342147E-4</v>
      </c>
      <c r="AJ957" s="61">
        <f>IF($AA$8,$Z$8*($Q957-1)/(1+AI967*($Q957-1)),0)</f>
        <v>-8.3089852034013249E-3</v>
      </c>
      <c r="AK957" s="114">
        <f>IF(AJ957=0,0,-1*AJ957^2/$Z$8)</f>
        <v>-6.9039235110342147E-4</v>
      </c>
      <c r="AL957" s="61">
        <f>IF($AA$8,$Z$8*($Q957-1)/(1+AK967*($Q957-1)),0)</f>
        <v>-8.3089852034013249E-3</v>
      </c>
      <c r="AM957" s="114">
        <f>IF(AL957=0,0,-1*AL957^2/$Z$8)</f>
        <v>-6.9039235110342147E-4</v>
      </c>
      <c r="AN957" s="61">
        <f>IF($AA$8,$Z$8*($Q957-1)/(1+AM967*($Q957-1)),0)</f>
        <v>-8.3089852034013249E-3</v>
      </c>
      <c r="AO957" s="114">
        <f>IF(AN957=0,0,-1*AN957^2/$Z$8)</f>
        <v>-6.9039235110342147E-4</v>
      </c>
      <c r="AP957" s="61">
        <f>IF($AA$8,$Z$8*($Q957-1)/(1+AO967*($Q957-1)),0)</f>
        <v>-8.3089852034013249E-3</v>
      </c>
      <c r="AQ957" s="114">
        <f>IF(AP957=0,0,-1*AP957^2/$Z$8)</f>
        <v>-6.9039235110342147E-4</v>
      </c>
      <c r="AR957" s="61">
        <f>IF($AA$8,$Z$8*($Q957-1)/(1+AQ967*($Q957-1)),0)</f>
        <v>-8.3089852034013249E-3</v>
      </c>
      <c r="AS957" s="114">
        <f>IF(AR957=0,0,-1*AR957^2/$Z$8)</f>
        <v>-6.9039235110342147E-4</v>
      </c>
      <c r="AT957" s="61">
        <f>IF($AA$8,$Z$8*($Q957-1)/(1+AS967*($Q957-1)),0)</f>
        <v>-8.3089852034013249E-3</v>
      </c>
      <c r="AU957" s="114">
        <f>IF(AT957=0,0,-1*AT957^2/$Z$8)</f>
        <v>-6.9039235110342147E-4</v>
      </c>
      <c r="AV957" s="61">
        <f>IF($AA$8,$Z$8*($Q957-1)/(1+AU967*($Q957-1)),0)</f>
        <v>-8.3089852034013249E-3</v>
      </c>
      <c r="AW957" s="114">
        <f>IF(AV957=0,0,-1*AV957^2/$Z$8)</f>
        <v>-6.9039235110342147E-4</v>
      </c>
      <c r="AX957" s="61">
        <f>IF($AA$8,$Z$8*($Q957-1)/(1+AW967*($Q957-1)),0)</f>
        <v>-8.3089852034013249E-3</v>
      </c>
      <c r="AY957" s="114">
        <f>IF(AX957=0,0,-1*AX957^2/$Z$8)</f>
        <v>-6.9039235110342147E-4</v>
      </c>
      <c r="AZ957" s="61">
        <f>IF($AA$8,$Z$8*($Q957-1)/(1+AY967*($Q957-1)),0)</f>
        <v>-8.3089852034013249E-3</v>
      </c>
      <c r="BA957" s="114">
        <f>IF(AZ957=0,0,-1*AZ957^2/$Z$8)</f>
        <v>-6.9039235110342147E-4</v>
      </c>
      <c r="BB957" s="61">
        <f>IF($AA$8,$Z$8*($Q957-1)/(1+BA967*($Q957-1)),0)</f>
        <v>-8.3089852034013249E-3</v>
      </c>
      <c r="BC957" s="114">
        <f>IF(BB957=0,0,-1*BB957^2/$Z$8)</f>
        <v>-6.9039235110342147E-4</v>
      </c>
      <c r="BD957" s="61">
        <f>IF($AA$8,$Z$8*($Q957-1)/(1+BC967*($Q957-1)),0)</f>
        <v>-8.3089852034013249E-3</v>
      </c>
      <c r="BE957" s="114">
        <f>IF(BD957=0,0,-1*BD957^2/$Z$8)</f>
        <v>-6.9039235110342147E-4</v>
      </c>
      <c r="BF957" s="61">
        <f>IF($AA$8,$Z$8*($Q957-1)/(1+BE967*($Q957-1)),0)</f>
        <v>-8.3089852034013249E-3</v>
      </c>
      <c r="BG957" s="114">
        <f>IF(BF957=0,0,-1*BF957^2/$Z$8)</f>
        <v>-6.9039235110342147E-4</v>
      </c>
      <c r="BH957" s="61">
        <f>IF($AA$8,$Z$8*($Q957-1)/(1+BG967*($Q957-1)),0)</f>
        <v>-8.3089852034013249E-3</v>
      </c>
      <c r="BI957" s="114">
        <f>IF(BH957=0,0,-1*BH957^2/$Z$8)</f>
        <v>-6.9039235110342147E-4</v>
      </c>
      <c r="BJ957" s="61">
        <f>IF($AA$8,$Z$8*($Q957-1)/(1+BI967*($Q957-1)),0)</f>
        <v>-8.3089852034013249E-3</v>
      </c>
      <c r="BK957" s="114">
        <f>IF(BJ957=0,0,-1*BJ957^2/$Z$8)</f>
        <v>-6.9039235110342147E-4</v>
      </c>
      <c r="BL957" s="61">
        <f>IF($AA$8,$Z$8*($Q957-1)/(1+BK967*($Q957-1)),0)</f>
        <v>-8.3089852034013249E-3</v>
      </c>
      <c r="BM957" s="114">
        <f>IF(BL957=0,0,-1*BL957^2/$Z$8)</f>
        <v>-6.9039235110342147E-4</v>
      </c>
      <c r="BN957" s="61">
        <f>IF($AA$8,$Z$8*($Q957-1)/(1+BM967*($Q957-1)),0)</f>
        <v>-8.3089852034013249E-3</v>
      </c>
      <c r="BO957" s="114">
        <f>IF(BN957=0,0,-1*BN957^2/$Z$8)</f>
        <v>-6.9039235110342147E-4</v>
      </c>
      <c r="BP957" s="61">
        <f>IF($AA$8,$Z$8*($Q957-1)/(1+BO967*($Q957-1)),0)</f>
        <v>-8.3089852034013249E-3</v>
      </c>
      <c r="BQ957" s="114">
        <f>IF(BP957=0,0,-1*BP957^2/$Z$8)</f>
        <v>-6.9039235110342147E-4</v>
      </c>
      <c r="BR957" s="61">
        <f>IF($AA$8,$Z$8*($Q957-1)/(1+BQ967*($Q957-1)),0)</f>
        <v>-8.3089852034013249E-3</v>
      </c>
      <c r="BS957" s="114">
        <f>IF(BR957=0,0,-1*BR957^2/$Z$8)</f>
        <v>-6.9039235110342147E-4</v>
      </c>
      <c r="BT957" s="61">
        <f>IF($AA$8,$Z$8*($Q957-1)/(1+BS967*($Q957-1)),0)</f>
        <v>-8.3089852034013249E-3</v>
      </c>
      <c r="BU957" s="114">
        <f>IF(BT957=0,0,-1*BT957^2/$Z$8)</f>
        <v>-6.9039235110342147E-4</v>
      </c>
      <c r="BV957" s="61">
        <f>IF($AA$8,$Z$8*($Q957-1)/(1+BU967*($Q957-1)),0)</f>
        <v>-8.3089852034013249E-3</v>
      </c>
      <c r="BW957" s="114">
        <f>IF(BV957=0,0,-1*BV957^2/$Z$8)</f>
        <v>-6.9039235110342147E-4</v>
      </c>
      <c r="BX957" s="61">
        <f>IF($AA$8,$Z$8*($Q957-1)/(1+BW967*($Q957-1)),0)</f>
        <v>-8.3089852034013249E-3</v>
      </c>
      <c r="BY957" s="114">
        <f>IF(BX957=0,0,-1*BX957^2/$Z$8)</f>
        <v>-6.9039235110342147E-4</v>
      </c>
      <c r="BZ957" s="61">
        <f>IF($AA$8,$Z$8*($Q957-1)/(1+BY967*($Q957-1)),0)</f>
        <v>-8.3089852034013249E-3</v>
      </c>
      <c r="CA957" s="114">
        <f>IF(BZ957=0,0,-1*BZ957^2/$Z$8)</f>
        <v>-6.9039235110342147E-4</v>
      </c>
      <c r="CB957" s="61">
        <f>IF($AA$8,$Z$8*($Q957-1)/(1+CA967*($Q957-1)),0)</f>
        <v>-8.3089852034013249E-3</v>
      </c>
      <c r="CC957" s="114">
        <f>IF(CB957=0,0,-1*CB957^2/$Z$8)</f>
        <v>-6.9039235110342147E-4</v>
      </c>
      <c r="CD957" s="61">
        <f>IF($AA$8,$Z$8*($Q957-1)/(1+CC967*($Q957-1)),0)</f>
        <v>-8.3089852034013249E-3</v>
      </c>
      <c r="CE957" s="114">
        <f>IF(CD957=0,0,-1*CD957^2/$Z$8)</f>
        <v>-6.9039235110342147E-4</v>
      </c>
      <c r="CF957" s="61">
        <f>IF($AA$8,$Z$8*($Q957-1)/(1+CE967*($Q957-1)),0)</f>
        <v>-8.3089852034013249E-3</v>
      </c>
      <c r="CG957" s="114">
        <f>IF(CF957=0,0,-1*CF957^2/$Z$8)</f>
        <v>-6.9039235110342147E-4</v>
      </c>
      <c r="CH957" s="61">
        <f>IF($AA$8,$Z$8*($Q957-1)/(1+CG967*($Q957-1)),0)</f>
        <v>-8.3089852034013249E-3</v>
      </c>
      <c r="CI957" s="114">
        <f>IF(CH957=0,0,-1*CH957^2/$Z$8)</f>
        <v>-6.9039235110342147E-4</v>
      </c>
      <c r="CJ957" s="61">
        <f>IF($AA$8,$Z$8*($Q957-1)/(1+CI967*($Q957-1)),0)</f>
        <v>-8.3089852034013249E-3</v>
      </c>
      <c r="CK957" s="114">
        <f>IF(CJ957=0,0,-1*CJ957^2/$Z$8)</f>
        <v>-6.9039235110342147E-4</v>
      </c>
      <c r="CL957" s="61">
        <f>IF($AA$8,$Z$8*($Q957-1)/(1+CK967*($Q957-1)),0)</f>
        <v>-8.3089852034013249E-3</v>
      </c>
      <c r="CM957" s="114">
        <f>IF(CL957=0,0,-1*CL957^2/$Z$8)</f>
        <v>-6.9039235110342147E-4</v>
      </c>
      <c r="CN957" s="61">
        <f>IF($AA$8,$Z$8*($Q957-1)/(1+CM967*($Q957-1)),0)</f>
        <v>-8.3089852034013249E-3</v>
      </c>
      <c r="CO957" s="114">
        <f>IF(CN957=0,0,-1*CN957^2/$Z$8)</f>
        <v>-6.9039235110342147E-4</v>
      </c>
      <c r="CP957" s="61">
        <f>IF($AA$8,$Z$8*($Q957-1)/(1+CO967*($Q957-1)),0)</f>
        <v>-8.3089852034013249E-3</v>
      </c>
      <c r="CQ957" s="114">
        <f>IF(CP957=0,0,-1*CP957^2/$Z$8)</f>
        <v>-6.9039235110342147E-4</v>
      </c>
      <c r="CR957" s="61">
        <f>IF($AA$8,$Z$8*($Q957-1)/(1+CQ967*($Q957-1)),0)</f>
        <v>-8.3089852034013249E-3</v>
      </c>
      <c r="CS957" s="114">
        <f>IF(CR957=0,0,-1*CR957^2/$Z$8)</f>
        <v>-6.9039235110342147E-4</v>
      </c>
      <c r="CT957" s="61">
        <f>IF($AA$8,$Z$8*($Q957-1)/(1+CS967*($Q957-1)),0)</f>
        <v>-8.3089852034013249E-3</v>
      </c>
      <c r="CU957" s="114">
        <f>IF(CT957=0,0,-1*CT957^2/$Z$8)</f>
        <v>-6.9039235110342147E-4</v>
      </c>
      <c r="CV957" s="61">
        <f>IF($AA$8,$Z$8*($Q957-1)/(1+CU967*($Q957-1)),0)</f>
        <v>-8.3089852034013249E-3</v>
      </c>
      <c r="CW957" s="114">
        <f>IF(CV957=0,0,-1*CV957^2/$Z$8)</f>
        <v>-6.9039235110342147E-4</v>
      </c>
      <c r="CX957" s="61">
        <f>IF($AA$8,$Z$8*($Q957-1)/(1+CW967*($Q957-1)),0)</f>
        <v>-8.3089852034013249E-3</v>
      </c>
      <c r="CY957" s="114">
        <f>IF(CX957=0,0,-1*CX957^2/$Z$8)</f>
        <v>-6.9039235110342147E-4</v>
      </c>
      <c r="CZ957" s="61">
        <f>IF($AA$8,$Z$8*($Q957-1)/(1+CY967*($Q957-1)),0)</f>
        <v>-8.3089852034013249E-3</v>
      </c>
      <c r="DA957" s="114">
        <f>IF(CZ957=0,0,-1*CZ957^2/$Z$8)</f>
        <v>-6.9039235110342147E-4</v>
      </c>
      <c r="DB957" s="61">
        <f>IF($AA$8,$Z$8*($Q957-1)/(1+DA967*($Q957-1)),0)</f>
        <v>-8.3089852034013249E-3</v>
      </c>
      <c r="DC957" s="114">
        <f>IF(DB957=0,0,-1*DB957^2/$Z$8)</f>
        <v>-6.9039235110342147E-4</v>
      </c>
      <c r="DD957" s="61">
        <f>IF($AA$8,$Z$8*($Q957-1)/(1+DC967*($Q957-1)),0)</f>
        <v>-8.3089852034013249E-3</v>
      </c>
      <c r="DE957" s="114">
        <f>IF(DD957=0,0,-1*DD957^2/$Z$8)</f>
        <v>-6.9039235110342147E-4</v>
      </c>
      <c r="DF957" s="61">
        <f>IF($AA$8,$Z$8*($Q957-1)/(1+DE967*($Q957-1)),0)</f>
        <v>-8.3089852034013249E-3</v>
      </c>
      <c r="DG957" s="114">
        <f>IF(DF957=0,0,-1*DF957^2/$Z$8)</f>
        <v>-6.9039235110342147E-4</v>
      </c>
      <c r="DH957" s="61">
        <f>IF($AA$8,$Z$8*($Q957-1)/(1+DG967*($Q957-1)),0)</f>
        <v>-8.3089852034013249E-3</v>
      </c>
      <c r="DI957" s="114">
        <f>IF(DH957=0,0,-1*DH957^2/$Z$8)</f>
        <v>-6.9039235110342147E-4</v>
      </c>
      <c r="DJ957" s="61">
        <f>IF($AA$8,$Z$8*($Q957-1)/(1+DI967*($Q957-1)),0)</f>
        <v>-8.3089852034013249E-3</v>
      </c>
      <c r="DK957" s="114">
        <f>IF(DJ957=0,0,-1*DJ957^2/$Z$8)</f>
        <v>-6.9039235110342147E-4</v>
      </c>
      <c r="DL957" s="61">
        <f>IF($AA$8,$Z$8*($Q957-1)/(1+DK967*($Q957-1)),0)</f>
        <v>-8.3089852034013249E-3</v>
      </c>
      <c r="DM957" s="154">
        <f>IF(DL957=0,0,-1*DL957^2/$Z$8)</f>
        <v>-6.9039235110342147E-4</v>
      </c>
    </row>
    <row r="958" spans="14:117" x14ac:dyDescent="0.25">
      <c r="N958" s="153">
        <f>$Z$9/(O954*(Q958-1)+1)</f>
        <v>0.11931858871593813</v>
      </c>
      <c r="O958" s="169">
        <f t="shared" si="166"/>
        <v>3.9849094303482158E-2</v>
      </c>
      <c r="P958" s="78">
        <v>3</v>
      </c>
      <c r="Q958" s="61">
        <f>IF($AA$9,AV933/AV945,0)</f>
        <v>0.33397222287258971</v>
      </c>
      <c r="R958" s="61">
        <f>IF($AA$9,$Z$9*($Q958-1)/(1+O914*($Q958-1)),0)</f>
        <v>-7.9469494412455932E-2</v>
      </c>
      <c r="S958" s="114">
        <f>IF(R958=0,0,-1*R958^2/$Z$9)</f>
        <v>-6.3154005421713649E-2</v>
      </c>
      <c r="T958" s="61">
        <f>IF($AA$9,$Z$9*($Q958-1)/(1+S967*($Q958-1)),0)</f>
        <v>-7.9703678479976642E-2</v>
      </c>
      <c r="U958" s="114">
        <f>IF(T958=0,0,-1*T958^2/$Z$9)</f>
        <v>-6.3526763632394914E-2</v>
      </c>
      <c r="V958" s="61">
        <f>IF($AA$9,$Z$9*($Q958-1)/(1+U967*($Q958-1)),0)</f>
        <v>-7.9468587600597551E-2</v>
      </c>
      <c r="W958" s="114">
        <f>IF(V958=0,0,-1*V958^2/$Z$9)</f>
        <v>-6.3152564152338456E-2</v>
      </c>
      <c r="X958" s="61">
        <f>IF($AA$9,$Z$9*($Q958-1)/(1+W967*($Q958-1)),0)</f>
        <v>-7.9469494398528809E-2</v>
      </c>
      <c r="Y958" s="114">
        <f>IF(X958=0,0,-1*X958^2/$Z$9)</f>
        <v>-6.3154005399578023E-2</v>
      </c>
      <c r="Z958" s="61">
        <f>IF($AA$9,$Z$9*($Q958-1)/(1+Y967*($Q958-1)),0)</f>
        <v>-7.9469494412455988E-2</v>
      </c>
      <c r="AA958" s="114">
        <f>IF(Z958=0,0,-1*Z958^2/$Z$9)</f>
        <v>-6.3154005421713733E-2</v>
      </c>
      <c r="AB958" s="61">
        <f>IF($AA$9,$Z$9*($Q958-1)/(1+AA967*($Q958-1)),0)</f>
        <v>-7.9469494412455974E-2</v>
      </c>
      <c r="AC958" s="114">
        <f>IF(AB958=0,0,-1*AB958^2/$Z$9)</f>
        <v>-6.3154005421713705E-2</v>
      </c>
      <c r="AD958" s="61">
        <f>IF($AA$9,$Z$9*($Q958-1)/(1+AC967*($Q958-1)),0)</f>
        <v>-7.9469494412455988E-2</v>
      </c>
      <c r="AE958" s="114">
        <f>IF(AD958=0,0,-1*AD958^2/$Z$9)</f>
        <v>-6.3154005421713733E-2</v>
      </c>
      <c r="AF958" s="61">
        <f>IF($AA$9,$Z$9*($Q958-1)/(1+AE967*($Q958-1)),0)</f>
        <v>-7.9469494412455974E-2</v>
      </c>
      <c r="AG958" s="114">
        <f>IF(AF958=0,0,-1*AF958^2/$Z$9)</f>
        <v>-6.3154005421713705E-2</v>
      </c>
      <c r="AH958" s="61">
        <f>IF($AA$9,$Z$9*($Q958-1)/(1+AG967*($Q958-1)),0)</f>
        <v>-7.9469494412455974E-2</v>
      </c>
      <c r="AI958" s="114">
        <f>IF(AH958=0,0,-1*AH958^2/$Z$9)</f>
        <v>-6.3154005421713705E-2</v>
      </c>
      <c r="AJ958" s="61">
        <f>IF($AA$9,$Z$9*($Q958-1)/(1+AI967*($Q958-1)),0)</f>
        <v>-7.9469494412455974E-2</v>
      </c>
      <c r="AK958" s="114">
        <f>IF(AJ958=0,0,-1*AJ958^2/$Z$9)</f>
        <v>-6.3154005421713705E-2</v>
      </c>
      <c r="AL958" s="61">
        <f>IF($AA$9,$Z$9*($Q958-1)/(1+AK967*($Q958-1)),0)</f>
        <v>-7.9469494412455974E-2</v>
      </c>
      <c r="AM958" s="114">
        <f>IF(AL958=0,0,-1*AL958^2/$Z$9)</f>
        <v>-6.3154005421713705E-2</v>
      </c>
      <c r="AN958" s="61">
        <f>IF($AA$9,$Z$9*($Q958-1)/(1+AM967*($Q958-1)),0)</f>
        <v>-7.9469494412455974E-2</v>
      </c>
      <c r="AO958" s="114">
        <f>IF(AN958=0,0,-1*AN958^2/$Z$9)</f>
        <v>-6.3154005421713705E-2</v>
      </c>
      <c r="AP958" s="61">
        <f>IF($AA$9,$Z$9*($Q958-1)/(1+AO967*($Q958-1)),0)</f>
        <v>-7.9469494412455974E-2</v>
      </c>
      <c r="AQ958" s="114">
        <f>IF(AP958=0,0,-1*AP958^2/$Z$9)</f>
        <v>-6.3154005421713705E-2</v>
      </c>
      <c r="AR958" s="61">
        <f>IF($AA$9,$Z$9*($Q958-1)/(1+AQ967*($Q958-1)),0)</f>
        <v>-7.9469494412455974E-2</v>
      </c>
      <c r="AS958" s="114">
        <f>IF(AR958=0,0,-1*AR958^2/$Z$9)</f>
        <v>-6.3154005421713705E-2</v>
      </c>
      <c r="AT958" s="61">
        <f>IF($AA$9,$Z$9*($Q958-1)/(1+AS967*($Q958-1)),0)</f>
        <v>-7.9469494412455974E-2</v>
      </c>
      <c r="AU958" s="114">
        <f>IF(AT958=0,0,-1*AT958^2/$Z$9)</f>
        <v>-6.3154005421713705E-2</v>
      </c>
      <c r="AV958" s="61">
        <f>IF($AA$9,$Z$9*($Q958-1)/(1+AU967*($Q958-1)),0)</f>
        <v>-7.9469494412455974E-2</v>
      </c>
      <c r="AW958" s="114">
        <f>IF(AV958=0,0,-1*AV958^2/$Z$9)</f>
        <v>-6.3154005421713705E-2</v>
      </c>
      <c r="AX958" s="61">
        <f>IF($AA$9,$Z$9*($Q958-1)/(1+AW967*($Q958-1)),0)</f>
        <v>-7.9469494412455974E-2</v>
      </c>
      <c r="AY958" s="114">
        <f>IF(AX958=0,0,-1*AX958^2/$Z$9)</f>
        <v>-6.3154005421713705E-2</v>
      </c>
      <c r="AZ958" s="61">
        <f>IF($AA$9,$Z$9*($Q958-1)/(1+AY967*($Q958-1)),0)</f>
        <v>-7.9469494412455974E-2</v>
      </c>
      <c r="BA958" s="114">
        <f>IF(AZ958=0,0,-1*AZ958^2/$Z$9)</f>
        <v>-6.3154005421713705E-2</v>
      </c>
      <c r="BB958" s="61">
        <f>IF($AA$9,$Z$9*($Q958-1)/(1+BA967*($Q958-1)),0)</f>
        <v>-7.9469494412455974E-2</v>
      </c>
      <c r="BC958" s="114">
        <f>IF(BB958=0,0,-1*BB958^2/$Z$9)</f>
        <v>-6.3154005421713705E-2</v>
      </c>
      <c r="BD958" s="61">
        <f>IF($AA$9,$Z$9*($Q958-1)/(1+BC967*($Q958-1)),0)</f>
        <v>-7.9469494412455974E-2</v>
      </c>
      <c r="BE958" s="114">
        <f>IF(BD958=0,0,-1*BD958^2/$Z$9)</f>
        <v>-6.3154005421713705E-2</v>
      </c>
      <c r="BF958" s="61">
        <f>IF($AA$9,$Z$9*($Q958-1)/(1+BE967*($Q958-1)),0)</f>
        <v>-7.9469494412455974E-2</v>
      </c>
      <c r="BG958" s="114">
        <f>IF(BF958=0,0,-1*BF958^2/$Z$9)</f>
        <v>-6.3154005421713705E-2</v>
      </c>
      <c r="BH958" s="61">
        <f>IF($AA$9,$Z$9*($Q958-1)/(1+BG967*($Q958-1)),0)</f>
        <v>-7.9469494412455974E-2</v>
      </c>
      <c r="BI958" s="114">
        <f>IF(BH958=0,0,-1*BH958^2/$Z$9)</f>
        <v>-6.3154005421713705E-2</v>
      </c>
      <c r="BJ958" s="61">
        <f>IF($AA$9,$Z$9*($Q958-1)/(1+BI967*($Q958-1)),0)</f>
        <v>-7.9469494412455974E-2</v>
      </c>
      <c r="BK958" s="114">
        <f>IF(BJ958=0,0,-1*BJ958^2/$Z$9)</f>
        <v>-6.3154005421713705E-2</v>
      </c>
      <c r="BL958" s="61">
        <f>IF($AA$9,$Z$9*($Q958-1)/(1+BK967*($Q958-1)),0)</f>
        <v>-7.9469494412455974E-2</v>
      </c>
      <c r="BM958" s="114">
        <f>IF(BL958=0,0,-1*BL958^2/$Z$9)</f>
        <v>-6.3154005421713705E-2</v>
      </c>
      <c r="BN958" s="61">
        <f>IF($AA$9,$Z$9*($Q958-1)/(1+BM967*($Q958-1)),0)</f>
        <v>-7.9469494412455974E-2</v>
      </c>
      <c r="BO958" s="114">
        <f>IF(BN958=0,0,-1*BN958^2/$Z$9)</f>
        <v>-6.3154005421713705E-2</v>
      </c>
      <c r="BP958" s="61">
        <f>IF($AA$9,$Z$9*($Q958-1)/(1+BO967*($Q958-1)),0)</f>
        <v>-7.9469494412455974E-2</v>
      </c>
      <c r="BQ958" s="114">
        <f>IF(BP958=0,0,-1*BP958^2/$Z$9)</f>
        <v>-6.3154005421713705E-2</v>
      </c>
      <c r="BR958" s="61">
        <f>IF($AA$9,$Z$9*($Q958-1)/(1+BQ967*($Q958-1)),0)</f>
        <v>-7.9469494412455974E-2</v>
      </c>
      <c r="BS958" s="114">
        <f>IF(BR958=0,0,-1*BR958^2/$Z$9)</f>
        <v>-6.3154005421713705E-2</v>
      </c>
      <c r="BT958" s="61">
        <f>IF($AA$9,$Z$9*($Q958-1)/(1+BS967*($Q958-1)),0)</f>
        <v>-7.9469494412455974E-2</v>
      </c>
      <c r="BU958" s="114">
        <f>IF(BT958=0,0,-1*BT958^2/$Z$9)</f>
        <v>-6.3154005421713705E-2</v>
      </c>
      <c r="BV958" s="61">
        <f>IF($AA$9,$Z$9*($Q958-1)/(1+BU967*($Q958-1)),0)</f>
        <v>-7.9469494412455974E-2</v>
      </c>
      <c r="BW958" s="114">
        <f>IF(BV958=0,0,-1*BV958^2/$Z$9)</f>
        <v>-6.3154005421713705E-2</v>
      </c>
      <c r="BX958" s="61">
        <f>IF($AA$9,$Z$9*($Q958-1)/(1+BW967*($Q958-1)),0)</f>
        <v>-7.9469494412455974E-2</v>
      </c>
      <c r="BY958" s="114">
        <f>IF(BX958=0,0,-1*BX958^2/$Z$9)</f>
        <v>-6.3154005421713705E-2</v>
      </c>
      <c r="BZ958" s="61">
        <f>IF($AA$9,$Z$9*($Q958-1)/(1+BY967*($Q958-1)),0)</f>
        <v>-7.9469494412455974E-2</v>
      </c>
      <c r="CA958" s="114">
        <f>IF(BZ958=0,0,-1*BZ958^2/$Z$9)</f>
        <v>-6.3154005421713705E-2</v>
      </c>
      <c r="CB958" s="61">
        <f>IF($AA$9,$Z$9*($Q958-1)/(1+CA967*($Q958-1)),0)</f>
        <v>-7.9469494412455974E-2</v>
      </c>
      <c r="CC958" s="114">
        <f>IF(CB958=0,0,-1*CB958^2/$Z$9)</f>
        <v>-6.3154005421713705E-2</v>
      </c>
      <c r="CD958" s="61">
        <f>IF($AA$9,$Z$9*($Q958-1)/(1+CC967*($Q958-1)),0)</f>
        <v>-7.9469494412455974E-2</v>
      </c>
      <c r="CE958" s="114">
        <f>IF(CD958=0,0,-1*CD958^2/$Z$9)</f>
        <v>-6.3154005421713705E-2</v>
      </c>
      <c r="CF958" s="61">
        <f>IF($AA$9,$Z$9*($Q958-1)/(1+CE967*($Q958-1)),0)</f>
        <v>-7.9469494412455974E-2</v>
      </c>
      <c r="CG958" s="114">
        <f>IF(CF958=0,0,-1*CF958^2/$Z$9)</f>
        <v>-6.3154005421713705E-2</v>
      </c>
      <c r="CH958" s="61">
        <f>IF($AA$9,$Z$9*($Q958-1)/(1+CG967*($Q958-1)),0)</f>
        <v>-7.9469494412455974E-2</v>
      </c>
      <c r="CI958" s="114">
        <f>IF(CH958=0,0,-1*CH958^2/$Z$9)</f>
        <v>-6.3154005421713705E-2</v>
      </c>
      <c r="CJ958" s="61">
        <f>IF($AA$9,$Z$9*($Q958-1)/(1+CI967*($Q958-1)),0)</f>
        <v>-7.9469494412455974E-2</v>
      </c>
      <c r="CK958" s="114">
        <f>IF(CJ958=0,0,-1*CJ958^2/$Z$9)</f>
        <v>-6.3154005421713705E-2</v>
      </c>
      <c r="CL958" s="61">
        <f>IF($AA$9,$Z$9*($Q958-1)/(1+CK967*($Q958-1)),0)</f>
        <v>-7.9469494412455974E-2</v>
      </c>
      <c r="CM958" s="114">
        <f>IF(CL958=0,0,-1*CL958^2/$Z$9)</f>
        <v>-6.3154005421713705E-2</v>
      </c>
      <c r="CN958" s="61">
        <f>IF($AA$9,$Z$9*($Q958-1)/(1+CM967*($Q958-1)),0)</f>
        <v>-7.9469494412455974E-2</v>
      </c>
      <c r="CO958" s="114">
        <f>IF(CN958=0,0,-1*CN958^2/$Z$9)</f>
        <v>-6.3154005421713705E-2</v>
      </c>
      <c r="CP958" s="61">
        <f>IF($AA$9,$Z$9*($Q958-1)/(1+CO967*($Q958-1)),0)</f>
        <v>-7.9469494412455974E-2</v>
      </c>
      <c r="CQ958" s="114">
        <f>IF(CP958=0,0,-1*CP958^2/$Z$9)</f>
        <v>-6.3154005421713705E-2</v>
      </c>
      <c r="CR958" s="61">
        <f>IF($AA$9,$Z$9*($Q958-1)/(1+CQ967*($Q958-1)),0)</f>
        <v>-7.9469494412455974E-2</v>
      </c>
      <c r="CS958" s="114">
        <f>IF(CR958=0,0,-1*CR958^2/$Z$9)</f>
        <v>-6.3154005421713705E-2</v>
      </c>
      <c r="CT958" s="61">
        <f>IF($AA$9,$Z$9*($Q958-1)/(1+CS967*($Q958-1)),0)</f>
        <v>-7.9469494412455974E-2</v>
      </c>
      <c r="CU958" s="114">
        <f>IF(CT958=0,0,-1*CT958^2/$Z$9)</f>
        <v>-6.3154005421713705E-2</v>
      </c>
      <c r="CV958" s="61">
        <f>IF($AA$9,$Z$9*($Q958-1)/(1+CU967*($Q958-1)),0)</f>
        <v>-7.9469494412455974E-2</v>
      </c>
      <c r="CW958" s="114">
        <f>IF(CV958=0,0,-1*CV958^2/$Z$9)</f>
        <v>-6.3154005421713705E-2</v>
      </c>
      <c r="CX958" s="61">
        <f>IF($AA$9,$Z$9*($Q958-1)/(1+CW967*($Q958-1)),0)</f>
        <v>-7.9469494412455974E-2</v>
      </c>
      <c r="CY958" s="114">
        <f>IF(CX958=0,0,-1*CX958^2/$Z$9)</f>
        <v>-6.3154005421713705E-2</v>
      </c>
      <c r="CZ958" s="61">
        <f>IF($AA$9,$Z$9*($Q958-1)/(1+CY967*($Q958-1)),0)</f>
        <v>-7.9469494412455974E-2</v>
      </c>
      <c r="DA958" s="114">
        <f>IF(CZ958=0,0,-1*CZ958^2/$Z$9)</f>
        <v>-6.3154005421713705E-2</v>
      </c>
      <c r="DB958" s="61">
        <f>IF($AA$9,$Z$9*($Q958-1)/(1+DA967*($Q958-1)),0)</f>
        <v>-7.9469494412455974E-2</v>
      </c>
      <c r="DC958" s="114">
        <f>IF(DB958=0,0,-1*DB958^2/$Z$9)</f>
        <v>-6.3154005421713705E-2</v>
      </c>
      <c r="DD958" s="61">
        <f>IF($AA$9,$Z$9*($Q958-1)/(1+DC967*($Q958-1)),0)</f>
        <v>-7.9469494412455974E-2</v>
      </c>
      <c r="DE958" s="114">
        <f>IF(DD958=0,0,-1*DD958^2/$Z$9)</f>
        <v>-6.3154005421713705E-2</v>
      </c>
      <c r="DF958" s="61">
        <f>IF($AA$9,$Z$9*($Q958-1)/(1+DE967*($Q958-1)),0)</f>
        <v>-7.9469494412455974E-2</v>
      </c>
      <c r="DG958" s="114">
        <f>IF(DF958=0,0,-1*DF958^2/$Z$9)</f>
        <v>-6.3154005421713705E-2</v>
      </c>
      <c r="DH958" s="61">
        <f>IF($AA$9,$Z$9*($Q958-1)/(1+DG967*($Q958-1)),0)</f>
        <v>-7.9469494412455974E-2</v>
      </c>
      <c r="DI958" s="114">
        <f>IF(DH958=0,0,-1*DH958^2/$Z$9)</f>
        <v>-6.3154005421713705E-2</v>
      </c>
      <c r="DJ958" s="61">
        <f>IF($AA$9,$Z$9*($Q958-1)/(1+DI967*($Q958-1)),0)</f>
        <v>-7.9469494412455974E-2</v>
      </c>
      <c r="DK958" s="114">
        <f>IF(DJ958=0,0,-1*DJ958^2/$Z$9)</f>
        <v>-6.3154005421713705E-2</v>
      </c>
      <c r="DL958" s="61">
        <f>IF($AA$9,$Z$9*($Q958-1)/(1+DK967*($Q958-1)),0)</f>
        <v>-7.9469494412455974E-2</v>
      </c>
      <c r="DM958" s="154">
        <f>IF(DL958=0,0,-1*DL958^2/$Z$9)</f>
        <v>-6.3154005421713705E-2</v>
      </c>
    </row>
    <row r="959" spans="14:117" x14ac:dyDescent="0.25">
      <c r="N959" s="153">
        <f>$Z$10/(O954*(Q959-1)+1)</f>
        <v>0.12592706197499928</v>
      </c>
      <c r="O959" s="169">
        <f t="shared" si="166"/>
        <v>1.9272764549342323E-2</v>
      </c>
      <c r="P959" s="78">
        <v>4</v>
      </c>
      <c r="Q959" s="61">
        <f>IF($AA$10,AV934/AV946,0)</f>
        <v>0.15304704363839292</v>
      </c>
      <c r="R959" s="61">
        <f>IF($AA$10,$Z$10*($Q959-1)/(1+O914*($Q959-1)),0)</f>
        <v>-0.10665429742565689</v>
      </c>
      <c r="S959" s="114">
        <f>IF(R959=0,0,-1*R959^2/$Z$10)</f>
        <v>-0.11375139159360483</v>
      </c>
      <c r="T959" s="61">
        <f>IF($AA$10,$Z$10*($Q959-1)/(1+S967*($Q959-1)),0)</f>
        <v>-0.10707652945557408</v>
      </c>
      <c r="U959" s="114">
        <f>IF(T959=0,0,-1*T959^2/$Z$10)</f>
        <v>-0.11465383160250422</v>
      </c>
      <c r="V959" s="61">
        <f>IF($AA$10,$Z$10*($Q959-1)/(1+U967*($Q959-1)),0)</f>
        <v>-0.10665266410552972</v>
      </c>
      <c r="W959" s="114">
        <f>IF(V959=0,0,-1*V959^2/$Z$10)</f>
        <v>-0.11374790760806948</v>
      </c>
      <c r="X959" s="61">
        <f>IF($AA$10,$Z$10*($Q959-1)/(1+W967*($Q959-1)),0)</f>
        <v>-0.10665429740057168</v>
      </c>
      <c r="Y959" s="114">
        <f>IF(X959=0,0,-1*X959^2/$Z$10)</f>
        <v>-0.11375139154009591</v>
      </c>
      <c r="Z959" s="61">
        <f>IF($AA$10,$Z$10*($Q959-1)/(1+Y967*($Q959-1)),0)</f>
        <v>-0.10665429742565698</v>
      </c>
      <c r="AA959" s="114">
        <f>IF(Z959=0,0,-1*Z959^2/$Z$10)</f>
        <v>-0.11375139159360499</v>
      </c>
      <c r="AB959" s="61">
        <f>IF($AA$10,$Z$10*($Q959-1)/(1+AA967*($Q959-1)),0)</f>
        <v>-0.10665429742565696</v>
      </c>
      <c r="AC959" s="114">
        <f>IF(AB959=0,0,-1*AB959^2/$Z$10)</f>
        <v>-0.11375139159360498</v>
      </c>
      <c r="AD959" s="61">
        <f>IF($AA$10,$Z$10*($Q959-1)/(1+AC967*($Q959-1)),0)</f>
        <v>-0.10665429742565698</v>
      </c>
      <c r="AE959" s="114">
        <f>IF(AD959=0,0,-1*AD959^2/$Z$10)</f>
        <v>-0.11375139159360499</v>
      </c>
      <c r="AF959" s="61">
        <f>IF($AA$10,$Z$10*($Q959-1)/(1+AE967*($Q959-1)),0)</f>
        <v>-0.10665429742565696</v>
      </c>
      <c r="AG959" s="114">
        <f>IF(AF959=0,0,-1*AF959^2/$Z$10)</f>
        <v>-0.11375139159360498</v>
      </c>
      <c r="AH959" s="61">
        <f>IF($AA$10,$Z$10*($Q959-1)/(1+AG967*($Q959-1)),0)</f>
        <v>-0.10665429742565696</v>
      </c>
      <c r="AI959" s="114">
        <f>IF(AH959=0,0,-1*AH959^2/$Z$10)</f>
        <v>-0.11375139159360498</v>
      </c>
      <c r="AJ959" s="61">
        <f>IF($AA$10,$Z$10*($Q959-1)/(1+AI967*($Q959-1)),0)</f>
        <v>-0.10665429742565696</v>
      </c>
      <c r="AK959" s="114">
        <f>IF(AJ959=0,0,-1*AJ959^2/$Z$10)</f>
        <v>-0.11375139159360498</v>
      </c>
      <c r="AL959" s="61">
        <f>IF($AA$10,$Z$10*($Q959-1)/(1+AK967*($Q959-1)),0)</f>
        <v>-0.10665429742565696</v>
      </c>
      <c r="AM959" s="114">
        <f>IF(AL959=0,0,-1*AL959^2/$Z$10)</f>
        <v>-0.11375139159360498</v>
      </c>
      <c r="AN959" s="61">
        <f>IF($AA$10,$Z$10*($Q959-1)/(1+AM967*($Q959-1)),0)</f>
        <v>-0.10665429742565696</v>
      </c>
      <c r="AO959" s="114">
        <f>IF(AN959=0,0,-1*AN959^2/$Z$10)</f>
        <v>-0.11375139159360498</v>
      </c>
      <c r="AP959" s="61">
        <f>IF($AA$10,$Z$10*($Q959-1)/(1+AO967*($Q959-1)),0)</f>
        <v>-0.10665429742565696</v>
      </c>
      <c r="AQ959" s="114">
        <f>IF(AP959=0,0,-1*AP959^2/$Z$10)</f>
        <v>-0.11375139159360498</v>
      </c>
      <c r="AR959" s="61">
        <f>IF($AA$10,$Z$10*($Q959-1)/(1+AQ967*($Q959-1)),0)</f>
        <v>-0.10665429742565696</v>
      </c>
      <c r="AS959" s="114">
        <f>IF(AR959=0,0,-1*AR959^2/$Z$10)</f>
        <v>-0.11375139159360498</v>
      </c>
      <c r="AT959" s="61">
        <f>IF($AA$10,$Z$10*($Q959-1)/(1+AS967*($Q959-1)),0)</f>
        <v>-0.10665429742565696</v>
      </c>
      <c r="AU959" s="114">
        <f>IF(AT959=0,0,-1*AT959^2/$Z$10)</f>
        <v>-0.11375139159360498</v>
      </c>
      <c r="AV959" s="61">
        <f>IF($AA$10,$Z$10*($Q959-1)/(1+AU967*($Q959-1)),0)</f>
        <v>-0.10665429742565696</v>
      </c>
      <c r="AW959" s="114">
        <f>IF(AV959=0,0,-1*AV959^2/$Z$10)</f>
        <v>-0.11375139159360498</v>
      </c>
      <c r="AX959" s="61">
        <f>IF($AA$10,$Z$10*($Q959-1)/(1+AW967*($Q959-1)),0)</f>
        <v>-0.10665429742565696</v>
      </c>
      <c r="AY959" s="114">
        <f>IF(AX959=0,0,-1*AX959^2/$Z$10)</f>
        <v>-0.11375139159360498</v>
      </c>
      <c r="AZ959" s="61">
        <f>IF($AA$10,$Z$10*($Q959-1)/(1+AY967*($Q959-1)),0)</f>
        <v>-0.10665429742565696</v>
      </c>
      <c r="BA959" s="114">
        <f>IF(AZ959=0,0,-1*AZ959^2/$Z$10)</f>
        <v>-0.11375139159360498</v>
      </c>
      <c r="BB959" s="61">
        <f>IF($AA$10,$Z$10*($Q959-1)/(1+BA967*($Q959-1)),0)</f>
        <v>-0.10665429742565696</v>
      </c>
      <c r="BC959" s="114">
        <f>IF(BB959=0,0,-1*BB959^2/$Z$10)</f>
        <v>-0.11375139159360498</v>
      </c>
      <c r="BD959" s="61">
        <f>IF($AA$10,$Z$10*($Q959-1)/(1+BC967*($Q959-1)),0)</f>
        <v>-0.10665429742565696</v>
      </c>
      <c r="BE959" s="114">
        <f>IF(BD959=0,0,-1*BD959^2/$Z$10)</f>
        <v>-0.11375139159360498</v>
      </c>
      <c r="BF959" s="61">
        <f>IF($AA$10,$Z$10*($Q959-1)/(1+BE967*($Q959-1)),0)</f>
        <v>-0.10665429742565696</v>
      </c>
      <c r="BG959" s="114">
        <f>IF(BF959=0,0,-1*BF959^2/$Z$10)</f>
        <v>-0.11375139159360498</v>
      </c>
      <c r="BH959" s="61">
        <f>IF($AA$10,$Z$10*($Q959-1)/(1+BG967*($Q959-1)),0)</f>
        <v>-0.10665429742565696</v>
      </c>
      <c r="BI959" s="114">
        <f>IF(BH959=0,0,-1*BH959^2/$Z$10)</f>
        <v>-0.11375139159360498</v>
      </c>
      <c r="BJ959" s="61">
        <f>IF($AA$10,$Z$10*($Q959-1)/(1+BI967*($Q959-1)),0)</f>
        <v>-0.10665429742565696</v>
      </c>
      <c r="BK959" s="114">
        <f>IF(BJ959=0,0,-1*BJ959^2/$Z$10)</f>
        <v>-0.11375139159360498</v>
      </c>
      <c r="BL959" s="61">
        <f>IF($AA$10,$Z$10*($Q959-1)/(1+BK967*($Q959-1)),0)</f>
        <v>-0.10665429742565696</v>
      </c>
      <c r="BM959" s="114">
        <f>IF(BL959=0,0,-1*BL959^2/$Z$10)</f>
        <v>-0.11375139159360498</v>
      </c>
      <c r="BN959" s="61">
        <f>IF($AA$10,$Z$10*($Q959-1)/(1+BM967*($Q959-1)),0)</f>
        <v>-0.10665429742565696</v>
      </c>
      <c r="BO959" s="114">
        <f>IF(BN959=0,0,-1*BN959^2/$Z$10)</f>
        <v>-0.11375139159360498</v>
      </c>
      <c r="BP959" s="61">
        <f>IF($AA$10,$Z$10*($Q959-1)/(1+BO967*($Q959-1)),0)</f>
        <v>-0.10665429742565696</v>
      </c>
      <c r="BQ959" s="114">
        <f>IF(BP959=0,0,-1*BP959^2/$Z$10)</f>
        <v>-0.11375139159360498</v>
      </c>
      <c r="BR959" s="61">
        <f>IF($AA$10,$Z$10*($Q959-1)/(1+BQ967*($Q959-1)),0)</f>
        <v>-0.10665429742565696</v>
      </c>
      <c r="BS959" s="114">
        <f>IF(BR959=0,0,-1*BR959^2/$Z$10)</f>
        <v>-0.11375139159360498</v>
      </c>
      <c r="BT959" s="61">
        <f>IF($AA$10,$Z$10*($Q959-1)/(1+BS967*($Q959-1)),0)</f>
        <v>-0.10665429742565696</v>
      </c>
      <c r="BU959" s="114">
        <f>IF(BT959=0,0,-1*BT959^2/$Z$10)</f>
        <v>-0.11375139159360498</v>
      </c>
      <c r="BV959" s="61">
        <f>IF($AA$10,$Z$10*($Q959-1)/(1+BU967*($Q959-1)),0)</f>
        <v>-0.10665429742565696</v>
      </c>
      <c r="BW959" s="114">
        <f>IF(BV959=0,0,-1*BV959^2/$Z$10)</f>
        <v>-0.11375139159360498</v>
      </c>
      <c r="BX959" s="61">
        <f>IF($AA$10,$Z$10*($Q959-1)/(1+BW967*($Q959-1)),0)</f>
        <v>-0.10665429742565696</v>
      </c>
      <c r="BY959" s="114">
        <f>IF(BX959=0,0,-1*BX959^2/$Z$10)</f>
        <v>-0.11375139159360498</v>
      </c>
      <c r="BZ959" s="61">
        <f>IF($AA$10,$Z$10*($Q959-1)/(1+BY967*($Q959-1)),0)</f>
        <v>-0.10665429742565696</v>
      </c>
      <c r="CA959" s="114">
        <f>IF(BZ959=0,0,-1*BZ959^2/$Z$10)</f>
        <v>-0.11375139159360498</v>
      </c>
      <c r="CB959" s="61">
        <f>IF($AA$10,$Z$10*($Q959-1)/(1+CA967*($Q959-1)),0)</f>
        <v>-0.10665429742565696</v>
      </c>
      <c r="CC959" s="114">
        <f>IF(CB959=0,0,-1*CB959^2/$Z$10)</f>
        <v>-0.11375139159360498</v>
      </c>
      <c r="CD959" s="61">
        <f>IF($AA$10,$Z$10*($Q959-1)/(1+CC967*($Q959-1)),0)</f>
        <v>-0.10665429742565696</v>
      </c>
      <c r="CE959" s="114">
        <f>IF(CD959=0,0,-1*CD959^2/$Z$10)</f>
        <v>-0.11375139159360498</v>
      </c>
      <c r="CF959" s="61">
        <f>IF($AA$10,$Z$10*($Q959-1)/(1+CE967*($Q959-1)),0)</f>
        <v>-0.10665429742565696</v>
      </c>
      <c r="CG959" s="114">
        <f>IF(CF959=0,0,-1*CF959^2/$Z$10)</f>
        <v>-0.11375139159360498</v>
      </c>
      <c r="CH959" s="61">
        <f>IF($AA$10,$Z$10*($Q959-1)/(1+CG967*($Q959-1)),0)</f>
        <v>-0.10665429742565696</v>
      </c>
      <c r="CI959" s="114">
        <f>IF(CH959=0,0,-1*CH959^2/$Z$10)</f>
        <v>-0.11375139159360498</v>
      </c>
      <c r="CJ959" s="61">
        <f>IF($AA$10,$Z$10*($Q959-1)/(1+CI967*($Q959-1)),0)</f>
        <v>-0.10665429742565696</v>
      </c>
      <c r="CK959" s="114">
        <f>IF(CJ959=0,0,-1*CJ959^2/$Z$10)</f>
        <v>-0.11375139159360498</v>
      </c>
      <c r="CL959" s="61">
        <f>IF($AA$10,$Z$10*($Q959-1)/(1+CK967*($Q959-1)),0)</f>
        <v>-0.10665429742565696</v>
      </c>
      <c r="CM959" s="114">
        <f>IF(CL959=0,0,-1*CL959^2/$Z$10)</f>
        <v>-0.11375139159360498</v>
      </c>
      <c r="CN959" s="61">
        <f>IF($AA$10,$Z$10*($Q959-1)/(1+CM967*($Q959-1)),0)</f>
        <v>-0.10665429742565696</v>
      </c>
      <c r="CO959" s="114">
        <f>IF(CN959=0,0,-1*CN959^2/$Z$10)</f>
        <v>-0.11375139159360498</v>
      </c>
      <c r="CP959" s="61">
        <f>IF($AA$10,$Z$10*($Q959-1)/(1+CO967*($Q959-1)),0)</f>
        <v>-0.10665429742565696</v>
      </c>
      <c r="CQ959" s="114">
        <f>IF(CP959=0,0,-1*CP959^2/$Z$10)</f>
        <v>-0.11375139159360498</v>
      </c>
      <c r="CR959" s="61">
        <f>IF($AA$10,$Z$10*($Q959-1)/(1+CQ967*($Q959-1)),0)</f>
        <v>-0.10665429742565696</v>
      </c>
      <c r="CS959" s="114">
        <f>IF(CR959=0,0,-1*CR959^2/$Z$10)</f>
        <v>-0.11375139159360498</v>
      </c>
      <c r="CT959" s="61">
        <f>IF($AA$10,$Z$10*($Q959-1)/(1+CS967*($Q959-1)),0)</f>
        <v>-0.10665429742565696</v>
      </c>
      <c r="CU959" s="114">
        <f>IF(CT959=0,0,-1*CT959^2/$Z$10)</f>
        <v>-0.11375139159360498</v>
      </c>
      <c r="CV959" s="61">
        <f>IF($AA$10,$Z$10*($Q959-1)/(1+CU967*($Q959-1)),0)</f>
        <v>-0.10665429742565696</v>
      </c>
      <c r="CW959" s="114">
        <f>IF(CV959=0,0,-1*CV959^2/$Z$10)</f>
        <v>-0.11375139159360498</v>
      </c>
      <c r="CX959" s="61">
        <f>IF($AA$10,$Z$10*($Q959-1)/(1+CW967*($Q959-1)),0)</f>
        <v>-0.10665429742565696</v>
      </c>
      <c r="CY959" s="114">
        <f>IF(CX959=0,0,-1*CX959^2/$Z$10)</f>
        <v>-0.11375139159360498</v>
      </c>
      <c r="CZ959" s="61">
        <f>IF($AA$10,$Z$10*($Q959-1)/(1+CY967*($Q959-1)),0)</f>
        <v>-0.10665429742565696</v>
      </c>
      <c r="DA959" s="114">
        <f>IF(CZ959=0,0,-1*CZ959^2/$Z$10)</f>
        <v>-0.11375139159360498</v>
      </c>
      <c r="DB959" s="61">
        <f>IF($AA$10,$Z$10*($Q959-1)/(1+DA967*($Q959-1)),0)</f>
        <v>-0.10665429742565696</v>
      </c>
      <c r="DC959" s="114">
        <f>IF(DB959=0,0,-1*DB959^2/$Z$10)</f>
        <v>-0.11375139159360498</v>
      </c>
      <c r="DD959" s="61">
        <f>IF($AA$10,$Z$10*($Q959-1)/(1+DC967*($Q959-1)),0)</f>
        <v>-0.10665429742565696</v>
      </c>
      <c r="DE959" s="114">
        <f>IF(DD959=0,0,-1*DD959^2/$Z$10)</f>
        <v>-0.11375139159360498</v>
      </c>
      <c r="DF959" s="61">
        <f>IF($AA$10,$Z$10*($Q959-1)/(1+DE967*($Q959-1)),0)</f>
        <v>-0.10665429742565696</v>
      </c>
      <c r="DG959" s="114">
        <f>IF(DF959=0,0,-1*DF959^2/$Z$10)</f>
        <v>-0.11375139159360498</v>
      </c>
      <c r="DH959" s="61">
        <f>IF($AA$10,$Z$10*($Q959-1)/(1+DG967*($Q959-1)),0)</f>
        <v>-0.10665429742565696</v>
      </c>
      <c r="DI959" s="114">
        <f>IF(DH959=0,0,-1*DH959^2/$Z$10)</f>
        <v>-0.11375139159360498</v>
      </c>
      <c r="DJ959" s="61">
        <f>IF($AA$10,$Z$10*($Q959-1)/(1+DI967*($Q959-1)),0)</f>
        <v>-0.10665429742565696</v>
      </c>
      <c r="DK959" s="114">
        <f>IF(DJ959=0,0,-1*DJ959^2/$Z$10)</f>
        <v>-0.11375139159360498</v>
      </c>
      <c r="DL959" s="61">
        <f>IF($AA$10,$Z$10*($Q959-1)/(1+DK967*($Q959-1)),0)</f>
        <v>-0.10665429742565696</v>
      </c>
      <c r="DM959" s="154">
        <f>IF(DL959=0,0,-1*DL959^2/$Z$10)</f>
        <v>-0.11375139159360498</v>
      </c>
    </row>
    <row r="960" spans="14:117" x14ac:dyDescent="0.25">
      <c r="N960" s="153">
        <f>$Z$11/(O954*(Q960-1)+1)</f>
        <v>0.12573146516577921</v>
      </c>
      <c r="O960" s="169">
        <f t="shared" si="166"/>
        <v>1.9881780321608894E-2</v>
      </c>
      <c r="P960" s="78">
        <v>5</v>
      </c>
      <c r="Q960" s="61">
        <f>IF($AA$11,AV935/AV947,0)</f>
        <v>0.15812891622152345</v>
      </c>
      <c r="R960" s="61">
        <f>IF($AA$11,$Z$11*($Q960-1)/(1+O914*($Q960-1)),0)</f>
        <v>-0.10584968484417022</v>
      </c>
      <c r="S960" s="114">
        <f>IF(R960=0,0,-1*R960^2/$Z$11)</f>
        <v>-0.11204155781610159</v>
      </c>
      <c r="T960" s="61">
        <f>IF($AA$11,$Z$11*($Q960-1)/(1+S967*($Q960-1)),0)</f>
        <v>-0.10626555774797124</v>
      </c>
      <c r="U960" s="114">
        <f>IF(T960=0,0,-1*T960^2/$Z$11)</f>
        <v>-0.11292368763487409</v>
      </c>
      <c r="V960" s="61">
        <f>IF($AA$11,$Z$11*($Q960-1)/(1+U967*($Q960-1)),0)</f>
        <v>-0.10584807607481769</v>
      </c>
      <c r="W960" s="114">
        <f>IF(V960=0,0,-1*V960^2/$Z$11)</f>
        <v>-0.11203815208740393</v>
      </c>
      <c r="X960" s="61">
        <f>IF($AA$11,$Z$11*($Q960-1)/(1+W967*($Q960-1)),0)</f>
        <v>-0.10584968481946209</v>
      </c>
      <c r="Y960" s="114">
        <f>IF(X960=0,0,-1*X960^2/$Z$11)</f>
        <v>-0.11204155776379464</v>
      </c>
      <c r="Z960" s="61">
        <f>IF($AA$11,$Z$11*($Q960-1)/(1+Y967*($Q960-1)),0)</f>
        <v>-0.1058496848441703</v>
      </c>
      <c r="AA960" s="114">
        <f>IF(Z960=0,0,-1*Z960^2/$Z$11)</f>
        <v>-0.11204155781610176</v>
      </c>
      <c r="AB960" s="61">
        <f>IF($AA$11,$Z$11*($Q960-1)/(1+AA967*($Q960-1)),0)</f>
        <v>-0.1058496848441703</v>
      </c>
      <c r="AC960" s="114">
        <f>IF(AB960=0,0,-1*AB960^2/$Z$11)</f>
        <v>-0.11204155781610176</v>
      </c>
      <c r="AD960" s="61">
        <f>IF($AA$11,$Z$11*($Q960-1)/(1+AC967*($Q960-1)),0)</f>
        <v>-0.1058496848441703</v>
      </c>
      <c r="AE960" s="114">
        <f>IF(AD960=0,0,-1*AD960^2/$Z$11)</f>
        <v>-0.11204155781610176</v>
      </c>
      <c r="AF960" s="61">
        <f>IF($AA$11,$Z$11*($Q960-1)/(1+AE967*($Q960-1)),0)</f>
        <v>-0.1058496848441703</v>
      </c>
      <c r="AG960" s="114">
        <f>IF(AF960=0,0,-1*AF960^2/$Z$11)</f>
        <v>-0.11204155781610176</v>
      </c>
      <c r="AH960" s="61">
        <f>IF($AA$11,$Z$11*($Q960-1)/(1+AG967*($Q960-1)),0)</f>
        <v>-0.1058496848441703</v>
      </c>
      <c r="AI960" s="114">
        <f>IF(AH960=0,0,-1*AH960^2/$Z$11)</f>
        <v>-0.11204155781610176</v>
      </c>
      <c r="AJ960" s="61">
        <f>IF($AA$11,$Z$11*($Q960-1)/(1+AI967*($Q960-1)),0)</f>
        <v>-0.1058496848441703</v>
      </c>
      <c r="AK960" s="114">
        <f>IF(AJ960=0,0,-1*AJ960^2/$Z$11)</f>
        <v>-0.11204155781610176</v>
      </c>
      <c r="AL960" s="61">
        <f>IF($AA$11,$Z$11*($Q960-1)/(1+AK967*($Q960-1)),0)</f>
        <v>-0.1058496848441703</v>
      </c>
      <c r="AM960" s="114">
        <f>IF(AL960=0,0,-1*AL960^2/$Z$11)</f>
        <v>-0.11204155781610176</v>
      </c>
      <c r="AN960" s="61">
        <f>IF($AA$11,$Z$11*($Q960-1)/(1+AM967*($Q960-1)),0)</f>
        <v>-0.1058496848441703</v>
      </c>
      <c r="AO960" s="114">
        <f>IF(AN960=0,0,-1*AN960^2/$Z$11)</f>
        <v>-0.11204155781610176</v>
      </c>
      <c r="AP960" s="61">
        <f>IF($AA$11,$Z$11*($Q960-1)/(1+AO967*($Q960-1)),0)</f>
        <v>-0.1058496848441703</v>
      </c>
      <c r="AQ960" s="114">
        <f>IF(AP960=0,0,-1*AP960^2/$Z$11)</f>
        <v>-0.11204155781610176</v>
      </c>
      <c r="AR960" s="61">
        <f>IF($AA$11,$Z$11*($Q960-1)/(1+AQ967*($Q960-1)),0)</f>
        <v>-0.1058496848441703</v>
      </c>
      <c r="AS960" s="114">
        <f>IF(AR960=0,0,-1*AR960^2/$Z$11)</f>
        <v>-0.11204155781610176</v>
      </c>
      <c r="AT960" s="61">
        <f>IF($AA$11,$Z$11*($Q960-1)/(1+AS967*($Q960-1)),0)</f>
        <v>-0.1058496848441703</v>
      </c>
      <c r="AU960" s="114">
        <f>IF(AT960=0,0,-1*AT960^2/$Z$11)</f>
        <v>-0.11204155781610176</v>
      </c>
      <c r="AV960" s="61">
        <f>IF($AA$11,$Z$11*($Q960-1)/(1+AU967*($Q960-1)),0)</f>
        <v>-0.1058496848441703</v>
      </c>
      <c r="AW960" s="114">
        <f>IF(AV960=0,0,-1*AV960^2/$Z$11)</f>
        <v>-0.11204155781610176</v>
      </c>
      <c r="AX960" s="61">
        <f>IF($AA$11,$Z$11*($Q960-1)/(1+AW967*($Q960-1)),0)</f>
        <v>-0.1058496848441703</v>
      </c>
      <c r="AY960" s="114">
        <f>IF(AX960=0,0,-1*AX960^2/$Z$11)</f>
        <v>-0.11204155781610176</v>
      </c>
      <c r="AZ960" s="61">
        <f>IF($AA$11,$Z$11*($Q960-1)/(1+AY967*($Q960-1)),0)</f>
        <v>-0.1058496848441703</v>
      </c>
      <c r="BA960" s="114">
        <f>IF(AZ960=0,0,-1*AZ960^2/$Z$11)</f>
        <v>-0.11204155781610176</v>
      </c>
      <c r="BB960" s="61">
        <f>IF($AA$11,$Z$11*($Q960-1)/(1+BA967*($Q960-1)),0)</f>
        <v>-0.1058496848441703</v>
      </c>
      <c r="BC960" s="114">
        <f>IF(BB960=0,0,-1*BB960^2/$Z$11)</f>
        <v>-0.11204155781610176</v>
      </c>
      <c r="BD960" s="61">
        <f>IF($AA$11,$Z$11*($Q960-1)/(1+BC967*($Q960-1)),0)</f>
        <v>-0.1058496848441703</v>
      </c>
      <c r="BE960" s="114">
        <f>IF(BD960=0,0,-1*BD960^2/$Z$11)</f>
        <v>-0.11204155781610176</v>
      </c>
      <c r="BF960" s="61">
        <f>IF($AA$11,$Z$11*($Q960-1)/(1+BE967*($Q960-1)),0)</f>
        <v>-0.1058496848441703</v>
      </c>
      <c r="BG960" s="114">
        <f>IF(BF960=0,0,-1*BF960^2/$Z$11)</f>
        <v>-0.11204155781610176</v>
      </c>
      <c r="BH960" s="61">
        <f>IF($AA$11,$Z$11*($Q960-1)/(1+BG967*($Q960-1)),0)</f>
        <v>-0.1058496848441703</v>
      </c>
      <c r="BI960" s="114">
        <f>IF(BH960=0,0,-1*BH960^2/$Z$11)</f>
        <v>-0.11204155781610176</v>
      </c>
      <c r="BJ960" s="61">
        <f>IF($AA$11,$Z$11*($Q960-1)/(1+BI967*($Q960-1)),0)</f>
        <v>-0.1058496848441703</v>
      </c>
      <c r="BK960" s="114">
        <f>IF(BJ960=0,0,-1*BJ960^2/$Z$11)</f>
        <v>-0.11204155781610176</v>
      </c>
      <c r="BL960" s="61">
        <f>IF($AA$11,$Z$11*($Q960-1)/(1+BK967*($Q960-1)),0)</f>
        <v>-0.1058496848441703</v>
      </c>
      <c r="BM960" s="114">
        <f>IF(BL960=0,0,-1*BL960^2/$Z$11)</f>
        <v>-0.11204155781610176</v>
      </c>
      <c r="BN960" s="61">
        <f>IF($AA$11,$Z$11*($Q960-1)/(1+BM967*($Q960-1)),0)</f>
        <v>-0.1058496848441703</v>
      </c>
      <c r="BO960" s="114">
        <f>IF(BN960=0,0,-1*BN960^2/$Z$11)</f>
        <v>-0.11204155781610176</v>
      </c>
      <c r="BP960" s="61">
        <f>IF($AA$11,$Z$11*($Q960-1)/(1+BO967*($Q960-1)),0)</f>
        <v>-0.1058496848441703</v>
      </c>
      <c r="BQ960" s="114">
        <f>IF(BP960=0,0,-1*BP960^2/$Z$11)</f>
        <v>-0.11204155781610176</v>
      </c>
      <c r="BR960" s="61">
        <f>IF($AA$11,$Z$11*($Q960-1)/(1+BQ967*($Q960-1)),0)</f>
        <v>-0.1058496848441703</v>
      </c>
      <c r="BS960" s="114">
        <f>IF(BR960=0,0,-1*BR960^2/$Z$11)</f>
        <v>-0.11204155781610176</v>
      </c>
      <c r="BT960" s="61">
        <f>IF($AA$11,$Z$11*($Q960-1)/(1+BS967*($Q960-1)),0)</f>
        <v>-0.1058496848441703</v>
      </c>
      <c r="BU960" s="114">
        <f>IF(BT960=0,0,-1*BT960^2/$Z$11)</f>
        <v>-0.11204155781610176</v>
      </c>
      <c r="BV960" s="61">
        <f>IF($AA$11,$Z$11*($Q960-1)/(1+BU967*($Q960-1)),0)</f>
        <v>-0.1058496848441703</v>
      </c>
      <c r="BW960" s="114">
        <f>IF(BV960=0,0,-1*BV960^2/$Z$11)</f>
        <v>-0.11204155781610176</v>
      </c>
      <c r="BX960" s="61">
        <f>IF($AA$11,$Z$11*($Q960-1)/(1+BW967*($Q960-1)),0)</f>
        <v>-0.1058496848441703</v>
      </c>
      <c r="BY960" s="114">
        <f>IF(BX960=0,0,-1*BX960^2/$Z$11)</f>
        <v>-0.11204155781610176</v>
      </c>
      <c r="BZ960" s="61">
        <f>IF($AA$11,$Z$11*($Q960-1)/(1+BY967*($Q960-1)),0)</f>
        <v>-0.1058496848441703</v>
      </c>
      <c r="CA960" s="114">
        <f>IF(BZ960=0,0,-1*BZ960^2/$Z$11)</f>
        <v>-0.11204155781610176</v>
      </c>
      <c r="CB960" s="61">
        <f>IF($AA$11,$Z$11*($Q960-1)/(1+CA967*($Q960-1)),0)</f>
        <v>-0.1058496848441703</v>
      </c>
      <c r="CC960" s="114">
        <f>IF(CB960=0,0,-1*CB960^2/$Z$11)</f>
        <v>-0.11204155781610176</v>
      </c>
      <c r="CD960" s="61">
        <f>IF($AA$11,$Z$11*($Q960-1)/(1+CC967*($Q960-1)),0)</f>
        <v>-0.1058496848441703</v>
      </c>
      <c r="CE960" s="114">
        <f>IF(CD960=0,0,-1*CD960^2/$Z$11)</f>
        <v>-0.11204155781610176</v>
      </c>
      <c r="CF960" s="61">
        <f>IF($AA$11,$Z$11*($Q960-1)/(1+CE967*($Q960-1)),0)</f>
        <v>-0.1058496848441703</v>
      </c>
      <c r="CG960" s="114">
        <f>IF(CF960=0,0,-1*CF960^2/$Z$11)</f>
        <v>-0.11204155781610176</v>
      </c>
      <c r="CH960" s="61">
        <f>IF($AA$11,$Z$11*($Q960-1)/(1+CG967*($Q960-1)),0)</f>
        <v>-0.1058496848441703</v>
      </c>
      <c r="CI960" s="114">
        <f>IF(CH960=0,0,-1*CH960^2/$Z$11)</f>
        <v>-0.11204155781610176</v>
      </c>
      <c r="CJ960" s="61">
        <f>IF($AA$11,$Z$11*($Q960-1)/(1+CI967*($Q960-1)),0)</f>
        <v>-0.1058496848441703</v>
      </c>
      <c r="CK960" s="114">
        <f>IF(CJ960=0,0,-1*CJ960^2/$Z$11)</f>
        <v>-0.11204155781610176</v>
      </c>
      <c r="CL960" s="61">
        <f>IF($AA$11,$Z$11*($Q960-1)/(1+CK967*($Q960-1)),0)</f>
        <v>-0.1058496848441703</v>
      </c>
      <c r="CM960" s="114">
        <f>IF(CL960=0,0,-1*CL960^2/$Z$11)</f>
        <v>-0.11204155781610176</v>
      </c>
      <c r="CN960" s="61">
        <f>IF($AA$11,$Z$11*($Q960-1)/(1+CM967*($Q960-1)),0)</f>
        <v>-0.1058496848441703</v>
      </c>
      <c r="CO960" s="114">
        <f>IF(CN960=0,0,-1*CN960^2/$Z$11)</f>
        <v>-0.11204155781610176</v>
      </c>
      <c r="CP960" s="61">
        <f>IF($AA$11,$Z$11*($Q960-1)/(1+CO967*($Q960-1)),0)</f>
        <v>-0.1058496848441703</v>
      </c>
      <c r="CQ960" s="114">
        <f>IF(CP960=0,0,-1*CP960^2/$Z$11)</f>
        <v>-0.11204155781610176</v>
      </c>
      <c r="CR960" s="61">
        <f>IF($AA$11,$Z$11*($Q960-1)/(1+CQ967*($Q960-1)),0)</f>
        <v>-0.1058496848441703</v>
      </c>
      <c r="CS960" s="114">
        <f>IF(CR960=0,0,-1*CR960^2/$Z$11)</f>
        <v>-0.11204155781610176</v>
      </c>
      <c r="CT960" s="61">
        <f>IF($AA$11,$Z$11*($Q960-1)/(1+CS967*($Q960-1)),0)</f>
        <v>-0.1058496848441703</v>
      </c>
      <c r="CU960" s="114">
        <f>IF(CT960=0,0,-1*CT960^2/$Z$11)</f>
        <v>-0.11204155781610176</v>
      </c>
      <c r="CV960" s="61">
        <f>IF($AA$11,$Z$11*($Q960-1)/(1+CU967*($Q960-1)),0)</f>
        <v>-0.1058496848441703</v>
      </c>
      <c r="CW960" s="114">
        <f>IF(CV960=0,0,-1*CV960^2/$Z$11)</f>
        <v>-0.11204155781610176</v>
      </c>
      <c r="CX960" s="61">
        <f>IF($AA$11,$Z$11*($Q960-1)/(1+CW967*($Q960-1)),0)</f>
        <v>-0.1058496848441703</v>
      </c>
      <c r="CY960" s="114">
        <f>IF(CX960=0,0,-1*CX960^2/$Z$11)</f>
        <v>-0.11204155781610176</v>
      </c>
      <c r="CZ960" s="61">
        <f>IF($AA$11,$Z$11*($Q960-1)/(1+CY967*($Q960-1)),0)</f>
        <v>-0.1058496848441703</v>
      </c>
      <c r="DA960" s="114">
        <f>IF(CZ960=0,0,-1*CZ960^2/$Z$11)</f>
        <v>-0.11204155781610176</v>
      </c>
      <c r="DB960" s="61">
        <f>IF($AA$11,$Z$11*($Q960-1)/(1+DA967*($Q960-1)),0)</f>
        <v>-0.1058496848441703</v>
      </c>
      <c r="DC960" s="114">
        <f>IF(DB960=0,0,-1*DB960^2/$Z$11)</f>
        <v>-0.11204155781610176</v>
      </c>
      <c r="DD960" s="61">
        <f>IF($AA$11,$Z$11*($Q960-1)/(1+DC967*($Q960-1)),0)</f>
        <v>-0.1058496848441703</v>
      </c>
      <c r="DE960" s="114">
        <f>IF(DD960=0,0,-1*DD960^2/$Z$11)</f>
        <v>-0.11204155781610176</v>
      </c>
      <c r="DF960" s="61">
        <f>IF($AA$11,$Z$11*($Q960-1)/(1+DE967*($Q960-1)),0)</f>
        <v>-0.1058496848441703</v>
      </c>
      <c r="DG960" s="114">
        <f>IF(DF960=0,0,-1*DF960^2/$Z$11)</f>
        <v>-0.11204155781610176</v>
      </c>
      <c r="DH960" s="61">
        <f>IF($AA$11,$Z$11*($Q960-1)/(1+DG967*($Q960-1)),0)</f>
        <v>-0.1058496848441703</v>
      </c>
      <c r="DI960" s="114">
        <f>IF(DH960=0,0,-1*DH960^2/$Z$11)</f>
        <v>-0.11204155781610176</v>
      </c>
      <c r="DJ960" s="61">
        <f>IF($AA$11,$Z$11*($Q960-1)/(1+DI967*($Q960-1)),0)</f>
        <v>-0.1058496848441703</v>
      </c>
      <c r="DK960" s="114">
        <f>IF(DJ960=0,0,-1*DJ960^2/$Z$11)</f>
        <v>-0.11204155781610176</v>
      </c>
      <c r="DL960" s="61">
        <f>IF($AA$11,$Z$11*($Q960-1)/(1+DK967*($Q960-1)),0)</f>
        <v>-0.1058496848441703</v>
      </c>
      <c r="DM960" s="154">
        <f>IF(DL960=0,0,-1*DL960^2/$Z$11)</f>
        <v>-0.11204155781610176</v>
      </c>
    </row>
    <row r="961" spans="14:117" x14ac:dyDescent="0.25">
      <c r="N961" s="153">
        <f>$Z$12/(O954*(Q961-1)+1)</f>
        <v>0.12962149435870352</v>
      </c>
      <c r="O961" s="169">
        <f t="shared" si="166"/>
        <v>7.7696751062188004E-3</v>
      </c>
      <c r="P961" s="78">
        <v>6</v>
      </c>
      <c r="Q961" s="61">
        <f>IF($AA$12,AV936/AV948,0)</f>
        <v>5.9941255458123802E-2</v>
      </c>
      <c r="R961" s="61">
        <f>IF($AA$12,$Z$12*($Q961-1)/(1+O914*($Q961-1)),0)</f>
        <v>-0.12185181925248459</v>
      </c>
      <c r="S961" s="114">
        <f>IF(R961=0,0,-1*R961^2/$Z$12)</f>
        <v>-0.14847865855140174</v>
      </c>
      <c r="T961" s="61">
        <f>IF($AA$12,$Z$12*($Q961-1)/(1+S967*($Q961-1)),0)</f>
        <v>-0.12240326596621127</v>
      </c>
      <c r="U961" s="114">
        <f>IF(T961=0,0,-1*T961^2/$Z$12)</f>
        <v>-0.14982559519195054</v>
      </c>
      <c r="V961" s="61">
        <f>IF($AA$12,$Z$12*($Q961-1)/(1+U967*($Q961-1)),0)</f>
        <v>-0.12184968729920589</v>
      </c>
      <c r="W961" s="114">
        <f>IF(V961=0,0,-1*V961^2/$Z$12)</f>
        <v>-0.14847346294914257</v>
      </c>
      <c r="X961" s="61">
        <f>IF($AA$12,$Z$12*($Q961-1)/(1+W967*($Q961-1)),0)</f>
        <v>-0.12185181921974111</v>
      </c>
      <c r="Y961" s="114">
        <f>IF(X961=0,0,-1*X961^2/$Z$12)</f>
        <v>-0.14847865847160469</v>
      </c>
      <c r="Z961" s="61">
        <f>IF($AA$12,$Z$12*($Q961-1)/(1+Y967*($Q961-1)),0)</f>
        <v>-0.1218518192524847</v>
      </c>
      <c r="AA961" s="114">
        <f>IF(Z961=0,0,-1*Z961^2/$Z$12)</f>
        <v>-0.14847865855140202</v>
      </c>
      <c r="AB961" s="61">
        <f>IF($AA$12,$Z$12*($Q961-1)/(1+AA967*($Q961-1)),0)</f>
        <v>-0.1218518192524847</v>
      </c>
      <c r="AC961" s="114">
        <f>IF(AB961=0,0,-1*AB961^2/$Z$12)</f>
        <v>-0.14847865855140202</v>
      </c>
      <c r="AD961" s="61">
        <f>IF($AA$12,$Z$12*($Q961-1)/(1+AC967*($Q961-1)),0)</f>
        <v>-0.1218518192524847</v>
      </c>
      <c r="AE961" s="114">
        <f>IF(AD961=0,0,-1*AD961^2/$Z$12)</f>
        <v>-0.14847865855140202</v>
      </c>
      <c r="AF961" s="61">
        <f>IF($AA$12,$Z$12*($Q961-1)/(1+AE967*($Q961-1)),0)</f>
        <v>-0.1218518192524847</v>
      </c>
      <c r="AG961" s="114">
        <f>IF(AF961=0,0,-1*AF961^2/$Z$12)</f>
        <v>-0.14847865855140202</v>
      </c>
      <c r="AH961" s="61">
        <f>IF($AA$12,$Z$12*($Q961-1)/(1+AG967*($Q961-1)),0)</f>
        <v>-0.1218518192524847</v>
      </c>
      <c r="AI961" s="114">
        <f>IF(AH961=0,0,-1*AH961^2/$Z$12)</f>
        <v>-0.14847865855140202</v>
      </c>
      <c r="AJ961" s="61">
        <f>IF($AA$12,$Z$12*($Q961-1)/(1+AI967*($Q961-1)),0)</f>
        <v>-0.1218518192524847</v>
      </c>
      <c r="AK961" s="114">
        <f>IF(AJ961=0,0,-1*AJ961^2/$Z$12)</f>
        <v>-0.14847865855140202</v>
      </c>
      <c r="AL961" s="61">
        <f>IF($AA$12,$Z$12*($Q961-1)/(1+AK967*($Q961-1)),0)</f>
        <v>-0.1218518192524847</v>
      </c>
      <c r="AM961" s="114">
        <f>IF(AL961=0,0,-1*AL961^2/$Z$12)</f>
        <v>-0.14847865855140202</v>
      </c>
      <c r="AN961" s="61">
        <f>IF($AA$12,$Z$12*($Q961-1)/(1+AM967*($Q961-1)),0)</f>
        <v>-0.1218518192524847</v>
      </c>
      <c r="AO961" s="114">
        <f>IF(AN961=0,0,-1*AN961^2/$Z$12)</f>
        <v>-0.14847865855140202</v>
      </c>
      <c r="AP961" s="61">
        <f>IF($AA$12,$Z$12*($Q961-1)/(1+AO967*($Q961-1)),0)</f>
        <v>-0.1218518192524847</v>
      </c>
      <c r="AQ961" s="114">
        <f>IF(AP961=0,0,-1*AP961^2/$Z$12)</f>
        <v>-0.14847865855140202</v>
      </c>
      <c r="AR961" s="61">
        <f>IF($AA$12,$Z$12*($Q961-1)/(1+AQ967*($Q961-1)),0)</f>
        <v>-0.1218518192524847</v>
      </c>
      <c r="AS961" s="114">
        <f>IF(AR961=0,0,-1*AR961^2/$Z$12)</f>
        <v>-0.14847865855140202</v>
      </c>
      <c r="AT961" s="61">
        <f>IF($AA$12,$Z$12*($Q961-1)/(1+AS967*($Q961-1)),0)</f>
        <v>-0.1218518192524847</v>
      </c>
      <c r="AU961" s="114">
        <f>IF(AT961=0,0,-1*AT961^2/$Z$12)</f>
        <v>-0.14847865855140202</v>
      </c>
      <c r="AV961" s="61">
        <f>IF($AA$12,$Z$12*($Q961-1)/(1+AU967*($Q961-1)),0)</f>
        <v>-0.1218518192524847</v>
      </c>
      <c r="AW961" s="114">
        <f>IF(AV961=0,0,-1*AV961^2/$Z$12)</f>
        <v>-0.14847865855140202</v>
      </c>
      <c r="AX961" s="61">
        <f>IF($AA$12,$Z$12*($Q961-1)/(1+AW967*($Q961-1)),0)</f>
        <v>-0.1218518192524847</v>
      </c>
      <c r="AY961" s="114">
        <f>IF(AX961=0,0,-1*AX961^2/$Z$12)</f>
        <v>-0.14847865855140202</v>
      </c>
      <c r="AZ961" s="61">
        <f>IF($AA$12,$Z$12*($Q961-1)/(1+AY967*($Q961-1)),0)</f>
        <v>-0.1218518192524847</v>
      </c>
      <c r="BA961" s="114">
        <f>IF(AZ961=0,0,-1*AZ961^2/$Z$12)</f>
        <v>-0.14847865855140202</v>
      </c>
      <c r="BB961" s="61">
        <f>IF($AA$12,$Z$12*($Q961-1)/(1+BA967*($Q961-1)),0)</f>
        <v>-0.1218518192524847</v>
      </c>
      <c r="BC961" s="114">
        <f>IF(BB961=0,0,-1*BB961^2/$Z$12)</f>
        <v>-0.14847865855140202</v>
      </c>
      <c r="BD961" s="61">
        <f>IF($AA$12,$Z$12*($Q961-1)/(1+BC967*($Q961-1)),0)</f>
        <v>-0.1218518192524847</v>
      </c>
      <c r="BE961" s="114">
        <f>IF(BD961=0,0,-1*BD961^2/$Z$12)</f>
        <v>-0.14847865855140202</v>
      </c>
      <c r="BF961" s="61">
        <f>IF($AA$12,$Z$12*($Q961-1)/(1+BE967*($Q961-1)),0)</f>
        <v>-0.1218518192524847</v>
      </c>
      <c r="BG961" s="114">
        <f>IF(BF961=0,0,-1*BF961^2/$Z$12)</f>
        <v>-0.14847865855140202</v>
      </c>
      <c r="BH961" s="61">
        <f>IF($AA$12,$Z$12*($Q961-1)/(1+BG967*($Q961-1)),0)</f>
        <v>-0.1218518192524847</v>
      </c>
      <c r="BI961" s="114">
        <f>IF(BH961=0,0,-1*BH961^2/$Z$12)</f>
        <v>-0.14847865855140202</v>
      </c>
      <c r="BJ961" s="61">
        <f>IF($AA$12,$Z$12*($Q961-1)/(1+BI967*($Q961-1)),0)</f>
        <v>-0.1218518192524847</v>
      </c>
      <c r="BK961" s="114">
        <f>IF(BJ961=0,0,-1*BJ961^2/$Z$12)</f>
        <v>-0.14847865855140202</v>
      </c>
      <c r="BL961" s="61">
        <f>IF($AA$12,$Z$12*($Q961-1)/(1+BK967*($Q961-1)),0)</f>
        <v>-0.1218518192524847</v>
      </c>
      <c r="BM961" s="114">
        <f>IF(BL961=0,0,-1*BL961^2/$Z$12)</f>
        <v>-0.14847865855140202</v>
      </c>
      <c r="BN961" s="61">
        <f>IF($AA$12,$Z$12*($Q961-1)/(1+BM967*($Q961-1)),0)</f>
        <v>-0.1218518192524847</v>
      </c>
      <c r="BO961" s="114">
        <f>IF(BN961=0,0,-1*BN961^2/$Z$12)</f>
        <v>-0.14847865855140202</v>
      </c>
      <c r="BP961" s="61">
        <f>IF($AA$12,$Z$12*($Q961-1)/(1+BO967*($Q961-1)),0)</f>
        <v>-0.1218518192524847</v>
      </c>
      <c r="BQ961" s="114">
        <f>IF(BP961=0,0,-1*BP961^2/$Z$12)</f>
        <v>-0.14847865855140202</v>
      </c>
      <c r="BR961" s="61">
        <f>IF($AA$12,$Z$12*($Q961-1)/(1+BQ967*($Q961-1)),0)</f>
        <v>-0.1218518192524847</v>
      </c>
      <c r="BS961" s="114">
        <f>IF(BR961=0,0,-1*BR961^2/$Z$12)</f>
        <v>-0.14847865855140202</v>
      </c>
      <c r="BT961" s="61">
        <f>IF($AA$12,$Z$12*($Q961-1)/(1+BS967*($Q961-1)),0)</f>
        <v>-0.1218518192524847</v>
      </c>
      <c r="BU961" s="114">
        <f>IF(BT961=0,0,-1*BT961^2/$Z$12)</f>
        <v>-0.14847865855140202</v>
      </c>
      <c r="BV961" s="61">
        <f>IF($AA$12,$Z$12*($Q961-1)/(1+BU967*($Q961-1)),0)</f>
        <v>-0.1218518192524847</v>
      </c>
      <c r="BW961" s="114">
        <f>IF(BV961=0,0,-1*BV961^2/$Z$12)</f>
        <v>-0.14847865855140202</v>
      </c>
      <c r="BX961" s="61">
        <f>IF($AA$12,$Z$12*($Q961-1)/(1+BW967*($Q961-1)),0)</f>
        <v>-0.1218518192524847</v>
      </c>
      <c r="BY961" s="114">
        <f>IF(BX961=0,0,-1*BX961^2/$Z$12)</f>
        <v>-0.14847865855140202</v>
      </c>
      <c r="BZ961" s="61">
        <f>IF($AA$12,$Z$12*($Q961-1)/(1+BY967*($Q961-1)),0)</f>
        <v>-0.1218518192524847</v>
      </c>
      <c r="CA961" s="114">
        <f>IF(BZ961=0,0,-1*BZ961^2/$Z$12)</f>
        <v>-0.14847865855140202</v>
      </c>
      <c r="CB961" s="61">
        <f>IF($AA$12,$Z$12*($Q961-1)/(1+CA967*($Q961-1)),0)</f>
        <v>-0.1218518192524847</v>
      </c>
      <c r="CC961" s="114">
        <f>IF(CB961=0,0,-1*CB961^2/$Z$12)</f>
        <v>-0.14847865855140202</v>
      </c>
      <c r="CD961" s="61">
        <f>IF($AA$12,$Z$12*($Q961-1)/(1+CC967*($Q961-1)),0)</f>
        <v>-0.1218518192524847</v>
      </c>
      <c r="CE961" s="114">
        <f>IF(CD961=0,0,-1*CD961^2/$Z$12)</f>
        <v>-0.14847865855140202</v>
      </c>
      <c r="CF961" s="61">
        <f>IF($AA$12,$Z$12*($Q961-1)/(1+CE967*($Q961-1)),0)</f>
        <v>-0.1218518192524847</v>
      </c>
      <c r="CG961" s="114">
        <f>IF(CF961=0,0,-1*CF961^2/$Z$12)</f>
        <v>-0.14847865855140202</v>
      </c>
      <c r="CH961" s="61">
        <f>IF($AA$12,$Z$12*($Q961-1)/(1+CG967*($Q961-1)),0)</f>
        <v>-0.1218518192524847</v>
      </c>
      <c r="CI961" s="114">
        <f>IF(CH961=0,0,-1*CH961^2/$Z$12)</f>
        <v>-0.14847865855140202</v>
      </c>
      <c r="CJ961" s="61">
        <f>IF($AA$12,$Z$12*($Q961-1)/(1+CI967*($Q961-1)),0)</f>
        <v>-0.1218518192524847</v>
      </c>
      <c r="CK961" s="114">
        <f>IF(CJ961=0,0,-1*CJ961^2/$Z$12)</f>
        <v>-0.14847865855140202</v>
      </c>
      <c r="CL961" s="61">
        <f>IF($AA$12,$Z$12*($Q961-1)/(1+CK967*($Q961-1)),0)</f>
        <v>-0.1218518192524847</v>
      </c>
      <c r="CM961" s="114">
        <f>IF(CL961=0,0,-1*CL961^2/$Z$12)</f>
        <v>-0.14847865855140202</v>
      </c>
      <c r="CN961" s="61">
        <f>IF($AA$12,$Z$12*($Q961-1)/(1+CM967*($Q961-1)),0)</f>
        <v>-0.1218518192524847</v>
      </c>
      <c r="CO961" s="114">
        <f>IF(CN961=0,0,-1*CN961^2/$Z$12)</f>
        <v>-0.14847865855140202</v>
      </c>
      <c r="CP961" s="61">
        <f>IF($AA$12,$Z$12*($Q961-1)/(1+CO967*($Q961-1)),0)</f>
        <v>-0.1218518192524847</v>
      </c>
      <c r="CQ961" s="114">
        <f>IF(CP961=0,0,-1*CP961^2/$Z$12)</f>
        <v>-0.14847865855140202</v>
      </c>
      <c r="CR961" s="61">
        <f>IF($AA$12,$Z$12*($Q961-1)/(1+CQ967*($Q961-1)),0)</f>
        <v>-0.1218518192524847</v>
      </c>
      <c r="CS961" s="114">
        <f>IF(CR961=0,0,-1*CR961^2/$Z$12)</f>
        <v>-0.14847865855140202</v>
      </c>
      <c r="CT961" s="61">
        <f>IF($AA$12,$Z$12*($Q961-1)/(1+CS967*($Q961-1)),0)</f>
        <v>-0.1218518192524847</v>
      </c>
      <c r="CU961" s="114">
        <f>IF(CT961=0,0,-1*CT961^2/$Z$12)</f>
        <v>-0.14847865855140202</v>
      </c>
      <c r="CV961" s="61">
        <f>IF($AA$12,$Z$12*($Q961-1)/(1+CU967*($Q961-1)),0)</f>
        <v>-0.1218518192524847</v>
      </c>
      <c r="CW961" s="114">
        <f>IF(CV961=0,0,-1*CV961^2/$Z$12)</f>
        <v>-0.14847865855140202</v>
      </c>
      <c r="CX961" s="61">
        <f>IF($AA$12,$Z$12*($Q961-1)/(1+CW967*($Q961-1)),0)</f>
        <v>-0.1218518192524847</v>
      </c>
      <c r="CY961" s="114">
        <f>IF(CX961=0,0,-1*CX961^2/$Z$12)</f>
        <v>-0.14847865855140202</v>
      </c>
      <c r="CZ961" s="61">
        <f>IF($AA$12,$Z$12*($Q961-1)/(1+CY967*($Q961-1)),0)</f>
        <v>-0.1218518192524847</v>
      </c>
      <c r="DA961" s="114">
        <f>IF(CZ961=0,0,-1*CZ961^2/$Z$12)</f>
        <v>-0.14847865855140202</v>
      </c>
      <c r="DB961" s="61">
        <f>IF($AA$12,$Z$12*($Q961-1)/(1+DA967*($Q961-1)),0)</f>
        <v>-0.1218518192524847</v>
      </c>
      <c r="DC961" s="114">
        <f>IF(DB961=0,0,-1*DB961^2/$Z$12)</f>
        <v>-0.14847865855140202</v>
      </c>
      <c r="DD961" s="61">
        <f>IF($AA$12,$Z$12*($Q961-1)/(1+DC967*($Q961-1)),0)</f>
        <v>-0.1218518192524847</v>
      </c>
      <c r="DE961" s="114">
        <f>IF(DD961=0,0,-1*DD961^2/$Z$12)</f>
        <v>-0.14847865855140202</v>
      </c>
      <c r="DF961" s="61">
        <f>IF($AA$12,$Z$12*($Q961-1)/(1+DE967*($Q961-1)),0)</f>
        <v>-0.1218518192524847</v>
      </c>
      <c r="DG961" s="114">
        <f>IF(DF961=0,0,-1*DF961^2/$Z$12)</f>
        <v>-0.14847865855140202</v>
      </c>
      <c r="DH961" s="61">
        <f>IF($AA$12,$Z$12*($Q961-1)/(1+DG967*($Q961-1)),0)</f>
        <v>-0.1218518192524847</v>
      </c>
      <c r="DI961" s="114">
        <f>IF(DH961=0,0,-1*DH961^2/$Z$12)</f>
        <v>-0.14847865855140202</v>
      </c>
      <c r="DJ961" s="61">
        <f>IF($AA$12,$Z$12*($Q961-1)/(1+DI967*($Q961-1)),0)</f>
        <v>-0.1218518192524847</v>
      </c>
      <c r="DK961" s="114">
        <f>IF(DJ961=0,0,-1*DJ961^2/$Z$12)</f>
        <v>-0.14847865855140202</v>
      </c>
      <c r="DL961" s="61">
        <f>IF($AA$12,$Z$12*($Q961-1)/(1+DK967*($Q961-1)),0)</f>
        <v>-0.1218518192524847</v>
      </c>
      <c r="DM961" s="154">
        <f>IF(DL961=0,0,-1*DL961^2/$Z$12)</f>
        <v>-0.14847865855140202</v>
      </c>
    </row>
    <row r="962" spans="14:117" x14ac:dyDescent="0.25">
      <c r="N962" s="153">
        <f>$Z$13/(O954*(Q962-1)+1)</f>
        <v>3.9090198547356667E-2</v>
      </c>
      <c r="O962" s="169">
        <f t="shared" si="166"/>
        <v>0.28965048519040631</v>
      </c>
      <c r="P962" s="78">
        <v>7</v>
      </c>
      <c r="Q962" s="61">
        <f>IF($AA$13,AV937/AV949,0)</f>
        <v>7.4097982602851955</v>
      </c>
      <c r="R962" s="61">
        <f>IF($AA$13,$Z$13*($Q962-1)/(1+O914*($Q962-1)),0)</f>
        <v>0.25056028664305008</v>
      </c>
      <c r="S962" s="114">
        <f>IF(R962=0,0,-1*R962^2/$Z$13)</f>
        <v>-0.62780457242647414</v>
      </c>
      <c r="T962" s="61">
        <f>IF($AA$13,$Z$13*($Q962-1)/(1+S967*($Q962-1)),0)</f>
        <v>0.24826044309634185</v>
      </c>
      <c r="U962" s="114">
        <f>IF(T962=0,0,-1*T962^2/$Z$13)</f>
        <v>-0.61633247606391983</v>
      </c>
      <c r="V962" s="61">
        <f>IF($AA$13,$Z$13*($Q962-1)/(1+U967*($Q962-1)),0)</f>
        <v>0.25056930155202672</v>
      </c>
      <c r="W962" s="114">
        <f>IF(V962=0,0,-1*V962^2/$Z$13)</f>
        <v>-0.62784974880270494</v>
      </c>
      <c r="X962" s="61">
        <f>IF($AA$13,$Z$13*($Q962-1)/(1+W967*($Q962-1)),0)</f>
        <v>0.25056028678149761</v>
      </c>
      <c r="Y962" s="114">
        <f>IF(X962=0,0,-1*X962^2/$Z$13)</f>
        <v>-0.62780457312026317</v>
      </c>
      <c r="Z962" s="61">
        <f>IF($AA$13,$Z$13*($Q962-1)/(1+Y967*($Q962-1)),0)</f>
        <v>0.25056028664304958</v>
      </c>
      <c r="AA962" s="114">
        <f>IF(Z962=0,0,-1*Z962^2/$Z$13)</f>
        <v>-0.62780457242647159</v>
      </c>
      <c r="AB962" s="61">
        <f>IF($AA$13,$Z$13*($Q962-1)/(1+AA967*($Q962-1)),0)</f>
        <v>0.25056028664304963</v>
      </c>
      <c r="AC962" s="114">
        <f>IF(AB962=0,0,-1*AB962^2/$Z$13)</f>
        <v>-0.62780457242647192</v>
      </c>
      <c r="AD962" s="61">
        <f>IF($AA$13,$Z$13*($Q962-1)/(1+AC967*($Q962-1)),0)</f>
        <v>0.25056028664304958</v>
      </c>
      <c r="AE962" s="114">
        <f>IF(AD962=0,0,-1*AD962^2/$Z$13)</f>
        <v>-0.62780457242647159</v>
      </c>
      <c r="AF962" s="61">
        <f>IF($AA$13,$Z$13*($Q962-1)/(1+AE967*($Q962-1)),0)</f>
        <v>0.25056028664304963</v>
      </c>
      <c r="AG962" s="114">
        <f>IF(AF962=0,0,-1*AF962^2/$Z$13)</f>
        <v>-0.62780457242647192</v>
      </c>
      <c r="AH962" s="61">
        <f>IF($AA$13,$Z$13*($Q962-1)/(1+AG967*($Q962-1)),0)</f>
        <v>0.25056028664304963</v>
      </c>
      <c r="AI962" s="114">
        <f>IF(AH962=0,0,-1*AH962^2/$Z$13)</f>
        <v>-0.62780457242647192</v>
      </c>
      <c r="AJ962" s="61">
        <f>IF($AA$13,$Z$13*($Q962-1)/(1+AI967*($Q962-1)),0)</f>
        <v>0.25056028664304963</v>
      </c>
      <c r="AK962" s="114">
        <f>IF(AJ962=0,0,-1*AJ962^2/$Z$13)</f>
        <v>-0.62780457242647192</v>
      </c>
      <c r="AL962" s="61">
        <f>IF($AA$13,$Z$13*($Q962-1)/(1+AK967*($Q962-1)),0)</f>
        <v>0.25056028664304963</v>
      </c>
      <c r="AM962" s="114">
        <f>IF(AL962=0,0,-1*AL962^2/$Z$13)</f>
        <v>-0.62780457242647192</v>
      </c>
      <c r="AN962" s="61">
        <f>IF($AA$13,$Z$13*($Q962-1)/(1+AM967*($Q962-1)),0)</f>
        <v>0.25056028664304963</v>
      </c>
      <c r="AO962" s="114">
        <f>IF(AN962=0,0,-1*AN962^2/$Z$13)</f>
        <v>-0.62780457242647192</v>
      </c>
      <c r="AP962" s="61">
        <f>IF($AA$13,$Z$13*($Q962-1)/(1+AO967*($Q962-1)),0)</f>
        <v>0.25056028664304963</v>
      </c>
      <c r="AQ962" s="114">
        <f>IF(AP962=0,0,-1*AP962^2/$Z$13)</f>
        <v>-0.62780457242647192</v>
      </c>
      <c r="AR962" s="61">
        <f>IF($AA$13,$Z$13*($Q962-1)/(1+AQ967*($Q962-1)),0)</f>
        <v>0.25056028664304963</v>
      </c>
      <c r="AS962" s="114">
        <f>IF(AR962=0,0,-1*AR962^2/$Z$13)</f>
        <v>-0.62780457242647192</v>
      </c>
      <c r="AT962" s="61">
        <f>IF($AA$13,$Z$13*($Q962-1)/(1+AS967*($Q962-1)),0)</f>
        <v>0.25056028664304963</v>
      </c>
      <c r="AU962" s="114">
        <f>IF(AT962=0,0,-1*AT962^2/$Z$13)</f>
        <v>-0.62780457242647192</v>
      </c>
      <c r="AV962" s="61">
        <f>IF($AA$13,$Z$13*($Q962-1)/(1+AU967*($Q962-1)),0)</f>
        <v>0.25056028664304963</v>
      </c>
      <c r="AW962" s="114">
        <f>IF(AV962=0,0,-1*AV962^2/$Z$13)</f>
        <v>-0.62780457242647192</v>
      </c>
      <c r="AX962" s="61">
        <f>IF($AA$13,$Z$13*($Q962-1)/(1+AW967*($Q962-1)),0)</f>
        <v>0.25056028664304963</v>
      </c>
      <c r="AY962" s="114">
        <f>IF(AX962=0,0,-1*AX962^2/$Z$13)</f>
        <v>-0.62780457242647192</v>
      </c>
      <c r="AZ962" s="61">
        <f>IF($AA$13,$Z$13*($Q962-1)/(1+AY967*($Q962-1)),0)</f>
        <v>0.25056028664304963</v>
      </c>
      <c r="BA962" s="114">
        <f>IF(AZ962=0,0,-1*AZ962^2/$Z$13)</f>
        <v>-0.62780457242647192</v>
      </c>
      <c r="BB962" s="61">
        <f>IF($AA$13,$Z$13*($Q962-1)/(1+BA967*($Q962-1)),0)</f>
        <v>0.25056028664304963</v>
      </c>
      <c r="BC962" s="114">
        <f>IF(BB962=0,0,-1*BB962^2/$Z$13)</f>
        <v>-0.62780457242647192</v>
      </c>
      <c r="BD962" s="61">
        <f>IF($AA$13,$Z$13*($Q962-1)/(1+BC967*($Q962-1)),0)</f>
        <v>0.25056028664304963</v>
      </c>
      <c r="BE962" s="114">
        <f>IF(BD962=0,0,-1*BD962^2/$Z$13)</f>
        <v>-0.62780457242647192</v>
      </c>
      <c r="BF962" s="61">
        <f>IF($AA$13,$Z$13*($Q962-1)/(1+BE967*($Q962-1)),0)</f>
        <v>0.25056028664304963</v>
      </c>
      <c r="BG962" s="114">
        <f>IF(BF962=0,0,-1*BF962^2/$Z$13)</f>
        <v>-0.62780457242647192</v>
      </c>
      <c r="BH962" s="61">
        <f>IF($AA$13,$Z$13*($Q962-1)/(1+BG967*($Q962-1)),0)</f>
        <v>0.25056028664304963</v>
      </c>
      <c r="BI962" s="114">
        <f>IF(BH962=0,0,-1*BH962^2/$Z$13)</f>
        <v>-0.62780457242647192</v>
      </c>
      <c r="BJ962" s="61">
        <f>IF($AA$13,$Z$13*($Q962-1)/(1+BI967*($Q962-1)),0)</f>
        <v>0.25056028664304963</v>
      </c>
      <c r="BK962" s="114">
        <f>IF(BJ962=0,0,-1*BJ962^2/$Z$13)</f>
        <v>-0.62780457242647192</v>
      </c>
      <c r="BL962" s="61">
        <f>IF($AA$13,$Z$13*($Q962-1)/(1+BK967*($Q962-1)),0)</f>
        <v>0.25056028664304963</v>
      </c>
      <c r="BM962" s="114">
        <f>IF(BL962=0,0,-1*BL962^2/$Z$13)</f>
        <v>-0.62780457242647192</v>
      </c>
      <c r="BN962" s="61">
        <f>IF($AA$13,$Z$13*($Q962-1)/(1+BM967*($Q962-1)),0)</f>
        <v>0.25056028664304963</v>
      </c>
      <c r="BO962" s="114">
        <f>IF(BN962=0,0,-1*BN962^2/$Z$13)</f>
        <v>-0.62780457242647192</v>
      </c>
      <c r="BP962" s="61">
        <f>IF($AA$13,$Z$13*($Q962-1)/(1+BO967*($Q962-1)),0)</f>
        <v>0.25056028664304963</v>
      </c>
      <c r="BQ962" s="114">
        <f>IF(BP962=0,0,-1*BP962^2/$Z$13)</f>
        <v>-0.62780457242647192</v>
      </c>
      <c r="BR962" s="61">
        <f>IF($AA$13,$Z$13*($Q962-1)/(1+BQ967*($Q962-1)),0)</f>
        <v>0.25056028664304963</v>
      </c>
      <c r="BS962" s="114">
        <f>IF(BR962=0,0,-1*BR962^2/$Z$13)</f>
        <v>-0.62780457242647192</v>
      </c>
      <c r="BT962" s="61">
        <f>IF($AA$13,$Z$13*($Q962-1)/(1+BS967*($Q962-1)),0)</f>
        <v>0.25056028664304963</v>
      </c>
      <c r="BU962" s="114">
        <f>IF(BT962=0,0,-1*BT962^2/$Z$13)</f>
        <v>-0.62780457242647192</v>
      </c>
      <c r="BV962" s="61">
        <f>IF($AA$13,$Z$13*($Q962-1)/(1+BU967*($Q962-1)),0)</f>
        <v>0.25056028664304963</v>
      </c>
      <c r="BW962" s="114">
        <f>IF(BV962=0,0,-1*BV962^2/$Z$13)</f>
        <v>-0.62780457242647192</v>
      </c>
      <c r="BX962" s="61">
        <f>IF($AA$13,$Z$13*($Q962-1)/(1+BW967*($Q962-1)),0)</f>
        <v>0.25056028664304963</v>
      </c>
      <c r="BY962" s="114">
        <f>IF(BX962=0,0,-1*BX962^2/$Z$13)</f>
        <v>-0.62780457242647192</v>
      </c>
      <c r="BZ962" s="61">
        <f>IF($AA$13,$Z$13*($Q962-1)/(1+BY967*($Q962-1)),0)</f>
        <v>0.25056028664304963</v>
      </c>
      <c r="CA962" s="114">
        <f>IF(BZ962=0,0,-1*BZ962^2/$Z$13)</f>
        <v>-0.62780457242647192</v>
      </c>
      <c r="CB962" s="61">
        <f>IF($AA$13,$Z$13*($Q962-1)/(1+CA967*($Q962-1)),0)</f>
        <v>0.25056028664304963</v>
      </c>
      <c r="CC962" s="114">
        <f>IF(CB962=0,0,-1*CB962^2/$Z$13)</f>
        <v>-0.62780457242647192</v>
      </c>
      <c r="CD962" s="61">
        <f>IF($AA$13,$Z$13*($Q962-1)/(1+CC967*($Q962-1)),0)</f>
        <v>0.25056028664304963</v>
      </c>
      <c r="CE962" s="114">
        <f>IF(CD962=0,0,-1*CD962^2/$Z$13)</f>
        <v>-0.62780457242647192</v>
      </c>
      <c r="CF962" s="61">
        <f>IF($AA$13,$Z$13*($Q962-1)/(1+CE967*($Q962-1)),0)</f>
        <v>0.25056028664304963</v>
      </c>
      <c r="CG962" s="114">
        <f>IF(CF962=0,0,-1*CF962^2/$Z$13)</f>
        <v>-0.62780457242647192</v>
      </c>
      <c r="CH962" s="61">
        <f>IF($AA$13,$Z$13*($Q962-1)/(1+CG967*($Q962-1)),0)</f>
        <v>0.25056028664304963</v>
      </c>
      <c r="CI962" s="114">
        <f>IF(CH962=0,0,-1*CH962^2/$Z$13)</f>
        <v>-0.62780457242647192</v>
      </c>
      <c r="CJ962" s="61">
        <f>IF($AA$13,$Z$13*($Q962-1)/(1+CI967*($Q962-1)),0)</f>
        <v>0.25056028664304963</v>
      </c>
      <c r="CK962" s="114">
        <f>IF(CJ962=0,0,-1*CJ962^2/$Z$13)</f>
        <v>-0.62780457242647192</v>
      </c>
      <c r="CL962" s="61">
        <f>IF($AA$13,$Z$13*($Q962-1)/(1+CK967*($Q962-1)),0)</f>
        <v>0.25056028664304963</v>
      </c>
      <c r="CM962" s="114">
        <f>IF(CL962=0,0,-1*CL962^2/$Z$13)</f>
        <v>-0.62780457242647192</v>
      </c>
      <c r="CN962" s="61">
        <f>IF($AA$13,$Z$13*($Q962-1)/(1+CM967*($Q962-1)),0)</f>
        <v>0.25056028664304963</v>
      </c>
      <c r="CO962" s="114">
        <f>IF(CN962=0,0,-1*CN962^2/$Z$13)</f>
        <v>-0.62780457242647192</v>
      </c>
      <c r="CP962" s="61">
        <f>IF($AA$13,$Z$13*($Q962-1)/(1+CO967*($Q962-1)),0)</f>
        <v>0.25056028664304963</v>
      </c>
      <c r="CQ962" s="114">
        <f>IF(CP962=0,0,-1*CP962^2/$Z$13)</f>
        <v>-0.62780457242647192</v>
      </c>
      <c r="CR962" s="61">
        <f>IF($AA$13,$Z$13*($Q962-1)/(1+CQ967*($Q962-1)),0)</f>
        <v>0.25056028664304963</v>
      </c>
      <c r="CS962" s="114">
        <f>IF(CR962=0,0,-1*CR962^2/$Z$13)</f>
        <v>-0.62780457242647192</v>
      </c>
      <c r="CT962" s="61">
        <f>IF($AA$13,$Z$13*($Q962-1)/(1+CS967*($Q962-1)),0)</f>
        <v>0.25056028664304963</v>
      </c>
      <c r="CU962" s="114">
        <f>IF(CT962=0,0,-1*CT962^2/$Z$13)</f>
        <v>-0.62780457242647192</v>
      </c>
      <c r="CV962" s="61">
        <f>IF($AA$13,$Z$13*($Q962-1)/(1+CU967*($Q962-1)),0)</f>
        <v>0.25056028664304963</v>
      </c>
      <c r="CW962" s="114">
        <f>IF(CV962=0,0,-1*CV962^2/$Z$13)</f>
        <v>-0.62780457242647192</v>
      </c>
      <c r="CX962" s="61">
        <f>IF($AA$13,$Z$13*($Q962-1)/(1+CW967*($Q962-1)),0)</f>
        <v>0.25056028664304963</v>
      </c>
      <c r="CY962" s="114">
        <f>IF(CX962=0,0,-1*CX962^2/$Z$13)</f>
        <v>-0.62780457242647192</v>
      </c>
      <c r="CZ962" s="61">
        <f>IF($AA$13,$Z$13*($Q962-1)/(1+CY967*($Q962-1)),0)</f>
        <v>0.25056028664304963</v>
      </c>
      <c r="DA962" s="114">
        <f>IF(CZ962=0,0,-1*CZ962^2/$Z$13)</f>
        <v>-0.62780457242647192</v>
      </c>
      <c r="DB962" s="61">
        <f>IF($AA$13,$Z$13*($Q962-1)/(1+DA967*($Q962-1)),0)</f>
        <v>0.25056028664304963</v>
      </c>
      <c r="DC962" s="114">
        <f>IF(DB962=0,0,-1*DB962^2/$Z$13)</f>
        <v>-0.62780457242647192</v>
      </c>
      <c r="DD962" s="61">
        <f>IF($AA$13,$Z$13*($Q962-1)/(1+DC967*($Q962-1)),0)</f>
        <v>0.25056028664304963</v>
      </c>
      <c r="DE962" s="114">
        <f>IF(DD962=0,0,-1*DD962^2/$Z$13)</f>
        <v>-0.62780457242647192</v>
      </c>
      <c r="DF962" s="61">
        <f>IF($AA$13,$Z$13*($Q962-1)/(1+DE967*($Q962-1)),0)</f>
        <v>0.25056028664304963</v>
      </c>
      <c r="DG962" s="114">
        <f>IF(DF962=0,0,-1*DF962^2/$Z$13)</f>
        <v>-0.62780457242647192</v>
      </c>
      <c r="DH962" s="61">
        <f>IF($AA$13,$Z$13*($Q962-1)/(1+DG967*($Q962-1)),0)</f>
        <v>0.25056028664304963</v>
      </c>
      <c r="DI962" s="114">
        <f>IF(DH962=0,0,-1*DH962^2/$Z$13)</f>
        <v>-0.62780457242647192</v>
      </c>
      <c r="DJ962" s="61">
        <f>IF($AA$13,$Z$13*($Q962-1)/(1+DI967*($Q962-1)),0)</f>
        <v>0.25056028664304963</v>
      </c>
      <c r="DK962" s="114">
        <f>IF(DJ962=0,0,-1*DJ962^2/$Z$13)</f>
        <v>-0.62780457242647192</v>
      </c>
      <c r="DL962" s="61">
        <f>IF($AA$13,$Z$13*($Q962-1)/(1+DK967*($Q962-1)),0)</f>
        <v>0.25056028664304963</v>
      </c>
      <c r="DM962" s="154">
        <f>IF(DL962=0,0,-1*DL962^2/$Z$13)</f>
        <v>-0.62780457242647192</v>
      </c>
    </row>
    <row r="963" spans="14:117" x14ac:dyDescent="0.25">
      <c r="N963" s="153">
        <f>$Z$14/(O954*(Q963-1)+1)</f>
        <v>8.8114409278777422E-2</v>
      </c>
      <c r="O963" s="169">
        <f t="shared" si="166"/>
        <v>0.13700731234211949</v>
      </c>
      <c r="P963" s="78">
        <v>8</v>
      </c>
      <c r="Q963" s="61">
        <f>IF($AA$14,AV938/AV950,0)</f>
        <v>1.5548797689677987</v>
      </c>
      <c r="R963" s="61">
        <f>IF($AA$14,$Z$14*($Q963-1)/(1+O914*($Q963-1)),0)</f>
        <v>4.889290306334209E-2</v>
      </c>
      <c r="S963" s="114">
        <f>IF(R963=0,0,-1*R963^2/$Z$14)</f>
        <v>-2.3905159699613661E-2</v>
      </c>
      <c r="T963" s="61">
        <f>IF($AA$14,$Z$14*($Q963-1)/(1+S967*($Q963-1)),0)</f>
        <v>4.8804679251720072E-2</v>
      </c>
      <c r="U963" s="114">
        <f>IF(T963=0,0,-1*T963^2/$Z$14)</f>
        <v>-2.3818967168632757E-2</v>
      </c>
      <c r="V963" s="61">
        <f>IF($AA$14,$Z$14*($Q963-1)/(1+U967*($Q963-1)),0)</f>
        <v>4.8893246317609135E-2</v>
      </c>
      <c r="W963" s="114">
        <f>IF(V963=0,0,-1*V963^2/$Z$14)</f>
        <v>-2.390549535474399E-2</v>
      </c>
      <c r="X963" s="61">
        <f>IF($AA$14,$Z$14*($Q963-1)/(1+W967*($Q963-1)),0)</f>
        <v>4.8892903068613804E-2</v>
      </c>
      <c r="Y963" s="114">
        <f>IF(X963=0,0,-1*X963^2/$Z$14)</f>
        <v>-2.3905159704768652E-2</v>
      </c>
      <c r="Z963" s="61">
        <f>IF($AA$14,$Z$14*($Q963-1)/(1+Y967*($Q963-1)),0)</f>
        <v>4.8892903063342069E-2</v>
      </c>
      <c r="AA963" s="114">
        <f>IF(Z963=0,0,-1*Z963^2/$Z$14)</f>
        <v>-2.3905159699613644E-2</v>
      </c>
      <c r="AB963" s="61">
        <f>IF($AA$14,$Z$14*($Q963-1)/(1+AA967*($Q963-1)),0)</f>
        <v>4.8892903063342069E-2</v>
      </c>
      <c r="AC963" s="114">
        <f>IF(AB963=0,0,-1*AB963^2/$Z$14)</f>
        <v>-2.3905159699613644E-2</v>
      </c>
      <c r="AD963" s="61">
        <f>IF($AA$14,$Z$14*($Q963-1)/(1+AC967*($Q963-1)),0)</f>
        <v>4.8892903063342069E-2</v>
      </c>
      <c r="AE963" s="114">
        <f>IF(AD963=0,0,-1*AD963^2/$Z$14)</f>
        <v>-2.3905159699613644E-2</v>
      </c>
      <c r="AF963" s="61">
        <f>IF($AA$14,$Z$14*($Q963-1)/(1+AE967*($Q963-1)),0)</f>
        <v>4.8892903063342069E-2</v>
      </c>
      <c r="AG963" s="114">
        <f>IF(AF963=0,0,-1*AF963^2/$Z$14)</f>
        <v>-2.3905159699613644E-2</v>
      </c>
      <c r="AH963" s="61">
        <f>IF($AA$14,$Z$14*($Q963-1)/(1+AG967*($Q963-1)),0)</f>
        <v>4.8892903063342069E-2</v>
      </c>
      <c r="AI963" s="114">
        <f>IF(AH963=0,0,-1*AH963^2/$Z$14)</f>
        <v>-2.3905159699613644E-2</v>
      </c>
      <c r="AJ963" s="61">
        <f>IF($AA$14,$Z$14*($Q963-1)/(1+AI967*($Q963-1)),0)</f>
        <v>4.8892903063342069E-2</v>
      </c>
      <c r="AK963" s="114">
        <f>IF(AJ963=0,0,-1*AJ963^2/$Z$14)</f>
        <v>-2.3905159699613644E-2</v>
      </c>
      <c r="AL963" s="61">
        <f>IF($AA$14,$Z$14*($Q963-1)/(1+AK967*($Q963-1)),0)</f>
        <v>4.8892903063342069E-2</v>
      </c>
      <c r="AM963" s="114">
        <f>IF(AL963=0,0,-1*AL963^2/$Z$14)</f>
        <v>-2.3905159699613644E-2</v>
      </c>
      <c r="AN963" s="61">
        <f>IF($AA$14,$Z$14*($Q963-1)/(1+AM967*($Q963-1)),0)</f>
        <v>4.8892903063342069E-2</v>
      </c>
      <c r="AO963" s="114">
        <f>IF(AN963=0,0,-1*AN963^2/$Z$14)</f>
        <v>-2.3905159699613644E-2</v>
      </c>
      <c r="AP963" s="61">
        <f>IF($AA$14,$Z$14*($Q963-1)/(1+AO967*($Q963-1)),0)</f>
        <v>4.8892903063342069E-2</v>
      </c>
      <c r="AQ963" s="114">
        <f>IF(AP963=0,0,-1*AP963^2/$Z$14)</f>
        <v>-2.3905159699613644E-2</v>
      </c>
      <c r="AR963" s="61">
        <f>IF($AA$14,$Z$14*($Q963-1)/(1+AQ967*($Q963-1)),0)</f>
        <v>4.8892903063342069E-2</v>
      </c>
      <c r="AS963" s="114">
        <f>IF(AR963=0,0,-1*AR963^2/$Z$14)</f>
        <v>-2.3905159699613644E-2</v>
      </c>
      <c r="AT963" s="61">
        <f>IF($AA$14,$Z$14*($Q963-1)/(1+AS967*($Q963-1)),0)</f>
        <v>4.8892903063342069E-2</v>
      </c>
      <c r="AU963" s="114">
        <f>IF(AT963=0,0,-1*AT963^2/$Z$14)</f>
        <v>-2.3905159699613644E-2</v>
      </c>
      <c r="AV963" s="61">
        <f>IF($AA$14,$Z$14*($Q963-1)/(1+AU967*($Q963-1)),0)</f>
        <v>4.8892903063342069E-2</v>
      </c>
      <c r="AW963" s="114">
        <f>IF(AV963=0,0,-1*AV963^2/$Z$14)</f>
        <v>-2.3905159699613644E-2</v>
      </c>
      <c r="AX963" s="61">
        <f>IF($AA$14,$Z$14*($Q963-1)/(1+AW967*($Q963-1)),0)</f>
        <v>4.8892903063342069E-2</v>
      </c>
      <c r="AY963" s="114">
        <f>IF(AX963=0,0,-1*AX963^2/$Z$14)</f>
        <v>-2.3905159699613644E-2</v>
      </c>
      <c r="AZ963" s="61">
        <f>IF($AA$14,$Z$14*($Q963-1)/(1+AY967*($Q963-1)),0)</f>
        <v>4.8892903063342069E-2</v>
      </c>
      <c r="BA963" s="114">
        <f>IF(AZ963=0,0,-1*AZ963^2/$Z$14)</f>
        <v>-2.3905159699613644E-2</v>
      </c>
      <c r="BB963" s="61">
        <f>IF($AA$14,$Z$14*($Q963-1)/(1+BA967*($Q963-1)),0)</f>
        <v>4.8892903063342069E-2</v>
      </c>
      <c r="BC963" s="114">
        <f>IF(BB963=0,0,-1*BB963^2/$Z$14)</f>
        <v>-2.3905159699613644E-2</v>
      </c>
      <c r="BD963" s="61">
        <f>IF($AA$14,$Z$14*($Q963-1)/(1+BC967*($Q963-1)),0)</f>
        <v>4.8892903063342069E-2</v>
      </c>
      <c r="BE963" s="114">
        <f>IF(BD963=0,0,-1*BD963^2/$Z$14)</f>
        <v>-2.3905159699613644E-2</v>
      </c>
      <c r="BF963" s="61">
        <f>IF($AA$14,$Z$14*($Q963-1)/(1+BE967*($Q963-1)),0)</f>
        <v>4.8892903063342069E-2</v>
      </c>
      <c r="BG963" s="114">
        <f>IF(BF963=0,0,-1*BF963^2/$Z$14)</f>
        <v>-2.3905159699613644E-2</v>
      </c>
      <c r="BH963" s="61">
        <f>IF($AA$14,$Z$14*($Q963-1)/(1+BG967*($Q963-1)),0)</f>
        <v>4.8892903063342069E-2</v>
      </c>
      <c r="BI963" s="114">
        <f>IF(BH963=0,0,-1*BH963^2/$Z$14)</f>
        <v>-2.3905159699613644E-2</v>
      </c>
      <c r="BJ963" s="61">
        <f>IF($AA$14,$Z$14*($Q963-1)/(1+BI967*($Q963-1)),0)</f>
        <v>4.8892903063342069E-2</v>
      </c>
      <c r="BK963" s="114">
        <f>IF(BJ963=0,0,-1*BJ963^2/$Z$14)</f>
        <v>-2.3905159699613644E-2</v>
      </c>
      <c r="BL963" s="61">
        <f>IF($AA$14,$Z$14*($Q963-1)/(1+BK967*($Q963-1)),0)</f>
        <v>4.8892903063342069E-2</v>
      </c>
      <c r="BM963" s="114">
        <f>IF(BL963=0,0,-1*BL963^2/$Z$14)</f>
        <v>-2.3905159699613644E-2</v>
      </c>
      <c r="BN963" s="61">
        <f>IF($AA$14,$Z$14*($Q963-1)/(1+BM967*($Q963-1)),0)</f>
        <v>4.8892903063342069E-2</v>
      </c>
      <c r="BO963" s="114">
        <f>IF(BN963=0,0,-1*BN963^2/$Z$14)</f>
        <v>-2.3905159699613644E-2</v>
      </c>
      <c r="BP963" s="61">
        <f>IF($AA$14,$Z$14*($Q963-1)/(1+BO967*($Q963-1)),0)</f>
        <v>4.8892903063342069E-2</v>
      </c>
      <c r="BQ963" s="114">
        <f>IF(BP963=0,0,-1*BP963^2/$Z$14)</f>
        <v>-2.3905159699613644E-2</v>
      </c>
      <c r="BR963" s="61">
        <f>IF($AA$14,$Z$14*($Q963-1)/(1+BQ967*($Q963-1)),0)</f>
        <v>4.8892903063342069E-2</v>
      </c>
      <c r="BS963" s="114">
        <f>IF(BR963=0,0,-1*BR963^2/$Z$14)</f>
        <v>-2.3905159699613644E-2</v>
      </c>
      <c r="BT963" s="61">
        <f>IF($AA$14,$Z$14*($Q963-1)/(1+BS967*($Q963-1)),0)</f>
        <v>4.8892903063342069E-2</v>
      </c>
      <c r="BU963" s="114">
        <f>IF(BT963=0,0,-1*BT963^2/$Z$14)</f>
        <v>-2.3905159699613644E-2</v>
      </c>
      <c r="BV963" s="61">
        <f>IF($AA$14,$Z$14*($Q963-1)/(1+BU967*($Q963-1)),0)</f>
        <v>4.8892903063342069E-2</v>
      </c>
      <c r="BW963" s="114">
        <f>IF(BV963=0,0,-1*BV963^2/$Z$14)</f>
        <v>-2.3905159699613644E-2</v>
      </c>
      <c r="BX963" s="61">
        <f>IF($AA$14,$Z$14*($Q963-1)/(1+BW967*($Q963-1)),0)</f>
        <v>4.8892903063342069E-2</v>
      </c>
      <c r="BY963" s="114">
        <f>IF(BX963=0,0,-1*BX963^2/$Z$14)</f>
        <v>-2.3905159699613644E-2</v>
      </c>
      <c r="BZ963" s="61">
        <f>IF($AA$14,$Z$14*($Q963-1)/(1+BY967*($Q963-1)),0)</f>
        <v>4.8892903063342069E-2</v>
      </c>
      <c r="CA963" s="114">
        <f>IF(BZ963=0,0,-1*BZ963^2/$Z$14)</f>
        <v>-2.3905159699613644E-2</v>
      </c>
      <c r="CB963" s="61">
        <f>IF($AA$14,$Z$14*($Q963-1)/(1+CA967*($Q963-1)),0)</f>
        <v>4.8892903063342069E-2</v>
      </c>
      <c r="CC963" s="114">
        <f>IF(CB963=0,0,-1*CB963^2/$Z$14)</f>
        <v>-2.3905159699613644E-2</v>
      </c>
      <c r="CD963" s="61">
        <f>IF($AA$14,$Z$14*($Q963-1)/(1+CC967*($Q963-1)),0)</f>
        <v>4.8892903063342069E-2</v>
      </c>
      <c r="CE963" s="114">
        <f>IF(CD963=0,0,-1*CD963^2/$Z$14)</f>
        <v>-2.3905159699613644E-2</v>
      </c>
      <c r="CF963" s="61">
        <f>IF($AA$14,$Z$14*($Q963-1)/(1+CE967*($Q963-1)),0)</f>
        <v>4.8892903063342069E-2</v>
      </c>
      <c r="CG963" s="114">
        <f>IF(CF963=0,0,-1*CF963^2/$Z$14)</f>
        <v>-2.3905159699613644E-2</v>
      </c>
      <c r="CH963" s="61">
        <f>IF($AA$14,$Z$14*($Q963-1)/(1+CG967*($Q963-1)),0)</f>
        <v>4.8892903063342069E-2</v>
      </c>
      <c r="CI963" s="114">
        <f>IF(CH963=0,0,-1*CH963^2/$Z$14)</f>
        <v>-2.3905159699613644E-2</v>
      </c>
      <c r="CJ963" s="61">
        <f>IF($AA$14,$Z$14*($Q963-1)/(1+CI967*($Q963-1)),0)</f>
        <v>4.8892903063342069E-2</v>
      </c>
      <c r="CK963" s="114">
        <f>IF(CJ963=0,0,-1*CJ963^2/$Z$14)</f>
        <v>-2.3905159699613644E-2</v>
      </c>
      <c r="CL963" s="61">
        <f>IF($AA$14,$Z$14*($Q963-1)/(1+CK967*($Q963-1)),0)</f>
        <v>4.8892903063342069E-2</v>
      </c>
      <c r="CM963" s="114">
        <f>IF(CL963=0,0,-1*CL963^2/$Z$14)</f>
        <v>-2.3905159699613644E-2</v>
      </c>
      <c r="CN963" s="61">
        <f>IF($AA$14,$Z$14*($Q963-1)/(1+CM967*($Q963-1)),0)</f>
        <v>4.8892903063342069E-2</v>
      </c>
      <c r="CO963" s="114">
        <f>IF(CN963=0,0,-1*CN963^2/$Z$14)</f>
        <v>-2.3905159699613644E-2</v>
      </c>
      <c r="CP963" s="61">
        <f>IF($AA$14,$Z$14*($Q963-1)/(1+CO967*($Q963-1)),0)</f>
        <v>4.8892903063342069E-2</v>
      </c>
      <c r="CQ963" s="114">
        <f>IF(CP963=0,0,-1*CP963^2/$Z$14)</f>
        <v>-2.3905159699613644E-2</v>
      </c>
      <c r="CR963" s="61">
        <f>IF($AA$14,$Z$14*($Q963-1)/(1+CQ967*($Q963-1)),0)</f>
        <v>4.8892903063342069E-2</v>
      </c>
      <c r="CS963" s="114">
        <f>IF(CR963=0,0,-1*CR963^2/$Z$14)</f>
        <v>-2.3905159699613644E-2</v>
      </c>
      <c r="CT963" s="61">
        <f>IF($AA$14,$Z$14*($Q963-1)/(1+CS967*($Q963-1)),0)</f>
        <v>4.8892903063342069E-2</v>
      </c>
      <c r="CU963" s="114">
        <f>IF(CT963=0,0,-1*CT963^2/$Z$14)</f>
        <v>-2.3905159699613644E-2</v>
      </c>
      <c r="CV963" s="61">
        <f>IF($AA$14,$Z$14*($Q963-1)/(1+CU967*($Q963-1)),0)</f>
        <v>4.8892903063342069E-2</v>
      </c>
      <c r="CW963" s="114">
        <f>IF(CV963=0,0,-1*CV963^2/$Z$14)</f>
        <v>-2.3905159699613644E-2</v>
      </c>
      <c r="CX963" s="61">
        <f>IF($AA$14,$Z$14*($Q963-1)/(1+CW967*($Q963-1)),0)</f>
        <v>4.8892903063342069E-2</v>
      </c>
      <c r="CY963" s="114">
        <f>IF(CX963=0,0,-1*CX963^2/$Z$14)</f>
        <v>-2.3905159699613644E-2</v>
      </c>
      <c r="CZ963" s="61">
        <f>IF($AA$14,$Z$14*($Q963-1)/(1+CY967*($Q963-1)),0)</f>
        <v>4.8892903063342069E-2</v>
      </c>
      <c r="DA963" s="114">
        <f>IF(CZ963=0,0,-1*CZ963^2/$Z$14)</f>
        <v>-2.3905159699613644E-2</v>
      </c>
      <c r="DB963" s="61">
        <f>IF($AA$14,$Z$14*($Q963-1)/(1+DA967*($Q963-1)),0)</f>
        <v>4.8892903063342069E-2</v>
      </c>
      <c r="DC963" s="114">
        <f>IF(DB963=0,0,-1*DB963^2/$Z$14)</f>
        <v>-2.3905159699613644E-2</v>
      </c>
      <c r="DD963" s="61">
        <f>IF($AA$14,$Z$14*($Q963-1)/(1+DC967*($Q963-1)),0)</f>
        <v>4.8892903063342069E-2</v>
      </c>
      <c r="DE963" s="114">
        <f>IF(DD963=0,0,-1*DD963^2/$Z$14)</f>
        <v>-2.3905159699613644E-2</v>
      </c>
      <c r="DF963" s="61">
        <f>IF($AA$14,$Z$14*($Q963-1)/(1+DE967*($Q963-1)),0)</f>
        <v>4.8892903063342069E-2</v>
      </c>
      <c r="DG963" s="114">
        <f>IF(DF963=0,0,-1*DF963^2/$Z$14)</f>
        <v>-2.3905159699613644E-2</v>
      </c>
      <c r="DH963" s="61">
        <f>IF($AA$14,$Z$14*($Q963-1)/(1+DG967*($Q963-1)),0)</f>
        <v>4.8892903063342069E-2</v>
      </c>
      <c r="DI963" s="114">
        <f>IF(DH963=0,0,-1*DH963^2/$Z$14)</f>
        <v>-2.3905159699613644E-2</v>
      </c>
      <c r="DJ963" s="61">
        <f>IF($AA$14,$Z$14*($Q963-1)/(1+DI967*($Q963-1)),0)</f>
        <v>4.8892903063342069E-2</v>
      </c>
      <c r="DK963" s="114">
        <f>IF(DJ963=0,0,-1*DJ963^2/$Z$14)</f>
        <v>-2.3905159699613644E-2</v>
      </c>
      <c r="DL963" s="61">
        <f>IF($AA$14,$Z$14*($Q963-1)/(1+DK967*($Q963-1)),0)</f>
        <v>4.8892903063342069E-2</v>
      </c>
      <c r="DM963" s="154">
        <f>IF(DL963=0,0,-1*DL963^2/$Z$14)</f>
        <v>-2.3905159699613644E-2</v>
      </c>
    </row>
    <row r="964" spans="14:117" x14ac:dyDescent="0.25">
      <c r="N964" s="153">
        <f>$Z$15/(O954*(Q964-1)+1)</f>
        <v>0.10887503245898648</v>
      </c>
      <c r="O964" s="169">
        <f t="shared" si="166"/>
        <v>7.2366447241893839E-2</v>
      </c>
      <c r="P964" s="78">
        <v>9</v>
      </c>
      <c r="Q964" s="61">
        <f>IF($AA$15,AV939/AV951,0)</f>
        <v>0.66467440337300909</v>
      </c>
      <c r="R964" s="61">
        <f>IF($AA$15,$Z$15*($Q964-1)/(1+O914*($Q964-1)),0)</f>
        <v>-3.6508585217092639E-2</v>
      </c>
      <c r="S964" s="114">
        <f>IF(R964=0,0,-1*R964^2/$Z$15)</f>
        <v>-1.332876794553715E-2</v>
      </c>
      <c r="T964" s="61">
        <f>IF($AA$15,$Z$15*($Q964-1)/(1+S967*($Q964-1)),0)</f>
        <v>-3.6557931580040538E-2</v>
      </c>
      <c r="U964" s="114">
        <f>IF(T964=0,0,-1*T964^2/$Z$15)</f>
        <v>-1.3364823614109251E-2</v>
      </c>
      <c r="V964" s="61">
        <f>IF($AA$15,$Z$15*($Q964-1)/(1+U967*($Q964-1)),0)</f>
        <v>-3.650839383161663E-2</v>
      </c>
      <c r="W964" s="114">
        <f>IF(V964=0,0,-1*V964^2/$Z$15)</f>
        <v>-1.3328628201644231E-2</v>
      </c>
      <c r="X964" s="61">
        <f>IF($AA$15,$Z$15*($Q964-1)/(1+W967*($Q964-1)),0)</f>
        <v>-3.6508585214153289E-2</v>
      </c>
      <c r="Y964" s="114">
        <f>IF(X964=0,0,-1*X964^2/$Z$15)</f>
        <v>-1.3328767943390921E-2</v>
      </c>
      <c r="Z964" s="61">
        <f>IF($AA$15,$Z$15*($Q964-1)/(1+Y967*($Q964-1)),0)</f>
        <v>-3.6508585217092646E-2</v>
      </c>
      <c r="AA964" s="114">
        <f>IF(Z964=0,0,-1*Z964^2/$Z$15)</f>
        <v>-1.3328767945537156E-2</v>
      </c>
      <c r="AB964" s="61">
        <f>IF($AA$15,$Z$15*($Q964-1)/(1+AA967*($Q964-1)),0)</f>
        <v>-3.6508585217092646E-2</v>
      </c>
      <c r="AC964" s="114">
        <f>IF(AB964=0,0,-1*AB964^2/$Z$15)</f>
        <v>-1.3328767945537156E-2</v>
      </c>
      <c r="AD964" s="61">
        <f>IF($AA$15,$Z$15*($Q964-1)/(1+AC967*($Q964-1)),0)</f>
        <v>-3.6508585217092646E-2</v>
      </c>
      <c r="AE964" s="114">
        <f>IF(AD964=0,0,-1*AD964^2/$Z$15)</f>
        <v>-1.3328767945537156E-2</v>
      </c>
      <c r="AF964" s="61">
        <f>IF($AA$15,$Z$15*($Q964-1)/(1+AE967*($Q964-1)),0)</f>
        <v>-3.6508585217092646E-2</v>
      </c>
      <c r="AG964" s="114">
        <f>IF(AF964=0,0,-1*AF964^2/$Z$15)</f>
        <v>-1.3328767945537156E-2</v>
      </c>
      <c r="AH964" s="61">
        <f>IF($AA$15,$Z$15*($Q964-1)/(1+AG967*($Q964-1)),0)</f>
        <v>-3.6508585217092646E-2</v>
      </c>
      <c r="AI964" s="114">
        <f>IF(AH964=0,0,-1*AH964^2/$Z$15)</f>
        <v>-1.3328767945537156E-2</v>
      </c>
      <c r="AJ964" s="61">
        <f>IF($AA$15,$Z$15*($Q964-1)/(1+AI967*($Q964-1)),0)</f>
        <v>-3.6508585217092646E-2</v>
      </c>
      <c r="AK964" s="114">
        <f>IF(AJ964=0,0,-1*AJ964^2/$Z$15)</f>
        <v>-1.3328767945537156E-2</v>
      </c>
      <c r="AL964" s="61">
        <f>IF($AA$15,$Z$15*($Q964-1)/(1+AK967*($Q964-1)),0)</f>
        <v>-3.6508585217092646E-2</v>
      </c>
      <c r="AM964" s="114">
        <f>IF(AL964=0,0,-1*AL964^2/$Z$15)</f>
        <v>-1.3328767945537156E-2</v>
      </c>
      <c r="AN964" s="61">
        <f>IF($AA$15,$Z$15*($Q964-1)/(1+AM967*($Q964-1)),0)</f>
        <v>-3.6508585217092646E-2</v>
      </c>
      <c r="AO964" s="114">
        <f>IF(AN964=0,0,-1*AN964^2/$Z$15)</f>
        <v>-1.3328767945537156E-2</v>
      </c>
      <c r="AP964" s="61">
        <f>IF($AA$15,$Z$15*($Q964-1)/(1+AO967*($Q964-1)),0)</f>
        <v>-3.6508585217092646E-2</v>
      </c>
      <c r="AQ964" s="114">
        <f>IF(AP964=0,0,-1*AP964^2/$Z$15)</f>
        <v>-1.3328767945537156E-2</v>
      </c>
      <c r="AR964" s="61">
        <f>IF($AA$15,$Z$15*($Q964-1)/(1+AQ967*($Q964-1)),0)</f>
        <v>-3.6508585217092646E-2</v>
      </c>
      <c r="AS964" s="114">
        <f>IF(AR964=0,0,-1*AR964^2/$Z$15)</f>
        <v>-1.3328767945537156E-2</v>
      </c>
      <c r="AT964" s="61">
        <f>IF($AA$15,$Z$15*($Q964-1)/(1+AS967*($Q964-1)),0)</f>
        <v>-3.6508585217092646E-2</v>
      </c>
      <c r="AU964" s="114">
        <f>IF(AT964=0,0,-1*AT964^2/$Z$15)</f>
        <v>-1.3328767945537156E-2</v>
      </c>
      <c r="AV964" s="61">
        <f>IF($AA$15,$Z$15*($Q964-1)/(1+AU967*($Q964-1)),0)</f>
        <v>-3.6508585217092646E-2</v>
      </c>
      <c r="AW964" s="114">
        <f>IF(AV964=0,0,-1*AV964^2/$Z$15)</f>
        <v>-1.3328767945537156E-2</v>
      </c>
      <c r="AX964" s="61">
        <f>IF($AA$15,$Z$15*($Q964-1)/(1+AW967*($Q964-1)),0)</f>
        <v>-3.6508585217092646E-2</v>
      </c>
      <c r="AY964" s="114">
        <f>IF(AX964=0,0,-1*AX964^2/$Z$15)</f>
        <v>-1.3328767945537156E-2</v>
      </c>
      <c r="AZ964" s="61">
        <f>IF($AA$15,$Z$15*($Q964-1)/(1+AY967*($Q964-1)),0)</f>
        <v>-3.6508585217092646E-2</v>
      </c>
      <c r="BA964" s="114">
        <f>IF(AZ964=0,0,-1*AZ964^2/$Z$15)</f>
        <v>-1.3328767945537156E-2</v>
      </c>
      <c r="BB964" s="61">
        <f>IF($AA$15,$Z$15*($Q964-1)/(1+BA967*($Q964-1)),0)</f>
        <v>-3.6508585217092646E-2</v>
      </c>
      <c r="BC964" s="114">
        <f>IF(BB964=0,0,-1*BB964^2/$Z$15)</f>
        <v>-1.3328767945537156E-2</v>
      </c>
      <c r="BD964" s="61">
        <f>IF($AA$15,$Z$15*($Q964-1)/(1+BC967*($Q964-1)),0)</f>
        <v>-3.6508585217092646E-2</v>
      </c>
      <c r="BE964" s="114">
        <f>IF(BD964=0,0,-1*BD964^2/$Z$15)</f>
        <v>-1.3328767945537156E-2</v>
      </c>
      <c r="BF964" s="61">
        <f>IF($AA$15,$Z$15*($Q964-1)/(1+BE967*($Q964-1)),0)</f>
        <v>-3.6508585217092646E-2</v>
      </c>
      <c r="BG964" s="114">
        <f>IF(BF964=0,0,-1*BF964^2/$Z$15)</f>
        <v>-1.3328767945537156E-2</v>
      </c>
      <c r="BH964" s="61">
        <f>IF($AA$15,$Z$15*($Q964-1)/(1+BG967*($Q964-1)),0)</f>
        <v>-3.6508585217092646E-2</v>
      </c>
      <c r="BI964" s="114">
        <f>IF(BH964=0,0,-1*BH964^2/$Z$15)</f>
        <v>-1.3328767945537156E-2</v>
      </c>
      <c r="BJ964" s="61">
        <f>IF($AA$15,$Z$15*($Q964-1)/(1+BI967*($Q964-1)),0)</f>
        <v>-3.6508585217092646E-2</v>
      </c>
      <c r="BK964" s="114">
        <f>IF(BJ964=0,0,-1*BJ964^2/$Z$15)</f>
        <v>-1.3328767945537156E-2</v>
      </c>
      <c r="BL964" s="61">
        <f>IF($AA$15,$Z$15*($Q964-1)/(1+BK967*($Q964-1)),0)</f>
        <v>-3.6508585217092646E-2</v>
      </c>
      <c r="BM964" s="114">
        <f>IF(BL964=0,0,-1*BL964^2/$Z$15)</f>
        <v>-1.3328767945537156E-2</v>
      </c>
      <c r="BN964" s="61">
        <f>IF($AA$15,$Z$15*($Q964-1)/(1+BM967*($Q964-1)),0)</f>
        <v>-3.6508585217092646E-2</v>
      </c>
      <c r="BO964" s="114">
        <f>IF(BN964=0,0,-1*BN964^2/$Z$15)</f>
        <v>-1.3328767945537156E-2</v>
      </c>
      <c r="BP964" s="61">
        <f>IF($AA$15,$Z$15*($Q964-1)/(1+BO967*($Q964-1)),0)</f>
        <v>-3.6508585217092646E-2</v>
      </c>
      <c r="BQ964" s="114">
        <f>IF(BP964=0,0,-1*BP964^2/$Z$15)</f>
        <v>-1.3328767945537156E-2</v>
      </c>
      <c r="BR964" s="61">
        <f>IF($AA$15,$Z$15*($Q964-1)/(1+BQ967*($Q964-1)),0)</f>
        <v>-3.6508585217092646E-2</v>
      </c>
      <c r="BS964" s="114">
        <f>IF(BR964=0,0,-1*BR964^2/$Z$15)</f>
        <v>-1.3328767945537156E-2</v>
      </c>
      <c r="BT964" s="61">
        <f>IF($AA$15,$Z$15*($Q964-1)/(1+BS967*($Q964-1)),0)</f>
        <v>-3.6508585217092646E-2</v>
      </c>
      <c r="BU964" s="114">
        <f>IF(BT964=0,0,-1*BT964^2/$Z$15)</f>
        <v>-1.3328767945537156E-2</v>
      </c>
      <c r="BV964" s="61">
        <f>IF($AA$15,$Z$15*($Q964-1)/(1+BU967*($Q964-1)),0)</f>
        <v>-3.6508585217092646E-2</v>
      </c>
      <c r="BW964" s="114">
        <f>IF(BV964=0,0,-1*BV964^2/$Z$15)</f>
        <v>-1.3328767945537156E-2</v>
      </c>
      <c r="BX964" s="61">
        <f>IF($AA$15,$Z$15*($Q964-1)/(1+BW967*($Q964-1)),0)</f>
        <v>-3.6508585217092646E-2</v>
      </c>
      <c r="BY964" s="114">
        <f>IF(BX964=0,0,-1*BX964^2/$Z$15)</f>
        <v>-1.3328767945537156E-2</v>
      </c>
      <c r="BZ964" s="61">
        <f>IF($AA$15,$Z$15*($Q964-1)/(1+BY967*($Q964-1)),0)</f>
        <v>-3.6508585217092646E-2</v>
      </c>
      <c r="CA964" s="114">
        <f>IF(BZ964=0,0,-1*BZ964^2/$Z$15)</f>
        <v>-1.3328767945537156E-2</v>
      </c>
      <c r="CB964" s="61">
        <f>IF($AA$15,$Z$15*($Q964-1)/(1+CA967*($Q964-1)),0)</f>
        <v>-3.6508585217092646E-2</v>
      </c>
      <c r="CC964" s="114">
        <f>IF(CB964=0,0,-1*CB964^2/$Z$15)</f>
        <v>-1.3328767945537156E-2</v>
      </c>
      <c r="CD964" s="61">
        <f>IF($AA$15,$Z$15*($Q964-1)/(1+CC967*($Q964-1)),0)</f>
        <v>-3.6508585217092646E-2</v>
      </c>
      <c r="CE964" s="114">
        <f>IF(CD964=0,0,-1*CD964^2/$Z$15)</f>
        <v>-1.3328767945537156E-2</v>
      </c>
      <c r="CF964" s="61">
        <f>IF($AA$15,$Z$15*($Q964-1)/(1+CE967*($Q964-1)),0)</f>
        <v>-3.6508585217092646E-2</v>
      </c>
      <c r="CG964" s="114">
        <f>IF(CF964=0,0,-1*CF964^2/$Z$15)</f>
        <v>-1.3328767945537156E-2</v>
      </c>
      <c r="CH964" s="61">
        <f>IF($AA$15,$Z$15*($Q964-1)/(1+CG967*($Q964-1)),0)</f>
        <v>-3.6508585217092646E-2</v>
      </c>
      <c r="CI964" s="114">
        <f>IF(CH964=0,0,-1*CH964^2/$Z$15)</f>
        <v>-1.3328767945537156E-2</v>
      </c>
      <c r="CJ964" s="61">
        <f>IF($AA$15,$Z$15*($Q964-1)/(1+CI967*($Q964-1)),0)</f>
        <v>-3.6508585217092646E-2</v>
      </c>
      <c r="CK964" s="114">
        <f>IF(CJ964=0,0,-1*CJ964^2/$Z$15)</f>
        <v>-1.3328767945537156E-2</v>
      </c>
      <c r="CL964" s="61">
        <f>IF($AA$15,$Z$15*($Q964-1)/(1+CK967*($Q964-1)),0)</f>
        <v>-3.6508585217092646E-2</v>
      </c>
      <c r="CM964" s="114">
        <f>IF(CL964=0,0,-1*CL964^2/$Z$15)</f>
        <v>-1.3328767945537156E-2</v>
      </c>
      <c r="CN964" s="61">
        <f>IF($AA$15,$Z$15*($Q964-1)/(1+CM967*($Q964-1)),0)</f>
        <v>-3.6508585217092646E-2</v>
      </c>
      <c r="CO964" s="114">
        <f>IF(CN964=0,0,-1*CN964^2/$Z$15)</f>
        <v>-1.3328767945537156E-2</v>
      </c>
      <c r="CP964" s="61">
        <f>IF($AA$15,$Z$15*($Q964-1)/(1+CO967*($Q964-1)),0)</f>
        <v>-3.6508585217092646E-2</v>
      </c>
      <c r="CQ964" s="114">
        <f>IF(CP964=0,0,-1*CP964^2/$Z$15)</f>
        <v>-1.3328767945537156E-2</v>
      </c>
      <c r="CR964" s="61">
        <f>IF($AA$15,$Z$15*($Q964-1)/(1+CQ967*($Q964-1)),0)</f>
        <v>-3.6508585217092646E-2</v>
      </c>
      <c r="CS964" s="114">
        <f>IF(CR964=0,0,-1*CR964^2/$Z$15)</f>
        <v>-1.3328767945537156E-2</v>
      </c>
      <c r="CT964" s="61">
        <f>IF($AA$15,$Z$15*($Q964-1)/(1+CS967*($Q964-1)),0)</f>
        <v>-3.6508585217092646E-2</v>
      </c>
      <c r="CU964" s="114">
        <f>IF(CT964=0,0,-1*CT964^2/$Z$15)</f>
        <v>-1.3328767945537156E-2</v>
      </c>
      <c r="CV964" s="61">
        <f>IF($AA$15,$Z$15*($Q964-1)/(1+CU967*($Q964-1)),0)</f>
        <v>-3.6508585217092646E-2</v>
      </c>
      <c r="CW964" s="114">
        <f>IF(CV964=0,0,-1*CV964^2/$Z$15)</f>
        <v>-1.3328767945537156E-2</v>
      </c>
      <c r="CX964" s="61">
        <f>IF($AA$15,$Z$15*($Q964-1)/(1+CW967*($Q964-1)),0)</f>
        <v>-3.6508585217092646E-2</v>
      </c>
      <c r="CY964" s="114">
        <f>IF(CX964=0,0,-1*CX964^2/$Z$15)</f>
        <v>-1.3328767945537156E-2</v>
      </c>
      <c r="CZ964" s="61">
        <f>IF($AA$15,$Z$15*($Q964-1)/(1+CY967*($Q964-1)),0)</f>
        <v>-3.6508585217092646E-2</v>
      </c>
      <c r="DA964" s="114">
        <f>IF(CZ964=0,0,-1*CZ964^2/$Z$15)</f>
        <v>-1.3328767945537156E-2</v>
      </c>
      <c r="DB964" s="61">
        <f>IF($AA$15,$Z$15*($Q964-1)/(1+DA967*($Q964-1)),0)</f>
        <v>-3.6508585217092646E-2</v>
      </c>
      <c r="DC964" s="114">
        <f>IF(DB964=0,0,-1*DB964^2/$Z$15)</f>
        <v>-1.3328767945537156E-2</v>
      </c>
      <c r="DD964" s="61">
        <f>IF($AA$15,$Z$15*($Q964-1)/(1+DC967*($Q964-1)),0)</f>
        <v>-3.6508585217092646E-2</v>
      </c>
      <c r="DE964" s="114">
        <f>IF(DD964=0,0,-1*DD964^2/$Z$15)</f>
        <v>-1.3328767945537156E-2</v>
      </c>
      <c r="DF964" s="61">
        <f>IF($AA$15,$Z$15*($Q964-1)/(1+DE967*($Q964-1)),0)</f>
        <v>-3.6508585217092646E-2</v>
      </c>
      <c r="DG964" s="114">
        <f>IF(DF964=0,0,-1*DF964^2/$Z$15)</f>
        <v>-1.3328767945537156E-2</v>
      </c>
      <c r="DH964" s="61">
        <f>IF($AA$15,$Z$15*($Q964-1)/(1+DG967*($Q964-1)),0)</f>
        <v>-3.6508585217092646E-2</v>
      </c>
      <c r="DI964" s="114">
        <f>IF(DH964=0,0,-1*DH964^2/$Z$15)</f>
        <v>-1.3328767945537156E-2</v>
      </c>
      <c r="DJ964" s="61">
        <f>IF($AA$15,$Z$15*($Q964-1)/(1+DI967*($Q964-1)),0)</f>
        <v>-3.6508585217092646E-2</v>
      </c>
      <c r="DK964" s="114">
        <f>IF(DJ964=0,0,-1*DJ964^2/$Z$15)</f>
        <v>-1.3328767945537156E-2</v>
      </c>
      <c r="DL964" s="61">
        <f>IF($AA$15,$Z$15*($Q964-1)/(1+DK967*($Q964-1)),0)</f>
        <v>-3.6508585217092646E-2</v>
      </c>
      <c r="DM964" s="154">
        <f>IF(DL964=0,0,-1*DL964^2/$Z$15)</f>
        <v>-1.3328767945537156E-2</v>
      </c>
    </row>
    <row r="965" spans="14:117" x14ac:dyDescent="0.25">
      <c r="N965" s="153">
        <f>$Z$16/(O954*(Q965-1)+1)</f>
        <v>9.604597987751011E-2</v>
      </c>
      <c r="O965" s="170">
        <f t="shared" si="166"/>
        <v>0.11231134918845305</v>
      </c>
      <c r="P965" s="78">
        <v>10</v>
      </c>
      <c r="Q965" s="61">
        <f>IF($AA$16,AV940/AV952,0)</f>
        <v>1.1693498190313283</v>
      </c>
      <c r="R965" s="61">
        <f>IF($AA$16,$Z$16*($Q965-1)/(1+O914*($Q965-1)),0)</f>
        <v>1.626536931094294E-2</v>
      </c>
      <c r="S965" s="114">
        <f>IF(R965=0,0,-1*R965^2/$Z$16)</f>
        <v>-2.6456223882136438E-3</v>
      </c>
      <c r="T965" s="61">
        <f>IF($AA$16,$Z$16*($Q965-1)/(1+S967*($Q965-1)),0)</f>
        <v>1.6255593668844031E-2</v>
      </c>
      <c r="U965" s="114">
        <f>IF(T965=0,0,-1*T965^2/$Z$16)</f>
        <v>-2.6424432552656215E-3</v>
      </c>
      <c r="V965" s="61">
        <f>IF($AA$16,$Z$16*($Q965-1)/(1+U967*($Q965-1)),0)</f>
        <v>1.6265407299265573E-2</v>
      </c>
      <c r="W965" s="114">
        <f>IF(V965=0,0,-1*V965^2/$Z$16)</f>
        <v>-2.645634746110018E-3</v>
      </c>
      <c r="X965" s="61">
        <f>IF($AA$16,$Z$16*($Q965-1)/(1+W967*($Q965-1)),0)</f>
        <v>1.6265369311526372E-2</v>
      </c>
      <c r="Y965" s="114">
        <f>IF(X965=0,0,-1*X965^2/$Z$16)</f>
        <v>-2.645622388403439E-3</v>
      </c>
      <c r="Z965" s="61">
        <f>IF($AA$16,$Z$16*($Q965-1)/(1+Y967*($Q965-1)),0)</f>
        <v>1.6265369310942936E-2</v>
      </c>
      <c r="AA965" s="114">
        <f>IF(Z965=0,0,-1*Z965^2/$Z$16)</f>
        <v>-2.6456223882136429E-3</v>
      </c>
      <c r="AB965" s="61">
        <f>IF($AA$16,$Z$16*($Q965-1)/(1+AA967*($Q965-1)),0)</f>
        <v>1.6265369310942936E-2</v>
      </c>
      <c r="AC965" s="114">
        <f>IF(AB965=0,0,-1*AB965^2/$Z$16)</f>
        <v>-2.6456223882136429E-3</v>
      </c>
      <c r="AD965" s="61">
        <f>IF($AA$16,$Z$16*($Q965-1)/(1+AC967*($Q965-1)),0)</f>
        <v>1.6265369310942936E-2</v>
      </c>
      <c r="AE965" s="114">
        <f>IF(AD965=0,0,-1*AD965^2/$Z$16)</f>
        <v>-2.6456223882136429E-3</v>
      </c>
      <c r="AF965" s="61">
        <f>IF($AA$16,$Z$16*($Q965-1)/(1+AE967*($Q965-1)),0)</f>
        <v>1.6265369310942936E-2</v>
      </c>
      <c r="AG965" s="114">
        <f>IF(AF965=0,0,-1*AF965^2/$Z$16)</f>
        <v>-2.6456223882136429E-3</v>
      </c>
      <c r="AH965" s="61">
        <f>IF($AA$16,$Z$16*($Q965-1)/(1+AG967*($Q965-1)),0)</f>
        <v>1.6265369310942936E-2</v>
      </c>
      <c r="AI965" s="114">
        <f>IF(AH965=0,0,-1*AH965^2/$Z$16)</f>
        <v>-2.6456223882136429E-3</v>
      </c>
      <c r="AJ965" s="61">
        <f>IF($AA$16,$Z$16*($Q965-1)/(1+AI967*($Q965-1)),0)</f>
        <v>1.6265369310942936E-2</v>
      </c>
      <c r="AK965" s="114">
        <f>IF(AJ965=0,0,-1*AJ965^2/$Z$16)</f>
        <v>-2.6456223882136429E-3</v>
      </c>
      <c r="AL965" s="61">
        <f>IF($AA$16,$Z$16*($Q965-1)/(1+AK967*($Q965-1)),0)</f>
        <v>1.6265369310942936E-2</v>
      </c>
      <c r="AM965" s="114">
        <f>IF(AL965=0,0,-1*AL965^2/$Z$16)</f>
        <v>-2.6456223882136429E-3</v>
      </c>
      <c r="AN965" s="61">
        <f>IF($AA$16,$Z$16*($Q965-1)/(1+AM967*($Q965-1)),0)</f>
        <v>1.6265369310942936E-2</v>
      </c>
      <c r="AO965" s="114">
        <f>IF(AN965=0,0,-1*AN965^2/$Z$16)</f>
        <v>-2.6456223882136429E-3</v>
      </c>
      <c r="AP965" s="61">
        <f>IF($AA$16,$Z$16*($Q965-1)/(1+AO967*($Q965-1)),0)</f>
        <v>1.6265369310942936E-2</v>
      </c>
      <c r="AQ965" s="114">
        <f>IF(AP965=0,0,-1*AP965^2/$Z$16)</f>
        <v>-2.6456223882136429E-3</v>
      </c>
      <c r="AR965" s="61">
        <f>IF($AA$16,$Z$16*($Q965-1)/(1+AQ967*($Q965-1)),0)</f>
        <v>1.6265369310942936E-2</v>
      </c>
      <c r="AS965" s="114">
        <f>IF(AR965=0,0,-1*AR965^2/$Z$16)</f>
        <v>-2.6456223882136429E-3</v>
      </c>
      <c r="AT965" s="61">
        <f>IF($AA$16,$Z$16*($Q965-1)/(1+AS967*($Q965-1)),0)</f>
        <v>1.6265369310942936E-2</v>
      </c>
      <c r="AU965" s="114">
        <f>IF(AT965=0,0,-1*AT965^2/$Z$16)</f>
        <v>-2.6456223882136429E-3</v>
      </c>
      <c r="AV965" s="61">
        <f>IF($AA$16,$Z$16*($Q965-1)/(1+AU967*($Q965-1)),0)</f>
        <v>1.6265369310942936E-2</v>
      </c>
      <c r="AW965" s="114">
        <f>IF(AV965=0,0,-1*AV965^2/$Z$16)</f>
        <v>-2.6456223882136429E-3</v>
      </c>
      <c r="AX965" s="61">
        <f>IF($AA$16,$Z$16*($Q965-1)/(1+AW967*($Q965-1)),0)</f>
        <v>1.6265369310942936E-2</v>
      </c>
      <c r="AY965" s="114">
        <f>IF(AX965=0,0,-1*AX965^2/$Z$16)</f>
        <v>-2.6456223882136429E-3</v>
      </c>
      <c r="AZ965" s="61">
        <f>IF($AA$16,$Z$16*($Q965-1)/(1+AY967*($Q965-1)),0)</f>
        <v>1.6265369310942936E-2</v>
      </c>
      <c r="BA965" s="114">
        <f>IF(AZ965=0,0,-1*AZ965^2/$Z$16)</f>
        <v>-2.6456223882136429E-3</v>
      </c>
      <c r="BB965" s="61">
        <f>IF($AA$16,$Z$16*($Q965-1)/(1+BA967*($Q965-1)),0)</f>
        <v>1.6265369310942936E-2</v>
      </c>
      <c r="BC965" s="114">
        <f>IF(BB965=0,0,-1*BB965^2/$Z$16)</f>
        <v>-2.6456223882136429E-3</v>
      </c>
      <c r="BD965" s="61">
        <f>IF($AA$16,$Z$16*($Q965-1)/(1+BC967*($Q965-1)),0)</f>
        <v>1.6265369310942936E-2</v>
      </c>
      <c r="BE965" s="114">
        <f>IF(BD965=0,0,-1*BD965^2/$Z$16)</f>
        <v>-2.6456223882136429E-3</v>
      </c>
      <c r="BF965" s="61">
        <f>IF($AA$16,$Z$16*($Q965-1)/(1+BE967*($Q965-1)),0)</f>
        <v>1.6265369310942936E-2</v>
      </c>
      <c r="BG965" s="114">
        <f>IF(BF965=0,0,-1*BF965^2/$Z$16)</f>
        <v>-2.6456223882136429E-3</v>
      </c>
      <c r="BH965" s="61">
        <f>IF($AA$16,$Z$16*($Q965-1)/(1+BG967*($Q965-1)),0)</f>
        <v>1.6265369310942936E-2</v>
      </c>
      <c r="BI965" s="114">
        <f>IF(BH965=0,0,-1*BH965^2/$Z$16)</f>
        <v>-2.6456223882136429E-3</v>
      </c>
      <c r="BJ965" s="61">
        <f>IF($AA$16,$Z$16*($Q965-1)/(1+BI967*($Q965-1)),0)</f>
        <v>1.6265369310942936E-2</v>
      </c>
      <c r="BK965" s="114">
        <f>IF(BJ965=0,0,-1*BJ965^2/$Z$16)</f>
        <v>-2.6456223882136429E-3</v>
      </c>
      <c r="BL965" s="61">
        <f>IF($AA$16,$Z$16*($Q965-1)/(1+BK967*($Q965-1)),0)</f>
        <v>1.6265369310942936E-2</v>
      </c>
      <c r="BM965" s="114">
        <f>IF(BL965=0,0,-1*BL965^2/$Z$16)</f>
        <v>-2.6456223882136429E-3</v>
      </c>
      <c r="BN965" s="61">
        <f>IF($AA$16,$Z$16*($Q965-1)/(1+BM967*($Q965-1)),0)</f>
        <v>1.6265369310942936E-2</v>
      </c>
      <c r="BO965" s="114">
        <f>IF(BN965=0,0,-1*BN965^2/$Z$16)</f>
        <v>-2.6456223882136429E-3</v>
      </c>
      <c r="BP965" s="61">
        <f>IF($AA$16,$Z$16*($Q965-1)/(1+BO967*($Q965-1)),0)</f>
        <v>1.6265369310942936E-2</v>
      </c>
      <c r="BQ965" s="114">
        <f>IF(BP965=0,0,-1*BP965^2/$Z$16)</f>
        <v>-2.6456223882136429E-3</v>
      </c>
      <c r="BR965" s="61">
        <f>IF($AA$16,$Z$16*($Q965-1)/(1+BQ967*($Q965-1)),0)</f>
        <v>1.6265369310942936E-2</v>
      </c>
      <c r="BS965" s="114">
        <f>IF(BR965=0,0,-1*BR965^2/$Z$16)</f>
        <v>-2.6456223882136429E-3</v>
      </c>
      <c r="BT965" s="61">
        <f>IF($AA$16,$Z$16*($Q965-1)/(1+BS967*($Q965-1)),0)</f>
        <v>1.6265369310942936E-2</v>
      </c>
      <c r="BU965" s="114">
        <f>IF(BT965=0,0,-1*BT965^2/$Z$16)</f>
        <v>-2.6456223882136429E-3</v>
      </c>
      <c r="BV965" s="61">
        <f>IF($AA$16,$Z$16*($Q965-1)/(1+BU967*($Q965-1)),0)</f>
        <v>1.6265369310942936E-2</v>
      </c>
      <c r="BW965" s="114">
        <f>IF(BV965=0,0,-1*BV965^2/$Z$16)</f>
        <v>-2.6456223882136429E-3</v>
      </c>
      <c r="BX965" s="61">
        <f>IF($AA$16,$Z$16*($Q965-1)/(1+BW967*($Q965-1)),0)</f>
        <v>1.6265369310942936E-2</v>
      </c>
      <c r="BY965" s="114">
        <f>IF(BX965=0,0,-1*BX965^2/$Z$16)</f>
        <v>-2.6456223882136429E-3</v>
      </c>
      <c r="BZ965" s="61">
        <f>IF($AA$16,$Z$16*($Q965-1)/(1+BY967*($Q965-1)),0)</f>
        <v>1.6265369310942936E-2</v>
      </c>
      <c r="CA965" s="114">
        <f>IF(BZ965=0,0,-1*BZ965^2/$Z$16)</f>
        <v>-2.6456223882136429E-3</v>
      </c>
      <c r="CB965" s="61">
        <f>IF($AA$16,$Z$16*($Q965-1)/(1+CA967*($Q965-1)),0)</f>
        <v>1.6265369310942936E-2</v>
      </c>
      <c r="CC965" s="114">
        <f>IF(CB965=0,0,-1*CB965^2/$Z$16)</f>
        <v>-2.6456223882136429E-3</v>
      </c>
      <c r="CD965" s="61">
        <f>IF($AA$16,$Z$16*($Q965-1)/(1+CC967*($Q965-1)),0)</f>
        <v>1.6265369310942936E-2</v>
      </c>
      <c r="CE965" s="114">
        <f>IF(CD965=0,0,-1*CD965^2/$Z$16)</f>
        <v>-2.6456223882136429E-3</v>
      </c>
      <c r="CF965" s="61">
        <f>IF($AA$16,$Z$16*($Q965-1)/(1+CE967*($Q965-1)),0)</f>
        <v>1.6265369310942936E-2</v>
      </c>
      <c r="CG965" s="114">
        <f>IF(CF965=0,0,-1*CF965^2/$Z$16)</f>
        <v>-2.6456223882136429E-3</v>
      </c>
      <c r="CH965" s="61">
        <f>IF($AA$16,$Z$16*($Q965-1)/(1+CG967*($Q965-1)),0)</f>
        <v>1.6265369310942936E-2</v>
      </c>
      <c r="CI965" s="114">
        <f>IF(CH965=0,0,-1*CH965^2/$Z$16)</f>
        <v>-2.6456223882136429E-3</v>
      </c>
      <c r="CJ965" s="61">
        <f>IF($AA$16,$Z$16*($Q965-1)/(1+CI967*($Q965-1)),0)</f>
        <v>1.6265369310942936E-2</v>
      </c>
      <c r="CK965" s="114">
        <f>IF(CJ965=0,0,-1*CJ965^2/$Z$16)</f>
        <v>-2.6456223882136429E-3</v>
      </c>
      <c r="CL965" s="61">
        <f>IF($AA$16,$Z$16*($Q965-1)/(1+CK967*($Q965-1)),0)</f>
        <v>1.6265369310942936E-2</v>
      </c>
      <c r="CM965" s="114">
        <f>IF(CL965=0,0,-1*CL965^2/$Z$16)</f>
        <v>-2.6456223882136429E-3</v>
      </c>
      <c r="CN965" s="61">
        <f>IF($AA$16,$Z$16*($Q965-1)/(1+CM967*($Q965-1)),0)</f>
        <v>1.6265369310942936E-2</v>
      </c>
      <c r="CO965" s="114">
        <f>IF(CN965=0,0,-1*CN965^2/$Z$16)</f>
        <v>-2.6456223882136429E-3</v>
      </c>
      <c r="CP965" s="61">
        <f>IF($AA$16,$Z$16*($Q965-1)/(1+CO967*($Q965-1)),0)</f>
        <v>1.6265369310942936E-2</v>
      </c>
      <c r="CQ965" s="114">
        <f>IF(CP965=0,0,-1*CP965^2/$Z$16)</f>
        <v>-2.6456223882136429E-3</v>
      </c>
      <c r="CR965" s="61">
        <f>IF($AA$16,$Z$16*($Q965-1)/(1+CQ967*($Q965-1)),0)</f>
        <v>1.6265369310942936E-2</v>
      </c>
      <c r="CS965" s="114">
        <f>IF(CR965=0,0,-1*CR965^2/$Z$16)</f>
        <v>-2.6456223882136429E-3</v>
      </c>
      <c r="CT965" s="61">
        <f>IF($AA$16,$Z$16*($Q965-1)/(1+CS967*($Q965-1)),0)</f>
        <v>1.6265369310942936E-2</v>
      </c>
      <c r="CU965" s="114">
        <f>IF(CT965=0,0,-1*CT965^2/$Z$16)</f>
        <v>-2.6456223882136429E-3</v>
      </c>
      <c r="CV965" s="61">
        <f>IF($AA$16,$Z$16*($Q965-1)/(1+CU967*($Q965-1)),0)</f>
        <v>1.6265369310942936E-2</v>
      </c>
      <c r="CW965" s="114">
        <f>IF(CV965=0,0,-1*CV965^2/$Z$16)</f>
        <v>-2.6456223882136429E-3</v>
      </c>
      <c r="CX965" s="61">
        <f>IF($AA$16,$Z$16*($Q965-1)/(1+CW967*($Q965-1)),0)</f>
        <v>1.6265369310942936E-2</v>
      </c>
      <c r="CY965" s="114">
        <f>IF(CX965=0,0,-1*CX965^2/$Z$16)</f>
        <v>-2.6456223882136429E-3</v>
      </c>
      <c r="CZ965" s="61">
        <f>IF($AA$16,$Z$16*($Q965-1)/(1+CY967*($Q965-1)),0)</f>
        <v>1.6265369310942936E-2</v>
      </c>
      <c r="DA965" s="114">
        <f>IF(CZ965=0,0,-1*CZ965^2/$Z$16)</f>
        <v>-2.6456223882136429E-3</v>
      </c>
      <c r="DB965" s="61">
        <f>IF($AA$16,$Z$16*($Q965-1)/(1+DA967*($Q965-1)),0)</f>
        <v>1.6265369310942936E-2</v>
      </c>
      <c r="DC965" s="114">
        <f>IF(DB965=0,0,-1*DB965^2/$Z$16)</f>
        <v>-2.6456223882136429E-3</v>
      </c>
      <c r="DD965" s="61">
        <f>IF($AA$16,$Z$16*($Q965-1)/(1+DC967*($Q965-1)),0)</f>
        <v>1.6265369310942936E-2</v>
      </c>
      <c r="DE965" s="114">
        <f>IF(DD965=0,0,-1*DD965^2/$Z$16)</f>
        <v>-2.6456223882136429E-3</v>
      </c>
      <c r="DF965" s="61">
        <f>IF($AA$16,$Z$16*($Q965-1)/(1+DE967*($Q965-1)),0)</f>
        <v>1.6265369310942936E-2</v>
      </c>
      <c r="DG965" s="114">
        <f>IF(DF965=0,0,-1*DF965^2/$Z$16)</f>
        <v>-2.6456223882136429E-3</v>
      </c>
      <c r="DH965" s="61">
        <f>IF($AA$16,$Z$16*($Q965-1)/(1+DG967*($Q965-1)),0)</f>
        <v>1.6265369310942936E-2</v>
      </c>
      <c r="DI965" s="114">
        <f>IF(DH965=0,0,-1*DH965^2/$Z$16)</f>
        <v>-2.6456223882136429E-3</v>
      </c>
      <c r="DJ965" s="61">
        <f>IF($AA$16,$Z$16*($Q965-1)/(1+DI967*($Q965-1)),0)</f>
        <v>1.6265369310942936E-2</v>
      </c>
      <c r="DK965" s="114">
        <f>IF(DJ965=0,0,-1*DJ965^2/$Z$16)</f>
        <v>-2.6456223882136429E-3</v>
      </c>
      <c r="DL965" s="61">
        <f>IF($AA$16,$Z$16*($Q965-1)/(1+DK967*($Q965-1)),0)</f>
        <v>1.6265369310942936E-2</v>
      </c>
      <c r="DM965" s="154">
        <f>IF(DL965=0,0,-1*DL965^2/$Z$16)</f>
        <v>-2.6456223882136429E-3</v>
      </c>
    </row>
    <row r="966" spans="14:117" x14ac:dyDescent="0.25">
      <c r="N966" s="157">
        <f>SUM(N956:N965)</f>
        <v>1</v>
      </c>
      <c r="O966" s="167">
        <f>SUM(O956:O965)</f>
        <v>1</v>
      </c>
      <c r="P966" s="162"/>
      <c r="Q966" s="61"/>
      <c r="R966" s="61">
        <f t="shared" ref="R966:CC966" si="167">SUM(R956:R965)</f>
        <v>9.298117831235686E-16</v>
      </c>
      <c r="S966" s="61">
        <f t="shared" si="167"/>
        <v>-1.3100737044740269</v>
      </c>
      <c r="T966" s="61">
        <f t="shared" si="167"/>
        <v>-4.8247584300414349E-3</v>
      </c>
      <c r="U966" s="61">
        <f t="shared" si="167"/>
        <v>-1.299911101871702</v>
      </c>
      <c r="V966" s="61">
        <f t="shared" si="167"/>
        <v>1.8811509484836786E-5</v>
      </c>
      <c r="W966" s="61">
        <f t="shared" si="167"/>
        <v>-1.3101139454967798</v>
      </c>
      <c r="X966" s="61">
        <f t="shared" si="167"/>
        <v>2.8890691575189642E-10</v>
      </c>
      <c r="Y966" s="61">
        <f t="shared" si="167"/>
        <v>-1.3100737050920093</v>
      </c>
      <c r="Z966" s="61">
        <f t="shared" si="167"/>
        <v>-1.0061396160665481E-16</v>
      </c>
      <c r="AA966" s="61">
        <f t="shared" si="167"/>
        <v>-1.3100737044740247</v>
      </c>
      <c r="AB966" s="61">
        <f t="shared" si="167"/>
        <v>6.591949208711867E-17</v>
      </c>
      <c r="AC966" s="61">
        <f t="shared" si="167"/>
        <v>-1.3100737044740252</v>
      </c>
      <c r="AD966" s="61">
        <f t="shared" si="167"/>
        <v>-1.0061396160665481E-16</v>
      </c>
      <c r="AE966" s="61">
        <f t="shared" si="167"/>
        <v>-1.3100737044740247</v>
      </c>
      <c r="AF966" s="61">
        <f t="shared" si="167"/>
        <v>6.591949208711867E-17</v>
      </c>
      <c r="AG966" s="61">
        <f t="shared" si="167"/>
        <v>-1.3100737044740252</v>
      </c>
      <c r="AH966" s="61">
        <f t="shared" si="167"/>
        <v>0</v>
      </c>
      <c r="AI966" s="61">
        <f t="shared" si="167"/>
        <v>-1.3100737044740252</v>
      </c>
      <c r="AJ966" s="61">
        <f t="shared" si="167"/>
        <v>0</v>
      </c>
      <c r="AK966" s="61">
        <f t="shared" si="167"/>
        <v>-1.3100737044740252</v>
      </c>
      <c r="AL966" s="61">
        <f t="shared" si="167"/>
        <v>0</v>
      </c>
      <c r="AM966" s="61">
        <f t="shared" si="167"/>
        <v>-1.3100737044740252</v>
      </c>
      <c r="AN966" s="61">
        <f t="shared" si="167"/>
        <v>0</v>
      </c>
      <c r="AO966" s="61">
        <f t="shared" si="167"/>
        <v>-1.3100737044740252</v>
      </c>
      <c r="AP966" s="61">
        <f t="shared" si="167"/>
        <v>0</v>
      </c>
      <c r="AQ966" s="61">
        <f t="shared" si="167"/>
        <v>-1.3100737044740252</v>
      </c>
      <c r="AR966" s="61">
        <f t="shared" si="167"/>
        <v>0</v>
      </c>
      <c r="AS966" s="61">
        <f t="shared" si="167"/>
        <v>-1.3100737044740252</v>
      </c>
      <c r="AT966" s="61">
        <f t="shared" si="167"/>
        <v>0</v>
      </c>
      <c r="AU966" s="61">
        <f t="shared" si="167"/>
        <v>-1.3100737044740252</v>
      </c>
      <c r="AV966" s="61">
        <f t="shared" si="167"/>
        <v>0</v>
      </c>
      <c r="AW966" s="61">
        <f t="shared" si="167"/>
        <v>-1.3100737044740252</v>
      </c>
      <c r="AX966" s="61">
        <f t="shared" si="167"/>
        <v>0</v>
      </c>
      <c r="AY966" s="61">
        <f t="shared" si="167"/>
        <v>-1.3100737044740252</v>
      </c>
      <c r="AZ966" s="61">
        <f t="shared" si="167"/>
        <v>0</v>
      </c>
      <c r="BA966" s="61">
        <f t="shared" si="167"/>
        <v>-1.3100737044740252</v>
      </c>
      <c r="BB966" s="61">
        <f t="shared" si="167"/>
        <v>0</v>
      </c>
      <c r="BC966" s="61">
        <f t="shared" si="167"/>
        <v>-1.3100737044740252</v>
      </c>
      <c r="BD966" s="61">
        <f t="shared" si="167"/>
        <v>0</v>
      </c>
      <c r="BE966" s="61">
        <f t="shared" si="167"/>
        <v>-1.3100737044740252</v>
      </c>
      <c r="BF966" s="61">
        <f t="shared" si="167"/>
        <v>0</v>
      </c>
      <c r="BG966" s="61">
        <f t="shared" si="167"/>
        <v>-1.3100737044740252</v>
      </c>
      <c r="BH966" s="61">
        <f t="shared" si="167"/>
        <v>0</v>
      </c>
      <c r="BI966" s="61">
        <f t="shared" si="167"/>
        <v>-1.3100737044740252</v>
      </c>
      <c r="BJ966" s="61">
        <f t="shared" si="167"/>
        <v>0</v>
      </c>
      <c r="BK966" s="61">
        <f t="shared" si="167"/>
        <v>-1.3100737044740252</v>
      </c>
      <c r="BL966" s="61">
        <f t="shared" si="167"/>
        <v>0</v>
      </c>
      <c r="BM966" s="61">
        <f t="shared" si="167"/>
        <v>-1.3100737044740252</v>
      </c>
      <c r="BN966" s="61">
        <f t="shared" si="167"/>
        <v>0</v>
      </c>
      <c r="BO966" s="61">
        <f t="shared" si="167"/>
        <v>-1.3100737044740252</v>
      </c>
      <c r="BP966" s="61">
        <f t="shared" si="167"/>
        <v>0</v>
      </c>
      <c r="BQ966" s="61">
        <f t="shared" si="167"/>
        <v>-1.3100737044740252</v>
      </c>
      <c r="BR966" s="61">
        <f t="shared" si="167"/>
        <v>0</v>
      </c>
      <c r="BS966" s="61">
        <f t="shared" si="167"/>
        <v>-1.3100737044740252</v>
      </c>
      <c r="BT966" s="61">
        <f t="shared" si="167"/>
        <v>0</v>
      </c>
      <c r="BU966" s="61">
        <f t="shared" si="167"/>
        <v>-1.3100737044740252</v>
      </c>
      <c r="BV966" s="61">
        <f t="shared" si="167"/>
        <v>0</v>
      </c>
      <c r="BW966" s="61">
        <f t="shared" si="167"/>
        <v>-1.3100737044740252</v>
      </c>
      <c r="BX966" s="61">
        <f t="shared" si="167"/>
        <v>0</v>
      </c>
      <c r="BY966" s="61">
        <f t="shared" si="167"/>
        <v>-1.3100737044740252</v>
      </c>
      <c r="BZ966" s="61">
        <f t="shared" si="167"/>
        <v>0</v>
      </c>
      <c r="CA966" s="61">
        <f t="shared" si="167"/>
        <v>-1.3100737044740252</v>
      </c>
      <c r="CB966" s="61">
        <f t="shared" si="167"/>
        <v>0</v>
      </c>
      <c r="CC966" s="61">
        <f t="shared" si="167"/>
        <v>-1.3100737044740252</v>
      </c>
      <c r="CD966" s="61">
        <f t="shared" ref="CD966:DM966" si="168">SUM(CD956:CD965)</f>
        <v>0</v>
      </c>
      <c r="CE966" s="61">
        <f t="shared" si="168"/>
        <v>-1.3100737044740252</v>
      </c>
      <c r="CF966" s="61">
        <f t="shared" si="168"/>
        <v>0</v>
      </c>
      <c r="CG966" s="61">
        <f t="shared" si="168"/>
        <v>-1.3100737044740252</v>
      </c>
      <c r="CH966" s="61">
        <f t="shared" si="168"/>
        <v>0</v>
      </c>
      <c r="CI966" s="61">
        <f t="shared" si="168"/>
        <v>-1.3100737044740252</v>
      </c>
      <c r="CJ966" s="61">
        <f t="shared" si="168"/>
        <v>0</v>
      </c>
      <c r="CK966" s="61">
        <f t="shared" si="168"/>
        <v>-1.3100737044740252</v>
      </c>
      <c r="CL966" s="61">
        <f t="shared" si="168"/>
        <v>0</v>
      </c>
      <c r="CM966" s="61">
        <f t="shared" si="168"/>
        <v>-1.3100737044740252</v>
      </c>
      <c r="CN966" s="61">
        <f t="shared" si="168"/>
        <v>0</v>
      </c>
      <c r="CO966" s="61">
        <f t="shared" si="168"/>
        <v>-1.3100737044740252</v>
      </c>
      <c r="CP966" s="61">
        <f t="shared" si="168"/>
        <v>0</v>
      </c>
      <c r="CQ966" s="61">
        <f t="shared" si="168"/>
        <v>-1.3100737044740252</v>
      </c>
      <c r="CR966" s="61">
        <f t="shared" si="168"/>
        <v>0</v>
      </c>
      <c r="CS966" s="61">
        <f t="shared" si="168"/>
        <v>-1.3100737044740252</v>
      </c>
      <c r="CT966" s="61">
        <f t="shared" si="168"/>
        <v>0</v>
      </c>
      <c r="CU966" s="61">
        <f t="shared" si="168"/>
        <v>-1.3100737044740252</v>
      </c>
      <c r="CV966" s="61">
        <f t="shared" si="168"/>
        <v>0</v>
      </c>
      <c r="CW966" s="61">
        <f t="shared" si="168"/>
        <v>-1.3100737044740252</v>
      </c>
      <c r="CX966" s="61">
        <f t="shared" si="168"/>
        <v>0</v>
      </c>
      <c r="CY966" s="61">
        <f t="shared" si="168"/>
        <v>-1.3100737044740252</v>
      </c>
      <c r="CZ966" s="61">
        <f t="shared" si="168"/>
        <v>0</v>
      </c>
      <c r="DA966" s="61">
        <f t="shared" si="168"/>
        <v>-1.3100737044740252</v>
      </c>
      <c r="DB966" s="61">
        <f t="shared" si="168"/>
        <v>0</v>
      </c>
      <c r="DC966" s="61">
        <f t="shared" si="168"/>
        <v>-1.3100737044740252</v>
      </c>
      <c r="DD966" s="61">
        <f t="shared" si="168"/>
        <v>0</v>
      </c>
      <c r="DE966" s="61">
        <f t="shared" si="168"/>
        <v>-1.3100737044740252</v>
      </c>
      <c r="DF966" s="61">
        <f t="shared" si="168"/>
        <v>0</v>
      </c>
      <c r="DG966" s="61">
        <f t="shared" si="168"/>
        <v>-1.3100737044740252</v>
      </c>
      <c r="DH966" s="61">
        <f t="shared" si="168"/>
        <v>0</v>
      </c>
      <c r="DI966" s="61">
        <f t="shared" si="168"/>
        <v>-1.3100737044740252</v>
      </c>
      <c r="DJ966" s="61">
        <f t="shared" si="168"/>
        <v>0</v>
      </c>
      <c r="DK966" s="61">
        <f t="shared" si="168"/>
        <v>-1.3100737044740252</v>
      </c>
      <c r="DL966" s="61">
        <f t="shared" si="168"/>
        <v>0</v>
      </c>
      <c r="DM966" s="77">
        <f t="shared" si="168"/>
        <v>-1.3100737044740252</v>
      </c>
    </row>
    <row r="967" spans="14:117" x14ac:dyDescent="0.25">
      <c r="N967" s="54" t="s">
        <v>624</v>
      </c>
      <c r="O967" s="55"/>
      <c r="P967" s="174" t="b">
        <f>IF(P968,IF(AND((ABS(DM967-DK967)&lt;0.001),(O954&gt;=0),(O954&lt;=1)),TRUE,FALSE),FALSE)</f>
        <v>1</v>
      </c>
      <c r="Q967" s="54"/>
      <c r="R967" s="55" t="s">
        <v>623</v>
      </c>
      <c r="S967" s="166">
        <f>$O$34-R966/S966</f>
        <v>0.2467916431865004</v>
      </c>
      <c r="T967" s="165">
        <f>ABS(U967-S967)</f>
        <v>3.7116064499291002E-3</v>
      </c>
      <c r="U967" s="164">
        <f>S967-T966/U966</f>
        <v>0.2430800367365713</v>
      </c>
      <c r="V967" s="165">
        <f>ABS(W967-U967)</f>
        <v>1.4358681967696629E-5</v>
      </c>
      <c r="W967" s="164">
        <f>U967-V966/W966</f>
        <v>0.243094395418539</v>
      </c>
      <c r="X967" s="165">
        <f>ABS(Y967-W967)</f>
        <v>2.2052723536170049E-10</v>
      </c>
      <c r="Y967" s="164">
        <f>W967-X966/Y966</f>
        <v>0.24309439563906624</v>
      </c>
      <c r="Z967" s="165">
        <f>ABS(AA967-Y967)</f>
        <v>8.3266726846886741E-17</v>
      </c>
      <c r="AA967" s="164">
        <f>Y967-Z966/AA966</f>
        <v>0.24309439563906615</v>
      </c>
      <c r="AB967" s="165">
        <f>ABS(AC967-AA967)</f>
        <v>5.5511151231257827E-17</v>
      </c>
      <c r="AC967" s="164">
        <f>AA967-AB966/AC966</f>
        <v>0.24309439563906621</v>
      </c>
      <c r="AD967" s="165">
        <f>ABS(AE967-AC967)</f>
        <v>8.3266726846886741E-17</v>
      </c>
      <c r="AE967" s="164">
        <f>AC967-AD966/AE966</f>
        <v>0.24309439563906612</v>
      </c>
      <c r="AF967" s="165">
        <f>ABS(AG967-AE967)</f>
        <v>5.5511151231257827E-17</v>
      </c>
      <c r="AG967" s="164">
        <f>AE967-AF966/AG966</f>
        <v>0.24309439563906618</v>
      </c>
      <c r="AH967" s="165">
        <f>ABS(AI967-AG967)</f>
        <v>0</v>
      </c>
      <c r="AI967" s="164">
        <f>AG967-AH966/AI966</f>
        <v>0.24309439563906618</v>
      </c>
      <c r="AJ967" s="165">
        <f>ABS(AK967-AI967)</f>
        <v>0</v>
      </c>
      <c r="AK967" s="164">
        <f>AI967-AJ966/AK966</f>
        <v>0.24309439563906618</v>
      </c>
      <c r="AL967" s="165">
        <f>ABS(AM967-AK967)</f>
        <v>0</v>
      </c>
      <c r="AM967" s="164">
        <f>AK967-AL966/AM966</f>
        <v>0.24309439563906618</v>
      </c>
      <c r="AN967" s="165">
        <f>ABS(AO967-AM967)</f>
        <v>0</v>
      </c>
      <c r="AO967" s="164">
        <f>AM967-AN966/AO966</f>
        <v>0.24309439563906618</v>
      </c>
      <c r="AP967" s="165">
        <f>ABS(AQ967-AO967)</f>
        <v>0</v>
      </c>
      <c r="AQ967" s="164">
        <f>AO967-AP966/AQ966</f>
        <v>0.24309439563906618</v>
      </c>
      <c r="AR967" s="165">
        <f>ABS(AS967-AQ967)</f>
        <v>0</v>
      </c>
      <c r="AS967" s="164">
        <f>AQ967-AR966/AS966</f>
        <v>0.24309439563906618</v>
      </c>
      <c r="AT967" s="165">
        <f>ABS(AU967-AS967)</f>
        <v>0</v>
      </c>
      <c r="AU967" s="164">
        <f>AS967-AT966/AU966</f>
        <v>0.24309439563906618</v>
      </c>
      <c r="AV967" s="165">
        <f>ABS(AW967-AU967)</f>
        <v>0</v>
      </c>
      <c r="AW967" s="164">
        <f>AU967-AV966/AW966</f>
        <v>0.24309439563906618</v>
      </c>
      <c r="AX967" s="165">
        <f>ABS(AY967-AW967)</f>
        <v>0</v>
      </c>
      <c r="AY967" s="164">
        <f>AW967-AX966/AY966</f>
        <v>0.24309439563906618</v>
      </c>
      <c r="AZ967" s="165">
        <f>ABS(BA967-AY967)</f>
        <v>0</v>
      </c>
      <c r="BA967" s="164">
        <f>AY967-AZ966/BA966</f>
        <v>0.24309439563906618</v>
      </c>
      <c r="BB967" s="165">
        <f>ABS(BC967-BA967)</f>
        <v>0</v>
      </c>
      <c r="BC967" s="164">
        <f>BA967-BB966/BC966</f>
        <v>0.24309439563906618</v>
      </c>
      <c r="BD967" s="165">
        <f>ABS(BE967-BC967)</f>
        <v>0</v>
      </c>
      <c r="BE967" s="164">
        <f>BC967-BD966/BE966</f>
        <v>0.24309439563906618</v>
      </c>
      <c r="BF967" s="165">
        <f>ABS(BG967-BE967)</f>
        <v>0</v>
      </c>
      <c r="BG967" s="164">
        <f>BE967-BF966/BG966</f>
        <v>0.24309439563906618</v>
      </c>
      <c r="BH967" s="165">
        <f>ABS(BI967-BG967)</f>
        <v>0</v>
      </c>
      <c r="BI967" s="164">
        <f>BG967-BH966/BI966</f>
        <v>0.24309439563906618</v>
      </c>
      <c r="BJ967" s="165">
        <f>ABS(BK967-BI967)</f>
        <v>0</v>
      </c>
      <c r="BK967" s="164">
        <f>BI967-BJ966/BK966</f>
        <v>0.24309439563906618</v>
      </c>
      <c r="BL967" s="165">
        <f>ABS(BM967-BK967)</f>
        <v>0</v>
      </c>
      <c r="BM967" s="164">
        <f>BK967-BL966/BM966</f>
        <v>0.24309439563906618</v>
      </c>
      <c r="BN967" s="165">
        <f>ABS(BO967-BM967)</f>
        <v>0</v>
      </c>
      <c r="BO967" s="164">
        <f>BM967-BN966/BO966</f>
        <v>0.24309439563906618</v>
      </c>
      <c r="BP967" s="165">
        <f>ABS(BQ967-BO967)</f>
        <v>0</v>
      </c>
      <c r="BQ967" s="164">
        <f>BO967-BP966/BQ966</f>
        <v>0.24309439563906618</v>
      </c>
      <c r="BR967" s="165">
        <f>ABS(BS967-BQ967)</f>
        <v>0</v>
      </c>
      <c r="BS967" s="164">
        <f>BQ967-BR966/BS966</f>
        <v>0.24309439563906618</v>
      </c>
      <c r="BT967" s="165">
        <f>ABS(BU967-BS967)</f>
        <v>0</v>
      </c>
      <c r="BU967" s="164">
        <f>BS967-BT966/BU966</f>
        <v>0.24309439563906618</v>
      </c>
      <c r="BV967" s="165">
        <f>ABS(BW967-BU967)</f>
        <v>0</v>
      </c>
      <c r="BW967" s="164">
        <f>BU967-BV966/BW966</f>
        <v>0.24309439563906618</v>
      </c>
      <c r="BX967" s="165">
        <f>ABS(BY967-BW967)</f>
        <v>0</v>
      </c>
      <c r="BY967" s="164">
        <f>BW967-BX966/BY966</f>
        <v>0.24309439563906618</v>
      </c>
      <c r="BZ967" s="165">
        <f>ABS(CA967-BY967)</f>
        <v>0</v>
      </c>
      <c r="CA967" s="164">
        <f>BY967-BZ966/CA966</f>
        <v>0.24309439563906618</v>
      </c>
      <c r="CB967" s="165">
        <f>ABS(CC967-CA967)</f>
        <v>0</v>
      </c>
      <c r="CC967" s="164">
        <f>CA967-CB966/CC966</f>
        <v>0.24309439563906618</v>
      </c>
      <c r="CD967" s="165">
        <f>ABS(CE967-CC967)</f>
        <v>0</v>
      </c>
      <c r="CE967" s="164">
        <f>CC967-CD966/CE966</f>
        <v>0.24309439563906618</v>
      </c>
      <c r="CF967" s="165">
        <f>ABS(CG967-CE967)</f>
        <v>0</v>
      </c>
      <c r="CG967" s="164">
        <f>CE967-CF966/CG966</f>
        <v>0.24309439563906618</v>
      </c>
      <c r="CH967" s="165">
        <f>ABS(CI967-CG967)</f>
        <v>0</v>
      </c>
      <c r="CI967" s="164">
        <f>CG967-CH966/CI966</f>
        <v>0.24309439563906618</v>
      </c>
      <c r="CJ967" s="165">
        <f>ABS(CK967-CI967)</f>
        <v>0</v>
      </c>
      <c r="CK967" s="164">
        <f>CI967-CJ966/CK966</f>
        <v>0.24309439563906618</v>
      </c>
      <c r="CL967" s="165">
        <f>ABS(CM967-CK967)</f>
        <v>0</v>
      </c>
      <c r="CM967" s="164">
        <f>CK967-CL966/CM966</f>
        <v>0.24309439563906618</v>
      </c>
      <c r="CN967" s="165">
        <f>ABS(CO967-CM967)</f>
        <v>0</v>
      </c>
      <c r="CO967" s="164">
        <f>CM967-CN966/CO966</f>
        <v>0.24309439563906618</v>
      </c>
      <c r="CP967" s="165">
        <f>ABS(CQ967-CO967)</f>
        <v>0</v>
      </c>
      <c r="CQ967" s="164">
        <f>CO967-CP966/CQ966</f>
        <v>0.24309439563906618</v>
      </c>
      <c r="CR967" s="165">
        <f>ABS(CS967-CQ967)</f>
        <v>0</v>
      </c>
      <c r="CS967" s="164">
        <f>CQ967-CR966/CS966</f>
        <v>0.24309439563906618</v>
      </c>
      <c r="CT967" s="165">
        <f>ABS(CU967-CS967)</f>
        <v>0</v>
      </c>
      <c r="CU967" s="164">
        <f>CS967-CT966/CU966</f>
        <v>0.24309439563906618</v>
      </c>
      <c r="CV967" s="165">
        <f>ABS(CW967-CU967)</f>
        <v>0</v>
      </c>
      <c r="CW967" s="164">
        <f>CU967-CV966/CW966</f>
        <v>0.24309439563906618</v>
      </c>
      <c r="CX967" s="165">
        <f>ABS(CY967-CW967)</f>
        <v>0</v>
      </c>
      <c r="CY967" s="164">
        <f>CW967-CX966/CY966</f>
        <v>0.24309439563906618</v>
      </c>
      <c r="CZ967" s="165">
        <f>ABS(DA967-CY967)</f>
        <v>0</v>
      </c>
      <c r="DA967" s="164">
        <f>CY967-CZ966/DA966</f>
        <v>0.24309439563906618</v>
      </c>
      <c r="DB967" s="165">
        <f>ABS(DC967-DA967)</f>
        <v>0</v>
      </c>
      <c r="DC967" s="164">
        <f>DA967-DB966/DC966</f>
        <v>0.24309439563906618</v>
      </c>
      <c r="DD967" s="165">
        <f>ABS(DE967-DC967)</f>
        <v>0</v>
      </c>
      <c r="DE967" s="164">
        <f>DC967-DD966/DE966</f>
        <v>0.24309439563906618</v>
      </c>
      <c r="DF967" s="165">
        <f>ABS(DG967-DE967)</f>
        <v>0</v>
      </c>
      <c r="DG967" s="164">
        <f>DE967-DF966/DG966</f>
        <v>0.24309439563906618</v>
      </c>
      <c r="DH967" s="165">
        <f>ABS(DI967-DG967)</f>
        <v>0</v>
      </c>
      <c r="DI967" s="164">
        <f>DG967-DH966/DI966</f>
        <v>0.24309439563906618</v>
      </c>
      <c r="DJ967" s="165">
        <f>ABS(DK967-DI967)</f>
        <v>0</v>
      </c>
      <c r="DK967" s="164">
        <f>DI967-DJ966/DK966</f>
        <v>0.24309439563906618</v>
      </c>
      <c r="DL967" s="165">
        <f>ABS(DM967-DK967)</f>
        <v>0</v>
      </c>
      <c r="DM967" s="166">
        <f>DK967-DL966/DM966</f>
        <v>0.24309439563906618</v>
      </c>
    </row>
    <row r="968" spans="14:117" x14ac:dyDescent="0.25">
      <c r="N968" s="70" t="s">
        <v>625</v>
      </c>
      <c r="O968" s="73"/>
      <c r="P968" s="175" t="b">
        <f>IF(ISNUMBER(O954),TRUE,FALSE)</f>
        <v>1</v>
      </c>
      <c r="Q968" s="70"/>
      <c r="R968" s="73"/>
      <c r="S968" s="80"/>
      <c r="T968" s="73"/>
      <c r="U968" s="73"/>
      <c r="V968" s="73"/>
      <c r="W968" s="73"/>
      <c r="X968" s="73"/>
      <c r="Y968" s="73"/>
      <c r="Z968" s="73"/>
      <c r="AA968" s="73"/>
      <c r="AB968" s="73"/>
      <c r="AC968" s="73"/>
      <c r="AD968" s="73"/>
      <c r="AE968" s="73"/>
      <c r="AF968" s="73"/>
      <c r="AG968" s="73"/>
      <c r="AH968" s="73"/>
      <c r="AI968" s="73"/>
      <c r="AJ968" s="73"/>
      <c r="AK968" s="73"/>
      <c r="AL968" s="73"/>
      <c r="AM968" s="73"/>
      <c r="AN968" s="73"/>
      <c r="AO968" s="73"/>
      <c r="AP968" s="73"/>
      <c r="AQ968" s="73"/>
      <c r="AR968" s="73"/>
      <c r="AS968" s="73"/>
      <c r="AT968" s="73"/>
      <c r="AU968" s="73"/>
      <c r="AV968" s="73"/>
      <c r="AW968" s="73"/>
      <c r="AX968" s="73"/>
      <c r="AY968" s="73"/>
      <c r="AZ968" s="73"/>
      <c r="BA968" s="73"/>
      <c r="BB968" s="73"/>
      <c r="BC968" s="73"/>
      <c r="BD968" s="73"/>
      <c r="BE968" s="73"/>
      <c r="BF968" s="73"/>
      <c r="BG968" s="73"/>
      <c r="BH968" s="73"/>
      <c r="BI968" s="73"/>
      <c r="BJ968" s="73"/>
      <c r="BK968" s="73"/>
      <c r="BL968" s="73"/>
      <c r="BM968" s="73"/>
      <c r="BN968" s="73"/>
      <c r="BO968" s="73"/>
      <c r="BP968" s="73"/>
      <c r="BQ968" s="73"/>
      <c r="BR968" s="73"/>
      <c r="BS968" s="73"/>
      <c r="BT968" s="73"/>
      <c r="BU968" s="73"/>
      <c r="BV968" s="73"/>
      <c r="BW968" s="73"/>
      <c r="BX968" s="73"/>
      <c r="BY968" s="73"/>
      <c r="BZ968" s="73"/>
      <c r="CA968" s="73"/>
      <c r="CB968" s="73"/>
      <c r="CC968" s="73"/>
      <c r="CD968" s="73"/>
      <c r="CE968" s="73"/>
      <c r="CF968" s="73"/>
      <c r="CG968" s="73"/>
      <c r="CH968" s="73"/>
      <c r="CI968" s="73"/>
      <c r="CJ968" s="73"/>
      <c r="CK968" s="73"/>
      <c r="CL968" s="73"/>
      <c r="CM968" s="73"/>
      <c r="CN968" s="73"/>
      <c r="CO968" s="73"/>
      <c r="CP968" s="73"/>
      <c r="CQ968" s="73"/>
      <c r="CR968" s="73"/>
      <c r="CS968" s="73"/>
      <c r="CT968" s="73"/>
      <c r="CU968" s="73"/>
      <c r="CV968" s="73"/>
      <c r="CW968" s="73"/>
      <c r="CX968" s="73"/>
      <c r="CY968" s="73"/>
      <c r="CZ968" s="73"/>
      <c r="DA968" s="73"/>
      <c r="DB968" s="73"/>
      <c r="DC968" s="73"/>
      <c r="DD968" s="73"/>
      <c r="DE968" s="73"/>
      <c r="DF968" s="73"/>
      <c r="DG968" s="73"/>
      <c r="DH968" s="73"/>
      <c r="DI968" s="73"/>
      <c r="DJ968" s="73"/>
      <c r="DK968" s="73"/>
      <c r="DL968" s="73"/>
      <c r="DM968" s="80"/>
    </row>
    <row r="969" spans="14:117" x14ac:dyDescent="0.25">
      <c r="N969" s="176" t="s">
        <v>628</v>
      </c>
      <c r="O969" s="177"/>
      <c r="P969" s="178">
        <f>ABS(SUM(Q956:Q965)-SUM(Q916:Q925))</f>
        <v>2.8421709430404007E-14</v>
      </c>
      <c r="T969" s="51"/>
      <c r="V969" s="47"/>
      <c r="W969" s="47"/>
      <c r="AW969" t="s">
        <v>576</v>
      </c>
    </row>
    <row r="970" spans="14:117" x14ac:dyDescent="0.25">
      <c r="N970" s="54" t="s">
        <v>626</v>
      </c>
      <c r="O970" s="58"/>
      <c r="P970" s="171"/>
      <c r="Q970" s="57" t="s">
        <v>545</v>
      </c>
      <c r="R970" s="56"/>
      <c r="S970" s="56"/>
      <c r="T970" s="57"/>
      <c r="U970" s="57"/>
      <c r="V970" s="54">
        <v>1</v>
      </c>
      <c r="W970" s="55">
        <v>2</v>
      </c>
      <c r="X970" s="55">
        <v>3</v>
      </c>
      <c r="Y970" s="55">
        <v>4</v>
      </c>
      <c r="Z970" s="55">
        <v>5</v>
      </c>
      <c r="AA970" s="55">
        <v>6</v>
      </c>
      <c r="AB970" s="55">
        <v>7</v>
      </c>
      <c r="AC970" s="55">
        <v>8</v>
      </c>
      <c r="AD970" s="55">
        <v>9</v>
      </c>
      <c r="AE970" s="58">
        <v>10</v>
      </c>
      <c r="AF970" s="83" t="s">
        <v>569</v>
      </c>
      <c r="AG970" s="54"/>
      <c r="AH970" s="55"/>
      <c r="AI970" s="55"/>
      <c r="AJ970" s="55"/>
      <c r="AK970" s="55"/>
      <c r="AL970" s="55"/>
      <c r="AM970" s="55"/>
      <c r="AN970" s="55"/>
      <c r="AO970" s="55"/>
      <c r="AP970" s="55"/>
      <c r="AQ970" s="55"/>
      <c r="AR970" s="58"/>
      <c r="AS970" s="54"/>
      <c r="AT970" s="55" t="s">
        <v>565</v>
      </c>
      <c r="AU970" s="55" t="s">
        <v>577</v>
      </c>
      <c r="AV970" s="58" t="s">
        <v>578</v>
      </c>
    </row>
    <row r="971" spans="14:117" x14ac:dyDescent="0.25">
      <c r="N971" s="82"/>
      <c r="O971" s="172"/>
      <c r="P971" s="78">
        <v>1</v>
      </c>
      <c r="Q971" s="61">
        <f>N956/N966</f>
        <v>6.5255901885554427E-2</v>
      </c>
      <c r="R971" s="62"/>
      <c r="S971" s="62"/>
      <c r="T971" s="60"/>
      <c r="U971" s="63"/>
      <c r="V971" s="153">
        <f>SQRT($T$51*VLOOKUP(V970,$P$51:$T$60,5))*(1-$Q$20)*Q971*VLOOKUP(V970,P971:Q980,2)</f>
        <v>8.745796466336892E-4</v>
      </c>
      <c r="W971" s="61">
        <f>SQRT($T$51*VLOOKUP(W970,$P$51:$T$60,5))*(1-$R$20)*Q971*VLOOKUP(W970,P971:Q980,2)</f>
        <v>2.3751193897666788E-3</v>
      </c>
      <c r="X971" s="61">
        <f>SQRT($T$51*VLOOKUP(X970,$P$51:$T$60,5))*(1-$S$20)*Q971*VLOOKUP(X970,P971:Q980,2)</f>
        <v>3.7427477086044427E-3</v>
      </c>
      <c r="Y971" s="61">
        <f>SQRT($T$51*VLOOKUP(Y970,$P$51:$T$60,5))*(1-$T$20)*Q971*VLOOKUP(Y970,P971:Q980,2)</f>
        <v>5.0127661046525046E-3</v>
      </c>
      <c r="Z971" s="61">
        <f>SQRT($T$51*VLOOKUP(Z970,$P$51:$T$60,5))*(1-$U$20)*Q971*VLOOKUP(Z970,P971:Q980,2)</f>
        <v>4.7757341586765964E-3</v>
      </c>
      <c r="AA971" s="61">
        <f>SQRT($T$51*VLOOKUP(AA970,$P$51:$T$60,5))*(1-$V$20)*Q971*VLOOKUP(AA970,P971:Q980,2)</f>
        <v>6.2245039735834978E-3</v>
      </c>
      <c r="AB971" s="61">
        <f>SQRT($T$51*VLOOKUP(AB970,$P$51:$T$60,5))*(1-$W$20)*Q971*VLOOKUP(AB970,P971:Q980,2)</f>
        <v>3.3280655389837448E-4</v>
      </c>
      <c r="AC971" s="61">
        <f>SQRT($T$51*VLOOKUP(AC970,$P$51:$T$60,5))*(1-$X$20)*Q971*VLOOKUP(AC970,P971:Q980,2)</f>
        <v>1.5094614876596509E-3</v>
      </c>
      <c r="AD971" s="61">
        <f>SQRT($T$51*VLOOKUP(AD970,$P$51:$T$60,5))*(1-$Y$20)*Q971*VLOOKUP(AD970,P971:Q980,2)</f>
        <v>2.1938973749687386E-3</v>
      </c>
      <c r="AE971" s="155">
        <f>SQRT($T$51*VLOOKUP(AE970,$P$51:$T$60,5))*(1-$Z$20)*Q971*VLOOKUP(AE970,P971:Q980,2)</f>
        <v>1.9477331798708822E-3</v>
      </c>
      <c r="AF971" s="84">
        <f>$U$51*Q971</f>
        <v>1.7489781947841617E-6</v>
      </c>
      <c r="AG971" s="59" t="s">
        <v>69</v>
      </c>
      <c r="AH971" s="61">
        <f>$AE$10*AE981*100000/($T$3*$AE$9)^2</f>
        <v>0.82559276786869618</v>
      </c>
      <c r="AI971" s="65" t="s">
        <v>583</v>
      </c>
      <c r="AJ971" s="66" t="s">
        <v>573</v>
      </c>
      <c r="AK971" s="61">
        <f>(AH978+SQRT(AH980))^(1/3)+(AH978-SQRT(AH980))^(1/3)-AH974/3</f>
        <v>0.16587119894401242</v>
      </c>
      <c r="AL971" s="63">
        <f>AK971^3+AH974*AK971^2+AH975*AK971+AH976</f>
        <v>0</v>
      </c>
      <c r="AM971" s="65" t="s">
        <v>573</v>
      </c>
      <c r="AN971" s="61">
        <f>IF(AH980&gt;=0,AK971,AK978)</f>
        <v>0.16587119894401242</v>
      </c>
      <c r="AO971" s="61">
        <f>IF(AN971&lt;AN972,AN972,AN971)</f>
        <v>0.16587119894401242</v>
      </c>
      <c r="AP971" s="61">
        <f>AO971</f>
        <v>0.16587119894401242</v>
      </c>
      <c r="AQ971" s="67">
        <f>IF(AP971&lt;AP972,AP972,AP971)</f>
        <v>0.16587119894401242</v>
      </c>
      <c r="AR971" s="81"/>
      <c r="AS971" s="59">
        <v>1</v>
      </c>
      <c r="AT971" s="61">
        <f>AT943</f>
        <v>5.4980683411787988E-2</v>
      </c>
      <c r="AU971" s="61">
        <f>SUMPRODUCT(Q971:Q980,$AT$51:$AT$60)</f>
        <v>0.37388646280401749</v>
      </c>
      <c r="AV971" s="68">
        <f>IF($AA$7,EXP((AT971/AH972)*(AQ976-1)-LN(AQ976-AH972)-AH971*(2*AU971/AH971-AT971/AH972)*LN((AQ976+2.41421536*AH972)/(AQ976-0.41421536*AH972))/(AH972*2.82842713)      ),1)</f>
        <v>2.9100436404224386</v>
      </c>
    </row>
    <row r="972" spans="14:117" x14ac:dyDescent="0.25">
      <c r="N972" s="82"/>
      <c r="O972" s="172"/>
      <c r="P972" s="78">
        <v>2</v>
      </c>
      <c r="Q972" s="61">
        <f>N957/N966</f>
        <v>0.10201986773639479</v>
      </c>
      <c r="R972" s="62"/>
      <c r="S972" s="62"/>
      <c r="T972" s="60"/>
      <c r="U972" s="63"/>
      <c r="V972" s="153">
        <f>SQRT($T$52*VLOOKUP(V970,$P$51:$T$60,5))*(1-$Q$21)*Q972*VLOOKUP(V970,P971:Q980,2)</f>
        <v>2.3751193897666788E-3</v>
      </c>
      <c r="W972" s="61">
        <f>SQRT($T$52*VLOOKUP(W970,$P$51:$T$60,5))*(1-$R$21)*Q972*VLOOKUP(W970,P971:Q980,2)</f>
        <v>6.4167648381800099E-3</v>
      </c>
      <c r="X972" s="61">
        <f>SQRT($T$52*VLOOKUP(X970,$P$51:$T$60,5))*(1-$S$21)*Q972*VLOOKUP(X970,P971:Q980,2)</f>
        <v>1.0270557776526549E-2</v>
      </c>
      <c r="Y972" s="61">
        <f>SQRT($T$52*VLOOKUP(Y970,$P$51:$T$60,5))*(1-$T$21)*Q972*VLOOKUP(Y970,P971:Q980,2)</f>
        <v>1.2439963952732768E-2</v>
      </c>
      <c r="Z972" s="61">
        <f>SQRT($T$52*VLOOKUP(Z970,$P$51:$T$60,5))*(1-$U$21)*Q972*VLOOKUP(Z970,P971:Q980,2)</f>
        <v>1.3364764664005692E-2</v>
      </c>
      <c r="AA972" s="61">
        <f>SQRT($T$52*VLOOKUP(AA970,$P$51:$T$60,5))*(1-$V$21)*Q972*VLOOKUP(AA970,P971:Q980,2)</f>
        <v>1.7122524101744488E-2</v>
      </c>
      <c r="AB972" s="61">
        <f>SQRT($T$52*VLOOKUP(AB970,$P$51:$T$60,5))*(1-$W$21)*Q972*VLOOKUP(AB970,P971:Q980,2)</f>
        <v>8.8248763342706421E-4</v>
      </c>
      <c r="AC972" s="61">
        <f>SQRT($T$52*VLOOKUP(AC970,$P$51:$T$60,5))*(1-$X$21)*Q972*VLOOKUP(AC970,P971:Q980,2)</f>
        <v>3.9072066888124566E-3</v>
      </c>
      <c r="AD972" s="61">
        <f>SQRT($T$52*VLOOKUP(AD970,$P$51:$T$60,5))*(1-$Y$21)*Q972*VLOOKUP(AD970,P971:Q980,2)</f>
        <v>5.9471164830769072E-3</v>
      </c>
      <c r="AE972" s="155">
        <f>SQRT($T$52*VLOOKUP(AE970,$P$51:$T$60,5))*(1-$Z$21)*Q972*VLOOKUP(AE970,P971:Q980,2)</f>
        <v>5.3437297635115285E-3</v>
      </c>
      <c r="AF972" s="84">
        <f>$U$52*Q972</f>
        <v>4.1267133777377805E-6</v>
      </c>
      <c r="AG972" s="59" t="s">
        <v>65</v>
      </c>
      <c r="AH972" s="61">
        <f>AF981*$AE$10*100000/($T$3*$AE$9)</f>
        <v>0.10707934474087245</v>
      </c>
      <c r="AI972" s="61"/>
      <c r="AJ972" s="66" t="s">
        <v>574</v>
      </c>
      <c r="AK972" s="66" t="e">
        <f>1/0</f>
        <v>#DIV/0!</v>
      </c>
      <c r="AL972" s="61"/>
      <c r="AM972" s="65" t="s">
        <v>574</v>
      </c>
      <c r="AN972" s="66">
        <f>IF(AH980&gt;=0,0,AK979)</f>
        <v>0</v>
      </c>
      <c r="AO972" s="61">
        <f>IF(AN971&lt;AN972,AN971,AN972)</f>
        <v>0</v>
      </c>
      <c r="AP972" s="61">
        <f>IF(AO972&lt;AO973,AO973,AO972)</f>
        <v>0</v>
      </c>
      <c r="AQ972" s="67">
        <f>IF(AP971&lt;AP972,AP971,AP972)</f>
        <v>0</v>
      </c>
      <c r="AR972" s="81"/>
      <c r="AS972" s="59">
        <v>2</v>
      </c>
      <c r="AT972" s="61">
        <f t="shared" ref="AT972:AT980" si="169">AT944</f>
        <v>8.2978405430088234E-2</v>
      </c>
      <c r="AU972" s="61">
        <f>SUMPRODUCT(Q971:Q980,$AU$51:$AU$60)</f>
        <v>0.64405328265798434</v>
      </c>
      <c r="AV972" s="68">
        <f>IF($AA$8,EXP((AT972/AH972)*(AQ976-1)-LN(AQ976-AH972)-AH971*(2*AU972/AH971-AT972/AH972)*LN((AQ976+2.41421536*AH972)/(AQ976-0.41421536*AH972))/(AH972*2.82842713)      ),1)</f>
        <v>0.61280428596328329</v>
      </c>
    </row>
    <row r="973" spans="14:117" x14ac:dyDescent="0.25">
      <c r="N973" s="82"/>
      <c r="O973" s="172"/>
      <c r="P973" s="78">
        <v>3</v>
      </c>
      <c r="Q973" s="61">
        <f>N958/N966</f>
        <v>0.11931858871593813</v>
      </c>
      <c r="R973" s="62"/>
      <c r="S973" s="62"/>
      <c r="T973" s="60"/>
      <c r="U973" s="63"/>
      <c r="V973" s="153">
        <f>SQRT($T$53*VLOOKUP(V970,$P$51:$T$60,5))*(1-$Q$22)*Q973*VLOOKUP(V970,P971:Q980,2)</f>
        <v>3.7427477086044432E-3</v>
      </c>
      <c r="W973" s="61">
        <f>SQRT($T$53*VLOOKUP(W970,$P$51:$T$60,5))*(1-$R$22)*Q973*VLOOKUP(W970,P971:Q980,2)</f>
        <v>1.0270557776526549E-2</v>
      </c>
      <c r="X973" s="61">
        <f>SQRT($T$53*VLOOKUP(X970,$P$51:$T$60,5))*(1-$S$22)*Q973*VLOOKUP(X970,P971:Q980,2)</f>
        <v>1.6475094344743455E-2</v>
      </c>
      <c r="Y973" s="61">
        <f>SQRT($T$53*VLOOKUP(Y970,$P$51:$T$60,5))*(1-$T$22)*Q973*VLOOKUP(Y970,P971:Q980,2)</f>
        <v>2.1977133335018668E-2</v>
      </c>
      <c r="Z973" s="61">
        <f>SQRT($T$53*VLOOKUP(Z970,$P$51:$T$60,5))*(1-$U$22)*Q973*VLOOKUP(Z970,P971:Q980,2)</f>
        <v>2.1438356796703549E-2</v>
      </c>
      <c r="AA973" s="61">
        <f>SQRT($T$53*VLOOKUP(AA970,$P$51:$T$60,5))*(1-$V$22)*Q973*VLOOKUP(AA970,P971:Q980,2)</f>
        <v>2.6913561996921184E-2</v>
      </c>
      <c r="AB973" s="61">
        <f>SQRT($T$53*VLOOKUP(AB970,$P$51:$T$60,5))*(1-$W$22)*Q973*VLOOKUP(AB970,P971:Q980,2)</f>
        <v>1.3638083410751614E-3</v>
      </c>
      <c r="AC973" s="61">
        <f>SQRT($T$53*VLOOKUP(AC970,$P$51:$T$60,5))*(1-$X$22)*Q973*VLOOKUP(AC970,P971:Q980,2)</f>
        <v>6.3191281039796402E-3</v>
      </c>
      <c r="AD973" s="61">
        <f>SQRT($T$53*VLOOKUP(AD970,$P$51:$T$60,5))*(1-$Y$22)*Q973*VLOOKUP(AD970,P971:Q980,2)</f>
        <v>9.4825507303575602E-3</v>
      </c>
      <c r="AE973" s="155">
        <f>SQRT($T$53*VLOOKUP(AE970,$P$51:$T$60,5))*(1-$Z$22)*Q973*VLOOKUP(AE970,P971:Q980,2)</f>
        <v>8.6393865235248491E-3</v>
      </c>
      <c r="AF973" s="84">
        <f>$U$53*Q973</f>
        <v>6.7229293447545388E-6</v>
      </c>
      <c r="AG973" s="82"/>
      <c r="AH973" s="65"/>
      <c r="AI973" s="61"/>
      <c r="AJ973" s="66" t="s">
        <v>575</v>
      </c>
      <c r="AK973" s="66" t="e">
        <f>1/0</f>
        <v>#DIV/0!</v>
      </c>
      <c r="AL973" s="61"/>
      <c r="AM973" s="65" t="s">
        <v>575</v>
      </c>
      <c r="AN973" s="66">
        <f>IF(AH980&gt;=0,0,AK980)</f>
        <v>0</v>
      </c>
      <c r="AO973" s="61">
        <f>AN973</f>
        <v>0</v>
      </c>
      <c r="AP973" s="61">
        <f>IF(AO972&lt;AO973,AO972,AO973)</f>
        <v>0</v>
      </c>
      <c r="AQ973" s="67">
        <f>AP973</f>
        <v>0</v>
      </c>
      <c r="AR973" s="81"/>
      <c r="AS973" s="59">
        <v>3</v>
      </c>
      <c r="AT973" s="61">
        <f t="shared" si="169"/>
        <v>0.11558353539329831</v>
      </c>
      <c r="AU973" s="61">
        <f>SUMPRODUCT(Q971:Q980,$AV$51:$AV$60)</f>
        <v>0.89314761726728853</v>
      </c>
      <c r="AV973" s="68">
        <f>IF($AA$9,EXP((AT973/AH972)*(AQ976-1)-LN(AQ976-AH972)-AH971*(2*AU973/AH971-AT973/AH972)*LN((AQ976+2.41421536*AH972)/(AQ976-0.41421536*AH972))/(AH972*2.82842713)      ),1)</f>
        <v>0.17156850668848939</v>
      </c>
    </row>
    <row r="974" spans="14:117" x14ac:dyDescent="0.25">
      <c r="N974" s="82"/>
      <c r="O974" s="172"/>
      <c r="P974" s="78">
        <v>4</v>
      </c>
      <c r="Q974" s="61">
        <f>N959/N966</f>
        <v>0.12592706197499928</v>
      </c>
      <c r="R974" s="62"/>
      <c r="S974" s="62"/>
      <c r="T974" s="60"/>
      <c r="U974" s="63"/>
      <c r="V974" s="153">
        <f>SQRT($T$54*VLOOKUP(V970,$P$51:$T$60,5))*(1-$Q$23)*Q974*VLOOKUP(V970,P971:Q980,2)</f>
        <v>5.0127661046525046E-3</v>
      </c>
      <c r="W974" s="61">
        <f>SQRT($T$54*VLOOKUP(W970,$P$51:$T$60,5))*(1-$R$23)*Q974*VLOOKUP(W970,P971:Q980,2)</f>
        <v>1.2439963952732768E-2</v>
      </c>
      <c r="X974" s="61">
        <f>SQRT($T$54*VLOOKUP(X970,$P$51:$T$60,5))*(1-$S$23)*Q974*VLOOKUP(X970,P971:Q980,2)</f>
        <v>2.1977133335018668E-2</v>
      </c>
      <c r="Y974" s="61">
        <f>SQRT($T$54*VLOOKUP(Y970,$P$51:$T$60,5))*(1-$T$23)*Q974*VLOOKUP(Y970,P971:Q980,2)</f>
        <v>2.951109059327256E-2</v>
      </c>
      <c r="Z974" s="61">
        <f>SQRT($T$54*VLOOKUP(Z970,$P$51:$T$60,5))*(1-$U$23)*Q974*VLOOKUP(Z970,P971:Q980,2)</f>
        <v>2.8481935469210684E-2</v>
      </c>
      <c r="AA974" s="61">
        <f>SQRT($T$54*VLOOKUP(AA970,$P$51:$T$60,5))*(1-$V$23)*Q974*VLOOKUP(AA970,P971:Q980,2)</f>
        <v>3.4270001075718343E-2</v>
      </c>
      <c r="AB974" s="61">
        <f>SQRT($T$54*VLOOKUP(AB970,$P$51:$T$60,5))*(1-$W$23)*Q974*VLOOKUP(AB970,P971:Q980,2)</f>
        <v>1.8356661021447988E-3</v>
      </c>
      <c r="AC974" s="61">
        <f>SQRT($T$54*VLOOKUP(AC970,$P$51:$T$60,5))*(1-$X$23)*Q974*VLOOKUP(AC970,P971:Q980,2)</f>
        <v>8.3685478634224642E-3</v>
      </c>
      <c r="AD974" s="61">
        <f>SQRT($T$54*VLOOKUP(AD970,$P$51:$T$60,5))*(1-$Y$23)*Q974*VLOOKUP(AD970,P971:Q980,2)</f>
        <v>1.3912775631755249E-2</v>
      </c>
      <c r="AE974" s="155">
        <f>SQRT($T$54*VLOOKUP(AE970,$P$51:$T$60,5))*(1-$Z$23)*Q974*VLOOKUP(AE970,P971:Q980,2)</f>
        <v>1.0496675165995995E-2</v>
      </c>
      <c r="AF974" s="84">
        <f>$U$54*Q974</f>
        <v>9.1154605156425501E-6</v>
      </c>
      <c r="AG974" s="59" t="s">
        <v>570</v>
      </c>
      <c r="AH974" s="60">
        <f>AH972-1</f>
        <v>-0.89292065525912756</v>
      </c>
      <c r="AI974" s="61"/>
      <c r="AJ974" s="66"/>
      <c r="AK974" s="61"/>
      <c r="AL974" s="61"/>
      <c r="AM974" s="50"/>
      <c r="AN974" s="65"/>
      <c r="AO974" s="65"/>
      <c r="AP974" s="65"/>
      <c r="AQ974" s="65"/>
      <c r="AR974" s="81"/>
      <c r="AS974" s="59">
        <v>4</v>
      </c>
      <c r="AT974" s="61">
        <f t="shared" si="169"/>
        <v>0.14849269129567372</v>
      </c>
      <c r="AU974" s="61">
        <f>SUMPRODUCT(Q971:Q980,$AW$51:$AW$60)</f>
        <v>1.111504853005024</v>
      </c>
      <c r="AV974" s="68">
        <f>IF($AA$10,EXP((AT974/AH972)*(AQ976-1)-LN(AQ976-AH972)-AH971*(2*AU974/AH971-AT974/AH972)*LN((AQ976+2.41421536*AH972)/(AQ976-0.41421536*AH972))/(AH972*2.82842713)      ),1)</f>
        <v>6.2368915175565892E-2</v>
      </c>
    </row>
    <row r="975" spans="14:117" x14ac:dyDescent="0.25">
      <c r="N975" s="82"/>
      <c r="O975" s="172"/>
      <c r="P975" s="78">
        <v>5</v>
      </c>
      <c r="Q975" s="61">
        <f>N960/N966</f>
        <v>0.12573146516577921</v>
      </c>
      <c r="R975" s="62"/>
      <c r="S975" s="62"/>
      <c r="T975" s="60"/>
      <c r="U975" s="63"/>
      <c r="V975" s="153">
        <f>SQRT($T$55*VLOOKUP(V970,$P$51:$T$60,5))*(1-$Q$24)*Q975*VLOOKUP(V970,P971:Q980,2)</f>
        <v>4.7757341586765964E-3</v>
      </c>
      <c r="W975" s="61">
        <f>SQRT($T$55*VLOOKUP(W970,$P$51:$T$60,5))*(1-$R$24)*Q975*VLOOKUP(W970,P971:Q980,2)</f>
        <v>1.3364764664005692E-2</v>
      </c>
      <c r="X975" s="61">
        <f>SQRT($T$55*VLOOKUP(X970,$P$51:$T$60,5))*(1-$S$24)*Q975*VLOOKUP(X970,P971:Q980,2)</f>
        <v>2.1438356796703553E-2</v>
      </c>
      <c r="Y975" s="61">
        <f>SQRT($T$55*VLOOKUP(Y970,$P$51:$T$60,5))*(1-$T$24)*Q975*VLOOKUP(Y970,P971:Q980,2)</f>
        <v>2.8481935469210684E-2</v>
      </c>
      <c r="Z975" s="61">
        <f>SQRT($T$55*VLOOKUP(Z970,$P$51:$T$60,5))*(1-$U$24)*Q975*VLOOKUP(Z970,P971:Q980,2)</f>
        <v>2.746669284112959E-2</v>
      </c>
      <c r="AA975" s="61">
        <f>SQRT($T$55*VLOOKUP(AA970,$P$51:$T$60,5))*(1-$V$24)*Q975*VLOOKUP(AA970,P971:Q980,2)</f>
        <v>3.5703738018628396E-2</v>
      </c>
      <c r="AB975" s="61">
        <f>SQRT($T$55*VLOOKUP(AB970,$P$51:$T$60,5))*(1-$W$24)*Q975*VLOOKUP(AB970,P971:Q980,2)</f>
        <v>1.7260905956863648E-3</v>
      </c>
      <c r="AC975" s="61">
        <f>SQRT($T$55*VLOOKUP(AC970,$P$51:$T$60,5))*(1-$X$24)*Q975*VLOOKUP(AC970,P971:Q980,2)</f>
        <v>8.1973699568869771E-3</v>
      </c>
      <c r="AD975" s="61">
        <f>SQRT($T$55*VLOOKUP(AD970,$P$51:$T$60,5))*(1-$Y$24)*Q975*VLOOKUP(AD970,P971:Q980,2)</f>
        <v>1.2786006307952213E-2</v>
      </c>
      <c r="AE975" s="155">
        <f>SQRT($T$55*VLOOKUP(AE970,$P$51:$T$60,5))*(1-$Z$24)*Q975*VLOOKUP(AE970,P971:Q980,2)</f>
        <v>1.1155065762635674E-2</v>
      </c>
      <c r="AF975" s="84">
        <f>$U$55*Q975</f>
        <v>9.0992505941158085E-6</v>
      </c>
      <c r="AG975" s="59" t="s">
        <v>571</v>
      </c>
      <c r="AH975" s="60">
        <f>AH971-3*AH972*AH972-2*AH972</f>
        <v>0.57703612017654748</v>
      </c>
      <c r="AI975" s="61" t="s">
        <v>584</v>
      </c>
      <c r="AJ975" s="66" t="s">
        <v>585</v>
      </c>
      <c r="AK975" s="61">
        <f>AH978^2/AH979^3</f>
        <v>-0.41970654245973366</v>
      </c>
      <c r="AL975" s="61"/>
      <c r="AM975" s="50"/>
      <c r="AN975" s="65"/>
      <c r="AO975" s="65"/>
      <c r="AP975" s="65"/>
      <c r="AQ975" s="65"/>
      <c r="AR975" s="81"/>
      <c r="AS975" s="59">
        <v>5</v>
      </c>
      <c r="AT975" s="61">
        <f t="shared" si="169"/>
        <v>0.14845922339919562</v>
      </c>
      <c r="AU975" s="61">
        <f>SUMPRODUCT(Q971:Q980,$AX$51:$AX$60)</f>
        <v>1.1051290498112136</v>
      </c>
      <c r="AV975" s="68">
        <f>IF($AA$11,EXP((AT975/AH972)*(AQ976-1)-LN(AQ976-AH972)-AH971*(2*AU975/AH971-AT975/AH972)*LN((AQ976+2.41421536*AH972)/(AQ976-0.41421536*AH972))/(AH972*2.82842713)      ),1)</f>
        <v>6.5687956295352068E-2</v>
      </c>
    </row>
    <row r="976" spans="14:117" x14ac:dyDescent="0.25">
      <c r="N976" s="82"/>
      <c r="O976" s="172"/>
      <c r="P976" s="78">
        <v>6</v>
      </c>
      <c r="Q976" s="61">
        <f>N961/N966</f>
        <v>0.12962149435870352</v>
      </c>
      <c r="R976" s="62"/>
      <c r="S976" s="62"/>
      <c r="T976" s="60"/>
      <c r="U976" s="63"/>
      <c r="V976" s="153">
        <f>SQRT($T$56*VLOOKUP(V970,$P$51:$T$60,5))*(1-$Q$25)*Q976*VLOOKUP(V970,P971:Q980,2)</f>
        <v>6.2245039735834978E-3</v>
      </c>
      <c r="W976" s="61">
        <f>SQRT($T$56*VLOOKUP(W970,$P$51:$T$60,5))*(1-$R$25)*Q976*VLOOKUP(W970,P971:Q980,2)</f>
        <v>1.7122524101744488E-2</v>
      </c>
      <c r="X976" s="61">
        <f>SQRT($T$56*VLOOKUP(X970,$P$51:$T$60,5))*(1-$S$25)*Q976*VLOOKUP(X970,P971:Q980,2)</f>
        <v>2.6913561996921184E-2</v>
      </c>
      <c r="Y976" s="61">
        <f>SQRT($T$56*VLOOKUP(Y970,$P$51:$T$60,5))*(1-$T$25)*Q976*VLOOKUP(Y970,P971:Q980,2)</f>
        <v>3.4270001075718336E-2</v>
      </c>
      <c r="Z976" s="61">
        <f>SQRT($T$56*VLOOKUP(Z970,$P$51:$T$60,5))*(1-$U$25)*Q976*VLOOKUP(Z970,P971:Q980,2)</f>
        <v>3.5703738018628396E-2</v>
      </c>
      <c r="AA976" s="61">
        <f>SQRT($T$56*VLOOKUP(AA970,$P$51:$T$60,5))*(1-$V$25)*Q976*VLOOKUP(AA970,P971:Q980,2)</f>
        <v>4.6411008266491589E-2</v>
      </c>
      <c r="AB976" s="61">
        <f>SQRT($T$56*VLOOKUP(AB970,$P$51:$T$60,5))*(1-$W$25)*Q976*VLOOKUP(AB970,P971:Q980,2)</f>
        <v>2.4771877718045253E-3</v>
      </c>
      <c r="AC976" s="61">
        <f>SQRT($T$56*VLOOKUP(AC970,$P$51:$T$60,5))*(1-$X$25)*Q976*VLOOKUP(AC970,P971:Q980,2)</f>
        <v>1.0629057498755104E-2</v>
      </c>
      <c r="AD976" s="61">
        <f>SQRT($T$56*VLOOKUP(AD970,$P$51:$T$60,5))*(1-$Y$25)*Q976*VLOOKUP(AD970,P971:Q980,2)</f>
        <v>1.6348249020684921E-2</v>
      </c>
      <c r="AE976" s="155">
        <f>SQRT($T$56*VLOOKUP(AE970,$P$51:$T$60,5))*(1-$Z$25)*Q976*VLOOKUP(AE970,P971:Q980,2)</f>
        <v>1.4500382258373697E-2</v>
      </c>
      <c r="AF976" s="84">
        <f>$U$56*Q976</f>
        <v>1.1669666207778801E-5</v>
      </c>
      <c r="AG976" s="59" t="s">
        <v>572</v>
      </c>
      <c r="AH976" s="60">
        <f>-1*AH971*AH972+AH972^2+AH972^3</f>
        <v>-7.5710176260850623E-2</v>
      </c>
      <c r="AI976" s="61"/>
      <c r="AJ976" s="66" t="s">
        <v>586</v>
      </c>
      <c r="AK976" s="61" t="e">
        <f>SQRT(1-AK975)/SQRT(AK975)*AH978/ABS(AH978)</f>
        <v>#NUM!</v>
      </c>
      <c r="AL976" s="61"/>
      <c r="AM976" s="50"/>
      <c r="AN976" s="65"/>
      <c r="AO976" s="65"/>
      <c r="AP976" s="65" t="s">
        <v>579</v>
      </c>
      <c r="AQ976" s="61">
        <f>IF(AH980&gt;=0,AQ971,AQ973)</f>
        <v>0.16587119894401242</v>
      </c>
      <c r="AR976" s="81"/>
      <c r="AS976" s="59">
        <v>6</v>
      </c>
      <c r="AT976" s="61">
        <f t="shared" si="169"/>
        <v>0.18468301041282212</v>
      </c>
      <c r="AU976" s="61">
        <f>SUMPRODUCT(Q971:Q980,$AY$51:$AY$60)</f>
        <v>1.3674229046513737</v>
      </c>
      <c r="AV976" s="68">
        <f>IF($AA$12,EXP((AT976/AH972)*(AQ976-1)-LN(AQ976-AH972)-AH971*(2*AU976/AH971-AT976/AH972)*LN((AQ976+2.41421536*AH972)/(AQ976-0.41421536*AH972))/(AH972*2.82842713)      ),1)</f>
        <v>1.7990836363085228E-2</v>
      </c>
    </row>
    <row r="977" spans="14:58" x14ac:dyDescent="0.25">
      <c r="N977" s="82"/>
      <c r="O977" s="172"/>
      <c r="P977" s="78">
        <v>7</v>
      </c>
      <c r="Q977" s="61">
        <f>N962/N966</f>
        <v>3.9090198547356667E-2</v>
      </c>
      <c r="R977" s="62"/>
      <c r="S977" s="62"/>
      <c r="T977" s="60"/>
      <c r="U977" s="63"/>
      <c r="V977" s="153">
        <f>SQRT($T$57*VLOOKUP(V970,$P$51:$T$60,5))*(1-$Q$26)*Q977*VLOOKUP(V970,P971:Q980,2)</f>
        <v>3.3280655389837448E-4</v>
      </c>
      <c r="W977" s="61">
        <f>SQRT($T$57*VLOOKUP(W970,$P$51:$T$60,5))*(1-$R$26)*Q977*VLOOKUP(W970,P971:Q980,2)</f>
        <v>8.8248763342706432E-4</v>
      </c>
      <c r="X977" s="61">
        <f>SQRT($T$57*VLOOKUP(X970,$P$51:$T$60,5))*(1-$S$26)*Q977*VLOOKUP(X970,P971:Q980,2)</f>
        <v>1.3638083410751612E-3</v>
      </c>
      <c r="Y977" s="61">
        <f>SQRT($T$57*VLOOKUP(Y970,$P$51:$T$60,5))*(1-$T$26)*Q977*VLOOKUP(Y970,P971:Q980,2)</f>
        <v>1.8356661021447986E-3</v>
      </c>
      <c r="Z977" s="61">
        <f>SQRT($T$57*VLOOKUP(Z970,$P$51:$T$60,5))*(1-$U$26)*Q977*VLOOKUP(Z970,P971:Q980,2)</f>
        <v>1.7260905956863646E-3</v>
      </c>
      <c r="AA977" s="61">
        <f>SQRT($T$57*VLOOKUP(AA970,$P$51:$T$60,5))*(1-$V$26)*Q977*VLOOKUP(AA970,P971:Q980,2)</f>
        <v>2.4771877718045253E-3</v>
      </c>
      <c r="AB977" s="61">
        <f>SQRT($T$57*VLOOKUP(AB970,$P$51:$T$60,5))*(1-$W$26)*Q977*VLOOKUP(AB970,P971:Q980,2)</f>
        <v>1.349045080021718E-4</v>
      </c>
      <c r="AC977" s="61">
        <f>SQRT($T$57*VLOOKUP(AC970,$P$51:$T$60,5))*(1-$X$26)*Q977*VLOOKUP(AC970,P971:Q980,2)</f>
        <v>6.6393087048023387E-4</v>
      </c>
      <c r="AD977" s="61">
        <f>SQRT($T$57*VLOOKUP(AD970,$P$51:$T$60,5))*(1-$Y$26)*Q977*VLOOKUP(AD970,P971:Q980,2)</f>
        <v>7.7444842053888481E-4</v>
      </c>
      <c r="AE977" s="155">
        <f>SQRT($T$57*VLOOKUP(AE970,$P$51:$T$60,5))*(1-$Z$26)*Q977*VLOOKUP(AE970,P971:Q980,2)</f>
        <v>7.1485572249764182E-4</v>
      </c>
      <c r="AF977" s="84">
        <f>$U$57*Q977</f>
        <v>9.4011282942068586E-7</v>
      </c>
      <c r="AG977" s="82"/>
      <c r="AH977" s="65"/>
      <c r="AI977" s="61"/>
      <c r="AJ977" s="66" t="s">
        <v>587</v>
      </c>
      <c r="AK977" s="61" t="e">
        <f>IF(ATAN(AK976)&lt;0,ATAN(AK976)+PI(),ATAN(AK976))</f>
        <v>#NUM!</v>
      </c>
      <c r="AL977" s="61"/>
      <c r="AM977" s="50"/>
      <c r="AN977" s="65"/>
      <c r="AO977" s="65"/>
      <c r="AP977" s="65"/>
      <c r="AQ977" s="65"/>
      <c r="AR977" s="81"/>
      <c r="AS977" s="59">
        <v>7</v>
      </c>
      <c r="AT977" s="61">
        <f t="shared" si="169"/>
        <v>4.9335284646156045E-2</v>
      </c>
      <c r="AU977" s="61">
        <f>SUMPRODUCT(Q971:Q980,$AZ$51:$AZ$60)</f>
        <v>0.23481514829060801</v>
      </c>
      <c r="AV977" s="68">
        <f>IF($AA$13,EXP((AT977/AH972)*(AQ976-1)-LN(AQ976-AH972)-AH971*(2*AU977/AH971-AT977/AH972)*LN((AQ976+2.41421536*AH972)/(AQ976-0.41421536*AH972))/(AH972*2.82842713)      ),1)</f>
        <v>8.0117645940138686</v>
      </c>
    </row>
    <row r="978" spans="14:58" x14ac:dyDescent="0.25">
      <c r="N978" s="82"/>
      <c r="O978" s="172"/>
      <c r="P978" s="78">
        <v>8</v>
      </c>
      <c r="Q978" s="61">
        <f>N963/N966</f>
        <v>8.8114409278777422E-2</v>
      </c>
      <c r="R978" s="62"/>
      <c r="S978" s="62"/>
      <c r="T978" s="60"/>
      <c r="U978" s="63"/>
      <c r="V978" s="153">
        <f>SQRT($T$58*VLOOKUP(V970,$P$51:$T$60,5))*(1-$Q$27)*Q978*VLOOKUP(V970,P971:Q980,2)</f>
        <v>1.5094614876596509E-3</v>
      </c>
      <c r="W978" s="61">
        <f>SQRT($T$58*VLOOKUP(W970,$P$51:$T$60,5))*(1-$R$27)*Q978*VLOOKUP(W970,P971:Q980,2)</f>
        <v>3.9072066888124566E-3</v>
      </c>
      <c r="X978" s="61">
        <f>SQRT($T$58*VLOOKUP(X970,$P$51:$T$60,5))*(1-$S$27)*Q978*VLOOKUP(X970,P971:Q980,2)</f>
        <v>6.3191281039796411E-3</v>
      </c>
      <c r="Y978" s="61">
        <f>SQRT($T$58*VLOOKUP(Y970,$P$51:$T$60,5))*(1-$T$27)*Q978*VLOOKUP(Y970,P971:Q980,2)</f>
        <v>8.3685478634224642E-3</v>
      </c>
      <c r="Z978" s="61">
        <f>SQRT($T$58*VLOOKUP(Z970,$P$51:$T$60,5))*(1-$U$27)*Q978*VLOOKUP(Z970,P971:Q980,2)</f>
        <v>8.1973699568869771E-3</v>
      </c>
      <c r="AA978" s="61">
        <f>SQRT($T$58*VLOOKUP(AA970,$P$51:$T$60,5))*(1-$V$27)*Q978*VLOOKUP(AA970,P971:Q980,2)</f>
        <v>1.0629057498755104E-2</v>
      </c>
      <c r="AB978" s="61">
        <f>SQRT($T$58*VLOOKUP(AB970,$P$51:$T$60,5))*(1-$W$27)*Q978*VLOOKUP(AB970,P971:Q980,2)</f>
        <v>6.6393087048023376E-4</v>
      </c>
      <c r="AC978" s="61">
        <f>SQRT($T$58*VLOOKUP(AC970,$P$51:$T$60,5))*(1-$X$27)*Q978*VLOOKUP(AC970,P971:Q980,2)</f>
        <v>3.159201714008832E-3</v>
      </c>
      <c r="AD978" s="61">
        <f>SQRT($T$58*VLOOKUP(AD970,$P$51:$T$60,5))*(1-$Y$27)*Q978*VLOOKUP(AD970,P971:Q980,2)</f>
        <v>4.1087068784430997E-3</v>
      </c>
      <c r="AE978" s="155">
        <f>SQRT($T$58*VLOOKUP(AE970,$P$51:$T$60,5))*(1-$Z$27)*Q978*VLOOKUP(AE970,P971:Q980,2)</f>
        <v>3.574353588123289E-3</v>
      </c>
      <c r="AF978" s="84">
        <f>$U$58*Q978</f>
        <v>2.3505652948042727E-6</v>
      </c>
      <c r="AG978" s="59" t="s">
        <v>582</v>
      </c>
      <c r="AH978" s="61">
        <f>AH974*AH975/6-AH976/2-AH974^3/27</f>
        <v>-2.1651632747368574E-2</v>
      </c>
      <c r="AI978" s="61"/>
      <c r="AJ978" s="66" t="s">
        <v>573</v>
      </c>
      <c r="AK978" s="61" t="e">
        <f>2*SQRT(AH979)*COS(AK977/3)-AH974/3</f>
        <v>#NUM!</v>
      </c>
      <c r="AL978" s="69" t="e">
        <f>AK978^3+AH974*AK978^2+AH975*AK978+AH976</f>
        <v>#NUM!</v>
      </c>
      <c r="AM978" s="50"/>
      <c r="AN978" s="65"/>
      <c r="AO978" s="65"/>
      <c r="AP978" s="65"/>
      <c r="AQ978" s="65"/>
      <c r="AR978" s="81"/>
      <c r="AS978" s="59">
        <v>8</v>
      </c>
      <c r="AT978" s="61">
        <f t="shared" si="169"/>
        <v>5.4723128868748194E-2</v>
      </c>
      <c r="AU978" s="61">
        <f>SUMPRODUCT(Q971:Q980,$BA$51:$BA$60)</f>
        <v>0.4817514986499834</v>
      </c>
      <c r="AV978" s="68">
        <f>IF($AA$14,EXP((AT978/AH972)*(AQ976-1)-LN(AQ976-AH972)-AH971*(2*AU978/AH971-AT978/AH972)*LN((AQ976+2.41421536*AH972)/(AQ976-0.41421536*AH972))/(AH972*2.82842713)      ),1)</f>
        <v>1.1867180463947435</v>
      </c>
    </row>
    <row r="979" spans="14:58" x14ac:dyDescent="0.25">
      <c r="N979" s="82"/>
      <c r="O979" s="172"/>
      <c r="P979" s="78">
        <v>9</v>
      </c>
      <c r="Q979" s="61">
        <f>N964/N966</f>
        <v>0.10887503245898648</v>
      </c>
      <c r="R979" s="62"/>
      <c r="S979" s="62"/>
      <c r="T979" s="60"/>
      <c r="U979" s="63"/>
      <c r="V979" s="153">
        <f>SQRT($T$59*VLOOKUP(V970,$P$51:$T$60,5))*(1-$Q$28)*Q979*VLOOKUP(V970,P971:Q980,2)</f>
        <v>2.1938973749687386E-3</v>
      </c>
      <c r="W979" s="61">
        <f>SQRT($T$59*VLOOKUP(W970,$P$51:$T$60,5))*(1-$R$28)*Q979*VLOOKUP(W970,P971:Q980,2)</f>
        <v>5.9471164830769072E-3</v>
      </c>
      <c r="X979" s="61">
        <f>SQRT($T$59*VLOOKUP(X970,$P$51:$T$60,5))*(1-$S$28)*Q979*VLOOKUP(X970,P971:Q980,2)</f>
        <v>9.4825507303575602E-3</v>
      </c>
      <c r="Y979" s="61">
        <f>SQRT($T$59*VLOOKUP(Y970,$P$51:$T$60,5))*(1-$T$28)*Q979*VLOOKUP(Y970,P971:Q980,2)</f>
        <v>1.3912775631755249E-2</v>
      </c>
      <c r="Z979" s="61">
        <f>SQRT($T$59*VLOOKUP(Z970,$P$51:$T$60,5))*(1-$U$28)*Q979*VLOOKUP(Z970,P971:Q980,2)</f>
        <v>1.2786006307952213E-2</v>
      </c>
      <c r="AA979" s="61">
        <f>SQRT($T$59*VLOOKUP(AA970,$P$51:$T$60,5))*(1-$V$28)*Q979*VLOOKUP(AA970,P971:Q980,2)</f>
        <v>1.6348249020684921E-2</v>
      </c>
      <c r="AB979" s="61">
        <f>SQRT($T$59*VLOOKUP(AB970,$P$51:$T$60,5))*(1-$W$28)*Q979*VLOOKUP(AB970,P971:Q980,2)</f>
        <v>7.7444842053888481E-4</v>
      </c>
      <c r="AC979" s="61">
        <f>SQRT($T$59*VLOOKUP(AC970,$P$51:$T$60,5))*(1-$X$28)*Q979*VLOOKUP(AC970,P971:Q980,2)</f>
        <v>4.1087068784431005E-3</v>
      </c>
      <c r="AD979" s="61">
        <f>SQRT($T$59*VLOOKUP(AD970,$P$51:$T$60,5))*(1-$Y$28)*Q979*VLOOKUP(AD970,P971:Q980,2)</f>
        <v>6.5590705693434606E-3</v>
      </c>
      <c r="AE979" s="155">
        <f>SQRT($T$59*VLOOKUP(AE970,$P$51:$T$60,5))*(1-$Z$28)*Q979*VLOOKUP(AE970,P971:Q980,2)</f>
        <v>5.4511747086748389E-3</v>
      </c>
      <c r="AF979" s="84">
        <f>$U$59*Q979</f>
        <v>2.9410262625552348E-6</v>
      </c>
      <c r="AG979" s="59" t="s">
        <v>558</v>
      </c>
      <c r="AH979" s="61">
        <f>AH974^2/9-AH975/3</f>
        <v>-0.10375567377125031</v>
      </c>
      <c r="AI979" s="61"/>
      <c r="AJ979" s="66" t="s">
        <v>574</v>
      </c>
      <c r="AK979" s="61" t="e">
        <f>2*SQRT(AH979)*COS((AK977+2*PI())/3)-AH974/3</f>
        <v>#NUM!</v>
      </c>
      <c r="AL979" s="69" t="e">
        <f>AK979^3+AK979^2*AH974+AK979*AH975+AH976</f>
        <v>#NUM!</v>
      </c>
      <c r="AM979" s="50"/>
      <c r="AN979" s="65"/>
      <c r="AO979" s="50"/>
      <c r="AP979" s="65"/>
      <c r="AQ979" s="65"/>
      <c r="AR979" s="81"/>
      <c r="AS979" s="59">
        <v>9</v>
      </c>
      <c r="AT979" s="61">
        <f t="shared" si="169"/>
        <v>5.5413571276127595E-2</v>
      </c>
      <c r="AU979" s="61">
        <f>SUMPRODUCT(Q971:Q980,$BB$51:$BB$60)</f>
        <v>0.59958801671221862</v>
      </c>
      <c r="AV979" s="68">
        <f>IF($AA$15,EXP((AT979/AH972)*(AQ976-1)-LN(AQ976-AH972)-AH971*(2*AU979/AH971-AT979/AH972)*LN((AQ976+2.41421536*AH972)/(AQ976-0.41421536*AH972))/(AH972*2.82842713)      ),1)</f>
        <v>0.45596616122409672</v>
      </c>
    </row>
    <row r="980" spans="14:58" x14ac:dyDescent="0.25">
      <c r="N980" s="82"/>
      <c r="O980" s="172"/>
      <c r="P980" s="78">
        <v>10</v>
      </c>
      <c r="Q980" s="61">
        <f>N965/N966</f>
        <v>9.604597987751011E-2</v>
      </c>
      <c r="R980" s="62"/>
      <c r="S980" s="62"/>
      <c r="T980" s="60"/>
      <c r="U980" s="63"/>
      <c r="V980" s="153">
        <f>SQRT($T$60*VLOOKUP(V970,$P$51:$T$60,5))*(1-$Q$29)*Q980*VLOOKUP(V970,P971:Q980,2)</f>
        <v>1.9477331798708822E-3</v>
      </c>
      <c r="W980" s="61">
        <f>SQRT($T$60*VLOOKUP(W970,$P$51:$T$60,5))*(1-$R$29)*Q980*VLOOKUP(W970,P971:Q980,2)</f>
        <v>5.3437297635115276E-3</v>
      </c>
      <c r="X980" s="61">
        <f>SQRT($T$60*VLOOKUP(X970,$P$51:$T$60,5))*(1-$S$29)*Q980*VLOOKUP(X970,P971:Q980,2)</f>
        <v>8.6393865235248508E-3</v>
      </c>
      <c r="Y980" s="61">
        <f>SQRT($T$60*VLOOKUP(Y970,$P$51:$T$60,5))*(1-$T$29)*Q980*VLOOKUP(Y970,P971:Q980,2)</f>
        <v>1.0496675165995995E-2</v>
      </c>
      <c r="Z980" s="61">
        <f>SQRT($T$60*VLOOKUP(Z970,$P$51:$T$60,5))*(1-$U$29)*Q980*VLOOKUP(Z970,P971:Q980,2)</f>
        <v>1.1155065762635676E-2</v>
      </c>
      <c r="AA980" s="61">
        <f>SQRT($T$60*VLOOKUP(AA970,$P$51:$T$60,5))*(1-$V$29)*Q980*VLOOKUP(AA970,P971:Q980,2)</f>
        <v>1.4500382258373697E-2</v>
      </c>
      <c r="AB980" s="61">
        <f>SQRT($T$60*VLOOKUP(AB970,$P$51:$T$60,5))*(1-$W$29)*Q980*VLOOKUP(AB970,P971:Q980,2)</f>
        <v>7.1485572249764193E-4</v>
      </c>
      <c r="AC980" s="61">
        <f>SQRT($T$60*VLOOKUP(AC970,$P$51:$T$60,5))*(1-$X$29)*Q980*VLOOKUP(AC970,P971:Q980,2)</f>
        <v>3.574353588123289E-3</v>
      </c>
      <c r="AD980" s="61">
        <f>SQRT($T$60*VLOOKUP(AD970,$P$51:$T$60,5))*(1-$Y$29)*Q980*VLOOKUP(AD970,P971:Q980,2)</f>
        <v>5.451174708674838E-3</v>
      </c>
      <c r="AE980" s="155">
        <f>SQRT($T$60*VLOOKUP(AE970,$P$51:$T$60,5))*(1-$Z$29)*Q980*VLOOKUP(AE970,P971:Q980,2)</f>
        <v>4.5304140869261312E-3</v>
      </c>
      <c r="AF980" s="84">
        <f>$U$60*Q980</f>
        <v>3.4840553871940001E-6</v>
      </c>
      <c r="AG980" s="59" t="s">
        <v>72</v>
      </c>
      <c r="AH980" s="63">
        <f>AH978^2-AH979^3</f>
        <v>1.5857479135068134E-3</v>
      </c>
      <c r="AI980" s="61"/>
      <c r="AJ980" s="66" t="s">
        <v>575</v>
      </c>
      <c r="AK980" s="61" t="e">
        <f>2*SQRT(AH979)*COS((AK977+4*PI())/3)-AH974/3</f>
        <v>#NUM!</v>
      </c>
      <c r="AL980" s="69" t="e">
        <f>AK980^3+AK980^2*AH974+AH975*AK980+AH976</f>
        <v>#NUM!</v>
      </c>
      <c r="AM980" s="50"/>
      <c r="AN980" s="65"/>
      <c r="AO980" s="50"/>
      <c r="AP980" s="65"/>
      <c r="AQ980" s="65"/>
      <c r="AR980" s="81"/>
      <c r="AS980" s="59">
        <v>10</v>
      </c>
      <c r="AT980" s="61">
        <f t="shared" si="169"/>
        <v>7.4413442121268769E-2</v>
      </c>
      <c r="AU980" s="61">
        <f>SUMPRODUCT(Q971:Q980,$BC$51:$BC$60)</f>
        <v>0.58144344983031626</v>
      </c>
      <c r="AV980" s="68">
        <f>IF($AA$16,EXP((AT980/AH972)*(AQ976-1)-LN(AQ976-AH972)-AH971*(2*AU980/AH971-AT980/AH972)*LN((AQ976+2.41421536*AH972)/(AQ976-0.41421536*AH972))/(AH972*2.82842713)      ),1)</f>
        <v>0.83642818941387087</v>
      </c>
      <c r="AW980" s="65"/>
      <c r="AX980" s="65"/>
      <c r="AY980" s="65"/>
      <c r="AZ980" s="65"/>
      <c r="BA980" s="65"/>
      <c r="BB980" s="65"/>
      <c r="BC980" s="65"/>
      <c r="BD980" s="65"/>
    </row>
    <row r="981" spans="14:58" x14ac:dyDescent="0.25">
      <c r="N981" s="173"/>
      <c r="O981" s="80"/>
      <c r="P981" s="93"/>
      <c r="Q981" s="72">
        <f>SUM(Q971:Q980)</f>
        <v>1</v>
      </c>
      <c r="R981" s="73"/>
      <c r="S981" s="73"/>
      <c r="T981" s="73"/>
      <c r="U981" s="73"/>
      <c r="V981" s="70"/>
      <c r="W981" s="73"/>
      <c r="X981" s="73"/>
      <c r="Y981" s="73"/>
      <c r="Z981" s="73"/>
      <c r="AA981" s="73"/>
      <c r="AB981" s="73"/>
      <c r="AC981" s="73"/>
      <c r="AD981" s="73"/>
      <c r="AE981" s="88">
        <f>SUM(V971:AE980)</f>
        <v>0.98094535243175696</v>
      </c>
      <c r="AF981" s="85">
        <f>SUM(AF971:AF980)</f>
        <v>5.2198758008787829E-5</v>
      </c>
      <c r="AG981" s="70"/>
      <c r="AH981" s="73"/>
      <c r="AI981" s="74"/>
      <c r="AJ981" s="75"/>
      <c r="AK981" s="74"/>
      <c r="AL981" s="74"/>
      <c r="AM981" s="76"/>
      <c r="AN981" s="73"/>
      <c r="AO981" s="76"/>
      <c r="AP981" s="73"/>
      <c r="AQ981" s="73"/>
      <c r="AR981" s="80"/>
      <c r="AS981" s="70"/>
      <c r="AT981" s="73"/>
      <c r="AU981" s="73"/>
      <c r="AV981" s="77"/>
      <c r="AW981" s="65"/>
      <c r="AX981" s="65"/>
      <c r="AY981" s="65"/>
      <c r="AZ981" s="65"/>
      <c r="BA981" s="65"/>
      <c r="BB981" s="65"/>
      <c r="BC981" s="65"/>
      <c r="BD981" s="65"/>
    </row>
    <row r="982" spans="14:58" x14ac:dyDescent="0.25">
      <c r="N982" s="82" t="s">
        <v>590</v>
      </c>
      <c r="O982" s="81"/>
      <c r="P982" s="171"/>
      <c r="Q982" s="57" t="s">
        <v>560</v>
      </c>
      <c r="R982" s="55"/>
      <c r="S982" s="55"/>
      <c r="T982" s="55"/>
      <c r="U982" s="56"/>
      <c r="V982" s="54">
        <v>1</v>
      </c>
      <c r="W982" s="55">
        <v>2</v>
      </c>
      <c r="X982" s="55">
        <v>3</v>
      </c>
      <c r="Y982" s="55">
        <v>4</v>
      </c>
      <c r="Z982" s="55">
        <v>5</v>
      </c>
      <c r="AA982" s="55">
        <v>6</v>
      </c>
      <c r="AB982" s="55">
        <v>7</v>
      </c>
      <c r="AC982" s="55">
        <v>8</v>
      </c>
      <c r="AD982" s="55">
        <v>9</v>
      </c>
      <c r="AE982" s="58">
        <v>10</v>
      </c>
      <c r="AF982" s="83"/>
      <c r="AG982" s="54"/>
      <c r="AH982" s="55"/>
      <c r="AI982" s="55"/>
      <c r="AJ982" s="55"/>
      <c r="AK982" s="55"/>
      <c r="AL982" s="55"/>
      <c r="AM982" s="55"/>
      <c r="AN982" s="55"/>
      <c r="AO982" s="55"/>
      <c r="AP982" s="55"/>
      <c r="AQ982" s="55"/>
      <c r="AR982" s="58"/>
      <c r="AS982" s="54"/>
      <c r="AT982" s="55" t="s">
        <v>565</v>
      </c>
      <c r="AU982" s="55" t="s">
        <v>577</v>
      </c>
      <c r="AV982" s="58" t="s">
        <v>590</v>
      </c>
      <c r="AW982" s="65"/>
      <c r="AX982" s="65"/>
      <c r="AY982" s="65"/>
      <c r="AZ982" s="65"/>
      <c r="BA982" s="65"/>
      <c r="BB982" s="65"/>
      <c r="BC982" s="65"/>
      <c r="BD982" s="65"/>
    </row>
    <row r="983" spans="14:58" x14ac:dyDescent="0.25">
      <c r="N983" s="82"/>
      <c r="O983" s="81"/>
      <c r="P983" s="78">
        <v>1</v>
      </c>
      <c r="Q983" s="61">
        <f>O956/O966</f>
        <v>0.20818020922348171</v>
      </c>
      <c r="R983" s="60"/>
      <c r="S983" s="60"/>
      <c r="T983" s="61"/>
      <c r="U983" s="62"/>
      <c r="V983" s="153">
        <f>SQRT($T$51*VLOOKUP(V982,$P$51:$T$60,5))*(1-$Q$20)*Q983*VLOOKUP(V982,P983:Q992,2)</f>
        <v>8.9009970038128883E-3</v>
      </c>
      <c r="W983" s="61">
        <f>SQRT($T$51*VLOOKUP(W982,$P$51:$T$60,5))*(1-$R$20)*Q983*VLOOKUP(W982,P983:Q992,2)</f>
        <v>6.9600179751591312E-3</v>
      </c>
      <c r="X983" s="61">
        <f>SQRT($T$51*VLOOKUP(X982,$P$51:$T$60,5))*(1-$S$20)*Q983*VLOOKUP(X982,P983:Q992,2)</f>
        <v>3.9876822454023081E-3</v>
      </c>
      <c r="Y983" s="61">
        <f>SQRT($T$51*VLOOKUP(Y982,$P$51:$T$60,5))*(1-$T$20)*Q983*VLOOKUP(Y982,P983:Q992,2)</f>
        <v>2.4474962224208942E-3</v>
      </c>
      <c r="Z983" s="61">
        <f>SQRT($T$51*VLOOKUP(Z982,$P$51:$T$60,5))*(1-$U$20)*Q983*VLOOKUP(Z982,P983:Q992,2)</f>
        <v>2.4091901701945215E-3</v>
      </c>
      <c r="AA983" s="61">
        <f>SQRT($T$51*VLOOKUP(AA982,$P$51:$T$60,5))*(1-$V$20)*Q983*VLOOKUP(AA982,P983:Q992,2)</f>
        <v>1.1902829914410412E-3</v>
      </c>
      <c r="AB983" s="61">
        <f>SQRT($T$51*VLOOKUP(AB982,$P$51:$T$60,5))*(1-$W$20)*Q983*VLOOKUP(AB982,P983:Q992,2)</f>
        <v>7.8671584733929229E-3</v>
      </c>
      <c r="AC983" s="61">
        <f>SQRT($T$51*VLOOKUP(AC982,$P$51:$T$60,5))*(1-$X$20)*Q983*VLOOKUP(AC982,P983:Q992,2)</f>
        <v>7.4875285976030862E-3</v>
      </c>
      <c r="AD983" s="61">
        <f>SQRT($T$51*VLOOKUP(AD982,$P$51:$T$60,5))*(1-$Y$20)*Q983*VLOOKUP(AD982,P983:Q992,2)</f>
        <v>4.6520557136571104E-3</v>
      </c>
      <c r="AE983" s="155">
        <f>SQRT($T$51*VLOOKUP(AE982,$P$51:$T$60,5))*(1-$Z$20)*Q983*VLOOKUP(AE982,P983:Q992,2)</f>
        <v>7.2659693191647603E-3</v>
      </c>
      <c r="AF983" s="84">
        <f>$U$51*Q983</f>
        <v>5.5796125100843151E-6</v>
      </c>
      <c r="AG983" s="59" t="s">
        <v>69</v>
      </c>
      <c r="AH983" s="61">
        <f>$AE$10*AE993*100000/($T$3*$AE$9)^2</f>
        <v>0.27169056805350827</v>
      </c>
      <c r="AI983" s="65" t="s">
        <v>583</v>
      </c>
      <c r="AJ983" s="66" t="s">
        <v>573</v>
      </c>
      <c r="AK983" s="61">
        <f>(AH990+SQRT(AH992))^(1/3)+(AH990-SQRT(AH992))^(1/3)-AH986/3</f>
        <v>0.79388090927444144</v>
      </c>
      <c r="AL983" s="63">
        <f>AK983^3+AH986*AK983^2+AH987*AK983+AH988</f>
        <v>7.4593109467002705E-17</v>
      </c>
      <c r="AM983" s="65" t="s">
        <v>573</v>
      </c>
      <c r="AN983" s="61">
        <f>IF(AH992&gt;=0,AK983,AK990)</f>
        <v>0.79388090927444144</v>
      </c>
      <c r="AO983" s="61">
        <f>IF(AN983&lt;AN984,AN984,AN983)</f>
        <v>0.79388090927444144</v>
      </c>
      <c r="AP983" s="61">
        <f>AO983</f>
        <v>0.79388090927444144</v>
      </c>
      <c r="AQ983" s="67">
        <f>IF(AP983&lt;AP984,AP984,AP983)</f>
        <v>0.79388090927444144</v>
      </c>
      <c r="AR983" s="81"/>
      <c r="AS983" s="59">
        <v>1</v>
      </c>
      <c r="AT983" s="61">
        <f>AT971</f>
        <v>5.4980683411787988E-2</v>
      </c>
      <c r="AU983" s="61">
        <f>SUMPRODUCT(Q983:Q992,$AT$51:$AT$60)</f>
        <v>0.21494880880873829</v>
      </c>
      <c r="AV983" s="68">
        <f>IF($AA$7,EXP((AT983/AH984)*(AQ988-1)-LN(AQ988-AH984)-AH983*(2*AU983/AH983-AT983/AH984)*LN((AQ988+2.41421536*AH984)/(AQ988-0.41421536*AH984))/(AH984*2.82842713)      ),1)</f>
        <v>0.91217855429395367</v>
      </c>
      <c r="AW983" s="61"/>
      <c r="AX983" s="61"/>
      <c r="AY983" s="61"/>
      <c r="AZ983" s="61"/>
      <c r="BA983" s="61"/>
      <c r="BB983" s="61"/>
      <c r="BC983" s="61"/>
      <c r="BD983" s="65"/>
    </row>
    <row r="984" spans="14:58" x14ac:dyDescent="0.25">
      <c r="N984" s="82"/>
      <c r="O984" s="81"/>
      <c r="P984" s="78">
        <v>2</v>
      </c>
      <c r="Q984" s="61">
        <f>O957/O966</f>
        <v>9.3710882532993464E-2</v>
      </c>
      <c r="R984" s="60"/>
      <c r="S984" s="60"/>
      <c r="T984" s="61"/>
      <c r="U984" s="62"/>
      <c r="V984" s="153">
        <f>SQRT($T$52*VLOOKUP(V982,$P$51:$T$60,5))*(1-$Q$21)*Q984*VLOOKUP(V982,P983:Q992,2)</f>
        <v>6.9600179751591312E-3</v>
      </c>
      <c r="W984" s="61">
        <f>SQRT($T$52*VLOOKUP(W982,$P$51:$T$60,5))*(1-$R$21)*Q984*VLOOKUP(W982,P983:Q992,2)</f>
        <v>5.4141049119418531E-3</v>
      </c>
      <c r="X984" s="61">
        <f>SQRT($T$52*VLOOKUP(X982,$P$51:$T$60,5))*(1-$S$21)*Q984*VLOOKUP(X982,P983:Q992,2)</f>
        <v>3.1507188336027964E-3</v>
      </c>
      <c r="Y984" s="61">
        <f>SQRT($T$52*VLOOKUP(Y982,$P$51:$T$60,5))*(1-$T$21)*Q984*VLOOKUP(Y982,P983:Q992,2)</f>
        <v>1.7488370222002009E-3</v>
      </c>
      <c r="Z984" s="61">
        <f>SQRT($T$52*VLOOKUP(Z982,$P$51:$T$60,5))*(1-$U$21)*Q984*VLOOKUP(Z982,P983:Q992,2)</f>
        <v>1.9412339675453933E-3</v>
      </c>
      <c r="AA984" s="61">
        <f>SQRT($T$52*VLOOKUP(AA982,$P$51:$T$60,5))*(1-$V$21)*Q984*VLOOKUP(AA982,P983:Q992,2)</f>
        <v>9.427551052146549E-4</v>
      </c>
      <c r="AB984" s="61">
        <f>SQRT($T$52*VLOOKUP(AB982,$P$51:$T$60,5))*(1-$W$21)*Q984*VLOOKUP(AB982,P983:Q992,2)</f>
        <v>6.0064834388260258E-3</v>
      </c>
      <c r="AC984" s="61">
        <f>SQRT($T$52*VLOOKUP(AC982,$P$51:$T$60,5))*(1-$X$21)*Q984*VLOOKUP(AC982,P983:Q992,2)</f>
        <v>5.5804403511227106E-3</v>
      </c>
      <c r="AD984" s="61">
        <f>SQRT($T$52*VLOOKUP(AD982,$P$51:$T$60,5))*(1-$Y$21)*Q984*VLOOKUP(AD982,P983:Q992,2)</f>
        <v>3.6309533655359558E-3</v>
      </c>
      <c r="AE984" s="155">
        <f>SQRT($T$52*VLOOKUP(AE982,$P$51:$T$60,5))*(1-$Z$21)*Q984*VLOOKUP(AE982,P983:Q992,2)</f>
        <v>5.7397663252449251E-3</v>
      </c>
      <c r="AF984" s="84">
        <f>$U$52*Q984</f>
        <v>3.7906141339816622E-6</v>
      </c>
      <c r="AG984" s="59" t="s">
        <v>65</v>
      </c>
      <c r="AH984" s="61">
        <f>AF993*$AE$10*100000/($T$3*$AE$9)</f>
        <v>6.5231209621952668E-2</v>
      </c>
      <c r="AI984" s="61"/>
      <c r="AJ984" s="66" t="s">
        <v>574</v>
      </c>
      <c r="AK984" s="66" t="e">
        <f>1/0</f>
        <v>#DIV/0!</v>
      </c>
      <c r="AL984" s="61"/>
      <c r="AM984" s="65" t="s">
        <v>574</v>
      </c>
      <c r="AN984" s="66">
        <f>IF(AH992&gt;=0,0,AK991)</f>
        <v>0</v>
      </c>
      <c r="AO984" s="61">
        <f>IF(AN983&lt;AN984,AN983,AN984)</f>
        <v>0</v>
      </c>
      <c r="AP984" s="61">
        <f>IF(AO984&lt;AO985,AO985,AO984)</f>
        <v>0</v>
      </c>
      <c r="AQ984" s="67">
        <f>IF(AP983&lt;AP984,AP983,AP984)</f>
        <v>0</v>
      </c>
      <c r="AR984" s="81"/>
      <c r="AS984" s="59">
        <v>2</v>
      </c>
      <c r="AT984" s="61">
        <f t="shared" ref="AT984:AT992" si="170">AT972</f>
        <v>8.2978405430088234E-2</v>
      </c>
      <c r="AU984" s="61">
        <f>SUMPRODUCT(Q983:Q992,$AU$51:$AU$60)</f>
        <v>0.36926200279052146</v>
      </c>
      <c r="AV984" s="68">
        <f>IF($AA$8,EXP((AT984/AH984)*(AQ988-1)-LN(AQ988-AH984)-AH983*(2*AU984/AH983-AT984/AH984)*LN((AQ988+2.41421536*AH984)/(AQ988-0.41421536*AH984))/(AH984*2.82842713)      ),1)</f>
        <v>0.66713929601782052</v>
      </c>
      <c r="AW984" s="61"/>
      <c r="AX984" s="61"/>
      <c r="AY984" s="61"/>
      <c r="AZ984" s="61"/>
      <c r="BA984" s="61"/>
      <c r="BB984" s="61"/>
      <c r="BC984" s="61"/>
      <c r="BD984" s="65"/>
    </row>
    <row r="985" spans="14:58" x14ac:dyDescent="0.25">
      <c r="N985" s="82"/>
      <c r="O985" s="81"/>
      <c r="P985" s="78">
        <v>3</v>
      </c>
      <c r="Q985" s="61">
        <f>O958/O966</f>
        <v>3.9849094303482158E-2</v>
      </c>
      <c r="R985" s="60"/>
      <c r="S985" s="60"/>
      <c r="T985" s="61"/>
      <c r="U985" s="62"/>
      <c r="V985" s="153">
        <f>SQRT($T$53*VLOOKUP(V982,$P$51:$T$60,5))*(1-$Q$22)*Q985*VLOOKUP(V982,P983:Q992,2)</f>
        <v>3.9876822454023081E-3</v>
      </c>
      <c r="W985" s="61">
        <f>SQRT($T$53*VLOOKUP(W982,$P$51:$T$60,5))*(1-$R$22)*Q985*VLOOKUP(W982,P983:Q992,2)</f>
        <v>3.1507188336027964E-3</v>
      </c>
      <c r="X985" s="61">
        <f>SQRT($T$53*VLOOKUP(X982,$P$51:$T$60,5))*(1-$S$22)*Q985*VLOOKUP(X982,P983:Q992,2)</f>
        <v>1.8375899400630033E-3</v>
      </c>
      <c r="Y985" s="61">
        <f>SQRT($T$53*VLOOKUP(Y982,$P$51:$T$60,5))*(1-$T$22)*Q985*VLOOKUP(Y982,P983:Q992,2)</f>
        <v>1.1233273556986929E-3</v>
      </c>
      <c r="Z985" s="61">
        <f>SQRT($T$53*VLOOKUP(Z982,$P$51:$T$60,5))*(1-$U$22)*Q985*VLOOKUP(Z982,P983:Q992,2)</f>
        <v>1.132173892896176E-3</v>
      </c>
      <c r="AA985" s="61">
        <f>SQRT($T$53*VLOOKUP(AA982,$P$51:$T$60,5))*(1-$V$22)*Q985*VLOOKUP(AA982,P983:Q992,2)</f>
        <v>5.3877490914168869E-4</v>
      </c>
      <c r="AB985" s="61">
        <f>SQRT($T$53*VLOOKUP(AB982,$P$51:$T$60,5))*(1-$W$22)*Q985*VLOOKUP(AB982,P983:Q992,2)</f>
        <v>3.3749712178004964E-3</v>
      </c>
      <c r="AC985" s="61">
        <f>SQRT($T$53*VLOOKUP(AC982,$P$51:$T$60,5))*(1-$X$22)*Q985*VLOOKUP(AC982,P983:Q992,2)</f>
        <v>3.2814388813621896E-3</v>
      </c>
      <c r="AD985" s="61">
        <f>SQRT($T$53*VLOOKUP(AD982,$P$51:$T$60,5))*(1-$Y$22)*Q985*VLOOKUP(AD982,P983:Q992,2)</f>
        <v>2.1049630482960031E-3</v>
      </c>
      <c r="AE985" s="155">
        <f>SQRT($T$53*VLOOKUP(AE982,$P$51:$T$60,5))*(1-$Z$22)*Q985*VLOOKUP(AE982,P983:Q992,2)</f>
        <v>3.3739427151943629E-3</v>
      </c>
      <c r="AF985" s="84">
        <f>$U$53*Q985</f>
        <v>2.2452716574830361E-6</v>
      </c>
      <c r="AG985" s="82"/>
      <c r="AH985" s="65"/>
      <c r="AI985" s="61"/>
      <c r="AJ985" s="66" t="s">
        <v>575</v>
      </c>
      <c r="AK985" s="66" t="e">
        <f>1/0</f>
        <v>#DIV/0!</v>
      </c>
      <c r="AL985" s="61"/>
      <c r="AM985" s="65" t="s">
        <v>575</v>
      </c>
      <c r="AN985" s="66">
        <f>IF(AH992&gt;=0,0,AK992)</f>
        <v>0</v>
      </c>
      <c r="AO985" s="61">
        <f>AN985</f>
        <v>0</v>
      </c>
      <c r="AP985" s="61">
        <f>IF(AO984&lt;AO985,AO984,AO985)</f>
        <v>0</v>
      </c>
      <c r="AQ985" s="67">
        <f>AP985</f>
        <v>0</v>
      </c>
      <c r="AR985" s="81"/>
      <c r="AS985" s="59">
        <v>3</v>
      </c>
      <c r="AT985" s="61">
        <f t="shared" si="170"/>
        <v>0.11558353539329831</v>
      </c>
      <c r="AU985" s="61">
        <f>SUMPRODUCT(Q983:Q992,$AV$51:$AV$60)</f>
        <v>0.50489602454595162</v>
      </c>
      <c r="AV985" s="68">
        <f>IF($AA$9,EXP((AT985/AH984)*(AQ988-1)-LN(AQ988-AH984)-AH983*(2*AU985/AH983-AT985/AH984)*LN((AQ988+2.41421536*AH984)/(AQ988-0.41421536*AH984))/(AH984*2.82842713)      ),1)</f>
        <v>0.51372088736236809</v>
      </c>
      <c r="AW985" s="61"/>
      <c r="AX985" s="61"/>
      <c r="AY985" s="61"/>
      <c r="AZ985" s="61"/>
      <c r="BA985" s="61"/>
      <c r="BB985" s="61"/>
      <c r="BC985" s="61"/>
    </row>
    <row r="986" spans="14:58" x14ac:dyDescent="0.25">
      <c r="N986" s="82"/>
      <c r="O986" s="81"/>
      <c r="P986" s="78">
        <v>4</v>
      </c>
      <c r="Q986" s="61">
        <f>O959/O966</f>
        <v>1.9272764549342323E-2</v>
      </c>
      <c r="R986" s="60"/>
      <c r="S986" s="60"/>
      <c r="T986" s="61"/>
      <c r="U986" s="62"/>
      <c r="V986" s="153">
        <f>SQRT($T$54*VLOOKUP(V982,$P$51:$T$60,5))*(1-$Q$23)*Q986*VLOOKUP(V982,P983:Q992,2)</f>
        <v>2.4474962224208946E-3</v>
      </c>
      <c r="W986" s="61">
        <f>SQRT($T$54*VLOOKUP(W982,$P$51:$T$60,5))*(1-$R$23)*Q986*VLOOKUP(W982,P983:Q992,2)</f>
        <v>1.7488370222002007E-3</v>
      </c>
      <c r="X986" s="61">
        <f>SQRT($T$54*VLOOKUP(X982,$P$51:$T$60,5))*(1-$S$23)*Q986*VLOOKUP(X982,P983:Q992,2)</f>
        <v>1.1233273556986929E-3</v>
      </c>
      <c r="Y986" s="61">
        <f>SQRT($T$54*VLOOKUP(Y982,$P$51:$T$60,5))*(1-$T$23)*Q986*VLOOKUP(Y982,P983:Q992,2)</f>
        <v>6.9125000758580918E-4</v>
      </c>
      <c r="Z986" s="61">
        <f>SQRT($T$54*VLOOKUP(Z982,$P$51:$T$60,5))*(1-$U$23)*Q986*VLOOKUP(Z982,P983:Q992,2)</f>
        <v>6.8929596687454129E-4</v>
      </c>
      <c r="AA986" s="61">
        <f>SQRT($T$54*VLOOKUP(AA982,$P$51:$T$60,5))*(1-$V$23)*Q986*VLOOKUP(AA982,P983:Q992,2)</f>
        <v>3.1438723044675999E-4</v>
      </c>
      <c r="AB986" s="61">
        <f>SQRT($T$54*VLOOKUP(AB982,$P$51:$T$60,5))*(1-$W$23)*Q986*VLOOKUP(AB982,P983:Q992,2)</f>
        <v>2.0817329535847352E-3</v>
      </c>
      <c r="AC986" s="61">
        <f>SQRT($T$54*VLOOKUP(AC982,$P$51:$T$60,5))*(1-$X$23)*Q986*VLOOKUP(AC982,P983:Q992,2)</f>
        <v>1.991461258434195E-3</v>
      </c>
      <c r="AD986" s="61">
        <f>SQRT($T$54*VLOOKUP(AD982,$P$51:$T$60,5))*(1-$Y$23)*Q986*VLOOKUP(AD982,P983:Q992,2)</f>
        <v>1.4152973083109532E-3</v>
      </c>
      <c r="AE986" s="155">
        <f>SQRT($T$54*VLOOKUP(AE982,$P$51:$T$60,5))*(1-$Z$23)*Q986*VLOOKUP(AE982,P983:Q992,2)</f>
        <v>1.8785430635203249E-3</v>
      </c>
      <c r="AF986" s="84">
        <f>$U$54*Q986</f>
        <v>1.3950942833215929E-6</v>
      </c>
      <c r="AG986" s="59" t="s">
        <v>570</v>
      </c>
      <c r="AH986" s="60">
        <f>AH984-1</f>
        <v>-0.93476879037804728</v>
      </c>
      <c r="AI986" s="61"/>
      <c r="AJ986" s="66"/>
      <c r="AK986" s="61"/>
      <c r="AL986" s="61"/>
      <c r="AM986" s="50"/>
      <c r="AN986" s="65"/>
      <c r="AO986" s="65"/>
      <c r="AP986" s="65"/>
      <c r="AQ986" s="65"/>
      <c r="AR986" s="81"/>
      <c r="AS986" s="59">
        <v>4</v>
      </c>
      <c r="AT986" s="61">
        <f t="shared" si="170"/>
        <v>0.14849269129567372</v>
      </c>
      <c r="AU986" s="61">
        <f>SUMPRODUCT(Q983:Q992,$AW$51:$AW$60)</f>
        <v>0.62803683015277978</v>
      </c>
      <c r="AV986" s="68">
        <f>IF($AA$10,EXP((AT986/AH984)*(AQ988-1)-LN(AQ988-AH984)-AH983*(2*AU986/AH983-AT986/AH984)*LN((AQ988+2.41421536*AH984)/(AQ988-0.41421536*AH984))/(AH984*2.82842713)      ),1)</f>
        <v>0.40751466799271174</v>
      </c>
      <c r="AW986" s="61"/>
      <c r="AX986" s="61"/>
      <c r="AY986" s="61"/>
      <c r="AZ986" s="61"/>
      <c r="BA986" s="61"/>
      <c r="BB986" s="61"/>
      <c r="BC986" s="61"/>
    </row>
    <row r="987" spans="14:58" x14ac:dyDescent="0.25">
      <c r="N987" s="82"/>
      <c r="O987" s="81"/>
      <c r="P987" s="78">
        <v>5</v>
      </c>
      <c r="Q987" s="61">
        <f>O960/O966</f>
        <v>1.9881780321608894E-2</v>
      </c>
      <c r="R987" s="60"/>
      <c r="S987" s="60"/>
      <c r="T987" s="61"/>
      <c r="U987" s="62"/>
      <c r="V987" s="153">
        <f>SQRT($T$55*VLOOKUP(V982,$P$51:$T$60,5))*(1-$Q$24)*Q987*VLOOKUP(V982,P983:Q992,2)</f>
        <v>2.4091901701945215E-3</v>
      </c>
      <c r="W987" s="61">
        <f>SQRT($T$55*VLOOKUP(W982,$P$51:$T$60,5))*(1-$R$24)*Q987*VLOOKUP(W982,P983:Q992,2)</f>
        <v>1.9412339675453935E-3</v>
      </c>
      <c r="X987" s="61">
        <f>SQRT($T$55*VLOOKUP(X982,$P$51:$T$60,5))*(1-$S$24)*Q987*VLOOKUP(X982,P983:Q992,2)</f>
        <v>1.132173892896176E-3</v>
      </c>
      <c r="Y987" s="61">
        <f>SQRT($T$55*VLOOKUP(Y982,$P$51:$T$60,5))*(1-$T$24)*Q987*VLOOKUP(Y982,P983:Q992,2)</f>
        <v>6.892959668745414E-4</v>
      </c>
      <c r="Z987" s="61">
        <f>SQRT($T$55*VLOOKUP(Z982,$P$51:$T$60,5))*(1-$U$24)*Q987*VLOOKUP(Z982,P983:Q992,2)</f>
        <v>6.8679790167948732E-4</v>
      </c>
      <c r="AA987" s="61">
        <f>SQRT($T$55*VLOOKUP(AA982,$P$51:$T$60,5))*(1-$V$24)*Q987*VLOOKUP(AA982,P983:Q992,2)</f>
        <v>3.3841594432988486E-4</v>
      </c>
      <c r="AB987" s="61">
        <f>SQRT($T$55*VLOOKUP(AB982,$P$51:$T$60,5))*(1-$W$24)*Q987*VLOOKUP(AB982,P983:Q992,2)</f>
        <v>2.0224661649895109E-3</v>
      </c>
      <c r="AC987" s="61">
        <f>SQRT($T$55*VLOOKUP(AC982,$P$51:$T$60,5))*(1-$X$24)*Q987*VLOOKUP(AC982,P983:Q992,2)</f>
        <v>2.0154992597966165E-3</v>
      </c>
      <c r="AD987" s="61">
        <f>SQRT($T$55*VLOOKUP(AD982,$P$51:$T$60,5))*(1-$Y$24)*Q987*VLOOKUP(AD982,P983:Q992,2)</f>
        <v>1.3438635145730936E-3</v>
      </c>
      <c r="AE987" s="155">
        <f>SQRT($T$55*VLOOKUP(AE982,$P$51:$T$60,5))*(1-$Z$24)*Q987*VLOOKUP(AE982,P983:Q992,2)</f>
        <v>2.0626611183114925E-3</v>
      </c>
      <c r="AF987" s="84">
        <f>$U$55*Q987</f>
        <v>1.4388546348755861E-6</v>
      </c>
      <c r="AG987" s="59" t="s">
        <v>571</v>
      </c>
      <c r="AH987" s="60">
        <f>AH983-3*AH984*AH984-2*AH984</f>
        <v>0.12846281668337356</v>
      </c>
      <c r="AI987" s="61" t="s">
        <v>584</v>
      </c>
      <c r="AJ987" s="66" t="s">
        <v>585</v>
      </c>
      <c r="AK987" s="61">
        <f>AH990^2/AH991^3</f>
        <v>1.7729744885341279</v>
      </c>
      <c r="AL987" s="61"/>
      <c r="AM987" s="50"/>
      <c r="AN987" s="65"/>
      <c r="AO987" s="65"/>
      <c r="AP987" s="65"/>
      <c r="AQ987" s="65"/>
      <c r="AR987" s="81"/>
      <c r="AS987" s="59">
        <v>5</v>
      </c>
      <c r="AT987" s="61">
        <f t="shared" si="170"/>
        <v>0.14845922339919562</v>
      </c>
      <c r="AU987" s="61">
        <f>SUMPRODUCT(Q983:Q992,$AX$51:$AX$60)</f>
        <v>0.61980385185226217</v>
      </c>
      <c r="AV987" s="68">
        <f>IF($AA$11,EXP((AT987/AH984)*(AQ988-1)-LN(AQ988-AH984)-AH983*(2*AU987/AH983-AT987/AH984)*LN((AQ988+2.41421536*AH984)/(AQ988-0.41421536*AH984))/(AH984*2.82842713)      ),1)</f>
        <v>0.41540761718324459</v>
      </c>
      <c r="AW987" s="61"/>
      <c r="AX987" s="61"/>
      <c r="AY987" s="61"/>
      <c r="AZ987" s="61"/>
      <c r="BA987" s="61"/>
      <c r="BB987" s="61"/>
      <c r="BC987" s="61"/>
    </row>
    <row r="988" spans="14:58" x14ac:dyDescent="0.25">
      <c r="N988" s="82"/>
      <c r="O988" s="81"/>
      <c r="P988" s="78">
        <v>6</v>
      </c>
      <c r="Q988" s="61">
        <f>O961/O966</f>
        <v>7.7696751062188004E-3</v>
      </c>
      <c r="R988" s="60"/>
      <c r="S988" s="60"/>
      <c r="T988" s="61"/>
      <c r="U988" s="62"/>
      <c r="V988" s="153">
        <f>SQRT($T$56*VLOOKUP(V982,$P$51:$T$60,5))*(1-$Q$25)*Q988*VLOOKUP(V982,P983:Q992,2)</f>
        <v>1.1902829914410412E-3</v>
      </c>
      <c r="W988" s="61">
        <f>SQRT($T$56*VLOOKUP(W982,$P$51:$T$60,5))*(1-$R$25)*Q988*VLOOKUP(W982,P983:Q992,2)</f>
        <v>9.42755105214655E-4</v>
      </c>
      <c r="X988" s="61">
        <f>SQRT($T$56*VLOOKUP(X982,$P$51:$T$60,5))*(1-$S$25)*Q988*VLOOKUP(X982,P983:Q992,2)</f>
        <v>5.387749091416888E-4</v>
      </c>
      <c r="Y988" s="61">
        <f>SQRT($T$56*VLOOKUP(Y982,$P$51:$T$60,5))*(1-$T$25)*Q988*VLOOKUP(Y982,P983:Q992,2)</f>
        <v>3.1438723044675994E-4</v>
      </c>
      <c r="Z988" s="61">
        <f>SQRT($T$56*VLOOKUP(Z982,$P$51:$T$60,5))*(1-$U$25)*Q988*VLOOKUP(Z982,P983:Q992,2)</f>
        <v>3.3841594432988486E-4</v>
      </c>
      <c r="AA988" s="61">
        <f>SQRT($T$56*VLOOKUP(AA982,$P$51:$T$60,5))*(1-$V$25)*Q988*VLOOKUP(AA982,P983:Q992,2)</f>
        <v>1.6675262270986676E-4</v>
      </c>
      <c r="AB988" s="61">
        <f>SQRT($T$56*VLOOKUP(AB982,$P$51:$T$60,5))*(1-$W$25)*Q988*VLOOKUP(AB982,P983:Q992,2)</f>
        <v>1.1002494153299353E-3</v>
      </c>
      <c r="AC988" s="61">
        <f>SQRT($T$56*VLOOKUP(AC982,$P$51:$T$60,5))*(1-$X$25)*Q988*VLOOKUP(AC982,P983:Q992,2)</f>
        <v>9.9064352253149294E-4</v>
      </c>
      <c r="AD988" s="61">
        <f>SQRT($T$56*VLOOKUP(AD982,$P$51:$T$60,5))*(1-$Y$25)*Q988*VLOOKUP(AD982,P983:Q992,2)</f>
        <v>6.5133742621892364E-4</v>
      </c>
      <c r="AE988" s="155">
        <f>SQRT($T$56*VLOOKUP(AE982,$P$51:$T$60,5))*(1-$Z$25)*Q988*VLOOKUP(AE982,P983:Q992,2)</f>
        <v>1.0163650885929442E-3</v>
      </c>
      <c r="AF988" s="84">
        <f>$U$56*Q988</f>
        <v>6.9949444327150391E-7</v>
      </c>
      <c r="AG988" s="59" t="s">
        <v>572</v>
      </c>
      <c r="AH988" s="60">
        <f>-1*AH983*AH984+AH984^2+AH984^3</f>
        <v>-1.3190027669656027E-2</v>
      </c>
      <c r="AI988" s="61"/>
      <c r="AJ988" s="66" t="s">
        <v>586</v>
      </c>
      <c r="AK988" s="61" t="e">
        <f>SQRT(1-AK987)/SQRT(AK987)*AH990/ABS(AH990)</f>
        <v>#NUM!</v>
      </c>
      <c r="AL988" s="61"/>
      <c r="AM988" s="50"/>
      <c r="AN988" s="65"/>
      <c r="AO988" s="65"/>
      <c r="AP988" s="65" t="s">
        <v>589</v>
      </c>
      <c r="AQ988" s="61">
        <f>AQ983</f>
        <v>0.79388090927444144</v>
      </c>
      <c r="AR988" s="81"/>
      <c r="AS988" s="59">
        <v>6</v>
      </c>
      <c r="AT988" s="61">
        <f t="shared" si="170"/>
        <v>0.18468301041282212</v>
      </c>
      <c r="AU988" s="61">
        <f>SUMPRODUCT(Q983:Q992,$AY$51:$AY$60)</f>
        <v>0.78533340770020998</v>
      </c>
      <c r="AV988" s="68">
        <f>IF($AA$12,EXP((AT988/AH984)*(AQ988-1)-LN(AQ988-AH984)-AH983*(2*AU988/AH983-AT988/AH984)*LN((AQ988+2.41421536*AH984)/(AQ988-0.41421536*AH984))/(AH984*2.82842713)      ),1)</f>
        <v>0.30014113360795275</v>
      </c>
      <c r="AW988" s="61"/>
      <c r="AX988" s="61"/>
      <c r="AY988" s="61"/>
      <c r="AZ988" s="61"/>
      <c r="BA988" s="61"/>
      <c r="BB988" s="61"/>
      <c r="BC988" s="61"/>
    </row>
    <row r="989" spans="14:58" x14ac:dyDescent="0.25">
      <c r="N989" s="82"/>
      <c r="O989" s="81"/>
      <c r="P989" s="78">
        <v>7</v>
      </c>
      <c r="Q989" s="61">
        <f>O962/O966</f>
        <v>0.28965048519040631</v>
      </c>
      <c r="R989" s="60"/>
      <c r="S989" s="60"/>
      <c r="T989" s="61"/>
      <c r="U989" s="62"/>
      <c r="V989" s="153">
        <f>SQRT($T$57*VLOOKUP(V982,$P$51:$T$60,5))*(1-$Q$26)*Q989*VLOOKUP(V982,P983:Q992,2)</f>
        <v>7.8671584733929229E-3</v>
      </c>
      <c r="W989" s="61">
        <f>SQRT($T$57*VLOOKUP(W982,$P$51:$T$60,5))*(1-$R$26)*Q989*VLOOKUP(W982,P983:Q992,2)</f>
        <v>6.0064834388260258E-3</v>
      </c>
      <c r="X989" s="61">
        <f>SQRT($T$57*VLOOKUP(X982,$P$51:$T$60,5))*(1-$S$26)*Q989*VLOOKUP(X982,P983:Q992,2)</f>
        <v>3.3749712178004964E-3</v>
      </c>
      <c r="Y989" s="61">
        <f>SQRT($T$57*VLOOKUP(Y982,$P$51:$T$60,5))*(1-$T$26)*Q989*VLOOKUP(Y982,P983:Q992,2)</f>
        <v>2.0817329535847352E-3</v>
      </c>
      <c r="Z989" s="61">
        <f>SQRT($T$57*VLOOKUP(Z982,$P$51:$T$60,5))*(1-$U$26)*Q989*VLOOKUP(Z982,P983:Q992,2)</f>
        <v>2.0224661649895109E-3</v>
      </c>
      <c r="AA989" s="61">
        <f>SQRT($T$57*VLOOKUP(AA982,$P$51:$T$60,5))*(1-$V$26)*Q989*VLOOKUP(AA982,P983:Q992,2)</f>
        <v>1.1002494153299353E-3</v>
      </c>
      <c r="AB989" s="61">
        <f>SQRT($T$57*VLOOKUP(AB982,$P$51:$T$60,5))*(1-$W$26)*Q989*VLOOKUP(AB982,P983:Q992,2)</f>
        <v>7.406946886177419E-3</v>
      </c>
      <c r="AC989" s="61">
        <f>SQRT($T$57*VLOOKUP(AC982,$P$51:$T$60,5))*(1-$X$26)*Q989*VLOOKUP(AC982,P983:Q992,2)</f>
        <v>7.6493768852063104E-3</v>
      </c>
      <c r="AD989" s="61">
        <f>SQRT($T$57*VLOOKUP(AD982,$P$51:$T$60,5))*(1-$Y$26)*Q989*VLOOKUP(AD982,P983:Q992,2)</f>
        <v>3.8142384234814779E-3</v>
      </c>
      <c r="AE989" s="155">
        <f>SQRT($T$57*VLOOKUP(AE982,$P$51:$T$60,5))*(1-$Z$26)*Q989*VLOOKUP(AE982,P983:Q992,2)</f>
        <v>6.1939719586065999E-3</v>
      </c>
      <c r="AF989" s="84">
        <f>$U$57*Q989</f>
        <v>6.9660464079131915E-6</v>
      </c>
      <c r="AG989" s="82"/>
      <c r="AH989" s="65"/>
      <c r="AI989" s="61"/>
      <c r="AJ989" s="66" t="s">
        <v>587</v>
      </c>
      <c r="AK989" s="61" t="e">
        <f>IF(ATAN(AK988)&lt;0,ATAN(AK988)+PI(),ATAN(AK988))</f>
        <v>#NUM!</v>
      </c>
      <c r="AL989" s="61"/>
      <c r="AM989" s="50"/>
      <c r="AN989" s="65"/>
      <c r="AO989" s="65"/>
      <c r="AP989" s="65"/>
      <c r="AQ989" s="65"/>
      <c r="AR989" s="81"/>
      <c r="AS989" s="59">
        <v>7</v>
      </c>
      <c r="AT989" s="61">
        <f t="shared" si="170"/>
        <v>4.9335284646156045E-2</v>
      </c>
      <c r="AU989" s="61">
        <f>SUMPRODUCT(Q983:Q992,$AZ$51:$AZ$60)</f>
        <v>0.13807061675111987</v>
      </c>
      <c r="AV989" s="68">
        <f>IF($AA$13,EXP((AT989/AH984)*(AQ988-1)-LN(AQ988-AH984)-AH983*(2*AU989/AH983-AT989/AH984)*LN((AQ988+2.41421536*AH984)/(AQ988-0.41421536*AH984))/(AH984*2.82842713)      ),1)</f>
        <v>1.0812392338608037</v>
      </c>
      <c r="AW989" s="61"/>
      <c r="AX989" s="61"/>
      <c r="AY989" s="61"/>
      <c r="AZ989" s="61"/>
      <c r="BA989" s="61"/>
      <c r="BB989" s="61"/>
      <c r="BC989" s="61"/>
    </row>
    <row r="990" spans="14:58" x14ac:dyDescent="0.25">
      <c r="N990" s="82"/>
      <c r="O990" s="81"/>
      <c r="P990" s="78">
        <v>8</v>
      </c>
      <c r="Q990" s="61">
        <f>O963/O966</f>
        <v>0.13700731234211949</v>
      </c>
      <c r="R990" s="60"/>
      <c r="S990" s="60"/>
      <c r="T990" s="61"/>
      <c r="U990" s="62"/>
      <c r="V990" s="153">
        <f>SQRT($T$58*VLOOKUP(V982,$P$51:$T$60,5))*(1-$Q$27)*Q990*VLOOKUP(V982,P983:Q992,2)</f>
        <v>7.4875285976030853E-3</v>
      </c>
      <c r="W990" s="61">
        <f>SQRT($T$58*VLOOKUP(W982,$P$51:$T$60,5))*(1-$R$27)*Q990*VLOOKUP(W982,P983:Q992,2)</f>
        <v>5.5804403511227106E-3</v>
      </c>
      <c r="X990" s="61">
        <f>SQRT($T$58*VLOOKUP(X982,$P$51:$T$60,5))*(1-$S$27)*Q990*VLOOKUP(X982,P983:Q992,2)</f>
        <v>3.2814388813621896E-3</v>
      </c>
      <c r="Y990" s="61">
        <f>SQRT($T$58*VLOOKUP(Y982,$P$51:$T$60,5))*(1-$T$27)*Q990*VLOOKUP(Y982,P983:Q992,2)</f>
        <v>1.9914612584341954E-3</v>
      </c>
      <c r="Z990" s="61">
        <f>SQRT($T$58*VLOOKUP(Z982,$P$51:$T$60,5))*(1-$U$27)*Q990*VLOOKUP(Z982,P983:Q992,2)</f>
        <v>2.0154992597966165E-3</v>
      </c>
      <c r="AA990" s="61">
        <f>SQRT($T$58*VLOOKUP(AA982,$P$51:$T$60,5))*(1-$V$27)*Q990*VLOOKUP(AA982,P983:Q992,2)</f>
        <v>9.9064352253149315E-4</v>
      </c>
      <c r="AB990" s="61">
        <f>SQRT($T$58*VLOOKUP(AB982,$P$51:$T$60,5))*(1-$W$27)*Q990*VLOOKUP(AB982,P983:Q992,2)</f>
        <v>7.6493768852063104E-3</v>
      </c>
      <c r="AC990" s="61">
        <f>SQRT($T$58*VLOOKUP(AC982,$P$51:$T$60,5))*(1-$X$27)*Q990*VLOOKUP(AC982,P983:Q992,2)</f>
        <v>7.6378474861858959E-3</v>
      </c>
      <c r="AD990" s="61">
        <f>SQRT($T$58*VLOOKUP(AD982,$P$51:$T$60,5))*(1-$Y$27)*Q990*VLOOKUP(AD982,P983:Q992,2)</f>
        <v>4.2463024705010378E-3</v>
      </c>
      <c r="AE990" s="155">
        <f>SQRT($T$58*VLOOKUP(AE982,$P$51:$T$60,5))*(1-$Z$27)*Q990*VLOOKUP(AE982,P983:Q992,2)</f>
        <v>6.4988838908124806E-3</v>
      </c>
      <c r="AF990" s="84">
        <f>$U$58*Q990</f>
        <v>3.654846422528993E-6</v>
      </c>
      <c r="AG990" s="59" t="s">
        <v>582</v>
      </c>
      <c r="AH990" s="61">
        <f>AH986*AH987/6-AH988/2-AH986^3/27</f>
        <v>1.6832809920873642E-2</v>
      </c>
      <c r="AI990" s="61"/>
      <c r="AJ990" s="66" t="s">
        <v>573</v>
      </c>
      <c r="AK990" s="61" t="e">
        <f>2*SQRT(AH991)*COS(AK989/3)-AH986/3</f>
        <v>#NUM!</v>
      </c>
      <c r="AL990" s="69" t="e">
        <f>AK990^3+AH986*AK990^2+AH987*AK990+AH988</f>
        <v>#NUM!</v>
      </c>
      <c r="AM990" s="50"/>
      <c r="AN990" s="65"/>
      <c r="AO990" s="65"/>
      <c r="AP990" s="65"/>
      <c r="AQ990" s="65"/>
      <c r="AR990" s="81"/>
      <c r="AS990" s="59">
        <v>8</v>
      </c>
      <c r="AT990" s="61">
        <f t="shared" si="170"/>
        <v>5.4723128868748194E-2</v>
      </c>
      <c r="AU990" s="61">
        <f>SUMPRODUCT(Q983:Q992,$BA$51:$BA$60)</f>
        <v>0.29104965104977415</v>
      </c>
      <c r="AV990" s="68">
        <f>IF($AA$14,EXP((AT990/AH984)*(AQ988-1)-LN(AQ988-AH984)-AH983*(2*AU990/AH983-AT990/AH984)*LN((AQ988+2.41421536*AH984)/(AQ988-0.41421536*AH984))/(AH984*2.82842713)      ),1)</f>
        <v>0.76322174233609252</v>
      </c>
      <c r="AW990" s="61"/>
      <c r="AX990" s="61"/>
      <c r="AY990" s="61"/>
      <c r="AZ990" s="61"/>
      <c r="BA990" s="61"/>
      <c r="BB990" s="61"/>
      <c r="BC990" s="61"/>
      <c r="BD990" s="65"/>
      <c r="BE990" s="65"/>
      <c r="BF990" s="65"/>
    </row>
    <row r="991" spans="14:58" x14ac:dyDescent="0.25">
      <c r="N991" s="82"/>
      <c r="O991" s="81"/>
      <c r="P991" s="78">
        <v>9</v>
      </c>
      <c r="Q991" s="61">
        <f>O964/O966</f>
        <v>7.2366447241893839E-2</v>
      </c>
      <c r="R991" s="60"/>
      <c r="S991" s="60"/>
      <c r="T991" s="61"/>
      <c r="U991" s="62"/>
      <c r="V991" s="153">
        <f>SQRT($T$59*VLOOKUP(V982,$P$51:$T$60,5))*(1-$Q$28)*Q991*VLOOKUP(V982,P983:Q992,2)</f>
        <v>4.6520557136571104E-3</v>
      </c>
      <c r="W991" s="61">
        <f>SQRT($T$59*VLOOKUP(W982,$P$51:$T$60,5))*(1-$R$28)*Q991*VLOOKUP(W982,P983:Q992,2)</f>
        <v>3.6309533655359562E-3</v>
      </c>
      <c r="X991" s="61">
        <f>SQRT($T$59*VLOOKUP(X982,$P$51:$T$60,5))*(1-$S$28)*Q991*VLOOKUP(X982,P983:Q992,2)</f>
        <v>2.1049630482960031E-3</v>
      </c>
      <c r="Y991" s="61">
        <f>SQRT($T$59*VLOOKUP(Y982,$P$51:$T$60,5))*(1-$T$28)*Q991*VLOOKUP(Y982,P983:Q992,2)</f>
        <v>1.4152973083109534E-3</v>
      </c>
      <c r="Z991" s="61">
        <f>SQRT($T$59*VLOOKUP(Z982,$P$51:$T$60,5))*(1-$U$28)*Q991*VLOOKUP(Z982,P983:Q992,2)</f>
        <v>1.3438635145730934E-3</v>
      </c>
      <c r="AA991" s="61">
        <f>SQRT($T$59*VLOOKUP(AA982,$P$51:$T$60,5))*(1-$V$28)*Q991*VLOOKUP(AA982,P983:Q992,2)</f>
        <v>6.5133742621892353E-4</v>
      </c>
      <c r="AB991" s="61">
        <f>SQRT($T$59*VLOOKUP(AB982,$P$51:$T$60,5))*(1-$W$28)*Q991*VLOOKUP(AB982,P983:Q992,2)</f>
        <v>3.8142384234814779E-3</v>
      </c>
      <c r="AC991" s="61">
        <f>SQRT($T$59*VLOOKUP(AC982,$P$51:$T$60,5))*(1-$X$28)*Q991*VLOOKUP(AC982,P983:Q992,2)</f>
        <v>4.2463024705010378E-3</v>
      </c>
      <c r="AD991" s="61">
        <f>SQRT($T$59*VLOOKUP(AD982,$P$51:$T$60,5))*(1-$Y$28)*Q991*VLOOKUP(AD982,P983:Q992,2)</f>
        <v>2.8977453149084792E-3</v>
      </c>
      <c r="AE991" s="155">
        <f>SQRT($T$59*VLOOKUP(AE982,$P$51:$T$60,5))*(1-$Z$28)*Q991*VLOOKUP(AE982,P983:Q992,2)</f>
        <v>4.2368540954004271E-3</v>
      </c>
      <c r="AF991" s="84">
        <f>$U$59*Q991</f>
        <v>1.9548248763682513E-6</v>
      </c>
      <c r="AG991" s="59" t="s">
        <v>558</v>
      </c>
      <c r="AH991" s="61">
        <f>AH986^2/9-AH987/3</f>
        <v>5.4267137934968561E-2</v>
      </c>
      <c r="AI991" s="61"/>
      <c r="AJ991" s="66" t="s">
        <v>574</v>
      </c>
      <c r="AK991" s="61" t="e">
        <f>2*SQRT(AH991)*COS((AK989+2*PI())/3)-AH986/3</f>
        <v>#NUM!</v>
      </c>
      <c r="AL991" s="69" t="e">
        <f>AK991^3+AK991^2*AH986+AK991*AH987+AH988</f>
        <v>#NUM!</v>
      </c>
      <c r="AM991" s="50"/>
      <c r="AN991" s="65"/>
      <c r="AO991" s="50"/>
      <c r="AP991" s="65"/>
      <c r="AQ991" s="65"/>
      <c r="AR991" s="81"/>
      <c r="AS991" s="59">
        <v>9</v>
      </c>
      <c r="AT991" s="61">
        <f t="shared" si="170"/>
        <v>5.5413571276127595E-2</v>
      </c>
      <c r="AU991" s="61">
        <f>SUMPRODUCT(Q983:Q992,$BB$51:$BB$60)</f>
        <v>0.33719887508219581</v>
      </c>
      <c r="AV991" s="68">
        <f>IF($AA$15,EXP((AT991/AH984)*(AQ988-1)-LN(AQ988-AH984)-AH983*(2*AU991/AH983-AT991/AH984)*LN((AQ988+2.41421536*AH984)/(AQ988-0.41421536*AH984))/(AH984*2.82842713)      ),1)</f>
        <v>0.6859992786095177</v>
      </c>
      <c r="AW991" s="61"/>
      <c r="AX991" s="61"/>
      <c r="AY991" s="61"/>
      <c r="AZ991" s="61"/>
      <c r="BA991" s="61"/>
      <c r="BB991" s="61"/>
      <c r="BC991" s="61"/>
      <c r="BD991" s="65"/>
      <c r="BE991" s="65"/>
      <c r="BF991" s="65"/>
    </row>
    <row r="992" spans="14:58" x14ac:dyDescent="0.25">
      <c r="N992" s="82"/>
      <c r="O992" s="81"/>
      <c r="P992" s="78">
        <v>10</v>
      </c>
      <c r="Q992" s="61">
        <f>O965/O966</f>
        <v>0.11231134918845305</v>
      </c>
      <c r="R992" s="60"/>
      <c r="S992" s="60"/>
      <c r="T992" s="61"/>
      <c r="U992" s="62"/>
      <c r="V992" s="153">
        <f>SQRT($T$60*VLOOKUP(V982,$P$51:$T$60,5))*(1-$Q$29)*Q992*VLOOKUP(V982,P983:Q992,2)</f>
        <v>7.2659693191647595E-3</v>
      </c>
      <c r="W992" s="61">
        <f>SQRT($T$60*VLOOKUP(W982,$P$51:$T$60,5))*(1-$R$29)*Q992*VLOOKUP(W982,P983:Q992,2)</f>
        <v>5.7397663252449251E-3</v>
      </c>
      <c r="X992" s="61">
        <f>SQRT($T$60*VLOOKUP(X982,$P$51:$T$60,5))*(1-$S$29)*Q992*VLOOKUP(X982,P983:Q992,2)</f>
        <v>3.3739427151943629E-3</v>
      </c>
      <c r="Y992" s="61">
        <f>SQRT($T$60*VLOOKUP(Y982,$P$51:$T$60,5))*(1-$T$29)*Q992*VLOOKUP(Y982,P983:Q992,2)</f>
        <v>1.8785430635203249E-3</v>
      </c>
      <c r="Z992" s="61">
        <f>SQRT($T$60*VLOOKUP(Z982,$P$51:$T$60,5))*(1-$U$29)*Q992*VLOOKUP(Z982,P983:Q992,2)</f>
        <v>2.0626611183114929E-3</v>
      </c>
      <c r="AA992" s="61">
        <f>SQRT($T$60*VLOOKUP(AA982,$P$51:$T$60,5))*(1-$V$29)*Q992*VLOOKUP(AA982,P983:Q992,2)</f>
        <v>1.0163650885929442E-3</v>
      </c>
      <c r="AB992" s="61">
        <f>SQRT($T$60*VLOOKUP(AB982,$P$51:$T$60,5))*(1-$W$29)*Q992*VLOOKUP(AB982,P983:Q992,2)</f>
        <v>6.1939719586066007E-3</v>
      </c>
      <c r="AC992" s="61">
        <f>SQRT($T$60*VLOOKUP(AC982,$P$51:$T$60,5))*(1-$X$29)*Q992*VLOOKUP(AC982,P983:Q992,2)</f>
        <v>6.4988838908124798E-3</v>
      </c>
      <c r="AD992" s="61">
        <f>SQRT($T$60*VLOOKUP(AD982,$P$51:$T$60,5))*(1-$Y$29)*Q992*VLOOKUP(AD982,P983:Q992,2)</f>
        <v>4.2368540954004271E-3</v>
      </c>
      <c r="AE992" s="155">
        <f>SQRT($T$60*VLOOKUP(AE982,$P$51:$T$60,5))*(1-$Z$29)*Q992*VLOOKUP(AE982,P983:Q992,2)</f>
        <v>6.1947930804534231E-3</v>
      </c>
      <c r="AF992" s="84">
        <f>$U$60*Q992</f>
        <v>4.0740795365104288E-6</v>
      </c>
      <c r="AG992" s="59" t="s">
        <v>72</v>
      </c>
      <c r="AH992" s="63">
        <f>AH990^2-AH991^3</f>
        <v>1.2353098735991871E-4</v>
      </c>
      <c r="AI992" s="61"/>
      <c r="AJ992" s="66" t="s">
        <v>575</v>
      </c>
      <c r="AK992" s="61" t="e">
        <f>2*SQRT(AH991)*COS((AK989+4*PI())/3)-AH986/3</f>
        <v>#NUM!</v>
      </c>
      <c r="AL992" s="69" t="e">
        <f>AK992^3+AK992^2*AH986+AH987*AK992+AH988</f>
        <v>#NUM!</v>
      </c>
      <c r="AM992" s="50"/>
      <c r="AN992" s="65"/>
      <c r="AO992" s="50"/>
      <c r="AP992" s="65"/>
      <c r="AQ992" s="65"/>
      <c r="AR992" s="81"/>
      <c r="AS992" s="59">
        <v>10</v>
      </c>
      <c r="AT992" s="61">
        <f t="shared" si="170"/>
        <v>7.4413442121268769E-2</v>
      </c>
      <c r="AU992" s="61">
        <f>SUMPRODUCT(Q983:Q992,$BC$51:$BC$60)</f>
        <v>0.33318387925546777</v>
      </c>
      <c r="AV992" s="68">
        <f>IF($AA$16,EXP((AT992/AH984)*(AQ988-1)-LN(AQ988-AH984)-AH983*(2*AU992/AH983-AT992/AH984)*LN((AQ988+2.41421536*AH984)/(AQ988-0.41421536*AH984))/(AH984*2.82842713)      ),1)</f>
        <v>0.71529338423873412</v>
      </c>
      <c r="AW992" s="61"/>
      <c r="AX992" s="61"/>
      <c r="AY992" s="61"/>
      <c r="AZ992" s="61"/>
      <c r="BA992" s="61"/>
      <c r="BB992" s="61"/>
      <c r="BC992" s="61"/>
      <c r="BD992" s="65"/>
      <c r="BE992" s="65"/>
      <c r="BF992" s="65"/>
    </row>
    <row r="993" spans="14:117" x14ac:dyDescent="0.25">
      <c r="N993" s="70"/>
      <c r="O993" s="80"/>
      <c r="P993" s="79"/>
      <c r="Q993" s="71"/>
      <c r="R993" s="71"/>
      <c r="S993" s="71"/>
      <c r="T993" s="72"/>
      <c r="U993" s="73"/>
      <c r="V993" s="70"/>
      <c r="W993" s="73"/>
      <c r="X993" s="73"/>
      <c r="Y993" s="73"/>
      <c r="Z993" s="73"/>
      <c r="AA993" s="73"/>
      <c r="AB993" s="73"/>
      <c r="AC993" s="73"/>
      <c r="AD993" s="73"/>
      <c r="AE993" s="88">
        <f>SUM(V983:AE992)</f>
        <v>0.32281484335146182</v>
      </c>
      <c r="AF993" s="85">
        <f>SUM(AF983:AF992)</f>
        <v>3.1798738906338557E-5</v>
      </c>
      <c r="AG993" s="70"/>
      <c r="AH993" s="73"/>
      <c r="AI993" s="74"/>
      <c r="AJ993" s="75"/>
      <c r="AK993" s="74"/>
      <c r="AL993" s="74"/>
      <c r="AM993" s="76"/>
      <c r="AN993" s="73"/>
      <c r="AO993" s="76"/>
      <c r="AP993" s="73"/>
      <c r="AQ993" s="73"/>
      <c r="AR993" s="80"/>
      <c r="AS993" s="70"/>
      <c r="AT993" s="73"/>
      <c r="AU993" s="73"/>
      <c r="AV993" s="80"/>
      <c r="AW993" s="65"/>
      <c r="AX993" s="65"/>
      <c r="AY993" s="65"/>
      <c r="AZ993" s="65"/>
      <c r="BA993" s="65"/>
      <c r="BB993" s="65"/>
      <c r="BC993" s="65"/>
      <c r="BD993" s="65"/>
      <c r="BE993" s="65"/>
      <c r="BF993" s="61"/>
    </row>
    <row r="994" spans="14:117" x14ac:dyDescent="0.25">
      <c r="N994" s="92">
        <f>N954+1</f>
        <v>24</v>
      </c>
      <c r="O994" s="157">
        <f>DM1007</f>
        <v>0.24309439563906635</v>
      </c>
      <c r="P994" s="158"/>
      <c r="Q994" s="55"/>
      <c r="R994" s="55"/>
      <c r="S994" s="57">
        <v>1</v>
      </c>
      <c r="T994" s="55"/>
      <c r="U994" s="57">
        <f>S994+1</f>
        <v>2</v>
      </c>
      <c r="V994" s="55"/>
      <c r="W994" s="57">
        <f>U994+1</f>
        <v>3</v>
      </c>
      <c r="X994" s="55"/>
      <c r="Y994" s="57">
        <f>W994+1</f>
        <v>4</v>
      </c>
      <c r="Z994" s="55"/>
      <c r="AA994" s="57">
        <f>Y994+1</f>
        <v>5</v>
      </c>
      <c r="AB994" s="55"/>
      <c r="AC994" s="57">
        <f>AA994+1</f>
        <v>6</v>
      </c>
      <c r="AD994" s="55"/>
      <c r="AE994" s="57">
        <f>AC994+1</f>
        <v>7</v>
      </c>
      <c r="AF994" s="55"/>
      <c r="AG994" s="57">
        <f>AE994+1</f>
        <v>8</v>
      </c>
      <c r="AH994" s="55"/>
      <c r="AI994" s="57">
        <f>AG994+1</f>
        <v>9</v>
      </c>
      <c r="AJ994" s="55"/>
      <c r="AK994" s="57">
        <f>AI994+1</f>
        <v>10</v>
      </c>
      <c r="AL994" s="55"/>
      <c r="AM994" s="57">
        <f>AK994+1</f>
        <v>11</v>
      </c>
      <c r="AN994" s="55"/>
      <c r="AO994" s="57">
        <f>AM994+1</f>
        <v>12</v>
      </c>
      <c r="AP994" s="55"/>
      <c r="AQ994" s="57">
        <f>AO994+1</f>
        <v>13</v>
      </c>
      <c r="AR994" s="55"/>
      <c r="AS994" s="57">
        <f>AQ994+1</f>
        <v>14</v>
      </c>
      <c r="AT994" s="55"/>
      <c r="AU994" s="57">
        <f>AS994+1</f>
        <v>15</v>
      </c>
      <c r="AV994" s="55"/>
      <c r="AW994" s="57">
        <f>AU994+1</f>
        <v>16</v>
      </c>
      <c r="AX994" s="55"/>
      <c r="AY994" s="57">
        <f>AW994+1</f>
        <v>17</v>
      </c>
      <c r="AZ994" s="55"/>
      <c r="BA994" s="57">
        <f>AY994+1</f>
        <v>18</v>
      </c>
      <c r="BB994" s="55"/>
      <c r="BC994" s="57">
        <f>BA994+1</f>
        <v>19</v>
      </c>
      <c r="BD994" s="55"/>
      <c r="BE994" s="57">
        <f>BC994+1</f>
        <v>20</v>
      </c>
      <c r="BF994" s="55"/>
      <c r="BG994" s="57">
        <f>BE994+1</f>
        <v>21</v>
      </c>
      <c r="BH994" s="55"/>
      <c r="BI994" s="57">
        <f>BG994+1</f>
        <v>22</v>
      </c>
      <c r="BJ994" s="55"/>
      <c r="BK994" s="57">
        <f>BI994+1</f>
        <v>23</v>
      </c>
      <c r="BL994" s="55"/>
      <c r="BM994" s="57">
        <f>BK994+1</f>
        <v>24</v>
      </c>
      <c r="BN994" s="55"/>
      <c r="BO994" s="57">
        <f>BM994+1</f>
        <v>25</v>
      </c>
      <c r="BP994" s="55"/>
      <c r="BQ994" s="57">
        <f>BO994+1</f>
        <v>26</v>
      </c>
      <c r="BR994" s="55"/>
      <c r="BS994" s="57">
        <f>BQ994+1</f>
        <v>27</v>
      </c>
      <c r="BT994" s="55"/>
      <c r="BU994" s="57">
        <f>BS994+1</f>
        <v>28</v>
      </c>
      <c r="BV994" s="55"/>
      <c r="BW994" s="57">
        <f>BU994+1</f>
        <v>29</v>
      </c>
      <c r="BX994" s="55"/>
      <c r="BY994" s="57">
        <f>BW994+1</f>
        <v>30</v>
      </c>
      <c r="BZ994" s="55"/>
      <c r="CA994" s="57">
        <f>BY994+1</f>
        <v>31</v>
      </c>
      <c r="CB994" s="55"/>
      <c r="CC994" s="57">
        <f>CA994+1</f>
        <v>32</v>
      </c>
      <c r="CD994" s="55"/>
      <c r="CE994" s="57">
        <f>CC994+1</f>
        <v>33</v>
      </c>
      <c r="CF994" s="55"/>
      <c r="CG994" s="57">
        <f>CE994+1</f>
        <v>34</v>
      </c>
      <c r="CH994" s="55"/>
      <c r="CI994" s="57">
        <f>CG994+1</f>
        <v>35</v>
      </c>
      <c r="CJ994" s="55"/>
      <c r="CK994" s="57">
        <f>CI994+1</f>
        <v>36</v>
      </c>
      <c r="CL994" s="55"/>
      <c r="CM994" s="57">
        <f>CK994+1</f>
        <v>37</v>
      </c>
      <c r="CN994" s="55"/>
      <c r="CO994" s="57">
        <f>CM994+1</f>
        <v>38</v>
      </c>
      <c r="CP994" s="55"/>
      <c r="CQ994" s="57">
        <f>CO994+1</f>
        <v>39</v>
      </c>
      <c r="CR994" s="55"/>
      <c r="CS994" s="57">
        <f>CQ994+1</f>
        <v>40</v>
      </c>
      <c r="CT994" s="55"/>
      <c r="CU994" s="57">
        <f>CS994+1</f>
        <v>41</v>
      </c>
      <c r="CV994" s="55"/>
      <c r="CW994" s="57">
        <f>CU994+1</f>
        <v>42</v>
      </c>
      <c r="CX994" s="55"/>
      <c r="CY994" s="57">
        <f>CW994+1</f>
        <v>43</v>
      </c>
      <c r="CZ994" s="55"/>
      <c r="DA994" s="57">
        <f>CY994+1</f>
        <v>44</v>
      </c>
      <c r="DB994" s="55"/>
      <c r="DC994" s="57">
        <f>DA994+1</f>
        <v>45</v>
      </c>
      <c r="DD994" s="55"/>
      <c r="DE994" s="57">
        <f>DC994+1</f>
        <v>46</v>
      </c>
      <c r="DF994" s="55"/>
      <c r="DG994" s="57">
        <f>DE994+1</f>
        <v>47</v>
      </c>
      <c r="DH994" s="55"/>
      <c r="DI994" s="57">
        <f>DG994+1</f>
        <v>48</v>
      </c>
      <c r="DJ994" s="55"/>
      <c r="DK994" s="57">
        <f>DI994+1</f>
        <v>49</v>
      </c>
      <c r="DL994" s="55"/>
      <c r="DM994" s="90">
        <f>DK994+1</f>
        <v>50</v>
      </c>
    </row>
    <row r="995" spans="14:117" x14ac:dyDescent="0.25">
      <c r="N995" s="159" t="s">
        <v>545</v>
      </c>
      <c r="O995" s="168" t="s">
        <v>560</v>
      </c>
      <c r="P995" s="79"/>
      <c r="Q995" s="73" t="s">
        <v>580</v>
      </c>
      <c r="R995" s="160" t="s">
        <v>621</v>
      </c>
      <c r="S995" s="160" t="s">
        <v>622</v>
      </c>
      <c r="T995" s="160" t="s">
        <v>621</v>
      </c>
      <c r="U995" s="160" t="s">
        <v>622</v>
      </c>
      <c r="V995" s="160" t="s">
        <v>621</v>
      </c>
      <c r="W995" s="160" t="s">
        <v>622</v>
      </c>
      <c r="X995" s="160" t="s">
        <v>621</v>
      </c>
      <c r="Y995" s="160" t="s">
        <v>622</v>
      </c>
      <c r="Z995" s="160" t="s">
        <v>621</v>
      </c>
      <c r="AA995" s="160" t="s">
        <v>622</v>
      </c>
      <c r="AB995" s="160" t="s">
        <v>621</v>
      </c>
      <c r="AC995" s="160" t="s">
        <v>622</v>
      </c>
      <c r="AD995" s="160" t="s">
        <v>621</v>
      </c>
      <c r="AE995" s="160" t="s">
        <v>622</v>
      </c>
      <c r="AF995" s="160" t="s">
        <v>621</v>
      </c>
      <c r="AG995" s="160" t="s">
        <v>622</v>
      </c>
      <c r="AH995" s="160" t="s">
        <v>621</v>
      </c>
      <c r="AI995" s="160" t="s">
        <v>622</v>
      </c>
      <c r="AJ995" s="160" t="s">
        <v>621</v>
      </c>
      <c r="AK995" s="160" t="s">
        <v>622</v>
      </c>
      <c r="AL995" s="160" t="s">
        <v>621</v>
      </c>
      <c r="AM995" s="160" t="s">
        <v>622</v>
      </c>
      <c r="AN995" s="160" t="s">
        <v>621</v>
      </c>
      <c r="AO995" s="160" t="s">
        <v>622</v>
      </c>
      <c r="AP995" s="160" t="s">
        <v>621</v>
      </c>
      <c r="AQ995" s="160" t="s">
        <v>622</v>
      </c>
      <c r="AR995" s="160" t="s">
        <v>621</v>
      </c>
      <c r="AS995" s="160" t="s">
        <v>622</v>
      </c>
      <c r="AT995" s="160" t="s">
        <v>621</v>
      </c>
      <c r="AU995" s="160" t="s">
        <v>622</v>
      </c>
      <c r="AV995" s="160" t="s">
        <v>621</v>
      </c>
      <c r="AW995" s="160" t="s">
        <v>622</v>
      </c>
      <c r="AX995" s="160" t="s">
        <v>621</v>
      </c>
      <c r="AY995" s="160" t="s">
        <v>622</v>
      </c>
      <c r="AZ995" s="160" t="s">
        <v>621</v>
      </c>
      <c r="BA995" s="160" t="s">
        <v>622</v>
      </c>
      <c r="BB995" s="160" t="s">
        <v>621</v>
      </c>
      <c r="BC995" s="160" t="s">
        <v>622</v>
      </c>
      <c r="BD995" s="160" t="s">
        <v>621</v>
      </c>
      <c r="BE995" s="160" t="s">
        <v>622</v>
      </c>
      <c r="BF995" s="160" t="s">
        <v>621</v>
      </c>
      <c r="BG995" s="160" t="s">
        <v>622</v>
      </c>
      <c r="BH995" s="160" t="s">
        <v>621</v>
      </c>
      <c r="BI995" s="160" t="s">
        <v>622</v>
      </c>
      <c r="BJ995" s="160" t="s">
        <v>621</v>
      </c>
      <c r="BK995" s="160" t="s">
        <v>622</v>
      </c>
      <c r="BL995" s="160" t="s">
        <v>621</v>
      </c>
      <c r="BM995" s="160" t="s">
        <v>622</v>
      </c>
      <c r="BN995" s="160" t="s">
        <v>621</v>
      </c>
      <c r="BO995" s="160" t="s">
        <v>622</v>
      </c>
      <c r="BP995" s="160" t="s">
        <v>621</v>
      </c>
      <c r="BQ995" s="160" t="s">
        <v>622</v>
      </c>
      <c r="BR995" s="160" t="s">
        <v>621</v>
      </c>
      <c r="BS995" s="160" t="s">
        <v>622</v>
      </c>
      <c r="BT995" s="160" t="s">
        <v>621</v>
      </c>
      <c r="BU995" s="160" t="s">
        <v>622</v>
      </c>
      <c r="BV995" s="160" t="s">
        <v>621</v>
      </c>
      <c r="BW995" s="160" t="s">
        <v>622</v>
      </c>
      <c r="BX995" s="160" t="s">
        <v>621</v>
      </c>
      <c r="BY995" s="160" t="s">
        <v>622</v>
      </c>
      <c r="BZ995" s="160" t="s">
        <v>621</v>
      </c>
      <c r="CA995" s="160" t="s">
        <v>622</v>
      </c>
      <c r="CB995" s="160" t="s">
        <v>621</v>
      </c>
      <c r="CC995" s="160" t="s">
        <v>622</v>
      </c>
      <c r="CD995" s="160" t="s">
        <v>621</v>
      </c>
      <c r="CE995" s="160" t="s">
        <v>622</v>
      </c>
      <c r="CF995" s="160" t="s">
        <v>621</v>
      </c>
      <c r="CG995" s="160" t="s">
        <v>622</v>
      </c>
      <c r="CH995" s="160" t="s">
        <v>621</v>
      </c>
      <c r="CI995" s="160" t="s">
        <v>622</v>
      </c>
      <c r="CJ995" s="160" t="s">
        <v>621</v>
      </c>
      <c r="CK995" s="160" t="s">
        <v>622</v>
      </c>
      <c r="CL995" s="160" t="s">
        <v>621</v>
      </c>
      <c r="CM995" s="160" t="s">
        <v>622</v>
      </c>
      <c r="CN995" s="160" t="s">
        <v>621</v>
      </c>
      <c r="CO995" s="160" t="s">
        <v>622</v>
      </c>
      <c r="CP995" s="160" t="s">
        <v>621</v>
      </c>
      <c r="CQ995" s="160" t="s">
        <v>622</v>
      </c>
      <c r="CR995" s="160" t="s">
        <v>621</v>
      </c>
      <c r="CS995" s="160" t="s">
        <v>622</v>
      </c>
      <c r="CT995" s="160" t="s">
        <v>621</v>
      </c>
      <c r="CU995" s="160" t="s">
        <v>622</v>
      </c>
      <c r="CV995" s="160" t="s">
        <v>621</v>
      </c>
      <c r="CW995" s="160" t="s">
        <v>622</v>
      </c>
      <c r="CX995" s="160" t="s">
        <v>621</v>
      </c>
      <c r="CY995" s="160" t="s">
        <v>622</v>
      </c>
      <c r="CZ995" s="160" t="s">
        <v>621</v>
      </c>
      <c r="DA995" s="160" t="s">
        <v>622</v>
      </c>
      <c r="DB995" s="160" t="s">
        <v>621</v>
      </c>
      <c r="DC995" s="160" t="s">
        <v>622</v>
      </c>
      <c r="DD995" s="160" t="s">
        <v>621</v>
      </c>
      <c r="DE995" s="160" t="s">
        <v>622</v>
      </c>
      <c r="DF995" s="160" t="s">
        <v>621</v>
      </c>
      <c r="DG995" s="160" t="s">
        <v>622</v>
      </c>
      <c r="DH995" s="160" t="s">
        <v>621</v>
      </c>
      <c r="DI995" s="160" t="s">
        <v>622</v>
      </c>
      <c r="DJ995" s="160" t="s">
        <v>621</v>
      </c>
      <c r="DK995" s="160" t="s">
        <v>622</v>
      </c>
      <c r="DL995" s="160" t="s">
        <v>621</v>
      </c>
      <c r="DM995" s="161" t="s">
        <v>622</v>
      </c>
    </row>
    <row r="996" spans="14:117" x14ac:dyDescent="0.25">
      <c r="N996" s="153">
        <f>$Z$7/(O994*(Q996-1)+1)</f>
        <v>6.5255901885554427E-2</v>
      </c>
      <c r="O996" s="169">
        <f>N996*Q996</f>
        <v>0.20818020922348163</v>
      </c>
      <c r="P996" s="78">
        <v>1</v>
      </c>
      <c r="Q996" s="61">
        <f>IF($AA$7,AV971/AV983,0)</f>
        <v>3.1902127349122744</v>
      </c>
      <c r="R996" s="61">
        <f>IF($AA$7,$Z$7*($Q996-1)/(1+O954*($Q996-1)),0)</f>
        <v>0.14292430733792721</v>
      </c>
      <c r="S996" s="114">
        <f>IF(R996=0,0,-1*R996^2/$Z$7)</f>
        <v>-0.20427357628026271</v>
      </c>
      <c r="T996" s="61">
        <f>IF($AA$7,$Z$7*($Q996-1)/(1+S1007*($Q996-1)),0)</f>
        <v>0.14217302732204901</v>
      </c>
      <c r="U996" s="114">
        <f>IF(T996=0,0,-1*T996^2/$Z$7)</f>
        <v>-0.20213169697916092</v>
      </c>
      <c r="V996" s="61">
        <f>IF($AA$7,$Z$7*($Q996-1)/(1+U1007*($Q996-1)),0)</f>
        <v>0.14292724054248757</v>
      </c>
      <c r="W996" s="114">
        <f>IF(V996=0,0,-1*V996^2/$Z$7)</f>
        <v>-0.204281960890901</v>
      </c>
      <c r="X996" s="61">
        <f>IF($AA$7,$Z$7*($Q996-1)/(1+W1007*($Q996-1)),0)</f>
        <v>0.14292430738297507</v>
      </c>
      <c r="Y996" s="114">
        <f>IF(X996=0,0,-1*X996^2/$Z$7)</f>
        <v>-0.20427357640903143</v>
      </c>
      <c r="Z996" s="61">
        <f>IF($AA$7,$Z$7*($Q996-1)/(1+Y1007*($Q996-1)),0)</f>
        <v>0.14292430733792721</v>
      </c>
      <c r="AA996" s="114">
        <f>IF(Z996=0,0,-1*Z996^2/$Z$7)</f>
        <v>-0.20427357628026271</v>
      </c>
      <c r="AB996" s="61">
        <f>IF($AA$7,$Z$7*($Q996-1)/(1+AA1007*($Q996-1)),0)</f>
        <v>0.14292430733792719</v>
      </c>
      <c r="AC996" s="114">
        <f>IF(AB996=0,0,-1*AB996^2/$Z$7)</f>
        <v>-0.20427357628026266</v>
      </c>
      <c r="AD996" s="61">
        <f>IF($AA$7,$Z$7*($Q996-1)/(1+AC1007*($Q996-1)),0)</f>
        <v>0.14292430733792719</v>
      </c>
      <c r="AE996" s="114">
        <f>IF(AD996=0,0,-1*AD996^2/$Z$7)</f>
        <v>-0.20427357628026266</v>
      </c>
      <c r="AF996" s="61">
        <f>IF($AA$7,$Z$7*($Q996-1)/(1+AE1007*($Q996-1)),0)</f>
        <v>0.14292430733792721</v>
      </c>
      <c r="AG996" s="114">
        <f>IF(AF996=0,0,-1*AF996^2/$Z$7)</f>
        <v>-0.20427357628026271</v>
      </c>
      <c r="AH996" s="61">
        <f>IF($AA$7,$Z$7*($Q996-1)/(1+AG1007*($Q996-1)),0)</f>
        <v>0.14292430733792719</v>
      </c>
      <c r="AI996" s="114">
        <f>IF(AH996=0,0,-1*AH996^2/$Z$7)</f>
        <v>-0.20427357628026266</v>
      </c>
      <c r="AJ996" s="61">
        <f>IF($AA$7,$Z$7*($Q996-1)/(1+AI1007*($Q996-1)),0)</f>
        <v>0.14292430733792719</v>
      </c>
      <c r="AK996" s="114">
        <f>IF(AJ996=0,0,-1*AJ996^2/$Z$7)</f>
        <v>-0.20427357628026266</v>
      </c>
      <c r="AL996" s="61">
        <f>IF($AA$7,$Z$7*($Q996-1)/(1+AK1007*($Q996-1)),0)</f>
        <v>0.14292430733792721</v>
      </c>
      <c r="AM996" s="114">
        <f>IF(AL996=0,0,-1*AL996^2/$Z$7)</f>
        <v>-0.20427357628026271</v>
      </c>
      <c r="AN996" s="61">
        <f>IF($AA$7,$Z$7*($Q996-1)/(1+AM1007*($Q996-1)),0)</f>
        <v>0.14292430733792719</v>
      </c>
      <c r="AO996" s="114">
        <f>IF(AN996=0,0,-1*AN996^2/$Z$7)</f>
        <v>-0.20427357628026266</v>
      </c>
      <c r="AP996" s="61">
        <f>IF($AA$7,$Z$7*($Q996-1)/(1+AO1007*($Q996-1)),0)</f>
        <v>0.14292430733792719</v>
      </c>
      <c r="AQ996" s="114">
        <f>IF(AP996=0,0,-1*AP996^2/$Z$7)</f>
        <v>-0.20427357628026266</v>
      </c>
      <c r="AR996" s="61">
        <f>IF($AA$7,$Z$7*($Q996-1)/(1+AQ1007*($Q996-1)),0)</f>
        <v>0.14292430733792721</v>
      </c>
      <c r="AS996" s="114">
        <f>IF(AR996=0,0,-1*AR996^2/$Z$7)</f>
        <v>-0.20427357628026271</v>
      </c>
      <c r="AT996" s="61">
        <f>IF($AA$7,$Z$7*($Q996-1)/(1+AS1007*($Q996-1)),0)</f>
        <v>0.14292430733792719</v>
      </c>
      <c r="AU996" s="114">
        <f>IF(AT996=0,0,-1*AT996^2/$Z$7)</f>
        <v>-0.20427357628026266</v>
      </c>
      <c r="AV996" s="61">
        <f>IF($AA$7,$Z$7*($Q996-1)/(1+AU1007*($Q996-1)),0)</f>
        <v>0.14292430733792719</v>
      </c>
      <c r="AW996" s="114">
        <f>IF(AV996=0,0,-1*AV996^2/$Z$7)</f>
        <v>-0.20427357628026266</v>
      </c>
      <c r="AX996" s="61">
        <f>IF($AA$7,$Z$7*($Q996-1)/(1+AW1007*($Q996-1)),0)</f>
        <v>0.14292430733792721</v>
      </c>
      <c r="AY996" s="114">
        <f>IF(AX996=0,0,-1*AX996^2/$Z$7)</f>
        <v>-0.20427357628026271</v>
      </c>
      <c r="AZ996" s="61">
        <f>IF($AA$7,$Z$7*($Q996-1)/(1+AY1007*($Q996-1)),0)</f>
        <v>0.14292430733792719</v>
      </c>
      <c r="BA996" s="114">
        <f>IF(AZ996=0,0,-1*AZ996^2/$Z$7)</f>
        <v>-0.20427357628026266</v>
      </c>
      <c r="BB996" s="61">
        <f>IF($AA$7,$Z$7*($Q996-1)/(1+BA1007*($Q996-1)),0)</f>
        <v>0.14292430733792719</v>
      </c>
      <c r="BC996" s="114">
        <f>IF(BB996=0,0,-1*BB996^2/$Z$7)</f>
        <v>-0.20427357628026266</v>
      </c>
      <c r="BD996" s="61">
        <f>IF($AA$7,$Z$7*($Q996-1)/(1+BC1007*($Q996-1)),0)</f>
        <v>0.14292430733792721</v>
      </c>
      <c r="BE996" s="114">
        <f>IF(BD996=0,0,-1*BD996^2/$Z$7)</f>
        <v>-0.20427357628026271</v>
      </c>
      <c r="BF996" s="61">
        <f>IF($AA$7,$Z$7*($Q996-1)/(1+BE1007*($Q996-1)),0)</f>
        <v>0.14292430733792719</v>
      </c>
      <c r="BG996" s="114">
        <f>IF(BF996=0,0,-1*BF996^2/$Z$7)</f>
        <v>-0.20427357628026266</v>
      </c>
      <c r="BH996" s="61">
        <f>IF($AA$7,$Z$7*($Q996-1)/(1+BG1007*($Q996-1)),0)</f>
        <v>0.14292430733792719</v>
      </c>
      <c r="BI996" s="114">
        <f>IF(BH996=0,0,-1*BH996^2/$Z$7)</f>
        <v>-0.20427357628026266</v>
      </c>
      <c r="BJ996" s="61">
        <f>IF($AA$7,$Z$7*($Q996-1)/(1+BI1007*($Q996-1)),0)</f>
        <v>0.14292430733792721</v>
      </c>
      <c r="BK996" s="114">
        <f>IF(BJ996=0,0,-1*BJ996^2/$Z$7)</f>
        <v>-0.20427357628026271</v>
      </c>
      <c r="BL996" s="61">
        <f>IF($AA$7,$Z$7*($Q996-1)/(1+BK1007*($Q996-1)),0)</f>
        <v>0.14292430733792719</v>
      </c>
      <c r="BM996" s="114">
        <f>IF(BL996=0,0,-1*BL996^2/$Z$7)</f>
        <v>-0.20427357628026266</v>
      </c>
      <c r="BN996" s="61">
        <f>IF($AA$7,$Z$7*($Q996-1)/(1+BM1007*($Q996-1)),0)</f>
        <v>0.14292430733792719</v>
      </c>
      <c r="BO996" s="114">
        <f>IF(BN996=0,0,-1*BN996^2/$Z$7)</f>
        <v>-0.20427357628026266</v>
      </c>
      <c r="BP996" s="61">
        <f>IF($AA$7,$Z$7*($Q996-1)/(1+BO1007*($Q996-1)),0)</f>
        <v>0.14292430733792721</v>
      </c>
      <c r="BQ996" s="114">
        <f>IF(BP996=0,0,-1*BP996^2/$Z$7)</f>
        <v>-0.20427357628026271</v>
      </c>
      <c r="BR996" s="61">
        <f>IF($AA$7,$Z$7*($Q996-1)/(1+BQ1007*($Q996-1)),0)</f>
        <v>0.14292430733792719</v>
      </c>
      <c r="BS996" s="114">
        <f>IF(BR996=0,0,-1*BR996^2/$Z$7)</f>
        <v>-0.20427357628026266</v>
      </c>
      <c r="BT996" s="61">
        <f>IF($AA$7,$Z$7*($Q996-1)/(1+BS1007*($Q996-1)),0)</f>
        <v>0.14292430733792719</v>
      </c>
      <c r="BU996" s="114">
        <f>IF(BT996=0,0,-1*BT996^2/$Z$7)</f>
        <v>-0.20427357628026266</v>
      </c>
      <c r="BV996" s="61">
        <f>IF($AA$7,$Z$7*($Q996-1)/(1+BU1007*($Q996-1)),0)</f>
        <v>0.14292430733792721</v>
      </c>
      <c r="BW996" s="114">
        <f>IF(BV996=0,0,-1*BV996^2/$Z$7)</f>
        <v>-0.20427357628026271</v>
      </c>
      <c r="BX996" s="61">
        <f>IF($AA$7,$Z$7*($Q996-1)/(1+BW1007*($Q996-1)),0)</f>
        <v>0.14292430733792719</v>
      </c>
      <c r="BY996" s="114">
        <f>IF(BX996=0,0,-1*BX996^2/$Z$7)</f>
        <v>-0.20427357628026266</v>
      </c>
      <c r="BZ996" s="61">
        <f>IF($AA$7,$Z$7*($Q996-1)/(1+BY1007*($Q996-1)),0)</f>
        <v>0.14292430733792719</v>
      </c>
      <c r="CA996" s="114">
        <f>IF(BZ996=0,0,-1*BZ996^2/$Z$7)</f>
        <v>-0.20427357628026266</v>
      </c>
      <c r="CB996" s="61">
        <f>IF($AA$7,$Z$7*($Q996-1)/(1+CA1007*($Q996-1)),0)</f>
        <v>0.14292430733792721</v>
      </c>
      <c r="CC996" s="114">
        <f>IF(CB996=0,0,-1*CB996^2/$Z$7)</f>
        <v>-0.20427357628026271</v>
      </c>
      <c r="CD996" s="61">
        <f>IF($AA$7,$Z$7*($Q996-1)/(1+CC1007*($Q996-1)),0)</f>
        <v>0.14292430733792719</v>
      </c>
      <c r="CE996" s="114">
        <f>IF(CD996=0,0,-1*CD996^2/$Z$7)</f>
        <v>-0.20427357628026266</v>
      </c>
      <c r="CF996" s="61">
        <f>IF($AA$7,$Z$7*($Q996-1)/(1+CE1007*($Q996-1)),0)</f>
        <v>0.14292430733792719</v>
      </c>
      <c r="CG996" s="114">
        <f>IF(CF996=0,0,-1*CF996^2/$Z$7)</f>
        <v>-0.20427357628026266</v>
      </c>
      <c r="CH996" s="61">
        <f>IF($AA$7,$Z$7*($Q996-1)/(1+CG1007*($Q996-1)),0)</f>
        <v>0.14292430733792721</v>
      </c>
      <c r="CI996" s="114">
        <f>IF(CH996=0,0,-1*CH996^2/$Z$7)</f>
        <v>-0.20427357628026271</v>
      </c>
      <c r="CJ996" s="61">
        <f>IF($AA$7,$Z$7*($Q996-1)/(1+CI1007*($Q996-1)),0)</f>
        <v>0.14292430733792719</v>
      </c>
      <c r="CK996" s="114">
        <f>IF(CJ996=0,0,-1*CJ996^2/$Z$7)</f>
        <v>-0.20427357628026266</v>
      </c>
      <c r="CL996" s="61">
        <f>IF($AA$7,$Z$7*($Q996-1)/(1+CK1007*($Q996-1)),0)</f>
        <v>0.14292430733792719</v>
      </c>
      <c r="CM996" s="114">
        <f>IF(CL996=0,0,-1*CL996^2/$Z$7)</f>
        <v>-0.20427357628026266</v>
      </c>
      <c r="CN996" s="61">
        <f>IF($AA$7,$Z$7*($Q996-1)/(1+CM1007*($Q996-1)),0)</f>
        <v>0.14292430733792721</v>
      </c>
      <c r="CO996" s="114">
        <f>IF(CN996=0,0,-1*CN996^2/$Z$7)</f>
        <v>-0.20427357628026271</v>
      </c>
      <c r="CP996" s="61">
        <f>IF($AA$7,$Z$7*($Q996-1)/(1+CO1007*($Q996-1)),0)</f>
        <v>0.14292430733792719</v>
      </c>
      <c r="CQ996" s="114">
        <f>IF(CP996=0,0,-1*CP996^2/$Z$7)</f>
        <v>-0.20427357628026266</v>
      </c>
      <c r="CR996" s="61">
        <f>IF($AA$7,$Z$7*($Q996-1)/(1+CQ1007*($Q996-1)),0)</f>
        <v>0.14292430733792719</v>
      </c>
      <c r="CS996" s="114">
        <f>IF(CR996=0,0,-1*CR996^2/$Z$7)</f>
        <v>-0.20427357628026266</v>
      </c>
      <c r="CT996" s="61">
        <f>IF($AA$7,$Z$7*($Q996-1)/(1+CS1007*($Q996-1)),0)</f>
        <v>0.14292430733792721</v>
      </c>
      <c r="CU996" s="114">
        <f>IF(CT996=0,0,-1*CT996^2/$Z$7)</f>
        <v>-0.20427357628026271</v>
      </c>
      <c r="CV996" s="61">
        <f>IF($AA$7,$Z$7*($Q996-1)/(1+CU1007*($Q996-1)),0)</f>
        <v>0.14292430733792719</v>
      </c>
      <c r="CW996" s="114">
        <f>IF(CV996=0,0,-1*CV996^2/$Z$7)</f>
        <v>-0.20427357628026266</v>
      </c>
      <c r="CX996" s="61">
        <f>IF($AA$7,$Z$7*($Q996-1)/(1+CW1007*($Q996-1)),0)</f>
        <v>0.14292430733792719</v>
      </c>
      <c r="CY996" s="114">
        <f>IF(CX996=0,0,-1*CX996^2/$Z$7)</f>
        <v>-0.20427357628026266</v>
      </c>
      <c r="CZ996" s="61">
        <f>IF($AA$7,$Z$7*($Q996-1)/(1+CY1007*($Q996-1)),0)</f>
        <v>0.14292430733792721</v>
      </c>
      <c r="DA996" s="114">
        <f>IF(CZ996=0,0,-1*CZ996^2/$Z$7)</f>
        <v>-0.20427357628026271</v>
      </c>
      <c r="DB996" s="61">
        <f>IF($AA$7,$Z$7*($Q996-1)/(1+DA1007*($Q996-1)),0)</f>
        <v>0.14292430733792719</v>
      </c>
      <c r="DC996" s="114">
        <f>IF(DB996=0,0,-1*DB996^2/$Z$7)</f>
        <v>-0.20427357628026266</v>
      </c>
      <c r="DD996" s="61">
        <f>IF($AA$7,$Z$7*($Q996-1)/(1+DC1007*($Q996-1)),0)</f>
        <v>0.14292430733792719</v>
      </c>
      <c r="DE996" s="114">
        <f>IF(DD996=0,0,-1*DD996^2/$Z$7)</f>
        <v>-0.20427357628026266</v>
      </c>
      <c r="DF996" s="61">
        <f>IF($AA$7,$Z$7*($Q996-1)/(1+DE1007*($Q996-1)),0)</f>
        <v>0.14292430733792721</v>
      </c>
      <c r="DG996" s="114">
        <f>IF(DF996=0,0,-1*DF996^2/$Z$7)</f>
        <v>-0.20427357628026271</v>
      </c>
      <c r="DH996" s="61">
        <f>IF($AA$7,$Z$7*($Q996-1)/(1+DG1007*($Q996-1)),0)</f>
        <v>0.14292430733792719</v>
      </c>
      <c r="DI996" s="114">
        <f>IF(DH996=0,0,-1*DH996^2/$Z$7)</f>
        <v>-0.20427357628026266</v>
      </c>
      <c r="DJ996" s="61">
        <f>IF($AA$7,$Z$7*($Q996-1)/(1+DI1007*($Q996-1)),0)</f>
        <v>0.14292430733792719</v>
      </c>
      <c r="DK996" s="114">
        <f>IF(DJ996=0,0,-1*DJ996^2/$Z$7)</f>
        <v>-0.20427357628026266</v>
      </c>
      <c r="DL996" s="61">
        <f>IF($AA$7,$Z$7*($Q996-1)/(1+DK1007*($Q996-1)),0)</f>
        <v>0.14292430733792721</v>
      </c>
      <c r="DM996" s="154">
        <f>IF(DL996=0,0,-1*DL996^2/$Z$7)</f>
        <v>-0.20427357628026271</v>
      </c>
    </row>
    <row r="997" spans="14:117" x14ac:dyDescent="0.25">
      <c r="N997" s="153">
        <f>$Z$8/(O994*(Q997-1)+1)</f>
        <v>0.10201986773639476</v>
      </c>
      <c r="O997" s="169">
        <f t="shared" ref="O997:O1005" si="171">N997*Q997</f>
        <v>9.3710882532993561E-2</v>
      </c>
      <c r="P997" s="78">
        <v>2</v>
      </c>
      <c r="Q997" s="61">
        <f>IF($AA$8,AV972/AV984,0)</f>
        <v>0.91855522470514783</v>
      </c>
      <c r="R997" s="61">
        <f>IF($AA$8,$Z$8*($Q997-1)/(1+O954*($Q997-1)),0)</f>
        <v>-8.3089852034012104E-3</v>
      </c>
      <c r="S997" s="114">
        <f>IF(R997=0,0,-1*R997^2/$Z$8)</f>
        <v>-6.903923511034025E-4</v>
      </c>
      <c r="T997" s="61">
        <f>IF($AA$8,$Z$8*($Q997-1)/(1+S1007*($Q997-1)),0)</f>
        <v>-8.3115385392224378E-3</v>
      </c>
      <c r="U997" s="114">
        <f>IF(T997=0,0,-1*T997^2/$Z$8)</f>
        <v>-6.9081672888979858E-4</v>
      </c>
      <c r="V997" s="61">
        <f>IF($AA$8,$Z$8*($Q997-1)/(1+U1007*($Q997-1)),0)</f>
        <v>-8.3089752901365846E-3</v>
      </c>
      <c r="W997" s="114">
        <f>IF(V997=0,0,-1*V997^2/$Z$8)</f>
        <v>-6.9039070372100338E-4</v>
      </c>
      <c r="X997" s="61">
        <f>IF($AA$8,$Z$8*($Q997-1)/(1+W1007*($Q997-1)),0)</f>
        <v>-8.308985203248959E-3</v>
      </c>
      <c r="Y997" s="114">
        <f>IF(X997=0,0,-1*X997^2/$Z$8)</f>
        <v>-6.9039235107810145E-4</v>
      </c>
      <c r="Z997" s="61">
        <f>IF($AA$8,$Z$8*($Q997-1)/(1+Y1007*($Q997-1)),0)</f>
        <v>-8.3089852034012104E-3</v>
      </c>
      <c r="AA997" s="114">
        <f>IF(Z997=0,0,-1*Z997^2/$Z$8)</f>
        <v>-6.903923511034025E-4</v>
      </c>
      <c r="AB997" s="61">
        <f>IF($AA$8,$Z$8*($Q997-1)/(1+AA1007*($Q997-1)),0)</f>
        <v>-8.3089852034012104E-3</v>
      </c>
      <c r="AC997" s="114">
        <f>IF(AB997=0,0,-1*AB997^2/$Z$8)</f>
        <v>-6.903923511034025E-4</v>
      </c>
      <c r="AD997" s="61">
        <f>IF($AA$8,$Z$8*($Q997-1)/(1+AC1007*($Q997-1)),0)</f>
        <v>-8.3089852034012104E-3</v>
      </c>
      <c r="AE997" s="114">
        <f>IF(AD997=0,0,-1*AD997^2/$Z$8)</f>
        <v>-6.903923511034025E-4</v>
      </c>
      <c r="AF997" s="61">
        <f>IF($AA$8,$Z$8*($Q997-1)/(1+AE1007*($Q997-1)),0)</f>
        <v>-8.3089852034012104E-3</v>
      </c>
      <c r="AG997" s="114">
        <f>IF(AF997=0,0,-1*AF997^2/$Z$8)</f>
        <v>-6.903923511034025E-4</v>
      </c>
      <c r="AH997" s="61">
        <f>IF($AA$8,$Z$8*($Q997-1)/(1+AG1007*($Q997-1)),0)</f>
        <v>-8.3089852034012104E-3</v>
      </c>
      <c r="AI997" s="114">
        <f>IF(AH997=0,0,-1*AH997^2/$Z$8)</f>
        <v>-6.903923511034025E-4</v>
      </c>
      <c r="AJ997" s="61">
        <f>IF($AA$8,$Z$8*($Q997-1)/(1+AI1007*($Q997-1)),0)</f>
        <v>-8.3089852034012104E-3</v>
      </c>
      <c r="AK997" s="114">
        <f>IF(AJ997=0,0,-1*AJ997^2/$Z$8)</f>
        <v>-6.903923511034025E-4</v>
      </c>
      <c r="AL997" s="61">
        <f>IF($AA$8,$Z$8*($Q997-1)/(1+AK1007*($Q997-1)),0)</f>
        <v>-8.3089852034012104E-3</v>
      </c>
      <c r="AM997" s="114">
        <f>IF(AL997=0,0,-1*AL997^2/$Z$8)</f>
        <v>-6.903923511034025E-4</v>
      </c>
      <c r="AN997" s="61">
        <f>IF($AA$8,$Z$8*($Q997-1)/(1+AM1007*($Q997-1)),0)</f>
        <v>-8.3089852034012104E-3</v>
      </c>
      <c r="AO997" s="114">
        <f>IF(AN997=0,0,-1*AN997^2/$Z$8)</f>
        <v>-6.903923511034025E-4</v>
      </c>
      <c r="AP997" s="61">
        <f>IF($AA$8,$Z$8*($Q997-1)/(1+AO1007*($Q997-1)),0)</f>
        <v>-8.3089852034012104E-3</v>
      </c>
      <c r="AQ997" s="114">
        <f>IF(AP997=0,0,-1*AP997^2/$Z$8)</f>
        <v>-6.903923511034025E-4</v>
      </c>
      <c r="AR997" s="61">
        <f>IF($AA$8,$Z$8*($Q997-1)/(1+AQ1007*($Q997-1)),0)</f>
        <v>-8.3089852034012104E-3</v>
      </c>
      <c r="AS997" s="114">
        <f>IF(AR997=0,0,-1*AR997^2/$Z$8)</f>
        <v>-6.903923511034025E-4</v>
      </c>
      <c r="AT997" s="61">
        <f>IF($AA$8,$Z$8*($Q997-1)/(1+AS1007*($Q997-1)),0)</f>
        <v>-8.3089852034012104E-3</v>
      </c>
      <c r="AU997" s="114">
        <f>IF(AT997=0,0,-1*AT997^2/$Z$8)</f>
        <v>-6.903923511034025E-4</v>
      </c>
      <c r="AV997" s="61">
        <f>IF($AA$8,$Z$8*($Q997-1)/(1+AU1007*($Q997-1)),0)</f>
        <v>-8.3089852034012104E-3</v>
      </c>
      <c r="AW997" s="114">
        <f>IF(AV997=0,0,-1*AV997^2/$Z$8)</f>
        <v>-6.903923511034025E-4</v>
      </c>
      <c r="AX997" s="61">
        <f>IF($AA$8,$Z$8*($Q997-1)/(1+AW1007*($Q997-1)),0)</f>
        <v>-8.3089852034012104E-3</v>
      </c>
      <c r="AY997" s="114">
        <f>IF(AX997=0,0,-1*AX997^2/$Z$8)</f>
        <v>-6.903923511034025E-4</v>
      </c>
      <c r="AZ997" s="61">
        <f>IF($AA$8,$Z$8*($Q997-1)/(1+AY1007*($Q997-1)),0)</f>
        <v>-8.3089852034012104E-3</v>
      </c>
      <c r="BA997" s="114">
        <f>IF(AZ997=0,0,-1*AZ997^2/$Z$8)</f>
        <v>-6.903923511034025E-4</v>
      </c>
      <c r="BB997" s="61">
        <f>IF($AA$8,$Z$8*($Q997-1)/(1+BA1007*($Q997-1)),0)</f>
        <v>-8.3089852034012104E-3</v>
      </c>
      <c r="BC997" s="114">
        <f>IF(BB997=0,0,-1*BB997^2/$Z$8)</f>
        <v>-6.903923511034025E-4</v>
      </c>
      <c r="BD997" s="61">
        <f>IF($AA$8,$Z$8*($Q997-1)/(1+BC1007*($Q997-1)),0)</f>
        <v>-8.3089852034012104E-3</v>
      </c>
      <c r="BE997" s="114">
        <f>IF(BD997=0,0,-1*BD997^2/$Z$8)</f>
        <v>-6.903923511034025E-4</v>
      </c>
      <c r="BF997" s="61">
        <f>IF($AA$8,$Z$8*($Q997-1)/(1+BE1007*($Q997-1)),0)</f>
        <v>-8.3089852034012104E-3</v>
      </c>
      <c r="BG997" s="114">
        <f>IF(BF997=0,0,-1*BF997^2/$Z$8)</f>
        <v>-6.903923511034025E-4</v>
      </c>
      <c r="BH997" s="61">
        <f>IF($AA$8,$Z$8*($Q997-1)/(1+BG1007*($Q997-1)),0)</f>
        <v>-8.3089852034012104E-3</v>
      </c>
      <c r="BI997" s="114">
        <f>IF(BH997=0,0,-1*BH997^2/$Z$8)</f>
        <v>-6.903923511034025E-4</v>
      </c>
      <c r="BJ997" s="61">
        <f>IF($AA$8,$Z$8*($Q997-1)/(1+BI1007*($Q997-1)),0)</f>
        <v>-8.3089852034012104E-3</v>
      </c>
      <c r="BK997" s="114">
        <f>IF(BJ997=0,0,-1*BJ997^2/$Z$8)</f>
        <v>-6.903923511034025E-4</v>
      </c>
      <c r="BL997" s="61">
        <f>IF($AA$8,$Z$8*($Q997-1)/(1+BK1007*($Q997-1)),0)</f>
        <v>-8.3089852034012104E-3</v>
      </c>
      <c r="BM997" s="114">
        <f>IF(BL997=0,0,-1*BL997^2/$Z$8)</f>
        <v>-6.903923511034025E-4</v>
      </c>
      <c r="BN997" s="61">
        <f>IF($AA$8,$Z$8*($Q997-1)/(1+BM1007*($Q997-1)),0)</f>
        <v>-8.3089852034012104E-3</v>
      </c>
      <c r="BO997" s="114">
        <f>IF(BN997=0,0,-1*BN997^2/$Z$8)</f>
        <v>-6.903923511034025E-4</v>
      </c>
      <c r="BP997" s="61">
        <f>IF($AA$8,$Z$8*($Q997-1)/(1+BO1007*($Q997-1)),0)</f>
        <v>-8.3089852034012104E-3</v>
      </c>
      <c r="BQ997" s="114">
        <f>IF(BP997=0,0,-1*BP997^2/$Z$8)</f>
        <v>-6.903923511034025E-4</v>
      </c>
      <c r="BR997" s="61">
        <f>IF($AA$8,$Z$8*($Q997-1)/(1+BQ1007*($Q997-1)),0)</f>
        <v>-8.3089852034012104E-3</v>
      </c>
      <c r="BS997" s="114">
        <f>IF(BR997=0,0,-1*BR997^2/$Z$8)</f>
        <v>-6.903923511034025E-4</v>
      </c>
      <c r="BT997" s="61">
        <f>IF($AA$8,$Z$8*($Q997-1)/(1+BS1007*($Q997-1)),0)</f>
        <v>-8.3089852034012104E-3</v>
      </c>
      <c r="BU997" s="114">
        <f>IF(BT997=0,0,-1*BT997^2/$Z$8)</f>
        <v>-6.903923511034025E-4</v>
      </c>
      <c r="BV997" s="61">
        <f>IF($AA$8,$Z$8*($Q997-1)/(1+BU1007*($Q997-1)),0)</f>
        <v>-8.3089852034012104E-3</v>
      </c>
      <c r="BW997" s="114">
        <f>IF(BV997=0,0,-1*BV997^2/$Z$8)</f>
        <v>-6.903923511034025E-4</v>
      </c>
      <c r="BX997" s="61">
        <f>IF($AA$8,$Z$8*($Q997-1)/(1+BW1007*($Q997-1)),0)</f>
        <v>-8.3089852034012104E-3</v>
      </c>
      <c r="BY997" s="114">
        <f>IF(BX997=0,0,-1*BX997^2/$Z$8)</f>
        <v>-6.903923511034025E-4</v>
      </c>
      <c r="BZ997" s="61">
        <f>IF($AA$8,$Z$8*($Q997-1)/(1+BY1007*($Q997-1)),0)</f>
        <v>-8.3089852034012104E-3</v>
      </c>
      <c r="CA997" s="114">
        <f>IF(BZ997=0,0,-1*BZ997^2/$Z$8)</f>
        <v>-6.903923511034025E-4</v>
      </c>
      <c r="CB997" s="61">
        <f>IF($AA$8,$Z$8*($Q997-1)/(1+CA1007*($Q997-1)),0)</f>
        <v>-8.3089852034012104E-3</v>
      </c>
      <c r="CC997" s="114">
        <f>IF(CB997=0,0,-1*CB997^2/$Z$8)</f>
        <v>-6.903923511034025E-4</v>
      </c>
      <c r="CD997" s="61">
        <f>IF($AA$8,$Z$8*($Q997-1)/(1+CC1007*($Q997-1)),0)</f>
        <v>-8.3089852034012104E-3</v>
      </c>
      <c r="CE997" s="114">
        <f>IF(CD997=0,0,-1*CD997^2/$Z$8)</f>
        <v>-6.903923511034025E-4</v>
      </c>
      <c r="CF997" s="61">
        <f>IF($AA$8,$Z$8*($Q997-1)/(1+CE1007*($Q997-1)),0)</f>
        <v>-8.3089852034012104E-3</v>
      </c>
      <c r="CG997" s="114">
        <f>IF(CF997=0,0,-1*CF997^2/$Z$8)</f>
        <v>-6.903923511034025E-4</v>
      </c>
      <c r="CH997" s="61">
        <f>IF($AA$8,$Z$8*($Q997-1)/(1+CG1007*($Q997-1)),0)</f>
        <v>-8.3089852034012104E-3</v>
      </c>
      <c r="CI997" s="114">
        <f>IF(CH997=0,0,-1*CH997^2/$Z$8)</f>
        <v>-6.903923511034025E-4</v>
      </c>
      <c r="CJ997" s="61">
        <f>IF($AA$8,$Z$8*($Q997-1)/(1+CI1007*($Q997-1)),0)</f>
        <v>-8.3089852034012104E-3</v>
      </c>
      <c r="CK997" s="114">
        <f>IF(CJ997=0,0,-1*CJ997^2/$Z$8)</f>
        <v>-6.903923511034025E-4</v>
      </c>
      <c r="CL997" s="61">
        <f>IF($AA$8,$Z$8*($Q997-1)/(1+CK1007*($Q997-1)),0)</f>
        <v>-8.3089852034012104E-3</v>
      </c>
      <c r="CM997" s="114">
        <f>IF(CL997=0,0,-1*CL997^2/$Z$8)</f>
        <v>-6.903923511034025E-4</v>
      </c>
      <c r="CN997" s="61">
        <f>IF($AA$8,$Z$8*($Q997-1)/(1+CM1007*($Q997-1)),0)</f>
        <v>-8.3089852034012104E-3</v>
      </c>
      <c r="CO997" s="114">
        <f>IF(CN997=0,0,-1*CN997^2/$Z$8)</f>
        <v>-6.903923511034025E-4</v>
      </c>
      <c r="CP997" s="61">
        <f>IF($AA$8,$Z$8*($Q997-1)/(1+CO1007*($Q997-1)),0)</f>
        <v>-8.3089852034012104E-3</v>
      </c>
      <c r="CQ997" s="114">
        <f>IF(CP997=0,0,-1*CP997^2/$Z$8)</f>
        <v>-6.903923511034025E-4</v>
      </c>
      <c r="CR997" s="61">
        <f>IF($AA$8,$Z$8*($Q997-1)/(1+CQ1007*($Q997-1)),0)</f>
        <v>-8.3089852034012104E-3</v>
      </c>
      <c r="CS997" s="114">
        <f>IF(CR997=0,0,-1*CR997^2/$Z$8)</f>
        <v>-6.903923511034025E-4</v>
      </c>
      <c r="CT997" s="61">
        <f>IF($AA$8,$Z$8*($Q997-1)/(1+CS1007*($Q997-1)),0)</f>
        <v>-8.3089852034012104E-3</v>
      </c>
      <c r="CU997" s="114">
        <f>IF(CT997=0,0,-1*CT997^2/$Z$8)</f>
        <v>-6.903923511034025E-4</v>
      </c>
      <c r="CV997" s="61">
        <f>IF($AA$8,$Z$8*($Q997-1)/(1+CU1007*($Q997-1)),0)</f>
        <v>-8.3089852034012104E-3</v>
      </c>
      <c r="CW997" s="114">
        <f>IF(CV997=0,0,-1*CV997^2/$Z$8)</f>
        <v>-6.903923511034025E-4</v>
      </c>
      <c r="CX997" s="61">
        <f>IF($AA$8,$Z$8*($Q997-1)/(1+CW1007*($Q997-1)),0)</f>
        <v>-8.3089852034012104E-3</v>
      </c>
      <c r="CY997" s="114">
        <f>IF(CX997=0,0,-1*CX997^2/$Z$8)</f>
        <v>-6.903923511034025E-4</v>
      </c>
      <c r="CZ997" s="61">
        <f>IF($AA$8,$Z$8*($Q997-1)/(1+CY1007*($Q997-1)),0)</f>
        <v>-8.3089852034012104E-3</v>
      </c>
      <c r="DA997" s="114">
        <f>IF(CZ997=0,0,-1*CZ997^2/$Z$8)</f>
        <v>-6.903923511034025E-4</v>
      </c>
      <c r="DB997" s="61">
        <f>IF($AA$8,$Z$8*($Q997-1)/(1+DA1007*($Q997-1)),0)</f>
        <v>-8.3089852034012104E-3</v>
      </c>
      <c r="DC997" s="114">
        <f>IF(DB997=0,0,-1*DB997^2/$Z$8)</f>
        <v>-6.903923511034025E-4</v>
      </c>
      <c r="DD997" s="61">
        <f>IF($AA$8,$Z$8*($Q997-1)/(1+DC1007*($Q997-1)),0)</f>
        <v>-8.3089852034012104E-3</v>
      </c>
      <c r="DE997" s="114">
        <f>IF(DD997=0,0,-1*DD997^2/$Z$8)</f>
        <v>-6.903923511034025E-4</v>
      </c>
      <c r="DF997" s="61">
        <f>IF($AA$8,$Z$8*($Q997-1)/(1+DE1007*($Q997-1)),0)</f>
        <v>-8.3089852034012104E-3</v>
      </c>
      <c r="DG997" s="114">
        <f>IF(DF997=0,0,-1*DF997^2/$Z$8)</f>
        <v>-6.903923511034025E-4</v>
      </c>
      <c r="DH997" s="61">
        <f>IF($AA$8,$Z$8*($Q997-1)/(1+DG1007*($Q997-1)),0)</f>
        <v>-8.3089852034012104E-3</v>
      </c>
      <c r="DI997" s="114">
        <f>IF(DH997=0,0,-1*DH997^2/$Z$8)</f>
        <v>-6.903923511034025E-4</v>
      </c>
      <c r="DJ997" s="61">
        <f>IF($AA$8,$Z$8*($Q997-1)/(1+DI1007*($Q997-1)),0)</f>
        <v>-8.3089852034012104E-3</v>
      </c>
      <c r="DK997" s="114">
        <f>IF(DJ997=0,0,-1*DJ997^2/$Z$8)</f>
        <v>-6.903923511034025E-4</v>
      </c>
      <c r="DL997" s="61">
        <f>IF($AA$8,$Z$8*($Q997-1)/(1+DK1007*($Q997-1)),0)</f>
        <v>-8.3089852034012104E-3</v>
      </c>
      <c r="DM997" s="154">
        <f>IF(DL997=0,0,-1*DL997^2/$Z$8)</f>
        <v>-6.903923511034025E-4</v>
      </c>
    </row>
    <row r="998" spans="14:117" x14ac:dyDescent="0.25">
      <c r="N998" s="153">
        <f>$Z$9/(O994*(Q998-1)+1)</f>
        <v>0.11931858871593815</v>
      </c>
      <c r="O998" s="169">
        <f t="shared" si="171"/>
        <v>3.9849094303482172E-2</v>
      </c>
      <c r="P998" s="78">
        <v>3</v>
      </c>
      <c r="Q998" s="61">
        <f>IF($AA$9,AV973/AV985,0)</f>
        <v>0.33397222287258976</v>
      </c>
      <c r="R998" s="61">
        <f>IF($AA$9,$Z$9*($Q998-1)/(1+O954*($Q998-1)),0)</f>
        <v>-7.946949441245596E-2</v>
      </c>
      <c r="S998" s="114">
        <f>IF(R998=0,0,-1*R998^2/$Z$9)</f>
        <v>-6.3154005421713691E-2</v>
      </c>
      <c r="T998" s="61">
        <f>IF($AA$9,$Z$9*($Q998-1)/(1+S1007*($Q998-1)),0)</f>
        <v>-7.9703678479976586E-2</v>
      </c>
      <c r="U998" s="114">
        <f>IF(T998=0,0,-1*T998^2/$Z$9)</f>
        <v>-6.3526763632394817E-2</v>
      </c>
      <c r="V998" s="61">
        <f>IF($AA$9,$Z$9*($Q998-1)/(1+U1007*($Q998-1)),0)</f>
        <v>-7.9468587600597551E-2</v>
      </c>
      <c r="W998" s="114">
        <f>IF(V998=0,0,-1*V998^2/$Z$9)</f>
        <v>-6.3152564152338456E-2</v>
      </c>
      <c r="X998" s="61">
        <f>IF($AA$9,$Z$9*($Q998-1)/(1+W1007*($Q998-1)),0)</f>
        <v>-7.9469494398528809E-2</v>
      </c>
      <c r="Y998" s="114">
        <f>IF(X998=0,0,-1*X998^2/$Z$9)</f>
        <v>-6.3154005399578023E-2</v>
      </c>
      <c r="Z998" s="61">
        <f>IF($AA$9,$Z$9*($Q998-1)/(1+Y1007*($Q998-1)),0)</f>
        <v>-7.9469494412455974E-2</v>
      </c>
      <c r="AA998" s="114">
        <f>IF(Z998=0,0,-1*Z998^2/$Z$9)</f>
        <v>-6.3154005421713705E-2</v>
      </c>
      <c r="AB998" s="61">
        <f>IF($AA$9,$Z$9*($Q998-1)/(1+AA1007*($Q998-1)),0)</f>
        <v>-7.9469494412455974E-2</v>
      </c>
      <c r="AC998" s="114">
        <f>IF(AB998=0,0,-1*AB998^2/$Z$9)</f>
        <v>-6.3154005421713705E-2</v>
      </c>
      <c r="AD998" s="61">
        <f>IF($AA$9,$Z$9*($Q998-1)/(1+AC1007*($Q998-1)),0)</f>
        <v>-7.9469494412455974E-2</v>
      </c>
      <c r="AE998" s="114">
        <f>IF(AD998=0,0,-1*AD998^2/$Z$9)</f>
        <v>-6.3154005421713705E-2</v>
      </c>
      <c r="AF998" s="61">
        <f>IF($AA$9,$Z$9*($Q998-1)/(1+AE1007*($Q998-1)),0)</f>
        <v>-7.9469494412455974E-2</v>
      </c>
      <c r="AG998" s="114">
        <f>IF(AF998=0,0,-1*AF998^2/$Z$9)</f>
        <v>-6.3154005421713705E-2</v>
      </c>
      <c r="AH998" s="61">
        <f>IF($AA$9,$Z$9*($Q998-1)/(1+AG1007*($Q998-1)),0)</f>
        <v>-7.9469494412455974E-2</v>
      </c>
      <c r="AI998" s="114">
        <f>IF(AH998=0,0,-1*AH998^2/$Z$9)</f>
        <v>-6.3154005421713705E-2</v>
      </c>
      <c r="AJ998" s="61">
        <f>IF($AA$9,$Z$9*($Q998-1)/(1+AI1007*($Q998-1)),0)</f>
        <v>-7.9469494412455974E-2</v>
      </c>
      <c r="AK998" s="114">
        <f>IF(AJ998=0,0,-1*AJ998^2/$Z$9)</f>
        <v>-6.3154005421713705E-2</v>
      </c>
      <c r="AL998" s="61">
        <f>IF($AA$9,$Z$9*($Q998-1)/(1+AK1007*($Q998-1)),0)</f>
        <v>-7.9469494412455974E-2</v>
      </c>
      <c r="AM998" s="114">
        <f>IF(AL998=0,0,-1*AL998^2/$Z$9)</f>
        <v>-6.3154005421713705E-2</v>
      </c>
      <c r="AN998" s="61">
        <f>IF($AA$9,$Z$9*($Q998-1)/(1+AM1007*($Q998-1)),0)</f>
        <v>-7.9469494412455974E-2</v>
      </c>
      <c r="AO998" s="114">
        <f>IF(AN998=0,0,-1*AN998^2/$Z$9)</f>
        <v>-6.3154005421713705E-2</v>
      </c>
      <c r="AP998" s="61">
        <f>IF($AA$9,$Z$9*($Q998-1)/(1+AO1007*($Q998-1)),0)</f>
        <v>-7.9469494412455974E-2</v>
      </c>
      <c r="AQ998" s="114">
        <f>IF(AP998=0,0,-1*AP998^2/$Z$9)</f>
        <v>-6.3154005421713705E-2</v>
      </c>
      <c r="AR998" s="61">
        <f>IF($AA$9,$Z$9*($Q998-1)/(1+AQ1007*($Q998-1)),0)</f>
        <v>-7.9469494412455974E-2</v>
      </c>
      <c r="AS998" s="114">
        <f>IF(AR998=0,0,-1*AR998^2/$Z$9)</f>
        <v>-6.3154005421713705E-2</v>
      </c>
      <c r="AT998" s="61">
        <f>IF($AA$9,$Z$9*($Q998-1)/(1+AS1007*($Q998-1)),0)</f>
        <v>-7.9469494412455974E-2</v>
      </c>
      <c r="AU998" s="114">
        <f>IF(AT998=0,0,-1*AT998^2/$Z$9)</f>
        <v>-6.3154005421713705E-2</v>
      </c>
      <c r="AV998" s="61">
        <f>IF($AA$9,$Z$9*($Q998-1)/(1+AU1007*($Q998-1)),0)</f>
        <v>-7.9469494412455974E-2</v>
      </c>
      <c r="AW998" s="114">
        <f>IF(AV998=0,0,-1*AV998^2/$Z$9)</f>
        <v>-6.3154005421713705E-2</v>
      </c>
      <c r="AX998" s="61">
        <f>IF($AA$9,$Z$9*($Q998-1)/(1+AW1007*($Q998-1)),0)</f>
        <v>-7.9469494412455974E-2</v>
      </c>
      <c r="AY998" s="114">
        <f>IF(AX998=0,0,-1*AX998^2/$Z$9)</f>
        <v>-6.3154005421713705E-2</v>
      </c>
      <c r="AZ998" s="61">
        <f>IF($AA$9,$Z$9*($Q998-1)/(1+AY1007*($Q998-1)),0)</f>
        <v>-7.9469494412455974E-2</v>
      </c>
      <c r="BA998" s="114">
        <f>IF(AZ998=0,0,-1*AZ998^2/$Z$9)</f>
        <v>-6.3154005421713705E-2</v>
      </c>
      <c r="BB998" s="61">
        <f>IF($AA$9,$Z$9*($Q998-1)/(1+BA1007*($Q998-1)),0)</f>
        <v>-7.9469494412455974E-2</v>
      </c>
      <c r="BC998" s="114">
        <f>IF(BB998=0,0,-1*BB998^2/$Z$9)</f>
        <v>-6.3154005421713705E-2</v>
      </c>
      <c r="BD998" s="61">
        <f>IF($AA$9,$Z$9*($Q998-1)/(1+BC1007*($Q998-1)),0)</f>
        <v>-7.9469494412455974E-2</v>
      </c>
      <c r="BE998" s="114">
        <f>IF(BD998=0,0,-1*BD998^2/$Z$9)</f>
        <v>-6.3154005421713705E-2</v>
      </c>
      <c r="BF998" s="61">
        <f>IF($AA$9,$Z$9*($Q998-1)/(1+BE1007*($Q998-1)),0)</f>
        <v>-7.9469494412455974E-2</v>
      </c>
      <c r="BG998" s="114">
        <f>IF(BF998=0,0,-1*BF998^2/$Z$9)</f>
        <v>-6.3154005421713705E-2</v>
      </c>
      <c r="BH998" s="61">
        <f>IF($AA$9,$Z$9*($Q998-1)/(1+BG1007*($Q998-1)),0)</f>
        <v>-7.9469494412455974E-2</v>
      </c>
      <c r="BI998" s="114">
        <f>IF(BH998=0,0,-1*BH998^2/$Z$9)</f>
        <v>-6.3154005421713705E-2</v>
      </c>
      <c r="BJ998" s="61">
        <f>IF($AA$9,$Z$9*($Q998-1)/(1+BI1007*($Q998-1)),0)</f>
        <v>-7.9469494412455974E-2</v>
      </c>
      <c r="BK998" s="114">
        <f>IF(BJ998=0,0,-1*BJ998^2/$Z$9)</f>
        <v>-6.3154005421713705E-2</v>
      </c>
      <c r="BL998" s="61">
        <f>IF($AA$9,$Z$9*($Q998-1)/(1+BK1007*($Q998-1)),0)</f>
        <v>-7.9469494412455974E-2</v>
      </c>
      <c r="BM998" s="114">
        <f>IF(BL998=0,0,-1*BL998^2/$Z$9)</f>
        <v>-6.3154005421713705E-2</v>
      </c>
      <c r="BN998" s="61">
        <f>IF($AA$9,$Z$9*($Q998-1)/(1+BM1007*($Q998-1)),0)</f>
        <v>-7.9469494412455974E-2</v>
      </c>
      <c r="BO998" s="114">
        <f>IF(BN998=0,0,-1*BN998^2/$Z$9)</f>
        <v>-6.3154005421713705E-2</v>
      </c>
      <c r="BP998" s="61">
        <f>IF($AA$9,$Z$9*($Q998-1)/(1+BO1007*($Q998-1)),0)</f>
        <v>-7.9469494412455974E-2</v>
      </c>
      <c r="BQ998" s="114">
        <f>IF(BP998=0,0,-1*BP998^2/$Z$9)</f>
        <v>-6.3154005421713705E-2</v>
      </c>
      <c r="BR998" s="61">
        <f>IF($AA$9,$Z$9*($Q998-1)/(1+BQ1007*($Q998-1)),0)</f>
        <v>-7.9469494412455974E-2</v>
      </c>
      <c r="BS998" s="114">
        <f>IF(BR998=0,0,-1*BR998^2/$Z$9)</f>
        <v>-6.3154005421713705E-2</v>
      </c>
      <c r="BT998" s="61">
        <f>IF($AA$9,$Z$9*($Q998-1)/(1+BS1007*($Q998-1)),0)</f>
        <v>-7.9469494412455974E-2</v>
      </c>
      <c r="BU998" s="114">
        <f>IF(BT998=0,0,-1*BT998^2/$Z$9)</f>
        <v>-6.3154005421713705E-2</v>
      </c>
      <c r="BV998" s="61">
        <f>IF($AA$9,$Z$9*($Q998-1)/(1+BU1007*($Q998-1)),0)</f>
        <v>-7.9469494412455974E-2</v>
      </c>
      <c r="BW998" s="114">
        <f>IF(BV998=0,0,-1*BV998^2/$Z$9)</f>
        <v>-6.3154005421713705E-2</v>
      </c>
      <c r="BX998" s="61">
        <f>IF($AA$9,$Z$9*($Q998-1)/(1+BW1007*($Q998-1)),0)</f>
        <v>-7.9469494412455974E-2</v>
      </c>
      <c r="BY998" s="114">
        <f>IF(BX998=0,0,-1*BX998^2/$Z$9)</f>
        <v>-6.3154005421713705E-2</v>
      </c>
      <c r="BZ998" s="61">
        <f>IF($AA$9,$Z$9*($Q998-1)/(1+BY1007*($Q998-1)),0)</f>
        <v>-7.9469494412455974E-2</v>
      </c>
      <c r="CA998" s="114">
        <f>IF(BZ998=0,0,-1*BZ998^2/$Z$9)</f>
        <v>-6.3154005421713705E-2</v>
      </c>
      <c r="CB998" s="61">
        <f>IF($AA$9,$Z$9*($Q998-1)/(1+CA1007*($Q998-1)),0)</f>
        <v>-7.9469494412455974E-2</v>
      </c>
      <c r="CC998" s="114">
        <f>IF(CB998=0,0,-1*CB998^2/$Z$9)</f>
        <v>-6.3154005421713705E-2</v>
      </c>
      <c r="CD998" s="61">
        <f>IF($AA$9,$Z$9*($Q998-1)/(1+CC1007*($Q998-1)),0)</f>
        <v>-7.9469494412455974E-2</v>
      </c>
      <c r="CE998" s="114">
        <f>IF(CD998=0,0,-1*CD998^2/$Z$9)</f>
        <v>-6.3154005421713705E-2</v>
      </c>
      <c r="CF998" s="61">
        <f>IF($AA$9,$Z$9*($Q998-1)/(1+CE1007*($Q998-1)),0)</f>
        <v>-7.9469494412455974E-2</v>
      </c>
      <c r="CG998" s="114">
        <f>IF(CF998=0,0,-1*CF998^2/$Z$9)</f>
        <v>-6.3154005421713705E-2</v>
      </c>
      <c r="CH998" s="61">
        <f>IF($AA$9,$Z$9*($Q998-1)/(1+CG1007*($Q998-1)),0)</f>
        <v>-7.9469494412455974E-2</v>
      </c>
      <c r="CI998" s="114">
        <f>IF(CH998=0,0,-1*CH998^2/$Z$9)</f>
        <v>-6.3154005421713705E-2</v>
      </c>
      <c r="CJ998" s="61">
        <f>IF($AA$9,$Z$9*($Q998-1)/(1+CI1007*($Q998-1)),0)</f>
        <v>-7.9469494412455974E-2</v>
      </c>
      <c r="CK998" s="114">
        <f>IF(CJ998=0,0,-1*CJ998^2/$Z$9)</f>
        <v>-6.3154005421713705E-2</v>
      </c>
      <c r="CL998" s="61">
        <f>IF($AA$9,$Z$9*($Q998-1)/(1+CK1007*($Q998-1)),0)</f>
        <v>-7.9469494412455974E-2</v>
      </c>
      <c r="CM998" s="114">
        <f>IF(CL998=0,0,-1*CL998^2/$Z$9)</f>
        <v>-6.3154005421713705E-2</v>
      </c>
      <c r="CN998" s="61">
        <f>IF($AA$9,$Z$9*($Q998-1)/(1+CM1007*($Q998-1)),0)</f>
        <v>-7.9469494412455974E-2</v>
      </c>
      <c r="CO998" s="114">
        <f>IF(CN998=0,0,-1*CN998^2/$Z$9)</f>
        <v>-6.3154005421713705E-2</v>
      </c>
      <c r="CP998" s="61">
        <f>IF($AA$9,$Z$9*($Q998-1)/(1+CO1007*($Q998-1)),0)</f>
        <v>-7.9469494412455974E-2</v>
      </c>
      <c r="CQ998" s="114">
        <f>IF(CP998=0,0,-1*CP998^2/$Z$9)</f>
        <v>-6.3154005421713705E-2</v>
      </c>
      <c r="CR998" s="61">
        <f>IF($AA$9,$Z$9*($Q998-1)/(1+CQ1007*($Q998-1)),0)</f>
        <v>-7.9469494412455974E-2</v>
      </c>
      <c r="CS998" s="114">
        <f>IF(CR998=0,0,-1*CR998^2/$Z$9)</f>
        <v>-6.3154005421713705E-2</v>
      </c>
      <c r="CT998" s="61">
        <f>IF($AA$9,$Z$9*($Q998-1)/(1+CS1007*($Q998-1)),0)</f>
        <v>-7.9469494412455974E-2</v>
      </c>
      <c r="CU998" s="114">
        <f>IF(CT998=0,0,-1*CT998^2/$Z$9)</f>
        <v>-6.3154005421713705E-2</v>
      </c>
      <c r="CV998" s="61">
        <f>IF($AA$9,$Z$9*($Q998-1)/(1+CU1007*($Q998-1)),0)</f>
        <v>-7.9469494412455974E-2</v>
      </c>
      <c r="CW998" s="114">
        <f>IF(CV998=0,0,-1*CV998^2/$Z$9)</f>
        <v>-6.3154005421713705E-2</v>
      </c>
      <c r="CX998" s="61">
        <f>IF($AA$9,$Z$9*($Q998-1)/(1+CW1007*($Q998-1)),0)</f>
        <v>-7.9469494412455974E-2</v>
      </c>
      <c r="CY998" s="114">
        <f>IF(CX998=0,0,-1*CX998^2/$Z$9)</f>
        <v>-6.3154005421713705E-2</v>
      </c>
      <c r="CZ998" s="61">
        <f>IF($AA$9,$Z$9*($Q998-1)/(1+CY1007*($Q998-1)),0)</f>
        <v>-7.9469494412455974E-2</v>
      </c>
      <c r="DA998" s="114">
        <f>IF(CZ998=0,0,-1*CZ998^2/$Z$9)</f>
        <v>-6.3154005421713705E-2</v>
      </c>
      <c r="DB998" s="61">
        <f>IF($AA$9,$Z$9*($Q998-1)/(1+DA1007*($Q998-1)),0)</f>
        <v>-7.9469494412455974E-2</v>
      </c>
      <c r="DC998" s="114">
        <f>IF(DB998=0,0,-1*DB998^2/$Z$9)</f>
        <v>-6.3154005421713705E-2</v>
      </c>
      <c r="DD998" s="61">
        <f>IF($AA$9,$Z$9*($Q998-1)/(1+DC1007*($Q998-1)),0)</f>
        <v>-7.9469494412455974E-2</v>
      </c>
      <c r="DE998" s="114">
        <f>IF(DD998=0,0,-1*DD998^2/$Z$9)</f>
        <v>-6.3154005421713705E-2</v>
      </c>
      <c r="DF998" s="61">
        <f>IF($AA$9,$Z$9*($Q998-1)/(1+DE1007*($Q998-1)),0)</f>
        <v>-7.9469494412455974E-2</v>
      </c>
      <c r="DG998" s="114">
        <f>IF(DF998=0,0,-1*DF998^2/$Z$9)</f>
        <v>-6.3154005421713705E-2</v>
      </c>
      <c r="DH998" s="61">
        <f>IF($AA$9,$Z$9*($Q998-1)/(1+DG1007*($Q998-1)),0)</f>
        <v>-7.9469494412455974E-2</v>
      </c>
      <c r="DI998" s="114">
        <f>IF(DH998=0,0,-1*DH998^2/$Z$9)</f>
        <v>-6.3154005421713705E-2</v>
      </c>
      <c r="DJ998" s="61">
        <f>IF($AA$9,$Z$9*($Q998-1)/(1+DI1007*($Q998-1)),0)</f>
        <v>-7.9469494412455974E-2</v>
      </c>
      <c r="DK998" s="114">
        <f>IF(DJ998=0,0,-1*DJ998^2/$Z$9)</f>
        <v>-6.3154005421713705E-2</v>
      </c>
      <c r="DL998" s="61">
        <f>IF($AA$9,$Z$9*($Q998-1)/(1+DK1007*($Q998-1)),0)</f>
        <v>-7.9469494412455974E-2</v>
      </c>
      <c r="DM998" s="154">
        <f>IF(DL998=0,0,-1*DL998^2/$Z$9)</f>
        <v>-6.3154005421713705E-2</v>
      </c>
    </row>
    <row r="999" spans="14:117" x14ac:dyDescent="0.25">
      <c r="N999" s="153">
        <f>$Z$10/(O994*(Q999-1)+1)</f>
        <v>0.12592706197499931</v>
      </c>
      <c r="O999" s="169">
        <f t="shared" si="171"/>
        <v>1.9272764549342371E-2</v>
      </c>
      <c r="P999" s="78">
        <v>4</v>
      </c>
      <c r="Q999" s="61">
        <f>IF($AA$10,AV974/AV986,0)</f>
        <v>0.15304704363839325</v>
      </c>
      <c r="R999" s="61">
        <f>IF($AA$10,$Z$10*($Q999-1)/(1+O954*($Q999-1)),0)</f>
        <v>-0.10665429742565692</v>
      </c>
      <c r="S999" s="114">
        <f>IF(R999=0,0,-1*R999^2/$Z$10)</f>
        <v>-0.11375139159360489</v>
      </c>
      <c r="T999" s="61">
        <f>IF($AA$10,$Z$10*($Q999-1)/(1+S1007*($Q999-1)),0)</f>
        <v>-0.10707652945557397</v>
      </c>
      <c r="U999" s="114">
        <f>IF(T999=0,0,-1*T999^2/$Z$10)</f>
        <v>-0.114653831602504</v>
      </c>
      <c r="V999" s="61">
        <f>IF($AA$10,$Z$10*($Q999-1)/(1+U1007*($Q999-1)),0)</f>
        <v>-0.10665266410552969</v>
      </c>
      <c r="W999" s="114">
        <f>IF(V999=0,0,-1*V999^2/$Z$10)</f>
        <v>-0.11374790760806941</v>
      </c>
      <c r="X999" s="61">
        <f>IF($AA$10,$Z$10*($Q999-1)/(1+W1007*($Q999-1)),0)</f>
        <v>-0.10665429740057167</v>
      </c>
      <c r="Y999" s="114">
        <f>IF(X999=0,0,-1*X999^2/$Z$10)</f>
        <v>-0.11375139154009589</v>
      </c>
      <c r="Z999" s="61">
        <f>IF($AA$10,$Z$10*($Q999-1)/(1+Y1007*($Q999-1)),0)</f>
        <v>-0.10665429742565692</v>
      </c>
      <c r="AA999" s="114">
        <f>IF(Z999=0,0,-1*Z999^2/$Z$10)</f>
        <v>-0.11375139159360489</v>
      </c>
      <c r="AB999" s="61">
        <f>IF($AA$10,$Z$10*($Q999-1)/(1+AA1007*($Q999-1)),0)</f>
        <v>-0.10665429742565694</v>
      </c>
      <c r="AC999" s="114">
        <f>IF(AB999=0,0,-1*AB999^2/$Z$10)</f>
        <v>-0.11375139159360491</v>
      </c>
      <c r="AD999" s="61">
        <f>IF($AA$10,$Z$10*($Q999-1)/(1+AC1007*($Q999-1)),0)</f>
        <v>-0.10665429742565694</v>
      </c>
      <c r="AE999" s="114">
        <f>IF(AD999=0,0,-1*AD999^2/$Z$10)</f>
        <v>-0.11375139159360491</v>
      </c>
      <c r="AF999" s="61">
        <f>IF($AA$10,$Z$10*($Q999-1)/(1+AE1007*($Q999-1)),0)</f>
        <v>-0.10665429742565692</v>
      </c>
      <c r="AG999" s="114">
        <f>IF(AF999=0,0,-1*AF999^2/$Z$10)</f>
        <v>-0.11375139159360489</v>
      </c>
      <c r="AH999" s="61">
        <f>IF($AA$10,$Z$10*($Q999-1)/(1+AG1007*($Q999-1)),0)</f>
        <v>-0.10665429742565694</v>
      </c>
      <c r="AI999" s="114">
        <f>IF(AH999=0,0,-1*AH999^2/$Z$10)</f>
        <v>-0.11375139159360491</v>
      </c>
      <c r="AJ999" s="61">
        <f>IF($AA$10,$Z$10*($Q999-1)/(1+AI1007*($Q999-1)),0)</f>
        <v>-0.10665429742565694</v>
      </c>
      <c r="AK999" s="114">
        <f>IF(AJ999=0,0,-1*AJ999^2/$Z$10)</f>
        <v>-0.11375139159360491</v>
      </c>
      <c r="AL999" s="61">
        <f>IF($AA$10,$Z$10*($Q999-1)/(1+AK1007*($Q999-1)),0)</f>
        <v>-0.10665429742565692</v>
      </c>
      <c r="AM999" s="114">
        <f>IF(AL999=0,0,-1*AL999^2/$Z$10)</f>
        <v>-0.11375139159360489</v>
      </c>
      <c r="AN999" s="61">
        <f>IF($AA$10,$Z$10*($Q999-1)/(1+AM1007*($Q999-1)),0)</f>
        <v>-0.10665429742565694</v>
      </c>
      <c r="AO999" s="114">
        <f>IF(AN999=0,0,-1*AN999^2/$Z$10)</f>
        <v>-0.11375139159360491</v>
      </c>
      <c r="AP999" s="61">
        <f>IF($AA$10,$Z$10*($Q999-1)/(1+AO1007*($Q999-1)),0)</f>
        <v>-0.10665429742565694</v>
      </c>
      <c r="AQ999" s="114">
        <f>IF(AP999=0,0,-1*AP999^2/$Z$10)</f>
        <v>-0.11375139159360491</v>
      </c>
      <c r="AR999" s="61">
        <f>IF($AA$10,$Z$10*($Q999-1)/(1+AQ1007*($Q999-1)),0)</f>
        <v>-0.10665429742565692</v>
      </c>
      <c r="AS999" s="114">
        <f>IF(AR999=0,0,-1*AR999^2/$Z$10)</f>
        <v>-0.11375139159360489</v>
      </c>
      <c r="AT999" s="61">
        <f>IF($AA$10,$Z$10*($Q999-1)/(1+AS1007*($Q999-1)),0)</f>
        <v>-0.10665429742565694</v>
      </c>
      <c r="AU999" s="114">
        <f>IF(AT999=0,0,-1*AT999^2/$Z$10)</f>
        <v>-0.11375139159360491</v>
      </c>
      <c r="AV999" s="61">
        <f>IF($AA$10,$Z$10*($Q999-1)/(1+AU1007*($Q999-1)),0)</f>
        <v>-0.10665429742565694</v>
      </c>
      <c r="AW999" s="114">
        <f>IF(AV999=0,0,-1*AV999^2/$Z$10)</f>
        <v>-0.11375139159360491</v>
      </c>
      <c r="AX999" s="61">
        <f>IF($AA$10,$Z$10*($Q999-1)/(1+AW1007*($Q999-1)),0)</f>
        <v>-0.10665429742565692</v>
      </c>
      <c r="AY999" s="114">
        <f>IF(AX999=0,0,-1*AX999^2/$Z$10)</f>
        <v>-0.11375139159360489</v>
      </c>
      <c r="AZ999" s="61">
        <f>IF($AA$10,$Z$10*($Q999-1)/(1+AY1007*($Q999-1)),0)</f>
        <v>-0.10665429742565694</v>
      </c>
      <c r="BA999" s="114">
        <f>IF(AZ999=0,0,-1*AZ999^2/$Z$10)</f>
        <v>-0.11375139159360491</v>
      </c>
      <c r="BB999" s="61">
        <f>IF($AA$10,$Z$10*($Q999-1)/(1+BA1007*($Q999-1)),0)</f>
        <v>-0.10665429742565694</v>
      </c>
      <c r="BC999" s="114">
        <f>IF(BB999=0,0,-1*BB999^2/$Z$10)</f>
        <v>-0.11375139159360491</v>
      </c>
      <c r="BD999" s="61">
        <f>IF($AA$10,$Z$10*($Q999-1)/(1+BC1007*($Q999-1)),0)</f>
        <v>-0.10665429742565692</v>
      </c>
      <c r="BE999" s="114">
        <f>IF(BD999=0,0,-1*BD999^2/$Z$10)</f>
        <v>-0.11375139159360489</v>
      </c>
      <c r="BF999" s="61">
        <f>IF($AA$10,$Z$10*($Q999-1)/(1+BE1007*($Q999-1)),0)</f>
        <v>-0.10665429742565694</v>
      </c>
      <c r="BG999" s="114">
        <f>IF(BF999=0,0,-1*BF999^2/$Z$10)</f>
        <v>-0.11375139159360491</v>
      </c>
      <c r="BH999" s="61">
        <f>IF($AA$10,$Z$10*($Q999-1)/(1+BG1007*($Q999-1)),0)</f>
        <v>-0.10665429742565694</v>
      </c>
      <c r="BI999" s="114">
        <f>IF(BH999=0,0,-1*BH999^2/$Z$10)</f>
        <v>-0.11375139159360491</v>
      </c>
      <c r="BJ999" s="61">
        <f>IF($AA$10,$Z$10*($Q999-1)/(1+BI1007*($Q999-1)),0)</f>
        <v>-0.10665429742565692</v>
      </c>
      <c r="BK999" s="114">
        <f>IF(BJ999=0,0,-1*BJ999^2/$Z$10)</f>
        <v>-0.11375139159360489</v>
      </c>
      <c r="BL999" s="61">
        <f>IF($AA$10,$Z$10*($Q999-1)/(1+BK1007*($Q999-1)),0)</f>
        <v>-0.10665429742565694</v>
      </c>
      <c r="BM999" s="114">
        <f>IF(BL999=0,0,-1*BL999^2/$Z$10)</f>
        <v>-0.11375139159360491</v>
      </c>
      <c r="BN999" s="61">
        <f>IF($AA$10,$Z$10*($Q999-1)/(1+BM1007*($Q999-1)),0)</f>
        <v>-0.10665429742565694</v>
      </c>
      <c r="BO999" s="114">
        <f>IF(BN999=0,0,-1*BN999^2/$Z$10)</f>
        <v>-0.11375139159360491</v>
      </c>
      <c r="BP999" s="61">
        <f>IF($AA$10,$Z$10*($Q999-1)/(1+BO1007*($Q999-1)),0)</f>
        <v>-0.10665429742565692</v>
      </c>
      <c r="BQ999" s="114">
        <f>IF(BP999=0,0,-1*BP999^2/$Z$10)</f>
        <v>-0.11375139159360489</v>
      </c>
      <c r="BR999" s="61">
        <f>IF($AA$10,$Z$10*($Q999-1)/(1+BQ1007*($Q999-1)),0)</f>
        <v>-0.10665429742565694</v>
      </c>
      <c r="BS999" s="114">
        <f>IF(BR999=0,0,-1*BR999^2/$Z$10)</f>
        <v>-0.11375139159360491</v>
      </c>
      <c r="BT999" s="61">
        <f>IF($AA$10,$Z$10*($Q999-1)/(1+BS1007*($Q999-1)),0)</f>
        <v>-0.10665429742565694</v>
      </c>
      <c r="BU999" s="114">
        <f>IF(BT999=0,0,-1*BT999^2/$Z$10)</f>
        <v>-0.11375139159360491</v>
      </c>
      <c r="BV999" s="61">
        <f>IF($AA$10,$Z$10*($Q999-1)/(1+BU1007*($Q999-1)),0)</f>
        <v>-0.10665429742565692</v>
      </c>
      <c r="BW999" s="114">
        <f>IF(BV999=0,0,-1*BV999^2/$Z$10)</f>
        <v>-0.11375139159360489</v>
      </c>
      <c r="BX999" s="61">
        <f>IF($AA$10,$Z$10*($Q999-1)/(1+BW1007*($Q999-1)),0)</f>
        <v>-0.10665429742565694</v>
      </c>
      <c r="BY999" s="114">
        <f>IF(BX999=0,0,-1*BX999^2/$Z$10)</f>
        <v>-0.11375139159360491</v>
      </c>
      <c r="BZ999" s="61">
        <f>IF($AA$10,$Z$10*($Q999-1)/(1+BY1007*($Q999-1)),0)</f>
        <v>-0.10665429742565694</v>
      </c>
      <c r="CA999" s="114">
        <f>IF(BZ999=0,0,-1*BZ999^2/$Z$10)</f>
        <v>-0.11375139159360491</v>
      </c>
      <c r="CB999" s="61">
        <f>IF($AA$10,$Z$10*($Q999-1)/(1+CA1007*($Q999-1)),0)</f>
        <v>-0.10665429742565692</v>
      </c>
      <c r="CC999" s="114">
        <f>IF(CB999=0,0,-1*CB999^2/$Z$10)</f>
        <v>-0.11375139159360489</v>
      </c>
      <c r="CD999" s="61">
        <f>IF($AA$10,$Z$10*($Q999-1)/(1+CC1007*($Q999-1)),0)</f>
        <v>-0.10665429742565694</v>
      </c>
      <c r="CE999" s="114">
        <f>IF(CD999=0,0,-1*CD999^2/$Z$10)</f>
        <v>-0.11375139159360491</v>
      </c>
      <c r="CF999" s="61">
        <f>IF($AA$10,$Z$10*($Q999-1)/(1+CE1007*($Q999-1)),0)</f>
        <v>-0.10665429742565694</v>
      </c>
      <c r="CG999" s="114">
        <f>IF(CF999=0,0,-1*CF999^2/$Z$10)</f>
        <v>-0.11375139159360491</v>
      </c>
      <c r="CH999" s="61">
        <f>IF($AA$10,$Z$10*($Q999-1)/(1+CG1007*($Q999-1)),0)</f>
        <v>-0.10665429742565692</v>
      </c>
      <c r="CI999" s="114">
        <f>IF(CH999=0,0,-1*CH999^2/$Z$10)</f>
        <v>-0.11375139159360489</v>
      </c>
      <c r="CJ999" s="61">
        <f>IF($AA$10,$Z$10*($Q999-1)/(1+CI1007*($Q999-1)),0)</f>
        <v>-0.10665429742565694</v>
      </c>
      <c r="CK999" s="114">
        <f>IF(CJ999=0,0,-1*CJ999^2/$Z$10)</f>
        <v>-0.11375139159360491</v>
      </c>
      <c r="CL999" s="61">
        <f>IF($AA$10,$Z$10*($Q999-1)/(1+CK1007*($Q999-1)),0)</f>
        <v>-0.10665429742565694</v>
      </c>
      <c r="CM999" s="114">
        <f>IF(CL999=0,0,-1*CL999^2/$Z$10)</f>
        <v>-0.11375139159360491</v>
      </c>
      <c r="CN999" s="61">
        <f>IF($AA$10,$Z$10*($Q999-1)/(1+CM1007*($Q999-1)),0)</f>
        <v>-0.10665429742565692</v>
      </c>
      <c r="CO999" s="114">
        <f>IF(CN999=0,0,-1*CN999^2/$Z$10)</f>
        <v>-0.11375139159360489</v>
      </c>
      <c r="CP999" s="61">
        <f>IF($AA$10,$Z$10*($Q999-1)/(1+CO1007*($Q999-1)),0)</f>
        <v>-0.10665429742565694</v>
      </c>
      <c r="CQ999" s="114">
        <f>IF(CP999=0,0,-1*CP999^2/$Z$10)</f>
        <v>-0.11375139159360491</v>
      </c>
      <c r="CR999" s="61">
        <f>IF($AA$10,$Z$10*($Q999-1)/(1+CQ1007*($Q999-1)),0)</f>
        <v>-0.10665429742565694</v>
      </c>
      <c r="CS999" s="114">
        <f>IF(CR999=0,0,-1*CR999^2/$Z$10)</f>
        <v>-0.11375139159360491</v>
      </c>
      <c r="CT999" s="61">
        <f>IF($AA$10,$Z$10*($Q999-1)/(1+CS1007*($Q999-1)),0)</f>
        <v>-0.10665429742565692</v>
      </c>
      <c r="CU999" s="114">
        <f>IF(CT999=0,0,-1*CT999^2/$Z$10)</f>
        <v>-0.11375139159360489</v>
      </c>
      <c r="CV999" s="61">
        <f>IF($AA$10,$Z$10*($Q999-1)/(1+CU1007*($Q999-1)),0)</f>
        <v>-0.10665429742565694</v>
      </c>
      <c r="CW999" s="114">
        <f>IF(CV999=0,0,-1*CV999^2/$Z$10)</f>
        <v>-0.11375139159360491</v>
      </c>
      <c r="CX999" s="61">
        <f>IF($AA$10,$Z$10*($Q999-1)/(1+CW1007*($Q999-1)),0)</f>
        <v>-0.10665429742565694</v>
      </c>
      <c r="CY999" s="114">
        <f>IF(CX999=0,0,-1*CX999^2/$Z$10)</f>
        <v>-0.11375139159360491</v>
      </c>
      <c r="CZ999" s="61">
        <f>IF($AA$10,$Z$10*($Q999-1)/(1+CY1007*($Q999-1)),0)</f>
        <v>-0.10665429742565692</v>
      </c>
      <c r="DA999" s="114">
        <f>IF(CZ999=0,0,-1*CZ999^2/$Z$10)</f>
        <v>-0.11375139159360489</v>
      </c>
      <c r="DB999" s="61">
        <f>IF($AA$10,$Z$10*($Q999-1)/(1+DA1007*($Q999-1)),0)</f>
        <v>-0.10665429742565694</v>
      </c>
      <c r="DC999" s="114">
        <f>IF(DB999=0,0,-1*DB999^2/$Z$10)</f>
        <v>-0.11375139159360491</v>
      </c>
      <c r="DD999" s="61">
        <f>IF($AA$10,$Z$10*($Q999-1)/(1+DC1007*($Q999-1)),0)</f>
        <v>-0.10665429742565694</v>
      </c>
      <c r="DE999" s="114">
        <f>IF(DD999=0,0,-1*DD999^2/$Z$10)</f>
        <v>-0.11375139159360491</v>
      </c>
      <c r="DF999" s="61">
        <f>IF($AA$10,$Z$10*($Q999-1)/(1+DE1007*($Q999-1)),0)</f>
        <v>-0.10665429742565692</v>
      </c>
      <c r="DG999" s="114">
        <f>IF(DF999=0,0,-1*DF999^2/$Z$10)</f>
        <v>-0.11375139159360489</v>
      </c>
      <c r="DH999" s="61">
        <f>IF($AA$10,$Z$10*($Q999-1)/(1+DG1007*($Q999-1)),0)</f>
        <v>-0.10665429742565694</v>
      </c>
      <c r="DI999" s="114">
        <f>IF(DH999=0,0,-1*DH999^2/$Z$10)</f>
        <v>-0.11375139159360491</v>
      </c>
      <c r="DJ999" s="61">
        <f>IF($AA$10,$Z$10*($Q999-1)/(1+DI1007*($Q999-1)),0)</f>
        <v>-0.10665429742565694</v>
      </c>
      <c r="DK999" s="114">
        <f>IF(DJ999=0,0,-1*DJ999^2/$Z$10)</f>
        <v>-0.11375139159360491</v>
      </c>
      <c r="DL999" s="61">
        <f>IF($AA$10,$Z$10*($Q999-1)/(1+DK1007*($Q999-1)),0)</f>
        <v>-0.10665429742565692</v>
      </c>
      <c r="DM999" s="154">
        <f>IF(DL999=0,0,-1*DL999^2/$Z$10)</f>
        <v>-0.11375139159360489</v>
      </c>
    </row>
    <row r="1000" spans="14:117" x14ac:dyDescent="0.25">
      <c r="N1000" s="153">
        <f>$Z$11/(O994*(Q1000-1)+1)</f>
        <v>0.12573146516577924</v>
      </c>
      <c r="O1000" s="169">
        <f t="shared" si="171"/>
        <v>1.9881780321608929E-2</v>
      </c>
      <c r="P1000" s="78">
        <v>5</v>
      </c>
      <c r="Q1000" s="61">
        <f>IF($AA$11,AV975/AV987,0)</f>
        <v>0.1581289162215237</v>
      </c>
      <c r="R1000" s="61">
        <f>IF($AA$11,$Z$11*($Q1000-1)/(1+O954*($Q1000-1)),0)</f>
        <v>-0.10584968484417029</v>
      </c>
      <c r="S1000" s="114">
        <f>IF(R1000=0,0,-1*R1000^2/$Z$11)</f>
        <v>-0.11204155781610173</v>
      </c>
      <c r="T1000" s="61">
        <f>IF($AA$11,$Z$11*($Q1000-1)/(1+S1007*($Q1000-1)),0)</f>
        <v>-0.10626555774797115</v>
      </c>
      <c r="U1000" s="114">
        <f>IF(T1000=0,0,-1*T1000^2/$Z$11)</f>
        <v>-0.11292368763487391</v>
      </c>
      <c r="V1000" s="61">
        <f>IF($AA$11,$Z$11*($Q1000-1)/(1+U1007*($Q1000-1)),0)</f>
        <v>-0.10584807607481769</v>
      </c>
      <c r="W1000" s="114">
        <f>IF(V1000=0,0,-1*V1000^2/$Z$11)</f>
        <v>-0.11203815208740393</v>
      </c>
      <c r="X1000" s="61">
        <f>IF($AA$11,$Z$11*($Q1000-1)/(1+W1007*($Q1000-1)),0)</f>
        <v>-0.10584968481946209</v>
      </c>
      <c r="Y1000" s="114">
        <f>IF(X1000=0,0,-1*X1000^2/$Z$11)</f>
        <v>-0.11204155776379464</v>
      </c>
      <c r="Z1000" s="61">
        <f>IF($AA$11,$Z$11*($Q1000-1)/(1+Y1007*($Q1000-1)),0)</f>
        <v>-0.10584968484417029</v>
      </c>
      <c r="AA1000" s="114">
        <f>IF(Z1000=0,0,-1*Z1000^2/$Z$11)</f>
        <v>-0.11204155781610173</v>
      </c>
      <c r="AB1000" s="61">
        <f>IF($AA$11,$Z$11*($Q1000-1)/(1+AA1007*($Q1000-1)),0)</f>
        <v>-0.1058496848441703</v>
      </c>
      <c r="AC1000" s="114">
        <f>IF(AB1000=0,0,-1*AB1000^2/$Z$11)</f>
        <v>-0.11204155781610176</v>
      </c>
      <c r="AD1000" s="61">
        <f>IF($AA$11,$Z$11*($Q1000-1)/(1+AC1007*($Q1000-1)),0)</f>
        <v>-0.10584968484417029</v>
      </c>
      <c r="AE1000" s="114">
        <f>IF(AD1000=0,0,-1*AD1000^2/$Z$11)</f>
        <v>-0.11204155781610173</v>
      </c>
      <c r="AF1000" s="61">
        <f>IF($AA$11,$Z$11*($Q1000-1)/(1+AE1007*($Q1000-1)),0)</f>
        <v>-0.10584968484417029</v>
      </c>
      <c r="AG1000" s="114">
        <f>IF(AF1000=0,0,-1*AF1000^2/$Z$11)</f>
        <v>-0.11204155781610173</v>
      </c>
      <c r="AH1000" s="61">
        <f>IF($AA$11,$Z$11*($Q1000-1)/(1+AG1007*($Q1000-1)),0)</f>
        <v>-0.1058496848441703</v>
      </c>
      <c r="AI1000" s="114">
        <f>IF(AH1000=0,0,-1*AH1000^2/$Z$11)</f>
        <v>-0.11204155781610176</v>
      </c>
      <c r="AJ1000" s="61">
        <f>IF($AA$11,$Z$11*($Q1000-1)/(1+AI1007*($Q1000-1)),0)</f>
        <v>-0.10584968484417029</v>
      </c>
      <c r="AK1000" s="114">
        <f>IF(AJ1000=0,0,-1*AJ1000^2/$Z$11)</f>
        <v>-0.11204155781610173</v>
      </c>
      <c r="AL1000" s="61">
        <f>IF($AA$11,$Z$11*($Q1000-1)/(1+AK1007*($Q1000-1)),0)</f>
        <v>-0.10584968484417029</v>
      </c>
      <c r="AM1000" s="114">
        <f>IF(AL1000=0,0,-1*AL1000^2/$Z$11)</f>
        <v>-0.11204155781610173</v>
      </c>
      <c r="AN1000" s="61">
        <f>IF($AA$11,$Z$11*($Q1000-1)/(1+AM1007*($Q1000-1)),0)</f>
        <v>-0.1058496848441703</v>
      </c>
      <c r="AO1000" s="114">
        <f>IF(AN1000=0,0,-1*AN1000^2/$Z$11)</f>
        <v>-0.11204155781610176</v>
      </c>
      <c r="AP1000" s="61">
        <f>IF($AA$11,$Z$11*($Q1000-1)/(1+AO1007*($Q1000-1)),0)</f>
        <v>-0.10584968484417029</v>
      </c>
      <c r="AQ1000" s="114">
        <f>IF(AP1000=0,0,-1*AP1000^2/$Z$11)</f>
        <v>-0.11204155781610173</v>
      </c>
      <c r="AR1000" s="61">
        <f>IF($AA$11,$Z$11*($Q1000-1)/(1+AQ1007*($Q1000-1)),0)</f>
        <v>-0.10584968484417029</v>
      </c>
      <c r="AS1000" s="114">
        <f>IF(AR1000=0,0,-1*AR1000^2/$Z$11)</f>
        <v>-0.11204155781610173</v>
      </c>
      <c r="AT1000" s="61">
        <f>IF($AA$11,$Z$11*($Q1000-1)/(1+AS1007*($Q1000-1)),0)</f>
        <v>-0.1058496848441703</v>
      </c>
      <c r="AU1000" s="114">
        <f>IF(AT1000=0,0,-1*AT1000^2/$Z$11)</f>
        <v>-0.11204155781610176</v>
      </c>
      <c r="AV1000" s="61">
        <f>IF($AA$11,$Z$11*($Q1000-1)/(1+AU1007*($Q1000-1)),0)</f>
        <v>-0.10584968484417029</v>
      </c>
      <c r="AW1000" s="114">
        <f>IF(AV1000=0,0,-1*AV1000^2/$Z$11)</f>
        <v>-0.11204155781610173</v>
      </c>
      <c r="AX1000" s="61">
        <f>IF($AA$11,$Z$11*($Q1000-1)/(1+AW1007*($Q1000-1)),0)</f>
        <v>-0.10584968484417029</v>
      </c>
      <c r="AY1000" s="114">
        <f>IF(AX1000=0,0,-1*AX1000^2/$Z$11)</f>
        <v>-0.11204155781610173</v>
      </c>
      <c r="AZ1000" s="61">
        <f>IF($AA$11,$Z$11*($Q1000-1)/(1+AY1007*($Q1000-1)),0)</f>
        <v>-0.1058496848441703</v>
      </c>
      <c r="BA1000" s="114">
        <f>IF(AZ1000=0,0,-1*AZ1000^2/$Z$11)</f>
        <v>-0.11204155781610176</v>
      </c>
      <c r="BB1000" s="61">
        <f>IF($AA$11,$Z$11*($Q1000-1)/(1+BA1007*($Q1000-1)),0)</f>
        <v>-0.10584968484417029</v>
      </c>
      <c r="BC1000" s="114">
        <f>IF(BB1000=0,0,-1*BB1000^2/$Z$11)</f>
        <v>-0.11204155781610173</v>
      </c>
      <c r="BD1000" s="61">
        <f>IF($AA$11,$Z$11*($Q1000-1)/(1+BC1007*($Q1000-1)),0)</f>
        <v>-0.10584968484417029</v>
      </c>
      <c r="BE1000" s="114">
        <f>IF(BD1000=0,0,-1*BD1000^2/$Z$11)</f>
        <v>-0.11204155781610173</v>
      </c>
      <c r="BF1000" s="61">
        <f>IF($AA$11,$Z$11*($Q1000-1)/(1+BE1007*($Q1000-1)),0)</f>
        <v>-0.1058496848441703</v>
      </c>
      <c r="BG1000" s="114">
        <f>IF(BF1000=0,0,-1*BF1000^2/$Z$11)</f>
        <v>-0.11204155781610176</v>
      </c>
      <c r="BH1000" s="61">
        <f>IF($AA$11,$Z$11*($Q1000-1)/(1+BG1007*($Q1000-1)),0)</f>
        <v>-0.10584968484417029</v>
      </c>
      <c r="BI1000" s="114">
        <f>IF(BH1000=0,0,-1*BH1000^2/$Z$11)</f>
        <v>-0.11204155781610173</v>
      </c>
      <c r="BJ1000" s="61">
        <f>IF($AA$11,$Z$11*($Q1000-1)/(1+BI1007*($Q1000-1)),0)</f>
        <v>-0.10584968484417029</v>
      </c>
      <c r="BK1000" s="114">
        <f>IF(BJ1000=0,0,-1*BJ1000^2/$Z$11)</f>
        <v>-0.11204155781610173</v>
      </c>
      <c r="BL1000" s="61">
        <f>IF($AA$11,$Z$11*($Q1000-1)/(1+BK1007*($Q1000-1)),0)</f>
        <v>-0.1058496848441703</v>
      </c>
      <c r="BM1000" s="114">
        <f>IF(BL1000=0,0,-1*BL1000^2/$Z$11)</f>
        <v>-0.11204155781610176</v>
      </c>
      <c r="BN1000" s="61">
        <f>IF($AA$11,$Z$11*($Q1000-1)/(1+BM1007*($Q1000-1)),0)</f>
        <v>-0.10584968484417029</v>
      </c>
      <c r="BO1000" s="114">
        <f>IF(BN1000=0,0,-1*BN1000^2/$Z$11)</f>
        <v>-0.11204155781610173</v>
      </c>
      <c r="BP1000" s="61">
        <f>IF($AA$11,$Z$11*($Q1000-1)/(1+BO1007*($Q1000-1)),0)</f>
        <v>-0.10584968484417029</v>
      </c>
      <c r="BQ1000" s="114">
        <f>IF(BP1000=0,0,-1*BP1000^2/$Z$11)</f>
        <v>-0.11204155781610173</v>
      </c>
      <c r="BR1000" s="61">
        <f>IF($AA$11,$Z$11*($Q1000-1)/(1+BQ1007*($Q1000-1)),0)</f>
        <v>-0.1058496848441703</v>
      </c>
      <c r="BS1000" s="114">
        <f>IF(BR1000=0,0,-1*BR1000^2/$Z$11)</f>
        <v>-0.11204155781610176</v>
      </c>
      <c r="BT1000" s="61">
        <f>IF($AA$11,$Z$11*($Q1000-1)/(1+BS1007*($Q1000-1)),0)</f>
        <v>-0.10584968484417029</v>
      </c>
      <c r="BU1000" s="114">
        <f>IF(BT1000=0,0,-1*BT1000^2/$Z$11)</f>
        <v>-0.11204155781610173</v>
      </c>
      <c r="BV1000" s="61">
        <f>IF($AA$11,$Z$11*($Q1000-1)/(1+BU1007*($Q1000-1)),0)</f>
        <v>-0.10584968484417029</v>
      </c>
      <c r="BW1000" s="114">
        <f>IF(BV1000=0,0,-1*BV1000^2/$Z$11)</f>
        <v>-0.11204155781610173</v>
      </c>
      <c r="BX1000" s="61">
        <f>IF($AA$11,$Z$11*($Q1000-1)/(1+BW1007*($Q1000-1)),0)</f>
        <v>-0.1058496848441703</v>
      </c>
      <c r="BY1000" s="114">
        <f>IF(BX1000=0,0,-1*BX1000^2/$Z$11)</f>
        <v>-0.11204155781610176</v>
      </c>
      <c r="BZ1000" s="61">
        <f>IF($AA$11,$Z$11*($Q1000-1)/(1+BY1007*($Q1000-1)),0)</f>
        <v>-0.10584968484417029</v>
      </c>
      <c r="CA1000" s="114">
        <f>IF(BZ1000=0,0,-1*BZ1000^2/$Z$11)</f>
        <v>-0.11204155781610173</v>
      </c>
      <c r="CB1000" s="61">
        <f>IF($AA$11,$Z$11*($Q1000-1)/(1+CA1007*($Q1000-1)),0)</f>
        <v>-0.10584968484417029</v>
      </c>
      <c r="CC1000" s="114">
        <f>IF(CB1000=0,0,-1*CB1000^2/$Z$11)</f>
        <v>-0.11204155781610173</v>
      </c>
      <c r="CD1000" s="61">
        <f>IF($AA$11,$Z$11*($Q1000-1)/(1+CC1007*($Q1000-1)),0)</f>
        <v>-0.1058496848441703</v>
      </c>
      <c r="CE1000" s="114">
        <f>IF(CD1000=0,0,-1*CD1000^2/$Z$11)</f>
        <v>-0.11204155781610176</v>
      </c>
      <c r="CF1000" s="61">
        <f>IF($AA$11,$Z$11*($Q1000-1)/(1+CE1007*($Q1000-1)),0)</f>
        <v>-0.10584968484417029</v>
      </c>
      <c r="CG1000" s="114">
        <f>IF(CF1000=0,0,-1*CF1000^2/$Z$11)</f>
        <v>-0.11204155781610173</v>
      </c>
      <c r="CH1000" s="61">
        <f>IF($AA$11,$Z$11*($Q1000-1)/(1+CG1007*($Q1000-1)),0)</f>
        <v>-0.10584968484417029</v>
      </c>
      <c r="CI1000" s="114">
        <f>IF(CH1000=0,0,-1*CH1000^2/$Z$11)</f>
        <v>-0.11204155781610173</v>
      </c>
      <c r="CJ1000" s="61">
        <f>IF($AA$11,$Z$11*($Q1000-1)/(1+CI1007*($Q1000-1)),0)</f>
        <v>-0.1058496848441703</v>
      </c>
      <c r="CK1000" s="114">
        <f>IF(CJ1000=0,0,-1*CJ1000^2/$Z$11)</f>
        <v>-0.11204155781610176</v>
      </c>
      <c r="CL1000" s="61">
        <f>IF($AA$11,$Z$11*($Q1000-1)/(1+CK1007*($Q1000-1)),0)</f>
        <v>-0.10584968484417029</v>
      </c>
      <c r="CM1000" s="114">
        <f>IF(CL1000=0,0,-1*CL1000^2/$Z$11)</f>
        <v>-0.11204155781610173</v>
      </c>
      <c r="CN1000" s="61">
        <f>IF($AA$11,$Z$11*($Q1000-1)/(1+CM1007*($Q1000-1)),0)</f>
        <v>-0.10584968484417029</v>
      </c>
      <c r="CO1000" s="114">
        <f>IF(CN1000=0,0,-1*CN1000^2/$Z$11)</f>
        <v>-0.11204155781610173</v>
      </c>
      <c r="CP1000" s="61">
        <f>IF($AA$11,$Z$11*($Q1000-1)/(1+CO1007*($Q1000-1)),0)</f>
        <v>-0.1058496848441703</v>
      </c>
      <c r="CQ1000" s="114">
        <f>IF(CP1000=0,0,-1*CP1000^2/$Z$11)</f>
        <v>-0.11204155781610176</v>
      </c>
      <c r="CR1000" s="61">
        <f>IF($AA$11,$Z$11*($Q1000-1)/(1+CQ1007*($Q1000-1)),0)</f>
        <v>-0.10584968484417029</v>
      </c>
      <c r="CS1000" s="114">
        <f>IF(CR1000=0,0,-1*CR1000^2/$Z$11)</f>
        <v>-0.11204155781610173</v>
      </c>
      <c r="CT1000" s="61">
        <f>IF($AA$11,$Z$11*($Q1000-1)/(1+CS1007*($Q1000-1)),0)</f>
        <v>-0.10584968484417029</v>
      </c>
      <c r="CU1000" s="114">
        <f>IF(CT1000=0,0,-1*CT1000^2/$Z$11)</f>
        <v>-0.11204155781610173</v>
      </c>
      <c r="CV1000" s="61">
        <f>IF($AA$11,$Z$11*($Q1000-1)/(1+CU1007*($Q1000-1)),0)</f>
        <v>-0.1058496848441703</v>
      </c>
      <c r="CW1000" s="114">
        <f>IF(CV1000=0,0,-1*CV1000^2/$Z$11)</f>
        <v>-0.11204155781610176</v>
      </c>
      <c r="CX1000" s="61">
        <f>IF($AA$11,$Z$11*($Q1000-1)/(1+CW1007*($Q1000-1)),0)</f>
        <v>-0.10584968484417029</v>
      </c>
      <c r="CY1000" s="114">
        <f>IF(CX1000=0,0,-1*CX1000^2/$Z$11)</f>
        <v>-0.11204155781610173</v>
      </c>
      <c r="CZ1000" s="61">
        <f>IF($AA$11,$Z$11*($Q1000-1)/(1+CY1007*($Q1000-1)),0)</f>
        <v>-0.10584968484417029</v>
      </c>
      <c r="DA1000" s="114">
        <f>IF(CZ1000=0,0,-1*CZ1000^2/$Z$11)</f>
        <v>-0.11204155781610173</v>
      </c>
      <c r="DB1000" s="61">
        <f>IF($AA$11,$Z$11*($Q1000-1)/(1+DA1007*($Q1000-1)),0)</f>
        <v>-0.1058496848441703</v>
      </c>
      <c r="DC1000" s="114">
        <f>IF(DB1000=0,0,-1*DB1000^2/$Z$11)</f>
        <v>-0.11204155781610176</v>
      </c>
      <c r="DD1000" s="61">
        <f>IF($AA$11,$Z$11*($Q1000-1)/(1+DC1007*($Q1000-1)),0)</f>
        <v>-0.10584968484417029</v>
      </c>
      <c r="DE1000" s="114">
        <f>IF(DD1000=0,0,-1*DD1000^2/$Z$11)</f>
        <v>-0.11204155781610173</v>
      </c>
      <c r="DF1000" s="61">
        <f>IF($AA$11,$Z$11*($Q1000-1)/(1+DE1007*($Q1000-1)),0)</f>
        <v>-0.10584968484417029</v>
      </c>
      <c r="DG1000" s="114">
        <f>IF(DF1000=0,0,-1*DF1000^2/$Z$11)</f>
        <v>-0.11204155781610173</v>
      </c>
      <c r="DH1000" s="61">
        <f>IF($AA$11,$Z$11*($Q1000-1)/(1+DG1007*($Q1000-1)),0)</f>
        <v>-0.1058496848441703</v>
      </c>
      <c r="DI1000" s="114">
        <f>IF(DH1000=0,0,-1*DH1000^2/$Z$11)</f>
        <v>-0.11204155781610176</v>
      </c>
      <c r="DJ1000" s="61">
        <f>IF($AA$11,$Z$11*($Q1000-1)/(1+DI1007*($Q1000-1)),0)</f>
        <v>-0.10584968484417029</v>
      </c>
      <c r="DK1000" s="114">
        <f>IF(DJ1000=0,0,-1*DJ1000^2/$Z$11)</f>
        <v>-0.11204155781610173</v>
      </c>
      <c r="DL1000" s="61">
        <f>IF($AA$11,$Z$11*($Q1000-1)/(1+DK1007*($Q1000-1)),0)</f>
        <v>-0.10584968484417029</v>
      </c>
      <c r="DM1000" s="154">
        <f>IF(DL1000=0,0,-1*DL1000^2/$Z$11)</f>
        <v>-0.11204155781610173</v>
      </c>
    </row>
    <row r="1001" spans="14:117" x14ac:dyDescent="0.25">
      <c r="N1001" s="153">
        <f>$Z$12/(O994*(Q1001-1)+1)</f>
        <v>0.12962149435870352</v>
      </c>
      <c r="O1001" s="169">
        <f t="shared" si="171"/>
        <v>7.7696751062188282E-3</v>
      </c>
      <c r="P1001" s="78">
        <v>6</v>
      </c>
      <c r="Q1001" s="61">
        <f>IF($AA$12,AV976/AV988,0)</f>
        <v>5.9941255458124017E-2</v>
      </c>
      <c r="R1001" s="61">
        <f>IF($AA$12,$Z$12*($Q1001-1)/(1+O954*($Q1001-1)),0)</f>
        <v>-0.12185181925248467</v>
      </c>
      <c r="S1001" s="114">
        <f>IF(R1001=0,0,-1*R1001^2/$Z$12)</f>
        <v>-0.14847865855140194</v>
      </c>
      <c r="T1001" s="61">
        <f>IF($AA$12,$Z$12*($Q1001-1)/(1+S1007*($Q1001-1)),0)</f>
        <v>-0.12240326596621116</v>
      </c>
      <c r="U1001" s="114">
        <f>IF(T1001=0,0,-1*T1001^2/$Z$12)</f>
        <v>-0.14982559519195027</v>
      </c>
      <c r="V1001" s="61">
        <f>IF($AA$12,$Z$12*($Q1001-1)/(1+U1007*($Q1001-1)),0)</f>
        <v>-0.12184968729920588</v>
      </c>
      <c r="W1001" s="114">
        <f>IF(V1001=0,0,-1*V1001^2/$Z$12)</f>
        <v>-0.14847346294914254</v>
      </c>
      <c r="X1001" s="61">
        <f>IF($AA$12,$Z$12*($Q1001-1)/(1+W1007*($Q1001-1)),0)</f>
        <v>-0.12185181921974111</v>
      </c>
      <c r="Y1001" s="114">
        <f>IF(X1001=0,0,-1*X1001^2/$Z$12)</f>
        <v>-0.14847865847160469</v>
      </c>
      <c r="Z1001" s="61">
        <f>IF($AA$12,$Z$12*($Q1001-1)/(1+Y1007*($Q1001-1)),0)</f>
        <v>-0.12185181925248467</v>
      </c>
      <c r="AA1001" s="114">
        <f>IF(Z1001=0,0,-1*Z1001^2/$Z$12)</f>
        <v>-0.14847865855140194</v>
      </c>
      <c r="AB1001" s="61">
        <f>IF($AA$12,$Z$12*($Q1001-1)/(1+AA1007*($Q1001-1)),0)</f>
        <v>-0.1218518192524847</v>
      </c>
      <c r="AC1001" s="114">
        <f>IF(AB1001=0,0,-1*AB1001^2/$Z$12)</f>
        <v>-0.14847865855140202</v>
      </c>
      <c r="AD1001" s="61">
        <f>IF($AA$12,$Z$12*($Q1001-1)/(1+AC1007*($Q1001-1)),0)</f>
        <v>-0.1218518192524847</v>
      </c>
      <c r="AE1001" s="114">
        <f>IF(AD1001=0,0,-1*AD1001^2/$Z$12)</f>
        <v>-0.14847865855140202</v>
      </c>
      <c r="AF1001" s="61">
        <f>IF($AA$12,$Z$12*($Q1001-1)/(1+AE1007*($Q1001-1)),0)</f>
        <v>-0.12185181925248467</v>
      </c>
      <c r="AG1001" s="114">
        <f>IF(AF1001=0,0,-1*AF1001^2/$Z$12)</f>
        <v>-0.14847865855140194</v>
      </c>
      <c r="AH1001" s="61">
        <f>IF($AA$12,$Z$12*($Q1001-1)/(1+AG1007*($Q1001-1)),0)</f>
        <v>-0.1218518192524847</v>
      </c>
      <c r="AI1001" s="114">
        <f>IF(AH1001=0,0,-1*AH1001^2/$Z$12)</f>
        <v>-0.14847865855140202</v>
      </c>
      <c r="AJ1001" s="61">
        <f>IF($AA$12,$Z$12*($Q1001-1)/(1+AI1007*($Q1001-1)),0)</f>
        <v>-0.1218518192524847</v>
      </c>
      <c r="AK1001" s="114">
        <f>IF(AJ1001=0,0,-1*AJ1001^2/$Z$12)</f>
        <v>-0.14847865855140202</v>
      </c>
      <c r="AL1001" s="61">
        <f>IF($AA$12,$Z$12*($Q1001-1)/(1+AK1007*($Q1001-1)),0)</f>
        <v>-0.12185181925248467</v>
      </c>
      <c r="AM1001" s="114">
        <f>IF(AL1001=0,0,-1*AL1001^2/$Z$12)</f>
        <v>-0.14847865855140194</v>
      </c>
      <c r="AN1001" s="61">
        <f>IF($AA$12,$Z$12*($Q1001-1)/(1+AM1007*($Q1001-1)),0)</f>
        <v>-0.1218518192524847</v>
      </c>
      <c r="AO1001" s="114">
        <f>IF(AN1001=0,0,-1*AN1001^2/$Z$12)</f>
        <v>-0.14847865855140202</v>
      </c>
      <c r="AP1001" s="61">
        <f>IF($AA$12,$Z$12*($Q1001-1)/(1+AO1007*($Q1001-1)),0)</f>
        <v>-0.1218518192524847</v>
      </c>
      <c r="AQ1001" s="114">
        <f>IF(AP1001=0,0,-1*AP1001^2/$Z$12)</f>
        <v>-0.14847865855140202</v>
      </c>
      <c r="AR1001" s="61">
        <f>IF($AA$12,$Z$12*($Q1001-1)/(1+AQ1007*($Q1001-1)),0)</f>
        <v>-0.12185181925248467</v>
      </c>
      <c r="AS1001" s="114">
        <f>IF(AR1001=0,0,-1*AR1001^2/$Z$12)</f>
        <v>-0.14847865855140194</v>
      </c>
      <c r="AT1001" s="61">
        <f>IF($AA$12,$Z$12*($Q1001-1)/(1+AS1007*($Q1001-1)),0)</f>
        <v>-0.1218518192524847</v>
      </c>
      <c r="AU1001" s="114">
        <f>IF(AT1001=0,0,-1*AT1001^2/$Z$12)</f>
        <v>-0.14847865855140202</v>
      </c>
      <c r="AV1001" s="61">
        <f>IF($AA$12,$Z$12*($Q1001-1)/(1+AU1007*($Q1001-1)),0)</f>
        <v>-0.1218518192524847</v>
      </c>
      <c r="AW1001" s="114">
        <f>IF(AV1001=0,0,-1*AV1001^2/$Z$12)</f>
        <v>-0.14847865855140202</v>
      </c>
      <c r="AX1001" s="61">
        <f>IF($AA$12,$Z$12*($Q1001-1)/(1+AW1007*($Q1001-1)),0)</f>
        <v>-0.12185181925248467</v>
      </c>
      <c r="AY1001" s="114">
        <f>IF(AX1001=0,0,-1*AX1001^2/$Z$12)</f>
        <v>-0.14847865855140194</v>
      </c>
      <c r="AZ1001" s="61">
        <f>IF($AA$12,$Z$12*($Q1001-1)/(1+AY1007*($Q1001-1)),0)</f>
        <v>-0.1218518192524847</v>
      </c>
      <c r="BA1001" s="114">
        <f>IF(AZ1001=0,0,-1*AZ1001^2/$Z$12)</f>
        <v>-0.14847865855140202</v>
      </c>
      <c r="BB1001" s="61">
        <f>IF($AA$12,$Z$12*($Q1001-1)/(1+BA1007*($Q1001-1)),0)</f>
        <v>-0.1218518192524847</v>
      </c>
      <c r="BC1001" s="114">
        <f>IF(BB1001=0,0,-1*BB1001^2/$Z$12)</f>
        <v>-0.14847865855140202</v>
      </c>
      <c r="BD1001" s="61">
        <f>IF($AA$12,$Z$12*($Q1001-1)/(1+BC1007*($Q1001-1)),0)</f>
        <v>-0.12185181925248467</v>
      </c>
      <c r="BE1001" s="114">
        <f>IF(BD1001=0,0,-1*BD1001^2/$Z$12)</f>
        <v>-0.14847865855140194</v>
      </c>
      <c r="BF1001" s="61">
        <f>IF($AA$12,$Z$12*($Q1001-1)/(1+BE1007*($Q1001-1)),0)</f>
        <v>-0.1218518192524847</v>
      </c>
      <c r="BG1001" s="114">
        <f>IF(BF1001=0,0,-1*BF1001^2/$Z$12)</f>
        <v>-0.14847865855140202</v>
      </c>
      <c r="BH1001" s="61">
        <f>IF($AA$12,$Z$12*($Q1001-1)/(1+BG1007*($Q1001-1)),0)</f>
        <v>-0.1218518192524847</v>
      </c>
      <c r="BI1001" s="114">
        <f>IF(BH1001=0,0,-1*BH1001^2/$Z$12)</f>
        <v>-0.14847865855140202</v>
      </c>
      <c r="BJ1001" s="61">
        <f>IF($AA$12,$Z$12*($Q1001-1)/(1+BI1007*($Q1001-1)),0)</f>
        <v>-0.12185181925248467</v>
      </c>
      <c r="BK1001" s="114">
        <f>IF(BJ1001=0,0,-1*BJ1001^2/$Z$12)</f>
        <v>-0.14847865855140194</v>
      </c>
      <c r="BL1001" s="61">
        <f>IF($AA$12,$Z$12*($Q1001-1)/(1+BK1007*($Q1001-1)),0)</f>
        <v>-0.1218518192524847</v>
      </c>
      <c r="BM1001" s="114">
        <f>IF(BL1001=0,0,-1*BL1001^2/$Z$12)</f>
        <v>-0.14847865855140202</v>
      </c>
      <c r="BN1001" s="61">
        <f>IF($AA$12,$Z$12*($Q1001-1)/(1+BM1007*($Q1001-1)),0)</f>
        <v>-0.1218518192524847</v>
      </c>
      <c r="BO1001" s="114">
        <f>IF(BN1001=0,0,-1*BN1001^2/$Z$12)</f>
        <v>-0.14847865855140202</v>
      </c>
      <c r="BP1001" s="61">
        <f>IF($AA$12,$Z$12*($Q1001-1)/(1+BO1007*($Q1001-1)),0)</f>
        <v>-0.12185181925248467</v>
      </c>
      <c r="BQ1001" s="114">
        <f>IF(BP1001=0,0,-1*BP1001^2/$Z$12)</f>
        <v>-0.14847865855140194</v>
      </c>
      <c r="BR1001" s="61">
        <f>IF($AA$12,$Z$12*($Q1001-1)/(1+BQ1007*($Q1001-1)),0)</f>
        <v>-0.1218518192524847</v>
      </c>
      <c r="BS1001" s="114">
        <f>IF(BR1001=0,0,-1*BR1001^2/$Z$12)</f>
        <v>-0.14847865855140202</v>
      </c>
      <c r="BT1001" s="61">
        <f>IF($AA$12,$Z$12*($Q1001-1)/(1+BS1007*($Q1001-1)),0)</f>
        <v>-0.1218518192524847</v>
      </c>
      <c r="BU1001" s="114">
        <f>IF(BT1001=0,0,-1*BT1001^2/$Z$12)</f>
        <v>-0.14847865855140202</v>
      </c>
      <c r="BV1001" s="61">
        <f>IF($AA$12,$Z$12*($Q1001-1)/(1+BU1007*($Q1001-1)),0)</f>
        <v>-0.12185181925248467</v>
      </c>
      <c r="BW1001" s="114">
        <f>IF(BV1001=0,0,-1*BV1001^2/$Z$12)</f>
        <v>-0.14847865855140194</v>
      </c>
      <c r="BX1001" s="61">
        <f>IF($AA$12,$Z$12*($Q1001-1)/(1+BW1007*($Q1001-1)),0)</f>
        <v>-0.1218518192524847</v>
      </c>
      <c r="BY1001" s="114">
        <f>IF(BX1001=0,0,-1*BX1001^2/$Z$12)</f>
        <v>-0.14847865855140202</v>
      </c>
      <c r="BZ1001" s="61">
        <f>IF($AA$12,$Z$12*($Q1001-1)/(1+BY1007*($Q1001-1)),0)</f>
        <v>-0.1218518192524847</v>
      </c>
      <c r="CA1001" s="114">
        <f>IF(BZ1001=0,0,-1*BZ1001^2/$Z$12)</f>
        <v>-0.14847865855140202</v>
      </c>
      <c r="CB1001" s="61">
        <f>IF($AA$12,$Z$12*($Q1001-1)/(1+CA1007*($Q1001-1)),0)</f>
        <v>-0.12185181925248467</v>
      </c>
      <c r="CC1001" s="114">
        <f>IF(CB1001=0,0,-1*CB1001^2/$Z$12)</f>
        <v>-0.14847865855140194</v>
      </c>
      <c r="CD1001" s="61">
        <f>IF($AA$12,$Z$12*($Q1001-1)/(1+CC1007*($Q1001-1)),0)</f>
        <v>-0.1218518192524847</v>
      </c>
      <c r="CE1001" s="114">
        <f>IF(CD1001=0,0,-1*CD1001^2/$Z$12)</f>
        <v>-0.14847865855140202</v>
      </c>
      <c r="CF1001" s="61">
        <f>IF($AA$12,$Z$12*($Q1001-1)/(1+CE1007*($Q1001-1)),0)</f>
        <v>-0.1218518192524847</v>
      </c>
      <c r="CG1001" s="114">
        <f>IF(CF1001=0,0,-1*CF1001^2/$Z$12)</f>
        <v>-0.14847865855140202</v>
      </c>
      <c r="CH1001" s="61">
        <f>IF($AA$12,$Z$12*($Q1001-1)/(1+CG1007*($Q1001-1)),0)</f>
        <v>-0.12185181925248467</v>
      </c>
      <c r="CI1001" s="114">
        <f>IF(CH1001=0,0,-1*CH1001^2/$Z$12)</f>
        <v>-0.14847865855140194</v>
      </c>
      <c r="CJ1001" s="61">
        <f>IF($AA$12,$Z$12*($Q1001-1)/(1+CI1007*($Q1001-1)),0)</f>
        <v>-0.1218518192524847</v>
      </c>
      <c r="CK1001" s="114">
        <f>IF(CJ1001=0,0,-1*CJ1001^2/$Z$12)</f>
        <v>-0.14847865855140202</v>
      </c>
      <c r="CL1001" s="61">
        <f>IF($AA$12,$Z$12*($Q1001-1)/(1+CK1007*($Q1001-1)),0)</f>
        <v>-0.1218518192524847</v>
      </c>
      <c r="CM1001" s="114">
        <f>IF(CL1001=0,0,-1*CL1001^2/$Z$12)</f>
        <v>-0.14847865855140202</v>
      </c>
      <c r="CN1001" s="61">
        <f>IF($AA$12,$Z$12*($Q1001-1)/(1+CM1007*($Q1001-1)),0)</f>
        <v>-0.12185181925248467</v>
      </c>
      <c r="CO1001" s="114">
        <f>IF(CN1001=0,0,-1*CN1001^2/$Z$12)</f>
        <v>-0.14847865855140194</v>
      </c>
      <c r="CP1001" s="61">
        <f>IF($AA$12,$Z$12*($Q1001-1)/(1+CO1007*($Q1001-1)),0)</f>
        <v>-0.1218518192524847</v>
      </c>
      <c r="CQ1001" s="114">
        <f>IF(CP1001=0,0,-1*CP1001^2/$Z$12)</f>
        <v>-0.14847865855140202</v>
      </c>
      <c r="CR1001" s="61">
        <f>IF($AA$12,$Z$12*($Q1001-1)/(1+CQ1007*($Q1001-1)),0)</f>
        <v>-0.1218518192524847</v>
      </c>
      <c r="CS1001" s="114">
        <f>IF(CR1001=0,0,-1*CR1001^2/$Z$12)</f>
        <v>-0.14847865855140202</v>
      </c>
      <c r="CT1001" s="61">
        <f>IF($AA$12,$Z$12*($Q1001-1)/(1+CS1007*($Q1001-1)),0)</f>
        <v>-0.12185181925248467</v>
      </c>
      <c r="CU1001" s="114">
        <f>IF(CT1001=0,0,-1*CT1001^2/$Z$12)</f>
        <v>-0.14847865855140194</v>
      </c>
      <c r="CV1001" s="61">
        <f>IF($AA$12,$Z$12*($Q1001-1)/(1+CU1007*($Q1001-1)),0)</f>
        <v>-0.1218518192524847</v>
      </c>
      <c r="CW1001" s="114">
        <f>IF(CV1001=0,0,-1*CV1001^2/$Z$12)</f>
        <v>-0.14847865855140202</v>
      </c>
      <c r="CX1001" s="61">
        <f>IF($AA$12,$Z$12*($Q1001-1)/(1+CW1007*($Q1001-1)),0)</f>
        <v>-0.1218518192524847</v>
      </c>
      <c r="CY1001" s="114">
        <f>IF(CX1001=0,0,-1*CX1001^2/$Z$12)</f>
        <v>-0.14847865855140202</v>
      </c>
      <c r="CZ1001" s="61">
        <f>IF($AA$12,$Z$12*($Q1001-1)/(1+CY1007*($Q1001-1)),0)</f>
        <v>-0.12185181925248467</v>
      </c>
      <c r="DA1001" s="114">
        <f>IF(CZ1001=0,0,-1*CZ1001^2/$Z$12)</f>
        <v>-0.14847865855140194</v>
      </c>
      <c r="DB1001" s="61">
        <f>IF($AA$12,$Z$12*($Q1001-1)/(1+DA1007*($Q1001-1)),0)</f>
        <v>-0.1218518192524847</v>
      </c>
      <c r="DC1001" s="114">
        <f>IF(DB1001=0,0,-1*DB1001^2/$Z$12)</f>
        <v>-0.14847865855140202</v>
      </c>
      <c r="DD1001" s="61">
        <f>IF($AA$12,$Z$12*($Q1001-1)/(1+DC1007*($Q1001-1)),0)</f>
        <v>-0.1218518192524847</v>
      </c>
      <c r="DE1001" s="114">
        <f>IF(DD1001=0,0,-1*DD1001^2/$Z$12)</f>
        <v>-0.14847865855140202</v>
      </c>
      <c r="DF1001" s="61">
        <f>IF($AA$12,$Z$12*($Q1001-1)/(1+DE1007*($Q1001-1)),0)</f>
        <v>-0.12185181925248467</v>
      </c>
      <c r="DG1001" s="114">
        <f>IF(DF1001=0,0,-1*DF1001^2/$Z$12)</f>
        <v>-0.14847865855140194</v>
      </c>
      <c r="DH1001" s="61">
        <f>IF($AA$12,$Z$12*($Q1001-1)/(1+DG1007*($Q1001-1)),0)</f>
        <v>-0.1218518192524847</v>
      </c>
      <c r="DI1001" s="114">
        <f>IF(DH1001=0,0,-1*DH1001^2/$Z$12)</f>
        <v>-0.14847865855140202</v>
      </c>
      <c r="DJ1001" s="61">
        <f>IF($AA$12,$Z$12*($Q1001-1)/(1+DI1007*($Q1001-1)),0)</f>
        <v>-0.1218518192524847</v>
      </c>
      <c r="DK1001" s="114">
        <f>IF(DJ1001=0,0,-1*DJ1001^2/$Z$12)</f>
        <v>-0.14847865855140202</v>
      </c>
      <c r="DL1001" s="61">
        <f>IF($AA$12,$Z$12*($Q1001-1)/(1+DK1007*($Q1001-1)),0)</f>
        <v>-0.12185181925248467</v>
      </c>
      <c r="DM1001" s="154">
        <f>IF(DL1001=0,0,-1*DL1001^2/$Z$12)</f>
        <v>-0.14847865855140194</v>
      </c>
    </row>
    <row r="1002" spans="14:117" x14ac:dyDescent="0.25">
      <c r="N1002" s="153">
        <f>$Z$13/(O994*(Q1002-1)+1)</f>
        <v>3.9090198547356694E-2</v>
      </c>
      <c r="O1002" s="169">
        <f t="shared" si="171"/>
        <v>0.28965048519040604</v>
      </c>
      <c r="P1002" s="78">
        <v>7</v>
      </c>
      <c r="Q1002" s="61">
        <f>IF($AA$13,AV977/AV989,0)</f>
        <v>7.409798260285184</v>
      </c>
      <c r="R1002" s="61">
        <f>IF($AA$13,$Z$13*($Q1002-1)/(1+O954*($Q1002-1)),0)</f>
        <v>0.25056028664304947</v>
      </c>
      <c r="S1002" s="114">
        <f>IF(R1002=0,0,-1*R1002^2/$Z$13)</f>
        <v>-0.62780457242647103</v>
      </c>
      <c r="T1002" s="61">
        <f>IF($AA$13,$Z$13*($Q1002-1)/(1+S1007*($Q1002-1)),0)</f>
        <v>0.24826044309634207</v>
      </c>
      <c r="U1002" s="114">
        <f>IF(T1002=0,0,-1*T1002^2/$Z$13)</f>
        <v>-0.61633247606392094</v>
      </c>
      <c r="V1002" s="61">
        <f>IF($AA$13,$Z$13*($Q1002-1)/(1+U1007*($Q1002-1)),0)</f>
        <v>0.25056930155202639</v>
      </c>
      <c r="W1002" s="114">
        <f>IF(V1002=0,0,-1*V1002^2/$Z$13)</f>
        <v>-0.62784974880270328</v>
      </c>
      <c r="X1002" s="61">
        <f>IF($AA$13,$Z$13*($Q1002-1)/(1+W1007*($Q1002-1)),0)</f>
        <v>0.25056028678149728</v>
      </c>
      <c r="Y1002" s="114">
        <f>IF(X1002=0,0,-1*X1002^2/$Z$13)</f>
        <v>-0.6278045731202615</v>
      </c>
      <c r="Z1002" s="61">
        <f>IF($AA$13,$Z$13*($Q1002-1)/(1+Y1007*($Q1002-1)),0)</f>
        <v>0.25056028664304936</v>
      </c>
      <c r="AA1002" s="114">
        <f>IF(Z1002=0,0,-1*Z1002^2/$Z$13)</f>
        <v>-0.62780457242647048</v>
      </c>
      <c r="AB1002" s="61">
        <f>IF($AA$13,$Z$13*($Q1002-1)/(1+AA1007*($Q1002-1)),0)</f>
        <v>0.25056028664304936</v>
      </c>
      <c r="AC1002" s="114">
        <f>IF(AB1002=0,0,-1*AB1002^2/$Z$13)</f>
        <v>-0.62780457242647048</v>
      </c>
      <c r="AD1002" s="61">
        <f>IF($AA$13,$Z$13*($Q1002-1)/(1+AC1007*($Q1002-1)),0)</f>
        <v>0.25056028664304936</v>
      </c>
      <c r="AE1002" s="114">
        <f>IF(AD1002=0,0,-1*AD1002^2/$Z$13)</f>
        <v>-0.62780457242647048</v>
      </c>
      <c r="AF1002" s="61">
        <f>IF($AA$13,$Z$13*($Q1002-1)/(1+AE1007*($Q1002-1)),0)</f>
        <v>0.25056028664304936</v>
      </c>
      <c r="AG1002" s="114">
        <f>IF(AF1002=0,0,-1*AF1002^2/$Z$13)</f>
        <v>-0.62780457242647048</v>
      </c>
      <c r="AH1002" s="61">
        <f>IF($AA$13,$Z$13*($Q1002-1)/(1+AG1007*($Q1002-1)),0)</f>
        <v>0.25056028664304936</v>
      </c>
      <c r="AI1002" s="114">
        <f>IF(AH1002=0,0,-1*AH1002^2/$Z$13)</f>
        <v>-0.62780457242647048</v>
      </c>
      <c r="AJ1002" s="61">
        <f>IF($AA$13,$Z$13*($Q1002-1)/(1+AI1007*($Q1002-1)),0)</f>
        <v>0.25056028664304936</v>
      </c>
      <c r="AK1002" s="114">
        <f>IF(AJ1002=0,0,-1*AJ1002^2/$Z$13)</f>
        <v>-0.62780457242647048</v>
      </c>
      <c r="AL1002" s="61">
        <f>IF($AA$13,$Z$13*($Q1002-1)/(1+AK1007*($Q1002-1)),0)</f>
        <v>0.25056028664304936</v>
      </c>
      <c r="AM1002" s="114">
        <f>IF(AL1002=0,0,-1*AL1002^2/$Z$13)</f>
        <v>-0.62780457242647048</v>
      </c>
      <c r="AN1002" s="61">
        <f>IF($AA$13,$Z$13*($Q1002-1)/(1+AM1007*($Q1002-1)),0)</f>
        <v>0.25056028664304936</v>
      </c>
      <c r="AO1002" s="114">
        <f>IF(AN1002=0,0,-1*AN1002^2/$Z$13)</f>
        <v>-0.62780457242647048</v>
      </c>
      <c r="AP1002" s="61">
        <f>IF($AA$13,$Z$13*($Q1002-1)/(1+AO1007*($Q1002-1)),0)</f>
        <v>0.25056028664304936</v>
      </c>
      <c r="AQ1002" s="114">
        <f>IF(AP1002=0,0,-1*AP1002^2/$Z$13)</f>
        <v>-0.62780457242647048</v>
      </c>
      <c r="AR1002" s="61">
        <f>IF($AA$13,$Z$13*($Q1002-1)/(1+AQ1007*($Q1002-1)),0)</f>
        <v>0.25056028664304936</v>
      </c>
      <c r="AS1002" s="114">
        <f>IF(AR1002=0,0,-1*AR1002^2/$Z$13)</f>
        <v>-0.62780457242647048</v>
      </c>
      <c r="AT1002" s="61">
        <f>IF($AA$13,$Z$13*($Q1002-1)/(1+AS1007*($Q1002-1)),0)</f>
        <v>0.25056028664304936</v>
      </c>
      <c r="AU1002" s="114">
        <f>IF(AT1002=0,0,-1*AT1002^2/$Z$13)</f>
        <v>-0.62780457242647048</v>
      </c>
      <c r="AV1002" s="61">
        <f>IF($AA$13,$Z$13*($Q1002-1)/(1+AU1007*($Q1002-1)),0)</f>
        <v>0.25056028664304936</v>
      </c>
      <c r="AW1002" s="114">
        <f>IF(AV1002=0,0,-1*AV1002^2/$Z$13)</f>
        <v>-0.62780457242647048</v>
      </c>
      <c r="AX1002" s="61">
        <f>IF($AA$13,$Z$13*($Q1002-1)/(1+AW1007*($Q1002-1)),0)</f>
        <v>0.25056028664304936</v>
      </c>
      <c r="AY1002" s="114">
        <f>IF(AX1002=0,0,-1*AX1002^2/$Z$13)</f>
        <v>-0.62780457242647048</v>
      </c>
      <c r="AZ1002" s="61">
        <f>IF($AA$13,$Z$13*($Q1002-1)/(1+AY1007*($Q1002-1)),0)</f>
        <v>0.25056028664304936</v>
      </c>
      <c r="BA1002" s="114">
        <f>IF(AZ1002=0,0,-1*AZ1002^2/$Z$13)</f>
        <v>-0.62780457242647048</v>
      </c>
      <c r="BB1002" s="61">
        <f>IF($AA$13,$Z$13*($Q1002-1)/(1+BA1007*($Q1002-1)),0)</f>
        <v>0.25056028664304936</v>
      </c>
      <c r="BC1002" s="114">
        <f>IF(BB1002=0,0,-1*BB1002^2/$Z$13)</f>
        <v>-0.62780457242647048</v>
      </c>
      <c r="BD1002" s="61">
        <f>IF($AA$13,$Z$13*($Q1002-1)/(1+BC1007*($Q1002-1)),0)</f>
        <v>0.25056028664304936</v>
      </c>
      <c r="BE1002" s="114">
        <f>IF(BD1002=0,0,-1*BD1002^2/$Z$13)</f>
        <v>-0.62780457242647048</v>
      </c>
      <c r="BF1002" s="61">
        <f>IF($AA$13,$Z$13*($Q1002-1)/(1+BE1007*($Q1002-1)),0)</f>
        <v>0.25056028664304936</v>
      </c>
      <c r="BG1002" s="114">
        <f>IF(BF1002=0,0,-1*BF1002^2/$Z$13)</f>
        <v>-0.62780457242647048</v>
      </c>
      <c r="BH1002" s="61">
        <f>IF($AA$13,$Z$13*($Q1002-1)/(1+BG1007*($Q1002-1)),0)</f>
        <v>0.25056028664304936</v>
      </c>
      <c r="BI1002" s="114">
        <f>IF(BH1002=0,0,-1*BH1002^2/$Z$13)</f>
        <v>-0.62780457242647048</v>
      </c>
      <c r="BJ1002" s="61">
        <f>IF($AA$13,$Z$13*($Q1002-1)/(1+BI1007*($Q1002-1)),0)</f>
        <v>0.25056028664304936</v>
      </c>
      <c r="BK1002" s="114">
        <f>IF(BJ1002=0,0,-1*BJ1002^2/$Z$13)</f>
        <v>-0.62780457242647048</v>
      </c>
      <c r="BL1002" s="61">
        <f>IF($AA$13,$Z$13*($Q1002-1)/(1+BK1007*($Q1002-1)),0)</f>
        <v>0.25056028664304936</v>
      </c>
      <c r="BM1002" s="114">
        <f>IF(BL1002=0,0,-1*BL1002^2/$Z$13)</f>
        <v>-0.62780457242647048</v>
      </c>
      <c r="BN1002" s="61">
        <f>IF($AA$13,$Z$13*($Q1002-1)/(1+BM1007*($Q1002-1)),0)</f>
        <v>0.25056028664304936</v>
      </c>
      <c r="BO1002" s="114">
        <f>IF(BN1002=0,0,-1*BN1002^2/$Z$13)</f>
        <v>-0.62780457242647048</v>
      </c>
      <c r="BP1002" s="61">
        <f>IF($AA$13,$Z$13*($Q1002-1)/(1+BO1007*($Q1002-1)),0)</f>
        <v>0.25056028664304936</v>
      </c>
      <c r="BQ1002" s="114">
        <f>IF(BP1002=0,0,-1*BP1002^2/$Z$13)</f>
        <v>-0.62780457242647048</v>
      </c>
      <c r="BR1002" s="61">
        <f>IF($AA$13,$Z$13*($Q1002-1)/(1+BQ1007*($Q1002-1)),0)</f>
        <v>0.25056028664304936</v>
      </c>
      <c r="BS1002" s="114">
        <f>IF(BR1002=0,0,-1*BR1002^2/$Z$13)</f>
        <v>-0.62780457242647048</v>
      </c>
      <c r="BT1002" s="61">
        <f>IF($AA$13,$Z$13*($Q1002-1)/(1+BS1007*($Q1002-1)),0)</f>
        <v>0.25056028664304936</v>
      </c>
      <c r="BU1002" s="114">
        <f>IF(BT1002=0,0,-1*BT1002^2/$Z$13)</f>
        <v>-0.62780457242647048</v>
      </c>
      <c r="BV1002" s="61">
        <f>IF($AA$13,$Z$13*($Q1002-1)/(1+BU1007*($Q1002-1)),0)</f>
        <v>0.25056028664304936</v>
      </c>
      <c r="BW1002" s="114">
        <f>IF(BV1002=0,0,-1*BV1002^2/$Z$13)</f>
        <v>-0.62780457242647048</v>
      </c>
      <c r="BX1002" s="61">
        <f>IF($AA$13,$Z$13*($Q1002-1)/(1+BW1007*($Q1002-1)),0)</f>
        <v>0.25056028664304936</v>
      </c>
      <c r="BY1002" s="114">
        <f>IF(BX1002=0,0,-1*BX1002^2/$Z$13)</f>
        <v>-0.62780457242647048</v>
      </c>
      <c r="BZ1002" s="61">
        <f>IF($AA$13,$Z$13*($Q1002-1)/(1+BY1007*($Q1002-1)),0)</f>
        <v>0.25056028664304936</v>
      </c>
      <c r="CA1002" s="114">
        <f>IF(BZ1002=0,0,-1*BZ1002^2/$Z$13)</f>
        <v>-0.62780457242647048</v>
      </c>
      <c r="CB1002" s="61">
        <f>IF($AA$13,$Z$13*($Q1002-1)/(1+CA1007*($Q1002-1)),0)</f>
        <v>0.25056028664304936</v>
      </c>
      <c r="CC1002" s="114">
        <f>IF(CB1002=0,0,-1*CB1002^2/$Z$13)</f>
        <v>-0.62780457242647048</v>
      </c>
      <c r="CD1002" s="61">
        <f>IF($AA$13,$Z$13*($Q1002-1)/(1+CC1007*($Q1002-1)),0)</f>
        <v>0.25056028664304936</v>
      </c>
      <c r="CE1002" s="114">
        <f>IF(CD1002=0,0,-1*CD1002^2/$Z$13)</f>
        <v>-0.62780457242647048</v>
      </c>
      <c r="CF1002" s="61">
        <f>IF($AA$13,$Z$13*($Q1002-1)/(1+CE1007*($Q1002-1)),0)</f>
        <v>0.25056028664304936</v>
      </c>
      <c r="CG1002" s="114">
        <f>IF(CF1002=0,0,-1*CF1002^2/$Z$13)</f>
        <v>-0.62780457242647048</v>
      </c>
      <c r="CH1002" s="61">
        <f>IF($AA$13,$Z$13*($Q1002-1)/(1+CG1007*($Q1002-1)),0)</f>
        <v>0.25056028664304936</v>
      </c>
      <c r="CI1002" s="114">
        <f>IF(CH1002=0,0,-1*CH1002^2/$Z$13)</f>
        <v>-0.62780457242647048</v>
      </c>
      <c r="CJ1002" s="61">
        <f>IF($AA$13,$Z$13*($Q1002-1)/(1+CI1007*($Q1002-1)),0)</f>
        <v>0.25056028664304936</v>
      </c>
      <c r="CK1002" s="114">
        <f>IF(CJ1002=0,0,-1*CJ1002^2/$Z$13)</f>
        <v>-0.62780457242647048</v>
      </c>
      <c r="CL1002" s="61">
        <f>IF($AA$13,$Z$13*($Q1002-1)/(1+CK1007*($Q1002-1)),0)</f>
        <v>0.25056028664304936</v>
      </c>
      <c r="CM1002" s="114">
        <f>IF(CL1002=0,0,-1*CL1002^2/$Z$13)</f>
        <v>-0.62780457242647048</v>
      </c>
      <c r="CN1002" s="61">
        <f>IF($AA$13,$Z$13*($Q1002-1)/(1+CM1007*($Q1002-1)),0)</f>
        <v>0.25056028664304936</v>
      </c>
      <c r="CO1002" s="114">
        <f>IF(CN1002=0,0,-1*CN1002^2/$Z$13)</f>
        <v>-0.62780457242647048</v>
      </c>
      <c r="CP1002" s="61">
        <f>IF($AA$13,$Z$13*($Q1002-1)/(1+CO1007*($Q1002-1)),0)</f>
        <v>0.25056028664304936</v>
      </c>
      <c r="CQ1002" s="114">
        <f>IF(CP1002=0,0,-1*CP1002^2/$Z$13)</f>
        <v>-0.62780457242647048</v>
      </c>
      <c r="CR1002" s="61">
        <f>IF($AA$13,$Z$13*($Q1002-1)/(1+CQ1007*($Q1002-1)),0)</f>
        <v>0.25056028664304936</v>
      </c>
      <c r="CS1002" s="114">
        <f>IF(CR1002=0,0,-1*CR1002^2/$Z$13)</f>
        <v>-0.62780457242647048</v>
      </c>
      <c r="CT1002" s="61">
        <f>IF($AA$13,$Z$13*($Q1002-1)/(1+CS1007*($Q1002-1)),0)</f>
        <v>0.25056028664304936</v>
      </c>
      <c r="CU1002" s="114">
        <f>IF(CT1002=0,0,-1*CT1002^2/$Z$13)</f>
        <v>-0.62780457242647048</v>
      </c>
      <c r="CV1002" s="61">
        <f>IF($AA$13,$Z$13*($Q1002-1)/(1+CU1007*($Q1002-1)),0)</f>
        <v>0.25056028664304936</v>
      </c>
      <c r="CW1002" s="114">
        <f>IF(CV1002=0,0,-1*CV1002^2/$Z$13)</f>
        <v>-0.62780457242647048</v>
      </c>
      <c r="CX1002" s="61">
        <f>IF($AA$13,$Z$13*($Q1002-1)/(1+CW1007*($Q1002-1)),0)</f>
        <v>0.25056028664304936</v>
      </c>
      <c r="CY1002" s="114">
        <f>IF(CX1002=0,0,-1*CX1002^2/$Z$13)</f>
        <v>-0.62780457242647048</v>
      </c>
      <c r="CZ1002" s="61">
        <f>IF($AA$13,$Z$13*($Q1002-1)/(1+CY1007*($Q1002-1)),0)</f>
        <v>0.25056028664304936</v>
      </c>
      <c r="DA1002" s="114">
        <f>IF(CZ1002=0,0,-1*CZ1002^2/$Z$13)</f>
        <v>-0.62780457242647048</v>
      </c>
      <c r="DB1002" s="61">
        <f>IF($AA$13,$Z$13*($Q1002-1)/(1+DA1007*($Q1002-1)),0)</f>
        <v>0.25056028664304936</v>
      </c>
      <c r="DC1002" s="114">
        <f>IF(DB1002=0,0,-1*DB1002^2/$Z$13)</f>
        <v>-0.62780457242647048</v>
      </c>
      <c r="DD1002" s="61">
        <f>IF($AA$13,$Z$13*($Q1002-1)/(1+DC1007*($Q1002-1)),0)</f>
        <v>0.25056028664304936</v>
      </c>
      <c r="DE1002" s="114">
        <f>IF(DD1002=0,0,-1*DD1002^2/$Z$13)</f>
        <v>-0.62780457242647048</v>
      </c>
      <c r="DF1002" s="61">
        <f>IF($AA$13,$Z$13*($Q1002-1)/(1+DE1007*($Q1002-1)),0)</f>
        <v>0.25056028664304936</v>
      </c>
      <c r="DG1002" s="114">
        <f>IF(DF1002=0,0,-1*DF1002^2/$Z$13)</f>
        <v>-0.62780457242647048</v>
      </c>
      <c r="DH1002" s="61">
        <f>IF($AA$13,$Z$13*($Q1002-1)/(1+DG1007*($Q1002-1)),0)</f>
        <v>0.25056028664304936</v>
      </c>
      <c r="DI1002" s="114">
        <f>IF(DH1002=0,0,-1*DH1002^2/$Z$13)</f>
        <v>-0.62780457242647048</v>
      </c>
      <c r="DJ1002" s="61">
        <f>IF($AA$13,$Z$13*($Q1002-1)/(1+DI1007*($Q1002-1)),0)</f>
        <v>0.25056028664304936</v>
      </c>
      <c r="DK1002" s="114">
        <f>IF(DJ1002=0,0,-1*DJ1002^2/$Z$13)</f>
        <v>-0.62780457242647048</v>
      </c>
      <c r="DL1002" s="61">
        <f>IF($AA$13,$Z$13*($Q1002-1)/(1+DK1007*($Q1002-1)),0)</f>
        <v>0.25056028664304936</v>
      </c>
      <c r="DM1002" s="154">
        <f>IF(DL1002=0,0,-1*DL1002^2/$Z$13)</f>
        <v>-0.62780457242647048</v>
      </c>
    </row>
    <row r="1003" spans="14:117" x14ac:dyDescent="0.25">
      <c r="N1003" s="153">
        <f>$Z$14/(O994*(Q1003-1)+1)</f>
        <v>8.8114409278777436E-2</v>
      </c>
      <c r="O1003" s="169">
        <f t="shared" si="171"/>
        <v>0.13700731234211941</v>
      </c>
      <c r="P1003" s="78">
        <v>8</v>
      </c>
      <c r="Q1003" s="61">
        <f>IF($AA$14,AV978/AV990,0)</f>
        <v>1.5548797689677976</v>
      </c>
      <c r="R1003" s="61">
        <f>IF($AA$14,$Z$14*($Q1003-1)/(1+O954*($Q1003-1)),0)</f>
        <v>4.8892903063341979E-2</v>
      </c>
      <c r="S1003" s="114">
        <f>IF(R1003=0,0,-1*R1003^2/$Z$14)</f>
        <v>-2.3905159699613553E-2</v>
      </c>
      <c r="T1003" s="61">
        <f>IF($AA$14,$Z$14*($Q1003-1)/(1+S1007*($Q1003-1)),0)</f>
        <v>4.8804679251720003E-2</v>
      </c>
      <c r="U1003" s="114">
        <f>IF(T1003=0,0,-1*T1003^2/$Z$14)</f>
        <v>-2.3818967168632688E-2</v>
      </c>
      <c r="V1003" s="61">
        <f>IF($AA$14,$Z$14*($Q1003-1)/(1+U1007*($Q1003-1)),0)</f>
        <v>4.8893246317609038E-2</v>
      </c>
      <c r="W1003" s="114">
        <f>IF(V1003=0,0,-1*V1003^2/$Z$14)</f>
        <v>-2.3905495354743896E-2</v>
      </c>
      <c r="X1003" s="61">
        <f>IF($AA$14,$Z$14*($Q1003-1)/(1+W1007*($Q1003-1)),0)</f>
        <v>4.8892903068613706E-2</v>
      </c>
      <c r="Y1003" s="114">
        <f>IF(X1003=0,0,-1*X1003^2/$Z$14)</f>
        <v>-2.3905159704768555E-2</v>
      </c>
      <c r="Z1003" s="61">
        <f>IF($AA$14,$Z$14*($Q1003-1)/(1+Y1007*($Q1003-1)),0)</f>
        <v>4.8892903063341979E-2</v>
      </c>
      <c r="AA1003" s="114">
        <f>IF(Z1003=0,0,-1*Z1003^2/$Z$14)</f>
        <v>-2.3905159699613553E-2</v>
      </c>
      <c r="AB1003" s="61">
        <f>IF($AA$14,$Z$14*($Q1003-1)/(1+AA1007*($Q1003-1)),0)</f>
        <v>4.8892903063341979E-2</v>
      </c>
      <c r="AC1003" s="114">
        <f>IF(AB1003=0,0,-1*AB1003^2/$Z$14)</f>
        <v>-2.3905159699613553E-2</v>
      </c>
      <c r="AD1003" s="61">
        <f>IF($AA$14,$Z$14*($Q1003-1)/(1+AC1007*($Q1003-1)),0)</f>
        <v>4.8892903063341979E-2</v>
      </c>
      <c r="AE1003" s="114">
        <f>IF(AD1003=0,0,-1*AD1003^2/$Z$14)</f>
        <v>-2.3905159699613553E-2</v>
      </c>
      <c r="AF1003" s="61">
        <f>IF($AA$14,$Z$14*($Q1003-1)/(1+AE1007*($Q1003-1)),0)</f>
        <v>4.8892903063341979E-2</v>
      </c>
      <c r="AG1003" s="114">
        <f>IF(AF1003=0,0,-1*AF1003^2/$Z$14)</f>
        <v>-2.3905159699613553E-2</v>
      </c>
      <c r="AH1003" s="61">
        <f>IF($AA$14,$Z$14*($Q1003-1)/(1+AG1007*($Q1003-1)),0)</f>
        <v>4.8892903063341979E-2</v>
      </c>
      <c r="AI1003" s="114">
        <f>IF(AH1003=0,0,-1*AH1003^2/$Z$14)</f>
        <v>-2.3905159699613553E-2</v>
      </c>
      <c r="AJ1003" s="61">
        <f>IF($AA$14,$Z$14*($Q1003-1)/(1+AI1007*($Q1003-1)),0)</f>
        <v>4.8892903063341979E-2</v>
      </c>
      <c r="AK1003" s="114">
        <f>IF(AJ1003=0,0,-1*AJ1003^2/$Z$14)</f>
        <v>-2.3905159699613553E-2</v>
      </c>
      <c r="AL1003" s="61">
        <f>IF($AA$14,$Z$14*($Q1003-1)/(1+AK1007*($Q1003-1)),0)</f>
        <v>4.8892903063341979E-2</v>
      </c>
      <c r="AM1003" s="114">
        <f>IF(AL1003=0,0,-1*AL1003^2/$Z$14)</f>
        <v>-2.3905159699613553E-2</v>
      </c>
      <c r="AN1003" s="61">
        <f>IF($AA$14,$Z$14*($Q1003-1)/(1+AM1007*($Q1003-1)),0)</f>
        <v>4.8892903063341979E-2</v>
      </c>
      <c r="AO1003" s="114">
        <f>IF(AN1003=0,0,-1*AN1003^2/$Z$14)</f>
        <v>-2.3905159699613553E-2</v>
      </c>
      <c r="AP1003" s="61">
        <f>IF($AA$14,$Z$14*($Q1003-1)/(1+AO1007*($Q1003-1)),0)</f>
        <v>4.8892903063341979E-2</v>
      </c>
      <c r="AQ1003" s="114">
        <f>IF(AP1003=0,0,-1*AP1003^2/$Z$14)</f>
        <v>-2.3905159699613553E-2</v>
      </c>
      <c r="AR1003" s="61">
        <f>IF($AA$14,$Z$14*($Q1003-1)/(1+AQ1007*($Q1003-1)),0)</f>
        <v>4.8892903063341979E-2</v>
      </c>
      <c r="AS1003" s="114">
        <f>IF(AR1003=0,0,-1*AR1003^2/$Z$14)</f>
        <v>-2.3905159699613553E-2</v>
      </c>
      <c r="AT1003" s="61">
        <f>IF($AA$14,$Z$14*($Q1003-1)/(1+AS1007*($Q1003-1)),0)</f>
        <v>4.8892903063341979E-2</v>
      </c>
      <c r="AU1003" s="114">
        <f>IF(AT1003=0,0,-1*AT1003^2/$Z$14)</f>
        <v>-2.3905159699613553E-2</v>
      </c>
      <c r="AV1003" s="61">
        <f>IF($AA$14,$Z$14*($Q1003-1)/(1+AU1007*($Q1003-1)),0)</f>
        <v>4.8892903063341979E-2</v>
      </c>
      <c r="AW1003" s="114">
        <f>IF(AV1003=0,0,-1*AV1003^2/$Z$14)</f>
        <v>-2.3905159699613553E-2</v>
      </c>
      <c r="AX1003" s="61">
        <f>IF($AA$14,$Z$14*($Q1003-1)/(1+AW1007*($Q1003-1)),0)</f>
        <v>4.8892903063341979E-2</v>
      </c>
      <c r="AY1003" s="114">
        <f>IF(AX1003=0,0,-1*AX1003^2/$Z$14)</f>
        <v>-2.3905159699613553E-2</v>
      </c>
      <c r="AZ1003" s="61">
        <f>IF($AA$14,$Z$14*($Q1003-1)/(1+AY1007*($Q1003-1)),0)</f>
        <v>4.8892903063341979E-2</v>
      </c>
      <c r="BA1003" s="114">
        <f>IF(AZ1003=0,0,-1*AZ1003^2/$Z$14)</f>
        <v>-2.3905159699613553E-2</v>
      </c>
      <c r="BB1003" s="61">
        <f>IF($AA$14,$Z$14*($Q1003-1)/(1+BA1007*($Q1003-1)),0)</f>
        <v>4.8892903063341979E-2</v>
      </c>
      <c r="BC1003" s="114">
        <f>IF(BB1003=0,0,-1*BB1003^2/$Z$14)</f>
        <v>-2.3905159699613553E-2</v>
      </c>
      <c r="BD1003" s="61">
        <f>IF($AA$14,$Z$14*($Q1003-1)/(1+BC1007*($Q1003-1)),0)</f>
        <v>4.8892903063341979E-2</v>
      </c>
      <c r="BE1003" s="114">
        <f>IF(BD1003=0,0,-1*BD1003^2/$Z$14)</f>
        <v>-2.3905159699613553E-2</v>
      </c>
      <c r="BF1003" s="61">
        <f>IF($AA$14,$Z$14*($Q1003-1)/(1+BE1007*($Q1003-1)),0)</f>
        <v>4.8892903063341979E-2</v>
      </c>
      <c r="BG1003" s="114">
        <f>IF(BF1003=0,0,-1*BF1003^2/$Z$14)</f>
        <v>-2.3905159699613553E-2</v>
      </c>
      <c r="BH1003" s="61">
        <f>IF($AA$14,$Z$14*($Q1003-1)/(1+BG1007*($Q1003-1)),0)</f>
        <v>4.8892903063341979E-2</v>
      </c>
      <c r="BI1003" s="114">
        <f>IF(BH1003=0,0,-1*BH1003^2/$Z$14)</f>
        <v>-2.3905159699613553E-2</v>
      </c>
      <c r="BJ1003" s="61">
        <f>IF($AA$14,$Z$14*($Q1003-1)/(1+BI1007*($Q1003-1)),0)</f>
        <v>4.8892903063341979E-2</v>
      </c>
      <c r="BK1003" s="114">
        <f>IF(BJ1003=0,0,-1*BJ1003^2/$Z$14)</f>
        <v>-2.3905159699613553E-2</v>
      </c>
      <c r="BL1003" s="61">
        <f>IF($AA$14,$Z$14*($Q1003-1)/(1+BK1007*($Q1003-1)),0)</f>
        <v>4.8892903063341979E-2</v>
      </c>
      <c r="BM1003" s="114">
        <f>IF(BL1003=0,0,-1*BL1003^2/$Z$14)</f>
        <v>-2.3905159699613553E-2</v>
      </c>
      <c r="BN1003" s="61">
        <f>IF($AA$14,$Z$14*($Q1003-1)/(1+BM1007*($Q1003-1)),0)</f>
        <v>4.8892903063341979E-2</v>
      </c>
      <c r="BO1003" s="114">
        <f>IF(BN1003=0,0,-1*BN1003^2/$Z$14)</f>
        <v>-2.3905159699613553E-2</v>
      </c>
      <c r="BP1003" s="61">
        <f>IF($AA$14,$Z$14*($Q1003-1)/(1+BO1007*($Q1003-1)),0)</f>
        <v>4.8892903063341979E-2</v>
      </c>
      <c r="BQ1003" s="114">
        <f>IF(BP1003=0,0,-1*BP1003^2/$Z$14)</f>
        <v>-2.3905159699613553E-2</v>
      </c>
      <c r="BR1003" s="61">
        <f>IF($AA$14,$Z$14*($Q1003-1)/(1+BQ1007*($Q1003-1)),0)</f>
        <v>4.8892903063341979E-2</v>
      </c>
      <c r="BS1003" s="114">
        <f>IF(BR1003=0,0,-1*BR1003^2/$Z$14)</f>
        <v>-2.3905159699613553E-2</v>
      </c>
      <c r="BT1003" s="61">
        <f>IF($AA$14,$Z$14*($Q1003-1)/(1+BS1007*($Q1003-1)),0)</f>
        <v>4.8892903063341979E-2</v>
      </c>
      <c r="BU1003" s="114">
        <f>IF(BT1003=0,0,-1*BT1003^2/$Z$14)</f>
        <v>-2.3905159699613553E-2</v>
      </c>
      <c r="BV1003" s="61">
        <f>IF($AA$14,$Z$14*($Q1003-1)/(1+BU1007*($Q1003-1)),0)</f>
        <v>4.8892903063341979E-2</v>
      </c>
      <c r="BW1003" s="114">
        <f>IF(BV1003=0,0,-1*BV1003^2/$Z$14)</f>
        <v>-2.3905159699613553E-2</v>
      </c>
      <c r="BX1003" s="61">
        <f>IF($AA$14,$Z$14*($Q1003-1)/(1+BW1007*($Q1003-1)),0)</f>
        <v>4.8892903063341979E-2</v>
      </c>
      <c r="BY1003" s="114">
        <f>IF(BX1003=0,0,-1*BX1003^2/$Z$14)</f>
        <v>-2.3905159699613553E-2</v>
      </c>
      <c r="BZ1003" s="61">
        <f>IF($AA$14,$Z$14*($Q1003-1)/(1+BY1007*($Q1003-1)),0)</f>
        <v>4.8892903063341979E-2</v>
      </c>
      <c r="CA1003" s="114">
        <f>IF(BZ1003=0,0,-1*BZ1003^2/$Z$14)</f>
        <v>-2.3905159699613553E-2</v>
      </c>
      <c r="CB1003" s="61">
        <f>IF($AA$14,$Z$14*($Q1003-1)/(1+CA1007*($Q1003-1)),0)</f>
        <v>4.8892903063341979E-2</v>
      </c>
      <c r="CC1003" s="114">
        <f>IF(CB1003=0,0,-1*CB1003^2/$Z$14)</f>
        <v>-2.3905159699613553E-2</v>
      </c>
      <c r="CD1003" s="61">
        <f>IF($AA$14,$Z$14*($Q1003-1)/(1+CC1007*($Q1003-1)),0)</f>
        <v>4.8892903063341979E-2</v>
      </c>
      <c r="CE1003" s="114">
        <f>IF(CD1003=0,0,-1*CD1003^2/$Z$14)</f>
        <v>-2.3905159699613553E-2</v>
      </c>
      <c r="CF1003" s="61">
        <f>IF($AA$14,$Z$14*($Q1003-1)/(1+CE1007*($Q1003-1)),0)</f>
        <v>4.8892903063341979E-2</v>
      </c>
      <c r="CG1003" s="114">
        <f>IF(CF1003=0,0,-1*CF1003^2/$Z$14)</f>
        <v>-2.3905159699613553E-2</v>
      </c>
      <c r="CH1003" s="61">
        <f>IF($AA$14,$Z$14*($Q1003-1)/(1+CG1007*($Q1003-1)),0)</f>
        <v>4.8892903063341979E-2</v>
      </c>
      <c r="CI1003" s="114">
        <f>IF(CH1003=0,0,-1*CH1003^2/$Z$14)</f>
        <v>-2.3905159699613553E-2</v>
      </c>
      <c r="CJ1003" s="61">
        <f>IF($AA$14,$Z$14*($Q1003-1)/(1+CI1007*($Q1003-1)),0)</f>
        <v>4.8892903063341979E-2</v>
      </c>
      <c r="CK1003" s="114">
        <f>IF(CJ1003=0,0,-1*CJ1003^2/$Z$14)</f>
        <v>-2.3905159699613553E-2</v>
      </c>
      <c r="CL1003" s="61">
        <f>IF($AA$14,$Z$14*($Q1003-1)/(1+CK1007*($Q1003-1)),0)</f>
        <v>4.8892903063341979E-2</v>
      </c>
      <c r="CM1003" s="114">
        <f>IF(CL1003=0,0,-1*CL1003^2/$Z$14)</f>
        <v>-2.3905159699613553E-2</v>
      </c>
      <c r="CN1003" s="61">
        <f>IF($AA$14,$Z$14*($Q1003-1)/(1+CM1007*($Q1003-1)),0)</f>
        <v>4.8892903063341979E-2</v>
      </c>
      <c r="CO1003" s="114">
        <f>IF(CN1003=0,0,-1*CN1003^2/$Z$14)</f>
        <v>-2.3905159699613553E-2</v>
      </c>
      <c r="CP1003" s="61">
        <f>IF($AA$14,$Z$14*($Q1003-1)/(1+CO1007*($Q1003-1)),0)</f>
        <v>4.8892903063341979E-2</v>
      </c>
      <c r="CQ1003" s="114">
        <f>IF(CP1003=0,0,-1*CP1003^2/$Z$14)</f>
        <v>-2.3905159699613553E-2</v>
      </c>
      <c r="CR1003" s="61">
        <f>IF($AA$14,$Z$14*($Q1003-1)/(1+CQ1007*($Q1003-1)),0)</f>
        <v>4.8892903063341979E-2</v>
      </c>
      <c r="CS1003" s="114">
        <f>IF(CR1003=0,0,-1*CR1003^2/$Z$14)</f>
        <v>-2.3905159699613553E-2</v>
      </c>
      <c r="CT1003" s="61">
        <f>IF($AA$14,$Z$14*($Q1003-1)/(1+CS1007*($Q1003-1)),0)</f>
        <v>4.8892903063341979E-2</v>
      </c>
      <c r="CU1003" s="114">
        <f>IF(CT1003=0,0,-1*CT1003^2/$Z$14)</f>
        <v>-2.3905159699613553E-2</v>
      </c>
      <c r="CV1003" s="61">
        <f>IF($AA$14,$Z$14*($Q1003-1)/(1+CU1007*($Q1003-1)),0)</f>
        <v>4.8892903063341979E-2</v>
      </c>
      <c r="CW1003" s="114">
        <f>IF(CV1003=0,0,-1*CV1003^2/$Z$14)</f>
        <v>-2.3905159699613553E-2</v>
      </c>
      <c r="CX1003" s="61">
        <f>IF($AA$14,$Z$14*($Q1003-1)/(1+CW1007*($Q1003-1)),0)</f>
        <v>4.8892903063341979E-2</v>
      </c>
      <c r="CY1003" s="114">
        <f>IF(CX1003=0,0,-1*CX1003^2/$Z$14)</f>
        <v>-2.3905159699613553E-2</v>
      </c>
      <c r="CZ1003" s="61">
        <f>IF($AA$14,$Z$14*($Q1003-1)/(1+CY1007*($Q1003-1)),0)</f>
        <v>4.8892903063341979E-2</v>
      </c>
      <c r="DA1003" s="114">
        <f>IF(CZ1003=0,0,-1*CZ1003^2/$Z$14)</f>
        <v>-2.3905159699613553E-2</v>
      </c>
      <c r="DB1003" s="61">
        <f>IF($AA$14,$Z$14*($Q1003-1)/(1+DA1007*($Q1003-1)),0)</f>
        <v>4.8892903063341979E-2</v>
      </c>
      <c r="DC1003" s="114">
        <f>IF(DB1003=0,0,-1*DB1003^2/$Z$14)</f>
        <v>-2.3905159699613553E-2</v>
      </c>
      <c r="DD1003" s="61">
        <f>IF($AA$14,$Z$14*($Q1003-1)/(1+DC1007*($Q1003-1)),0)</f>
        <v>4.8892903063341979E-2</v>
      </c>
      <c r="DE1003" s="114">
        <f>IF(DD1003=0,0,-1*DD1003^2/$Z$14)</f>
        <v>-2.3905159699613553E-2</v>
      </c>
      <c r="DF1003" s="61">
        <f>IF($AA$14,$Z$14*($Q1003-1)/(1+DE1007*($Q1003-1)),0)</f>
        <v>4.8892903063341979E-2</v>
      </c>
      <c r="DG1003" s="114">
        <f>IF(DF1003=0,0,-1*DF1003^2/$Z$14)</f>
        <v>-2.3905159699613553E-2</v>
      </c>
      <c r="DH1003" s="61">
        <f>IF($AA$14,$Z$14*($Q1003-1)/(1+DG1007*($Q1003-1)),0)</f>
        <v>4.8892903063341979E-2</v>
      </c>
      <c r="DI1003" s="114">
        <f>IF(DH1003=0,0,-1*DH1003^2/$Z$14)</f>
        <v>-2.3905159699613553E-2</v>
      </c>
      <c r="DJ1003" s="61">
        <f>IF($AA$14,$Z$14*($Q1003-1)/(1+DI1007*($Q1003-1)),0)</f>
        <v>4.8892903063341979E-2</v>
      </c>
      <c r="DK1003" s="114">
        <f>IF(DJ1003=0,0,-1*DJ1003^2/$Z$14)</f>
        <v>-2.3905159699613553E-2</v>
      </c>
      <c r="DL1003" s="61">
        <f>IF($AA$14,$Z$14*($Q1003-1)/(1+DK1007*($Q1003-1)),0)</f>
        <v>4.8892903063341979E-2</v>
      </c>
      <c r="DM1003" s="154">
        <f>IF(DL1003=0,0,-1*DL1003^2/$Z$14)</f>
        <v>-2.3905159699613553E-2</v>
      </c>
    </row>
    <row r="1004" spans="14:117" x14ac:dyDescent="0.25">
      <c r="N1004" s="153">
        <f>$Z$15/(O994*(Q1004-1)+1)</f>
        <v>0.10887503245898646</v>
      </c>
      <c r="O1004" s="169">
        <f t="shared" si="171"/>
        <v>7.2366447241893964E-2</v>
      </c>
      <c r="P1004" s="78">
        <v>9</v>
      </c>
      <c r="Q1004" s="61">
        <f>IF($AA$15,AV979/AV991,0)</f>
        <v>0.66467440337301043</v>
      </c>
      <c r="R1004" s="61">
        <f>IF($AA$15,$Z$15*($Q1004-1)/(1+O954*($Q1004-1)),0)</f>
        <v>-3.6508585217092493E-2</v>
      </c>
      <c r="S1004" s="114">
        <f>IF(R1004=0,0,-1*R1004^2/$Z$15)</f>
        <v>-1.3328767945537045E-2</v>
      </c>
      <c r="T1004" s="61">
        <f>IF($AA$15,$Z$15*($Q1004-1)/(1+S1007*($Q1004-1)),0)</f>
        <v>-3.6557931580040372E-2</v>
      </c>
      <c r="U1004" s="114">
        <f>IF(T1004=0,0,-1*T1004^2/$Z$15)</f>
        <v>-1.336482361410913E-2</v>
      </c>
      <c r="V1004" s="61">
        <f>IF($AA$15,$Z$15*($Q1004-1)/(1+U1007*($Q1004-1)),0)</f>
        <v>-3.6508393831616477E-2</v>
      </c>
      <c r="W1004" s="114">
        <f>IF(V1004=0,0,-1*V1004^2/$Z$15)</f>
        <v>-1.332862820164412E-2</v>
      </c>
      <c r="X1004" s="61">
        <f>IF($AA$15,$Z$15*($Q1004-1)/(1+W1007*($Q1004-1)),0)</f>
        <v>-3.6508585214153136E-2</v>
      </c>
      <c r="Y1004" s="114">
        <f>IF(X1004=0,0,-1*X1004^2/$Z$15)</f>
        <v>-1.332876794339081E-2</v>
      </c>
      <c r="Z1004" s="61">
        <f>IF($AA$15,$Z$15*($Q1004-1)/(1+Y1007*($Q1004-1)),0)</f>
        <v>-3.6508585217092493E-2</v>
      </c>
      <c r="AA1004" s="114">
        <f>IF(Z1004=0,0,-1*Z1004^2/$Z$15)</f>
        <v>-1.3328767945537045E-2</v>
      </c>
      <c r="AB1004" s="61">
        <f>IF($AA$15,$Z$15*($Q1004-1)/(1+AA1007*($Q1004-1)),0)</f>
        <v>-3.6508585217092493E-2</v>
      </c>
      <c r="AC1004" s="114">
        <f>IF(AB1004=0,0,-1*AB1004^2/$Z$15)</f>
        <v>-1.3328767945537045E-2</v>
      </c>
      <c r="AD1004" s="61">
        <f>IF($AA$15,$Z$15*($Q1004-1)/(1+AC1007*($Q1004-1)),0)</f>
        <v>-3.6508585217092493E-2</v>
      </c>
      <c r="AE1004" s="114">
        <f>IF(AD1004=0,0,-1*AD1004^2/$Z$15)</f>
        <v>-1.3328767945537045E-2</v>
      </c>
      <c r="AF1004" s="61">
        <f>IF($AA$15,$Z$15*($Q1004-1)/(1+AE1007*($Q1004-1)),0)</f>
        <v>-3.6508585217092493E-2</v>
      </c>
      <c r="AG1004" s="114">
        <f>IF(AF1004=0,0,-1*AF1004^2/$Z$15)</f>
        <v>-1.3328767945537045E-2</v>
      </c>
      <c r="AH1004" s="61">
        <f>IF($AA$15,$Z$15*($Q1004-1)/(1+AG1007*($Q1004-1)),0)</f>
        <v>-3.6508585217092493E-2</v>
      </c>
      <c r="AI1004" s="114">
        <f>IF(AH1004=0,0,-1*AH1004^2/$Z$15)</f>
        <v>-1.3328767945537045E-2</v>
      </c>
      <c r="AJ1004" s="61">
        <f>IF($AA$15,$Z$15*($Q1004-1)/(1+AI1007*($Q1004-1)),0)</f>
        <v>-3.6508585217092493E-2</v>
      </c>
      <c r="AK1004" s="114">
        <f>IF(AJ1004=0,0,-1*AJ1004^2/$Z$15)</f>
        <v>-1.3328767945537045E-2</v>
      </c>
      <c r="AL1004" s="61">
        <f>IF($AA$15,$Z$15*($Q1004-1)/(1+AK1007*($Q1004-1)),0)</f>
        <v>-3.6508585217092493E-2</v>
      </c>
      <c r="AM1004" s="114">
        <f>IF(AL1004=0,0,-1*AL1004^2/$Z$15)</f>
        <v>-1.3328767945537045E-2</v>
      </c>
      <c r="AN1004" s="61">
        <f>IF($AA$15,$Z$15*($Q1004-1)/(1+AM1007*($Q1004-1)),0)</f>
        <v>-3.6508585217092493E-2</v>
      </c>
      <c r="AO1004" s="114">
        <f>IF(AN1004=0,0,-1*AN1004^2/$Z$15)</f>
        <v>-1.3328767945537045E-2</v>
      </c>
      <c r="AP1004" s="61">
        <f>IF($AA$15,$Z$15*($Q1004-1)/(1+AO1007*($Q1004-1)),0)</f>
        <v>-3.6508585217092493E-2</v>
      </c>
      <c r="AQ1004" s="114">
        <f>IF(AP1004=0,0,-1*AP1004^2/$Z$15)</f>
        <v>-1.3328767945537045E-2</v>
      </c>
      <c r="AR1004" s="61">
        <f>IF($AA$15,$Z$15*($Q1004-1)/(1+AQ1007*($Q1004-1)),0)</f>
        <v>-3.6508585217092493E-2</v>
      </c>
      <c r="AS1004" s="114">
        <f>IF(AR1004=0,0,-1*AR1004^2/$Z$15)</f>
        <v>-1.3328767945537045E-2</v>
      </c>
      <c r="AT1004" s="61">
        <f>IF($AA$15,$Z$15*($Q1004-1)/(1+AS1007*($Q1004-1)),0)</f>
        <v>-3.6508585217092493E-2</v>
      </c>
      <c r="AU1004" s="114">
        <f>IF(AT1004=0,0,-1*AT1004^2/$Z$15)</f>
        <v>-1.3328767945537045E-2</v>
      </c>
      <c r="AV1004" s="61">
        <f>IF($AA$15,$Z$15*($Q1004-1)/(1+AU1007*($Q1004-1)),0)</f>
        <v>-3.6508585217092493E-2</v>
      </c>
      <c r="AW1004" s="114">
        <f>IF(AV1004=0,0,-1*AV1004^2/$Z$15)</f>
        <v>-1.3328767945537045E-2</v>
      </c>
      <c r="AX1004" s="61">
        <f>IF($AA$15,$Z$15*($Q1004-1)/(1+AW1007*($Q1004-1)),0)</f>
        <v>-3.6508585217092493E-2</v>
      </c>
      <c r="AY1004" s="114">
        <f>IF(AX1004=0,0,-1*AX1004^2/$Z$15)</f>
        <v>-1.3328767945537045E-2</v>
      </c>
      <c r="AZ1004" s="61">
        <f>IF($AA$15,$Z$15*($Q1004-1)/(1+AY1007*($Q1004-1)),0)</f>
        <v>-3.6508585217092493E-2</v>
      </c>
      <c r="BA1004" s="114">
        <f>IF(AZ1004=0,0,-1*AZ1004^2/$Z$15)</f>
        <v>-1.3328767945537045E-2</v>
      </c>
      <c r="BB1004" s="61">
        <f>IF($AA$15,$Z$15*($Q1004-1)/(1+BA1007*($Q1004-1)),0)</f>
        <v>-3.6508585217092493E-2</v>
      </c>
      <c r="BC1004" s="114">
        <f>IF(BB1004=0,0,-1*BB1004^2/$Z$15)</f>
        <v>-1.3328767945537045E-2</v>
      </c>
      <c r="BD1004" s="61">
        <f>IF($AA$15,$Z$15*($Q1004-1)/(1+BC1007*($Q1004-1)),0)</f>
        <v>-3.6508585217092493E-2</v>
      </c>
      <c r="BE1004" s="114">
        <f>IF(BD1004=0,0,-1*BD1004^2/$Z$15)</f>
        <v>-1.3328767945537045E-2</v>
      </c>
      <c r="BF1004" s="61">
        <f>IF($AA$15,$Z$15*($Q1004-1)/(1+BE1007*($Q1004-1)),0)</f>
        <v>-3.6508585217092493E-2</v>
      </c>
      <c r="BG1004" s="114">
        <f>IF(BF1004=0,0,-1*BF1004^2/$Z$15)</f>
        <v>-1.3328767945537045E-2</v>
      </c>
      <c r="BH1004" s="61">
        <f>IF($AA$15,$Z$15*($Q1004-1)/(1+BG1007*($Q1004-1)),0)</f>
        <v>-3.6508585217092493E-2</v>
      </c>
      <c r="BI1004" s="114">
        <f>IF(BH1004=0,0,-1*BH1004^2/$Z$15)</f>
        <v>-1.3328767945537045E-2</v>
      </c>
      <c r="BJ1004" s="61">
        <f>IF($AA$15,$Z$15*($Q1004-1)/(1+BI1007*($Q1004-1)),0)</f>
        <v>-3.6508585217092493E-2</v>
      </c>
      <c r="BK1004" s="114">
        <f>IF(BJ1004=0,0,-1*BJ1004^2/$Z$15)</f>
        <v>-1.3328767945537045E-2</v>
      </c>
      <c r="BL1004" s="61">
        <f>IF($AA$15,$Z$15*($Q1004-1)/(1+BK1007*($Q1004-1)),0)</f>
        <v>-3.6508585217092493E-2</v>
      </c>
      <c r="BM1004" s="114">
        <f>IF(BL1004=0,0,-1*BL1004^2/$Z$15)</f>
        <v>-1.3328767945537045E-2</v>
      </c>
      <c r="BN1004" s="61">
        <f>IF($AA$15,$Z$15*($Q1004-1)/(1+BM1007*($Q1004-1)),0)</f>
        <v>-3.6508585217092493E-2</v>
      </c>
      <c r="BO1004" s="114">
        <f>IF(BN1004=0,0,-1*BN1004^2/$Z$15)</f>
        <v>-1.3328767945537045E-2</v>
      </c>
      <c r="BP1004" s="61">
        <f>IF($AA$15,$Z$15*($Q1004-1)/(1+BO1007*($Q1004-1)),0)</f>
        <v>-3.6508585217092493E-2</v>
      </c>
      <c r="BQ1004" s="114">
        <f>IF(BP1004=0,0,-1*BP1004^2/$Z$15)</f>
        <v>-1.3328767945537045E-2</v>
      </c>
      <c r="BR1004" s="61">
        <f>IF($AA$15,$Z$15*($Q1004-1)/(1+BQ1007*($Q1004-1)),0)</f>
        <v>-3.6508585217092493E-2</v>
      </c>
      <c r="BS1004" s="114">
        <f>IF(BR1004=0,0,-1*BR1004^2/$Z$15)</f>
        <v>-1.3328767945537045E-2</v>
      </c>
      <c r="BT1004" s="61">
        <f>IF($AA$15,$Z$15*($Q1004-1)/(1+BS1007*($Q1004-1)),0)</f>
        <v>-3.6508585217092493E-2</v>
      </c>
      <c r="BU1004" s="114">
        <f>IF(BT1004=0,0,-1*BT1004^2/$Z$15)</f>
        <v>-1.3328767945537045E-2</v>
      </c>
      <c r="BV1004" s="61">
        <f>IF($AA$15,$Z$15*($Q1004-1)/(1+BU1007*($Q1004-1)),0)</f>
        <v>-3.6508585217092493E-2</v>
      </c>
      <c r="BW1004" s="114">
        <f>IF(BV1004=0,0,-1*BV1004^2/$Z$15)</f>
        <v>-1.3328767945537045E-2</v>
      </c>
      <c r="BX1004" s="61">
        <f>IF($AA$15,$Z$15*($Q1004-1)/(1+BW1007*($Q1004-1)),0)</f>
        <v>-3.6508585217092493E-2</v>
      </c>
      <c r="BY1004" s="114">
        <f>IF(BX1004=0,0,-1*BX1004^2/$Z$15)</f>
        <v>-1.3328767945537045E-2</v>
      </c>
      <c r="BZ1004" s="61">
        <f>IF($AA$15,$Z$15*($Q1004-1)/(1+BY1007*($Q1004-1)),0)</f>
        <v>-3.6508585217092493E-2</v>
      </c>
      <c r="CA1004" s="114">
        <f>IF(BZ1004=0,0,-1*BZ1004^2/$Z$15)</f>
        <v>-1.3328767945537045E-2</v>
      </c>
      <c r="CB1004" s="61">
        <f>IF($AA$15,$Z$15*($Q1004-1)/(1+CA1007*($Q1004-1)),0)</f>
        <v>-3.6508585217092493E-2</v>
      </c>
      <c r="CC1004" s="114">
        <f>IF(CB1004=0,0,-1*CB1004^2/$Z$15)</f>
        <v>-1.3328767945537045E-2</v>
      </c>
      <c r="CD1004" s="61">
        <f>IF($AA$15,$Z$15*($Q1004-1)/(1+CC1007*($Q1004-1)),0)</f>
        <v>-3.6508585217092493E-2</v>
      </c>
      <c r="CE1004" s="114">
        <f>IF(CD1004=0,0,-1*CD1004^2/$Z$15)</f>
        <v>-1.3328767945537045E-2</v>
      </c>
      <c r="CF1004" s="61">
        <f>IF($AA$15,$Z$15*($Q1004-1)/(1+CE1007*($Q1004-1)),0)</f>
        <v>-3.6508585217092493E-2</v>
      </c>
      <c r="CG1004" s="114">
        <f>IF(CF1004=0,0,-1*CF1004^2/$Z$15)</f>
        <v>-1.3328767945537045E-2</v>
      </c>
      <c r="CH1004" s="61">
        <f>IF($AA$15,$Z$15*($Q1004-1)/(1+CG1007*($Q1004-1)),0)</f>
        <v>-3.6508585217092493E-2</v>
      </c>
      <c r="CI1004" s="114">
        <f>IF(CH1004=0,0,-1*CH1004^2/$Z$15)</f>
        <v>-1.3328767945537045E-2</v>
      </c>
      <c r="CJ1004" s="61">
        <f>IF($AA$15,$Z$15*($Q1004-1)/(1+CI1007*($Q1004-1)),0)</f>
        <v>-3.6508585217092493E-2</v>
      </c>
      <c r="CK1004" s="114">
        <f>IF(CJ1004=0,0,-1*CJ1004^2/$Z$15)</f>
        <v>-1.3328767945537045E-2</v>
      </c>
      <c r="CL1004" s="61">
        <f>IF($AA$15,$Z$15*($Q1004-1)/(1+CK1007*($Q1004-1)),0)</f>
        <v>-3.6508585217092493E-2</v>
      </c>
      <c r="CM1004" s="114">
        <f>IF(CL1004=0,0,-1*CL1004^2/$Z$15)</f>
        <v>-1.3328767945537045E-2</v>
      </c>
      <c r="CN1004" s="61">
        <f>IF($AA$15,$Z$15*($Q1004-1)/(1+CM1007*($Q1004-1)),0)</f>
        <v>-3.6508585217092493E-2</v>
      </c>
      <c r="CO1004" s="114">
        <f>IF(CN1004=0,0,-1*CN1004^2/$Z$15)</f>
        <v>-1.3328767945537045E-2</v>
      </c>
      <c r="CP1004" s="61">
        <f>IF($AA$15,$Z$15*($Q1004-1)/(1+CO1007*($Q1004-1)),0)</f>
        <v>-3.6508585217092493E-2</v>
      </c>
      <c r="CQ1004" s="114">
        <f>IF(CP1004=0,0,-1*CP1004^2/$Z$15)</f>
        <v>-1.3328767945537045E-2</v>
      </c>
      <c r="CR1004" s="61">
        <f>IF($AA$15,$Z$15*($Q1004-1)/(1+CQ1007*($Q1004-1)),0)</f>
        <v>-3.6508585217092493E-2</v>
      </c>
      <c r="CS1004" s="114">
        <f>IF(CR1004=0,0,-1*CR1004^2/$Z$15)</f>
        <v>-1.3328767945537045E-2</v>
      </c>
      <c r="CT1004" s="61">
        <f>IF($AA$15,$Z$15*($Q1004-1)/(1+CS1007*($Q1004-1)),0)</f>
        <v>-3.6508585217092493E-2</v>
      </c>
      <c r="CU1004" s="114">
        <f>IF(CT1004=0,0,-1*CT1004^2/$Z$15)</f>
        <v>-1.3328767945537045E-2</v>
      </c>
      <c r="CV1004" s="61">
        <f>IF($AA$15,$Z$15*($Q1004-1)/(1+CU1007*($Q1004-1)),0)</f>
        <v>-3.6508585217092493E-2</v>
      </c>
      <c r="CW1004" s="114">
        <f>IF(CV1004=0,0,-1*CV1004^2/$Z$15)</f>
        <v>-1.3328767945537045E-2</v>
      </c>
      <c r="CX1004" s="61">
        <f>IF($AA$15,$Z$15*($Q1004-1)/(1+CW1007*($Q1004-1)),0)</f>
        <v>-3.6508585217092493E-2</v>
      </c>
      <c r="CY1004" s="114">
        <f>IF(CX1004=0,0,-1*CX1004^2/$Z$15)</f>
        <v>-1.3328767945537045E-2</v>
      </c>
      <c r="CZ1004" s="61">
        <f>IF($AA$15,$Z$15*($Q1004-1)/(1+CY1007*($Q1004-1)),0)</f>
        <v>-3.6508585217092493E-2</v>
      </c>
      <c r="DA1004" s="114">
        <f>IF(CZ1004=0,0,-1*CZ1004^2/$Z$15)</f>
        <v>-1.3328767945537045E-2</v>
      </c>
      <c r="DB1004" s="61">
        <f>IF($AA$15,$Z$15*($Q1004-1)/(1+DA1007*($Q1004-1)),0)</f>
        <v>-3.6508585217092493E-2</v>
      </c>
      <c r="DC1004" s="114">
        <f>IF(DB1004=0,0,-1*DB1004^2/$Z$15)</f>
        <v>-1.3328767945537045E-2</v>
      </c>
      <c r="DD1004" s="61">
        <f>IF($AA$15,$Z$15*($Q1004-1)/(1+DC1007*($Q1004-1)),0)</f>
        <v>-3.6508585217092493E-2</v>
      </c>
      <c r="DE1004" s="114">
        <f>IF(DD1004=0,0,-1*DD1004^2/$Z$15)</f>
        <v>-1.3328767945537045E-2</v>
      </c>
      <c r="DF1004" s="61">
        <f>IF($AA$15,$Z$15*($Q1004-1)/(1+DE1007*($Q1004-1)),0)</f>
        <v>-3.6508585217092493E-2</v>
      </c>
      <c r="DG1004" s="114">
        <f>IF(DF1004=0,0,-1*DF1004^2/$Z$15)</f>
        <v>-1.3328767945537045E-2</v>
      </c>
      <c r="DH1004" s="61">
        <f>IF($AA$15,$Z$15*($Q1004-1)/(1+DG1007*($Q1004-1)),0)</f>
        <v>-3.6508585217092493E-2</v>
      </c>
      <c r="DI1004" s="114">
        <f>IF(DH1004=0,0,-1*DH1004^2/$Z$15)</f>
        <v>-1.3328767945537045E-2</v>
      </c>
      <c r="DJ1004" s="61">
        <f>IF($AA$15,$Z$15*($Q1004-1)/(1+DI1007*($Q1004-1)),0)</f>
        <v>-3.6508585217092493E-2</v>
      </c>
      <c r="DK1004" s="114">
        <f>IF(DJ1004=0,0,-1*DJ1004^2/$Z$15)</f>
        <v>-1.3328767945537045E-2</v>
      </c>
      <c r="DL1004" s="61">
        <f>IF($AA$15,$Z$15*($Q1004-1)/(1+DK1007*($Q1004-1)),0)</f>
        <v>-3.6508585217092493E-2</v>
      </c>
      <c r="DM1004" s="154">
        <f>IF(DL1004=0,0,-1*DL1004^2/$Z$15)</f>
        <v>-1.3328767945537045E-2</v>
      </c>
    </row>
    <row r="1005" spans="14:117" x14ac:dyDescent="0.25">
      <c r="N1005" s="153">
        <f>$Z$16/(O994*(Q1005-1)+1)</f>
        <v>9.6045979877510096E-2</v>
      </c>
      <c r="O1005" s="170">
        <f t="shared" si="171"/>
        <v>0.11231134918845313</v>
      </c>
      <c r="P1005" s="78">
        <v>10</v>
      </c>
      <c r="Q1005" s="61">
        <f>IF($AA$16,AV980/AV992,0)</f>
        <v>1.1693498190313294</v>
      </c>
      <c r="R1005" s="61">
        <f>IF($AA$16,$Z$16*($Q1005-1)/(1+O954*($Q1005-1)),0)</f>
        <v>1.626536931094304E-2</v>
      </c>
      <c r="S1005" s="114">
        <f>IF(R1005=0,0,-1*R1005^2/$Z$16)</f>
        <v>-2.6456223882136763E-3</v>
      </c>
      <c r="T1005" s="61">
        <f>IF($AA$16,$Z$16*($Q1005-1)/(1+S1007*($Q1005-1)),0)</f>
        <v>1.6255593668844132E-2</v>
      </c>
      <c r="U1005" s="114">
        <f>IF(T1005=0,0,-1*T1005^2/$Z$16)</f>
        <v>-2.6424432552656541E-3</v>
      </c>
      <c r="V1005" s="61">
        <f>IF($AA$16,$Z$16*($Q1005-1)/(1+U1007*($Q1005-1)),0)</f>
        <v>1.6265407299265674E-2</v>
      </c>
      <c r="W1005" s="114">
        <f>IF(V1005=0,0,-1*V1005^2/$Z$16)</f>
        <v>-2.6456347461100505E-3</v>
      </c>
      <c r="X1005" s="61">
        <f>IF($AA$16,$Z$16*($Q1005-1)/(1+W1007*($Q1005-1)),0)</f>
        <v>1.626536931152647E-2</v>
      </c>
      <c r="Y1005" s="114">
        <f>IF(X1005=0,0,-1*X1005^2/$Z$16)</f>
        <v>-2.6456223884034702E-3</v>
      </c>
      <c r="Z1005" s="61">
        <f>IF($AA$16,$Z$16*($Q1005-1)/(1+Y1007*($Q1005-1)),0)</f>
        <v>1.626536931094304E-2</v>
      </c>
      <c r="AA1005" s="114">
        <f>IF(Z1005=0,0,-1*Z1005^2/$Z$16)</f>
        <v>-2.6456223882136763E-3</v>
      </c>
      <c r="AB1005" s="61">
        <f>IF($AA$16,$Z$16*($Q1005-1)/(1+AA1007*($Q1005-1)),0)</f>
        <v>1.626536931094304E-2</v>
      </c>
      <c r="AC1005" s="114">
        <f>IF(AB1005=0,0,-1*AB1005^2/$Z$16)</f>
        <v>-2.6456223882136763E-3</v>
      </c>
      <c r="AD1005" s="61">
        <f>IF($AA$16,$Z$16*($Q1005-1)/(1+AC1007*($Q1005-1)),0)</f>
        <v>1.626536931094304E-2</v>
      </c>
      <c r="AE1005" s="114">
        <f>IF(AD1005=0,0,-1*AD1005^2/$Z$16)</f>
        <v>-2.6456223882136763E-3</v>
      </c>
      <c r="AF1005" s="61">
        <f>IF($AA$16,$Z$16*($Q1005-1)/(1+AE1007*($Q1005-1)),0)</f>
        <v>1.626536931094304E-2</v>
      </c>
      <c r="AG1005" s="114">
        <f>IF(AF1005=0,0,-1*AF1005^2/$Z$16)</f>
        <v>-2.6456223882136763E-3</v>
      </c>
      <c r="AH1005" s="61">
        <f>IF($AA$16,$Z$16*($Q1005-1)/(1+AG1007*($Q1005-1)),0)</f>
        <v>1.626536931094304E-2</v>
      </c>
      <c r="AI1005" s="114">
        <f>IF(AH1005=0,0,-1*AH1005^2/$Z$16)</f>
        <v>-2.6456223882136763E-3</v>
      </c>
      <c r="AJ1005" s="61">
        <f>IF($AA$16,$Z$16*($Q1005-1)/(1+AI1007*($Q1005-1)),0)</f>
        <v>1.626536931094304E-2</v>
      </c>
      <c r="AK1005" s="114">
        <f>IF(AJ1005=0,0,-1*AJ1005^2/$Z$16)</f>
        <v>-2.6456223882136763E-3</v>
      </c>
      <c r="AL1005" s="61">
        <f>IF($AA$16,$Z$16*($Q1005-1)/(1+AK1007*($Q1005-1)),0)</f>
        <v>1.626536931094304E-2</v>
      </c>
      <c r="AM1005" s="114">
        <f>IF(AL1005=0,0,-1*AL1005^2/$Z$16)</f>
        <v>-2.6456223882136763E-3</v>
      </c>
      <c r="AN1005" s="61">
        <f>IF($AA$16,$Z$16*($Q1005-1)/(1+AM1007*($Q1005-1)),0)</f>
        <v>1.626536931094304E-2</v>
      </c>
      <c r="AO1005" s="114">
        <f>IF(AN1005=0,0,-1*AN1005^2/$Z$16)</f>
        <v>-2.6456223882136763E-3</v>
      </c>
      <c r="AP1005" s="61">
        <f>IF($AA$16,$Z$16*($Q1005-1)/(1+AO1007*($Q1005-1)),0)</f>
        <v>1.626536931094304E-2</v>
      </c>
      <c r="AQ1005" s="114">
        <f>IF(AP1005=0,0,-1*AP1005^2/$Z$16)</f>
        <v>-2.6456223882136763E-3</v>
      </c>
      <c r="AR1005" s="61">
        <f>IF($AA$16,$Z$16*($Q1005-1)/(1+AQ1007*($Q1005-1)),0)</f>
        <v>1.626536931094304E-2</v>
      </c>
      <c r="AS1005" s="114">
        <f>IF(AR1005=0,0,-1*AR1005^2/$Z$16)</f>
        <v>-2.6456223882136763E-3</v>
      </c>
      <c r="AT1005" s="61">
        <f>IF($AA$16,$Z$16*($Q1005-1)/(1+AS1007*($Q1005-1)),0)</f>
        <v>1.626536931094304E-2</v>
      </c>
      <c r="AU1005" s="114">
        <f>IF(AT1005=0,0,-1*AT1005^2/$Z$16)</f>
        <v>-2.6456223882136763E-3</v>
      </c>
      <c r="AV1005" s="61">
        <f>IF($AA$16,$Z$16*($Q1005-1)/(1+AU1007*($Q1005-1)),0)</f>
        <v>1.626536931094304E-2</v>
      </c>
      <c r="AW1005" s="114">
        <f>IF(AV1005=0,0,-1*AV1005^2/$Z$16)</f>
        <v>-2.6456223882136763E-3</v>
      </c>
      <c r="AX1005" s="61">
        <f>IF($AA$16,$Z$16*($Q1005-1)/(1+AW1007*($Q1005-1)),0)</f>
        <v>1.626536931094304E-2</v>
      </c>
      <c r="AY1005" s="114">
        <f>IF(AX1005=0,0,-1*AX1005^2/$Z$16)</f>
        <v>-2.6456223882136763E-3</v>
      </c>
      <c r="AZ1005" s="61">
        <f>IF($AA$16,$Z$16*($Q1005-1)/(1+AY1007*($Q1005-1)),0)</f>
        <v>1.626536931094304E-2</v>
      </c>
      <c r="BA1005" s="114">
        <f>IF(AZ1005=0,0,-1*AZ1005^2/$Z$16)</f>
        <v>-2.6456223882136763E-3</v>
      </c>
      <c r="BB1005" s="61">
        <f>IF($AA$16,$Z$16*($Q1005-1)/(1+BA1007*($Q1005-1)),0)</f>
        <v>1.626536931094304E-2</v>
      </c>
      <c r="BC1005" s="114">
        <f>IF(BB1005=0,0,-1*BB1005^2/$Z$16)</f>
        <v>-2.6456223882136763E-3</v>
      </c>
      <c r="BD1005" s="61">
        <f>IF($AA$16,$Z$16*($Q1005-1)/(1+BC1007*($Q1005-1)),0)</f>
        <v>1.626536931094304E-2</v>
      </c>
      <c r="BE1005" s="114">
        <f>IF(BD1005=0,0,-1*BD1005^2/$Z$16)</f>
        <v>-2.6456223882136763E-3</v>
      </c>
      <c r="BF1005" s="61">
        <f>IF($AA$16,$Z$16*($Q1005-1)/(1+BE1007*($Q1005-1)),0)</f>
        <v>1.626536931094304E-2</v>
      </c>
      <c r="BG1005" s="114">
        <f>IF(BF1005=0,0,-1*BF1005^2/$Z$16)</f>
        <v>-2.6456223882136763E-3</v>
      </c>
      <c r="BH1005" s="61">
        <f>IF($AA$16,$Z$16*($Q1005-1)/(1+BG1007*($Q1005-1)),0)</f>
        <v>1.626536931094304E-2</v>
      </c>
      <c r="BI1005" s="114">
        <f>IF(BH1005=0,0,-1*BH1005^2/$Z$16)</f>
        <v>-2.6456223882136763E-3</v>
      </c>
      <c r="BJ1005" s="61">
        <f>IF($AA$16,$Z$16*($Q1005-1)/(1+BI1007*($Q1005-1)),0)</f>
        <v>1.626536931094304E-2</v>
      </c>
      <c r="BK1005" s="114">
        <f>IF(BJ1005=0,0,-1*BJ1005^2/$Z$16)</f>
        <v>-2.6456223882136763E-3</v>
      </c>
      <c r="BL1005" s="61">
        <f>IF($AA$16,$Z$16*($Q1005-1)/(1+BK1007*($Q1005-1)),0)</f>
        <v>1.626536931094304E-2</v>
      </c>
      <c r="BM1005" s="114">
        <f>IF(BL1005=0,0,-1*BL1005^2/$Z$16)</f>
        <v>-2.6456223882136763E-3</v>
      </c>
      <c r="BN1005" s="61">
        <f>IF($AA$16,$Z$16*($Q1005-1)/(1+BM1007*($Q1005-1)),0)</f>
        <v>1.626536931094304E-2</v>
      </c>
      <c r="BO1005" s="114">
        <f>IF(BN1005=0,0,-1*BN1005^2/$Z$16)</f>
        <v>-2.6456223882136763E-3</v>
      </c>
      <c r="BP1005" s="61">
        <f>IF($AA$16,$Z$16*($Q1005-1)/(1+BO1007*($Q1005-1)),0)</f>
        <v>1.626536931094304E-2</v>
      </c>
      <c r="BQ1005" s="114">
        <f>IF(BP1005=0,0,-1*BP1005^2/$Z$16)</f>
        <v>-2.6456223882136763E-3</v>
      </c>
      <c r="BR1005" s="61">
        <f>IF($AA$16,$Z$16*($Q1005-1)/(1+BQ1007*($Q1005-1)),0)</f>
        <v>1.626536931094304E-2</v>
      </c>
      <c r="BS1005" s="114">
        <f>IF(BR1005=0,0,-1*BR1005^2/$Z$16)</f>
        <v>-2.6456223882136763E-3</v>
      </c>
      <c r="BT1005" s="61">
        <f>IF($AA$16,$Z$16*($Q1005-1)/(1+BS1007*($Q1005-1)),0)</f>
        <v>1.626536931094304E-2</v>
      </c>
      <c r="BU1005" s="114">
        <f>IF(BT1005=0,0,-1*BT1005^2/$Z$16)</f>
        <v>-2.6456223882136763E-3</v>
      </c>
      <c r="BV1005" s="61">
        <f>IF($AA$16,$Z$16*($Q1005-1)/(1+BU1007*($Q1005-1)),0)</f>
        <v>1.626536931094304E-2</v>
      </c>
      <c r="BW1005" s="114">
        <f>IF(BV1005=0,0,-1*BV1005^2/$Z$16)</f>
        <v>-2.6456223882136763E-3</v>
      </c>
      <c r="BX1005" s="61">
        <f>IF($AA$16,$Z$16*($Q1005-1)/(1+BW1007*($Q1005-1)),0)</f>
        <v>1.626536931094304E-2</v>
      </c>
      <c r="BY1005" s="114">
        <f>IF(BX1005=0,0,-1*BX1005^2/$Z$16)</f>
        <v>-2.6456223882136763E-3</v>
      </c>
      <c r="BZ1005" s="61">
        <f>IF($AA$16,$Z$16*($Q1005-1)/(1+BY1007*($Q1005-1)),0)</f>
        <v>1.626536931094304E-2</v>
      </c>
      <c r="CA1005" s="114">
        <f>IF(BZ1005=0,0,-1*BZ1005^2/$Z$16)</f>
        <v>-2.6456223882136763E-3</v>
      </c>
      <c r="CB1005" s="61">
        <f>IF($AA$16,$Z$16*($Q1005-1)/(1+CA1007*($Q1005-1)),0)</f>
        <v>1.626536931094304E-2</v>
      </c>
      <c r="CC1005" s="114">
        <f>IF(CB1005=0,0,-1*CB1005^2/$Z$16)</f>
        <v>-2.6456223882136763E-3</v>
      </c>
      <c r="CD1005" s="61">
        <f>IF($AA$16,$Z$16*($Q1005-1)/(1+CC1007*($Q1005-1)),0)</f>
        <v>1.626536931094304E-2</v>
      </c>
      <c r="CE1005" s="114">
        <f>IF(CD1005=0,0,-1*CD1005^2/$Z$16)</f>
        <v>-2.6456223882136763E-3</v>
      </c>
      <c r="CF1005" s="61">
        <f>IF($AA$16,$Z$16*($Q1005-1)/(1+CE1007*($Q1005-1)),0)</f>
        <v>1.626536931094304E-2</v>
      </c>
      <c r="CG1005" s="114">
        <f>IF(CF1005=0,0,-1*CF1005^2/$Z$16)</f>
        <v>-2.6456223882136763E-3</v>
      </c>
      <c r="CH1005" s="61">
        <f>IF($AA$16,$Z$16*($Q1005-1)/(1+CG1007*($Q1005-1)),0)</f>
        <v>1.626536931094304E-2</v>
      </c>
      <c r="CI1005" s="114">
        <f>IF(CH1005=0,0,-1*CH1005^2/$Z$16)</f>
        <v>-2.6456223882136763E-3</v>
      </c>
      <c r="CJ1005" s="61">
        <f>IF($AA$16,$Z$16*($Q1005-1)/(1+CI1007*($Q1005-1)),0)</f>
        <v>1.626536931094304E-2</v>
      </c>
      <c r="CK1005" s="114">
        <f>IF(CJ1005=0,0,-1*CJ1005^2/$Z$16)</f>
        <v>-2.6456223882136763E-3</v>
      </c>
      <c r="CL1005" s="61">
        <f>IF($AA$16,$Z$16*($Q1005-1)/(1+CK1007*($Q1005-1)),0)</f>
        <v>1.626536931094304E-2</v>
      </c>
      <c r="CM1005" s="114">
        <f>IF(CL1005=0,0,-1*CL1005^2/$Z$16)</f>
        <v>-2.6456223882136763E-3</v>
      </c>
      <c r="CN1005" s="61">
        <f>IF($AA$16,$Z$16*($Q1005-1)/(1+CM1007*($Q1005-1)),0)</f>
        <v>1.626536931094304E-2</v>
      </c>
      <c r="CO1005" s="114">
        <f>IF(CN1005=0,0,-1*CN1005^2/$Z$16)</f>
        <v>-2.6456223882136763E-3</v>
      </c>
      <c r="CP1005" s="61">
        <f>IF($AA$16,$Z$16*($Q1005-1)/(1+CO1007*($Q1005-1)),0)</f>
        <v>1.626536931094304E-2</v>
      </c>
      <c r="CQ1005" s="114">
        <f>IF(CP1005=0,0,-1*CP1005^2/$Z$16)</f>
        <v>-2.6456223882136763E-3</v>
      </c>
      <c r="CR1005" s="61">
        <f>IF($AA$16,$Z$16*($Q1005-1)/(1+CQ1007*($Q1005-1)),0)</f>
        <v>1.626536931094304E-2</v>
      </c>
      <c r="CS1005" s="114">
        <f>IF(CR1005=0,0,-1*CR1005^2/$Z$16)</f>
        <v>-2.6456223882136763E-3</v>
      </c>
      <c r="CT1005" s="61">
        <f>IF($AA$16,$Z$16*($Q1005-1)/(1+CS1007*($Q1005-1)),0)</f>
        <v>1.626536931094304E-2</v>
      </c>
      <c r="CU1005" s="114">
        <f>IF(CT1005=0,0,-1*CT1005^2/$Z$16)</f>
        <v>-2.6456223882136763E-3</v>
      </c>
      <c r="CV1005" s="61">
        <f>IF($AA$16,$Z$16*($Q1005-1)/(1+CU1007*($Q1005-1)),0)</f>
        <v>1.626536931094304E-2</v>
      </c>
      <c r="CW1005" s="114">
        <f>IF(CV1005=0,0,-1*CV1005^2/$Z$16)</f>
        <v>-2.6456223882136763E-3</v>
      </c>
      <c r="CX1005" s="61">
        <f>IF($AA$16,$Z$16*($Q1005-1)/(1+CW1007*($Q1005-1)),0)</f>
        <v>1.626536931094304E-2</v>
      </c>
      <c r="CY1005" s="114">
        <f>IF(CX1005=0,0,-1*CX1005^2/$Z$16)</f>
        <v>-2.6456223882136763E-3</v>
      </c>
      <c r="CZ1005" s="61">
        <f>IF($AA$16,$Z$16*($Q1005-1)/(1+CY1007*($Q1005-1)),0)</f>
        <v>1.626536931094304E-2</v>
      </c>
      <c r="DA1005" s="114">
        <f>IF(CZ1005=0,0,-1*CZ1005^2/$Z$16)</f>
        <v>-2.6456223882136763E-3</v>
      </c>
      <c r="DB1005" s="61">
        <f>IF($AA$16,$Z$16*($Q1005-1)/(1+DA1007*($Q1005-1)),0)</f>
        <v>1.626536931094304E-2</v>
      </c>
      <c r="DC1005" s="114">
        <f>IF(DB1005=0,0,-1*DB1005^2/$Z$16)</f>
        <v>-2.6456223882136763E-3</v>
      </c>
      <c r="DD1005" s="61">
        <f>IF($AA$16,$Z$16*($Q1005-1)/(1+DC1007*($Q1005-1)),0)</f>
        <v>1.626536931094304E-2</v>
      </c>
      <c r="DE1005" s="114">
        <f>IF(DD1005=0,0,-1*DD1005^2/$Z$16)</f>
        <v>-2.6456223882136763E-3</v>
      </c>
      <c r="DF1005" s="61">
        <f>IF($AA$16,$Z$16*($Q1005-1)/(1+DE1007*($Q1005-1)),0)</f>
        <v>1.626536931094304E-2</v>
      </c>
      <c r="DG1005" s="114">
        <f>IF(DF1005=0,0,-1*DF1005^2/$Z$16)</f>
        <v>-2.6456223882136763E-3</v>
      </c>
      <c r="DH1005" s="61">
        <f>IF($AA$16,$Z$16*($Q1005-1)/(1+DG1007*($Q1005-1)),0)</f>
        <v>1.626536931094304E-2</v>
      </c>
      <c r="DI1005" s="114">
        <f>IF(DH1005=0,0,-1*DH1005^2/$Z$16)</f>
        <v>-2.6456223882136763E-3</v>
      </c>
      <c r="DJ1005" s="61">
        <f>IF($AA$16,$Z$16*($Q1005-1)/(1+DI1007*($Q1005-1)),0)</f>
        <v>1.626536931094304E-2</v>
      </c>
      <c r="DK1005" s="114">
        <f>IF(DJ1005=0,0,-1*DJ1005^2/$Z$16)</f>
        <v>-2.6456223882136763E-3</v>
      </c>
      <c r="DL1005" s="61">
        <f>IF($AA$16,$Z$16*($Q1005-1)/(1+DK1007*($Q1005-1)),0)</f>
        <v>1.626536931094304E-2</v>
      </c>
      <c r="DM1005" s="154">
        <f>IF(DL1005=0,0,-1*DL1005^2/$Z$16)</f>
        <v>-2.6456223882136763E-3</v>
      </c>
    </row>
    <row r="1006" spans="14:117" x14ac:dyDescent="0.25">
      <c r="N1006" s="157">
        <f>SUM(N996:N1005)</f>
        <v>1.0000000000000002</v>
      </c>
      <c r="O1006" s="167">
        <f>SUM(O996:O1005)</f>
        <v>1</v>
      </c>
      <c r="P1006" s="162"/>
      <c r="Q1006" s="61"/>
      <c r="R1006" s="61">
        <f t="shared" ref="R1006:CC1006" si="172">SUM(R996:R1005)</f>
        <v>1.7694179454963432E-16</v>
      </c>
      <c r="S1006" s="61">
        <f t="shared" si="172"/>
        <v>-1.3100737044740236</v>
      </c>
      <c r="T1006" s="61">
        <f t="shared" si="172"/>
        <v>-4.82475843004046E-3</v>
      </c>
      <c r="U1006" s="61">
        <f t="shared" si="172"/>
        <v>-1.299911101871702</v>
      </c>
      <c r="V1006" s="61">
        <f t="shared" si="172"/>
        <v>1.8811509484826378E-5</v>
      </c>
      <c r="W1006" s="61">
        <f t="shared" si="172"/>
        <v>-1.3101139454967776</v>
      </c>
      <c r="X1006" s="61">
        <f t="shared" si="172"/>
        <v>2.8890673534065492E-10</v>
      </c>
      <c r="Y1006" s="61">
        <f t="shared" si="172"/>
        <v>-1.3100737050920073</v>
      </c>
      <c r="Z1006" s="61">
        <f t="shared" si="172"/>
        <v>6.591949208711867E-17</v>
      </c>
      <c r="AA1006" s="61">
        <f t="shared" si="172"/>
        <v>-1.3100737044740232</v>
      </c>
      <c r="AB1006" s="61">
        <f t="shared" si="172"/>
        <v>-4.5102810375396984E-17</v>
      </c>
      <c r="AC1006" s="61">
        <f t="shared" si="172"/>
        <v>-1.3100737044740232</v>
      </c>
      <c r="AD1006" s="61">
        <f t="shared" si="172"/>
        <v>-4.5102810375396984E-17</v>
      </c>
      <c r="AE1006" s="61">
        <f t="shared" si="172"/>
        <v>-1.3100737044740232</v>
      </c>
      <c r="AF1006" s="61">
        <f t="shared" si="172"/>
        <v>6.591949208711867E-17</v>
      </c>
      <c r="AG1006" s="61">
        <f t="shared" si="172"/>
        <v>-1.3100737044740232</v>
      </c>
      <c r="AH1006" s="61">
        <f t="shared" si="172"/>
        <v>-4.5102810375396984E-17</v>
      </c>
      <c r="AI1006" s="61">
        <f t="shared" si="172"/>
        <v>-1.3100737044740232</v>
      </c>
      <c r="AJ1006" s="61">
        <f t="shared" si="172"/>
        <v>-4.5102810375396984E-17</v>
      </c>
      <c r="AK1006" s="61">
        <f t="shared" si="172"/>
        <v>-1.3100737044740232</v>
      </c>
      <c r="AL1006" s="61">
        <f t="shared" si="172"/>
        <v>6.591949208711867E-17</v>
      </c>
      <c r="AM1006" s="61">
        <f t="shared" si="172"/>
        <v>-1.3100737044740232</v>
      </c>
      <c r="AN1006" s="61">
        <f t="shared" si="172"/>
        <v>-4.5102810375396984E-17</v>
      </c>
      <c r="AO1006" s="61">
        <f t="shared" si="172"/>
        <v>-1.3100737044740232</v>
      </c>
      <c r="AP1006" s="61">
        <f t="shared" si="172"/>
        <v>-4.5102810375396984E-17</v>
      </c>
      <c r="AQ1006" s="61">
        <f t="shared" si="172"/>
        <v>-1.3100737044740232</v>
      </c>
      <c r="AR1006" s="61">
        <f t="shared" si="172"/>
        <v>6.591949208711867E-17</v>
      </c>
      <c r="AS1006" s="61">
        <f t="shared" si="172"/>
        <v>-1.3100737044740232</v>
      </c>
      <c r="AT1006" s="61">
        <f t="shared" si="172"/>
        <v>-4.5102810375396984E-17</v>
      </c>
      <c r="AU1006" s="61">
        <f t="shared" si="172"/>
        <v>-1.3100737044740232</v>
      </c>
      <c r="AV1006" s="61">
        <f t="shared" si="172"/>
        <v>-4.5102810375396984E-17</v>
      </c>
      <c r="AW1006" s="61">
        <f t="shared" si="172"/>
        <v>-1.3100737044740232</v>
      </c>
      <c r="AX1006" s="61">
        <f t="shared" si="172"/>
        <v>6.591949208711867E-17</v>
      </c>
      <c r="AY1006" s="61">
        <f t="shared" si="172"/>
        <v>-1.3100737044740232</v>
      </c>
      <c r="AZ1006" s="61">
        <f t="shared" si="172"/>
        <v>-4.5102810375396984E-17</v>
      </c>
      <c r="BA1006" s="61">
        <f t="shared" si="172"/>
        <v>-1.3100737044740232</v>
      </c>
      <c r="BB1006" s="61">
        <f t="shared" si="172"/>
        <v>-4.5102810375396984E-17</v>
      </c>
      <c r="BC1006" s="61">
        <f t="shared" si="172"/>
        <v>-1.3100737044740232</v>
      </c>
      <c r="BD1006" s="61">
        <f t="shared" si="172"/>
        <v>6.591949208711867E-17</v>
      </c>
      <c r="BE1006" s="61">
        <f t="shared" si="172"/>
        <v>-1.3100737044740232</v>
      </c>
      <c r="BF1006" s="61">
        <f t="shared" si="172"/>
        <v>-4.5102810375396984E-17</v>
      </c>
      <c r="BG1006" s="61">
        <f t="shared" si="172"/>
        <v>-1.3100737044740232</v>
      </c>
      <c r="BH1006" s="61">
        <f t="shared" si="172"/>
        <v>-4.5102810375396984E-17</v>
      </c>
      <c r="BI1006" s="61">
        <f t="shared" si="172"/>
        <v>-1.3100737044740232</v>
      </c>
      <c r="BJ1006" s="61">
        <f t="shared" si="172"/>
        <v>6.591949208711867E-17</v>
      </c>
      <c r="BK1006" s="61">
        <f t="shared" si="172"/>
        <v>-1.3100737044740232</v>
      </c>
      <c r="BL1006" s="61">
        <f t="shared" si="172"/>
        <v>-4.5102810375396984E-17</v>
      </c>
      <c r="BM1006" s="61">
        <f t="shared" si="172"/>
        <v>-1.3100737044740232</v>
      </c>
      <c r="BN1006" s="61">
        <f t="shared" si="172"/>
        <v>-4.5102810375396984E-17</v>
      </c>
      <c r="BO1006" s="61">
        <f t="shared" si="172"/>
        <v>-1.3100737044740232</v>
      </c>
      <c r="BP1006" s="61">
        <f t="shared" si="172"/>
        <v>6.591949208711867E-17</v>
      </c>
      <c r="BQ1006" s="61">
        <f t="shared" si="172"/>
        <v>-1.3100737044740232</v>
      </c>
      <c r="BR1006" s="61">
        <f t="shared" si="172"/>
        <v>-4.5102810375396984E-17</v>
      </c>
      <c r="BS1006" s="61">
        <f t="shared" si="172"/>
        <v>-1.3100737044740232</v>
      </c>
      <c r="BT1006" s="61">
        <f t="shared" si="172"/>
        <v>-4.5102810375396984E-17</v>
      </c>
      <c r="BU1006" s="61">
        <f t="shared" si="172"/>
        <v>-1.3100737044740232</v>
      </c>
      <c r="BV1006" s="61">
        <f t="shared" si="172"/>
        <v>6.591949208711867E-17</v>
      </c>
      <c r="BW1006" s="61">
        <f t="shared" si="172"/>
        <v>-1.3100737044740232</v>
      </c>
      <c r="BX1006" s="61">
        <f t="shared" si="172"/>
        <v>-4.5102810375396984E-17</v>
      </c>
      <c r="BY1006" s="61">
        <f t="shared" si="172"/>
        <v>-1.3100737044740232</v>
      </c>
      <c r="BZ1006" s="61">
        <f t="shared" si="172"/>
        <v>-4.5102810375396984E-17</v>
      </c>
      <c r="CA1006" s="61">
        <f t="shared" si="172"/>
        <v>-1.3100737044740232</v>
      </c>
      <c r="CB1006" s="61">
        <f t="shared" si="172"/>
        <v>6.591949208711867E-17</v>
      </c>
      <c r="CC1006" s="61">
        <f t="shared" si="172"/>
        <v>-1.3100737044740232</v>
      </c>
      <c r="CD1006" s="61">
        <f t="shared" ref="CD1006:DM1006" si="173">SUM(CD996:CD1005)</f>
        <v>-4.5102810375396984E-17</v>
      </c>
      <c r="CE1006" s="61">
        <f t="shared" si="173"/>
        <v>-1.3100737044740232</v>
      </c>
      <c r="CF1006" s="61">
        <f t="shared" si="173"/>
        <v>-4.5102810375396984E-17</v>
      </c>
      <c r="CG1006" s="61">
        <f t="shared" si="173"/>
        <v>-1.3100737044740232</v>
      </c>
      <c r="CH1006" s="61">
        <f t="shared" si="173"/>
        <v>6.591949208711867E-17</v>
      </c>
      <c r="CI1006" s="61">
        <f t="shared" si="173"/>
        <v>-1.3100737044740232</v>
      </c>
      <c r="CJ1006" s="61">
        <f t="shared" si="173"/>
        <v>-4.5102810375396984E-17</v>
      </c>
      <c r="CK1006" s="61">
        <f t="shared" si="173"/>
        <v>-1.3100737044740232</v>
      </c>
      <c r="CL1006" s="61">
        <f t="shared" si="173"/>
        <v>-4.5102810375396984E-17</v>
      </c>
      <c r="CM1006" s="61">
        <f t="shared" si="173"/>
        <v>-1.3100737044740232</v>
      </c>
      <c r="CN1006" s="61">
        <f t="shared" si="173"/>
        <v>6.591949208711867E-17</v>
      </c>
      <c r="CO1006" s="61">
        <f t="shared" si="173"/>
        <v>-1.3100737044740232</v>
      </c>
      <c r="CP1006" s="61">
        <f t="shared" si="173"/>
        <v>-4.5102810375396984E-17</v>
      </c>
      <c r="CQ1006" s="61">
        <f t="shared" si="173"/>
        <v>-1.3100737044740232</v>
      </c>
      <c r="CR1006" s="61">
        <f t="shared" si="173"/>
        <v>-4.5102810375396984E-17</v>
      </c>
      <c r="CS1006" s="61">
        <f t="shared" si="173"/>
        <v>-1.3100737044740232</v>
      </c>
      <c r="CT1006" s="61">
        <f t="shared" si="173"/>
        <v>6.591949208711867E-17</v>
      </c>
      <c r="CU1006" s="61">
        <f t="shared" si="173"/>
        <v>-1.3100737044740232</v>
      </c>
      <c r="CV1006" s="61">
        <f t="shared" si="173"/>
        <v>-4.5102810375396984E-17</v>
      </c>
      <c r="CW1006" s="61">
        <f t="shared" si="173"/>
        <v>-1.3100737044740232</v>
      </c>
      <c r="CX1006" s="61">
        <f t="shared" si="173"/>
        <v>-4.5102810375396984E-17</v>
      </c>
      <c r="CY1006" s="61">
        <f t="shared" si="173"/>
        <v>-1.3100737044740232</v>
      </c>
      <c r="CZ1006" s="61">
        <f t="shared" si="173"/>
        <v>6.591949208711867E-17</v>
      </c>
      <c r="DA1006" s="61">
        <f t="shared" si="173"/>
        <v>-1.3100737044740232</v>
      </c>
      <c r="DB1006" s="61">
        <f t="shared" si="173"/>
        <v>-4.5102810375396984E-17</v>
      </c>
      <c r="DC1006" s="61">
        <f t="shared" si="173"/>
        <v>-1.3100737044740232</v>
      </c>
      <c r="DD1006" s="61">
        <f t="shared" si="173"/>
        <v>-4.5102810375396984E-17</v>
      </c>
      <c r="DE1006" s="61">
        <f t="shared" si="173"/>
        <v>-1.3100737044740232</v>
      </c>
      <c r="DF1006" s="61">
        <f t="shared" si="173"/>
        <v>6.591949208711867E-17</v>
      </c>
      <c r="DG1006" s="61">
        <f t="shared" si="173"/>
        <v>-1.3100737044740232</v>
      </c>
      <c r="DH1006" s="61">
        <f t="shared" si="173"/>
        <v>-4.5102810375396984E-17</v>
      </c>
      <c r="DI1006" s="61">
        <f t="shared" si="173"/>
        <v>-1.3100737044740232</v>
      </c>
      <c r="DJ1006" s="61">
        <f t="shared" si="173"/>
        <v>-4.5102810375396984E-17</v>
      </c>
      <c r="DK1006" s="61">
        <f t="shared" si="173"/>
        <v>-1.3100737044740232</v>
      </c>
      <c r="DL1006" s="61">
        <f t="shared" si="173"/>
        <v>6.591949208711867E-17</v>
      </c>
      <c r="DM1006" s="77">
        <f t="shared" si="173"/>
        <v>-1.3100737044740232</v>
      </c>
    </row>
    <row r="1007" spans="14:117" x14ac:dyDescent="0.25">
      <c r="N1007" s="54" t="s">
        <v>624</v>
      </c>
      <c r="O1007" s="55"/>
      <c r="P1007" s="174" t="b">
        <f>IF(P1008,IF(AND((ABS(DM1007-DK1007)&lt;0.001),(O994&gt;=0),(O994&lt;=1)),TRUE,FALSE),FALSE)</f>
        <v>1</v>
      </c>
      <c r="Q1007" s="54"/>
      <c r="R1007" s="55" t="s">
        <v>623</v>
      </c>
      <c r="S1007" s="166">
        <f>$O$34-R1006/S1006</f>
        <v>0.24679164318649982</v>
      </c>
      <c r="T1007" s="165">
        <f>ABS(U1007-S1007)</f>
        <v>3.711606449928323E-3</v>
      </c>
      <c r="U1007" s="164">
        <f>S1007-T1006/U1006</f>
        <v>0.2430800367365715</v>
      </c>
      <c r="V1007" s="165">
        <f>ABS(W1007-U1007)</f>
        <v>1.4358681967696629E-5</v>
      </c>
      <c r="W1007" s="164">
        <f>U1007-V1006/W1006</f>
        <v>0.24309439541853919</v>
      </c>
      <c r="X1007" s="165">
        <f>ABS(Y1007-W1007)</f>
        <v>2.2052709658382241E-10</v>
      </c>
      <c r="Y1007" s="164">
        <f>W1007-X1006/Y1006</f>
        <v>0.24309439563906629</v>
      </c>
      <c r="Z1007" s="165">
        <f>ABS(AA1007-Y1007)</f>
        <v>5.5511151231257827E-17</v>
      </c>
      <c r="AA1007" s="164">
        <f>Y1007-Z1006/AA1006</f>
        <v>0.24309439563906635</v>
      </c>
      <c r="AB1007" s="165">
        <f>ABS(AC1007-AA1007)</f>
        <v>2.7755575615628914E-17</v>
      </c>
      <c r="AC1007" s="164">
        <f>AA1007-AB1006/AC1006</f>
        <v>0.24309439563906632</v>
      </c>
      <c r="AD1007" s="165">
        <f>ABS(AE1007-AC1007)</f>
        <v>2.7755575615628914E-17</v>
      </c>
      <c r="AE1007" s="164">
        <f>AC1007-AD1006/AE1006</f>
        <v>0.24309439563906629</v>
      </c>
      <c r="AF1007" s="165">
        <f>ABS(AG1007-AE1007)</f>
        <v>5.5511151231257827E-17</v>
      </c>
      <c r="AG1007" s="164">
        <f>AE1007-AF1006/AG1006</f>
        <v>0.24309439563906635</v>
      </c>
      <c r="AH1007" s="165">
        <f>ABS(AI1007-AG1007)</f>
        <v>2.7755575615628914E-17</v>
      </c>
      <c r="AI1007" s="164">
        <f>AG1007-AH1006/AI1006</f>
        <v>0.24309439563906632</v>
      </c>
      <c r="AJ1007" s="165">
        <f>ABS(AK1007-AI1007)</f>
        <v>2.7755575615628914E-17</v>
      </c>
      <c r="AK1007" s="164">
        <f>AI1007-AJ1006/AK1006</f>
        <v>0.24309439563906629</v>
      </c>
      <c r="AL1007" s="165">
        <f>ABS(AM1007-AK1007)</f>
        <v>5.5511151231257827E-17</v>
      </c>
      <c r="AM1007" s="164">
        <f>AK1007-AL1006/AM1006</f>
        <v>0.24309439563906635</v>
      </c>
      <c r="AN1007" s="165">
        <f>ABS(AO1007-AM1007)</f>
        <v>2.7755575615628914E-17</v>
      </c>
      <c r="AO1007" s="164">
        <f>AM1007-AN1006/AO1006</f>
        <v>0.24309439563906632</v>
      </c>
      <c r="AP1007" s="165">
        <f>ABS(AQ1007-AO1007)</f>
        <v>2.7755575615628914E-17</v>
      </c>
      <c r="AQ1007" s="164">
        <f>AO1007-AP1006/AQ1006</f>
        <v>0.24309439563906629</v>
      </c>
      <c r="AR1007" s="165">
        <f>ABS(AS1007-AQ1007)</f>
        <v>5.5511151231257827E-17</v>
      </c>
      <c r="AS1007" s="164">
        <f>AQ1007-AR1006/AS1006</f>
        <v>0.24309439563906635</v>
      </c>
      <c r="AT1007" s="165">
        <f>ABS(AU1007-AS1007)</f>
        <v>2.7755575615628914E-17</v>
      </c>
      <c r="AU1007" s="164">
        <f>AS1007-AT1006/AU1006</f>
        <v>0.24309439563906632</v>
      </c>
      <c r="AV1007" s="165">
        <f>ABS(AW1007-AU1007)</f>
        <v>2.7755575615628914E-17</v>
      </c>
      <c r="AW1007" s="164">
        <f>AU1007-AV1006/AW1006</f>
        <v>0.24309439563906629</v>
      </c>
      <c r="AX1007" s="165">
        <f>ABS(AY1007-AW1007)</f>
        <v>5.5511151231257827E-17</v>
      </c>
      <c r="AY1007" s="164">
        <f>AW1007-AX1006/AY1006</f>
        <v>0.24309439563906635</v>
      </c>
      <c r="AZ1007" s="165">
        <f>ABS(BA1007-AY1007)</f>
        <v>2.7755575615628914E-17</v>
      </c>
      <c r="BA1007" s="164">
        <f>AY1007-AZ1006/BA1006</f>
        <v>0.24309439563906632</v>
      </c>
      <c r="BB1007" s="165">
        <f>ABS(BC1007-BA1007)</f>
        <v>2.7755575615628914E-17</v>
      </c>
      <c r="BC1007" s="164">
        <f>BA1007-BB1006/BC1006</f>
        <v>0.24309439563906629</v>
      </c>
      <c r="BD1007" s="165">
        <f>ABS(BE1007-BC1007)</f>
        <v>5.5511151231257827E-17</v>
      </c>
      <c r="BE1007" s="164">
        <f>BC1007-BD1006/BE1006</f>
        <v>0.24309439563906635</v>
      </c>
      <c r="BF1007" s="165">
        <f>ABS(BG1007-BE1007)</f>
        <v>2.7755575615628914E-17</v>
      </c>
      <c r="BG1007" s="164">
        <f>BE1007-BF1006/BG1006</f>
        <v>0.24309439563906632</v>
      </c>
      <c r="BH1007" s="165">
        <f>ABS(BI1007-BG1007)</f>
        <v>2.7755575615628914E-17</v>
      </c>
      <c r="BI1007" s="164">
        <f>BG1007-BH1006/BI1006</f>
        <v>0.24309439563906629</v>
      </c>
      <c r="BJ1007" s="165">
        <f>ABS(BK1007-BI1007)</f>
        <v>5.5511151231257827E-17</v>
      </c>
      <c r="BK1007" s="164">
        <f>BI1007-BJ1006/BK1006</f>
        <v>0.24309439563906635</v>
      </c>
      <c r="BL1007" s="165">
        <f>ABS(BM1007-BK1007)</f>
        <v>2.7755575615628914E-17</v>
      </c>
      <c r="BM1007" s="164">
        <f>BK1007-BL1006/BM1006</f>
        <v>0.24309439563906632</v>
      </c>
      <c r="BN1007" s="165">
        <f>ABS(BO1007-BM1007)</f>
        <v>2.7755575615628914E-17</v>
      </c>
      <c r="BO1007" s="164">
        <f>BM1007-BN1006/BO1006</f>
        <v>0.24309439563906629</v>
      </c>
      <c r="BP1007" s="165">
        <f>ABS(BQ1007-BO1007)</f>
        <v>5.5511151231257827E-17</v>
      </c>
      <c r="BQ1007" s="164">
        <f>BO1007-BP1006/BQ1006</f>
        <v>0.24309439563906635</v>
      </c>
      <c r="BR1007" s="165">
        <f>ABS(BS1007-BQ1007)</f>
        <v>2.7755575615628914E-17</v>
      </c>
      <c r="BS1007" s="164">
        <f>BQ1007-BR1006/BS1006</f>
        <v>0.24309439563906632</v>
      </c>
      <c r="BT1007" s="165">
        <f>ABS(BU1007-BS1007)</f>
        <v>2.7755575615628914E-17</v>
      </c>
      <c r="BU1007" s="164">
        <f>BS1007-BT1006/BU1006</f>
        <v>0.24309439563906629</v>
      </c>
      <c r="BV1007" s="165">
        <f>ABS(BW1007-BU1007)</f>
        <v>5.5511151231257827E-17</v>
      </c>
      <c r="BW1007" s="164">
        <f>BU1007-BV1006/BW1006</f>
        <v>0.24309439563906635</v>
      </c>
      <c r="BX1007" s="165">
        <f>ABS(BY1007-BW1007)</f>
        <v>2.7755575615628914E-17</v>
      </c>
      <c r="BY1007" s="164">
        <f>BW1007-BX1006/BY1006</f>
        <v>0.24309439563906632</v>
      </c>
      <c r="BZ1007" s="165">
        <f>ABS(CA1007-BY1007)</f>
        <v>2.7755575615628914E-17</v>
      </c>
      <c r="CA1007" s="164">
        <f>BY1007-BZ1006/CA1006</f>
        <v>0.24309439563906629</v>
      </c>
      <c r="CB1007" s="165">
        <f>ABS(CC1007-CA1007)</f>
        <v>5.5511151231257827E-17</v>
      </c>
      <c r="CC1007" s="164">
        <f>CA1007-CB1006/CC1006</f>
        <v>0.24309439563906635</v>
      </c>
      <c r="CD1007" s="165">
        <f>ABS(CE1007-CC1007)</f>
        <v>2.7755575615628914E-17</v>
      </c>
      <c r="CE1007" s="164">
        <f>CC1007-CD1006/CE1006</f>
        <v>0.24309439563906632</v>
      </c>
      <c r="CF1007" s="165">
        <f>ABS(CG1007-CE1007)</f>
        <v>2.7755575615628914E-17</v>
      </c>
      <c r="CG1007" s="164">
        <f>CE1007-CF1006/CG1006</f>
        <v>0.24309439563906629</v>
      </c>
      <c r="CH1007" s="165">
        <f>ABS(CI1007-CG1007)</f>
        <v>5.5511151231257827E-17</v>
      </c>
      <c r="CI1007" s="164">
        <f>CG1007-CH1006/CI1006</f>
        <v>0.24309439563906635</v>
      </c>
      <c r="CJ1007" s="165">
        <f>ABS(CK1007-CI1007)</f>
        <v>2.7755575615628914E-17</v>
      </c>
      <c r="CK1007" s="164">
        <f>CI1007-CJ1006/CK1006</f>
        <v>0.24309439563906632</v>
      </c>
      <c r="CL1007" s="165">
        <f>ABS(CM1007-CK1007)</f>
        <v>2.7755575615628914E-17</v>
      </c>
      <c r="CM1007" s="164">
        <f>CK1007-CL1006/CM1006</f>
        <v>0.24309439563906629</v>
      </c>
      <c r="CN1007" s="165">
        <f>ABS(CO1007-CM1007)</f>
        <v>5.5511151231257827E-17</v>
      </c>
      <c r="CO1007" s="164">
        <f>CM1007-CN1006/CO1006</f>
        <v>0.24309439563906635</v>
      </c>
      <c r="CP1007" s="165">
        <f>ABS(CQ1007-CO1007)</f>
        <v>2.7755575615628914E-17</v>
      </c>
      <c r="CQ1007" s="164">
        <f>CO1007-CP1006/CQ1006</f>
        <v>0.24309439563906632</v>
      </c>
      <c r="CR1007" s="165">
        <f>ABS(CS1007-CQ1007)</f>
        <v>2.7755575615628914E-17</v>
      </c>
      <c r="CS1007" s="164">
        <f>CQ1007-CR1006/CS1006</f>
        <v>0.24309439563906629</v>
      </c>
      <c r="CT1007" s="165">
        <f>ABS(CU1007-CS1007)</f>
        <v>5.5511151231257827E-17</v>
      </c>
      <c r="CU1007" s="164">
        <f>CS1007-CT1006/CU1006</f>
        <v>0.24309439563906635</v>
      </c>
      <c r="CV1007" s="165">
        <f>ABS(CW1007-CU1007)</f>
        <v>2.7755575615628914E-17</v>
      </c>
      <c r="CW1007" s="164">
        <f>CU1007-CV1006/CW1006</f>
        <v>0.24309439563906632</v>
      </c>
      <c r="CX1007" s="165">
        <f>ABS(CY1007-CW1007)</f>
        <v>2.7755575615628914E-17</v>
      </c>
      <c r="CY1007" s="164">
        <f>CW1007-CX1006/CY1006</f>
        <v>0.24309439563906629</v>
      </c>
      <c r="CZ1007" s="165">
        <f>ABS(DA1007-CY1007)</f>
        <v>5.5511151231257827E-17</v>
      </c>
      <c r="DA1007" s="164">
        <f>CY1007-CZ1006/DA1006</f>
        <v>0.24309439563906635</v>
      </c>
      <c r="DB1007" s="165">
        <f>ABS(DC1007-DA1007)</f>
        <v>2.7755575615628914E-17</v>
      </c>
      <c r="DC1007" s="164">
        <f>DA1007-DB1006/DC1006</f>
        <v>0.24309439563906632</v>
      </c>
      <c r="DD1007" s="165">
        <f>ABS(DE1007-DC1007)</f>
        <v>2.7755575615628914E-17</v>
      </c>
      <c r="DE1007" s="164">
        <f>DC1007-DD1006/DE1006</f>
        <v>0.24309439563906629</v>
      </c>
      <c r="DF1007" s="165">
        <f>ABS(DG1007-DE1007)</f>
        <v>5.5511151231257827E-17</v>
      </c>
      <c r="DG1007" s="164">
        <f>DE1007-DF1006/DG1006</f>
        <v>0.24309439563906635</v>
      </c>
      <c r="DH1007" s="165">
        <f>ABS(DI1007-DG1007)</f>
        <v>2.7755575615628914E-17</v>
      </c>
      <c r="DI1007" s="164">
        <f>DG1007-DH1006/DI1006</f>
        <v>0.24309439563906632</v>
      </c>
      <c r="DJ1007" s="165">
        <f>ABS(DK1007-DI1007)</f>
        <v>2.7755575615628914E-17</v>
      </c>
      <c r="DK1007" s="164">
        <f>DI1007-DJ1006/DK1006</f>
        <v>0.24309439563906629</v>
      </c>
      <c r="DL1007" s="165">
        <f>ABS(DM1007-DK1007)</f>
        <v>5.5511151231257827E-17</v>
      </c>
      <c r="DM1007" s="166">
        <f>DK1007-DL1006/DM1006</f>
        <v>0.24309439563906635</v>
      </c>
    </row>
    <row r="1008" spans="14:117" x14ac:dyDescent="0.25">
      <c r="N1008" s="70" t="s">
        <v>625</v>
      </c>
      <c r="O1008" s="73"/>
      <c r="P1008" s="175" t="b">
        <f>IF(ISNUMBER(O994),TRUE,FALSE)</f>
        <v>1</v>
      </c>
      <c r="Q1008" s="70"/>
      <c r="R1008" s="73"/>
      <c r="S1008" s="80"/>
      <c r="T1008" s="73"/>
      <c r="U1008" s="73"/>
      <c r="V1008" s="73"/>
      <c r="W1008" s="73"/>
      <c r="X1008" s="73"/>
      <c r="Y1008" s="73"/>
      <c r="Z1008" s="73"/>
      <c r="AA1008" s="73"/>
      <c r="AB1008" s="73"/>
      <c r="AC1008" s="73"/>
      <c r="AD1008" s="73"/>
      <c r="AE1008" s="73"/>
      <c r="AF1008" s="73"/>
      <c r="AG1008" s="73"/>
      <c r="AH1008" s="73"/>
      <c r="AI1008" s="73"/>
      <c r="AJ1008" s="73"/>
      <c r="AK1008" s="73"/>
      <c r="AL1008" s="73"/>
      <c r="AM1008" s="73"/>
      <c r="AN1008" s="73"/>
      <c r="AO1008" s="73"/>
      <c r="AP1008" s="73"/>
      <c r="AQ1008" s="73"/>
      <c r="AR1008" s="73"/>
      <c r="AS1008" s="73"/>
      <c r="AT1008" s="73"/>
      <c r="AU1008" s="73"/>
      <c r="AV1008" s="73"/>
      <c r="AW1008" s="73"/>
      <c r="AX1008" s="73"/>
      <c r="AY1008" s="73"/>
      <c r="AZ1008" s="73"/>
      <c r="BA1008" s="73"/>
      <c r="BB1008" s="73"/>
      <c r="BC1008" s="73"/>
      <c r="BD1008" s="73"/>
      <c r="BE1008" s="73"/>
      <c r="BF1008" s="73"/>
      <c r="BG1008" s="73"/>
      <c r="BH1008" s="73"/>
      <c r="BI1008" s="73"/>
      <c r="BJ1008" s="73"/>
      <c r="BK1008" s="73"/>
      <c r="BL1008" s="73"/>
      <c r="BM1008" s="73"/>
      <c r="BN1008" s="73"/>
      <c r="BO1008" s="73"/>
      <c r="BP1008" s="73"/>
      <c r="BQ1008" s="73"/>
      <c r="BR1008" s="73"/>
      <c r="BS1008" s="73"/>
      <c r="BT1008" s="73"/>
      <c r="BU1008" s="73"/>
      <c r="BV1008" s="73"/>
      <c r="BW1008" s="73"/>
      <c r="BX1008" s="73"/>
      <c r="BY1008" s="73"/>
      <c r="BZ1008" s="73"/>
      <c r="CA1008" s="73"/>
      <c r="CB1008" s="73"/>
      <c r="CC1008" s="73"/>
      <c r="CD1008" s="73"/>
      <c r="CE1008" s="73"/>
      <c r="CF1008" s="73"/>
      <c r="CG1008" s="73"/>
      <c r="CH1008" s="73"/>
      <c r="CI1008" s="73"/>
      <c r="CJ1008" s="73"/>
      <c r="CK1008" s="73"/>
      <c r="CL1008" s="73"/>
      <c r="CM1008" s="73"/>
      <c r="CN1008" s="73"/>
      <c r="CO1008" s="73"/>
      <c r="CP1008" s="73"/>
      <c r="CQ1008" s="73"/>
      <c r="CR1008" s="73"/>
      <c r="CS1008" s="73"/>
      <c r="CT1008" s="73"/>
      <c r="CU1008" s="73"/>
      <c r="CV1008" s="73"/>
      <c r="CW1008" s="73"/>
      <c r="CX1008" s="73"/>
      <c r="CY1008" s="73"/>
      <c r="CZ1008" s="73"/>
      <c r="DA1008" s="73"/>
      <c r="DB1008" s="73"/>
      <c r="DC1008" s="73"/>
      <c r="DD1008" s="73"/>
      <c r="DE1008" s="73"/>
      <c r="DF1008" s="73"/>
      <c r="DG1008" s="73"/>
      <c r="DH1008" s="73"/>
      <c r="DI1008" s="73"/>
      <c r="DJ1008" s="73"/>
      <c r="DK1008" s="73"/>
      <c r="DL1008" s="73"/>
      <c r="DM1008" s="80"/>
    </row>
    <row r="1009" spans="14:56" x14ac:dyDescent="0.25">
      <c r="N1009" s="176" t="s">
        <v>628</v>
      </c>
      <c r="O1009" s="177"/>
      <c r="P1009" s="178">
        <f>ABS(SUM(Q996:Q1005)-SUM(Q956:Q965))</f>
        <v>1.0658141036401503E-14</v>
      </c>
      <c r="T1009" s="51"/>
      <c r="V1009" s="47"/>
      <c r="W1009" s="47"/>
      <c r="AW1009" t="s">
        <v>576</v>
      </c>
    </row>
    <row r="1010" spans="14:56" x14ac:dyDescent="0.25">
      <c r="N1010" s="54" t="s">
        <v>626</v>
      </c>
      <c r="O1010" s="58"/>
      <c r="P1010" s="171"/>
      <c r="Q1010" s="57" t="s">
        <v>545</v>
      </c>
      <c r="R1010" s="56"/>
      <c r="S1010" s="56"/>
      <c r="T1010" s="57"/>
      <c r="U1010" s="57"/>
      <c r="V1010" s="54">
        <v>1</v>
      </c>
      <c r="W1010" s="55">
        <v>2</v>
      </c>
      <c r="X1010" s="55">
        <v>3</v>
      </c>
      <c r="Y1010" s="55">
        <v>4</v>
      </c>
      <c r="Z1010" s="55">
        <v>5</v>
      </c>
      <c r="AA1010" s="55">
        <v>6</v>
      </c>
      <c r="AB1010" s="55">
        <v>7</v>
      </c>
      <c r="AC1010" s="55">
        <v>8</v>
      </c>
      <c r="AD1010" s="55">
        <v>9</v>
      </c>
      <c r="AE1010" s="58">
        <v>10</v>
      </c>
      <c r="AF1010" s="83" t="s">
        <v>569</v>
      </c>
      <c r="AG1010" s="54"/>
      <c r="AH1010" s="55"/>
      <c r="AI1010" s="55"/>
      <c r="AJ1010" s="55"/>
      <c r="AK1010" s="55"/>
      <c r="AL1010" s="55"/>
      <c r="AM1010" s="55"/>
      <c r="AN1010" s="55"/>
      <c r="AO1010" s="55"/>
      <c r="AP1010" s="55"/>
      <c r="AQ1010" s="55"/>
      <c r="AR1010" s="58"/>
      <c r="AS1010" s="54"/>
      <c r="AT1010" s="55" t="s">
        <v>565</v>
      </c>
      <c r="AU1010" s="55" t="s">
        <v>577</v>
      </c>
      <c r="AV1010" s="58" t="s">
        <v>578</v>
      </c>
    </row>
    <row r="1011" spans="14:56" x14ac:dyDescent="0.25">
      <c r="N1011" s="82"/>
      <c r="O1011" s="172"/>
      <c r="P1011" s="78">
        <v>1</v>
      </c>
      <c r="Q1011" s="61">
        <f>N996/N1006</f>
        <v>6.5255901885554413E-2</v>
      </c>
      <c r="R1011" s="62"/>
      <c r="S1011" s="62"/>
      <c r="T1011" s="60"/>
      <c r="U1011" s="63"/>
      <c r="V1011" s="153">
        <f>SQRT($T$51*VLOOKUP(V1010,$P$51:$T$60,5))*(1-$Q$20)*Q1011*VLOOKUP(V1010,P1011:Q1020,2)</f>
        <v>8.7457964663368898E-4</v>
      </c>
      <c r="W1011" s="61">
        <f>SQRT($T$51*VLOOKUP(W1010,$P$51:$T$60,5))*(1-$R$20)*Q1011*VLOOKUP(W1010,P1011:Q1020,2)</f>
        <v>2.375119389766677E-3</v>
      </c>
      <c r="X1011" s="61">
        <f>SQRT($T$51*VLOOKUP(X1010,$P$51:$T$60,5))*(1-$S$20)*Q1011*VLOOKUP(X1010,P1011:Q1020,2)</f>
        <v>3.7427477086044419E-3</v>
      </c>
      <c r="Y1011" s="61">
        <f>SQRT($T$51*VLOOKUP(Y1010,$P$51:$T$60,5))*(1-$T$20)*Q1011*VLOOKUP(Y1010,P1011:Q1020,2)</f>
        <v>5.0127661046525038E-3</v>
      </c>
      <c r="Z1011" s="61">
        <f>SQRT($T$51*VLOOKUP(Z1010,$P$51:$T$60,5))*(1-$U$20)*Q1011*VLOOKUP(Z1010,P1011:Q1020,2)</f>
        <v>4.7757341586765955E-3</v>
      </c>
      <c r="AA1011" s="61">
        <f>SQRT($T$51*VLOOKUP(AA1010,$P$51:$T$60,5))*(1-$V$20)*Q1011*VLOOKUP(AA1010,P1011:Q1020,2)</f>
        <v>6.2245039735834952E-3</v>
      </c>
      <c r="AB1011" s="61">
        <f>SQRT($T$51*VLOOKUP(AB1010,$P$51:$T$60,5))*(1-$W$20)*Q1011*VLOOKUP(AB1010,P1011:Q1020,2)</f>
        <v>3.3280655389837459E-4</v>
      </c>
      <c r="AC1011" s="61">
        <f>SQRT($T$51*VLOOKUP(AC1010,$P$51:$T$60,5))*(1-$X$20)*Q1011*VLOOKUP(AC1010,P1011:Q1020,2)</f>
        <v>1.5094614876596506E-3</v>
      </c>
      <c r="AD1011" s="61">
        <f>SQRT($T$51*VLOOKUP(AD1010,$P$51:$T$60,5))*(1-$Y$20)*Q1011*VLOOKUP(AD1010,P1011:Q1020,2)</f>
        <v>2.1938973749687373E-3</v>
      </c>
      <c r="AE1011" s="155">
        <f>SQRT($T$51*VLOOKUP(AE1010,$P$51:$T$60,5))*(1-$Z$20)*Q1011*VLOOKUP(AE1010,P1011:Q1020,2)</f>
        <v>1.9477331798708809E-3</v>
      </c>
      <c r="AF1011" s="84">
        <f>$U$51*Q1011</f>
        <v>1.7489781947841613E-6</v>
      </c>
      <c r="AG1011" s="59" t="s">
        <v>69</v>
      </c>
      <c r="AH1011" s="61">
        <f>$AE$10*AE1021*100000/($T$3*$AE$9)^2</f>
        <v>0.82559276786869584</v>
      </c>
      <c r="AI1011" s="65" t="s">
        <v>583</v>
      </c>
      <c r="AJ1011" s="66" t="s">
        <v>573</v>
      </c>
      <c r="AK1011" s="61">
        <f>(AH1018+SQRT(AH1020))^(1/3)+(AH1018-SQRT(AH1020))^(1/3)-AH1014/3</f>
        <v>0.16587119894401248</v>
      </c>
      <c r="AL1011" s="63">
        <f>AK1011^3+AH1014*AK1011^2+AH1015*AK1011+AH1016</f>
        <v>0</v>
      </c>
      <c r="AM1011" s="65" t="s">
        <v>573</v>
      </c>
      <c r="AN1011" s="61">
        <f>IF(AH1020&gt;=0,AK1011,AK1018)</f>
        <v>0.16587119894401248</v>
      </c>
      <c r="AO1011" s="61">
        <f>IF(AN1011&lt;AN1012,AN1012,AN1011)</f>
        <v>0.16587119894401248</v>
      </c>
      <c r="AP1011" s="61">
        <f>AO1011</f>
        <v>0.16587119894401248</v>
      </c>
      <c r="AQ1011" s="67">
        <f>IF(AP1011&lt;AP1012,AP1012,AP1011)</f>
        <v>0.16587119894401248</v>
      </c>
      <c r="AR1011" s="81"/>
      <c r="AS1011" s="59">
        <v>1</v>
      </c>
      <c r="AT1011" s="61">
        <f>AT983</f>
        <v>5.4980683411787988E-2</v>
      </c>
      <c r="AU1011" s="61">
        <f>SUMPRODUCT(Q1011:Q1020,$AT$51:$AT$60)</f>
        <v>0.37388646280401744</v>
      </c>
      <c r="AV1011" s="68">
        <f>IF($AA$7,EXP((AT1011/AH1012)*(AQ1016-1)-LN(AQ1016-AH1012)-AH1011*(2*AU1011/AH1011-AT1011/AH1012)*LN((AQ1016+2.41421536*AH1012)/(AQ1016-0.41421536*AH1012))/(AH1012*2.82842713)      ),1)</f>
        <v>2.9100436404224346</v>
      </c>
    </row>
    <row r="1012" spans="14:56" x14ac:dyDescent="0.25">
      <c r="N1012" s="82"/>
      <c r="O1012" s="172"/>
      <c r="P1012" s="78">
        <v>2</v>
      </c>
      <c r="Q1012" s="61">
        <f>N997/N1006</f>
        <v>0.10201986773639474</v>
      </c>
      <c r="R1012" s="62"/>
      <c r="S1012" s="62"/>
      <c r="T1012" s="60"/>
      <c r="U1012" s="63"/>
      <c r="V1012" s="153">
        <f>SQRT($T$52*VLOOKUP(V1010,$P$51:$T$60,5))*(1-$Q$21)*Q1012*VLOOKUP(V1010,P1011:Q1020,2)</f>
        <v>2.375119389766677E-3</v>
      </c>
      <c r="W1012" s="61">
        <f>SQRT($T$52*VLOOKUP(W1010,$P$51:$T$60,5))*(1-$R$21)*Q1012*VLOOKUP(W1010,P1011:Q1020,2)</f>
        <v>6.4167648381800021E-3</v>
      </c>
      <c r="X1012" s="61">
        <f>SQRT($T$52*VLOOKUP(X1010,$P$51:$T$60,5))*(1-$S$21)*Q1012*VLOOKUP(X1010,P1011:Q1020,2)</f>
        <v>1.0270557776526544E-2</v>
      </c>
      <c r="Y1012" s="61">
        <f>SQRT($T$52*VLOOKUP(Y1010,$P$51:$T$60,5))*(1-$T$21)*Q1012*VLOOKUP(Y1010,P1011:Q1020,2)</f>
        <v>1.2439963952732761E-2</v>
      </c>
      <c r="Z1012" s="61">
        <f>SQRT($T$52*VLOOKUP(Z1010,$P$51:$T$60,5))*(1-$U$21)*Q1012*VLOOKUP(Z1010,P1011:Q1020,2)</f>
        <v>1.3364764664005685E-2</v>
      </c>
      <c r="AA1012" s="61">
        <f>SQRT($T$52*VLOOKUP(AA1010,$P$51:$T$60,5))*(1-$V$21)*Q1012*VLOOKUP(AA1010,P1011:Q1020,2)</f>
        <v>1.7122524101744474E-2</v>
      </c>
      <c r="AB1012" s="61">
        <f>SQRT($T$52*VLOOKUP(AB1010,$P$51:$T$60,5))*(1-$W$21)*Q1012*VLOOKUP(AB1010,P1011:Q1020,2)</f>
        <v>8.8248763342706432E-4</v>
      </c>
      <c r="AC1012" s="61">
        <f>SQRT($T$52*VLOOKUP(AC1010,$P$51:$T$60,5))*(1-$X$21)*Q1012*VLOOKUP(AC1010,P1011:Q1020,2)</f>
        <v>3.9072066888124549E-3</v>
      </c>
      <c r="AD1012" s="61">
        <f>SQRT($T$52*VLOOKUP(AD1010,$P$51:$T$60,5))*(1-$Y$21)*Q1012*VLOOKUP(AD1010,P1011:Q1020,2)</f>
        <v>5.9471164830769002E-3</v>
      </c>
      <c r="AE1012" s="155">
        <f>SQRT($T$52*VLOOKUP(AE1010,$P$51:$T$60,5))*(1-$Z$21)*Q1012*VLOOKUP(AE1010,P1011:Q1020,2)</f>
        <v>5.3437297635115233E-3</v>
      </c>
      <c r="AF1012" s="84">
        <f>$U$52*Q1012</f>
        <v>4.1267133777377788E-6</v>
      </c>
      <c r="AG1012" s="59" t="s">
        <v>65</v>
      </c>
      <c r="AH1012" s="61">
        <f>AF1021*$AE$10*100000/($T$3*$AE$9)</f>
        <v>0.10707934474087245</v>
      </c>
      <c r="AI1012" s="61"/>
      <c r="AJ1012" s="66" t="s">
        <v>574</v>
      </c>
      <c r="AK1012" s="66" t="e">
        <f>1/0</f>
        <v>#DIV/0!</v>
      </c>
      <c r="AL1012" s="61"/>
      <c r="AM1012" s="65" t="s">
        <v>574</v>
      </c>
      <c r="AN1012" s="66">
        <f>IF(AH1020&gt;=0,0,AK1019)</f>
        <v>0</v>
      </c>
      <c r="AO1012" s="61">
        <f>IF(AN1011&lt;AN1012,AN1011,AN1012)</f>
        <v>0</v>
      </c>
      <c r="AP1012" s="61">
        <f>IF(AO1012&lt;AO1013,AO1013,AO1012)</f>
        <v>0</v>
      </c>
      <c r="AQ1012" s="67">
        <f>IF(AP1011&lt;AP1012,AP1011,AP1012)</f>
        <v>0</v>
      </c>
      <c r="AR1012" s="81"/>
      <c r="AS1012" s="59">
        <v>2</v>
      </c>
      <c r="AT1012" s="61">
        <f t="shared" ref="AT1012:AT1020" si="174">AT984</f>
        <v>8.2978405430088234E-2</v>
      </c>
      <c r="AU1012" s="61">
        <f>SUMPRODUCT(Q1011:Q1020,$AU$51:$AU$60)</f>
        <v>0.64405328265798434</v>
      </c>
      <c r="AV1012" s="68">
        <f>IF($AA$8,EXP((AT1012/AH1012)*(AQ1016-1)-LN(AQ1016-AH1012)-AH1011*(2*AU1012/AH1011-AT1012/AH1012)*LN((AQ1016+2.41421536*AH1012)/(AQ1016-0.41421536*AH1012))/(AH1012*2.82842713)      ),1)</f>
        <v>0.61280428596328229</v>
      </c>
    </row>
    <row r="1013" spans="14:56" x14ac:dyDescent="0.25">
      <c r="N1013" s="82"/>
      <c r="O1013" s="172"/>
      <c r="P1013" s="78">
        <v>3</v>
      </c>
      <c r="Q1013" s="61">
        <f>N998/N1006</f>
        <v>0.11931858871593812</v>
      </c>
      <c r="R1013" s="62"/>
      <c r="S1013" s="62"/>
      <c r="T1013" s="60"/>
      <c r="U1013" s="63"/>
      <c r="V1013" s="153">
        <f>SQRT($T$53*VLOOKUP(V1010,$P$51:$T$60,5))*(1-$Q$22)*Q1013*VLOOKUP(V1010,P1011:Q1020,2)</f>
        <v>3.7427477086044419E-3</v>
      </c>
      <c r="W1013" s="61">
        <f>SQRT($T$53*VLOOKUP(W1010,$P$51:$T$60,5))*(1-$R$22)*Q1013*VLOOKUP(W1010,P1011:Q1020,2)</f>
        <v>1.0270557776526542E-2</v>
      </c>
      <c r="X1013" s="61">
        <f>SQRT($T$53*VLOOKUP(X1010,$P$51:$T$60,5))*(1-$S$22)*Q1013*VLOOKUP(X1010,P1011:Q1020,2)</f>
        <v>1.6475094344743452E-2</v>
      </c>
      <c r="Y1013" s="61">
        <f>SQRT($T$53*VLOOKUP(Y1010,$P$51:$T$60,5))*(1-$T$22)*Q1013*VLOOKUP(Y1010,P1011:Q1020,2)</f>
        <v>2.1977133335018665E-2</v>
      </c>
      <c r="Z1013" s="61">
        <f>SQRT($T$53*VLOOKUP(Z1010,$P$51:$T$60,5))*(1-$U$22)*Q1013*VLOOKUP(Z1010,P1011:Q1020,2)</f>
        <v>2.1438356796703549E-2</v>
      </c>
      <c r="AA1013" s="61">
        <f>SQRT($T$53*VLOOKUP(AA1010,$P$51:$T$60,5))*(1-$V$22)*Q1013*VLOOKUP(AA1010,P1011:Q1020,2)</f>
        <v>2.6913561996921173E-2</v>
      </c>
      <c r="AB1013" s="61">
        <f>SQRT($T$53*VLOOKUP(AB1010,$P$51:$T$60,5))*(1-$W$22)*Q1013*VLOOKUP(AB1010,P1011:Q1020,2)</f>
        <v>1.3638083410751618E-3</v>
      </c>
      <c r="AC1013" s="61">
        <f>SQRT($T$53*VLOOKUP(AC1010,$P$51:$T$60,5))*(1-$X$22)*Q1013*VLOOKUP(AC1010,P1011:Q1020,2)</f>
        <v>6.3191281039796402E-3</v>
      </c>
      <c r="AD1013" s="61">
        <f>SQRT($T$53*VLOOKUP(AD1010,$P$51:$T$60,5))*(1-$Y$22)*Q1013*VLOOKUP(AD1010,P1011:Q1020,2)</f>
        <v>9.482550730357555E-3</v>
      </c>
      <c r="AE1013" s="155">
        <f>SQRT($T$53*VLOOKUP(AE1010,$P$51:$T$60,5))*(1-$Z$22)*Q1013*VLOOKUP(AE1010,P1011:Q1020,2)</f>
        <v>8.6393865235248439E-3</v>
      </c>
      <c r="AF1013" s="84">
        <f>$U$53*Q1013</f>
        <v>6.722929344754538E-6</v>
      </c>
      <c r="AG1013" s="82"/>
      <c r="AH1013" s="65"/>
      <c r="AI1013" s="61"/>
      <c r="AJ1013" s="66" t="s">
        <v>575</v>
      </c>
      <c r="AK1013" s="66" t="e">
        <f>1/0</f>
        <v>#DIV/0!</v>
      </c>
      <c r="AL1013" s="61"/>
      <c r="AM1013" s="65" t="s">
        <v>575</v>
      </c>
      <c r="AN1013" s="66">
        <f>IF(AH1020&gt;=0,0,AK1020)</f>
        <v>0</v>
      </c>
      <c r="AO1013" s="61">
        <f>AN1013</f>
        <v>0</v>
      </c>
      <c r="AP1013" s="61">
        <f>IF(AO1012&lt;AO1013,AO1012,AO1013)</f>
        <v>0</v>
      </c>
      <c r="AQ1013" s="67">
        <f>AP1013</f>
        <v>0</v>
      </c>
      <c r="AR1013" s="81"/>
      <c r="AS1013" s="59">
        <v>3</v>
      </c>
      <c r="AT1013" s="61">
        <f t="shared" si="174"/>
        <v>0.11558353539329831</v>
      </c>
      <c r="AU1013" s="61">
        <f>SUMPRODUCT(Q1011:Q1020,$AV$51:$AV$60)</f>
        <v>0.89314761726728831</v>
      </c>
      <c r="AV1013" s="68">
        <f>IF($AA$9,EXP((AT1013/AH1012)*(AQ1016-1)-LN(AQ1016-AH1012)-AH1011*(2*AU1013/AH1011-AT1013/AH1012)*LN((AQ1016+2.41421536*AH1012)/(AQ1016-0.41421536*AH1012))/(AH1012*2.82842713)      ),1)</f>
        <v>0.17156850668848933</v>
      </c>
    </row>
    <row r="1014" spans="14:56" x14ac:dyDescent="0.25">
      <c r="N1014" s="82"/>
      <c r="O1014" s="172"/>
      <c r="P1014" s="78">
        <v>4</v>
      </c>
      <c r="Q1014" s="61">
        <f>N999/N1006</f>
        <v>0.12592706197499928</v>
      </c>
      <c r="R1014" s="62"/>
      <c r="S1014" s="62"/>
      <c r="T1014" s="60"/>
      <c r="U1014" s="63"/>
      <c r="V1014" s="153">
        <f>SQRT($T$54*VLOOKUP(V1010,$P$51:$T$60,5))*(1-$Q$23)*Q1014*VLOOKUP(V1010,P1011:Q1020,2)</f>
        <v>5.0127661046525038E-3</v>
      </c>
      <c r="W1014" s="61">
        <f>SQRT($T$54*VLOOKUP(W1010,$P$51:$T$60,5))*(1-$R$23)*Q1014*VLOOKUP(W1010,P1011:Q1020,2)</f>
        <v>1.2439963952732761E-2</v>
      </c>
      <c r="X1014" s="61">
        <f>SQRT($T$54*VLOOKUP(X1010,$P$51:$T$60,5))*(1-$S$23)*Q1014*VLOOKUP(X1010,P1011:Q1020,2)</f>
        <v>2.1977133335018668E-2</v>
      </c>
      <c r="Y1014" s="61">
        <f>SQRT($T$54*VLOOKUP(Y1010,$P$51:$T$60,5))*(1-$T$23)*Q1014*VLOOKUP(Y1010,P1011:Q1020,2)</f>
        <v>2.951109059327256E-2</v>
      </c>
      <c r="Z1014" s="61">
        <f>SQRT($T$54*VLOOKUP(Z1010,$P$51:$T$60,5))*(1-$U$23)*Q1014*VLOOKUP(Z1010,P1011:Q1020,2)</f>
        <v>2.8481935469210684E-2</v>
      </c>
      <c r="AA1014" s="61">
        <f>SQRT($T$54*VLOOKUP(AA1010,$P$51:$T$60,5))*(1-$V$23)*Q1014*VLOOKUP(AA1010,P1011:Q1020,2)</f>
        <v>3.4270001075718336E-2</v>
      </c>
      <c r="AB1014" s="61">
        <f>SQRT($T$54*VLOOKUP(AB1010,$P$51:$T$60,5))*(1-$W$23)*Q1014*VLOOKUP(AB1010,P1011:Q1020,2)</f>
        <v>1.8356661021447997E-3</v>
      </c>
      <c r="AC1014" s="61">
        <f>SQRT($T$54*VLOOKUP(AC1010,$P$51:$T$60,5))*(1-$X$23)*Q1014*VLOOKUP(AC1010,P1011:Q1020,2)</f>
        <v>8.3685478634224642E-3</v>
      </c>
      <c r="AD1014" s="61">
        <f>SQRT($T$54*VLOOKUP(AD1010,$P$51:$T$60,5))*(1-$Y$23)*Q1014*VLOOKUP(AD1010,P1011:Q1020,2)</f>
        <v>1.3912775631755242E-2</v>
      </c>
      <c r="AE1014" s="155">
        <f>SQRT($T$54*VLOOKUP(AE1010,$P$51:$T$60,5))*(1-$Z$23)*Q1014*VLOOKUP(AE1010,P1011:Q1020,2)</f>
        <v>1.0496675165995992E-2</v>
      </c>
      <c r="AF1014" s="84">
        <f>$U$54*Q1014</f>
        <v>9.1154605156425501E-6</v>
      </c>
      <c r="AG1014" s="59" t="s">
        <v>570</v>
      </c>
      <c r="AH1014" s="60">
        <f>AH1012-1</f>
        <v>-0.89292065525912756</v>
      </c>
      <c r="AI1014" s="61"/>
      <c r="AJ1014" s="66"/>
      <c r="AK1014" s="61"/>
      <c r="AL1014" s="61"/>
      <c r="AM1014" s="50"/>
      <c r="AN1014" s="65"/>
      <c r="AO1014" s="65"/>
      <c r="AP1014" s="65"/>
      <c r="AQ1014" s="65"/>
      <c r="AR1014" s="81"/>
      <c r="AS1014" s="59">
        <v>4</v>
      </c>
      <c r="AT1014" s="61">
        <f t="shared" si="174"/>
        <v>0.14849269129567372</v>
      </c>
      <c r="AU1014" s="61">
        <f>SUMPRODUCT(Q1011:Q1020,$AW$51:$AW$60)</f>
        <v>1.111504853005024</v>
      </c>
      <c r="AV1014" s="68">
        <f>IF($AA$10,EXP((AT1014/AH1012)*(AQ1016-1)-LN(AQ1016-AH1012)-AH1011*(2*AU1014/AH1011-AT1014/AH1012)*LN((AQ1016+2.41421536*AH1012)/(AQ1016-0.41421536*AH1012))/(AH1012*2.82842713)      ),1)</f>
        <v>6.2368915175565809E-2</v>
      </c>
    </row>
    <row r="1015" spans="14:56" x14ac:dyDescent="0.25">
      <c r="N1015" s="82"/>
      <c r="O1015" s="172"/>
      <c r="P1015" s="78">
        <v>5</v>
      </c>
      <c r="Q1015" s="61">
        <f>N1000/N1006</f>
        <v>0.12573146516577921</v>
      </c>
      <c r="R1015" s="62"/>
      <c r="S1015" s="62"/>
      <c r="T1015" s="60"/>
      <c r="U1015" s="63"/>
      <c r="V1015" s="153">
        <f>SQRT($T$55*VLOOKUP(V1010,$P$51:$T$60,5))*(1-$Q$24)*Q1015*VLOOKUP(V1010,P1011:Q1020,2)</f>
        <v>4.7757341586765955E-3</v>
      </c>
      <c r="W1015" s="61">
        <f>SQRT($T$55*VLOOKUP(W1010,$P$51:$T$60,5))*(1-$R$24)*Q1015*VLOOKUP(W1010,P1011:Q1020,2)</f>
        <v>1.3364764664005685E-2</v>
      </c>
      <c r="X1015" s="61">
        <f>SQRT($T$55*VLOOKUP(X1010,$P$51:$T$60,5))*(1-$S$24)*Q1015*VLOOKUP(X1010,P1011:Q1020,2)</f>
        <v>2.1438356796703549E-2</v>
      </c>
      <c r="Y1015" s="61">
        <f>SQRT($T$55*VLOOKUP(Y1010,$P$51:$T$60,5))*(1-$T$24)*Q1015*VLOOKUP(Y1010,P1011:Q1020,2)</f>
        <v>2.8481935469210684E-2</v>
      </c>
      <c r="Z1015" s="61">
        <f>SQRT($T$55*VLOOKUP(Z1010,$P$51:$T$60,5))*(1-$U$24)*Q1015*VLOOKUP(Z1010,P1011:Q1020,2)</f>
        <v>2.746669284112959E-2</v>
      </c>
      <c r="AA1015" s="61">
        <f>SQRT($T$55*VLOOKUP(AA1010,$P$51:$T$60,5))*(1-$V$24)*Q1015*VLOOKUP(AA1010,P1011:Q1020,2)</f>
        <v>3.5703738018628389E-2</v>
      </c>
      <c r="AB1015" s="61">
        <f>SQRT($T$55*VLOOKUP(AB1010,$P$51:$T$60,5))*(1-$W$24)*Q1015*VLOOKUP(AB1010,P1011:Q1020,2)</f>
        <v>1.7260905956863657E-3</v>
      </c>
      <c r="AC1015" s="61">
        <f>SQRT($T$55*VLOOKUP(AC1010,$P$51:$T$60,5))*(1-$X$24)*Q1015*VLOOKUP(AC1010,P1011:Q1020,2)</f>
        <v>8.1973699568869771E-3</v>
      </c>
      <c r="AD1015" s="61">
        <f>SQRT($T$55*VLOOKUP(AD1010,$P$51:$T$60,5))*(1-$Y$24)*Q1015*VLOOKUP(AD1010,P1011:Q1020,2)</f>
        <v>1.2786006307952206E-2</v>
      </c>
      <c r="AE1015" s="155">
        <f>SQRT($T$55*VLOOKUP(AE1010,$P$51:$T$60,5))*(1-$Z$24)*Q1015*VLOOKUP(AE1010,P1011:Q1020,2)</f>
        <v>1.115506576263567E-2</v>
      </c>
      <c r="AF1015" s="84">
        <f>$U$55*Q1015</f>
        <v>9.0992505941158085E-6</v>
      </c>
      <c r="AG1015" s="59" t="s">
        <v>571</v>
      </c>
      <c r="AH1015" s="60">
        <f>AH1011-3*AH1012*AH1012-2*AH1012</f>
        <v>0.57703612017654715</v>
      </c>
      <c r="AI1015" s="61" t="s">
        <v>584</v>
      </c>
      <c r="AJ1015" s="66" t="s">
        <v>585</v>
      </c>
      <c r="AK1015" s="61">
        <f>AH1018^2/AH1019^3</f>
        <v>-0.41970654245973421</v>
      </c>
      <c r="AL1015" s="61"/>
      <c r="AM1015" s="50"/>
      <c r="AN1015" s="65"/>
      <c r="AO1015" s="65"/>
      <c r="AP1015" s="65"/>
      <c r="AQ1015" s="65"/>
      <c r="AR1015" s="81"/>
      <c r="AS1015" s="59">
        <v>5</v>
      </c>
      <c r="AT1015" s="61">
        <f t="shared" si="174"/>
        <v>0.14845922339919562</v>
      </c>
      <c r="AU1015" s="61">
        <f>SUMPRODUCT(Q1011:Q1020,$AX$51:$AX$60)</f>
        <v>1.1051290498112136</v>
      </c>
      <c r="AV1015" s="68">
        <f>IF($AA$11,EXP((AT1015/AH1012)*(AQ1016-1)-LN(AQ1016-AH1012)-AH1011*(2*AU1015/AH1011-AT1015/AH1012)*LN((AQ1016+2.41421536*AH1012)/(AQ1016-0.41421536*AH1012))/(AH1012*2.82842713)      ),1)</f>
        <v>6.5687956295351888E-2</v>
      </c>
    </row>
    <row r="1016" spans="14:56" x14ac:dyDescent="0.25">
      <c r="N1016" s="82"/>
      <c r="O1016" s="172"/>
      <c r="P1016" s="78">
        <v>6</v>
      </c>
      <c r="Q1016" s="61">
        <f>N1001/N1006</f>
        <v>0.12962149435870349</v>
      </c>
      <c r="R1016" s="62"/>
      <c r="S1016" s="62"/>
      <c r="T1016" s="60"/>
      <c r="U1016" s="63"/>
      <c r="V1016" s="153">
        <f>SQRT($T$56*VLOOKUP(V1010,$P$51:$T$60,5))*(1-$Q$25)*Q1016*VLOOKUP(V1010,P1011:Q1020,2)</f>
        <v>6.2245039735834952E-3</v>
      </c>
      <c r="W1016" s="61">
        <f>SQRT($T$56*VLOOKUP(W1010,$P$51:$T$60,5))*(1-$R$25)*Q1016*VLOOKUP(W1010,P1011:Q1020,2)</f>
        <v>1.7122524101744474E-2</v>
      </c>
      <c r="X1016" s="61">
        <f>SQRT($T$56*VLOOKUP(X1010,$P$51:$T$60,5))*(1-$S$25)*Q1016*VLOOKUP(X1010,P1011:Q1020,2)</f>
        <v>2.6913561996921173E-2</v>
      </c>
      <c r="Y1016" s="61">
        <f>SQRT($T$56*VLOOKUP(Y1010,$P$51:$T$60,5))*(1-$T$25)*Q1016*VLOOKUP(Y1010,P1011:Q1020,2)</f>
        <v>3.4270001075718329E-2</v>
      </c>
      <c r="Z1016" s="61">
        <f>SQRT($T$56*VLOOKUP(Z1010,$P$51:$T$60,5))*(1-$U$25)*Q1016*VLOOKUP(Z1010,P1011:Q1020,2)</f>
        <v>3.5703738018628389E-2</v>
      </c>
      <c r="AA1016" s="61">
        <f>SQRT($T$56*VLOOKUP(AA1010,$P$51:$T$60,5))*(1-$V$25)*Q1016*VLOOKUP(AA1010,P1011:Q1020,2)</f>
        <v>4.6411008266491569E-2</v>
      </c>
      <c r="AB1016" s="61">
        <f>SQRT($T$56*VLOOKUP(AB1010,$P$51:$T$60,5))*(1-$W$25)*Q1016*VLOOKUP(AB1010,P1011:Q1020,2)</f>
        <v>2.4771877718045262E-3</v>
      </c>
      <c r="AC1016" s="61">
        <f>SQRT($T$56*VLOOKUP(AC1010,$P$51:$T$60,5))*(1-$X$25)*Q1016*VLOOKUP(AC1010,P1011:Q1020,2)</f>
        <v>1.0629057498755102E-2</v>
      </c>
      <c r="AD1016" s="61">
        <f>SQRT($T$56*VLOOKUP(AD1010,$P$51:$T$60,5))*(1-$Y$25)*Q1016*VLOOKUP(AD1010,P1011:Q1020,2)</f>
        <v>1.6348249020684907E-2</v>
      </c>
      <c r="AE1016" s="155">
        <f>SQRT($T$56*VLOOKUP(AE1010,$P$51:$T$60,5))*(1-$Z$25)*Q1016*VLOOKUP(AE1010,P1011:Q1020,2)</f>
        <v>1.4500382258373688E-2</v>
      </c>
      <c r="AF1016" s="84">
        <f>$U$56*Q1016</f>
        <v>1.1669666207778798E-5</v>
      </c>
      <c r="AG1016" s="59" t="s">
        <v>572</v>
      </c>
      <c r="AH1016" s="60">
        <f>-1*AH1011*AH1012+AH1012^2+AH1012^3</f>
        <v>-7.5710176260850581E-2</v>
      </c>
      <c r="AI1016" s="61"/>
      <c r="AJ1016" s="66" t="s">
        <v>586</v>
      </c>
      <c r="AK1016" s="61" t="e">
        <f>SQRT(1-AK1015)/SQRT(AK1015)*AH1018/ABS(AH1018)</f>
        <v>#NUM!</v>
      </c>
      <c r="AL1016" s="61"/>
      <c r="AM1016" s="50"/>
      <c r="AN1016" s="65"/>
      <c r="AO1016" s="65"/>
      <c r="AP1016" s="65" t="s">
        <v>579</v>
      </c>
      <c r="AQ1016" s="61">
        <f>IF(AH1020&gt;=0,AQ1011,AQ1013)</f>
        <v>0.16587119894401248</v>
      </c>
      <c r="AR1016" s="81"/>
      <c r="AS1016" s="59">
        <v>6</v>
      </c>
      <c r="AT1016" s="61">
        <f t="shared" si="174"/>
        <v>0.18468301041282212</v>
      </c>
      <c r="AU1016" s="61">
        <f>SUMPRODUCT(Q1011:Q1020,$AY$51:$AY$60)</f>
        <v>1.3674229046513737</v>
      </c>
      <c r="AV1016" s="68">
        <f>IF($AA$12,EXP((AT1016/AH1012)*(AQ1016-1)-LN(AQ1016-AH1012)-AH1011*(2*AU1016/AH1011-AT1016/AH1012)*LN((AQ1016+2.41421536*AH1012)/(AQ1016-0.41421536*AH1012))/(AH1012*2.82842713)      ),1)</f>
        <v>1.7990836363085197E-2</v>
      </c>
    </row>
    <row r="1017" spans="14:56" x14ac:dyDescent="0.25">
      <c r="N1017" s="82"/>
      <c r="O1017" s="172"/>
      <c r="P1017" s="78">
        <v>7</v>
      </c>
      <c r="Q1017" s="61">
        <f>N1002/N1006</f>
        <v>3.9090198547356687E-2</v>
      </c>
      <c r="R1017" s="62"/>
      <c r="S1017" s="62"/>
      <c r="T1017" s="60"/>
      <c r="U1017" s="63"/>
      <c r="V1017" s="153">
        <f>SQRT($T$57*VLOOKUP(V1010,$P$51:$T$60,5))*(1-$Q$26)*Q1017*VLOOKUP(V1010,P1011:Q1020,2)</f>
        <v>3.3280655389837459E-4</v>
      </c>
      <c r="W1017" s="61">
        <f>SQRT($T$57*VLOOKUP(W1010,$P$51:$T$60,5))*(1-$R$26)*Q1017*VLOOKUP(W1010,P1011:Q1020,2)</f>
        <v>8.8248763342706421E-4</v>
      </c>
      <c r="X1017" s="61">
        <f>SQRT($T$57*VLOOKUP(X1010,$P$51:$T$60,5))*(1-$S$26)*Q1017*VLOOKUP(X1010,P1011:Q1020,2)</f>
        <v>1.363808341075162E-3</v>
      </c>
      <c r="Y1017" s="61">
        <f>SQRT($T$57*VLOOKUP(Y1010,$P$51:$T$60,5))*(1-$T$26)*Q1017*VLOOKUP(Y1010,P1011:Q1020,2)</f>
        <v>1.8356661021447997E-3</v>
      </c>
      <c r="Z1017" s="61">
        <f>SQRT($T$57*VLOOKUP(Z1010,$P$51:$T$60,5))*(1-$U$26)*Q1017*VLOOKUP(Z1010,P1011:Q1020,2)</f>
        <v>1.7260905956863657E-3</v>
      </c>
      <c r="AA1017" s="61">
        <f>SQRT($T$57*VLOOKUP(AA1010,$P$51:$T$60,5))*(1-$V$26)*Q1017*VLOOKUP(AA1010,P1011:Q1020,2)</f>
        <v>2.4771877718045262E-3</v>
      </c>
      <c r="AB1017" s="61">
        <f>SQRT($T$57*VLOOKUP(AB1010,$P$51:$T$60,5))*(1-$W$26)*Q1017*VLOOKUP(AB1010,P1011:Q1020,2)</f>
        <v>1.3490450800217197E-4</v>
      </c>
      <c r="AC1017" s="61">
        <f>SQRT($T$57*VLOOKUP(AC1010,$P$51:$T$60,5))*(1-$X$26)*Q1017*VLOOKUP(AC1010,P1011:Q1020,2)</f>
        <v>6.6393087048023409E-4</v>
      </c>
      <c r="AD1017" s="61">
        <f>SQRT($T$57*VLOOKUP(AD1010,$P$51:$T$60,5))*(1-$Y$26)*Q1017*VLOOKUP(AD1010,P1011:Q1020,2)</f>
        <v>7.7444842053888492E-4</v>
      </c>
      <c r="AE1017" s="155">
        <f>SQRT($T$57*VLOOKUP(AE1010,$P$51:$T$60,5))*(1-$Z$26)*Q1017*VLOOKUP(AE1010,P1011:Q1020,2)</f>
        <v>7.1485572249764193E-4</v>
      </c>
      <c r="AF1017" s="84">
        <f>$U$57*Q1017</f>
        <v>9.4011282942068639E-7</v>
      </c>
      <c r="AG1017" s="82"/>
      <c r="AH1017" s="65"/>
      <c r="AI1017" s="61"/>
      <c r="AJ1017" s="66" t="s">
        <v>587</v>
      </c>
      <c r="AK1017" s="61" t="e">
        <f>IF(ATAN(AK1016)&lt;0,ATAN(AK1016)+PI(),ATAN(AK1016))</f>
        <v>#NUM!</v>
      </c>
      <c r="AL1017" s="61"/>
      <c r="AM1017" s="50"/>
      <c r="AN1017" s="65"/>
      <c r="AO1017" s="65"/>
      <c r="AP1017" s="65"/>
      <c r="AQ1017" s="65"/>
      <c r="AR1017" s="81"/>
      <c r="AS1017" s="59">
        <v>7</v>
      </c>
      <c r="AT1017" s="61">
        <f t="shared" si="174"/>
        <v>4.9335284646156045E-2</v>
      </c>
      <c r="AU1017" s="61">
        <f>SUMPRODUCT(Q1011:Q1020,$AZ$51:$AZ$60)</f>
        <v>0.23481514829060796</v>
      </c>
      <c r="AV1017" s="68">
        <f>IF($AA$13,EXP((AT1017/AH1012)*(AQ1016-1)-LN(AQ1016-AH1012)-AH1011*(2*AU1017/AH1011-AT1017/AH1012)*LN((AQ1016+2.41421536*AH1012)/(AQ1016-0.41421536*AH1012))/(AH1012*2.82842713)      ),1)</f>
        <v>8.0117645940138544</v>
      </c>
    </row>
    <row r="1018" spans="14:56" x14ac:dyDescent="0.25">
      <c r="N1018" s="82"/>
      <c r="O1018" s="172"/>
      <c r="P1018" s="78">
        <v>8</v>
      </c>
      <c r="Q1018" s="61">
        <f>N1003/N1006</f>
        <v>8.8114409278777422E-2</v>
      </c>
      <c r="R1018" s="62"/>
      <c r="S1018" s="62"/>
      <c r="T1018" s="60"/>
      <c r="U1018" s="63"/>
      <c r="V1018" s="153">
        <f>SQRT($T$58*VLOOKUP(V1010,$P$51:$T$60,5))*(1-$Q$27)*Q1018*VLOOKUP(V1010,P1011:Q1020,2)</f>
        <v>1.5094614876596504E-3</v>
      </c>
      <c r="W1018" s="61">
        <f>SQRT($T$58*VLOOKUP(W1010,$P$51:$T$60,5))*(1-$R$27)*Q1018*VLOOKUP(W1010,P1011:Q1020,2)</f>
        <v>3.9072066888124549E-3</v>
      </c>
      <c r="X1018" s="61">
        <f>SQRT($T$58*VLOOKUP(X1010,$P$51:$T$60,5))*(1-$S$27)*Q1018*VLOOKUP(X1010,P1011:Q1020,2)</f>
        <v>6.3191281039796402E-3</v>
      </c>
      <c r="Y1018" s="61">
        <f>SQRT($T$58*VLOOKUP(Y1010,$P$51:$T$60,5))*(1-$T$27)*Q1018*VLOOKUP(Y1010,P1011:Q1020,2)</f>
        <v>8.3685478634224642E-3</v>
      </c>
      <c r="Z1018" s="61">
        <f>SQRT($T$58*VLOOKUP(Z1010,$P$51:$T$60,5))*(1-$U$27)*Q1018*VLOOKUP(Z1010,P1011:Q1020,2)</f>
        <v>8.1973699568869771E-3</v>
      </c>
      <c r="AA1018" s="61">
        <f>SQRT($T$58*VLOOKUP(AA1010,$P$51:$T$60,5))*(1-$V$27)*Q1018*VLOOKUP(AA1010,P1011:Q1020,2)</f>
        <v>1.0629057498755102E-2</v>
      </c>
      <c r="AB1018" s="61">
        <f>SQRT($T$58*VLOOKUP(AB1010,$P$51:$T$60,5))*(1-$W$27)*Q1018*VLOOKUP(AB1010,P1011:Q1020,2)</f>
        <v>6.6393087048023419E-4</v>
      </c>
      <c r="AC1018" s="61">
        <f>SQRT($T$58*VLOOKUP(AC1010,$P$51:$T$60,5))*(1-$X$27)*Q1018*VLOOKUP(AC1010,P1011:Q1020,2)</f>
        <v>3.159201714008832E-3</v>
      </c>
      <c r="AD1018" s="61">
        <f>SQRT($T$58*VLOOKUP(AD1010,$P$51:$T$60,5))*(1-$Y$27)*Q1018*VLOOKUP(AD1010,P1011:Q1020,2)</f>
        <v>4.1087068784430979E-3</v>
      </c>
      <c r="AE1018" s="155">
        <f>SQRT($T$58*VLOOKUP(AE1010,$P$51:$T$60,5))*(1-$Z$27)*Q1018*VLOOKUP(AE1010,P1011:Q1020,2)</f>
        <v>3.5743535881232872E-3</v>
      </c>
      <c r="AF1018" s="84">
        <f>$U$58*Q1018</f>
        <v>2.3505652948042727E-6</v>
      </c>
      <c r="AG1018" s="59" t="s">
        <v>582</v>
      </c>
      <c r="AH1018" s="61">
        <f>AH1014*AH1015/6-AH1016/2-AH1014^3/27</f>
        <v>-2.1651632747368553E-2</v>
      </c>
      <c r="AI1018" s="61"/>
      <c r="AJ1018" s="66" t="s">
        <v>573</v>
      </c>
      <c r="AK1018" s="61" t="e">
        <f>2*SQRT(AH1019)*COS(AK1017/3)-AH1014/3</f>
        <v>#NUM!</v>
      </c>
      <c r="AL1018" s="69" t="e">
        <f>AK1018^3+AH1014*AK1018^2+AH1015*AK1018+AH1016</f>
        <v>#NUM!</v>
      </c>
      <c r="AM1018" s="50"/>
      <c r="AN1018" s="65"/>
      <c r="AO1018" s="65"/>
      <c r="AP1018" s="65"/>
      <c r="AQ1018" s="65"/>
      <c r="AR1018" s="81"/>
      <c r="AS1018" s="59">
        <v>8</v>
      </c>
      <c r="AT1018" s="61">
        <f t="shared" si="174"/>
        <v>5.4723128868748194E-2</v>
      </c>
      <c r="AU1018" s="61">
        <f>SUMPRODUCT(Q1011:Q1020,$BA$51:$BA$60)</f>
        <v>0.48175149864998335</v>
      </c>
      <c r="AV1018" s="68">
        <f>IF($AA$14,EXP((AT1018/AH1012)*(AQ1016-1)-LN(AQ1016-AH1012)-AH1011*(2*AU1018/AH1011-AT1018/AH1012)*LN((AQ1016+2.41421536*AH1012)/(AQ1016-0.41421536*AH1012))/(AH1012*2.82842713)      ),1)</f>
        <v>1.1867180463947427</v>
      </c>
    </row>
    <row r="1019" spans="14:56" x14ac:dyDescent="0.25">
      <c r="N1019" s="82"/>
      <c r="O1019" s="172"/>
      <c r="P1019" s="78">
        <v>9</v>
      </c>
      <c r="Q1019" s="61">
        <f>N1004/N1006</f>
        <v>0.10887503245898643</v>
      </c>
      <c r="R1019" s="62"/>
      <c r="S1019" s="62"/>
      <c r="T1019" s="60"/>
      <c r="U1019" s="63"/>
      <c r="V1019" s="153">
        <f>SQRT($T$59*VLOOKUP(V1010,$P$51:$T$60,5))*(1-$Q$28)*Q1019*VLOOKUP(V1010,P1011:Q1020,2)</f>
        <v>2.1938973749687373E-3</v>
      </c>
      <c r="W1019" s="61">
        <f>SQRT($T$59*VLOOKUP(W1010,$P$51:$T$60,5))*(1-$R$28)*Q1019*VLOOKUP(W1010,P1011:Q1020,2)</f>
        <v>5.9471164830769002E-3</v>
      </c>
      <c r="X1019" s="61">
        <f>SQRT($T$59*VLOOKUP(X1010,$P$51:$T$60,5))*(1-$S$28)*Q1019*VLOOKUP(X1010,P1011:Q1020,2)</f>
        <v>9.482550730357555E-3</v>
      </c>
      <c r="Y1019" s="61">
        <f>SQRT($T$59*VLOOKUP(Y1010,$P$51:$T$60,5))*(1-$T$28)*Q1019*VLOOKUP(Y1010,P1011:Q1020,2)</f>
        <v>1.3912775631755242E-2</v>
      </c>
      <c r="Z1019" s="61">
        <f>SQRT($T$59*VLOOKUP(Z1010,$P$51:$T$60,5))*(1-$U$28)*Q1019*VLOOKUP(Z1010,P1011:Q1020,2)</f>
        <v>1.2786006307952208E-2</v>
      </c>
      <c r="AA1019" s="61">
        <f>SQRT($T$59*VLOOKUP(AA1010,$P$51:$T$60,5))*(1-$V$28)*Q1019*VLOOKUP(AA1010,P1011:Q1020,2)</f>
        <v>1.6348249020684907E-2</v>
      </c>
      <c r="AB1019" s="61">
        <f>SQRT($T$59*VLOOKUP(AB1010,$P$51:$T$60,5))*(1-$W$28)*Q1019*VLOOKUP(AB1010,P1011:Q1020,2)</f>
        <v>7.7444842053888481E-4</v>
      </c>
      <c r="AC1019" s="61">
        <f>SQRT($T$59*VLOOKUP(AC1010,$P$51:$T$60,5))*(1-$X$28)*Q1019*VLOOKUP(AC1010,P1011:Q1020,2)</f>
        <v>4.1087068784430979E-3</v>
      </c>
      <c r="AD1019" s="61">
        <f>SQRT($T$59*VLOOKUP(AD1010,$P$51:$T$60,5))*(1-$Y$28)*Q1019*VLOOKUP(AD1010,P1011:Q1020,2)</f>
        <v>6.5590705693434536E-3</v>
      </c>
      <c r="AE1019" s="155">
        <f>SQRT($T$59*VLOOKUP(AE1010,$P$51:$T$60,5))*(1-$Z$28)*Q1019*VLOOKUP(AE1010,P1011:Q1020,2)</f>
        <v>5.4511747086748337E-3</v>
      </c>
      <c r="AF1019" s="84">
        <f>$U$59*Q1019</f>
        <v>2.9410262625552335E-6</v>
      </c>
      <c r="AG1019" s="59" t="s">
        <v>558</v>
      </c>
      <c r="AH1019" s="61">
        <f>AH1014^2/9-AH1015/3</f>
        <v>-0.1037556737712502</v>
      </c>
      <c r="AI1019" s="61"/>
      <c r="AJ1019" s="66" t="s">
        <v>574</v>
      </c>
      <c r="AK1019" s="61" t="e">
        <f>2*SQRT(AH1019)*COS((AK1017+2*PI())/3)-AH1014/3</f>
        <v>#NUM!</v>
      </c>
      <c r="AL1019" s="69" t="e">
        <f>AK1019^3+AK1019^2*AH1014+AK1019*AH1015+AH1016</f>
        <v>#NUM!</v>
      </c>
      <c r="AM1019" s="50"/>
      <c r="AN1019" s="65"/>
      <c r="AO1019" s="50"/>
      <c r="AP1019" s="65"/>
      <c r="AQ1019" s="65"/>
      <c r="AR1019" s="81"/>
      <c r="AS1019" s="59">
        <v>9</v>
      </c>
      <c r="AT1019" s="61">
        <f t="shared" si="174"/>
        <v>5.5413571276127595E-2</v>
      </c>
      <c r="AU1019" s="61">
        <f>SUMPRODUCT(Q1011:Q1020,$BB$51:$BB$60)</f>
        <v>0.59958801671221851</v>
      </c>
      <c r="AV1019" s="68">
        <f>IF($AA$15,EXP((AT1019/AH1012)*(AQ1016-1)-LN(AQ1016-AH1012)-AH1011*(2*AU1019/AH1011-AT1019/AH1012)*LN((AQ1016+2.41421536*AH1012)/(AQ1016-0.41421536*AH1012))/(AH1012*2.82842713)      ),1)</f>
        <v>0.45596616122409633</v>
      </c>
    </row>
    <row r="1020" spans="14:56" x14ac:dyDescent="0.25">
      <c r="N1020" s="82"/>
      <c r="O1020" s="172"/>
      <c r="P1020" s="78">
        <v>10</v>
      </c>
      <c r="Q1020" s="61">
        <f>N1005/N1006</f>
        <v>9.6045979877510068E-2</v>
      </c>
      <c r="R1020" s="62"/>
      <c r="S1020" s="62"/>
      <c r="T1020" s="60"/>
      <c r="U1020" s="63"/>
      <c r="V1020" s="153">
        <f>SQRT($T$60*VLOOKUP(V1010,$P$51:$T$60,5))*(1-$Q$29)*Q1020*VLOOKUP(V1010,P1011:Q1020,2)</f>
        <v>1.9477331798708811E-3</v>
      </c>
      <c r="W1020" s="61">
        <f>SQRT($T$60*VLOOKUP(W1010,$P$51:$T$60,5))*(1-$R$29)*Q1020*VLOOKUP(W1010,P1011:Q1020,2)</f>
        <v>5.3437297635115233E-3</v>
      </c>
      <c r="X1020" s="61">
        <f>SQRT($T$60*VLOOKUP(X1010,$P$51:$T$60,5))*(1-$S$29)*Q1020*VLOOKUP(X1010,P1011:Q1020,2)</f>
        <v>8.6393865235248439E-3</v>
      </c>
      <c r="Y1020" s="61">
        <f>SQRT($T$60*VLOOKUP(Y1010,$P$51:$T$60,5))*(1-$T$29)*Q1020*VLOOKUP(Y1010,P1011:Q1020,2)</f>
        <v>1.0496675165995992E-2</v>
      </c>
      <c r="Z1020" s="61">
        <f>SQRT($T$60*VLOOKUP(Z1010,$P$51:$T$60,5))*(1-$U$29)*Q1020*VLOOKUP(Z1010,P1011:Q1020,2)</f>
        <v>1.115506576263567E-2</v>
      </c>
      <c r="AA1020" s="61">
        <f>SQRT($T$60*VLOOKUP(AA1010,$P$51:$T$60,5))*(1-$V$29)*Q1020*VLOOKUP(AA1010,P1011:Q1020,2)</f>
        <v>1.4500382258373686E-2</v>
      </c>
      <c r="AB1020" s="61">
        <f>SQRT($T$60*VLOOKUP(AB1010,$P$51:$T$60,5))*(1-$W$29)*Q1020*VLOOKUP(AB1010,P1011:Q1020,2)</f>
        <v>7.1485572249764182E-4</v>
      </c>
      <c r="AC1020" s="61">
        <f>SQRT($T$60*VLOOKUP(AC1010,$P$51:$T$60,5))*(1-$X$29)*Q1020*VLOOKUP(AC1010,P1011:Q1020,2)</f>
        <v>3.5743535881232881E-3</v>
      </c>
      <c r="AD1020" s="61">
        <f>SQRT($T$60*VLOOKUP(AD1010,$P$51:$T$60,5))*(1-$Y$29)*Q1020*VLOOKUP(AD1010,P1011:Q1020,2)</f>
        <v>5.4511747086748328E-3</v>
      </c>
      <c r="AE1020" s="155">
        <f>SQRT($T$60*VLOOKUP(AE1010,$P$51:$T$60,5))*(1-$Z$29)*Q1020*VLOOKUP(AE1010,P1011:Q1020,2)</f>
        <v>4.5304140869261277E-3</v>
      </c>
      <c r="AF1020" s="84">
        <f>$U$60*Q1020</f>
        <v>3.4840553871939988E-6</v>
      </c>
      <c r="AG1020" s="59" t="s">
        <v>72</v>
      </c>
      <c r="AH1020" s="63">
        <f>AH1018^2-AH1019^3</f>
        <v>1.5857479135068088E-3</v>
      </c>
      <c r="AI1020" s="61"/>
      <c r="AJ1020" s="66" t="s">
        <v>575</v>
      </c>
      <c r="AK1020" s="61" t="e">
        <f>2*SQRT(AH1019)*COS((AK1017+4*PI())/3)-AH1014/3</f>
        <v>#NUM!</v>
      </c>
      <c r="AL1020" s="69" t="e">
        <f>AK1020^3+AK1020^2*AH1014+AH1015*AK1020+AH1016</f>
        <v>#NUM!</v>
      </c>
      <c r="AM1020" s="50"/>
      <c r="AN1020" s="65"/>
      <c r="AO1020" s="50"/>
      <c r="AP1020" s="65"/>
      <c r="AQ1020" s="65"/>
      <c r="AR1020" s="81"/>
      <c r="AS1020" s="59">
        <v>10</v>
      </c>
      <c r="AT1020" s="61">
        <f t="shared" si="174"/>
        <v>7.4413442121268769E-2</v>
      </c>
      <c r="AU1020" s="61">
        <f>SUMPRODUCT(Q1011:Q1020,$BC$51:$BC$60)</f>
        <v>0.58144344983031626</v>
      </c>
      <c r="AV1020" s="68">
        <f>IF($AA$16,EXP((AT1020/AH1012)*(AQ1016-1)-LN(AQ1016-AH1012)-AH1011*(2*AU1020/AH1011-AT1020/AH1012)*LN((AQ1016+2.41421536*AH1012)/(AQ1016-0.41421536*AH1012))/(AH1012*2.82842713)      ),1)</f>
        <v>0.83642818941386976</v>
      </c>
      <c r="AW1020" s="65"/>
      <c r="AX1020" s="65"/>
      <c r="AY1020" s="65"/>
      <c r="AZ1020" s="65"/>
      <c r="BA1020" s="65"/>
      <c r="BB1020" s="65"/>
      <c r="BC1020" s="65"/>
      <c r="BD1020" s="65"/>
    </row>
    <row r="1021" spans="14:56" x14ac:dyDescent="0.25">
      <c r="N1021" s="173"/>
      <c r="O1021" s="80"/>
      <c r="P1021" s="93"/>
      <c r="Q1021" s="72">
        <f>SUM(Q1011:Q1020)</f>
        <v>0.99999999999999989</v>
      </c>
      <c r="R1021" s="73"/>
      <c r="S1021" s="73"/>
      <c r="T1021" s="73"/>
      <c r="U1021" s="73"/>
      <c r="V1021" s="70"/>
      <c r="W1021" s="73"/>
      <c r="X1021" s="73"/>
      <c r="Y1021" s="73"/>
      <c r="Z1021" s="73"/>
      <c r="AA1021" s="73"/>
      <c r="AB1021" s="73"/>
      <c r="AC1021" s="73"/>
      <c r="AD1021" s="73"/>
      <c r="AE1021" s="88">
        <f>SUM(V1011:AE1020)</f>
        <v>0.98094535243175673</v>
      </c>
      <c r="AF1021" s="85">
        <f>SUM(AF1011:AF1020)</f>
        <v>5.2198758008787829E-5</v>
      </c>
      <c r="AG1021" s="70"/>
      <c r="AH1021" s="73"/>
      <c r="AI1021" s="74"/>
      <c r="AJ1021" s="75"/>
      <c r="AK1021" s="74"/>
      <c r="AL1021" s="74"/>
      <c r="AM1021" s="76"/>
      <c r="AN1021" s="73"/>
      <c r="AO1021" s="76"/>
      <c r="AP1021" s="73"/>
      <c r="AQ1021" s="73"/>
      <c r="AR1021" s="80"/>
      <c r="AS1021" s="70"/>
      <c r="AT1021" s="73"/>
      <c r="AU1021" s="73"/>
      <c r="AV1021" s="77"/>
      <c r="AW1021" s="65"/>
      <c r="AX1021" s="65"/>
      <c r="AY1021" s="65"/>
      <c r="AZ1021" s="65"/>
      <c r="BA1021" s="65"/>
      <c r="BB1021" s="65"/>
      <c r="BC1021" s="65"/>
      <c r="BD1021" s="65"/>
    </row>
    <row r="1022" spans="14:56" x14ac:dyDescent="0.25">
      <c r="N1022" s="82" t="s">
        <v>590</v>
      </c>
      <c r="O1022" s="81"/>
      <c r="P1022" s="171"/>
      <c r="Q1022" s="57" t="s">
        <v>560</v>
      </c>
      <c r="R1022" s="55"/>
      <c r="S1022" s="55"/>
      <c r="T1022" s="55"/>
      <c r="U1022" s="56"/>
      <c r="V1022" s="54">
        <v>1</v>
      </c>
      <c r="W1022" s="55">
        <v>2</v>
      </c>
      <c r="X1022" s="55">
        <v>3</v>
      </c>
      <c r="Y1022" s="55">
        <v>4</v>
      </c>
      <c r="Z1022" s="55">
        <v>5</v>
      </c>
      <c r="AA1022" s="55">
        <v>6</v>
      </c>
      <c r="AB1022" s="55">
        <v>7</v>
      </c>
      <c r="AC1022" s="55">
        <v>8</v>
      </c>
      <c r="AD1022" s="55">
        <v>9</v>
      </c>
      <c r="AE1022" s="58">
        <v>10</v>
      </c>
      <c r="AF1022" s="83"/>
      <c r="AG1022" s="54"/>
      <c r="AH1022" s="55"/>
      <c r="AI1022" s="55"/>
      <c r="AJ1022" s="55"/>
      <c r="AK1022" s="55"/>
      <c r="AL1022" s="55"/>
      <c r="AM1022" s="55"/>
      <c r="AN1022" s="55"/>
      <c r="AO1022" s="55"/>
      <c r="AP1022" s="55"/>
      <c r="AQ1022" s="55"/>
      <c r="AR1022" s="58"/>
      <c r="AS1022" s="54"/>
      <c r="AT1022" s="55" t="s">
        <v>565</v>
      </c>
      <c r="AU1022" s="55" t="s">
        <v>577</v>
      </c>
      <c r="AV1022" s="58" t="s">
        <v>590</v>
      </c>
      <c r="AW1022" s="65"/>
      <c r="AX1022" s="65"/>
      <c r="AY1022" s="65"/>
      <c r="AZ1022" s="65"/>
      <c r="BA1022" s="65"/>
      <c r="BB1022" s="65"/>
      <c r="BC1022" s="65"/>
      <c r="BD1022" s="65"/>
    </row>
    <row r="1023" spans="14:56" x14ac:dyDescent="0.25">
      <c r="N1023" s="82"/>
      <c r="O1023" s="81"/>
      <c r="P1023" s="78">
        <v>1</v>
      </c>
      <c r="Q1023" s="61">
        <f>O996/O1006</f>
        <v>0.20818020922348163</v>
      </c>
      <c r="R1023" s="60"/>
      <c r="S1023" s="60"/>
      <c r="T1023" s="61"/>
      <c r="U1023" s="62"/>
      <c r="V1023" s="153">
        <f>SQRT($T$51*VLOOKUP(V1022,$P$51:$T$60,5))*(1-$Q$20)*Q1023*VLOOKUP(V1022,P1023:Q1032,2)</f>
        <v>8.9009970038128813E-3</v>
      </c>
      <c r="W1023" s="61">
        <f>SQRT($T$51*VLOOKUP(W1022,$P$51:$T$60,5))*(1-$R$20)*Q1023*VLOOKUP(W1022,P1023:Q1032,2)</f>
        <v>6.9600179751591346E-3</v>
      </c>
      <c r="X1023" s="61">
        <f>SQRT($T$51*VLOOKUP(X1022,$P$51:$T$60,5))*(1-$S$20)*Q1023*VLOOKUP(X1022,P1023:Q1032,2)</f>
        <v>3.9876822454023081E-3</v>
      </c>
      <c r="Y1023" s="61">
        <f>SQRT($T$51*VLOOKUP(Y1022,$P$51:$T$60,5))*(1-$T$20)*Q1023*VLOOKUP(Y1022,P1023:Q1032,2)</f>
        <v>2.4474962224208994E-3</v>
      </c>
      <c r="Z1023" s="61">
        <f>SQRT($T$51*VLOOKUP(Z1022,$P$51:$T$60,5))*(1-$U$20)*Q1023*VLOOKUP(Z1022,P1023:Q1032,2)</f>
        <v>2.4091901701945246E-3</v>
      </c>
      <c r="AA1023" s="61">
        <f>SQRT($T$51*VLOOKUP(AA1022,$P$51:$T$60,5))*(1-$V$20)*Q1023*VLOOKUP(AA1022,P1023:Q1032,2)</f>
        <v>1.1902829914410449E-3</v>
      </c>
      <c r="AB1023" s="61">
        <f>SQRT($T$51*VLOOKUP(AB1022,$P$51:$T$60,5))*(1-$W$20)*Q1023*VLOOKUP(AB1022,P1023:Q1032,2)</f>
        <v>7.8671584733929125E-3</v>
      </c>
      <c r="AC1023" s="61">
        <f>SQRT($T$51*VLOOKUP(AC1022,$P$51:$T$60,5))*(1-$X$20)*Q1023*VLOOKUP(AC1022,P1023:Q1032,2)</f>
        <v>7.4875285976030784E-3</v>
      </c>
      <c r="AD1023" s="61">
        <f>SQRT($T$51*VLOOKUP(AD1022,$P$51:$T$60,5))*(1-$Y$20)*Q1023*VLOOKUP(AD1022,P1023:Q1032,2)</f>
        <v>4.6520557136571165E-3</v>
      </c>
      <c r="AE1023" s="155">
        <f>SQRT($T$51*VLOOKUP(AE1022,$P$51:$T$60,5))*(1-$Z$20)*Q1023*VLOOKUP(AE1022,P1023:Q1032,2)</f>
        <v>7.2659693191647621E-3</v>
      </c>
      <c r="AF1023" s="84">
        <f>$U$51*Q1023</f>
        <v>5.5796125100843126E-6</v>
      </c>
      <c r="AG1023" s="59" t="s">
        <v>69</v>
      </c>
      <c r="AH1023" s="61">
        <f>$AE$10*AE1033*100000/($T$3*$AE$9)^2</f>
        <v>0.27169056805350844</v>
      </c>
      <c r="AI1023" s="65" t="s">
        <v>583</v>
      </c>
      <c r="AJ1023" s="66" t="s">
        <v>573</v>
      </c>
      <c r="AK1023" s="61">
        <f>(AH1030+SQRT(AH1032))^(1/3)+(AH1030-SQRT(AH1032))^(1/3)-AH1026/3</f>
        <v>0.79388090927444122</v>
      </c>
      <c r="AL1023" s="63">
        <f>AK1023^3+AH1026*AK1023^2+AH1027*AK1023+AH1028</f>
        <v>0</v>
      </c>
      <c r="AM1023" s="65" t="s">
        <v>573</v>
      </c>
      <c r="AN1023" s="61">
        <f>IF(AH1032&gt;=0,AK1023,AK1030)</f>
        <v>0.79388090927444122</v>
      </c>
      <c r="AO1023" s="61">
        <f>IF(AN1023&lt;AN1024,AN1024,AN1023)</f>
        <v>0.79388090927444122</v>
      </c>
      <c r="AP1023" s="61">
        <f>AO1023</f>
        <v>0.79388090927444122</v>
      </c>
      <c r="AQ1023" s="67">
        <f>IF(AP1023&lt;AP1024,AP1024,AP1023)</f>
        <v>0.79388090927444122</v>
      </c>
      <c r="AR1023" s="81"/>
      <c r="AS1023" s="59">
        <v>1</v>
      </c>
      <c r="AT1023" s="61">
        <f>AT1011</f>
        <v>5.4980683411787988E-2</v>
      </c>
      <c r="AU1023" s="61">
        <f>SUMPRODUCT(Q1023:Q1032,$AT$51:$AT$60)</f>
        <v>0.21494880880873835</v>
      </c>
      <c r="AV1023" s="68">
        <f>IF($AA$7,EXP((AT1023/AH1024)*(AQ1028-1)-LN(AQ1028-AH1024)-AH1023*(2*AU1023/AH1023-AT1023/AH1024)*LN((AQ1028+2.41421536*AH1024)/(AQ1028-0.41421536*AH1024))/(AH1024*2.82842713)      ),1)</f>
        <v>0.91217855429395378</v>
      </c>
      <c r="AW1023" s="61"/>
      <c r="AX1023" s="61"/>
      <c r="AY1023" s="61"/>
      <c r="AZ1023" s="61"/>
      <c r="BA1023" s="61"/>
      <c r="BB1023" s="61"/>
      <c r="BC1023" s="61"/>
      <c r="BD1023" s="65"/>
    </row>
    <row r="1024" spans="14:56" x14ac:dyDescent="0.25">
      <c r="N1024" s="82"/>
      <c r="O1024" s="81"/>
      <c r="P1024" s="78">
        <v>2</v>
      </c>
      <c r="Q1024" s="61">
        <f>O997/O1006</f>
        <v>9.3710882532993561E-2</v>
      </c>
      <c r="R1024" s="60"/>
      <c r="S1024" s="60"/>
      <c r="T1024" s="61"/>
      <c r="U1024" s="62"/>
      <c r="V1024" s="153">
        <f>SQRT($T$52*VLOOKUP(V1022,$P$51:$T$60,5))*(1-$Q$21)*Q1024*VLOOKUP(V1022,P1023:Q1032,2)</f>
        <v>6.9600179751591355E-3</v>
      </c>
      <c r="W1024" s="61">
        <f>SQRT($T$52*VLOOKUP(W1022,$P$51:$T$60,5))*(1-$R$21)*Q1024*VLOOKUP(W1022,P1023:Q1032,2)</f>
        <v>5.4141049119418652E-3</v>
      </c>
      <c r="X1024" s="61">
        <f>SQRT($T$52*VLOOKUP(X1022,$P$51:$T$60,5))*(1-$S$21)*Q1024*VLOOKUP(X1022,P1023:Q1032,2)</f>
        <v>3.1507188336028012E-3</v>
      </c>
      <c r="Y1024" s="61">
        <f>SQRT($T$52*VLOOKUP(Y1022,$P$51:$T$60,5))*(1-$T$21)*Q1024*VLOOKUP(Y1022,P1023:Q1032,2)</f>
        <v>1.7488370222002068E-3</v>
      </c>
      <c r="Z1024" s="61">
        <f>SQRT($T$52*VLOOKUP(Z1022,$P$51:$T$60,5))*(1-$U$21)*Q1024*VLOOKUP(Z1022,P1023:Q1032,2)</f>
        <v>1.9412339675453989E-3</v>
      </c>
      <c r="AA1024" s="61">
        <f>SQRT($T$52*VLOOKUP(AA1022,$P$51:$T$60,5))*(1-$V$21)*Q1024*VLOOKUP(AA1022,P1023:Q1032,2)</f>
        <v>9.4275510521465923E-4</v>
      </c>
      <c r="AB1024" s="61">
        <f>SQRT($T$52*VLOOKUP(AB1022,$P$51:$T$60,5))*(1-$W$21)*Q1024*VLOOKUP(AB1022,P1023:Q1032,2)</f>
        <v>6.0064834388260258E-3</v>
      </c>
      <c r="AC1024" s="61">
        <f>SQRT($T$52*VLOOKUP(AC1022,$P$51:$T$60,5))*(1-$X$21)*Q1024*VLOOKUP(AC1022,P1023:Q1032,2)</f>
        <v>5.5804403511227124E-3</v>
      </c>
      <c r="AD1024" s="61">
        <f>SQRT($T$52*VLOOKUP(AD1022,$P$51:$T$60,5))*(1-$Y$21)*Q1024*VLOOKUP(AD1022,P1023:Q1032,2)</f>
        <v>3.6309533655359662E-3</v>
      </c>
      <c r="AE1024" s="155">
        <f>SQRT($T$52*VLOOKUP(AE1022,$P$51:$T$60,5))*(1-$Z$21)*Q1024*VLOOKUP(AE1022,P1023:Q1032,2)</f>
        <v>5.7397663252449355E-3</v>
      </c>
      <c r="AF1024" s="84">
        <f>$U$52*Q1024</f>
        <v>3.790614133981666E-6</v>
      </c>
      <c r="AG1024" s="59" t="s">
        <v>65</v>
      </c>
      <c r="AH1024" s="61">
        <f>AF1033*$AE$10*100000/($T$3*$AE$9)</f>
        <v>6.5231209621952696E-2</v>
      </c>
      <c r="AI1024" s="61"/>
      <c r="AJ1024" s="66" t="s">
        <v>574</v>
      </c>
      <c r="AK1024" s="66" t="e">
        <f>1/0</f>
        <v>#DIV/0!</v>
      </c>
      <c r="AL1024" s="61"/>
      <c r="AM1024" s="65" t="s">
        <v>574</v>
      </c>
      <c r="AN1024" s="66">
        <f>IF(AH1032&gt;=0,0,AK1031)</f>
        <v>0</v>
      </c>
      <c r="AO1024" s="61">
        <f>IF(AN1023&lt;AN1024,AN1023,AN1024)</f>
        <v>0</v>
      </c>
      <c r="AP1024" s="61">
        <f>IF(AO1024&lt;AO1025,AO1025,AO1024)</f>
        <v>0</v>
      </c>
      <c r="AQ1024" s="67">
        <f>IF(AP1023&lt;AP1024,AP1023,AP1024)</f>
        <v>0</v>
      </c>
      <c r="AR1024" s="81"/>
      <c r="AS1024" s="59">
        <v>2</v>
      </c>
      <c r="AT1024" s="61">
        <f t="shared" ref="AT1024:AT1032" si="175">AT1012</f>
        <v>8.2978405430088234E-2</v>
      </c>
      <c r="AU1024" s="61">
        <f>SUMPRODUCT(Q1023:Q1032,$AU$51:$AU$60)</f>
        <v>0.36926200279052163</v>
      </c>
      <c r="AV1024" s="68">
        <f>IF($AA$8,EXP((AT1024/AH1024)*(AQ1028-1)-LN(AQ1028-AH1024)-AH1023*(2*AU1024/AH1023-AT1024/AH1024)*LN((AQ1028+2.41421536*AH1024)/(AQ1028-0.41421536*AH1024))/(AH1024*2.82842713)      ),1)</f>
        <v>0.66713929601782029</v>
      </c>
      <c r="AW1024" s="61"/>
      <c r="AX1024" s="61"/>
      <c r="AY1024" s="61"/>
      <c r="AZ1024" s="61"/>
      <c r="BA1024" s="61"/>
      <c r="BB1024" s="61"/>
      <c r="BC1024" s="61"/>
      <c r="BD1024" s="65"/>
    </row>
    <row r="1025" spans="14:117" x14ac:dyDescent="0.25">
      <c r="N1025" s="82"/>
      <c r="O1025" s="81"/>
      <c r="P1025" s="78">
        <v>3</v>
      </c>
      <c r="Q1025" s="61">
        <f>O998/O1006</f>
        <v>3.9849094303482172E-2</v>
      </c>
      <c r="R1025" s="60"/>
      <c r="S1025" s="60"/>
      <c r="T1025" s="61"/>
      <c r="U1025" s="62"/>
      <c r="V1025" s="153">
        <f>SQRT($T$53*VLOOKUP(V1022,$P$51:$T$60,5))*(1-$Q$22)*Q1025*VLOOKUP(V1022,P1023:Q1032,2)</f>
        <v>3.9876822454023072E-3</v>
      </c>
      <c r="W1025" s="61">
        <f>SQRT($T$53*VLOOKUP(W1022,$P$51:$T$60,5))*(1-$R$22)*Q1025*VLOOKUP(W1022,P1023:Q1032,2)</f>
        <v>3.1507188336028008E-3</v>
      </c>
      <c r="X1025" s="61">
        <f>SQRT($T$53*VLOOKUP(X1022,$P$51:$T$60,5))*(1-$S$22)*Q1025*VLOOKUP(X1022,P1023:Q1032,2)</f>
        <v>1.8375899400630044E-3</v>
      </c>
      <c r="Y1025" s="61">
        <f>SQRT($T$53*VLOOKUP(Y1022,$P$51:$T$60,5))*(1-$T$22)*Q1025*VLOOKUP(Y1022,P1023:Q1032,2)</f>
        <v>1.1233273556986961E-3</v>
      </c>
      <c r="Z1025" s="61">
        <f>SQRT($T$53*VLOOKUP(Z1022,$P$51:$T$60,5))*(1-$U$22)*Q1025*VLOOKUP(Z1022,P1023:Q1032,2)</f>
        <v>1.1321738928961784E-3</v>
      </c>
      <c r="AA1025" s="61">
        <f>SQRT($T$53*VLOOKUP(AA1022,$P$51:$T$60,5))*(1-$V$22)*Q1025*VLOOKUP(AA1022,P1023:Q1032,2)</f>
        <v>5.3877490914169086E-4</v>
      </c>
      <c r="AB1025" s="61">
        <f>SQRT($T$53*VLOOKUP(AB1022,$P$51:$T$60,5))*(1-$W$22)*Q1025*VLOOKUP(AB1022,P1023:Q1032,2)</f>
        <v>3.3749712178004943E-3</v>
      </c>
      <c r="AC1025" s="61">
        <f>SQRT($T$53*VLOOKUP(AC1022,$P$51:$T$60,5))*(1-$X$22)*Q1025*VLOOKUP(AC1022,P1023:Q1032,2)</f>
        <v>3.2814388813621892E-3</v>
      </c>
      <c r="AD1025" s="61">
        <f>SQRT($T$53*VLOOKUP(AD1022,$P$51:$T$60,5))*(1-$Y$22)*Q1025*VLOOKUP(AD1022,P1023:Q1032,2)</f>
        <v>2.1049630482960074E-3</v>
      </c>
      <c r="AE1025" s="155">
        <f>SQRT($T$53*VLOOKUP(AE1022,$P$51:$T$60,5))*(1-$Z$22)*Q1025*VLOOKUP(AE1022,P1023:Q1032,2)</f>
        <v>3.3739427151943668E-3</v>
      </c>
      <c r="AF1025" s="84">
        <f>$U$53*Q1025</f>
        <v>2.245271657483037E-6</v>
      </c>
      <c r="AG1025" s="82"/>
      <c r="AH1025" s="65"/>
      <c r="AI1025" s="61"/>
      <c r="AJ1025" s="66" t="s">
        <v>575</v>
      </c>
      <c r="AK1025" s="66" t="e">
        <f>1/0</f>
        <v>#DIV/0!</v>
      </c>
      <c r="AL1025" s="61"/>
      <c r="AM1025" s="65" t="s">
        <v>575</v>
      </c>
      <c r="AN1025" s="66">
        <f>IF(AH1032&gt;=0,0,AK1032)</f>
        <v>0</v>
      </c>
      <c r="AO1025" s="61">
        <f>AN1025</f>
        <v>0</v>
      </c>
      <c r="AP1025" s="61">
        <f>IF(AO1024&lt;AO1025,AO1024,AO1025)</f>
        <v>0</v>
      </c>
      <c r="AQ1025" s="67">
        <f>AP1025</f>
        <v>0</v>
      </c>
      <c r="AR1025" s="81"/>
      <c r="AS1025" s="59">
        <v>3</v>
      </c>
      <c r="AT1025" s="61">
        <f t="shared" si="175"/>
        <v>0.11558353539329831</v>
      </c>
      <c r="AU1025" s="61">
        <f>SUMPRODUCT(Q1023:Q1032,$AV$51:$AV$60)</f>
        <v>0.50489602454595195</v>
      </c>
      <c r="AV1025" s="68">
        <f>IF($AA$9,EXP((AT1025/AH1024)*(AQ1028-1)-LN(AQ1028-AH1024)-AH1023*(2*AU1025/AH1023-AT1025/AH1024)*LN((AQ1028+2.41421536*AH1024)/(AQ1028-0.41421536*AH1024))/(AH1024*2.82842713)      ),1)</f>
        <v>0.51372088736236765</v>
      </c>
      <c r="AW1025" s="61"/>
      <c r="AX1025" s="61"/>
      <c r="AY1025" s="61"/>
      <c r="AZ1025" s="61"/>
      <c r="BA1025" s="61"/>
      <c r="BB1025" s="61"/>
      <c r="BC1025" s="61"/>
    </row>
    <row r="1026" spans="14:117" x14ac:dyDescent="0.25">
      <c r="N1026" s="82"/>
      <c r="O1026" s="81"/>
      <c r="P1026" s="78">
        <v>4</v>
      </c>
      <c r="Q1026" s="61">
        <f>O999/O1006</f>
        <v>1.9272764549342371E-2</v>
      </c>
      <c r="R1026" s="60"/>
      <c r="S1026" s="60"/>
      <c r="T1026" s="61"/>
      <c r="U1026" s="62"/>
      <c r="V1026" s="153">
        <f>SQRT($T$54*VLOOKUP(V1022,$P$51:$T$60,5))*(1-$Q$23)*Q1026*VLOOKUP(V1022,P1023:Q1032,2)</f>
        <v>2.4474962224208998E-3</v>
      </c>
      <c r="W1026" s="61">
        <f>SQRT($T$54*VLOOKUP(W1022,$P$51:$T$60,5))*(1-$R$23)*Q1026*VLOOKUP(W1022,P1023:Q1032,2)</f>
        <v>1.7488370222002072E-3</v>
      </c>
      <c r="X1026" s="61">
        <f>SQRT($T$54*VLOOKUP(X1022,$P$51:$T$60,5))*(1-$S$23)*Q1026*VLOOKUP(X1022,P1023:Q1032,2)</f>
        <v>1.1233273556986961E-3</v>
      </c>
      <c r="Y1026" s="61">
        <f>SQRT($T$54*VLOOKUP(Y1022,$P$51:$T$60,5))*(1-$T$23)*Q1026*VLOOKUP(Y1022,P1023:Q1032,2)</f>
        <v>6.9125000758581275E-4</v>
      </c>
      <c r="Z1026" s="61">
        <f>SQRT($T$54*VLOOKUP(Z1022,$P$51:$T$60,5))*(1-$U$23)*Q1026*VLOOKUP(Z1022,P1023:Q1032,2)</f>
        <v>6.8929596687454433E-4</v>
      </c>
      <c r="AA1026" s="61">
        <f>SQRT($T$54*VLOOKUP(AA1022,$P$51:$T$60,5))*(1-$V$23)*Q1026*VLOOKUP(AA1022,P1023:Q1032,2)</f>
        <v>3.1438723044676184E-4</v>
      </c>
      <c r="AB1026" s="61">
        <f>SQRT($T$54*VLOOKUP(AB1022,$P$51:$T$60,5))*(1-$W$23)*Q1026*VLOOKUP(AB1022,P1023:Q1032,2)</f>
        <v>2.0817329535847383E-3</v>
      </c>
      <c r="AC1026" s="61">
        <f>SQRT($T$54*VLOOKUP(AC1022,$P$51:$T$60,5))*(1-$X$23)*Q1026*VLOOKUP(AC1022,P1023:Q1032,2)</f>
        <v>1.9914612584341993E-3</v>
      </c>
      <c r="AD1026" s="61">
        <f>SQRT($T$54*VLOOKUP(AD1022,$P$51:$T$60,5))*(1-$Y$23)*Q1026*VLOOKUP(AD1022,P1023:Q1032,2)</f>
        <v>1.4152973083109593E-3</v>
      </c>
      <c r="AE1026" s="155">
        <f>SQRT($T$54*VLOOKUP(AE1022,$P$51:$T$60,5))*(1-$Z$23)*Q1026*VLOOKUP(AE1022,P1023:Q1032,2)</f>
        <v>1.878543063520331E-3</v>
      </c>
      <c r="AF1026" s="84">
        <f>$U$54*Q1026</f>
        <v>1.3950942833215963E-6</v>
      </c>
      <c r="AG1026" s="59" t="s">
        <v>570</v>
      </c>
      <c r="AH1026" s="60">
        <f>AH1024-1</f>
        <v>-0.93476879037804728</v>
      </c>
      <c r="AI1026" s="61"/>
      <c r="AJ1026" s="66"/>
      <c r="AK1026" s="61"/>
      <c r="AL1026" s="61"/>
      <c r="AM1026" s="50"/>
      <c r="AN1026" s="65"/>
      <c r="AO1026" s="65"/>
      <c r="AP1026" s="65"/>
      <c r="AQ1026" s="65"/>
      <c r="AR1026" s="81"/>
      <c r="AS1026" s="59">
        <v>4</v>
      </c>
      <c r="AT1026" s="61">
        <f t="shared" si="175"/>
        <v>0.14849269129567372</v>
      </c>
      <c r="AU1026" s="61">
        <f>SUMPRODUCT(Q1023:Q1032,$AW$51:$AW$60)</f>
        <v>0.62803683015278011</v>
      </c>
      <c r="AV1026" s="68">
        <f>IF($AA$10,EXP((AT1026/AH1024)*(AQ1028-1)-LN(AQ1028-AH1024)-AH1023*(2*AU1026/AH1023-AT1026/AH1024)*LN((AQ1028+2.41421536*AH1024)/(AQ1028-0.41421536*AH1024))/(AH1024*2.82842713)      ),1)</f>
        <v>0.40751466799271135</v>
      </c>
      <c r="AW1026" s="61"/>
      <c r="AX1026" s="61"/>
      <c r="AY1026" s="61"/>
      <c r="AZ1026" s="61"/>
      <c r="BA1026" s="61"/>
      <c r="BB1026" s="61"/>
      <c r="BC1026" s="61"/>
    </row>
    <row r="1027" spans="14:117" x14ac:dyDescent="0.25">
      <c r="N1027" s="82"/>
      <c r="O1027" s="81"/>
      <c r="P1027" s="78">
        <v>5</v>
      </c>
      <c r="Q1027" s="61">
        <f>O1000/O1006</f>
        <v>1.9881780321608929E-2</v>
      </c>
      <c r="R1027" s="60"/>
      <c r="S1027" s="60"/>
      <c r="T1027" s="61"/>
      <c r="U1027" s="62"/>
      <c r="V1027" s="153">
        <f>SQRT($T$55*VLOOKUP(V1022,$P$51:$T$60,5))*(1-$Q$24)*Q1027*VLOOKUP(V1022,P1023:Q1032,2)</f>
        <v>2.4091901701945246E-3</v>
      </c>
      <c r="W1027" s="61">
        <f>SQRT($T$55*VLOOKUP(W1022,$P$51:$T$60,5))*(1-$R$24)*Q1027*VLOOKUP(W1022,P1023:Q1032,2)</f>
        <v>1.9412339675453987E-3</v>
      </c>
      <c r="X1027" s="61">
        <f>SQRT($T$55*VLOOKUP(X1022,$P$51:$T$60,5))*(1-$S$24)*Q1027*VLOOKUP(X1022,P1023:Q1032,2)</f>
        <v>1.1321738928961784E-3</v>
      </c>
      <c r="Y1027" s="61">
        <f>SQRT($T$55*VLOOKUP(Y1022,$P$51:$T$60,5))*(1-$T$24)*Q1027*VLOOKUP(Y1022,P1023:Q1032,2)</f>
        <v>6.8929596687454433E-4</v>
      </c>
      <c r="Z1027" s="61">
        <f>SQRT($T$55*VLOOKUP(Z1022,$P$51:$T$60,5))*(1-$U$24)*Q1027*VLOOKUP(Z1022,P1023:Q1032,2)</f>
        <v>6.867979016794897E-4</v>
      </c>
      <c r="AA1027" s="61">
        <f>SQRT($T$55*VLOOKUP(AA1022,$P$51:$T$60,5))*(1-$V$24)*Q1027*VLOOKUP(AA1022,P1023:Q1032,2)</f>
        <v>3.3841594432988664E-4</v>
      </c>
      <c r="AB1027" s="61">
        <f>SQRT($T$55*VLOOKUP(AB1022,$P$51:$T$60,5))*(1-$W$24)*Q1027*VLOOKUP(AB1022,P1023:Q1032,2)</f>
        <v>2.0224661649895126E-3</v>
      </c>
      <c r="AC1027" s="61">
        <f>SQRT($T$55*VLOOKUP(AC1022,$P$51:$T$60,5))*(1-$X$24)*Q1027*VLOOKUP(AC1022,P1023:Q1032,2)</f>
        <v>2.0154992597966187E-3</v>
      </c>
      <c r="AD1027" s="61">
        <f>SQRT($T$55*VLOOKUP(AD1022,$P$51:$T$60,5))*(1-$Y$24)*Q1027*VLOOKUP(AD1022,P1023:Q1032,2)</f>
        <v>1.3438635145730982E-3</v>
      </c>
      <c r="AE1027" s="155">
        <f>SQRT($T$55*VLOOKUP(AE1022,$P$51:$T$60,5))*(1-$Z$24)*Q1027*VLOOKUP(AE1022,P1023:Q1032,2)</f>
        <v>2.0626611183114981E-3</v>
      </c>
      <c r="AF1027" s="84">
        <f>$U$55*Q1027</f>
        <v>1.4388546348755884E-6</v>
      </c>
      <c r="AG1027" s="59" t="s">
        <v>571</v>
      </c>
      <c r="AH1027" s="60">
        <f>AH1023-3*AH1024*AH1024-2*AH1024</f>
        <v>0.12846281668337367</v>
      </c>
      <c r="AI1027" s="61" t="s">
        <v>584</v>
      </c>
      <c r="AJ1027" s="66" t="s">
        <v>585</v>
      </c>
      <c r="AK1027" s="61">
        <f>AH1030^2/AH1031^3</f>
        <v>1.7729744885341288</v>
      </c>
      <c r="AL1027" s="61"/>
      <c r="AM1027" s="50"/>
      <c r="AN1027" s="65"/>
      <c r="AO1027" s="65"/>
      <c r="AP1027" s="65"/>
      <c r="AQ1027" s="65"/>
      <c r="AR1027" s="81"/>
      <c r="AS1027" s="59">
        <v>5</v>
      </c>
      <c r="AT1027" s="61">
        <f t="shared" si="175"/>
        <v>0.14845922339919562</v>
      </c>
      <c r="AU1027" s="61">
        <f>SUMPRODUCT(Q1023:Q1032,$AX$51:$AX$60)</f>
        <v>0.61980385185226228</v>
      </c>
      <c r="AV1027" s="68">
        <f>IF($AA$11,EXP((AT1027/AH1024)*(AQ1028-1)-LN(AQ1028-AH1024)-AH1023*(2*AU1027/AH1023-AT1027/AH1024)*LN((AQ1028+2.41421536*AH1024)/(AQ1028-0.41421536*AH1024))/(AH1024*2.82842713)      ),1)</f>
        <v>0.41540761718324454</v>
      </c>
      <c r="AW1027" s="61"/>
      <c r="AX1027" s="61"/>
      <c r="AY1027" s="61"/>
      <c r="AZ1027" s="61"/>
      <c r="BA1027" s="61"/>
      <c r="BB1027" s="61"/>
      <c r="BC1027" s="61"/>
    </row>
    <row r="1028" spans="14:117" x14ac:dyDescent="0.25">
      <c r="N1028" s="82"/>
      <c r="O1028" s="81"/>
      <c r="P1028" s="78">
        <v>6</v>
      </c>
      <c r="Q1028" s="61">
        <f>O1001/O1006</f>
        <v>7.7696751062188282E-3</v>
      </c>
      <c r="R1028" s="60"/>
      <c r="S1028" s="60"/>
      <c r="T1028" s="61"/>
      <c r="U1028" s="62"/>
      <c r="V1028" s="153">
        <f>SQRT($T$56*VLOOKUP(V1022,$P$51:$T$60,5))*(1-$Q$25)*Q1028*VLOOKUP(V1022,P1023:Q1032,2)</f>
        <v>1.1902829914410449E-3</v>
      </c>
      <c r="W1028" s="61">
        <f>SQRT($T$56*VLOOKUP(W1022,$P$51:$T$60,5))*(1-$R$25)*Q1028*VLOOKUP(W1022,P1023:Q1032,2)</f>
        <v>9.4275510521465923E-4</v>
      </c>
      <c r="X1028" s="61">
        <f>SQRT($T$56*VLOOKUP(X1022,$P$51:$T$60,5))*(1-$S$25)*Q1028*VLOOKUP(X1022,P1023:Q1032,2)</f>
        <v>5.3877490914169086E-4</v>
      </c>
      <c r="Y1028" s="61">
        <f>SQRT($T$56*VLOOKUP(Y1022,$P$51:$T$60,5))*(1-$T$25)*Q1028*VLOOKUP(Y1022,P1023:Q1032,2)</f>
        <v>3.1438723044676189E-4</v>
      </c>
      <c r="Z1028" s="61">
        <f>SQRT($T$56*VLOOKUP(Z1022,$P$51:$T$60,5))*(1-$U$25)*Q1028*VLOOKUP(Z1022,P1023:Q1032,2)</f>
        <v>3.3841594432988664E-4</v>
      </c>
      <c r="AA1028" s="61">
        <f>SQRT($T$56*VLOOKUP(AA1022,$P$51:$T$60,5))*(1-$V$25)*Q1028*VLOOKUP(AA1022,P1023:Q1032,2)</f>
        <v>1.6675262270986796E-4</v>
      </c>
      <c r="AB1028" s="61">
        <f>SQRT($T$56*VLOOKUP(AB1022,$P$51:$T$60,5))*(1-$W$25)*Q1028*VLOOKUP(AB1022,P1023:Q1032,2)</f>
        <v>1.1002494153299382E-3</v>
      </c>
      <c r="AC1028" s="61">
        <f>SQRT($T$56*VLOOKUP(AC1022,$P$51:$T$60,5))*(1-$X$25)*Q1028*VLOOKUP(AC1022,P1023:Q1032,2)</f>
        <v>9.9064352253149597E-4</v>
      </c>
      <c r="AD1028" s="61">
        <f>SQRT($T$56*VLOOKUP(AD1022,$P$51:$T$60,5))*(1-$Y$25)*Q1028*VLOOKUP(AD1022,P1023:Q1032,2)</f>
        <v>6.51337426218927E-4</v>
      </c>
      <c r="AE1028" s="155">
        <f>SQRT($T$56*VLOOKUP(AE1022,$P$51:$T$60,5))*(1-$Z$25)*Q1028*VLOOKUP(AE1022,P1023:Q1032,2)</f>
        <v>1.0163650885929485E-3</v>
      </c>
      <c r="AF1028" s="84">
        <f>$U$56*Q1028</f>
        <v>6.9949444327150645E-7</v>
      </c>
      <c r="AG1028" s="59" t="s">
        <v>572</v>
      </c>
      <c r="AH1028" s="60">
        <f>-1*AH1023*AH1024+AH1024^2+AH1024^3</f>
        <v>-1.3190027669656041E-2</v>
      </c>
      <c r="AI1028" s="61"/>
      <c r="AJ1028" s="66" t="s">
        <v>586</v>
      </c>
      <c r="AK1028" s="61" t="e">
        <f>SQRT(1-AK1027)/SQRT(AK1027)*AH1030/ABS(AH1030)</f>
        <v>#NUM!</v>
      </c>
      <c r="AL1028" s="61"/>
      <c r="AM1028" s="50"/>
      <c r="AN1028" s="65"/>
      <c r="AO1028" s="65"/>
      <c r="AP1028" s="65" t="s">
        <v>589</v>
      </c>
      <c r="AQ1028" s="61">
        <f>AQ1023</f>
        <v>0.79388090927444122</v>
      </c>
      <c r="AR1028" s="81"/>
      <c r="AS1028" s="59">
        <v>6</v>
      </c>
      <c r="AT1028" s="61">
        <f t="shared" si="175"/>
        <v>0.18468301041282212</v>
      </c>
      <c r="AU1028" s="61">
        <f>SUMPRODUCT(Q1023:Q1032,$AY$51:$AY$60)</f>
        <v>0.78533340770021021</v>
      </c>
      <c r="AV1028" s="68">
        <f>IF($AA$12,EXP((AT1028/AH1024)*(AQ1028-1)-LN(AQ1028-AH1024)-AH1023*(2*AU1028/AH1023-AT1028/AH1024)*LN((AQ1028+2.41421536*AH1024)/(AQ1028-0.41421536*AH1024))/(AH1024*2.82842713)      ),1)</f>
        <v>0.30014113360795258</v>
      </c>
      <c r="AW1028" s="61"/>
      <c r="AX1028" s="61"/>
      <c r="AY1028" s="61"/>
      <c r="AZ1028" s="61"/>
      <c r="BA1028" s="61"/>
      <c r="BB1028" s="61"/>
      <c r="BC1028" s="61"/>
    </row>
    <row r="1029" spans="14:117" x14ac:dyDescent="0.25">
      <c r="N1029" s="82"/>
      <c r="O1029" s="81"/>
      <c r="P1029" s="78">
        <v>7</v>
      </c>
      <c r="Q1029" s="61">
        <f>O1002/O1006</f>
        <v>0.28965048519040604</v>
      </c>
      <c r="R1029" s="60"/>
      <c r="S1029" s="60"/>
      <c r="T1029" s="61"/>
      <c r="U1029" s="62"/>
      <c r="V1029" s="153">
        <f>SQRT($T$57*VLOOKUP(V1022,$P$51:$T$60,5))*(1-$Q$26)*Q1029*VLOOKUP(V1022,P1023:Q1032,2)</f>
        <v>7.8671584733929108E-3</v>
      </c>
      <c r="W1029" s="61">
        <f>SQRT($T$57*VLOOKUP(W1022,$P$51:$T$60,5))*(1-$R$26)*Q1029*VLOOKUP(W1022,P1023:Q1032,2)</f>
        <v>6.006483438826025E-3</v>
      </c>
      <c r="X1029" s="61">
        <f>SQRT($T$57*VLOOKUP(X1022,$P$51:$T$60,5))*(1-$S$26)*Q1029*VLOOKUP(X1022,P1023:Q1032,2)</f>
        <v>3.3749712178004943E-3</v>
      </c>
      <c r="Y1029" s="61">
        <f>SQRT($T$57*VLOOKUP(Y1022,$P$51:$T$60,5))*(1-$T$26)*Q1029*VLOOKUP(Y1022,P1023:Q1032,2)</f>
        <v>2.0817329535847387E-3</v>
      </c>
      <c r="Z1029" s="61">
        <f>SQRT($T$57*VLOOKUP(Z1022,$P$51:$T$60,5))*(1-$U$26)*Q1029*VLOOKUP(Z1022,P1023:Q1032,2)</f>
        <v>2.0224661649895122E-3</v>
      </c>
      <c r="AA1029" s="61">
        <f>SQRT($T$57*VLOOKUP(AA1022,$P$51:$T$60,5))*(1-$V$26)*Q1029*VLOOKUP(AA1022,P1023:Q1032,2)</f>
        <v>1.1002494153299382E-3</v>
      </c>
      <c r="AB1029" s="61">
        <f>SQRT($T$57*VLOOKUP(AB1022,$P$51:$T$60,5))*(1-$W$26)*Q1029*VLOOKUP(AB1022,P1023:Q1032,2)</f>
        <v>7.4069468861774051E-3</v>
      </c>
      <c r="AC1029" s="61">
        <f>SQRT($T$57*VLOOKUP(AC1022,$P$51:$T$60,5))*(1-$X$26)*Q1029*VLOOKUP(AC1022,P1023:Q1032,2)</f>
        <v>7.6493768852062983E-3</v>
      </c>
      <c r="AD1029" s="61">
        <f>SQRT($T$57*VLOOKUP(AD1022,$P$51:$T$60,5))*(1-$Y$26)*Q1029*VLOOKUP(AD1022,P1023:Q1032,2)</f>
        <v>3.8142384234814805E-3</v>
      </c>
      <c r="AE1029" s="155">
        <f>SQRT($T$57*VLOOKUP(AE1022,$P$51:$T$60,5))*(1-$Z$26)*Q1029*VLOOKUP(AE1022,P1023:Q1032,2)</f>
        <v>6.193971958606599E-3</v>
      </c>
      <c r="AF1029" s="84">
        <f>$U$57*Q1029</f>
        <v>6.9660464079131847E-6</v>
      </c>
      <c r="AG1029" s="82"/>
      <c r="AH1029" s="65"/>
      <c r="AI1029" s="61"/>
      <c r="AJ1029" s="66" t="s">
        <v>587</v>
      </c>
      <c r="AK1029" s="61" t="e">
        <f>IF(ATAN(AK1028)&lt;0,ATAN(AK1028)+PI(),ATAN(AK1028))</f>
        <v>#NUM!</v>
      </c>
      <c r="AL1029" s="61"/>
      <c r="AM1029" s="50"/>
      <c r="AN1029" s="65"/>
      <c r="AO1029" s="65"/>
      <c r="AP1029" s="65"/>
      <c r="AQ1029" s="65"/>
      <c r="AR1029" s="81"/>
      <c r="AS1029" s="59">
        <v>7</v>
      </c>
      <c r="AT1029" s="61">
        <f t="shared" si="175"/>
        <v>4.9335284646156045E-2</v>
      </c>
      <c r="AU1029" s="61">
        <f>SUMPRODUCT(Q1023:Q1032,$AZ$51:$AZ$60)</f>
        <v>0.13807061675111992</v>
      </c>
      <c r="AV1029" s="68">
        <f>IF($AA$13,EXP((AT1029/AH1024)*(AQ1028-1)-LN(AQ1028-AH1024)-AH1023*(2*AU1029/AH1023-AT1029/AH1024)*LN((AQ1028+2.41421536*AH1024)/(AQ1028-0.41421536*AH1024))/(AH1024*2.82842713)      ),1)</f>
        <v>1.0812392338608039</v>
      </c>
      <c r="AW1029" s="61"/>
      <c r="AX1029" s="61"/>
      <c r="AY1029" s="61"/>
      <c r="AZ1029" s="61"/>
      <c r="BA1029" s="61"/>
      <c r="BB1029" s="61"/>
      <c r="BC1029" s="61"/>
    </row>
    <row r="1030" spans="14:117" x14ac:dyDescent="0.25">
      <c r="N1030" s="82"/>
      <c r="O1030" s="81"/>
      <c r="P1030" s="78">
        <v>8</v>
      </c>
      <c r="Q1030" s="61">
        <f>O1003/O1006</f>
        <v>0.13700731234211941</v>
      </c>
      <c r="R1030" s="60"/>
      <c r="S1030" s="60"/>
      <c r="T1030" s="61"/>
      <c r="U1030" s="62"/>
      <c r="V1030" s="153">
        <f>SQRT($T$58*VLOOKUP(V1022,$P$51:$T$60,5))*(1-$Q$27)*Q1030*VLOOKUP(V1022,P1023:Q1032,2)</f>
        <v>7.4875285976030775E-3</v>
      </c>
      <c r="W1030" s="61">
        <f>SQRT($T$58*VLOOKUP(W1022,$P$51:$T$60,5))*(1-$R$27)*Q1030*VLOOKUP(W1022,P1023:Q1032,2)</f>
        <v>5.5804403511227124E-3</v>
      </c>
      <c r="X1030" s="61">
        <f>SQRT($T$58*VLOOKUP(X1022,$P$51:$T$60,5))*(1-$S$27)*Q1030*VLOOKUP(X1022,P1023:Q1032,2)</f>
        <v>3.2814388813621888E-3</v>
      </c>
      <c r="Y1030" s="61">
        <f>SQRT($T$58*VLOOKUP(Y1022,$P$51:$T$60,5))*(1-$T$27)*Q1030*VLOOKUP(Y1022,P1023:Q1032,2)</f>
        <v>1.9914612584341989E-3</v>
      </c>
      <c r="Z1030" s="61">
        <f>SQRT($T$58*VLOOKUP(Z1022,$P$51:$T$60,5))*(1-$U$27)*Q1030*VLOOKUP(Z1022,P1023:Q1032,2)</f>
        <v>2.0154992597966187E-3</v>
      </c>
      <c r="AA1030" s="61">
        <f>SQRT($T$58*VLOOKUP(AA1022,$P$51:$T$60,5))*(1-$V$27)*Q1030*VLOOKUP(AA1022,P1023:Q1032,2)</f>
        <v>9.9064352253149597E-4</v>
      </c>
      <c r="AB1030" s="61">
        <f>SQRT($T$58*VLOOKUP(AB1022,$P$51:$T$60,5))*(1-$W$27)*Q1030*VLOOKUP(AB1022,P1023:Q1032,2)</f>
        <v>7.6493768852062983E-3</v>
      </c>
      <c r="AC1030" s="61">
        <f>SQRT($T$58*VLOOKUP(AC1022,$P$51:$T$60,5))*(1-$X$27)*Q1030*VLOOKUP(AC1022,P1023:Q1032,2)</f>
        <v>7.6378474861858864E-3</v>
      </c>
      <c r="AD1030" s="61">
        <f>SQRT($T$58*VLOOKUP(AD1022,$P$51:$T$60,5))*(1-$Y$27)*Q1030*VLOOKUP(AD1022,P1023:Q1032,2)</f>
        <v>4.2463024705010422E-3</v>
      </c>
      <c r="AE1030" s="155">
        <f>SQRT($T$58*VLOOKUP(AE1022,$P$51:$T$60,5))*(1-$Z$27)*Q1030*VLOOKUP(AE1022,P1023:Q1032,2)</f>
        <v>6.4988838908124815E-3</v>
      </c>
      <c r="AF1030" s="84">
        <f>$U$58*Q1030</f>
        <v>3.6548464225289909E-6</v>
      </c>
      <c r="AG1030" s="59" t="s">
        <v>582</v>
      </c>
      <c r="AH1030" s="61">
        <f>AH1026*AH1027/6-AH1028/2-AH1026^3/27</f>
        <v>1.6832809920873628E-2</v>
      </c>
      <c r="AI1030" s="61"/>
      <c r="AJ1030" s="66" t="s">
        <v>573</v>
      </c>
      <c r="AK1030" s="61" t="e">
        <f>2*SQRT(AH1031)*COS(AK1029/3)-AH1026/3</f>
        <v>#NUM!</v>
      </c>
      <c r="AL1030" s="69" t="e">
        <f>AK1030^3+AH1026*AK1030^2+AH1027*AK1030+AH1028</f>
        <v>#NUM!</v>
      </c>
      <c r="AM1030" s="50"/>
      <c r="AN1030" s="65"/>
      <c r="AO1030" s="65"/>
      <c r="AP1030" s="65"/>
      <c r="AQ1030" s="65"/>
      <c r="AR1030" s="81"/>
      <c r="AS1030" s="59">
        <v>8</v>
      </c>
      <c r="AT1030" s="61">
        <f t="shared" si="175"/>
        <v>5.4723128868748194E-2</v>
      </c>
      <c r="AU1030" s="61">
        <f>SUMPRODUCT(Q1023:Q1032,$BA$51:$BA$60)</f>
        <v>0.29104965104977426</v>
      </c>
      <c r="AV1030" s="68">
        <f>IF($AA$14,EXP((AT1030/AH1024)*(AQ1028-1)-LN(AQ1028-AH1024)-AH1023*(2*AU1030/AH1023-AT1030/AH1024)*LN((AQ1028+2.41421536*AH1024)/(AQ1028-0.41421536*AH1024))/(AH1024*2.82842713)      ),1)</f>
        <v>0.76322174233609241</v>
      </c>
      <c r="AW1030" s="61"/>
      <c r="AX1030" s="61"/>
      <c r="AY1030" s="61"/>
      <c r="AZ1030" s="61"/>
      <c r="BA1030" s="61"/>
      <c r="BB1030" s="61"/>
      <c r="BC1030" s="61"/>
      <c r="BD1030" s="65"/>
      <c r="BE1030" s="65"/>
      <c r="BF1030" s="65"/>
    </row>
    <row r="1031" spans="14:117" x14ac:dyDescent="0.25">
      <c r="N1031" s="82"/>
      <c r="O1031" s="81"/>
      <c r="P1031" s="78">
        <v>9</v>
      </c>
      <c r="Q1031" s="61">
        <f>O1004/O1006</f>
        <v>7.2366447241893964E-2</v>
      </c>
      <c r="R1031" s="60"/>
      <c r="S1031" s="60"/>
      <c r="T1031" s="61"/>
      <c r="U1031" s="62"/>
      <c r="V1031" s="153">
        <f>SQRT($T$59*VLOOKUP(V1022,$P$51:$T$60,5))*(1-$Q$28)*Q1031*VLOOKUP(V1022,P1023:Q1032,2)</f>
        <v>4.6520557136571165E-3</v>
      </c>
      <c r="W1031" s="61">
        <f>SQRT($T$59*VLOOKUP(W1022,$P$51:$T$60,5))*(1-$R$28)*Q1031*VLOOKUP(W1022,P1023:Q1032,2)</f>
        <v>3.6309533655359662E-3</v>
      </c>
      <c r="X1031" s="61">
        <f>SQRT($T$59*VLOOKUP(X1022,$P$51:$T$60,5))*(1-$S$28)*Q1031*VLOOKUP(X1022,P1023:Q1032,2)</f>
        <v>2.1049630482960074E-3</v>
      </c>
      <c r="Y1031" s="61">
        <f>SQRT($T$59*VLOOKUP(Y1022,$P$51:$T$60,5))*(1-$T$28)*Q1031*VLOOKUP(Y1022,P1023:Q1032,2)</f>
        <v>1.4152973083109593E-3</v>
      </c>
      <c r="Z1031" s="61">
        <f>SQRT($T$59*VLOOKUP(Z1022,$P$51:$T$60,5))*(1-$U$28)*Q1031*VLOOKUP(Z1022,P1023:Q1032,2)</f>
        <v>1.3438635145730982E-3</v>
      </c>
      <c r="AA1031" s="61">
        <f>SQRT($T$59*VLOOKUP(AA1022,$P$51:$T$60,5))*(1-$V$28)*Q1031*VLOOKUP(AA1022,P1023:Q1032,2)</f>
        <v>6.51337426218927E-4</v>
      </c>
      <c r="AB1031" s="61">
        <f>SQRT($T$59*VLOOKUP(AB1022,$P$51:$T$60,5))*(1-$W$28)*Q1031*VLOOKUP(AB1022,P1023:Q1032,2)</f>
        <v>3.814238423481481E-3</v>
      </c>
      <c r="AC1031" s="61">
        <f>SQRT($T$59*VLOOKUP(AC1022,$P$51:$T$60,5))*(1-$X$28)*Q1031*VLOOKUP(AC1022,P1023:Q1032,2)</f>
        <v>4.2463024705010422E-3</v>
      </c>
      <c r="AD1031" s="61">
        <f>SQRT($T$59*VLOOKUP(AD1022,$P$51:$T$60,5))*(1-$Y$28)*Q1031*VLOOKUP(AD1022,P1023:Q1032,2)</f>
        <v>2.8977453149084892E-3</v>
      </c>
      <c r="AE1031" s="155">
        <f>SQRT($T$59*VLOOKUP(AE1022,$P$51:$T$60,5))*(1-$Z$28)*Q1031*VLOOKUP(AE1022,P1023:Q1032,2)</f>
        <v>4.2368540954004375E-3</v>
      </c>
      <c r="AF1031" s="84">
        <f>$U$59*Q1031</f>
        <v>1.9548248763682547E-6</v>
      </c>
      <c r="AG1031" s="59" t="s">
        <v>558</v>
      </c>
      <c r="AH1031" s="61">
        <f>AH1026^2/9-AH1027/3</f>
        <v>5.4267137934968519E-2</v>
      </c>
      <c r="AI1031" s="61"/>
      <c r="AJ1031" s="66" t="s">
        <v>574</v>
      </c>
      <c r="AK1031" s="61" t="e">
        <f>2*SQRT(AH1031)*COS((AK1029+2*PI())/3)-AH1026/3</f>
        <v>#NUM!</v>
      </c>
      <c r="AL1031" s="69" t="e">
        <f>AK1031^3+AK1031^2*AH1026+AK1031*AH1027+AH1028</f>
        <v>#NUM!</v>
      </c>
      <c r="AM1031" s="50"/>
      <c r="AN1031" s="65"/>
      <c r="AO1031" s="50"/>
      <c r="AP1031" s="65"/>
      <c r="AQ1031" s="65"/>
      <c r="AR1031" s="81"/>
      <c r="AS1031" s="59">
        <v>9</v>
      </c>
      <c r="AT1031" s="61">
        <f t="shared" si="175"/>
        <v>5.5413571276127595E-2</v>
      </c>
      <c r="AU1031" s="61">
        <f>SUMPRODUCT(Q1023:Q1032,$BB$51:$BB$60)</f>
        <v>0.33719887508219598</v>
      </c>
      <c r="AV1031" s="68">
        <f>IF($AA$15,EXP((AT1031/AH1024)*(AQ1028-1)-LN(AQ1028-AH1024)-AH1023*(2*AU1031/AH1023-AT1031/AH1024)*LN((AQ1028+2.41421536*AH1024)/(AQ1028-0.41421536*AH1024))/(AH1024*2.82842713)      ),1)</f>
        <v>0.68599927860951759</v>
      </c>
      <c r="AW1031" s="61"/>
      <c r="AX1031" s="61"/>
      <c r="AY1031" s="61"/>
      <c r="AZ1031" s="61"/>
      <c r="BA1031" s="61"/>
      <c r="BB1031" s="61"/>
      <c r="BC1031" s="61"/>
      <c r="BD1031" s="65"/>
      <c r="BE1031" s="65"/>
      <c r="BF1031" s="65"/>
    </row>
    <row r="1032" spans="14:117" x14ac:dyDescent="0.25">
      <c r="N1032" s="82"/>
      <c r="O1032" s="81"/>
      <c r="P1032" s="78">
        <v>10</v>
      </c>
      <c r="Q1032" s="61">
        <f>O1005/O1006</f>
        <v>0.11231134918845313</v>
      </c>
      <c r="R1032" s="60"/>
      <c r="S1032" s="60"/>
      <c r="T1032" s="61"/>
      <c r="U1032" s="62"/>
      <c r="V1032" s="153">
        <f>SQRT($T$60*VLOOKUP(V1022,$P$51:$T$60,5))*(1-$Q$29)*Q1032*VLOOKUP(V1022,P1023:Q1032,2)</f>
        <v>7.2659693191647621E-3</v>
      </c>
      <c r="W1032" s="61">
        <f>SQRT($T$60*VLOOKUP(W1022,$P$51:$T$60,5))*(1-$R$29)*Q1032*VLOOKUP(W1022,P1023:Q1032,2)</f>
        <v>5.7397663252449346E-3</v>
      </c>
      <c r="X1032" s="61">
        <f>SQRT($T$60*VLOOKUP(X1022,$P$51:$T$60,5))*(1-$S$29)*Q1032*VLOOKUP(X1022,P1023:Q1032,2)</f>
        <v>3.3739427151943668E-3</v>
      </c>
      <c r="Y1032" s="61">
        <f>SQRT($T$60*VLOOKUP(Y1022,$P$51:$T$60,5))*(1-$T$29)*Q1032*VLOOKUP(Y1022,P1023:Q1032,2)</f>
        <v>1.878543063520331E-3</v>
      </c>
      <c r="Z1032" s="61">
        <f>SQRT($T$60*VLOOKUP(Z1022,$P$51:$T$60,5))*(1-$U$29)*Q1032*VLOOKUP(Z1022,P1023:Q1032,2)</f>
        <v>2.0626611183114981E-3</v>
      </c>
      <c r="AA1032" s="61">
        <f>SQRT($T$60*VLOOKUP(AA1022,$P$51:$T$60,5))*(1-$V$29)*Q1032*VLOOKUP(AA1022,P1023:Q1032,2)</f>
        <v>1.0163650885929485E-3</v>
      </c>
      <c r="AB1032" s="61">
        <f>SQRT($T$60*VLOOKUP(AB1022,$P$51:$T$60,5))*(1-$W$29)*Q1032*VLOOKUP(AB1022,P1023:Q1032,2)</f>
        <v>6.193971958606599E-3</v>
      </c>
      <c r="AC1032" s="61">
        <f>SQRT($T$60*VLOOKUP(AC1022,$P$51:$T$60,5))*(1-$X$29)*Q1032*VLOOKUP(AC1022,P1023:Q1032,2)</f>
        <v>6.4988838908124806E-3</v>
      </c>
      <c r="AD1032" s="61">
        <f>SQRT($T$60*VLOOKUP(AD1022,$P$51:$T$60,5))*(1-$Y$29)*Q1032*VLOOKUP(AD1022,P1023:Q1032,2)</f>
        <v>4.2368540954004375E-3</v>
      </c>
      <c r="AE1032" s="155">
        <f>SQRT($T$60*VLOOKUP(AE1022,$P$51:$T$60,5))*(1-$Z$29)*Q1032*VLOOKUP(AE1022,P1023:Q1032,2)</f>
        <v>6.1947930804534318E-3</v>
      </c>
      <c r="AF1032" s="84">
        <f>$U$60*Q1032</f>
        <v>4.0740795365104313E-6</v>
      </c>
      <c r="AG1032" s="59" t="s">
        <v>72</v>
      </c>
      <c r="AH1032" s="63">
        <f>AH1030^2-AH1031^3</f>
        <v>1.2353098735991857E-4</v>
      </c>
      <c r="AI1032" s="61"/>
      <c r="AJ1032" s="66" t="s">
        <v>575</v>
      </c>
      <c r="AK1032" s="61" t="e">
        <f>2*SQRT(AH1031)*COS((AK1029+4*PI())/3)-AH1026/3</f>
        <v>#NUM!</v>
      </c>
      <c r="AL1032" s="69" t="e">
        <f>AK1032^3+AK1032^2*AH1026+AH1027*AK1032+AH1028</f>
        <v>#NUM!</v>
      </c>
      <c r="AM1032" s="50"/>
      <c r="AN1032" s="65"/>
      <c r="AO1032" s="50"/>
      <c r="AP1032" s="65"/>
      <c r="AQ1032" s="65"/>
      <c r="AR1032" s="81"/>
      <c r="AS1032" s="59">
        <v>10</v>
      </c>
      <c r="AT1032" s="61">
        <f t="shared" si="175"/>
        <v>7.4413442121268769E-2</v>
      </c>
      <c r="AU1032" s="61">
        <f>SUMPRODUCT(Q1023:Q1032,$BC$51:$BC$60)</f>
        <v>0.33318387925546789</v>
      </c>
      <c r="AV1032" s="68">
        <f>IF($AA$16,EXP((AT1032/AH1024)*(AQ1028-1)-LN(AQ1028-AH1024)-AH1023*(2*AU1032/AH1023-AT1032/AH1024)*LN((AQ1028+2.41421536*AH1024)/(AQ1028-0.41421536*AH1024))/(AH1024*2.82842713)      ),1)</f>
        <v>0.71529338423873401</v>
      </c>
      <c r="AW1032" s="61"/>
      <c r="AX1032" s="61"/>
      <c r="AY1032" s="61"/>
      <c r="AZ1032" s="61"/>
      <c r="BA1032" s="61"/>
      <c r="BB1032" s="61"/>
      <c r="BC1032" s="61"/>
      <c r="BD1032" s="65"/>
      <c r="BE1032" s="65"/>
      <c r="BF1032" s="65"/>
    </row>
    <row r="1033" spans="14:117" x14ac:dyDescent="0.25">
      <c r="N1033" s="70"/>
      <c r="O1033" s="80"/>
      <c r="P1033" s="79"/>
      <c r="Q1033" s="71"/>
      <c r="R1033" s="71"/>
      <c r="S1033" s="71"/>
      <c r="T1033" s="72"/>
      <c r="U1033" s="73"/>
      <c r="V1033" s="70"/>
      <c r="W1033" s="73"/>
      <c r="X1033" s="73"/>
      <c r="Y1033" s="73"/>
      <c r="Z1033" s="73"/>
      <c r="AA1033" s="73"/>
      <c r="AB1033" s="73"/>
      <c r="AC1033" s="73"/>
      <c r="AD1033" s="73"/>
      <c r="AE1033" s="88">
        <f>SUM(V1023:AE1032)</f>
        <v>0.32281484335146204</v>
      </c>
      <c r="AF1033" s="85">
        <f>SUM(AF1023:AF1032)</f>
        <v>3.1798738906338571E-5</v>
      </c>
      <c r="AG1033" s="70"/>
      <c r="AH1033" s="73"/>
      <c r="AI1033" s="74"/>
      <c r="AJ1033" s="75"/>
      <c r="AK1033" s="74"/>
      <c r="AL1033" s="74"/>
      <c r="AM1033" s="76"/>
      <c r="AN1033" s="73"/>
      <c r="AO1033" s="76"/>
      <c r="AP1033" s="73"/>
      <c r="AQ1033" s="73"/>
      <c r="AR1033" s="80"/>
      <c r="AS1033" s="70"/>
      <c r="AT1033" s="73"/>
      <c r="AU1033" s="73"/>
      <c r="AV1033" s="80"/>
      <c r="AW1033" s="65"/>
      <c r="AX1033" s="65"/>
      <c r="AY1033" s="65"/>
      <c r="AZ1033" s="65"/>
      <c r="BA1033" s="65"/>
      <c r="BB1033" s="65"/>
      <c r="BC1033" s="65"/>
      <c r="BD1033" s="65"/>
      <c r="BE1033" s="65"/>
      <c r="BF1033" s="61"/>
    </row>
    <row r="1034" spans="14:117" x14ac:dyDescent="0.25">
      <c r="N1034" s="92">
        <f>N994+1</f>
        <v>25</v>
      </c>
      <c r="O1034" s="157">
        <f>DM1047</f>
        <v>0.24309439563906565</v>
      </c>
      <c r="P1034" s="158"/>
      <c r="Q1034" s="55"/>
      <c r="R1034" s="55"/>
      <c r="S1034" s="57">
        <v>1</v>
      </c>
      <c r="T1034" s="55"/>
      <c r="U1034" s="57">
        <f>S1034+1</f>
        <v>2</v>
      </c>
      <c r="V1034" s="55"/>
      <c r="W1034" s="57">
        <f>U1034+1</f>
        <v>3</v>
      </c>
      <c r="X1034" s="55"/>
      <c r="Y1034" s="57">
        <f>W1034+1</f>
        <v>4</v>
      </c>
      <c r="Z1034" s="55"/>
      <c r="AA1034" s="57">
        <f>Y1034+1</f>
        <v>5</v>
      </c>
      <c r="AB1034" s="55"/>
      <c r="AC1034" s="57">
        <f>AA1034+1</f>
        <v>6</v>
      </c>
      <c r="AD1034" s="55"/>
      <c r="AE1034" s="57">
        <f>AC1034+1</f>
        <v>7</v>
      </c>
      <c r="AF1034" s="55"/>
      <c r="AG1034" s="57">
        <f>AE1034+1</f>
        <v>8</v>
      </c>
      <c r="AH1034" s="55"/>
      <c r="AI1034" s="57">
        <f>AG1034+1</f>
        <v>9</v>
      </c>
      <c r="AJ1034" s="55"/>
      <c r="AK1034" s="57">
        <f>AI1034+1</f>
        <v>10</v>
      </c>
      <c r="AL1034" s="55"/>
      <c r="AM1034" s="57">
        <f>AK1034+1</f>
        <v>11</v>
      </c>
      <c r="AN1034" s="55"/>
      <c r="AO1034" s="57">
        <f>AM1034+1</f>
        <v>12</v>
      </c>
      <c r="AP1034" s="55"/>
      <c r="AQ1034" s="57">
        <f>AO1034+1</f>
        <v>13</v>
      </c>
      <c r="AR1034" s="55"/>
      <c r="AS1034" s="57">
        <f>AQ1034+1</f>
        <v>14</v>
      </c>
      <c r="AT1034" s="55"/>
      <c r="AU1034" s="57">
        <f>AS1034+1</f>
        <v>15</v>
      </c>
      <c r="AV1034" s="55"/>
      <c r="AW1034" s="57">
        <f>AU1034+1</f>
        <v>16</v>
      </c>
      <c r="AX1034" s="55"/>
      <c r="AY1034" s="57">
        <f>AW1034+1</f>
        <v>17</v>
      </c>
      <c r="AZ1034" s="55"/>
      <c r="BA1034" s="57">
        <f>AY1034+1</f>
        <v>18</v>
      </c>
      <c r="BB1034" s="55"/>
      <c r="BC1034" s="57">
        <f>BA1034+1</f>
        <v>19</v>
      </c>
      <c r="BD1034" s="55"/>
      <c r="BE1034" s="57">
        <f>BC1034+1</f>
        <v>20</v>
      </c>
      <c r="BF1034" s="55"/>
      <c r="BG1034" s="57">
        <f>BE1034+1</f>
        <v>21</v>
      </c>
      <c r="BH1034" s="55"/>
      <c r="BI1034" s="57">
        <f>BG1034+1</f>
        <v>22</v>
      </c>
      <c r="BJ1034" s="55"/>
      <c r="BK1034" s="57">
        <f>BI1034+1</f>
        <v>23</v>
      </c>
      <c r="BL1034" s="55"/>
      <c r="BM1034" s="57">
        <f>BK1034+1</f>
        <v>24</v>
      </c>
      <c r="BN1034" s="55"/>
      <c r="BO1034" s="57">
        <f>BM1034+1</f>
        <v>25</v>
      </c>
      <c r="BP1034" s="55"/>
      <c r="BQ1034" s="57">
        <f>BO1034+1</f>
        <v>26</v>
      </c>
      <c r="BR1034" s="55"/>
      <c r="BS1034" s="57">
        <f>BQ1034+1</f>
        <v>27</v>
      </c>
      <c r="BT1034" s="55"/>
      <c r="BU1034" s="57">
        <f>BS1034+1</f>
        <v>28</v>
      </c>
      <c r="BV1034" s="55"/>
      <c r="BW1034" s="57">
        <f>BU1034+1</f>
        <v>29</v>
      </c>
      <c r="BX1034" s="55"/>
      <c r="BY1034" s="57">
        <f>BW1034+1</f>
        <v>30</v>
      </c>
      <c r="BZ1034" s="55"/>
      <c r="CA1034" s="57">
        <f>BY1034+1</f>
        <v>31</v>
      </c>
      <c r="CB1034" s="55"/>
      <c r="CC1034" s="57">
        <f>CA1034+1</f>
        <v>32</v>
      </c>
      <c r="CD1034" s="55"/>
      <c r="CE1034" s="57">
        <f>CC1034+1</f>
        <v>33</v>
      </c>
      <c r="CF1034" s="55"/>
      <c r="CG1034" s="57">
        <f>CE1034+1</f>
        <v>34</v>
      </c>
      <c r="CH1034" s="55"/>
      <c r="CI1034" s="57">
        <f>CG1034+1</f>
        <v>35</v>
      </c>
      <c r="CJ1034" s="55"/>
      <c r="CK1034" s="57">
        <f>CI1034+1</f>
        <v>36</v>
      </c>
      <c r="CL1034" s="55"/>
      <c r="CM1034" s="57">
        <f>CK1034+1</f>
        <v>37</v>
      </c>
      <c r="CN1034" s="55"/>
      <c r="CO1034" s="57">
        <f>CM1034+1</f>
        <v>38</v>
      </c>
      <c r="CP1034" s="55"/>
      <c r="CQ1034" s="57">
        <f>CO1034+1</f>
        <v>39</v>
      </c>
      <c r="CR1034" s="55"/>
      <c r="CS1034" s="57">
        <f>CQ1034+1</f>
        <v>40</v>
      </c>
      <c r="CT1034" s="55"/>
      <c r="CU1034" s="57">
        <f>CS1034+1</f>
        <v>41</v>
      </c>
      <c r="CV1034" s="55"/>
      <c r="CW1034" s="57">
        <f>CU1034+1</f>
        <v>42</v>
      </c>
      <c r="CX1034" s="55"/>
      <c r="CY1034" s="57">
        <f>CW1034+1</f>
        <v>43</v>
      </c>
      <c r="CZ1034" s="55"/>
      <c r="DA1034" s="57">
        <f>CY1034+1</f>
        <v>44</v>
      </c>
      <c r="DB1034" s="55"/>
      <c r="DC1034" s="57">
        <f>DA1034+1</f>
        <v>45</v>
      </c>
      <c r="DD1034" s="55"/>
      <c r="DE1034" s="57">
        <f>DC1034+1</f>
        <v>46</v>
      </c>
      <c r="DF1034" s="55"/>
      <c r="DG1034" s="57">
        <f>DE1034+1</f>
        <v>47</v>
      </c>
      <c r="DH1034" s="55"/>
      <c r="DI1034" s="57">
        <f>DG1034+1</f>
        <v>48</v>
      </c>
      <c r="DJ1034" s="55"/>
      <c r="DK1034" s="57">
        <f>DI1034+1</f>
        <v>49</v>
      </c>
      <c r="DL1034" s="55"/>
      <c r="DM1034" s="90">
        <f>DK1034+1</f>
        <v>50</v>
      </c>
    </row>
    <row r="1035" spans="14:117" x14ac:dyDescent="0.25">
      <c r="N1035" s="159" t="s">
        <v>545</v>
      </c>
      <c r="O1035" s="168" t="s">
        <v>560</v>
      </c>
      <c r="P1035" s="79"/>
      <c r="Q1035" s="73" t="s">
        <v>580</v>
      </c>
      <c r="R1035" s="160" t="s">
        <v>621</v>
      </c>
      <c r="S1035" s="160" t="s">
        <v>622</v>
      </c>
      <c r="T1035" s="160" t="s">
        <v>621</v>
      </c>
      <c r="U1035" s="160" t="s">
        <v>622</v>
      </c>
      <c r="V1035" s="160" t="s">
        <v>621</v>
      </c>
      <c r="W1035" s="160" t="s">
        <v>622</v>
      </c>
      <c r="X1035" s="160" t="s">
        <v>621</v>
      </c>
      <c r="Y1035" s="160" t="s">
        <v>622</v>
      </c>
      <c r="Z1035" s="160" t="s">
        <v>621</v>
      </c>
      <c r="AA1035" s="160" t="s">
        <v>622</v>
      </c>
      <c r="AB1035" s="160" t="s">
        <v>621</v>
      </c>
      <c r="AC1035" s="160" t="s">
        <v>622</v>
      </c>
      <c r="AD1035" s="160" t="s">
        <v>621</v>
      </c>
      <c r="AE1035" s="160" t="s">
        <v>622</v>
      </c>
      <c r="AF1035" s="160" t="s">
        <v>621</v>
      </c>
      <c r="AG1035" s="160" t="s">
        <v>622</v>
      </c>
      <c r="AH1035" s="160" t="s">
        <v>621</v>
      </c>
      <c r="AI1035" s="160" t="s">
        <v>622</v>
      </c>
      <c r="AJ1035" s="160" t="s">
        <v>621</v>
      </c>
      <c r="AK1035" s="160" t="s">
        <v>622</v>
      </c>
      <c r="AL1035" s="160" t="s">
        <v>621</v>
      </c>
      <c r="AM1035" s="160" t="s">
        <v>622</v>
      </c>
      <c r="AN1035" s="160" t="s">
        <v>621</v>
      </c>
      <c r="AO1035" s="160" t="s">
        <v>622</v>
      </c>
      <c r="AP1035" s="160" t="s">
        <v>621</v>
      </c>
      <c r="AQ1035" s="160" t="s">
        <v>622</v>
      </c>
      <c r="AR1035" s="160" t="s">
        <v>621</v>
      </c>
      <c r="AS1035" s="160" t="s">
        <v>622</v>
      </c>
      <c r="AT1035" s="160" t="s">
        <v>621</v>
      </c>
      <c r="AU1035" s="160" t="s">
        <v>622</v>
      </c>
      <c r="AV1035" s="160" t="s">
        <v>621</v>
      </c>
      <c r="AW1035" s="160" t="s">
        <v>622</v>
      </c>
      <c r="AX1035" s="160" t="s">
        <v>621</v>
      </c>
      <c r="AY1035" s="160" t="s">
        <v>622</v>
      </c>
      <c r="AZ1035" s="160" t="s">
        <v>621</v>
      </c>
      <c r="BA1035" s="160" t="s">
        <v>622</v>
      </c>
      <c r="BB1035" s="160" t="s">
        <v>621</v>
      </c>
      <c r="BC1035" s="160" t="s">
        <v>622</v>
      </c>
      <c r="BD1035" s="160" t="s">
        <v>621</v>
      </c>
      <c r="BE1035" s="160" t="s">
        <v>622</v>
      </c>
      <c r="BF1035" s="160" t="s">
        <v>621</v>
      </c>
      <c r="BG1035" s="160" t="s">
        <v>622</v>
      </c>
      <c r="BH1035" s="160" t="s">
        <v>621</v>
      </c>
      <c r="BI1035" s="160" t="s">
        <v>622</v>
      </c>
      <c r="BJ1035" s="160" t="s">
        <v>621</v>
      </c>
      <c r="BK1035" s="160" t="s">
        <v>622</v>
      </c>
      <c r="BL1035" s="160" t="s">
        <v>621</v>
      </c>
      <c r="BM1035" s="160" t="s">
        <v>622</v>
      </c>
      <c r="BN1035" s="160" t="s">
        <v>621</v>
      </c>
      <c r="BO1035" s="160" t="s">
        <v>622</v>
      </c>
      <c r="BP1035" s="160" t="s">
        <v>621</v>
      </c>
      <c r="BQ1035" s="160" t="s">
        <v>622</v>
      </c>
      <c r="BR1035" s="160" t="s">
        <v>621</v>
      </c>
      <c r="BS1035" s="160" t="s">
        <v>622</v>
      </c>
      <c r="BT1035" s="160" t="s">
        <v>621</v>
      </c>
      <c r="BU1035" s="160" t="s">
        <v>622</v>
      </c>
      <c r="BV1035" s="160" t="s">
        <v>621</v>
      </c>
      <c r="BW1035" s="160" t="s">
        <v>622</v>
      </c>
      <c r="BX1035" s="160" t="s">
        <v>621</v>
      </c>
      <c r="BY1035" s="160" t="s">
        <v>622</v>
      </c>
      <c r="BZ1035" s="160" t="s">
        <v>621</v>
      </c>
      <c r="CA1035" s="160" t="s">
        <v>622</v>
      </c>
      <c r="CB1035" s="160" t="s">
        <v>621</v>
      </c>
      <c r="CC1035" s="160" t="s">
        <v>622</v>
      </c>
      <c r="CD1035" s="160" t="s">
        <v>621</v>
      </c>
      <c r="CE1035" s="160" t="s">
        <v>622</v>
      </c>
      <c r="CF1035" s="160" t="s">
        <v>621</v>
      </c>
      <c r="CG1035" s="160" t="s">
        <v>622</v>
      </c>
      <c r="CH1035" s="160" t="s">
        <v>621</v>
      </c>
      <c r="CI1035" s="160" t="s">
        <v>622</v>
      </c>
      <c r="CJ1035" s="160" t="s">
        <v>621</v>
      </c>
      <c r="CK1035" s="160" t="s">
        <v>622</v>
      </c>
      <c r="CL1035" s="160" t="s">
        <v>621</v>
      </c>
      <c r="CM1035" s="160" t="s">
        <v>622</v>
      </c>
      <c r="CN1035" s="160" t="s">
        <v>621</v>
      </c>
      <c r="CO1035" s="160" t="s">
        <v>622</v>
      </c>
      <c r="CP1035" s="160" t="s">
        <v>621</v>
      </c>
      <c r="CQ1035" s="160" t="s">
        <v>622</v>
      </c>
      <c r="CR1035" s="160" t="s">
        <v>621</v>
      </c>
      <c r="CS1035" s="160" t="s">
        <v>622</v>
      </c>
      <c r="CT1035" s="160" t="s">
        <v>621</v>
      </c>
      <c r="CU1035" s="160" t="s">
        <v>622</v>
      </c>
      <c r="CV1035" s="160" t="s">
        <v>621</v>
      </c>
      <c r="CW1035" s="160" t="s">
        <v>622</v>
      </c>
      <c r="CX1035" s="160" t="s">
        <v>621</v>
      </c>
      <c r="CY1035" s="160" t="s">
        <v>622</v>
      </c>
      <c r="CZ1035" s="160" t="s">
        <v>621</v>
      </c>
      <c r="DA1035" s="160" t="s">
        <v>622</v>
      </c>
      <c r="DB1035" s="160" t="s">
        <v>621</v>
      </c>
      <c r="DC1035" s="160" t="s">
        <v>622</v>
      </c>
      <c r="DD1035" s="160" t="s">
        <v>621</v>
      </c>
      <c r="DE1035" s="160" t="s">
        <v>622</v>
      </c>
      <c r="DF1035" s="160" t="s">
        <v>621</v>
      </c>
      <c r="DG1035" s="160" t="s">
        <v>622</v>
      </c>
      <c r="DH1035" s="160" t="s">
        <v>621</v>
      </c>
      <c r="DI1035" s="160" t="s">
        <v>622</v>
      </c>
      <c r="DJ1035" s="160" t="s">
        <v>621</v>
      </c>
      <c r="DK1035" s="160" t="s">
        <v>622</v>
      </c>
      <c r="DL1035" s="160" t="s">
        <v>621</v>
      </c>
      <c r="DM1035" s="161" t="s">
        <v>622</v>
      </c>
    </row>
    <row r="1036" spans="14:117" x14ac:dyDescent="0.25">
      <c r="N1036" s="153">
        <f>$Z$7/(O1034*(Q1036-1)+1)</f>
        <v>6.5255901885554538E-2</v>
      </c>
      <c r="O1036" s="169">
        <f>N1036*Q1036</f>
        <v>0.20818020922348165</v>
      </c>
      <c r="P1036" s="78">
        <v>1</v>
      </c>
      <c r="Q1036" s="61">
        <f>IF($AA$7,AV1011/AV1023,0)</f>
        <v>3.1902127349122695</v>
      </c>
      <c r="R1036" s="61">
        <f>IF($AA$7,$Z$7*($Q1036-1)/(1+O994*($Q1036-1)),0)</f>
        <v>0.14292430733792696</v>
      </c>
      <c r="S1036" s="114">
        <f>IF(R1036=0,0,-1*R1036^2/$Z$7)</f>
        <v>-0.20427357628026202</v>
      </c>
      <c r="T1036" s="61">
        <f>IF($AA$7,$Z$7*($Q1036-1)/(1+S1047*($Q1036-1)),0)</f>
        <v>0.14217302732204898</v>
      </c>
      <c r="U1036" s="114">
        <f>IF(T1036=0,0,-1*T1036^2/$Z$7)</f>
        <v>-0.20213169697916084</v>
      </c>
      <c r="V1036" s="61">
        <f>IF($AA$7,$Z$7*($Q1036-1)/(1+U1047*($Q1036-1)),0)</f>
        <v>0.14292724054248748</v>
      </c>
      <c r="W1036" s="114">
        <f>IF(V1036=0,0,-1*V1036^2/$Z$7)</f>
        <v>-0.20428196089090078</v>
      </c>
      <c r="X1036" s="61">
        <f>IF($AA$7,$Z$7*($Q1036-1)/(1+W1047*($Q1036-1)),0)</f>
        <v>0.14292430738297499</v>
      </c>
      <c r="Y1036" s="114">
        <f>IF(X1036=0,0,-1*X1036^2/$Z$7)</f>
        <v>-0.20427357640903118</v>
      </c>
      <c r="Z1036" s="61">
        <f>IF($AA$7,$Z$7*($Q1036-1)/(1+Y1047*($Q1036-1)),0)</f>
        <v>0.14292430733792713</v>
      </c>
      <c r="AA1036" s="114">
        <f>IF(Z1036=0,0,-1*Z1036^2/$Z$7)</f>
        <v>-0.20427357628026252</v>
      </c>
      <c r="AB1036" s="61">
        <f>IF($AA$7,$Z$7*($Q1036-1)/(1+AA1047*($Q1036-1)),0)</f>
        <v>0.14292430733792713</v>
      </c>
      <c r="AC1036" s="114">
        <f>IF(AB1036=0,0,-1*AB1036^2/$Z$7)</f>
        <v>-0.20427357628026252</v>
      </c>
      <c r="AD1036" s="61">
        <f>IF($AA$7,$Z$7*($Q1036-1)/(1+AC1047*($Q1036-1)),0)</f>
        <v>0.14292430733792713</v>
      </c>
      <c r="AE1036" s="114">
        <f>IF(AD1036=0,0,-1*AD1036^2/$Z$7)</f>
        <v>-0.20427357628026252</v>
      </c>
      <c r="AF1036" s="61">
        <f>IF($AA$7,$Z$7*($Q1036-1)/(1+AE1047*($Q1036-1)),0)</f>
        <v>0.14292430733792713</v>
      </c>
      <c r="AG1036" s="114">
        <f>IF(AF1036=0,0,-1*AF1036^2/$Z$7)</f>
        <v>-0.20427357628026252</v>
      </c>
      <c r="AH1036" s="61">
        <f>IF($AA$7,$Z$7*($Q1036-1)/(1+AG1047*($Q1036-1)),0)</f>
        <v>0.14292430733792713</v>
      </c>
      <c r="AI1036" s="114">
        <f>IF(AH1036=0,0,-1*AH1036^2/$Z$7)</f>
        <v>-0.20427357628026252</v>
      </c>
      <c r="AJ1036" s="61">
        <f>IF($AA$7,$Z$7*($Q1036-1)/(1+AI1047*($Q1036-1)),0)</f>
        <v>0.14292430733792713</v>
      </c>
      <c r="AK1036" s="114">
        <f>IF(AJ1036=0,0,-1*AJ1036^2/$Z$7)</f>
        <v>-0.20427357628026252</v>
      </c>
      <c r="AL1036" s="61">
        <f>IF($AA$7,$Z$7*($Q1036-1)/(1+AK1047*($Q1036-1)),0)</f>
        <v>0.14292430733792713</v>
      </c>
      <c r="AM1036" s="114">
        <f>IF(AL1036=0,0,-1*AL1036^2/$Z$7)</f>
        <v>-0.20427357628026252</v>
      </c>
      <c r="AN1036" s="61">
        <f>IF($AA$7,$Z$7*($Q1036-1)/(1+AM1047*($Q1036-1)),0)</f>
        <v>0.14292430733792713</v>
      </c>
      <c r="AO1036" s="114">
        <f>IF(AN1036=0,0,-1*AN1036^2/$Z$7)</f>
        <v>-0.20427357628026252</v>
      </c>
      <c r="AP1036" s="61">
        <f>IF($AA$7,$Z$7*($Q1036-1)/(1+AO1047*($Q1036-1)),0)</f>
        <v>0.14292430733792713</v>
      </c>
      <c r="AQ1036" s="114">
        <f>IF(AP1036=0,0,-1*AP1036^2/$Z$7)</f>
        <v>-0.20427357628026252</v>
      </c>
      <c r="AR1036" s="61">
        <f>IF($AA$7,$Z$7*($Q1036-1)/(1+AQ1047*($Q1036-1)),0)</f>
        <v>0.14292430733792713</v>
      </c>
      <c r="AS1036" s="114">
        <f>IF(AR1036=0,0,-1*AR1036^2/$Z$7)</f>
        <v>-0.20427357628026252</v>
      </c>
      <c r="AT1036" s="61">
        <f>IF($AA$7,$Z$7*($Q1036-1)/(1+AS1047*($Q1036-1)),0)</f>
        <v>0.14292430733792713</v>
      </c>
      <c r="AU1036" s="114">
        <f>IF(AT1036=0,0,-1*AT1036^2/$Z$7)</f>
        <v>-0.20427357628026252</v>
      </c>
      <c r="AV1036" s="61">
        <f>IF($AA$7,$Z$7*($Q1036-1)/(1+AU1047*($Q1036-1)),0)</f>
        <v>0.14292430733792713</v>
      </c>
      <c r="AW1036" s="114">
        <f>IF(AV1036=0,0,-1*AV1036^2/$Z$7)</f>
        <v>-0.20427357628026252</v>
      </c>
      <c r="AX1036" s="61">
        <f>IF($AA$7,$Z$7*($Q1036-1)/(1+AW1047*($Q1036-1)),0)</f>
        <v>0.14292430733792713</v>
      </c>
      <c r="AY1036" s="114">
        <f>IF(AX1036=0,0,-1*AX1036^2/$Z$7)</f>
        <v>-0.20427357628026252</v>
      </c>
      <c r="AZ1036" s="61">
        <f>IF($AA$7,$Z$7*($Q1036-1)/(1+AY1047*($Q1036-1)),0)</f>
        <v>0.14292430733792713</v>
      </c>
      <c r="BA1036" s="114">
        <f>IF(AZ1036=0,0,-1*AZ1036^2/$Z$7)</f>
        <v>-0.20427357628026252</v>
      </c>
      <c r="BB1036" s="61">
        <f>IF($AA$7,$Z$7*($Q1036-1)/(1+BA1047*($Q1036-1)),0)</f>
        <v>0.14292430733792713</v>
      </c>
      <c r="BC1036" s="114">
        <f>IF(BB1036=0,0,-1*BB1036^2/$Z$7)</f>
        <v>-0.20427357628026252</v>
      </c>
      <c r="BD1036" s="61">
        <f>IF($AA$7,$Z$7*($Q1036-1)/(1+BC1047*($Q1036-1)),0)</f>
        <v>0.14292430733792713</v>
      </c>
      <c r="BE1036" s="114">
        <f>IF(BD1036=0,0,-1*BD1036^2/$Z$7)</f>
        <v>-0.20427357628026252</v>
      </c>
      <c r="BF1036" s="61">
        <f>IF($AA$7,$Z$7*($Q1036-1)/(1+BE1047*($Q1036-1)),0)</f>
        <v>0.14292430733792713</v>
      </c>
      <c r="BG1036" s="114">
        <f>IF(BF1036=0,0,-1*BF1036^2/$Z$7)</f>
        <v>-0.20427357628026252</v>
      </c>
      <c r="BH1036" s="61">
        <f>IF($AA$7,$Z$7*($Q1036-1)/(1+BG1047*($Q1036-1)),0)</f>
        <v>0.14292430733792713</v>
      </c>
      <c r="BI1036" s="114">
        <f>IF(BH1036=0,0,-1*BH1036^2/$Z$7)</f>
        <v>-0.20427357628026252</v>
      </c>
      <c r="BJ1036" s="61">
        <f>IF($AA$7,$Z$7*($Q1036-1)/(1+BI1047*($Q1036-1)),0)</f>
        <v>0.14292430733792713</v>
      </c>
      <c r="BK1036" s="114">
        <f>IF(BJ1036=0,0,-1*BJ1036^2/$Z$7)</f>
        <v>-0.20427357628026252</v>
      </c>
      <c r="BL1036" s="61">
        <f>IF($AA$7,$Z$7*($Q1036-1)/(1+BK1047*($Q1036-1)),0)</f>
        <v>0.14292430733792713</v>
      </c>
      <c r="BM1036" s="114">
        <f>IF(BL1036=0,0,-1*BL1036^2/$Z$7)</f>
        <v>-0.20427357628026252</v>
      </c>
      <c r="BN1036" s="61">
        <f>IF($AA$7,$Z$7*($Q1036-1)/(1+BM1047*($Q1036-1)),0)</f>
        <v>0.14292430733792713</v>
      </c>
      <c r="BO1036" s="114">
        <f>IF(BN1036=0,0,-1*BN1036^2/$Z$7)</f>
        <v>-0.20427357628026252</v>
      </c>
      <c r="BP1036" s="61">
        <f>IF($AA$7,$Z$7*($Q1036-1)/(1+BO1047*($Q1036-1)),0)</f>
        <v>0.14292430733792713</v>
      </c>
      <c r="BQ1036" s="114">
        <f>IF(BP1036=0,0,-1*BP1036^2/$Z$7)</f>
        <v>-0.20427357628026252</v>
      </c>
      <c r="BR1036" s="61">
        <f>IF($AA$7,$Z$7*($Q1036-1)/(1+BQ1047*($Q1036-1)),0)</f>
        <v>0.14292430733792713</v>
      </c>
      <c r="BS1036" s="114">
        <f>IF(BR1036=0,0,-1*BR1036^2/$Z$7)</f>
        <v>-0.20427357628026252</v>
      </c>
      <c r="BT1036" s="61">
        <f>IF($AA$7,$Z$7*($Q1036-1)/(1+BS1047*($Q1036-1)),0)</f>
        <v>0.14292430733792713</v>
      </c>
      <c r="BU1036" s="114">
        <f>IF(BT1036=0,0,-1*BT1036^2/$Z$7)</f>
        <v>-0.20427357628026252</v>
      </c>
      <c r="BV1036" s="61">
        <f>IF($AA$7,$Z$7*($Q1036-1)/(1+BU1047*($Q1036-1)),0)</f>
        <v>0.14292430733792713</v>
      </c>
      <c r="BW1036" s="114">
        <f>IF(BV1036=0,0,-1*BV1036^2/$Z$7)</f>
        <v>-0.20427357628026252</v>
      </c>
      <c r="BX1036" s="61">
        <f>IF($AA$7,$Z$7*($Q1036-1)/(1+BW1047*($Q1036-1)),0)</f>
        <v>0.14292430733792713</v>
      </c>
      <c r="BY1036" s="114">
        <f>IF(BX1036=0,0,-1*BX1036^2/$Z$7)</f>
        <v>-0.20427357628026252</v>
      </c>
      <c r="BZ1036" s="61">
        <f>IF($AA$7,$Z$7*($Q1036-1)/(1+BY1047*($Q1036-1)),0)</f>
        <v>0.14292430733792713</v>
      </c>
      <c r="CA1036" s="114">
        <f>IF(BZ1036=0,0,-1*BZ1036^2/$Z$7)</f>
        <v>-0.20427357628026252</v>
      </c>
      <c r="CB1036" s="61">
        <f>IF($AA$7,$Z$7*($Q1036-1)/(1+CA1047*($Q1036-1)),0)</f>
        <v>0.14292430733792713</v>
      </c>
      <c r="CC1036" s="114">
        <f>IF(CB1036=0,0,-1*CB1036^2/$Z$7)</f>
        <v>-0.20427357628026252</v>
      </c>
      <c r="CD1036" s="61">
        <f>IF($AA$7,$Z$7*($Q1036-1)/(1+CC1047*($Q1036-1)),0)</f>
        <v>0.14292430733792713</v>
      </c>
      <c r="CE1036" s="114">
        <f>IF(CD1036=0,0,-1*CD1036^2/$Z$7)</f>
        <v>-0.20427357628026252</v>
      </c>
      <c r="CF1036" s="61">
        <f>IF($AA$7,$Z$7*($Q1036-1)/(1+CE1047*($Q1036-1)),0)</f>
        <v>0.14292430733792713</v>
      </c>
      <c r="CG1036" s="114">
        <f>IF(CF1036=0,0,-1*CF1036^2/$Z$7)</f>
        <v>-0.20427357628026252</v>
      </c>
      <c r="CH1036" s="61">
        <f>IF($AA$7,$Z$7*($Q1036-1)/(1+CG1047*($Q1036-1)),0)</f>
        <v>0.14292430733792713</v>
      </c>
      <c r="CI1036" s="114">
        <f>IF(CH1036=0,0,-1*CH1036^2/$Z$7)</f>
        <v>-0.20427357628026252</v>
      </c>
      <c r="CJ1036" s="61">
        <f>IF($AA$7,$Z$7*($Q1036-1)/(1+CI1047*($Q1036-1)),0)</f>
        <v>0.14292430733792713</v>
      </c>
      <c r="CK1036" s="114">
        <f>IF(CJ1036=0,0,-1*CJ1036^2/$Z$7)</f>
        <v>-0.20427357628026252</v>
      </c>
      <c r="CL1036" s="61">
        <f>IF($AA$7,$Z$7*($Q1036-1)/(1+CK1047*($Q1036-1)),0)</f>
        <v>0.14292430733792713</v>
      </c>
      <c r="CM1036" s="114">
        <f>IF(CL1036=0,0,-1*CL1036^2/$Z$7)</f>
        <v>-0.20427357628026252</v>
      </c>
      <c r="CN1036" s="61">
        <f>IF($AA$7,$Z$7*($Q1036-1)/(1+CM1047*($Q1036-1)),0)</f>
        <v>0.14292430733792713</v>
      </c>
      <c r="CO1036" s="114">
        <f>IF(CN1036=0,0,-1*CN1036^2/$Z$7)</f>
        <v>-0.20427357628026252</v>
      </c>
      <c r="CP1036" s="61">
        <f>IF($AA$7,$Z$7*($Q1036-1)/(1+CO1047*($Q1036-1)),0)</f>
        <v>0.14292430733792713</v>
      </c>
      <c r="CQ1036" s="114">
        <f>IF(CP1036=0,0,-1*CP1036^2/$Z$7)</f>
        <v>-0.20427357628026252</v>
      </c>
      <c r="CR1036" s="61">
        <f>IF($AA$7,$Z$7*($Q1036-1)/(1+CQ1047*($Q1036-1)),0)</f>
        <v>0.14292430733792713</v>
      </c>
      <c r="CS1036" s="114">
        <f>IF(CR1036=0,0,-1*CR1036^2/$Z$7)</f>
        <v>-0.20427357628026252</v>
      </c>
      <c r="CT1036" s="61">
        <f>IF($AA$7,$Z$7*($Q1036-1)/(1+CS1047*($Q1036-1)),0)</f>
        <v>0.14292430733792713</v>
      </c>
      <c r="CU1036" s="114">
        <f>IF(CT1036=0,0,-1*CT1036^2/$Z$7)</f>
        <v>-0.20427357628026252</v>
      </c>
      <c r="CV1036" s="61">
        <f>IF($AA$7,$Z$7*($Q1036-1)/(1+CU1047*($Q1036-1)),0)</f>
        <v>0.14292430733792713</v>
      </c>
      <c r="CW1036" s="114">
        <f>IF(CV1036=0,0,-1*CV1036^2/$Z$7)</f>
        <v>-0.20427357628026252</v>
      </c>
      <c r="CX1036" s="61">
        <f>IF($AA$7,$Z$7*($Q1036-1)/(1+CW1047*($Q1036-1)),0)</f>
        <v>0.14292430733792713</v>
      </c>
      <c r="CY1036" s="114">
        <f>IF(CX1036=0,0,-1*CX1036^2/$Z$7)</f>
        <v>-0.20427357628026252</v>
      </c>
      <c r="CZ1036" s="61">
        <f>IF($AA$7,$Z$7*($Q1036-1)/(1+CY1047*($Q1036-1)),0)</f>
        <v>0.14292430733792713</v>
      </c>
      <c r="DA1036" s="114">
        <f>IF(CZ1036=0,0,-1*CZ1036^2/$Z$7)</f>
        <v>-0.20427357628026252</v>
      </c>
      <c r="DB1036" s="61">
        <f>IF($AA$7,$Z$7*($Q1036-1)/(1+DA1047*($Q1036-1)),0)</f>
        <v>0.14292430733792713</v>
      </c>
      <c r="DC1036" s="114">
        <f>IF(DB1036=0,0,-1*DB1036^2/$Z$7)</f>
        <v>-0.20427357628026252</v>
      </c>
      <c r="DD1036" s="61">
        <f>IF($AA$7,$Z$7*($Q1036-1)/(1+DC1047*($Q1036-1)),0)</f>
        <v>0.14292430733792713</v>
      </c>
      <c r="DE1036" s="114">
        <f>IF(DD1036=0,0,-1*DD1036^2/$Z$7)</f>
        <v>-0.20427357628026252</v>
      </c>
      <c r="DF1036" s="61">
        <f>IF($AA$7,$Z$7*($Q1036-1)/(1+DE1047*($Q1036-1)),0)</f>
        <v>0.14292430733792713</v>
      </c>
      <c r="DG1036" s="114">
        <f>IF(DF1036=0,0,-1*DF1036^2/$Z$7)</f>
        <v>-0.20427357628026252</v>
      </c>
      <c r="DH1036" s="61">
        <f>IF($AA$7,$Z$7*($Q1036-1)/(1+DG1047*($Q1036-1)),0)</f>
        <v>0.14292430733792713</v>
      </c>
      <c r="DI1036" s="114">
        <f>IF(DH1036=0,0,-1*DH1036^2/$Z$7)</f>
        <v>-0.20427357628026252</v>
      </c>
      <c r="DJ1036" s="61">
        <f>IF($AA$7,$Z$7*($Q1036-1)/(1+DI1047*($Q1036-1)),0)</f>
        <v>0.14292430733792713</v>
      </c>
      <c r="DK1036" s="114">
        <f>IF(DJ1036=0,0,-1*DJ1036^2/$Z$7)</f>
        <v>-0.20427357628026252</v>
      </c>
      <c r="DL1036" s="61">
        <f>IF($AA$7,$Z$7*($Q1036-1)/(1+DK1047*($Q1036-1)),0)</f>
        <v>0.14292430733792713</v>
      </c>
      <c r="DM1036" s="154">
        <f>IF(DL1036=0,0,-1*DL1036^2/$Z$7)</f>
        <v>-0.20427357628026252</v>
      </c>
    </row>
    <row r="1037" spans="14:117" x14ac:dyDescent="0.25">
      <c r="N1037" s="153">
        <f>$Z$8/(O1034*(Q1037-1)+1)</f>
        <v>0.10201986773639479</v>
      </c>
      <c r="O1037" s="169">
        <f t="shared" ref="O1037:O1045" si="176">N1037*Q1037</f>
        <v>9.3710882532993464E-2</v>
      </c>
      <c r="P1037" s="78">
        <v>2</v>
      </c>
      <c r="Q1037" s="61">
        <f>IF($AA$8,AV1012/AV1024,0)</f>
        <v>0.91855522470514672</v>
      </c>
      <c r="R1037" s="61">
        <f>IF($AA$8,$Z$8*($Q1037-1)/(1+O994*($Q1037-1)),0)</f>
        <v>-8.3089852034013249E-3</v>
      </c>
      <c r="S1037" s="114">
        <f>IF(R1037=0,0,-1*R1037^2/$Z$8)</f>
        <v>-6.9039235110342147E-4</v>
      </c>
      <c r="T1037" s="61">
        <f>IF($AA$8,$Z$8*($Q1037-1)/(1+S1047*($Q1037-1)),0)</f>
        <v>-8.3115385392225523E-3</v>
      </c>
      <c r="U1037" s="114">
        <f>IF(T1037=0,0,-1*T1037^2/$Z$8)</f>
        <v>-6.9081672888981756E-4</v>
      </c>
      <c r="V1037" s="61">
        <f>IF($AA$8,$Z$8*($Q1037-1)/(1+U1047*($Q1037-1)),0)</f>
        <v>-8.3089752901366991E-3</v>
      </c>
      <c r="W1037" s="114">
        <f>IF(V1037=0,0,-1*V1037^2/$Z$8)</f>
        <v>-6.9039070372102235E-4</v>
      </c>
      <c r="X1037" s="61">
        <f>IF($AA$8,$Z$8*($Q1037-1)/(1+W1047*($Q1037-1)),0)</f>
        <v>-8.3089852032490735E-3</v>
      </c>
      <c r="Y1037" s="114">
        <f>IF(X1037=0,0,-1*X1037^2/$Z$8)</f>
        <v>-6.9039235107812042E-4</v>
      </c>
      <c r="Z1037" s="61">
        <f>IF($AA$8,$Z$8*($Q1037-1)/(1+Y1047*($Q1037-1)),0)</f>
        <v>-8.3089852034013249E-3</v>
      </c>
      <c r="AA1037" s="114">
        <f>IF(Z1037=0,0,-1*Z1037^2/$Z$8)</f>
        <v>-6.9039235110342147E-4</v>
      </c>
      <c r="AB1037" s="61">
        <f>IF($AA$8,$Z$8*($Q1037-1)/(1+AA1047*($Q1037-1)),0)</f>
        <v>-8.3089852034013249E-3</v>
      </c>
      <c r="AC1037" s="114">
        <f>IF(AB1037=0,0,-1*AB1037^2/$Z$8)</f>
        <v>-6.9039235110342147E-4</v>
      </c>
      <c r="AD1037" s="61">
        <f>IF($AA$8,$Z$8*($Q1037-1)/(1+AC1047*($Q1037-1)),0)</f>
        <v>-8.3089852034013249E-3</v>
      </c>
      <c r="AE1037" s="114">
        <f>IF(AD1037=0,0,-1*AD1037^2/$Z$8)</f>
        <v>-6.9039235110342147E-4</v>
      </c>
      <c r="AF1037" s="61">
        <f>IF($AA$8,$Z$8*($Q1037-1)/(1+AE1047*($Q1037-1)),0)</f>
        <v>-8.3089852034013249E-3</v>
      </c>
      <c r="AG1037" s="114">
        <f>IF(AF1037=0,0,-1*AF1037^2/$Z$8)</f>
        <v>-6.9039235110342147E-4</v>
      </c>
      <c r="AH1037" s="61">
        <f>IF($AA$8,$Z$8*($Q1037-1)/(1+AG1047*($Q1037-1)),0)</f>
        <v>-8.3089852034013249E-3</v>
      </c>
      <c r="AI1037" s="114">
        <f>IF(AH1037=0,0,-1*AH1037^2/$Z$8)</f>
        <v>-6.9039235110342147E-4</v>
      </c>
      <c r="AJ1037" s="61">
        <f>IF($AA$8,$Z$8*($Q1037-1)/(1+AI1047*($Q1037-1)),0)</f>
        <v>-8.3089852034013249E-3</v>
      </c>
      <c r="AK1037" s="114">
        <f>IF(AJ1037=0,0,-1*AJ1037^2/$Z$8)</f>
        <v>-6.9039235110342147E-4</v>
      </c>
      <c r="AL1037" s="61">
        <f>IF($AA$8,$Z$8*($Q1037-1)/(1+AK1047*($Q1037-1)),0)</f>
        <v>-8.3089852034013249E-3</v>
      </c>
      <c r="AM1037" s="114">
        <f>IF(AL1037=0,0,-1*AL1037^2/$Z$8)</f>
        <v>-6.9039235110342147E-4</v>
      </c>
      <c r="AN1037" s="61">
        <f>IF($AA$8,$Z$8*($Q1037-1)/(1+AM1047*($Q1037-1)),0)</f>
        <v>-8.3089852034013249E-3</v>
      </c>
      <c r="AO1037" s="114">
        <f>IF(AN1037=0,0,-1*AN1037^2/$Z$8)</f>
        <v>-6.9039235110342147E-4</v>
      </c>
      <c r="AP1037" s="61">
        <f>IF($AA$8,$Z$8*($Q1037-1)/(1+AO1047*($Q1037-1)),0)</f>
        <v>-8.3089852034013249E-3</v>
      </c>
      <c r="AQ1037" s="114">
        <f>IF(AP1037=0,0,-1*AP1037^2/$Z$8)</f>
        <v>-6.9039235110342147E-4</v>
      </c>
      <c r="AR1037" s="61">
        <f>IF($AA$8,$Z$8*($Q1037-1)/(1+AQ1047*($Q1037-1)),0)</f>
        <v>-8.3089852034013249E-3</v>
      </c>
      <c r="AS1037" s="114">
        <f>IF(AR1037=0,0,-1*AR1037^2/$Z$8)</f>
        <v>-6.9039235110342147E-4</v>
      </c>
      <c r="AT1037" s="61">
        <f>IF($AA$8,$Z$8*($Q1037-1)/(1+AS1047*($Q1037-1)),0)</f>
        <v>-8.3089852034013249E-3</v>
      </c>
      <c r="AU1037" s="114">
        <f>IF(AT1037=0,0,-1*AT1037^2/$Z$8)</f>
        <v>-6.9039235110342147E-4</v>
      </c>
      <c r="AV1037" s="61">
        <f>IF($AA$8,$Z$8*($Q1037-1)/(1+AU1047*($Q1037-1)),0)</f>
        <v>-8.3089852034013249E-3</v>
      </c>
      <c r="AW1037" s="114">
        <f>IF(AV1037=0,0,-1*AV1037^2/$Z$8)</f>
        <v>-6.9039235110342147E-4</v>
      </c>
      <c r="AX1037" s="61">
        <f>IF($AA$8,$Z$8*($Q1037-1)/(1+AW1047*($Q1037-1)),0)</f>
        <v>-8.3089852034013249E-3</v>
      </c>
      <c r="AY1037" s="114">
        <f>IF(AX1037=0,0,-1*AX1037^2/$Z$8)</f>
        <v>-6.9039235110342147E-4</v>
      </c>
      <c r="AZ1037" s="61">
        <f>IF($AA$8,$Z$8*($Q1037-1)/(1+AY1047*($Q1037-1)),0)</f>
        <v>-8.3089852034013249E-3</v>
      </c>
      <c r="BA1037" s="114">
        <f>IF(AZ1037=0,0,-1*AZ1037^2/$Z$8)</f>
        <v>-6.9039235110342147E-4</v>
      </c>
      <c r="BB1037" s="61">
        <f>IF($AA$8,$Z$8*($Q1037-1)/(1+BA1047*($Q1037-1)),0)</f>
        <v>-8.3089852034013249E-3</v>
      </c>
      <c r="BC1037" s="114">
        <f>IF(BB1037=0,0,-1*BB1037^2/$Z$8)</f>
        <v>-6.9039235110342147E-4</v>
      </c>
      <c r="BD1037" s="61">
        <f>IF($AA$8,$Z$8*($Q1037-1)/(1+BC1047*($Q1037-1)),0)</f>
        <v>-8.3089852034013249E-3</v>
      </c>
      <c r="BE1037" s="114">
        <f>IF(BD1037=0,0,-1*BD1037^2/$Z$8)</f>
        <v>-6.9039235110342147E-4</v>
      </c>
      <c r="BF1037" s="61">
        <f>IF($AA$8,$Z$8*($Q1037-1)/(1+BE1047*($Q1037-1)),0)</f>
        <v>-8.3089852034013249E-3</v>
      </c>
      <c r="BG1037" s="114">
        <f>IF(BF1037=0,0,-1*BF1037^2/$Z$8)</f>
        <v>-6.9039235110342147E-4</v>
      </c>
      <c r="BH1037" s="61">
        <f>IF($AA$8,$Z$8*($Q1037-1)/(1+BG1047*($Q1037-1)),0)</f>
        <v>-8.3089852034013249E-3</v>
      </c>
      <c r="BI1037" s="114">
        <f>IF(BH1037=0,0,-1*BH1037^2/$Z$8)</f>
        <v>-6.9039235110342147E-4</v>
      </c>
      <c r="BJ1037" s="61">
        <f>IF($AA$8,$Z$8*($Q1037-1)/(1+BI1047*($Q1037-1)),0)</f>
        <v>-8.3089852034013249E-3</v>
      </c>
      <c r="BK1037" s="114">
        <f>IF(BJ1037=0,0,-1*BJ1037^2/$Z$8)</f>
        <v>-6.9039235110342147E-4</v>
      </c>
      <c r="BL1037" s="61">
        <f>IF($AA$8,$Z$8*($Q1037-1)/(1+BK1047*($Q1037-1)),0)</f>
        <v>-8.3089852034013249E-3</v>
      </c>
      <c r="BM1037" s="114">
        <f>IF(BL1037=0,0,-1*BL1037^2/$Z$8)</f>
        <v>-6.9039235110342147E-4</v>
      </c>
      <c r="BN1037" s="61">
        <f>IF($AA$8,$Z$8*($Q1037-1)/(1+BM1047*($Q1037-1)),0)</f>
        <v>-8.3089852034013249E-3</v>
      </c>
      <c r="BO1037" s="114">
        <f>IF(BN1037=0,0,-1*BN1037^2/$Z$8)</f>
        <v>-6.9039235110342147E-4</v>
      </c>
      <c r="BP1037" s="61">
        <f>IF($AA$8,$Z$8*($Q1037-1)/(1+BO1047*($Q1037-1)),0)</f>
        <v>-8.3089852034013249E-3</v>
      </c>
      <c r="BQ1037" s="114">
        <f>IF(BP1037=0,0,-1*BP1037^2/$Z$8)</f>
        <v>-6.9039235110342147E-4</v>
      </c>
      <c r="BR1037" s="61">
        <f>IF($AA$8,$Z$8*($Q1037-1)/(1+BQ1047*($Q1037-1)),0)</f>
        <v>-8.3089852034013249E-3</v>
      </c>
      <c r="BS1037" s="114">
        <f>IF(BR1037=0,0,-1*BR1037^2/$Z$8)</f>
        <v>-6.9039235110342147E-4</v>
      </c>
      <c r="BT1037" s="61">
        <f>IF($AA$8,$Z$8*($Q1037-1)/(1+BS1047*($Q1037-1)),0)</f>
        <v>-8.3089852034013249E-3</v>
      </c>
      <c r="BU1037" s="114">
        <f>IF(BT1037=0,0,-1*BT1037^2/$Z$8)</f>
        <v>-6.9039235110342147E-4</v>
      </c>
      <c r="BV1037" s="61">
        <f>IF($AA$8,$Z$8*($Q1037-1)/(1+BU1047*($Q1037-1)),0)</f>
        <v>-8.3089852034013249E-3</v>
      </c>
      <c r="BW1037" s="114">
        <f>IF(BV1037=0,0,-1*BV1037^2/$Z$8)</f>
        <v>-6.9039235110342147E-4</v>
      </c>
      <c r="BX1037" s="61">
        <f>IF($AA$8,$Z$8*($Q1037-1)/(1+BW1047*($Q1037-1)),0)</f>
        <v>-8.3089852034013249E-3</v>
      </c>
      <c r="BY1037" s="114">
        <f>IF(BX1037=0,0,-1*BX1037^2/$Z$8)</f>
        <v>-6.9039235110342147E-4</v>
      </c>
      <c r="BZ1037" s="61">
        <f>IF($AA$8,$Z$8*($Q1037-1)/(1+BY1047*($Q1037-1)),0)</f>
        <v>-8.3089852034013249E-3</v>
      </c>
      <c r="CA1037" s="114">
        <f>IF(BZ1037=0,0,-1*BZ1037^2/$Z$8)</f>
        <v>-6.9039235110342147E-4</v>
      </c>
      <c r="CB1037" s="61">
        <f>IF($AA$8,$Z$8*($Q1037-1)/(1+CA1047*($Q1037-1)),0)</f>
        <v>-8.3089852034013249E-3</v>
      </c>
      <c r="CC1037" s="114">
        <f>IF(CB1037=0,0,-1*CB1037^2/$Z$8)</f>
        <v>-6.9039235110342147E-4</v>
      </c>
      <c r="CD1037" s="61">
        <f>IF($AA$8,$Z$8*($Q1037-1)/(1+CC1047*($Q1037-1)),0)</f>
        <v>-8.3089852034013249E-3</v>
      </c>
      <c r="CE1037" s="114">
        <f>IF(CD1037=0,0,-1*CD1037^2/$Z$8)</f>
        <v>-6.9039235110342147E-4</v>
      </c>
      <c r="CF1037" s="61">
        <f>IF($AA$8,$Z$8*($Q1037-1)/(1+CE1047*($Q1037-1)),0)</f>
        <v>-8.3089852034013249E-3</v>
      </c>
      <c r="CG1037" s="114">
        <f>IF(CF1037=0,0,-1*CF1037^2/$Z$8)</f>
        <v>-6.9039235110342147E-4</v>
      </c>
      <c r="CH1037" s="61">
        <f>IF($AA$8,$Z$8*($Q1037-1)/(1+CG1047*($Q1037-1)),0)</f>
        <v>-8.3089852034013249E-3</v>
      </c>
      <c r="CI1037" s="114">
        <f>IF(CH1037=0,0,-1*CH1037^2/$Z$8)</f>
        <v>-6.9039235110342147E-4</v>
      </c>
      <c r="CJ1037" s="61">
        <f>IF($AA$8,$Z$8*($Q1037-1)/(1+CI1047*($Q1037-1)),0)</f>
        <v>-8.3089852034013249E-3</v>
      </c>
      <c r="CK1037" s="114">
        <f>IF(CJ1037=0,0,-1*CJ1037^2/$Z$8)</f>
        <v>-6.9039235110342147E-4</v>
      </c>
      <c r="CL1037" s="61">
        <f>IF($AA$8,$Z$8*($Q1037-1)/(1+CK1047*($Q1037-1)),0)</f>
        <v>-8.3089852034013249E-3</v>
      </c>
      <c r="CM1037" s="114">
        <f>IF(CL1037=0,0,-1*CL1037^2/$Z$8)</f>
        <v>-6.9039235110342147E-4</v>
      </c>
      <c r="CN1037" s="61">
        <f>IF($AA$8,$Z$8*($Q1037-1)/(1+CM1047*($Q1037-1)),0)</f>
        <v>-8.3089852034013249E-3</v>
      </c>
      <c r="CO1037" s="114">
        <f>IF(CN1037=0,0,-1*CN1037^2/$Z$8)</f>
        <v>-6.9039235110342147E-4</v>
      </c>
      <c r="CP1037" s="61">
        <f>IF($AA$8,$Z$8*($Q1037-1)/(1+CO1047*($Q1037-1)),0)</f>
        <v>-8.3089852034013249E-3</v>
      </c>
      <c r="CQ1037" s="114">
        <f>IF(CP1037=0,0,-1*CP1037^2/$Z$8)</f>
        <v>-6.9039235110342147E-4</v>
      </c>
      <c r="CR1037" s="61">
        <f>IF($AA$8,$Z$8*($Q1037-1)/(1+CQ1047*($Q1037-1)),0)</f>
        <v>-8.3089852034013249E-3</v>
      </c>
      <c r="CS1037" s="114">
        <f>IF(CR1037=0,0,-1*CR1037^2/$Z$8)</f>
        <v>-6.9039235110342147E-4</v>
      </c>
      <c r="CT1037" s="61">
        <f>IF($AA$8,$Z$8*($Q1037-1)/(1+CS1047*($Q1037-1)),0)</f>
        <v>-8.3089852034013249E-3</v>
      </c>
      <c r="CU1037" s="114">
        <f>IF(CT1037=0,0,-1*CT1037^2/$Z$8)</f>
        <v>-6.9039235110342147E-4</v>
      </c>
      <c r="CV1037" s="61">
        <f>IF($AA$8,$Z$8*($Q1037-1)/(1+CU1047*($Q1037-1)),0)</f>
        <v>-8.3089852034013249E-3</v>
      </c>
      <c r="CW1037" s="114">
        <f>IF(CV1037=0,0,-1*CV1037^2/$Z$8)</f>
        <v>-6.9039235110342147E-4</v>
      </c>
      <c r="CX1037" s="61">
        <f>IF($AA$8,$Z$8*($Q1037-1)/(1+CW1047*($Q1037-1)),0)</f>
        <v>-8.3089852034013249E-3</v>
      </c>
      <c r="CY1037" s="114">
        <f>IF(CX1037=0,0,-1*CX1037^2/$Z$8)</f>
        <v>-6.9039235110342147E-4</v>
      </c>
      <c r="CZ1037" s="61">
        <f>IF($AA$8,$Z$8*($Q1037-1)/(1+CY1047*($Q1037-1)),0)</f>
        <v>-8.3089852034013249E-3</v>
      </c>
      <c r="DA1037" s="114">
        <f>IF(CZ1037=0,0,-1*CZ1037^2/$Z$8)</f>
        <v>-6.9039235110342147E-4</v>
      </c>
      <c r="DB1037" s="61">
        <f>IF($AA$8,$Z$8*($Q1037-1)/(1+DA1047*($Q1037-1)),0)</f>
        <v>-8.3089852034013249E-3</v>
      </c>
      <c r="DC1037" s="114">
        <f>IF(DB1037=0,0,-1*DB1037^2/$Z$8)</f>
        <v>-6.9039235110342147E-4</v>
      </c>
      <c r="DD1037" s="61">
        <f>IF($AA$8,$Z$8*($Q1037-1)/(1+DC1047*($Q1037-1)),0)</f>
        <v>-8.3089852034013249E-3</v>
      </c>
      <c r="DE1037" s="114">
        <f>IF(DD1037=0,0,-1*DD1037^2/$Z$8)</f>
        <v>-6.9039235110342147E-4</v>
      </c>
      <c r="DF1037" s="61">
        <f>IF($AA$8,$Z$8*($Q1037-1)/(1+DE1047*($Q1037-1)),0)</f>
        <v>-8.3089852034013249E-3</v>
      </c>
      <c r="DG1037" s="114">
        <f>IF(DF1037=0,0,-1*DF1037^2/$Z$8)</f>
        <v>-6.9039235110342147E-4</v>
      </c>
      <c r="DH1037" s="61">
        <f>IF($AA$8,$Z$8*($Q1037-1)/(1+DG1047*($Q1037-1)),0)</f>
        <v>-8.3089852034013249E-3</v>
      </c>
      <c r="DI1037" s="114">
        <f>IF(DH1037=0,0,-1*DH1037^2/$Z$8)</f>
        <v>-6.9039235110342147E-4</v>
      </c>
      <c r="DJ1037" s="61">
        <f>IF($AA$8,$Z$8*($Q1037-1)/(1+DI1047*($Q1037-1)),0)</f>
        <v>-8.3089852034013249E-3</v>
      </c>
      <c r="DK1037" s="114">
        <f>IF(DJ1037=0,0,-1*DJ1037^2/$Z$8)</f>
        <v>-6.9039235110342147E-4</v>
      </c>
      <c r="DL1037" s="61">
        <f>IF($AA$8,$Z$8*($Q1037-1)/(1+DK1047*($Q1037-1)),0)</f>
        <v>-8.3089852034013249E-3</v>
      </c>
      <c r="DM1037" s="154">
        <f>IF(DL1037=0,0,-1*DL1037^2/$Z$8)</f>
        <v>-6.9039235110342147E-4</v>
      </c>
    </row>
    <row r="1038" spans="14:117" x14ac:dyDescent="0.25">
      <c r="N1038" s="153">
        <f>$Z$9/(O1034*(Q1038-1)+1)</f>
        <v>0.11931858871593809</v>
      </c>
      <c r="O1038" s="169">
        <f t="shared" si="176"/>
        <v>3.9849094303482172E-2</v>
      </c>
      <c r="P1038" s="78">
        <v>3</v>
      </c>
      <c r="Q1038" s="61">
        <f>IF($AA$9,AV1013/AV1025,0)</f>
        <v>0.33397222287258993</v>
      </c>
      <c r="R1038" s="61">
        <f>IF($AA$9,$Z$9*($Q1038-1)/(1+O994*($Q1038-1)),0)</f>
        <v>-7.9469494412455974E-2</v>
      </c>
      <c r="S1038" s="114">
        <f>IF(R1038=0,0,-1*R1038^2/$Z$9)</f>
        <v>-6.3154005421713705E-2</v>
      </c>
      <c r="T1038" s="61">
        <f>IF($AA$9,$Z$9*($Q1038-1)/(1+S1047*($Q1038-1)),0)</f>
        <v>-7.9703678479976531E-2</v>
      </c>
      <c r="U1038" s="114">
        <f>IF(T1038=0,0,-1*T1038^2/$Z$9)</f>
        <v>-6.3526763632394734E-2</v>
      </c>
      <c r="V1038" s="61">
        <f>IF($AA$9,$Z$9*($Q1038-1)/(1+U1047*($Q1038-1)),0)</f>
        <v>-7.9468587600597496E-2</v>
      </c>
      <c r="W1038" s="114">
        <f>IF(V1038=0,0,-1*V1038^2/$Z$9)</f>
        <v>-6.3152564152338372E-2</v>
      </c>
      <c r="X1038" s="61">
        <f>IF($AA$9,$Z$9*($Q1038-1)/(1+W1047*($Q1038-1)),0)</f>
        <v>-7.9469494398528767E-2</v>
      </c>
      <c r="Y1038" s="114">
        <f>IF(X1038=0,0,-1*X1038^2/$Z$9)</f>
        <v>-6.3154005399577953E-2</v>
      </c>
      <c r="Z1038" s="61">
        <f>IF($AA$9,$Z$9*($Q1038-1)/(1+Y1047*($Q1038-1)),0)</f>
        <v>-7.9469494412455932E-2</v>
      </c>
      <c r="AA1038" s="114">
        <f>IF(Z1038=0,0,-1*Z1038^2/$Z$9)</f>
        <v>-6.3154005421713649E-2</v>
      </c>
      <c r="AB1038" s="61">
        <f>IF($AA$9,$Z$9*($Q1038-1)/(1+AA1047*($Q1038-1)),0)</f>
        <v>-7.9469494412455932E-2</v>
      </c>
      <c r="AC1038" s="114">
        <f>IF(AB1038=0,0,-1*AB1038^2/$Z$9)</f>
        <v>-6.3154005421713649E-2</v>
      </c>
      <c r="AD1038" s="61">
        <f>IF($AA$9,$Z$9*($Q1038-1)/(1+AC1047*($Q1038-1)),0)</f>
        <v>-7.9469494412455932E-2</v>
      </c>
      <c r="AE1038" s="114">
        <f>IF(AD1038=0,0,-1*AD1038^2/$Z$9)</f>
        <v>-6.3154005421713649E-2</v>
      </c>
      <c r="AF1038" s="61">
        <f>IF($AA$9,$Z$9*($Q1038-1)/(1+AE1047*($Q1038-1)),0)</f>
        <v>-7.9469494412455932E-2</v>
      </c>
      <c r="AG1038" s="114">
        <f>IF(AF1038=0,0,-1*AF1038^2/$Z$9)</f>
        <v>-6.3154005421713649E-2</v>
      </c>
      <c r="AH1038" s="61">
        <f>IF($AA$9,$Z$9*($Q1038-1)/(1+AG1047*($Q1038-1)),0)</f>
        <v>-7.9469494412455932E-2</v>
      </c>
      <c r="AI1038" s="114">
        <f>IF(AH1038=0,0,-1*AH1038^2/$Z$9)</f>
        <v>-6.3154005421713649E-2</v>
      </c>
      <c r="AJ1038" s="61">
        <f>IF($AA$9,$Z$9*($Q1038-1)/(1+AI1047*($Q1038-1)),0)</f>
        <v>-7.9469494412455932E-2</v>
      </c>
      <c r="AK1038" s="114">
        <f>IF(AJ1038=0,0,-1*AJ1038^2/$Z$9)</f>
        <v>-6.3154005421713649E-2</v>
      </c>
      <c r="AL1038" s="61">
        <f>IF($AA$9,$Z$9*($Q1038-1)/(1+AK1047*($Q1038-1)),0)</f>
        <v>-7.9469494412455932E-2</v>
      </c>
      <c r="AM1038" s="114">
        <f>IF(AL1038=0,0,-1*AL1038^2/$Z$9)</f>
        <v>-6.3154005421713649E-2</v>
      </c>
      <c r="AN1038" s="61">
        <f>IF($AA$9,$Z$9*($Q1038-1)/(1+AM1047*($Q1038-1)),0)</f>
        <v>-7.9469494412455932E-2</v>
      </c>
      <c r="AO1038" s="114">
        <f>IF(AN1038=0,0,-1*AN1038^2/$Z$9)</f>
        <v>-6.3154005421713649E-2</v>
      </c>
      <c r="AP1038" s="61">
        <f>IF($AA$9,$Z$9*($Q1038-1)/(1+AO1047*($Q1038-1)),0)</f>
        <v>-7.9469494412455932E-2</v>
      </c>
      <c r="AQ1038" s="114">
        <f>IF(AP1038=0,0,-1*AP1038^2/$Z$9)</f>
        <v>-6.3154005421713649E-2</v>
      </c>
      <c r="AR1038" s="61">
        <f>IF($AA$9,$Z$9*($Q1038-1)/(1+AQ1047*($Q1038-1)),0)</f>
        <v>-7.9469494412455932E-2</v>
      </c>
      <c r="AS1038" s="114">
        <f>IF(AR1038=0,0,-1*AR1038^2/$Z$9)</f>
        <v>-6.3154005421713649E-2</v>
      </c>
      <c r="AT1038" s="61">
        <f>IF($AA$9,$Z$9*($Q1038-1)/(1+AS1047*($Q1038-1)),0)</f>
        <v>-7.9469494412455932E-2</v>
      </c>
      <c r="AU1038" s="114">
        <f>IF(AT1038=0,0,-1*AT1038^2/$Z$9)</f>
        <v>-6.3154005421713649E-2</v>
      </c>
      <c r="AV1038" s="61">
        <f>IF($AA$9,$Z$9*($Q1038-1)/(1+AU1047*($Q1038-1)),0)</f>
        <v>-7.9469494412455932E-2</v>
      </c>
      <c r="AW1038" s="114">
        <f>IF(AV1038=0,0,-1*AV1038^2/$Z$9)</f>
        <v>-6.3154005421713649E-2</v>
      </c>
      <c r="AX1038" s="61">
        <f>IF($AA$9,$Z$9*($Q1038-1)/(1+AW1047*($Q1038-1)),0)</f>
        <v>-7.9469494412455932E-2</v>
      </c>
      <c r="AY1038" s="114">
        <f>IF(AX1038=0,0,-1*AX1038^2/$Z$9)</f>
        <v>-6.3154005421713649E-2</v>
      </c>
      <c r="AZ1038" s="61">
        <f>IF($AA$9,$Z$9*($Q1038-1)/(1+AY1047*($Q1038-1)),0)</f>
        <v>-7.9469494412455932E-2</v>
      </c>
      <c r="BA1038" s="114">
        <f>IF(AZ1038=0,0,-1*AZ1038^2/$Z$9)</f>
        <v>-6.3154005421713649E-2</v>
      </c>
      <c r="BB1038" s="61">
        <f>IF($AA$9,$Z$9*($Q1038-1)/(1+BA1047*($Q1038-1)),0)</f>
        <v>-7.9469494412455932E-2</v>
      </c>
      <c r="BC1038" s="114">
        <f>IF(BB1038=0,0,-1*BB1038^2/$Z$9)</f>
        <v>-6.3154005421713649E-2</v>
      </c>
      <c r="BD1038" s="61">
        <f>IF($AA$9,$Z$9*($Q1038-1)/(1+BC1047*($Q1038-1)),0)</f>
        <v>-7.9469494412455932E-2</v>
      </c>
      <c r="BE1038" s="114">
        <f>IF(BD1038=0,0,-1*BD1038^2/$Z$9)</f>
        <v>-6.3154005421713649E-2</v>
      </c>
      <c r="BF1038" s="61">
        <f>IF($AA$9,$Z$9*($Q1038-1)/(1+BE1047*($Q1038-1)),0)</f>
        <v>-7.9469494412455932E-2</v>
      </c>
      <c r="BG1038" s="114">
        <f>IF(BF1038=0,0,-1*BF1038^2/$Z$9)</f>
        <v>-6.3154005421713649E-2</v>
      </c>
      <c r="BH1038" s="61">
        <f>IF($AA$9,$Z$9*($Q1038-1)/(1+BG1047*($Q1038-1)),0)</f>
        <v>-7.9469494412455932E-2</v>
      </c>
      <c r="BI1038" s="114">
        <f>IF(BH1038=0,0,-1*BH1038^2/$Z$9)</f>
        <v>-6.3154005421713649E-2</v>
      </c>
      <c r="BJ1038" s="61">
        <f>IF($AA$9,$Z$9*($Q1038-1)/(1+BI1047*($Q1038-1)),0)</f>
        <v>-7.9469494412455932E-2</v>
      </c>
      <c r="BK1038" s="114">
        <f>IF(BJ1038=0,0,-1*BJ1038^2/$Z$9)</f>
        <v>-6.3154005421713649E-2</v>
      </c>
      <c r="BL1038" s="61">
        <f>IF($AA$9,$Z$9*($Q1038-1)/(1+BK1047*($Q1038-1)),0)</f>
        <v>-7.9469494412455932E-2</v>
      </c>
      <c r="BM1038" s="114">
        <f>IF(BL1038=0,0,-1*BL1038^2/$Z$9)</f>
        <v>-6.3154005421713649E-2</v>
      </c>
      <c r="BN1038" s="61">
        <f>IF($AA$9,$Z$9*($Q1038-1)/(1+BM1047*($Q1038-1)),0)</f>
        <v>-7.9469494412455932E-2</v>
      </c>
      <c r="BO1038" s="114">
        <f>IF(BN1038=0,0,-1*BN1038^2/$Z$9)</f>
        <v>-6.3154005421713649E-2</v>
      </c>
      <c r="BP1038" s="61">
        <f>IF($AA$9,$Z$9*($Q1038-1)/(1+BO1047*($Q1038-1)),0)</f>
        <v>-7.9469494412455932E-2</v>
      </c>
      <c r="BQ1038" s="114">
        <f>IF(BP1038=0,0,-1*BP1038^2/$Z$9)</f>
        <v>-6.3154005421713649E-2</v>
      </c>
      <c r="BR1038" s="61">
        <f>IF($AA$9,$Z$9*($Q1038-1)/(1+BQ1047*($Q1038-1)),0)</f>
        <v>-7.9469494412455932E-2</v>
      </c>
      <c r="BS1038" s="114">
        <f>IF(BR1038=0,0,-1*BR1038^2/$Z$9)</f>
        <v>-6.3154005421713649E-2</v>
      </c>
      <c r="BT1038" s="61">
        <f>IF($AA$9,$Z$9*($Q1038-1)/(1+BS1047*($Q1038-1)),0)</f>
        <v>-7.9469494412455932E-2</v>
      </c>
      <c r="BU1038" s="114">
        <f>IF(BT1038=0,0,-1*BT1038^2/$Z$9)</f>
        <v>-6.3154005421713649E-2</v>
      </c>
      <c r="BV1038" s="61">
        <f>IF($AA$9,$Z$9*($Q1038-1)/(1+BU1047*($Q1038-1)),0)</f>
        <v>-7.9469494412455932E-2</v>
      </c>
      <c r="BW1038" s="114">
        <f>IF(BV1038=0,0,-1*BV1038^2/$Z$9)</f>
        <v>-6.3154005421713649E-2</v>
      </c>
      <c r="BX1038" s="61">
        <f>IF($AA$9,$Z$9*($Q1038-1)/(1+BW1047*($Q1038-1)),0)</f>
        <v>-7.9469494412455932E-2</v>
      </c>
      <c r="BY1038" s="114">
        <f>IF(BX1038=0,0,-1*BX1038^2/$Z$9)</f>
        <v>-6.3154005421713649E-2</v>
      </c>
      <c r="BZ1038" s="61">
        <f>IF($AA$9,$Z$9*($Q1038-1)/(1+BY1047*($Q1038-1)),0)</f>
        <v>-7.9469494412455932E-2</v>
      </c>
      <c r="CA1038" s="114">
        <f>IF(BZ1038=0,0,-1*BZ1038^2/$Z$9)</f>
        <v>-6.3154005421713649E-2</v>
      </c>
      <c r="CB1038" s="61">
        <f>IF($AA$9,$Z$9*($Q1038-1)/(1+CA1047*($Q1038-1)),0)</f>
        <v>-7.9469494412455932E-2</v>
      </c>
      <c r="CC1038" s="114">
        <f>IF(CB1038=0,0,-1*CB1038^2/$Z$9)</f>
        <v>-6.3154005421713649E-2</v>
      </c>
      <c r="CD1038" s="61">
        <f>IF($AA$9,$Z$9*($Q1038-1)/(1+CC1047*($Q1038-1)),0)</f>
        <v>-7.9469494412455932E-2</v>
      </c>
      <c r="CE1038" s="114">
        <f>IF(CD1038=0,0,-1*CD1038^2/$Z$9)</f>
        <v>-6.3154005421713649E-2</v>
      </c>
      <c r="CF1038" s="61">
        <f>IF($AA$9,$Z$9*($Q1038-1)/(1+CE1047*($Q1038-1)),0)</f>
        <v>-7.9469494412455932E-2</v>
      </c>
      <c r="CG1038" s="114">
        <f>IF(CF1038=0,0,-1*CF1038^2/$Z$9)</f>
        <v>-6.3154005421713649E-2</v>
      </c>
      <c r="CH1038" s="61">
        <f>IF($AA$9,$Z$9*($Q1038-1)/(1+CG1047*($Q1038-1)),0)</f>
        <v>-7.9469494412455932E-2</v>
      </c>
      <c r="CI1038" s="114">
        <f>IF(CH1038=0,0,-1*CH1038^2/$Z$9)</f>
        <v>-6.3154005421713649E-2</v>
      </c>
      <c r="CJ1038" s="61">
        <f>IF($AA$9,$Z$9*($Q1038-1)/(1+CI1047*($Q1038-1)),0)</f>
        <v>-7.9469494412455932E-2</v>
      </c>
      <c r="CK1038" s="114">
        <f>IF(CJ1038=0,0,-1*CJ1038^2/$Z$9)</f>
        <v>-6.3154005421713649E-2</v>
      </c>
      <c r="CL1038" s="61">
        <f>IF($AA$9,$Z$9*($Q1038-1)/(1+CK1047*($Q1038-1)),0)</f>
        <v>-7.9469494412455932E-2</v>
      </c>
      <c r="CM1038" s="114">
        <f>IF(CL1038=0,0,-1*CL1038^2/$Z$9)</f>
        <v>-6.3154005421713649E-2</v>
      </c>
      <c r="CN1038" s="61">
        <f>IF($AA$9,$Z$9*($Q1038-1)/(1+CM1047*($Q1038-1)),0)</f>
        <v>-7.9469494412455932E-2</v>
      </c>
      <c r="CO1038" s="114">
        <f>IF(CN1038=0,0,-1*CN1038^2/$Z$9)</f>
        <v>-6.3154005421713649E-2</v>
      </c>
      <c r="CP1038" s="61">
        <f>IF($AA$9,$Z$9*($Q1038-1)/(1+CO1047*($Q1038-1)),0)</f>
        <v>-7.9469494412455932E-2</v>
      </c>
      <c r="CQ1038" s="114">
        <f>IF(CP1038=0,0,-1*CP1038^2/$Z$9)</f>
        <v>-6.3154005421713649E-2</v>
      </c>
      <c r="CR1038" s="61">
        <f>IF($AA$9,$Z$9*($Q1038-1)/(1+CQ1047*($Q1038-1)),0)</f>
        <v>-7.9469494412455932E-2</v>
      </c>
      <c r="CS1038" s="114">
        <f>IF(CR1038=0,0,-1*CR1038^2/$Z$9)</f>
        <v>-6.3154005421713649E-2</v>
      </c>
      <c r="CT1038" s="61">
        <f>IF($AA$9,$Z$9*($Q1038-1)/(1+CS1047*($Q1038-1)),0)</f>
        <v>-7.9469494412455932E-2</v>
      </c>
      <c r="CU1038" s="114">
        <f>IF(CT1038=0,0,-1*CT1038^2/$Z$9)</f>
        <v>-6.3154005421713649E-2</v>
      </c>
      <c r="CV1038" s="61">
        <f>IF($AA$9,$Z$9*($Q1038-1)/(1+CU1047*($Q1038-1)),0)</f>
        <v>-7.9469494412455932E-2</v>
      </c>
      <c r="CW1038" s="114">
        <f>IF(CV1038=0,0,-1*CV1038^2/$Z$9)</f>
        <v>-6.3154005421713649E-2</v>
      </c>
      <c r="CX1038" s="61">
        <f>IF($AA$9,$Z$9*($Q1038-1)/(1+CW1047*($Q1038-1)),0)</f>
        <v>-7.9469494412455932E-2</v>
      </c>
      <c r="CY1038" s="114">
        <f>IF(CX1038=0,0,-1*CX1038^2/$Z$9)</f>
        <v>-6.3154005421713649E-2</v>
      </c>
      <c r="CZ1038" s="61">
        <f>IF($AA$9,$Z$9*($Q1038-1)/(1+CY1047*($Q1038-1)),0)</f>
        <v>-7.9469494412455932E-2</v>
      </c>
      <c r="DA1038" s="114">
        <f>IF(CZ1038=0,0,-1*CZ1038^2/$Z$9)</f>
        <v>-6.3154005421713649E-2</v>
      </c>
      <c r="DB1038" s="61">
        <f>IF($AA$9,$Z$9*($Q1038-1)/(1+DA1047*($Q1038-1)),0)</f>
        <v>-7.9469494412455932E-2</v>
      </c>
      <c r="DC1038" s="114">
        <f>IF(DB1038=0,0,-1*DB1038^2/$Z$9)</f>
        <v>-6.3154005421713649E-2</v>
      </c>
      <c r="DD1038" s="61">
        <f>IF($AA$9,$Z$9*($Q1038-1)/(1+DC1047*($Q1038-1)),0)</f>
        <v>-7.9469494412455932E-2</v>
      </c>
      <c r="DE1038" s="114">
        <f>IF(DD1038=0,0,-1*DD1038^2/$Z$9)</f>
        <v>-6.3154005421713649E-2</v>
      </c>
      <c r="DF1038" s="61">
        <f>IF($AA$9,$Z$9*($Q1038-1)/(1+DE1047*($Q1038-1)),0)</f>
        <v>-7.9469494412455932E-2</v>
      </c>
      <c r="DG1038" s="114">
        <f>IF(DF1038=0,0,-1*DF1038^2/$Z$9)</f>
        <v>-6.3154005421713649E-2</v>
      </c>
      <c r="DH1038" s="61">
        <f>IF($AA$9,$Z$9*($Q1038-1)/(1+DG1047*($Q1038-1)),0)</f>
        <v>-7.9469494412455932E-2</v>
      </c>
      <c r="DI1038" s="114">
        <f>IF(DH1038=0,0,-1*DH1038^2/$Z$9)</f>
        <v>-6.3154005421713649E-2</v>
      </c>
      <c r="DJ1038" s="61">
        <f>IF($AA$9,$Z$9*($Q1038-1)/(1+DI1047*($Q1038-1)),0)</f>
        <v>-7.9469494412455932E-2</v>
      </c>
      <c r="DK1038" s="114">
        <f>IF(DJ1038=0,0,-1*DJ1038^2/$Z$9)</f>
        <v>-6.3154005421713649E-2</v>
      </c>
      <c r="DL1038" s="61">
        <f>IF($AA$9,$Z$9*($Q1038-1)/(1+DK1047*($Q1038-1)),0)</f>
        <v>-7.9469494412455932E-2</v>
      </c>
      <c r="DM1038" s="154">
        <f>IF(DL1038=0,0,-1*DL1038^2/$Z$9)</f>
        <v>-6.3154005421713649E-2</v>
      </c>
    </row>
    <row r="1039" spans="14:117" x14ac:dyDescent="0.25">
      <c r="N1039" s="153">
        <f>$Z$10/(O1034*(Q1039-1)+1)</f>
        <v>0.12592706197499923</v>
      </c>
      <c r="O1039" s="169">
        <f t="shared" si="176"/>
        <v>1.9272764549342351E-2</v>
      </c>
      <c r="P1039" s="78">
        <v>4</v>
      </c>
      <c r="Q1039" s="61">
        <f>IF($AA$10,AV1014/AV1026,0)</f>
        <v>0.15304704363839319</v>
      </c>
      <c r="R1039" s="61">
        <f>IF($AA$10,$Z$10*($Q1039-1)/(1+O994*($Q1039-1)),0)</f>
        <v>-0.10665429742565694</v>
      </c>
      <c r="S1039" s="114">
        <f>IF(R1039=0,0,-1*R1039^2/$Z$10)</f>
        <v>-0.11375139159360491</v>
      </c>
      <c r="T1039" s="61">
        <f>IF($AA$10,$Z$10*($Q1039-1)/(1+S1047*($Q1039-1)),0)</f>
        <v>-0.10707652945557387</v>
      </c>
      <c r="U1039" s="114">
        <f>IF(T1039=0,0,-1*T1039^2/$Z$10)</f>
        <v>-0.11465383160250379</v>
      </c>
      <c r="V1039" s="61">
        <f>IF($AA$10,$Z$10*($Q1039-1)/(1+U1047*($Q1039-1)),0)</f>
        <v>-0.10665266410552962</v>
      </c>
      <c r="W1039" s="114">
        <f>IF(V1039=0,0,-1*V1039^2/$Z$10)</f>
        <v>-0.11374790760806927</v>
      </c>
      <c r="X1039" s="61">
        <f>IF($AA$10,$Z$10*($Q1039-1)/(1+W1047*($Q1039-1)),0)</f>
        <v>-0.1066542974005716</v>
      </c>
      <c r="Y1039" s="114">
        <f>IF(X1039=0,0,-1*X1039^2/$Z$10)</f>
        <v>-0.11375139154009573</v>
      </c>
      <c r="Z1039" s="61">
        <f>IF($AA$10,$Z$10*($Q1039-1)/(1+Y1047*($Q1039-1)),0)</f>
        <v>-0.10665429742565687</v>
      </c>
      <c r="AA1039" s="114">
        <f>IF(Z1039=0,0,-1*Z1039^2/$Z$10)</f>
        <v>-0.11375139159360477</v>
      </c>
      <c r="AB1039" s="61">
        <f>IF($AA$10,$Z$10*($Q1039-1)/(1+AA1047*($Q1039-1)),0)</f>
        <v>-0.10665429742565687</v>
      </c>
      <c r="AC1039" s="114">
        <f>IF(AB1039=0,0,-1*AB1039^2/$Z$10)</f>
        <v>-0.11375139159360477</v>
      </c>
      <c r="AD1039" s="61">
        <f>IF($AA$10,$Z$10*($Q1039-1)/(1+AC1047*($Q1039-1)),0)</f>
        <v>-0.10665429742565687</v>
      </c>
      <c r="AE1039" s="114">
        <f>IF(AD1039=0,0,-1*AD1039^2/$Z$10)</f>
        <v>-0.11375139159360477</v>
      </c>
      <c r="AF1039" s="61">
        <f>IF($AA$10,$Z$10*($Q1039-1)/(1+AE1047*($Q1039-1)),0)</f>
        <v>-0.10665429742565687</v>
      </c>
      <c r="AG1039" s="114">
        <f>IF(AF1039=0,0,-1*AF1039^2/$Z$10)</f>
        <v>-0.11375139159360477</v>
      </c>
      <c r="AH1039" s="61">
        <f>IF($AA$10,$Z$10*($Q1039-1)/(1+AG1047*($Q1039-1)),0)</f>
        <v>-0.10665429742565687</v>
      </c>
      <c r="AI1039" s="114">
        <f>IF(AH1039=0,0,-1*AH1039^2/$Z$10)</f>
        <v>-0.11375139159360477</v>
      </c>
      <c r="AJ1039" s="61">
        <f>IF($AA$10,$Z$10*($Q1039-1)/(1+AI1047*($Q1039-1)),0)</f>
        <v>-0.10665429742565687</v>
      </c>
      <c r="AK1039" s="114">
        <f>IF(AJ1039=0,0,-1*AJ1039^2/$Z$10)</f>
        <v>-0.11375139159360477</v>
      </c>
      <c r="AL1039" s="61">
        <f>IF($AA$10,$Z$10*($Q1039-1)/(1+AK1047*($Q1039-1)),0)</f>
        <v>-0.10665429742565687</v>
      </c>
      <c r="AM1039" s="114">
        <f>IF(AL1039=0,0,-1*AL1039^2/$Z$10)</f>
        <v>-0.11375139159360477</v>
      </c>
      <c r="AN1039" s="61">
        <f>IF($AA$10,$Z$10*($Q1039-1)/(1+AM1047*($Q1039-1)),0)</f>
        <v>-0.10665429742565687</v>
      </c>
      <c r="AO1039" s="114">
        <f>IF(AN1039=0,0,-1*AN1039^2/$Z$10)</f>
        <v>-0.11375139159360477</v>
      </c>
      <c r="AP1039" s="61">
        <f>IF($AA$10,$Z$10*($Q1039-1)/(1+AO1047*($Q1039-1)),0)</f>
        <v>-0.10665429742565687</v>
      </c>
      <c r="AQ1039" s="114">
        <f>IF(AP1039=0,0,-1*AP1039^2/$Z$10)</f>
        <v>-0.11375139159360477</v>
      </c>
      <c r="AR1039" s="61">
        <f>IF($AA$10,$Z$10*($Q1039-1)/(1+AQ1047*($Q1039-1)),0)</f>
        <v>-0.10665429742565687</v>
      </c>
      <c r="AS1039" s="114">
        <f>IF(AR1039=0,0,-1*AR1039^2/$Z$10)</f>
        <v>-0.11375139159360477</v>
      </c>
      <c r="AT1039" s="61">
        <f>IF($AA$10,$Z$10*($Q1039-1)/(1+AS1047*($Q1039-1)),0)</f>
        <v>-0.10665429742565687</v>
      </c>
      <c r="AU1039" s="114">
        <f>IF(AT1039=0,0,-1*AT1039^2/$Z$10)</f>
        <v>-0.11375139159360477</v>
      </c>
      <c r="AV1039" s="61">
        <f>IF($AA$10,$Z$10*($Q1039-1)/(1+AU1047*($Q1039-1)),0)</f>
        <v>-0.10665429742565687</v>
      </c>
      <c r="AW1039" s="114">
        <f>IF(AV1039=0,0,-1*AV1039^2/$Z$10)</f>
        <v>-0.11375139159360477</v>
      </c>
      <c r="AX1039" s="61">
        <f>IF($AA$10,$Z$10*($Q1039-1)/(1+AW1047*($Q1039-1)),0)</f>
        <v>-0.10665429742565687</v>
      </c>
      <c r="AY1039" s="114">
        <f>IF(AX1039=0,0,-1*AX1039^2/$Z$10)</f>
        <v>-0.11375139159360477</v>
      </c>
      <c r="AZ1039" s="61">
        <f>IF($AA$10,$Z$10*($Q1039-1)/(1+AY1047*($Q1039-1)),0)</f>
        <v>-0.10665429742565687</v>
      </c>
      <c r="BA1039" s="114">
        <f>IF(AZ1039=0,0,-1*AZ1039^2/$Z$10)</f>
        <v>-0.11375139159360477</v>
      </c>
      <c r="BB1039" s="61">
        <f>IF($AA$10,$Z$10*($Q1039-1)/(1+BA1047*($Q1039-1)),0)</f>
        <v>-0.10665429742565687</v>
      </c>
      <c r="BC1039" s="114">
        <f>IF(BB1039=0,0,-1*BB1039^2/$Z$10)</f>
        <v>-0.11375139159360477</v>
      </c>
      <c r="BD1039" s="61">
        <f>IF($AA$10,$Z$10*($Q1039-1)/(1+BC1047*($Q1039-1)),0)</f>
        <v>-0.10665429742565687</v>
      </c>
      <c r="BE1039" s="114">
        <f>IF(BD1039=0,0,-1*BD1039^2/$Z$10)</f>
        <v>-0.11375139159360477</v>
      </c>
      <c r="BF1039" s="61">
        <f>IF($AA$10,$Z$10*($Q1039-1)/(1+BE1047*($Q1039-1)),0)</f>
        <v>-0.10665429742565687</v>
      </c>
      <c r="BG1039" s="114">
        <f>IF(BF1039=0,0,-1*BF1039^2/$Z$10)</f>
        <v>-0.11375139159360477</v>
      </c>
      <c r="BH1039" s="61">
        <f>IF($AA$10,$Z$10*($Q1039-1)/(1+BG1047*($Q1039-1)),0)</f>
        <v>-0.10665429742565687</v>
      </c>
      <c r="BI1039" s="114">
        <f>IF(BH1039=0,0,-1*BH1039^2/$Z$10)</f>
        <v>-0.11375139159360477</v>
      </c>
      <c r="BJ1039" s="61">
        <f>IF($AA$10,$Z$10*($Q1039-1)/(1+BI1047*($Q1039-1)),0)</f>
        <v>-0.10665429742565687</v>
      </c>
      <c r="BK1039" s="114">
        <f>IF(BJ1039=0,0,-1*BJ1039^2/$Z$10)</f>
        <v>-0.11375139159360477</v>
      </c>
      <c r="BL1039" s="61">
        <f>IF($AA$10,$Z$10*($Q1039-1)/(1+BK1047*($Q1039-1)),0)</f>
        <v>-0.10665429742565687</v>
      </c>
      <c r="BM1039" s="114">
        <f>IF(BL1039=0,0,-1*BL1039^2/$Z$10)</f>
        <v>-0.11375139159360477</v>
      </c>
      <c r="BN1039" s="61">
        <f>IF($AA$10,$Z$10*($Q1039-1)/(1+BM1047*($Q1039-1)),0)</f>
        <v>-0.10665429742565687</v>
      </c>
      <c r="BO1039" s="114">
        <f>IF(BN1039=0,0,-1*BN1039^2/$Z$10)</f>
        <v>-0.11375139159360477</v>
      </c>
      <c r="BP1039" s="61">
        <f>IF($AA$10,$Z$10*($Q1039-1)/(1+BO1047*($Q1039-1)),0)</f>
        <v>-0.10665429742565687</v>
      </c>
      <c r="BQ1039" s="114">
        <f>IF(BP1039=0,0,-1*BP1039^2/$Z$10)</f>
        <v>-0.11375139159360477</v>
      </c>
      <c r="BR1039" s="61">
        <f>IF($AA$10,$Z$10*($Q1039-1)/(1+BQ1047*($Q1039-1)),0)</f>
        <v>-0.10665429742565687</v>
      </c>
      <c r="BS1039" s="114">
        <f>IF(BR1039=0,0,-1*BR1039^2/$Z$10)</f>
        <v>-0.11375139159360477</v>
      </c>
      <c r="BT1039" s="61">
        <f>IF($AA$10,$Z$10*($Q1039-1)/(1+BS1047*($Q1039-1)),0)</f>
        <v>-0.10665429742565687</v>
      </c>
      <c r="BU1039" s="114">
        <f>IF(BT1039=0,0,-1*BT1039^2/$Z$10)</f>
        <v>-0.11375139159360477</v>
      </c>
      <c r="BV1039" s="61">
        <f>IF($AA$10,$Z$10*($Q1039-1)/(1+BU1047*($Q1039-1)),0)</f>
        <v>-0.10665429742565687</v>
      </c>
      <c r="BW1039" s="114">
        <f>IF(BV1039=0,0,-1*BV1039^2/$Z$10)</f>
        <v>-0.11375139159360477</v>
      </c>
      <c r="BX1039" s="61">
        <f>IF($AA$10,$Z$10*($Q1039-1)/(1+BW1047*($Q1039-1)),0)</f>
        <v>-0.10665429742565687</v>
      </c>
      <c r="BY1039" s="114">
        <f>IF(BX1039=0,0,-1*BX1039^2/$Z$10)</f>
        <v>-0.11375139159360477</v>
      </c>
      <c r="BZ1039" s="61">
        <f>IF($AA$10,$Z$10*($Q1039-1)/(1+BY1047*($Q1039-1)),0)</f>
        <v>-0.10665429742565687</v>
      </c>
      <c r="CA1039" s="114">
        <f>IF(BZ1039=0,0,-1*BZ1039^2/$Z$10)</f>
        <v>-0.11375139159360477</v>
      </c>
      <c r="CB1039" s="61">
        <f>IF($AA$10,$Z$10*($Q1039-1)/(1+CA1047*($Q1039-1)),0)</f>
        <v>-0.10665429742565687</v>
      </c>
      <c r="CC1039" s="114">
        <f>IF(CB1039=0,0,-1*CB1039^2/$Z$10)</f>
        <v>-0.11375139159360477</v>
      </c>
      <c r="CD1039" s="61">
        <f>IF($AA$10,$Z$10*($Q1039-1)/(1+CC1047*($Q1039-1)),0)</f>
        <v>-0.10665429742565687</v>
      </c>
      <c r="CE1039" s="114">
        <f>IF(CD1039=0,0,-1*CD1039^2/$Z$10)</f>
        <v>-0.11375139159360477</v>
      </c>
      <c r="CF1039" s="61">
        <f>IF($AA$10,$Z$10*($Q1039-1)/(1+CE1047*($Q1039-1)),0)</f>
        <v>-0.10665429742565687</v>
      </c>
      <c r="CG1039" s="114">
        <f>IF(CF1039=0,0,-1*CF1039^2/$Z$10)</f>
        <v>-0.11375139159360477</v>
      </c>
      <c r="CH1039" s="61">
        <f>IF($AA$10,$Z$10*($Q1039-1)/(1+CG1047*($Q1039-1)),0)</f>
        <v>-0.10665429742565687</v>
      </c>
      <c r="CI1039" s="114">
        <f>IF(CH1039=0,0,-1*CH1039^2/$Z$10)</f>
        <v>-0.11375139159360477</v>
      </c>
      <c r="CJ1039" s="61">
        <f>IF($AA$10,$Z$10*($Q1039-1)/(1+CI1047*($Q1039-1)),0)</f>
        <v>-0.10665429742565687</v>
      </c>
      <c r="CK1039" s="114">
        <f>IF(CJ1039=0,0,-1*CJ1039^2/$Z$10)</f>
        <v>-0.11375139159360477</v>
      </c>
      <c r="CL1039" s="61">
        <f>IF($AA$10,$Z$10*($Q1039-1)/(1+CK1047*($Q1039-1)),0)</f>
        <v>-0.10665429742565687</v>
      </c>
      <c r="CM1039" s="114">
        <f>IF(CL1039=0,0,-1*CL1039^2/$Z$10)</f>
        <v>-0.11375139159360477</v>
      </c>
      <c r="CN1039" s="61">
        <f>IF($AA$10,$Z$10*($Q1039-1)/(1+CM1047*($Q1039-1)),0)</f>
        <v>-0.10665429742565687</v>
      </c>
      <c r="CO1039" s="114">
        <f>IF(CN1039=0,0,-1*CN1039^2/$Z$10)</f>
        <v>-0.11375139159360477</v>
      </c>
      <c r="CP1039" s="61">
        <f>IF($AA$10,$Z$10*($Q1039-1)/(1+CO1047*($Q1039-1)),0)</f>
        <v>-0.10665429742565687</v>
      </c>
      <c r="CQ1039" s="114">
        <f>IF(CP1039=0,0,-1*CP1039^2/$Z$10)</f>
        <v>-0.11375139159360477</v>
      </c>
      <c r="CR1039" s="61">
        <f>IF($AA$10,$Z$10*($Q1039-1)/(1+CQ1047*($Q1039-1)),0)</f>
        <v>-0.10665429742565687</v>
      </c>
      <c r="CS1039" s="114">
        <f>IF(CR1039=0,0,-1*CR1039^2/$Z$10)</f>
        <v>-0.11375139159360477</v>
      </c>
      <c r="CT1039" s="61">
        <f>IF($AA$10,$Z$10*($Q1039-1)/(1+CS1047*($Q1039-1)),0)</f>
        <v>-0.10665429742565687</v>
      </c>
      <c r="CU1039" s="114">
        <f>IF(CT1039=0,0,-1*CT1039^2/$Z$10)</f>
        <v>-0.11375139159360477</v>
      </c>
      <c r="CV1039" s="61">
        <f>IF($AA$10,$Z$10*($Q1039-1)/(1+CU1047*($Q1039-1)),0)</f>
        <v>-0.10665429742565687</v>
      </c>
      <c r="CW1039" s="114">
        <f>IF(CV1039=0,0,-1*CV1039^2/$Z$10)</f>
        <v>-0.11375139159360477</v>
      </c>
      <c r="CX1039" s="61">
        <f>IF($AA$10,$Z$10*($Q1039-1)/(1+CW1047*($Q1039-1)),0)</f>
        <v>-0.10665429742565687</v>
      </c>
      <c r="CY1039" s="114">
        <f>IF(CX1039=0,0,-1*CX1039^2/$Z$10)</f>
        <v>-0.11375139159360477</v>
      </c>
      <c r="CZ1039" s="61">
        <f>IF($AA$10,$Z$10*($Q1039-1)/(1+CY1047*($Q1039-1)),0)</f>
        <v>-0.10665429742565687</v>
      </c>
      <c r="DA1039" s="114">
        <f>IF(CZ1039=0,0,-1*CZ1039^2/$Z$10)</f>
        <v>-0.11375139159360477</v>
      </c>
      <c r="DB1039" s="61">
        <f>IF($AA$10,$Z$10*($Q1039-1)/(1+DA1047*($Q1039-1)),0)</f>
        <v>-0.10665429742565687</v>
      </c>
      <c r="DC1039" s="114">
        <f>IF(DB1039=0,0,-1*DB1039^2/$Z$10)</f>
        <v>-0.11375139159360477</v>
      </c>
      <c r="DD1039" s="61">
        <f>IF($AA$10,$Z$10*($Q1039-1)/(1+DC1047*($Q1039-1)),0)</f>
        <v>-0.10665429742565687</v>
      </c>
      <c r="DE1039" s="114">
        <f>IF(DD1039=0,0,-1*DD1039^2/$Z$10)</f>
        <v>-0.11375139159360477</v>
      </c>
      <c r="DF1039" s="61">
        <f>IF($AA$10,$Z$10*($Q1039-1)/(1+DE1047*($Q1039-1)),0)</f>
        <v>-0.10665429742565687</v>
      </c>
      <c r="DG1039" s="114">
        <f>IF(DF1039=0,0,-1*DF1039^2/$Z$10)</f>
        <v>-0.11375139159360477</v>
      </c>
      <c r="DH1039" s="61">
        <f>IF($AA$10,$Z$10*($Q1039-1)/(1+DG1047*($Q1039-1)),0)</f>
        <v>-0.10665429742565687</v>
      </c>
      <c r="DI1039" s="114">
        <f>IF(DH1039=0,0,-1*DH1039^2/$Z$10)</f>
        <v>-0.11375139159360477</v>
      </c>
      <c r="DJ1039" s="61">
        <f>IF($AA$10,$Z$10*($Q1039-1)/(1+DI1047*($Q1039-1)),0)</f>
        <v>-0.10665429742565687</v>
      </c>
      <c r="DK1039" s="114">
        <f>IF(DJ1039=0,0,-1*DJ1039^2/$Z$10)</f>
        <v>-0.11375139159360477</v>
      </c>
      <c r="DL1039" s="61">
        <f>IF($AA$10,$Z$10*($Q1039-1)/(1+DK1047*($Q1039-1)),0)</f>
        <v>-0.10665429742565687</v>
      </c>
      <c r="DM1039" s="154">
        <f>IF(DL1039=0,0,-1*DL1039^2/$Z$10)</f>
        <v>-0.11375139159360477</v>
      </c>
    </row>
    <row r="1040" spans="14:117" x14ac:dyDescent="0.25">
      <c r="N1040" s="153">
        <f>$Z$11/(O1034*(Q1040-1)+1)</f>
        <v>0.12573146516577915</v>
      </c>
      <c r="O1040" s="169">
        <f t="shared" si="176"/>
        <v>1.9881780321608866E-2</v>
      </c>
      <c r="P1040" s="78">
        <v>5</v>
      </c>
      <c r="Q1040" s="61">
        <f>IF($AA$11,AV1015/AV1027,0)</f>
        <v>0.15812891622152328</v>
      </c>
      <c r="R1040" s="61">
        <f>IF($AA$11,$Z$11*($Q1040-1)/(1+O994*($Q1040-1)),0)</f>
        <v>-0.10584968484417037</v>
      </c>
      <c r="S1040" s="114">
        <f>IF(R1040=0,0,-1*R1040^2/$Z$11)</f>
        <v>-0.11204155781610189</v>
      </c>
      <c r="T1040" s="61">
        <f>IF($AA$11,$Z$11*($Q1040-1)/(1+S1047*($Q1040-1)),0)</f>
        <v>-0.10626555774797111</v>
      </c>
      <c r="U1040" s="114">
        <f>IF(T1040=0,0,-1*T1040^2/$Z$11)</f>
        <v>-0.11292368763487383</v>
      </c>
      <c r="V1040" s="61">
        <f>IF($AA$11,$Z$11*($Q1040-1)/(1+U1047*($Q1040-1)),0)</f>
        <v>-0.10584807607481769</v>
      </c>
      <c r="W1040" s="114">
        <f>IF(V1040=0,0,-1*V1040^2/$Z$11)</f>
        <v>-0.11203815208740393</v>
      </c>
      <c r="X1040" s="61">
        <f>IF($AA$11,$Z$11*($Q1040-1)/(1+W1047*($Q1040-1)),0)</f>
        <v>-0.10584968481946208</v>
      </c>
      <c r="Y1040" s="114">
        <f>IF(X1040=0,0,-1*X1040^2/$Z$11)</f>
        <v>-0.11204155776379461</v>
      </c>
      <c r="Z1040" s="61">
        <f>IF($AA$11,$Z$11*($Q1040-1)/(1+Y1047*($Q1040-1)),0)</f>
        <v>-0.10584968484417029</v>
      </c>
      <c r="AA1040" s="114">
        <f>IF(Z1040=0,0,-1*Z1040^2/$Z$11)</f>
        <v>-0.11204155781610173</v>
      </c>
      <c r="AB1040" s="61">
        <f>IF($AA$11,$Z$11*($Q1040-1)/(1+AA1047*($Q1040-1)),0)</f>
        <v>-0.10584968484417029</v>
      </c>
      <c r="AC1040" s="114">
        <f>IF(AB1040=0,0,-1*AB1040^2/$Z$11)</f>
        <v>-0.11204155781610173</v>
      </c>
      <c r="AD1040" s="61">
        <f>IF($AA$11,$Z$11*($Q1040-1)/(1+AC1047*($Q1040-1)),0)</f>
        <v>-0.10584968484417029</v>
      </c>
      <c r="AE1040" s="114">
        <f>IF(AD1040=0,0,-1*AD1040^2/$Z$11)</f>
        <v>-0.11204155781610173</v>
      </c>
      <c r="AF1040" s="61">
        <f>IF($AA$11,$Z$11*($Q1040-1)/(1+AE1047*($Q1040-1)),0)</f>
        <v>-0.10584968484417029</v>
      </c>
      <c r="AG1040" s="114">
        <f>IF(AF1040=0,0,-1*AF1040^2/$Z$11)</f>
        <v>-0.11204155781610173</v>
      </c>
      <c r="AH1040" s="61">
        <f>IF($AA$11,$Z$11*($Q1040-1)/(1+AG1047*($Q1040-1)),0)</f>
        <v>-0.10584968484417029</v>
      </c>
      <c r="AI1040" s="114">
        <f>IF(AH1040=0,0,-1*AH1040^2/$Z$11)</f>
        <v>-0.11204155781610173</v>
      </c>
      <c r="AJ1040" s="61">
        <f>IF($AA$11,$Z$11*($Q1040-1)/(1+AI1047*($Q1040-1)),0)</f>
        <v>-0.10584968484417029</v>
      </c>
      <c r="AK1040" s="114">
        <f>IF(AJ1040=0,0,-1*AJ1040^2/$Z$11)</f>
        <v>-0.11204155781610173</v>
      </c>
      <c r="AL1040" s="61">
        <f>IF($AA$11,$Z$11*($Q1040-1)/(1+AK1047*($Q1040-1)),0)</f>
        <v>-0.10584968484417029</v>
      </c>
      <c r="AM1040" s="114">
        <f>IF(AL1040=0,0,-1*AL1040^2/$Z$11)</f>
        <v>-0.11204155781610173</v>
      </c>
      <c r="AN1040" s="61">
        <f>IF($AA$11,$Z$11*($Q1040-1)/(1+AM1047*($Q1040-1)),0)</f>
        <v>-0.10584968484417029</v>
      </c>
      <c r="AO1040" s="114">
        <f>IF(AN1040=0,0,-1*AN1040^2/$Z$11)</f>
        <v>-0.11204155781610173</v>
      </c>
      <c r="AP1040" s="61">
        <f>IF($AA$11,$Z$11*($Q1040-1)/(1+AO1047*($Q1040-1)),0)</f>
        <v>-0.10584968484417029</v>
      </c>
      <c r="AQ1040" s="114">
        <f>IF(AP1040=0,0,-1*AP1040^2/$Z$11)</f>
        <v>-0.11204155781610173</v>
      </c>
      <c r="AR1040" s="61">
        <f>IF($AA$11,$Z$11*($Q1040-1)/(1+AQ1047*($Q1040-1)),0)</f>
        <v>-0.10584968484417029</v>
      </c>
      <c r="AS1040" s="114">
        <f>IF(AR1040=0,0,-1*AR1040^2/$Z$11)</f>
        <v>-0.11204155781610173</v>
      </c>
      <c r="AT1040" s="61">
        <f>IF($AA$11,$Z$11*($Q1040-1)/(1+AS1047*($Q1040-1)),0)</f>
        <v>-0.10584968484417029</v>
      </c>
      <c r="AU1040" s="114">
        <f>IF(AT1040=0,0,-1*AT1040^2/$Z$11)</f>
        <v>-0.11204155781610173</v>
      </c>
      <c r="AV1040" s="61">
        <f>IF($AA$11,$Z$11*($Q1040-1)/(1+AU1047*($Q1040-1)),0)</f>
        <v>-0.10584968484417029</v>
      </c>
      <c r="AW1040" s="114">
        <f>IF(AV1040=0,0,-1*AV1040^2/$Z$11)</f>
        <v>-0.11204155781610173</v>
      </c>
      <c r="AX1040" s="61">
        <f>IF($AA$11,$Z$11*($Q1040-1)/(1+AW1047*($Q1040-1)),0)</f>
        <v>-0.10584968484417029</v>
      </c>
      <c r="AY1040" s="114">
        <f>IF(AX1040=0,0,-1*AX1040^2/$Z$11)</f>
        <v>-0.11204155781610173</v>
      </c>
      <c r="AZ1040" s="61">
        <f>IF($AA$11,$Z$11*($Q1040-1)/(1+AY1047*($Q1040-1)),0)</f>
        <v>-0.10584968484417029</v>
      </c>
      <c r="BA1040" s="114">
        <f>IF(AZ1040=0,0,-1*AZ1040^2/$Z$11)</f>
        <v>-0.11204155781610173</v>
      </c>
      <c r="BB1040" s="61">
        <f>IF($AA$11,$Z$11*($Q1040-1)/(1+BA1047*($Q1040-1)),0)</f>
        <v>-0.10584968484417029</v>
      </c>
      <c r="BC1040" s="114">
        <f>IF(BB1040=0,0,-1*BB1040^2/$Z$11)</f>
        <v>-0.11204155781610173</v>
      </c>
      <c r="BD1040" s="61">
        <f>IF($AA$11,$Z$11*($Q1040-1)/(1+BC1047*($Q1040-1)),0)</f>
        <v>-0.10584968484417029</v>
      </c>
      <c r="BE1040" s="114">
        <f>IF(BD1040=0,0,-1*BD1040^2/$Z$11)</f>
        <v>-0.11204155781610173</v>
      </c>
      <c r="BF1040" s="61">
        <f>IF($AA$11,$Z$11*($Q1040-1)/(1+BE1047*($Q1040-1)),0)</f>
        <v>-0.10584968484417029</v>
      </c>
      <c r="BG1040" s="114">
        <f>IF(BF1040=0,0,-1*BF1040^2/$Z$11)</f>
        <v>-0.11204155781610173</v>
      </c>
      <c r="BH1040" s="61">
        <f>IF($AA$11,$Z$11*($Q1040-1)/(1+BG1047*($Q1040-1)),0)</f>
        <v>-0.10584968484417029</v>
      </c>
      <c r="BI1040" s="114">
        <f>IF(BH1040=0,0,-1*BH1040^2/$Z$11)</f>
        <v>-0.11204155781610173</v>
      </c>
      <c r="BJ1040" s="61">
        <f>IF($AA$11,$Z$11*($Q1040-1)/(1+BI1047*($Q1040-1)),0)</f>
        <v>-0.10584968484417029</v>
      </c>
      <c r="BK1040" s="114">
        <f>IF(BJ1040=0,0,-1*BJ1040^2/$Z$11)</f>
        <v>-0.11204155781610173</v>
      </c>
      <c r="BL1040" s="61">
        <f>IF($AA$11,$Z$11*($Q1040-1)/(1+BK1047*($Q1040-1)),0)</f>
        <v>-0.10584968484417029</v>
      </c>
      <c r="BM1040" s="114">
        <f>IF(BL1040=0,0,-1*BL1040^2/$Z$11)</f>
        <v>-0.11204155781610173</v>
      </c>
      <c r="BN1040" s="61">
        <f>IF($AA$11,$Z$11*($Q1040-1)/(1+BM1047*($Q1040-1)),0)</f>
        <v>-0.10584968484417029</v>
      </c>
      <c r="BO1040" s="114">
        <f>IF(BN1040=0,0,-1*BN1040^2/$Z$11)</f>
        <v>-0.11204155781610173</v>
      </c>
      <c r="BP1040" s="61">
        <f>IF($AA$11,$Z$11*($Q1040-1)/(1+BO1047*($Q1040-1)),0)</f>
        <v>-0.10584968484417029</v>
      </c>
      <c r="BQ1040" s="114">
        <f>IF(BP1040=0,0,-1*BP1040^2/$Z$11)</f>
        <v>-0.11204155781610173</v>
      </c>
      <c r="BR1040" s="61">
        <f>IF($AA$11,$Z$11*($Q1040-1)/(1+BQ1047*($Q1040-1)),0)</f>
        <v>-0.10584968484417029</v>
      </c>
      <c r="BS1040" s="114">
        <f>IF(BR1040=0,0,-1*BR1040^2/$Z$11)</f>
        <v>-0.11204155781610173</v>
      </c>
      <c r="BT1040" s="61">
        <f>IF($AA$11,$Z$11*($Q1040-1)/(1+BS1047*($Q1040-1)),0)</f>
        <v>-0.10584968484417029</v>
      </c>
      <c r="BU1040" s="114">
        <f>IF(BT1040=0,0,-1*BT1040^2/$Z$11)</f>
        <v>-0.11204155781610173</v>
      </c>
      <c r="BV1040" s="61">
        <f>IF($AA$11,$Z$11*($Q1040-1)/(1+BU1047*($Q1040-1)),0)</f>
        <v>-0.10584968484417029</v>
      </c>
      <c r="BW1040" s="114">
        <f>IF(BV1040=0,0,-1*BV1040^2/$Z$11)</f>
        <v>-0.11204155781610173</v>
      </c>
      <c r="BX1040" s="61">
        <f>IF($AA$11,$Z$11*($Q1040-1)/(1+BW1047*($Q1040-1)),0)</f>
        <v>-0.10584968484417029</v>
      </c>
      <c r="BY1040" s="114">
        <f>IF(BX1040=0,0,-1*BX1040^2/$Z$11)</f>
        <v>-0.11204155781610173</v>
      </c>
      <c r="BZ1040" s="61">
        <f>IF($AA$11,$Z$11*($Q1040-1)/(1+BY1047*($Q1040-1)),0)</f>
        <v>-0.10584968484417029</v>
      </c>
      <c r="CA1040" s="114">
        <f>IF(BZ1040=0,0,-1*BZ1040^2/$Z$11)</f>
        <v>-0.11204155781610173</v>
      </c>
      <c r="CB1040" s="61">
        <f>IF($AA$11,$Z$11*($Q1040-1)/(1+CA1047*($Q1040-1)),0)</f>
        <v>-0.10584968484417029</v>
      </c>
      <c r="CC1040" s="114">
        <f>IF(CB1040=0,0,-1*CB1040^2/$Z$11)</f>
        <v>-0.11204155781610173</v>
      </c>
      <c r="CD1040" s="61">
        <f>IF($AA$11,$Z$11*($Q1040-1)/(1+CC1047*($Q1040-1)),0)</f>
        <v>-0.10584968484417029</v>
      </c>
      <c r="CE1040" s="114">
        <f>IF(CD1040=0,0,-1*CD1040^2/$Z$11)</f>
        <v>-0.11204155781610173</v>
      </c>
      <c r="CF1040" s="61">
        <f>IF($AA$11,$Z$11*($Q1040-1)/(1+CE1047*($Q1040-1)),0)</f>
        <v>-0.10584968484417029</v>
      </c>
      <c r="CG1040" s="114">
        <f>IF(CF1040=0,0,-1*CF1040^2/$Z$11)</f>
        <v>-0.11204155781610173</v>
      </c>
      <c r="CH1040" s="61">
        <f>IF($AA$11,$Z$11*($Q1040-1)/(1+CG1047*($Q1040-1)),0)</f>
        <v>-0.10584968484417029</v>
      </c>
      <c r="CI1040" s="114">
        <f>IF(CH1040=0,0,-1*CH1040^2/$Z$11)</f>
        <v>-0.11204155781610173</v>
      </c>
      <c r="CJ1040" s="61">
        <f>IF($AA$11,$Z$11*($Q1040-1)/(1+CI1047*($Q1040-1)),0)</f>
        <v>-0.10584968484417029</v>
      </c>
      <c r="CK1040" s="114">
        <f>IF(CJ1040=0,0,-1*CJ1040^2/$Z$11)</f>
        <v>-0.11204155781610173</v>
      </c>
      <c r="CL1040" s="61">
        <f>IF($AA$11,$Z$11*($Q1040-1)/(1+CK1047*($Q1040-1)),0)</f>
        <v>-0.10584968484417029</v>
      </c>
      <c r="CM1040" s="114">
        <f>IF(CL1040=0,0,-1*CL1040^2/$Z$11)</f>
        <v>-0.11204155781610173</v>
      </c>
      <c r="CN1040" s="61">
        <f>IF($AA$11,$Z$11*($Q1040-1)/(1+CM1047*($Q1040-1)),0)</f>
        <v>-0.10584968484417029</v>
      </c>
      <c r="CO1040" s="114">
        <f>IF(CN1040=0,0,-1*CN1040^2/$Z$11)</f>
        <v>-0.11204155781610173</v>
      </c>
      <c r="CP1040" s="61">
        <f>IF($AA$11,$Z$11*($Q1040-1)/(1+CO1047*($Q1040-1)),0)</f>
        <v>-0.10584968484417029</v>
      </c>
      <c r="CQ1040" s="114">
        <f>IF(CP1040=0,0,-1*CP1040^2/$Z$11)</f>
        <v>-0.11204155781610173</v>
      </c>
      <c r="CR1040" s="61">
        <f>IF($AA$11,$Z$11*($Q1040-1)/(1+CQ1047*($Q1040-1)),0)</f>
        <v>-0.10584968484417029</v>
      </c>
      <c r="CS1040" s="114">
        <f>IF(CR1040=0,0,-1*CR1040^2/$Z$11)</f>
        <v>-0.11204155781610173</v>
      </c>
      <c r="CT1040" s="61">
        <f>IF($AA$11,$Z$11*($Q1040-1)/(1+CS1047*($Q1040-1)),0)</f>
        <v>-0.10584968484417029</v>
      </c>
      <c r="CU1040" s="114">
        <f>IF(CT1040=0,0,-1*CT1040^2/$Z$11)</f>
        <v>-0.11204155781610173</v>
      </c>
      <c r="CV1040" s="61">
        <f>IF($AA$11,$Z$11*($Q1040-1)/(1+CU1047*($Q1040-1)),0)</f>
        <v>-0.10584968484417029</v>
      </c>
      <c r="CW1040" s="114">
        <f>IF(CV1040=0,0,-1*CV1040^2/$Z$11)</f>
        <v>-0.11204155781610173</v>
      </c>
      <c r="CX1040" s="61">
        <f>IF($AA$11,$Z$11*($Q1040-1)/(1+CW1047*($Q1040-1)),0)</f>
        <v>-0.10584968484417029</v>
      </c>
      <c r="CY1040" s="114">
        <f>IF(CX1040=0,0,-1*CX1040^2/$Z$11)</f>
        <v>-0.11204155781610173</v>
      </c>
      <c r="CZ1040" s="61">
        <f>IF($AA$11,$Z$11*($Q1040-1)/(1+CY1047*($Q1040-1)),0)</f>
        <v>-0.10584968484417029</v>
      </c>
      <c r="DA1040" s="114">
        <f>IF(CZ1040=0,0,-1*CZ1040^2/$Z$11)</f>
        <v>-0.11204155781610173</v>
      </c>
      <c r="DB1040" s="61">
        <f>IF($AA$11,$Z$11*($Q1040-1)/(1+DA1047*($Q1040-1)),0)</f>
        <v>-0.10584968484417029</v>
      </c>
      <c r="DC1040" s="114">
        <f>IF(DB1040=0,0,-1*DB1040^2/$Z$11)</f>
        <v>-0.11204155781610173</v>
      </c>
      <c r="DD1040" s="61">
        <f>IF($AA$11,$Z$11*($Q1040-1)/(1+DC1047*($Q1040-1)),0)</f>
        <v>-0.10584968484417029</v>
      </c>
      <c r="DE1040" s="114">
        <f>IF(DD1040=0,0,-1*DD1040^2/$Z$11)</f>
        <v>-0.11204155781610173</v>
      </c>
      <c r="DF1040" s="61">
        <f>IF($AA$11,$Z$11*($Q1040-1)/(1+DE1047*($Q1040-1)),0)</f>
        <v>-0.10584968484417029</v>
      </c>
      <c r="DG1040" s="114">
        <f>IF(DF1040=0,0,-1*DF1040^2/$Z$11)</f>
        <v>-0.11204155781610173</v>
      </c>
      <c r="DH1040" s="61">
        <f>IF($AA$11,$Z$11*($Q1040-1)/(1+DG1047*($Q1040-1)),0)</f>
        <v>-0.10584968484417029</v>
      </c>
      <c r="DI1040" s="114">
        <f>IF(DH1040=0,0,-1*DH1040^2/$Z$11)</f>
        <v>-0.11204155781610173</v>
      </c>
      <c r="DJ1040" s="61">
        <f>IF($AA$11,$Z$11*($Q1040-1)/(1+DI1047*($Q1040-1)),0)</f>
        <v>-0.10584968484417029</v>
      </c>
      <c r="DK1040" s="114">
        <f>IF(DJ1040=0,0,-1*DJ1040^2/$Z$11)</f>
        <v>-0.11204155781610173</v>
      </c>
      <c r="DL1040" s="61">
        <f>IF($AA$11,$Z$11*($Q1040-1)/(1+DK1047*($Q1040-1)),0)</f>
        <v>-0.10584968484417029</v>
      </c>
      <c r="DM1040" s="154">
        <f>IF(DL1040=0,0,-1*DL1040^2/$Z$11)</f>
        <v>-0.11204155781610173</v>
      </c>
    </row>
    <row r="1041" spans="14:117" x14ac:dyDescent="0.25">
      <c r="N1041" s="153">
        <f>$Z$12/(O1034*(Q1041-1)+1)</f>
        <v>0.12962149435870343</v>
      </c>
      <c r="O1041" s="169">
        <f t="shared" si="176"/>
        <v>7.7696751062188143E-3</v>
      </c>
      <c r="P1041" s="78">
        <v>6</v>
      </c>
      <c r="Q1041" s="61">
        <f>IF($AA$12,AV1016/AV1028,0)</f>
        <v>5.9941255458123947E-2</v>
      </c>
      <c r="R1041" s="61">
        <f>IF($AA$12,$Z$12*($Q1041-1)/(1+O994*($Q1041-1)),0)</f>
        <v>-0.12185181925248471</v>
      </c>
      <c r="S1041" s="114">
        <f>IF(R1041=0,0,-1*R1041^2/$Z$12)</f>
        <v>-0.14847865855140205</v>
      </c>
      <c r="T1041" s="61">
        <f>IF($AA$12,$Z$12*($Q1041-1)/(1+S1047*($Q1041-1)),0)</f>
        <v>-0.12240326596621105</v>
      </c>
      <c r="U1041" s="114">
        <f>IF(T1041=0,0,-1*T1041^2/$Z$12)</f>
        <v>-0.14982559519194999</v>
      </c>
      <c r="V1041" s="61">
        <f>IF($AA$12,$Z$12*($Q1041-1)/(1+U1047*($Q1041-1)),0)</f>
        <v>-0.12184968729920582</v>
      </c>
      <c r="W1041" s="114">
        <f>IF(V1041=0,0,-1*V1041^2/$Z$12)</f>
        <v>-0.1484734629491424</v>
      </c>
      <c r="X1041" s="61">
        <f>IF($AA$12,$Z$12*($Q1041-1)/(1+W1047*($Q1041-1)),0)</f>
        <v>-0.12185181921974104</v>
      </c>
      <c r="Y1041" s="114">
        <f>IF(X1041=0,0,-1*X1041^2/$Z$12)</f>
        <v>-0.14847865847160452</v>
      </c>
      <c r="Z1041" s="61">
        <f>IF($AA$12,$Z$12*($Q1041-1)/(1+Y1047*($Q1041-1)),0)</f>
        <v>-0.1218518192524846</v>
      </c>
      <c r="AA1041" s="114">
        <f>IF(Z1041=0,0,-1*Z1041^2/$Z$12)</f>
        <v>-0.14847865855140177</v>
      </c>
      <c r="AB1041" s="61">
        <f>IF($AA$12,$Z$12*($Q1041-1)/(1+AA1047*($Q1041-1)),0)</f>
        <v>-0.12185181925248463</v>
      </c>
      <c r="AC1041" s="114">
        <f>IF(AB1041=0,0,-1*AB1041^2/$Z$12)</f>
        <v>-0.14847865855140183</v>
      </c>
      <c r="AD1041" s="61">
        <f>IF($AA$12,$Z$12*($Q1041-1)/(1+AC1047*($Q1041-1)),0)</f>
        <v>-0.12185181925248463</v>
      </c>
      <c r="AE1041" s="114">
        <f>IF(AD1041=0,0,-1*AD1041^2/$Z$12)</f>
        <v>-0.14847865855140183</v>
      </c>
      <c r="AF1041" s="61">
        <f>IF($AA$12,$Z$12*($Q1041-1)/(1+AE1047*($Q1041-1)),0)</f>
        <v>-0.12185181925248463</v>
      </c>
      <c r="AG1041" s="114">
        <f>IF(AF1041=0,0,-1*AF1041^2/$Z$12)</f>
        <v>-0.14847865855140183</v>
      </c>
      <c r="AH1041" s="61">
        <f>IF($AA$12,$Z$12*($Q1041-1)/(1+AG1047*($Q1041-1)),0)</f>
        <v>-0.12185181925248463</v>
      </c>
      <c r="AI1041" s="114">
        <f>IF(AH1041=0,0,-1*AH1041^2/$Z$12)</f>
        <v>-0.14847865855140183</v>
      </c>
      <c r="AJ1041" s="61">
        <f>IF($AA$12,$Z$12*($Q1041-1)/(1+AI1047*($Q1041-1)),0)</f>
        <v>-0.12185181925248463</v>
      </c>
      <c r="AK1041" s="114">
        <f>IF(AJ1041=0,0,-1*AJ1041^2/$Z$12)</f>
        <v>-0.14847865855140183</v>
      </c>
      <c r="AL1041" s="61">
        <f>IF($AA$12,$Z$12*($Q1041-1)/(1+AK1047*($Q1041-1)),0)</f>
        <v>-0.12185181925248463</v>
      </c>
      <c r="AM1041" s="114">
        <f>IF(AL1041=0,0,-1*AL1041^2/$Z$12)</f>
        <v>-0.14847865855140183</v>
      </c>
      <c r="AN1041" s="61">
        <f>IF($AA$12,$Z$12*($Q1041-1)/(1+AM1047*($Q1041-1)),0)</f>
        <v>-0.12185181925248463</v>
      </c>
      <c r="AO1041" s="114">
        <f>IF(AN1041=0,0,-1*AN1041^2/$Z$12)</f>
        <v>-0.14847865855140183</v>
      </c>
      <c r="AP1041" s="61">
        <f>IF($AA$12,$Z$12*($Q1041-1)/(1+AO1047*($Q1041-1)),0)</f>
        <v>-0.12185181925248463</v>
      </c>
      <c r="AQ1041" s="114">
        <f>IF(AP1041=0,0,-1*AP1041^2/$Z$12)</f>
        <v>-0.14847865855140183</v>
      </c>
      <c r="AR1041" s="61">
        <f>IF($AA$12,$Z$12*($Q1041-1)/(1+AQ1047*($Q1041-1)),0)</f>
        <v>-0.12185181925248463</v>
      </c>
      <c r="AS1041" s="114">
        <f>IF(AR1041=0,0,-1*AR1041^2/$Z$12)</f>
        <v>-0.14847865855140183</v>
      </c>
      <c r="AT1041" s="61">
        <f>IF($AA$12,$Z$12*($Q1041-1)/(1+AS1047*($Q1041-1)),0)</f>
        <v>-0.12185181925248463</v>
      </c>
      <c r="AU1041" s="114">
        <f>IF(AT1041=0,0,-1*AT1041^2/$Z$12)</f>
        <v>-0.14847865855140183</v>
      </c>
      <c r="AV1041" s="61">
        <f>IF($AA$12,$Z$12*($Q1041-1)/(1+AU1047*($Q1041-1)),0)</f>
        <v>-0.12185181925248463</v>
      </c>
      <c r="AW1041" s="114">
        <f>IF(AV1041=0,0,-1*AV1041^2/$Z$12)</f>
        <v>-0.14847865855140183</v>
      </c>
      <c r="AX1041" s="61">
        <f>IF($AA$12,$Z$12*($Q1041-1)/(1+AW1047*($Q1041-1)),0)</f>
        <v>-0.12185181925248463</v>
      </c>
      <c r="AY1041" s="114">
        <f>IF(AX1041=0,0,-1*AX1041^2/$Z$12)</f>
        <v>-0.14847865855140183</v>
      </c>
      <c r="AZ1041" s="61">
        <f>IF($AA$12,$Z$12*($Q1041-1)/(1+AY1047*($Q1041-1)),0)</f>
        <v>-0.12185181925248463</v>
      </c>
      <c r="BA1041" s="114">
        <f>IF(AZ1041=0,0,-1*AZ1041^2/$Z$12)</f>
        <v>-0.14847865855140183</v>
      </c>
      <c r="BB1041" s="61">
        <f>IF($AA$12,$Z$12*($Q1041-1)/(1+BA1047*($Q1041-1)),0)</f>
        <v>-0.12185181925248463</v>
      </c>
      <c r="BC1041" s="114">
        <f>IF(BB1041=0,0,-1*BB1041^2/$Z$12)</f>
        <v>-0.14847865855140183</v>
      </c>
      <c r="BD1041" s="61">
        <f>IF($AA$12,$Z$12*($Q1041-1)/(1+BC1047*($Q1041-1)),0)</f>
        <v>-0.12185181925248463</v>
      </c>
      <c r="BE1041" s="114">
        <f>IF(BD1041=0,0,-1*BD1041^2/$Z$12)</f>
        <v>-0.14847865855140183</v>
      </c>
      <c r="BF1041" s="61">
        <f>IF($AA$12,$Z$12*($Q1041-1)/(1+BE1047*($Q1041-1)),0)</f>
        <v>-0.12185181925248463</v>
      </c>
      <c r="BG1041" s="114">
        <f>IF(BF1041=0,0,-1*BF1041^2/$Z$12)</f>
        <v>-0.14847865855140183</v>
      </c>
      <c r="BH1041" s="61">
        <f>IF($AA$12,$Z$12*($Q1041-1)/(1+BG1047*($Q1041-1)),0)</f>
        <v>-0.12185181925248463</v>
      </c>
      <c r="BI1041" s="114">
        <f>IF(BH1041=0,0,-1*BH1041^2/$Z$12)</f>
        <v>-0.14847865855140183</v>
      </c>
      <c r="BJ1041" s="61">
        <f>IF($AA$12,$Z$12*($Q1041-1)/(1+BI1047*($Q1041-1)),0)</f>
        <v>-0.12185181925248463</v>
      </c>
      <c r="BK1041" s="114">
        <f>IF(BJ1041=0,0,-1*BJ1041^2/$Z$12)</f>
        <v>-0.14847865855140183</v>
      </c>
      <c r="BL1041" s="61">
        <f>IF($AA$12,$Z$12*($Q1041-1)/(1+BK1047*($Q1041-1)),0)</f>
        <v>-0.12185181925248463</v>
      </c>
      <c r="BM1041" s="114">
        <f>IF(BL1041=0,0,-1*BL1041^2/$Z$12)</f>
        <v>-0.14847865855140183</v>
      </c>
      <c r="BN1041" s="61">
        <f>IF($AA$12,$Z$12*($Q1041-1)/(1+BM1047*($Q1041-1)),0)</f>
        <v>-0.12185181925248463</v>
      </c>
      <c r="BO1041" s="114">
        <f>IF(BN1041=0,0,-1*BN1041^2/$Z$12)</f>
        <v>-0.14847865855140183</v>
      </c>
      <c r="BP1041" s="61">
        <f>IF($AA$12,$Z$12*($Q1041-1)/(1+BO1047*($Q1041-1)),0)</f>
        <v>-0.12185181925248463</v>
      </c>
      <c r="BQ1041" s="114">
        <f>IF(BP1041=0,0,-1*BP1041^2/$Z$12)</f>
        <v>-0.14847865855140183</v>
      </c>
      <c r="BR1041" s="61">
        <f>IF($AA$12,$Z$12*($Q1041-1)/(1+BQ1047*($Q1041-1)),0)</f>
        <v>-0.12185181925248463</v>
      </c>
      <c r="BS1041" s="114">
        <f>IF(BR1041=0,0,-1*BR1041^2/$Z$12)</f>
        <v>-0.14847865855140183</v>
      </c>
      <c r="BT1041" s="61">
        <f>IF($AA$12,$Z$12*($Q1041-1)/(1+BS1047*($Q1041-1)),0)</f>
        <v>-0.12185181925248463</v>
      </c>
      <c r="BU1041" s="114">
        <f>IF(BT1041=0,0,-1*BT1041^2/$Z$12)</f>
        <v>-0.14847865855140183</v>
      </c>
      <c r="BV1041" s="61">
        <f>IF($AA$12,$Z$12*($Q1041-1)/(1+BU1047*($Q1041-1)),0)</f>
        <v>-0.12185181925248463</v>
      </c>
      <c r="BW1041" s="114">
        <f>IF(BV1041=0,0,-1*BV1041^2/$Z$12)</f>
        <v>-0.14847865855140183</v>
      </c>
      <c r="BX1041" s="61">
        <f>IF($AA$12,$Z$12*($Q1041-1)/(1+BW1047*($Q1041-1)),0)</f>
        <v>-0.12185181925248463</v>
      </c>
      <c r="BY1041" s="114">
        <f>IF(BX1041=0,0,-1*BX1041^2/$Z$12)</f>
        <v>-0.14847865855140183</v>
      </c>
      <c r="BZ1041" s="61">
        <f>IF($AA$12,$Z$12*($Q1041-1)/(1+BY1047*($Q1041-1)),0)</f>
        <v>-0.12185181925248463</v>
      </c>
      <c r="CA1041" s="114">
        <f>IF(BZ1041=0,0,-1*BZ1041^2/$Z$12)</f>
        <v>-0.14847865855140183</v>
      </c>
      <c r="CB1041" s="61">
        <f>IF($AA$12,$Z$12*($Q1041-1)/(1+CA1047*($Q1041-1)),0)</f>
        <v>-0.12185181925248463</v>
      </c>
      <c r="CC1041" s="114">
        <f>IF(CB1041=0,0,-1*CB1041^2/$Z$12)</f>
        <v>-0.14847865855140183</v>
      </c>
      <c r="CD1041" s="61">
        <f>IF($AA$12,$Z$12*($Q1041-1)/(1+CC1047*($Q1041-1)),0)</f>
        <v>-0.12185181925248463</v>
      </c>
      <c r="CE1041" s="114">
        <f>IF(CD1041=0,0,-1*CD1041^2/$Z$12)</f>
        <v>-0.14847865855140183</v>
      </c>
      <c r="CF1041" s="61">
        <f>IF($AA$12,$Z$12*($Q1041-1)/(1+CE1047*($Q1041-1)),0)</f>
        <v>-0.12185181925248463</v>
      </c>
      <c r="CG1041" s="114">
        <f>IF(CF1041=0,0,-1*CF1041^2/$Z$12)</f>
        <v>-0.14847865855140183</v>
      </c>
      <c r="CH1041" s="61">
        <f>IF($AA$12,$Z$12*($Q1041-1)/(1+CG1047*($Q1041-1)),0)</f>
        <v>-0.12185181925248463</v>
      </c>
      <c r="CI1041" s="114">
        <f>IF(CH1041=0,0,-1*CH1041^2/$Z$12)</f>
        <v>-0.14847865855140183</v>
      </c>
      <c r="CJ1041" s="61">
        <f>IF($AA$12,$Z$12*($Q1041-1)/(1+CI1047*($Q1041-1)),0)</f>
        <v>-0.12185181925248463</v>
      </c>
      <c r="CK1041" s="114">
        <f>IF(CJ1041=0,0,-1*CJ1041^2/$Z$12)</f>
        <v>-0.14847865855140183</v>
      </c>
      <c r="CL1041" s="61">
        <f>IF($AA$12,$Z$12*($Q1041-1)/(1+CK1047*($Q1041-1)),0)</f>
        <v>-0.12185181925248463</v>
      </c>
      <c r="CM1041" s="114">
        <f>IF(CL1041=0,0,-1*CL1041^2/$Z$12)</f>
        <v>-0.14847865855140183</v>
      </c>
      <c r="CN1041" s="61">
        <f>IF($AA$12,$Z$12*($Q1041-1)/(1+CM1047*($Q1041-1)),0)</f>
        <v>-0.12185181925248463</v>
      </c>
      <c r="CO1041" s="114">
        <f>IF(CN1041=0,0,-1*CN1041^2/$Z$12)</f>
        <v>-0.14847865855140183</v>
      </c>
      <c r="CP1041" s="61">
        <f>IF($AA$12,$Z$12*($Q1041-1)/(1+CO1047*($Q1041-1)),0)</f>
        <v>-0.12185181925248463</v>
      </c>
      <c r="CQ1041" s="114">
        <f>IF(CP1041=0,0,-1*CP1041^2/$Z$12)</f>
        <v>-0.14847865855140183</v>
      </c>
      <c r="CR1041" s="61">
        <f>IF($AA$12,$Z$12*($Q1041-1)/(1+CQ1047*($Q1041-1)),0)</f>
        <v>-0.12185181925248463</v>
      </c>
      <c r="CS1041" s="114">
        <f>IF(CR1041=0,0,-1*CR1041^2/$Z$12)</f>
        <v>-0.14847865855140183</v>
      </c>
      <c r="CT1041" s="61">
        <f>IF($AA$12,$Z$12*($Q1041-1)/(1+CS1047*($Q1041-1)),0)</f>
        <v>-0.12185181925248463</v>
      </c>
      <c r="CU1041" s="114">
        <f>IF(CT1041=0,0,-1*CT1041^2/$Z$12)</f>
        <v>-0.14847865855140183</v>
      </c>
      <c r="CV1041" s="61">
        <f>IF($AA$12,$Z$12*($Q1041-1)/(1+CU1047*($Q1041-1)),0)</f>
        <v>-0.12185181925248463</v>
      </c>
      <c r="CW1041" s="114">
        <f>IF(CV1041=0,0,-1*CV1041^2/$Z$12)</f>
        <v>-0.14847865855140183</v>
      </c>
      <c r="CX1041" s="61">
        <f>IF($AA$12,$Z$12*($Q1041-1)/(1+CW1047*($Q1041-1)),0)</f>
        <v>-0.12185181925248463</v>
      </c>
      <c r="CY1041" s="114">
        <f>IF(CX1041=0,0,-1*CX1041^2/$Z$12)</f>
        <v>-0.14847865855140183</v>
      </c>
      <c r="CZ1041" s="61">
        <f>IF($AA$12,$Z$12*($Q1041-1)/(1+CY1047*($Q1041-1)),0)</f>
        <v>-0.12185181925248463</v>
      </c>
      <c r="DA1041" s="114">
        <f>IF(CZ1041=0,0,-1*CZ1041^2/$Z$12)</f>
        <v>-0.14847865855140183</v>
      </c>
      <c r="DB1041" s="61">
        <f>IF($AA$12,$Z$12*($Q1041-1)/(1+DA1047*($Q1041-1)),0)</f>
        <v>-0.12185181925248463</v>
      </c>
      <c r="DC1041" s="114">
        <f>IF(DB1041=0,0,-1*DB1041^2/$Z$12)</f>
        <v>-0.14847865855140183</v>
      </c>
      <c r="DD1041" s="61">
        <f>IF($AA$12,$Z$12*($Q1041-1)/(1+DC1047*($Q1041-1)),0)</f>
        <v>-0.12185181925248463</v>
      </c>
      <c r="DE1041" s="114">
        <f>IF(DD1041=0,0,-1*DD1041^2/$Z$12)</f>
        <v>-0.14847865855140183</v>
      </c>
      <c r="DF1041" s="61">
        <f>IF($AA$12,$Z$12*($Q1041-1)/(1+DE1047*($Q1041-1)),0)</f>
        <v>-0.12185181925248463</v>
      </c>
      <c r="DG1041" s="114">
        <f>IF(DF1041=0,0,-1*DF1041^2/$Z$12)</f>
        <v>-0.14847865855140183</v>
      </c>
      <c r="DH1041" s="61">
        <f>IF($AA$12,$Z$12*($Q1041-1)/(1+DG1047*($Q1041-1)),0)</f>
        <v>-0.12185181925248463</v>
      </c>
      <c r="DI1041" s="114">
        <f>IF(DH1041=0,0,-1*DH1041^2/$Z$12)</f>
        <v>-0.14847865855140183</v>
      </c>
      <c r="DJ1041" s="61">
        <f>IF($AA$12,$Z$12*($Q1041-1)/(1+DI1047*($Q1041-1)),0)</f>
        <v>-0.12185181925248463</v>
      </c>
      <c r="DK1041" s="114">
        <f>IF(DJ1041=0,0,-1*DJ1041^2/$Z$12)</f>
        <v>-0.14847865855140183</v>
      </c>
      <c r="DL1041" s="61">
        <f>IF($AA$12,$Z$12*($Q1041-1)/(1+DK1047*($Q1041-1)),0)</f>
        <v>-0.12185181925248463</v>
      </c>
      <c r="DM1041" s="154">
        <f>IF(DL1041=0,0,-1*DL1041^2/$Z$12)</f>
        <v>-0.14847865855140183</v>
      </c>
    </row>
    <row r="1042" spans="14:117" x14ac:dyDescent="0.25">
      <c r="N1042" s="153">
        <f>$Z$13/(O1034*(Q1042-1)+1)</f>
        <v>3.9090198547356819E-2</v>
      </c>
      <c r="O1042" s="169">
        <f t="shared" si="176"/>
        <v>0.28965048519040643</v>
      </c>
      <c r="P1042" s="78">
        <v>7</v>
      </c>
      <c r="Q1042" s="61">
        <f>IF($AA$13,AV1017/AV1029,0)</f>
        <v>7.4097982602851697</v>
      </c>
      <c r="R1042" s="61">
        <f>IF($AA$13,$Z$13*($Q1042-1)/(1+O994*($Q1042-1)),0)</f>
        <v>0.25056028664304919</v>
      </c>
      <c r="S1042" s="114">
        <f>IF(R1042=0,0,-1*R1042^2/$Z$13)</f>
        <v>-0.6278045724264697</v>
      </c>
      <c r="T1042" s="61">
        <f>IF($AA$13,$Z$13*($Q1042-1)/(1+S1047*($Q1042-1)),0)</f>
        <v>0.24826044309634238</v>
      </c>
      <c r="U1042" s="114">
        <f>IF(T1042=0,0,-1*T1042^2/$Z$13)</f>
        <v>-0.6163324760639225</v>
      </c>
      <c r="V1042" s="61">
        <f>IF($AA$13,$Z$13*($Q1042-1)/(1+U1047*($Q1042-1)),0)</f>
        <v>0.25056930155202661</v>
      </c>
      <c r="W1042" s="114">
        <f>IF(V1042=0,0,-1*V1042^2/$Z$13)</f>
        <v>-0.62784974880270439</v>
      </c>
      <c r="X1042" s="61">
        <f>IF($AA$13,$Z$13*($Q1042-1)/(1+W1047*($Q1042-1)),0)</f>
        <v>0.2505602867814975</v>
      </c>
      <c r="Y1042" s="114">
        <f>IF(X1042=0,0,-1*X1042^2/$Z$13)</f>
        <v>-0.62780457312026261</v>
      </c>
      <c r="Z1042" s="61">
        <f>IF($AA$13,$Z$13*($Q1042-1)/(1+Y1047*($Q1042-1)),0)</f>
        <v>0.25056028664304958</v>
      </c>
      <c r="AA1042" s="114">
        <f>IF(Z1042=0,0,-1*Z1042^2/$Z$13)</f>
        <v>-0.62780457242647159</v>
      </c>
      <c r="AB1042" s="61">
        <f>IF($AA$13,$Z$13*($Q1042-1)/(1+AA1047*($Q1042-1)),0)</f>
        <v>0.25056028664304958</v>
      </c>
      <c r="AC1042" s="114">
        <f>IF(AB1042=0,0,-1*AB1042^2/$Z$13)</f>
        <v>-0.62780457242647159</v>
      </c>
      <c r="AD1042" s="61">
        <f>IF($AA$13,$Z$13*($Q1042-1)/(1+AC1047*($Q1042-1)),0)</f>
        <v>0.25056028664304958</v>
      </c>
      <c r="AE1042" s="114">
        <f>IF(AD1042=0,0,-1*AD1042^2/$Z$13)</f>
        <v>-0.62780457242647159</v>
      </c>
      <c r="AF1042" s="61">
        <f>IF($AA$13,$Z$13*($Q1042-1)/(1+AE1047*($Q1042-1)),0)</f>
        <v>0.25056028664304958</v>
      </c>
      <c r="AG1042" s="114">
        <f>IF(AF1042=0,0,-1*AF1042^2/$Z$13)</f>
        <v>-0.62780457242647159</v>
      </c>
      <c r="AH1042" s="61">
        <f>IF($AA$13,$Z$13*($Q1042-1)/(1+AG1047*($Q1042-1)),0)</f>
        <v>0.25056028664304958</v>
      </c>
      <c r="AI1042" s="114">
        <f>IF(AH1042=0,0,-1*AH1042^2/$Z$13)</f>
        <v>-0.62780457242647159</v>
      </c>
      <c r="AJ1042" s="61">
        <f>IF($AA$13,$Z$13*($Q1042-1)/(1+AI1047*($Q1042-1)),0)</f>
        <v>0.25056028664304958</v>
      </c>
      <c r="AK1042" s="114">
        <f>IF(AJ1042=0,0,-1*AJ1042^2/$Z$13)</f>
        <v>-0.62780457242647159</v>
      </c>
      <c r="AL1042" s="61">
        <f>IF($AA$13,$Z$13*($Q1042-1)/(1+AK1047*($Q1042-1)),0)</f>
        <v>0.25056028664304958</v>
      </c>
      <c r="AM1042" s="114">
        <f>IF(AL1042=0,0,-1*AL1042^2/$Z$13)</f>
        <v>-0.62780457242647159</v>
      </c>
      <c r="AN1042" s="61">
        <f>IF($AA$13,$Z$13*($Q1042-1)/(1+AM1047*($Q1042-1)),0)</f>
        <v>0.25056028664304958</v>
      </c>
      <c r="AO1042" s="114">
        <f>IF(AN1042=0,0,-1*AN1042^2/$Z$13)</f>
        <v>-0.62780457242647159</v>
      </c>
      <c r="AP1042" s="61">
        <f>IF($AA$13,$Z$13*($Q1042-1)/(1+AO1047*($Q1042-1)),0)</f>
        <v>0.25056028664304958</v>
      </c>
      <c r="AQ1042" s="114">
        <f>IF(AP1042=0,0,-1*AP1042^2/$Z$13)</f>
        <v>-0.62780457242647159</v>
      </c>
      <c r="AR1042" s="61">
        <f>IF($AA$13,$Z$13*($Q1042-1)/(1+AQ1047*($Q1042-1)),0)</f>
        <v>0.25056028664304958</v>
      </c>
      <c r="AS1042" s="114">
        <f>IF(AR1042=0,0,-1*AR1042^2/$Z$13)</f>
        <v>-0.62780457242647159</v>
      </c>
      <c r="AT1042" s="61">
        <f>IF($AA$13,$Z$13*($Q1042-1)/(1+AS1047*($Q1042-1)),0)</f>
        <v>0.25056028664304958</v>
      </c>
      <c r="AU1042" s="114">
        <f>IF(AT1042=0,0,-1*AT1042^2/$Z$13)</f>
        <v>-0.62780457242647159</v>
      </c>
      <c r="AV1042" s="61">
        <f>IF($AA$13,$Z$13*($Q1042-1)/(1+AU1047*($Q1042-1)),0)</f>
        <v>0.25056028664304958</v>
      </c>
      <c r="AW1042" s="114">
        <f>IF(AV1042=0,0,-1*AV1042^2/$Z$13)</f>
        <v>-0.62780457242647159</v>
      </c>
      <c r="AX1042" s="61">
        <f>IF($AA$13,$Z$13*($Q1042-1)/(1+AW1047*($Q1042-1)),0)</f>
        <v>0.25056028664304958</v>
      </c>
      <c r="AY1042" s="114">
        <f>IF(AX1042=0,0,-1*AX1042^2/$Z$13)</f>
        <v>-0.62780457242647159</v>
      </c>
      <c r="AZ1042" s="61">
        <f>IF($AA$13,$Z$13*($Q1042-1)/(1+AY1047*($Q1042-1)),0)</f>
        <v>0.25056028664304958</v>
      </c>
      <c r="BA1042" s="114">
        <f>IF(AZ1042=0,0,-1*AZ1042^2/$Z$13)</f>
        <v>-0.62780457242647159</v>
      </c>
      <c r="BB1042" s="61">
        <f>IF($AA$13,$Z$13*($Q1042-1)/(1+BA1047*($Q1042-1)),0)</f>
        <v>0.25056028664304958</v>
      </c>
      <c r="BC1042" s="114">
        <f>IF(BB1042=0,0,-1*BB1042^2/$Z$13)</f>
        <v>-0.62780457242647159</v>
      </c>
      <c r="BD1042" s="61">
        <f>IF($AA$13,$Z$13*($Q1042-1)/(1+BC1047*($Q1042-1)),0)</f>
        <v>0.25056028664304958</v>
      </c>
      <c r="BE1042" s="114">
        <f>IF(BD1042=0,0,-1*BD1042^2/$Z$13)</f>
        <v>-0.62780457242647159</v>
      </c>
      <c r="BF1042" s="61">
        <f>IF($AA$13,$Z$13*($Q1042-1)/(1+BE1047*($Q1042-1)),0)</f>
        <v>0.25056028664304958</v>
      </c>
      <c r="BG1042" s="114">
        <f>IF(BF1042=0,0,-1*BF1042^2/$Z$13)</f>
        <v>-0.62780457242647159</v>
      </c>
      <c r="BH1042" s="61">
        <f>IF($AA$13,$Z$13*($Q1042-1)/(1+BG1047*($Q1042-1)),0)</f>
        <v>0.25056028664304958</v>
      </c>
      <c r="BI1042" s="114">
        <f>IF(BH1042=0,0,-1*BH1042^2/$Z$13)</f>
        <v>-0.62780457242647159</v>
      </c>
      <c r="BJ1042" s="61">
        <f>IF($AA$13,$Z$13*($Q1042-1)/(1+BI1047*($Q1042-1)),0)</f>
        <v>0.25056028664304958</v>
      </c>
      <c r="BK1042" s="114">
        <f>IF(BJ1042=0,0,-1*BJ1042^2/$Z$13)</f>
        <v>-0.62780457242647159</v>
      </c>
      <c r="BL1042" s="61">
        <f>IF($AA$13,$Z$13*($Q1042-1)/(1+BK1047*($Q1042-1)),0)</f>
        <v>0.25056028664304958</v>
      </c>
      <c r="BM1042" s="114">
        <f>IF(BL1042=0,0,-1*BL1042^2/$Z$13)</f>
        <v>-0.62780457242647159</v>
      </c>
      <c r="BN1042" s="61">
        <f>IF($AA$13,$Z$13*($Q1042-1)/(1+BM1047*($Q1042-1)),0)</f>
        <v>0.25056028664304958</v>
      </c>
      <c r="BO1042" s="114">
        <f>IF(BN1042=0,0,-1*BN1042^2/$Z$13)</f>
        <v>-0.62780457242647159</v>
      </c>
      <c r="BP1042" s="61">
        <f>IF($AA$13,$Z$13*($Q1042-1)/(1+BO1047*($Q1042-1)),0)</f>
        <v>0.25056028664304958</v>
      </c>
      <c r="BQ1042" s="114">
        <f>IF(BP1042=0,0,-1*BP1042^2/$Z$13)</f>
        <v>-0.62780457242647159</v>
      </c>
      <c r="BR1042" s="61">
        <f>IF($AA$13,$Z$13*($Q1042-1)/(1+BQ1047*($Q1042-1)),0)</f>
        <v>0.25056028664304958</v>
      </c>
      <c r="BS1042" s="114">
        <f>IF(BR1042=0,0,-1*BR1042^2/$Z$13)</f>
        <v>-0.62780457242647159</v>
      </c>
      <c r="BT1042" s="61">
        <f>IF($AA$13,$Z$13*($Q1042-1)/(1+BS1047*($Q1042-1)),0)</f>
        <v>0.25056028664304958</v>
      </c>
      <c r="BU1042" s="114">
        <f>IF(BT1042=0,0,-1*BT1042^2/$Z$13)</f>
        <v>-0.62780457242647159</v>
      </c>
      <c r="BV1042" s="61">
        <f>IF($AA$13,$Z$13*($Q1042-1)/(1+BU1047*($Q1042-1)),0)</f>
        <v>0.25056028664304958</v>
      </c>
      <c r="BW1042" s="114">
        <f>IF(BV1042=0,0,-1*BV1042^2/$Z$13)</f>
        <v>-0.62780457242647159</v>
      </c>
      <c r="BX1042" s="61">
        <f>IF($AA$13,$Z$13*($Q1042-1)/(1+BW1047*($Q1042-1)),0)</f>
        <v>0.25056028664304958</v>
      </c>
      <c r="BY1042" s="114">
        <f>IF(BX1042=0,0,-1*BX1042^2/$Z$13)</f>
        <v>-0.62780457242647159</v>
      </c>
      <c r="BZ1042" s="61">
        <f>IF($AA$13,$Z$13*($Q1042-1)/(1+BY1047*($Q1042-1)),0)</f>
        <v>0.25056028664304958</v>
      </c>
      <c r="CA1042" s="114">
        <f>IF(BZ1042=0,0,-1*BZ1042^2/$Z$13)</f>
        <v>-0.62780457242647159</v>
      </c>
      <c r="CB1042" s="61">
        <f>IF($AA$13,$Z$13*($Q1042-1)/(1+CA1047*($Q1042-1)),0)</f>
        <v>0.25056028664304958</v>
      </c>
      <c r="CC1042" s="114">
        <f>IF(CB1042=0,0,-1*CB1042^2/$Z$13)</f>
        <v>-0.62780457242647159</v>
      </c>
      <c r="CD1042" s="61">
        <f>IF($AA$13,$Z$13*($Q1042-1)/(1+CC1047*($Q1042-1)),0)</f>
        <v>0.25056028664304958</v>
      </c>
      <c r="CE1042" s="114">
        <f>IF(CD1042=0,0,-1*CD1042^2/$Z$13)</f>
        <v>-0.62780457242647159</v>
      </c>
      <c r="CF1042" s="61">
        <f>IF($AA$13,$Z$13*($Q1042-1)/(1+CE1047*($Q1042-1)),0)</f>
        <v>0.25056028664304958</v>
      </c>
      <c r="CG1042" s="114">
        <f>IF(CF1042=0,0,-1*CF1042^2/$Z$13)</f>
        <v>-0.62780457242647159</v>
      </c>
      <c r="CH1042" s="61">
        <f>IF($AA$13,$Z$13*($Q1042-1)/(1+CG1047*($Q1042-1)),0)</f>
        <v>0.25056028664304958</v>
      </c>
      <c r="CI1042" s="114">
        <f>IF(CH1042=0,0,-1*CH1042^2/$Z$13)</f>
        <v>-0.62780457242647159</v>
      </c>
      <c r="CJ1042" s="61">
        <f>IF($AA$13,$Z$13*($Q1042-1)/(1+CI1047*($Q1042-1)),0)</f>
        <v>0.25056028664304958</v>
      </c>
      <c r="CK1042" s="114">
        <f>IF(CJ1042=0,0,-1*CJ1042^2/$Z$13)</f>
        <v>-0.62780457242647159</v>
      </c>
      <c r="CL1042" s="61">
        <f>IF($AA$13,$Z$13*($Q1042-1)/(1+CK1047*($Q1042-1)),0)</f>
        <v>0.25056028664304958</v>
      </c>
      <c r="CM1042" s="114">
        <f>IF(CL1042=0,0,-1*CL1042^2/$Z$13)</f>
        <v>-0.62780457242647159</v>
      </c>
      <c r="CN1042" s="61">
        <f>IF($AA$13,$Z$13*($Q1042-1)/(1+CM1047*($Q1042-1)),0)</f>
        <v>0.25056028664304958</v>
      </c>
      <c r="CO1042" s="114">
        <f>IF(CN1042=0,0,-1*CN1042^2/$Z$13)</f>
        <v>-0.62780457242647159</v>
      </c>
      <c r="CP1042" s="61">
        <f>IF($AA$13,$Z$13*($Q1042-1)/(1+CO1047*($Q1042-1)),0)</f>
        <v>0.25056028664304958</v>
      </c>
      <c r="CQ1042" s="114">
        <f>IF(CP1042=0,0,-1*CP1042^2/$Z$13)</f>
        <v>-0.62780457242647159</v>
      </c>
      <c r="CR1042" s="61">
        <f>IF($AA$13,$Z$13*($Q1042-1)/(1+CQ1047*($Q1042-1)),0)</f>
        <v>0.25056028664304958</v>
      </c>
      <c r="CS1042" s="114">
        <f>IF(CR1042=0,0,-1*CR1042^2/$Z$13)</f>
        <v>-0.62780457242647159</v>
      </c>
      <c r="CT1042" s="61">
        <f>IF($AA$13,$Z$13*($Q1042-1)/(1+CS1047*($Q1042-1)),0)</f>
        <v>0.25056028664304958</v>
      </c>
      <c r="CU1042" s="114">
        <f>IF(CT1042=0,0,-1*CT1042^2/$Z$13)</f>
        <v>-0.62780457242647159</v>
      </c>
      <c r="CV1042" s="61">
        <f>IF($AA$13,$Z$13*($Q1042-1)/(1+CU1047*($Q1042-1)),0)</f>
        <v>0.25056028664304958</v>
      </c>
      <c r="CW1042" s="114">
        <f>IF(CV1042=0,0,-1*CV1042^2/$Z$13)</f>
        <v>-0.62780457242647159</v>
      </c>
      <c r="CX1042" s="61">
        <f>IF($AA$13,$Z$13*($Q1042-1)/(1+CW1047*($Q1042-1)),0)</f>
        <v>0.25056028664304958</v>
      </c>
      <c r="CY1042" s="114">
        <f>IF(CX1042=0,0,-1*CX1042^2/$Z$13)</f>
        <v>-0.62780457242647159</v>
      </c>
      <c r="CZ1042" s="61">
        <f>IF($AA$13,$Z$13*($Q1042-1)/(1+CY1047*($Q1042-1)),0)</f>
        <v>0.25056028664304958</v>
      </c>
      <c r="DA1042" s="114">
        <f>IF(CZ1042=0,0,-1*CZ1042^2/$Z$13)</f>
        <v>-0.62780457242647159</v>
      </c>
      <c r="DB1042" s="61">
        <f>IF($AA$13,$Z$13*($Q1042-1)/(1+DA1047*($Q1042-1)),0)</f>
        <v>0.25056028664304958</v>
      </c>
      <c r="DC1042" s="114">
        <f>IF(DB1042=0,0,-1*DB1042^2/$Z$13)</f>
        <v>-0.62780457242647159</v>
      </c>
      <c r="DD1042" s="61">
        <f>IF($AA$13,$Z$13*($Q1042-1)/(1+DC1047*($Q1042-1)),0)</f>
        <v>0.25056028664304958</v>
      </c>
      <c r="DE1042" s="114">
        <f>IF(DD1042=0,0,-1*DD1042^2/$Z$13)</f>
        <v>-0.62780457242647159</v>
      </c>
      <c r="DF1042" s="61">
        <f>IF($AA$13,$Z$13*($Q1042-1)/(1+DE1047*($Q1042-1)),0)</f>
        <v>0.25056028664304958</v>
      </c>
      <c r="DG1042" s="114">
        <f>IF(DF1042=0,0,-1*DF1042^2/$Z$13)</f>
        <v>-0.62780457242647159</v>
      </c>
      <c r="DH1042" s="61">
        <f>IF($AA$13,$Z$13*($Q1042-1)/(1+DG1047*($Q1042-1)),0)</f>
        <v>0.25056028664304958</v>
      </c>
      <c r="DI1042" s="114">
        <f>IF(DH1042=0,0,-1*DH1042^2/$Z$13)</f>
        <v>-0.62780457242647159</v>
      </c>
      <c r="DJ1042" s="61">
        <f>IF($AA$13,$Z$13*($Q1042-1)/(1+DI1047*($Q1042-1)),0)</f>
        <v>0.25056028664304958</v>
      </c>
      <c r="DK1042" s="114">
        <f>IF(DJ1042=0,0,-1*DJ1042^2/$Z$13)</f>
        <v>-0.62780457242647159</v>
      </c>
      <c r="DL1042" s="61">
        <f>IF($AA$13,$Z$13*($Q1042-1)/(1+DK1047*($Q1042-1)),0)</f>
        <v>0.25056028664304958</v>
      </c>
      <c r="DM1042" s="154">
        <f>IF(DL1042=0,0,-1*DL1042^2/$Z$13)</f>
        <v>-0.62780457242647159</v>
      </c>
    </row>
    <row r="1043" spans="14:117" x14ac:dyDescent="0.25">
      <c r="N1043" s="153">
        <f>$Z$14/(O1034*(Q1043-1)+1)</f>
        <v>8.8114409278777478E-2</v>
      </c>
      <c r="O1043" s="169">
        <f t="shared" si="176"/>
        <v>0.13700731234211941</v>
      </c>
      <c r="P1043" s="78">
        <v>8</v>
      </c>
      <c r="Q1043" s="61">
        <f>IF($AA$14,AV1018/AV1030,0)</f>
        <v>1.5548797689677967</v>
      </c>
      <c r="R1043" s="61">
        <f>IF($AA$14,$Z$14*($Q1043-1)/(1+O994*($Q1043-1)),0)</f>
        <v>4.8892903063341916E-2</v>
      </c>
      <c r="S1043" s="114">
        <f>IF(R1043=0,0,-1*R1043^2/$Z$14)</f>
        <v>-2.3905159699613491E-2</v>
      </c>
      <c r="T1043" s="61">
        <f>IF($AA$14,$Z$14*($Q1043-1)/(1+S1047*($Q1043-1)),0)</f>
        <v>4.8804679251719961E-2</v>
      </c>
      <c r="U1043" s="114">
        <f>IF(T1043=0,0,-1*T1043^2/$Z$14)</f>
        <v>-2.3818967168632649E-2</v>
      </c>
      <c r="V1043" s="61">
        <f>IF($AA$14,$Z$14*($Q1043-1)/(1+U1047*($Q1043-1)),0)</f>
        <v>4.8893246317608989E-2</v>
      </c>
      <c r="W1043" s="114">
        <f>IF(V1043=0,0,-1*V1043^2/$Z$14)</f>
        <v>-2.3905495354743848E-2</v>
      </c>
      <c r="X1043" s="61">
        <f>IF($AA$14,$Z$14*($Q1043-1)/(1+W1047*($Q1043-1)),0)</f>
        <v>4.8892903068613665E-2</v>
      </c>
      <c r="Y1043" s="114">
        <f>IF(X1043=0,0,-1*X1043^2/$Z$14)</f>
        <v>-2.3905159704768513E-2</v>
      </c>
      <c r="Z1043" s="61">
        <f>IF($AA$14,$Z$14*($Q1043-1)/(1+Y1047*($Q1043-1)),0)</f>
        <v>4.8892903063341937E-2</v>
      </c>
      <c r="AA1043" s="114">
        <f>IF(Z1043=0,0,-1*Z1043^2/$Z$14)</f>
        <v>-2.3905159699613512E-2</v>
      </c>
      <c r="AB1043" s="61">
        <f>IF($AA$14,$Z$14*($Q1043-1)/(1+AA1047*($Q1043-1)),0)</f>
        <v>4.8892903063341923E-2</v>
      </c>
      <c r="AC1043" s="114">
        <f>IF(AB1043=0,0,-1*AB1043^2/$Z$14)</f>
        <v>-2.3905159699613501E-2</v>
      </c>
      <c r="AD1043" s="61">
        <f>IF($AA$14,$Z$14*($Q1043-1)/(1+AC1047*($Q1043-1)),0)</f>
        <v>4.8892903063341923E-2</v>
      </c>
      <c r="AE1043" s="114">
        <f>IF(AD1043=0,0,-1*AD1043^2/$Z$14)</f>
        <v>-2.3905159699613501E-2</v>
      </c>
      <c r="AF1043" s="61">
        <f>IF($AA$14,$Z$14*($Q1043-1)/(1+AE1047*($Q1043-1)),0)</f>
        <v>4.8892903063341923E-2</v>
      </c>
      <c r="AG1043" s="114">
        <f>IF(AF1043=0,0,-1*AF1043^2/$Z$14)</f>
        <v>-2.3905159699613501E-2</v>
      </c>
      <c r="AH1043" s="61">
        <f>IF($AA$14,$Z$14*($Q1043-1)/(1+AG1047*($Q1043-1)),0)</f>
        <v>4.8892903063341923E-2</v>
      </c>
      <c r="AI1043" s="114">
        <f>IF(AH1043=0,0,-1*AH1043^2/$Z$14)</f>
        <v>-2.3905159699613501E-2</v>
      </c>
      <c r="AJ1043" s="61">
        <f>IF($AA$14,$Z$14*($Q1043-1)/(1+AI1047*($Q1043-1)),0)</f>
        <v>4.8892903063341923E-2</v>
      </c>
      <c r="AK1043" s="114">
        <f>IF(AJ1043=0,0,-1*AJ1043^2/$Z$14)</f>
        <v>-2.3905159699613501E-2</v>
      </c>
      <c r="AL1043" s="61">
        <f>IF($AA$14,$Z$14*($Q1043-1)/(1+AK1047*($Q1043-1)),0)</f>
        <v>4.8892903063341923E-2</v>
      </c>
      <c r="AM1043" s="114">
        <f>IF(AL1043=0,0,-1*AL1043^2/$Z$14)</f>
        <v>-2.3905159699613501E-2</v>
      </c>
      <c r="AN1043" s="61">
        <f>IF($AA$14,$Z$14*($Q1043-1)/(1+AM1047*($Q1043-1)),0)</f>
        <v>4.8892903063341923E-2</v>
      </c>
      <c r="AO1043" s="114">
        <f>IF(AN1043=0,0,-1*AN1043^2/$Z$14)</f>
        <v>-2.3905159699613501E-2</v>
      </c>
      <c r="AP1043" s="61">
        <f>IF($AA$14,$Z$14*($Q1043-1)/(1+AO1047*($Q1043-1)),0)</f>
        <v>4.8892903063341923E-2</v>
      </c>
      <c r="AQ1043" s="114">
        <f>IF(AP1043=0,0,-1*AP1043^2/$Z$14)</f>
        <v>-2.3905159699613501E-2</v>
      </c>
      <c r="AR1043" s="61">
        <f>IF($AA$14,$Z$14*($Q1043-1)/(1+AQ1047*($Q1043-1)),0)</f>
        <v>4.8892903063341923E-2</v>
      </c>
      <c r="AS1043" s="114">
        <f>IF(AR1043=0,0,-1*AR1043^2/$Z$14)</f>
        <v>-2.3905159699613501E-2</v>
      </c>
      <c r="AT1043" s="61">
        <f>IF($AA$14,$Z$14*($Q1043-1)/(1+AS1047*($Q1043-1)),0)</f>
        <v>4.8892903063341923E-2</v>
      </c>
      <c r="AU1043" s="114">
        <f>IF(AT1043=0,0,-1*AT1043^2/$Z$14)</f>
        <v>-2.3905159699613501E-2</v>
      </c>
      <c r="AV1043" s="61">
        <f>IF($AA$14,$Z$14*($Q1043-1)/(1+AU1047*($Q1043-1)),0)</f>
        <v>4.8892903063341923E-2</v>
      </c>
      <c r="AW1043" s="114">
        <f>IF(AV1043=0,0,-1*AV1043^2/$Z$14)</f>
        <v>-2.3905159699613501E-2</v>
      </c>
      <c r="AX1043" s="61">
        <f>IF($AA$14,$Z$14*($Q1043-1)/(1+AW1047*($Q1043-1)),0)</f>
        <v>4.8892903063341923E-2</v>
      </c>
      <c r="AY1043" s="114">
        <f>IF(AX1043=0,0,-1*AX1043^2/$Z$14)</f>
        <v>-2.3905159699613501E-2</v>
      </c>
      <c r="AZ1043" s="61">
        <f>IF($AA$14,$Z$14*($Q1043-1)/(1+AY1047*($Q1043-1)),0)</f>
        <v>4.8892903063341923E-2</v>
      </c>
      <c r="BA1043" s="114">
        <f>IF(AZ1043=0,0,-1*AZ1043^2/$Z$14)</f>
        <v>-2.3905159699613501E-2</v>
      </c>
      <c r="BB1043" s="61">
        <f>IF($AA$14,$Z$14*($Q1043-1)/(1+BA1047*($Q1043-1)),0)</f>
        <v>4.8892903063341923E-2</v>
      </c>
      <c r="BC1043" s="114">
        <f>IF(BB1043=0,0,-1*BB1043^2/$Z$14)</f>
        <v>-2.3905159699613501E-2</v>
      </c>
      <c r="BD1043" s="61">
        <f>IF($AA$14,$Z$14*($Q1043-1)/(1+BC1047*($Q1043-1)),0)</f>
        <v>4.8892903063341923E-2</v>
      </c>
      <c r="BE1043" s="114">
        <f>IF(BD1043=0,0,-1*BD1043^2/$Z$14)</f>
        <v>-2.3905159699613501E-2</v>
      </c>
      <c r="BF1043" s="61">
        <f>IF($AA$14,$Z$14*($Q1043-1)/(1+BE1047*($Q1043-1)),0)</f>
        <v>4.8892903063341923E-2</v>
      </c>
      <c r="BG1043" s="114">
        <f>IF(BF1043=0,0,-1*BF1043^2/$Z$14)</f>
        <v>-2.3905159699613501E-2</v>
      </c>
      <c r="BH1043" s="61">
        <f>IF($AA$14,$Z$14*($Q1043-1)/(1+BG1047*($Q1043-1)),0)</f>
        <v>4.8892903063341923E-2</v>
      </c>
      <c r="BI1043" s="114">
        <f>IF(BH1043=0,0,-1*BH1043^2/$Z$14)</f>
        <v>-2.3905159699613501E-2</v>
      </c>
      <c r="BJ1043" s="61">
        <f>IF($AA$14,$Z$14*($Q1043-1)/(1+BI1047*($Q1043-1)),0)</f>
        <v>4.8892903063341923E-2</v>
      </c>
      <c r="BK1043" s="114">
        <f>IF(BJ1043=0,0,-1*BJ1043^2/$Z$14)</f>
        <v>-2.3905159699613501E-2</v>
      </c>
      <c r="BL1043" s="61">
        <f>IF($AA$14,$Z$14*($Q1043-1)/(1+BK1047*($Q1043-1)),0)</f>
        <v>4.8892903063341923E-2</v>
      </c>
      <c r="BM1043" s="114">
        <f>IF(BL1043=0,0,-1*BL1043^2/$Z$14)</f>
        <v>-2.3905159699613501E-2</v>
      </c>
      <c r="BN1043" s="61">
        <f>IF($AA$14,$Z$14*($Q1043-1)/(1+BM1047*($Q1043-1)),0)</f>
        <v>4.8892903063341923E-2</v>
      </c>
      <c r="BO1043" s="114">
        <f>IF(BN1043=0,0,-1*BN1043^2/$Z$14)</f>
        <v>-2.3905159699613501E-2</v>
      </c>
      <c r="BP1043" s="61">
        <f>IF($AA$14,$Z$14*($Q1043-1)/(1+BO1047*($Q1043-1)),0)</f>
        <v>4.8892903063341923E-2</v>
      </c>
      <c r="BQ1043" s="114">
        <f>IF(BP1043=0,0,-1*BP1043^2/$Z$14)</f>
        <v>-2.3905159699613501E-2</v>
      </c>
      <c r="BR1043" s="61">
        <f>IF($AA$14,$Z$14*($Q1043-1)/(1+BQ1047*($Q1043-1)),0)</f>
        <v>4.8892903063341923E-2</v>
      </c>
      <c r="BS1043" s="114">
        <f>IF(BR1043=0,0,-1*BR1043^2/$Z$14)</f>
        <v>-2.3905159699613501E-2</v>
      </c>
      <c r="BT1043" s="61">
        <f>IF($AA$14,$Z$14*($Q1043-1)/(1+BS1047*($Q1043-1)),0)</f>
        <v>4.8892903063341923E-2</v>
      </c>
      <c r="BU1043" s="114">
        <f>IF(BT1043=0,0,-1*BT1043^2/$Z$14)</f>
        <v>-2.3905159699613501E-2</v>
      </c>
      <c r="BV1043" s="61">
        <f>IF($AA$14,$Z$14*($Q1043-1)/(1+BU1047*($Q1043-1)),0)</f>
        <v>4.8892903063341923E-2</v>
      </c>
      <c r="BW1043" s="114">
        <f>IF(BV1043=0,0,-1*BV1043^2/$Z$14)</f>
        <v>-2.3905159699613501E-2</v>
      </c>
      <c r="BX1043" s="61">
        <f>IF($AA$14,$Z$14*($Q1043-1)/(1+BW1047*($Q1043-1)),0)</f>
        <v>4.8892903063341923E-2</v>
      </c>
      <c r="BY1043" s="114">
        <f>IF(BX1043=0,0,-1*BX1043^2/$Z$14)</f>
        <v>-2.3905159699613501E-2</v>
      </c>
      <c r="BZ1043" s="61">
        <f>IF($AA$14,$Z$14*($Q1043-1)/(1+BY1047*($Q1043-1)),0)</f>
        <v>4.8892903063341923E-2</v>
      </c>
      <c r="CA1043" s="114">
        <f>IF(BZ1043=0,0,-1*BZ1043^2/$Z$14)</f>
        <v>-2.3905159699613501E-2</v>
      </c>
      <c r="CB1043" s="61">
        <f>IF($AA$14,$Z$14*($Q1043-1)/(1+CA1047*($Q1043-1)),0)</f>
        <v>4.8892903063341923E-2</v>
      </c>
      <c r="CC1043" s="114">
        <f>IF(CB1043=0,0,-1*CB1043^2/$Z$14)</f>
        <v>-2.3905159699613501E-2</v>
      </c>
      <c r="CD1043" s="61">
        <f>IF($AA$14,$Z$14*($Q1043-1)/(1+CC1047*($Q1043-1)),0)</f>
        <v>4.8892903063341923E-2</v>
      </c>
      <c r="CE1043" s="114">
        <f>IF(CD1043=0,0,-1*CD1043^2/$Z$14)</f>
        <v>-2.3905159699613501E-2</v>
      </c>
      <c r="CF1043" s="61">
        <f>IF($AA$14,$Z$14*($Q1043-1)/(1+CE1047*($Q1043-1)),0)</f>
        <v>4.8892903063341923E-2</v>
      </c>
      <c r="CG1043" s="114">
        <f>IF(CF1043=0,0,-1*CF1043^2/$Z$14)</f>
        <v>-2.3905159699613501E-2</v>
      </c>
      <c r="CH1043" s="61">
        <f>IF($AA$14,$Z$14*($Q1043-1)/(1+CG1047*($Q1043-1)),0)</f>
        <v>4.8892903063341923E-2</v>
      </c>
      <c r="CI1043" s="114">
        <f>IF(CH1043=0,0,-1*CH1043^2/$Z$14)</f>
        <v>-2.3905159699613501E-2</v>
      </c>
      <c r="CJ1043" s="61">
        <f>IF($AA$14,$Z$14*($Q1043-1)/(1+CI1047*($Q1043-1)),0)</f>
        <v>4.8892903063341923E-2</v>
      </c>
      <c r="CK1043" s="114">
        <f>IF(CJ1043=0,0,-1*CJ1043^2/$Z$14)</f>
        <v>-2.3905159699613501E-2</v>
      </c>
      <c r="CL1043" s="61">
        <f>IF($AA$14,$Z$14*($Q1043-1)/(1+CK1047*($Q1043-1)),0)</f>
        <v>4.8892903063341923E-2</v>
      </c>
      <c r="CM1043" s="114">
        <f>IF(CL1043=0,0,-1*CL1043^2/$Z$14)</f>
        <v>-2.3905159699613501E-2</v>
      </c>
      <c r="CN1043" s="61">
        <f>IF($AA$14,$Z$14*($Q1043-1)/(1+CM1047*($Q1043-1)),0)</f>
        <v>4.8892903063341923E-2</v>
      </c>
      <c r="CO1043" s="114">
        <f>IF(CN1043=0,0,-1*CN1043^2/$Z$14)</f>
        <v>-2.3905159699613501E-2</v>
      </c>
      <c r="CP1043" s="61">
        <f>IF($AA$14,$Z$14*($Q1043-1)/(1+CO1047*($Q1043-1)),0)</f>
        <v>4.8892903063341923E-2</v>
      </c>
      <c r="CQ1043" s="114">
        <f>IF(CP1043=0,0,-1*CP1043^2/$Z$14)</f>
        <v>-2.3905159699613501E-2</v>
      </c>
      <c r="CR1043" s="61">
        <f>IF($AA$14,$Z$14*($Q1043-1)/(1+CQ1047*($Q1043-1)),0)</f>
        <v>4.8892903063341923E-2</v>
      </c>
      <c r="CS1043" s="114">
        <f>IF(CR1043=0,0,-1*CR1043^2/$Z$14)</f>
        <v>-2.3905159699613501E-2</v>
      </c>
      <c r="CT1043" s="61">
        <f>IF($AA$14,$Z$14*($Q1043-1)/(1+CS1047*($Q1043-1)),0)</f>
        <v>4.8892903063341923E-2</v>
      </c>
      <c r="CU1043" s="114">
        <f>IF(CT1043=0,0,-1*CT1043^2/$Z$14)</f>
        <v>-2.3905159699613501E-2</v>
      </c>
      <c r="CV1043" s="61">
        <f>IF($AA$14,$Z$14*($Q1043-1)/(1+CU1047*($Q1043-1)),0)</f>
        <v>4.8892903063341923E-2</v>
      </c>
      <c r="CW1043" s="114">
        <f>IF(CV1043=0,0,-1*CV1043^2/$Z$14)</f>
        <v>-2.3905159699613501E-2</v>
      </c>
      <c r="CX1043" s="61">
        <f>IF($AA$14,$Z$14*($Q1043-1)/(1+CW1047*($Q1043-1)),0)</f>
        <v>4.8892903063341923E-2</v>
      </c>
      <c r="CY1043" s="114">
        <f>IF(CX1043=0,0,-1*CX1043^2/$Z$14)</f>
        <v>-2.3905159699613501E-2</v>
      </c>
      <c r="CZ1043" s="61">
        <f>IF($AA$14,$Z$14*($Q1043-1)/(1+CY1047*($Q1043-1)),0)</f>
        <v>4.8892903063341923E-2</v>
      </c>
      <c r="DA1043" s="114">
        <f>IF(CZ1043=0,0,-1*CZ1043^2/$Z$14)</f>
        <v>-2.3905159699613501E-2</v>
      </c>
      <c r="DB1043" s="61">
        <f>IF($AA$14,$Z$14*($Q1043-1)/(1+DA1047*($Q1043-1)),0)</f>
        <v>4.8892903063341923E-2</v>
      </c>
      <c r="DC1043" s="114">
        <f>IF(DB1043=0,0,-1*DB1043^2/$Z$14)</f>
        <v>-2.3905159699613501E-2</v>
      </c>
      <c r="DD1043" s="61">
        <f>IF($AA$14,$Z$14*($Q1043-1)/(1+DC1047*($Q1043-1)),0)</f>
        <v>4.8892903063341923E-2</v>
      </c>
      <c r="DE1043" s="114">
        <f>IF(DD1043=0,0,-1*DD1043^2/$Z$14)</f>
        <v>-2.3905159699613501E-2</v>
      </c>
      <c r="DF1043" s="61">
        <f>IF($AA$14,$Z$14*($Q1043-1)/(1+DE1047*($Q1043-1)),0)</f>
        <v>4.8892903063341923E-2</v>
      </c>
      <c r="DG1043" s="114">
        <f>IF(DF1043=0,0,-1*DF1043^2/$Z$14)</f>
        <v>-2.3905159699613501E-2</v>
      </c>
      <c r="DH1043" s="61">
        <f>IF($AA$14,$Z$14*($Q1043-1)/(1+DG1047*($Q1043-1)),0)</f>
        <v>4.8892903063341923E-2</v>
      </c>
      <c r="DI1043" s="114">
        <f>IF(DH1043=0,0,-1*DH1043^2/$Z$14)</f>
        <v>-2.3905159699613501E-2</v>
      </c>
      <c r="DJ1043" s="61">
        <f>IF($AA$14,$Z$14*($Q1043-1)/(1+DI1047*($Q1043-1)),0)</f>
        <v>4.8892903063341923E-2</v>
      </c>
      <c r="DK1043" s="114">
        <f>IF(DJ1043=0,0,-1*DJ1043^2/$Z$14)</f>
        <v>-2.3905159699613501E-2</v>
      </c>
      <c r="DL1043" s="61">
        <f>IF($AA$14,$Z$14*($Q1043-1)/(1+DK1047*($Q1043-1)),0)</f>
        <v>4.8892903063341923E-2</v>
      </c>
      <c r="DM1043" s="154">
        <f>IF(DL1043=0,0,-1*DL1043^2/$Z$14)</f>
        <v>-2.3905159699613501E-2</v>
      </c>
    </row>
    <row r="1044" spans="14:117" x14ac:dyDescent="0.25">
      <c r="N1044" s="153">
        <f>$Z$15/(O1034*(Q1044-1)+1)</f>
        <v>0.10887503245898644</v>
      </c>
      <c r="O1044" s="169">
        <f t="shared" si="176"/>
        <v>7.2366447241893908E-2</v>
      </c>
      <c r="P1044" s="78">
        <v>9</v>
      </c>
      <c r="Q1044" s="61">
        <f>IF($AA$15,AV1019/AV1031,0)</f>
        <v>0.66467440337300998</v>
      </c>
      <c r="R1044" s="61">
        <f>IF($AA$15,$Z$15*($Q1044-1)/(1+O994*($Q1044-1)),0)</f>
        <v>-3.6508585217092542E-2</v>
      </c>
      <c r="S1044" s="114">
        <f>IF(R1044=0,0,-1*R1044^2/$Z$15)</f>
        <v>-1.3328767945537079E-2</v>
      </c>
      <c r="T1044" s="61">
        <f>IF($AA$15,$Z$15*($Q1044-1)/(1+S1047*($Q1044-1)),0)</f>
        <v>-3.6557931580040413E-2</v>
      </c>
      <c r="U1044" s="114">
        <f>IF(T1044=0,0,-1*T1044^2/$Z$15)</f>
        <v>-1.3364823614109161E-2</v>
      </c>
      <c r="V1044" s="61">
        <f>IF($AA$15,$Z$15*($Q1044-1)/(1+U1047*($Q1044-1)),0)</f>
        <v>-3.6508393831616512E-2</v>
      </c>
      <c r="W1044" s="114">
        <f>IF(V1044=0,0,-1*V1044^2/$Z$15)</f>
        <v>-1.3328628201644146E-2</v>
      </c>
      <c r="X1044" s="61">
        <f>IF($AA$15,$Z$15*($Q1044-1)/(1+W1047*($Q1044-1)),0)</f>
        <v>-3.6508585214153177E-2</v>
      </c>
      <c r="Y1044" s="114">
        <f>IF(X1044=0,0,-1*X1044^2/$Z$15)</f>
        <v>-1.3328767943390839E-2</v>
      </c>
      <c r="Z1044" s="61">
        <f>IF($AA$15,$Z$15*($Q1044-1)/(1+Y1047*($Q1044-1)),0)</f>
        <v>-3.6508585217092528E-2</v>
      </c>
      <c r="AA1044" s="114">
        <f>IF(Z1044=0,0,-1*Z1044^2/$Z$15)</f>
        <v>-1.3328767945537071E-2</v>
      </c>
      <c r="AB1044" s="61">
        <f>IF($AA$15,$Z$15*($Q1044-1)/(1+AA1047*($Q1044-1)),0)</f>
        <v>-3.6508585217092528E-2</v>
      </c>
      <c r="AC1044" s="114">
        <f>IF(AB1044=0,0,-1*AB1044^2/$Z$15)</f>
        <v>-1.3328767945537071E-2</v>
      </c>
      <c r="AD1044" s="61">
        <f>IF($AA$15,$Z$15*($Q1044-1)/(1+AC1047*($Q1044-1)),0)</f>
        <v>-3.6508585217092528E-2</v>
      </c>
      <c r="AE1044" s="114">
        <f>IF(AD1044=0,0,-1*AD1044^2/$Z$15)</f>
        <v>-1.3328767945537071E-2</v>
      </c>
      <c r="AF1044" s="61">
        <f>IF($AA$15,$Z$15*($Q1044-1)/(1+AE1047*($Q1044-1)),0)</f>
        <v>-3.6508585217092528E-2</v>
      </c>
      <c r="AG1044" s="114">
        <f>IF(AF1044=0,0,-1*AF1044^2/$Z$15)</f>
        <v>-1.3328767945537071E-2</v>
      </c>
      <c r="AH1044" s="61">
        <f>IF($AA$15,$Z$15*($Q1044-1)/(1+AG1047*($Q1044-1)),0)</f>
        <v>-3.6508585217092528E-2</v>
      </c>
      <c r="AI1044" s="114">
        <f>IF(AH1044=0,0,-1*AH1044^2/$Z$15)</f>
        <v>-1.3328767945537071E-2</v>
      </c>
      <c r="AJ1044" s="61">
        <f>IF($AA$15,$Z$15*($Q1044-1)/(1+AI1047*($Q1044-1)),0)</f>
        <v>-3.6508585217092528E-2</v>
      </c>
      <c r="AK1044" s="114">
        <f>IF(AJ1044=0,0,-1*AJ1044^2/$Z$15)</f>
        <v>-1.3328767945537071E-2</v>
      </c>
      <c r="AL1044" s="61">
        <f>IF($AA$15,$Z$15*($Q1044-1)/(1+AK1047*($Q1044-1)),0)</f>
        <v>-3.6508585217092528E-2</v>
      </c>
      <c r="AM1044" s="114">
        <f>IF(AL1044=0,0,-1*AL1044^2/$Z$15)</f>
        <v>-1.3328767945537071E-2</v>
      </c>
      <c r="AN1044" s="61">
        <f>IF($AA$15,$Z$15*($Q1044-1)/(1+AM1047*($Q1044-1)),0)</f>
        <v>-3.6508585217092528E-2</v>
      </c>
      <c r="AO1044" s="114">
        <f>IF(AN1044=0,0,-1*AN1044^2/$Z$15)</f>
        <v>-1.3328767945537071E-2</v>
      </c>
      <c r="AP1044" s="61">
        <f>IF($AA$15,$Z$15*($Q1044-1)/(1+AO1047*($Q1044-1)),0)</f>
        <v>-3.6508585217092528E-2</v>
      </c>
      <c r="AQ1044" s="114">
        <f>IF(AP1044=0,0,-1*AP1044^2/$Z$15)</f>
        <v>-1.3328767945537071E-2</v>
      </c>
      <c r="AR1044" s="61">
        <f>IF($AA$15,$Z$15*($Q1044-1)/(1+AQ1047*($Q1044-1)),0)</f>
        <v>-3.6508585217092528E-2</v>
      </c>
      <c r="AS1044" s="114">
        <f>IF(AR1044=0,0,-1*AR1044^2/$Z$15)</f>
        <v>-1.3328767945537071E-2</v>
      </c>
      <c r="AT1044" s="61">
        <f>IF($AA$15,$Z$15*($Q1044-1)/(1+AS1047*($Q1044-1)),0)</f>
        <v>-3.6508585217092528E-2</v>
      </c>
      <c r="AU1044" s="114">
        <f>IF(AT1044=0,0,-1*AT1044^2/$Z$15)</f>
        <v>-1.3328767945537071E-2</v>
      </c>
      <c r="AV1044" s="61">
        <f>IF($AA$15,$Z$15*($Q1044-1)/(1+AU1047*($Q1044-1)),0)</f>
        <v>-3.6508585217092528E-2</v>
      </c>
      <c r="AW1044" s="114">
        <f>IF(AV1044=0,0,-1*AV1044^2/$Z$15)</f>
        <v>-1.3328767945537071E-2</v>
      </c>
      <c r="AX1044" s="61">
        <f>IF($AA$15,$Z$15*($Q1044-1)/(1+AW1047*($Q1044-1)),0)</f>
        <v>-3.6508585217092528E-2</v>
      </c>
      <c r="AY1044" s="114">
        <f>IF(AX1044=0,0,-1*AX1044^2/$Z$15)</f>
        <v>-1.3328767945537071E-2</v>
      </c>
      <c r="AZ1044" s="61">
        <f>IF($AA$15,$Z$15*($Q1044-1)/(1+AY1047*($Q1044-1)),0)</f>
        <v>-3.6508585217092528E-2</v>
      </c>
      <c r="BA1044" s="114">
        <f>IF(AZ1044=0,0,-1*AZ1044^2/$Z$15)</f>
        <v>-1.3328767945537071E-2</v>
      </c>
      <c r="BB1044" s="61">
        <f>IF($AA$15,$Z$15*($Q1044-1)/(1+BA1047*($Q1044-1)),0)</f>
        <v>-3.6508585217092528E-2</v>
      </c>
      <c r="BC1044" s="114">
        <f>IF(BB1044=0,0,-1*BB1044^2/$Z$15)</f>
        <v>-1.3328767945537071E-2</v>
      </c>
      <c r="BD1044" s="61">
        <f>IF($AA$15,$Z$15*($Q1044-1)/(1+BC1047*($Q1044-1)),0)</f>
        <v>-3.6508585217092528E-2</v>
      </c>
      <c r="BE1044" s="114">
        <f>IF(BD1044=0,0,-1*BD1044^2/$Z$15)</f>
        <v>-1.3328767945537071E-2</v>
      </c>
      <c r="BF1044" s="61">
        <f>IF($AA$15,$Z$15*($Q1044-1)/(1+BE1047*($Q1044-1)),0)</f>
        <v>-3.6508585217092528E-2</v>
      </c>
      <c r="BG1044" s="114">
        <f>IF(BF1044=0,0,-1*BF1044^2/$Z$15)</f>
        <v>-1.3328767945537071E-2</v>
      </c>
      <c r="BH1044" s="61">
        <f>IF($AA$15,$Z$15*($Q1044-1)/(1+BG1047*($Q1044-1)),0)</f>
        <v>-3.6508585217092528E-2</v>
      </c>
      <c r="BI1044" s="114">
        <f>IF(BH1044=0,0,-1*BH1044^2/$Z$15)</f>
        <v>-1.3328767945537071E-2</v>
      </c>
      <c r="BJ1044" s="61">
        <f>IF($AA$15,$Z$15*($Q1044-1)/(1+BI1047*($Q1044-1)),0)</f>
        <v>-3.6508585217092528E-2</v>
      </c>
      <c r="BK1044" s="114">
        <f>IF(BJ1044=0,0,-1*BJ1044^2/$Z$15)</f>
        <v>-1.3328767945537071E-2</v>
      </c>
      <c r="BL1044" s="61">
        <f>IF($AA$15,$Z$15*($Q1044-1)/(1+BK1047*($Q1044-1)),0)</f>
        <v>-3.6508585217092528E-2</v>
      </c>
      <c r="BM1044" s="114">
        <f>IF(BL1044=0,0,-1*BL1044^2/$Z$15)</f>
        <v>-1.3328767945537071E-2</v>
      </c>
      <c r="BN1044" s="61">
        <f>IF($AA$15,$Z$15*($Q1044-1)/(1+BM1047*($Q1044-1)),0)</f>
        <v>-3.6508585217092528E-2</v>
      </c>
      <c r="BO1044" s="114">
        <f>IF(BN1044=0,0,-1*BN1044^2/$Z$15)</f>
        <v>-1.3328767945537071E-2</v>
      </c>
      <c r="BP1044" s="61">
        <f>IF($AA$15,$Z$15*($Q1044-1)/(1+BO1047*($Q1044-1)),0)</f>
        <v>-3.6508585217092528E-2</v>
      </c>
      <c r="BQ1044" s="114">
        <f>IF(BP1044=0,0,-1*BP1044^2/$Z$15)</f>
        <v>-1.3328767945537071E-2</v>
      </c>
      <c r="BR1044" s="61">
        <f>IF($AA$15,$Z$15*($Q1044-1)/(1+BQ1047*($Q1044-1)),0)</f>
        <v>-3.6508585217092528E-2</v>
      </c>
      <c r="BS1044" s="114">
        <f>IF(BR1044=0,0,-1*BR1044^2/$Z$15)</f>
        <v>-1.3328767945537071E-2</v>
      </c>
      <c r="BT1044" s="61">
        <f>IF($AA$15,$Z$15*($Q1044-1)/(1+BS1047*($Q1044-1)),0)</f>
        <v>-3.6508585217092528E-2</v>
      </c>
      <c r="BU1044" s="114">
        <f>IF(BT1044=0,0,-1*BT1044^2/$Z$15)</f>
        <v>-1.3328767945537071E-2</v>
      </c>
      <c r="BV1044" s="61">
        <f>IF($AA$15,$Z$15*($Q1044-1)/(1+BU1047*($Q1044-1)),0)</f>
        <v>-3.6508585217092528E-2</v>
      </c>
      <c r="BW1044" s="114">
        <f>IF(BV1044=0,0,-1*BV1044^2/$Z$15)</f>
        <v>-1.3328767945537071E-2</v>
      </c>
      <c r="BX1044" s="61">
        <f>IF($AA$15,$Z$15*($Q1044-1)/(1+BW1047*($Q1044-1)),0)</f>
        <v>-3.6508585217092528E-2</v>
      </c>
      <c r="BY1044" s="114">
        <f>IF(BX1044=0,0,-1*BX1044^2/$Z$15)</f>
        <v>-1.3328767945537071E-2</v>
      </c>
      <c r="BZ1044" s="61">
        <f>IF($AA$15,$Z$15*($Q1044-1)/(1+BY1047*($Q1044-1)),0)</f>
        <v>-3.6508585217092528E-2</v>
      </c>
      <c r="CA1044" s="114">
        <f>IF(BZ1044=0,0,-1*BZ1044^2/$Z$15)</f>
        <v>-1.3328767945537071E-2</v>
      </c>
      <c r="CB1044" s="61">
        <f>IF($AA$15,$Z$15*($Q1044-1)/(1+CA1047*($Q1044-1)),0)</f>
        <v>-3.6508585217092528E-2</v>
      </c>
      <c r="CC1044" s="114">
        <f>IF(CB1044=0,0,-1*CB1044^2/$Z$15)</f>
        <v>-1.3328767945537071E-2</v>
      </c>
      <c r="CD1044" s="61">
        <f>IF($AA$15,$Z$15*($Q1044-1)/(1+CC1047*($Q1044-1)),0)</f>
        <v>-3.6508585217092528E-2</v>
      </c>
      <c r="CE1044" s="114">
        <f>IF(CD1044=0,0,-1*CD1044^2/$Z$15)</f>
        <v>-1.3328767945537071E-2</v>
      </c>
      <c r="CF1044" s="61">
        <f>IF($AA$15,$Z$15*($Q1044-1)/(1+CE1047*($Q1044-1)),0)</f>
        <v>-3.6508585217092528E-2</v>
      </c>
      <c r="CG1044" s="114">
        <f>IF(CF1044=0,0,-1*CF1044^2/$Z$15)</f>
        <v>-1.3328767945537071E-2</v>
      </c>
      <c r="CH1044" s="61">
        <f>IF($AA$15,$Z$15*($Q1044-1)/(1+CG1047*($Q1044-1)),0)</f>
        <v>-3.6508585217092528E-2</v>
      </c>
      <c r="CI1044" s="114">
        <f>IF(CH1044=0,0,-1*CH1044^2/$Z$15)</f>
        <v>-1.3328767945537071E-2</v>
      </c>
      <c r="CJ1044" s="61">
        <f>IF($AA$15,$Z$15*($Q1044-1)/(1+CI1047*($Q1044-1)),0)</f>
        <v>-3.6508585217092528E-2</v>
      </c>
      <c r="CK1044" s="114">
        <f>IF(CJ1044=0,0,-1*CJ1044^2/$Z$15)</f>
        <v>-1.3328767945537071E-2</v>
      </c>
      <c r="CL1044" s="61">
        <f>IF($AA$15,$Z$15*($Q1044-1)/(1+CK1047*($Q1044-1)),0)</f>
        <v>-3.6508585217092528E-2</v>
      </c>
      <c r="CM1044" s="114">
        <f>IF(CL1044=0,0,-1*CL1044^2/$Z$15)</f>
        <v>-1.3328767945537071E-2</v>
      </c>
      <c r="CN1044" s="61">
        <f>IF($AA$15,$Z$15*($Q1044-1)/(1+CM1047*($Q1044-1)),0)</f>
        <v>-3.6508585217092528E-2</v>
      </c>
      <c r="CO1044" s="114">
        <f>IF(CN1044=0,0,-1*CN1044^2/$Z$15)</f>
        <v>-1.3328767945537071E-2</v>
      </c>
      <c r="CP1044" s="61">
        <f>IF($AA$15,$Z$15*($Q1044-1)/(1+CO1047*($Q1044-1)),0)</f>
        <v>-3.6508585217092528E-2</v>
      </c>
      <c r="CQ1044" s="114">
        <f>IF(CP1044=0,0,-1*CP1044^2/$Z$15)</f>
        <v>-1.3328767945537071E-2</v>
      </c>
      <c r="CR1044" s="61">
        <f>IF($AA$15,$Z$15*($Q1044-1)/(1+CQ1047*($Q1044-1)),0)</f>
        <v>-3.6508585217092528E-2</v>
      </c>
      <c r="CS1044" s="114">
        <f>IF(CR1044=0,0,-1*CR1044^2/$Z$15)</f>
        <v>-1.3328767945537071E-2</v>
      </c>
      <c r="CT1044" s="61">
        <f>IF($AA$15,$Z$15*($Q1044-1)/(1+CS1047*($Q1044-1)),0)</f>
        <v>-3.6508585217092528E-2</v>
      </c>
      <c r="CU1044" s="114">
        <f>IF(CT1044=0,0,-1*CT1044^2/$Z$15)</f>
        <v>-1.3328767945537071E-2</v>
      </c>
      <c r="CV1044" s="61">
        <f>IF($AA$15,$Z$15*($Q1044-1)/(1+CU1047*($Q1044-1)),0)</f>
        <v>-3.6508585217092528E-2</v>
      </c>
      <c r="CW1044" s="114">
        <f>IF(CV1044=0,0,-1*CV1044^2/$Z$15)</f>
        <v>-1.3328767945537071E-2</v>
      </c>
      <c r="CX1044" s="61">
        <f>IF($AA$15,$Z$15*($Q1044-1)/(1+CW1047*($Q1044-1)),0)</f>
        <v>-3.6508585217092528E-2</v>
      </c>
      <c r="CY1044" s="114">
        <f>IF(CX1044=0,0,-1*CX1044^2/$Z$15)</f>
        <v>-1.3328767945537071E-2</v>
      </c>
      <c r="CZ1044" s="61">
        <f>IF($AA$15,$Z$15*($Q1044-1)/(1+CY1047*($Q1044-1)),0)</f>
        <v>-3.6508585217092528E-2</v>
      </c>
      <c r="DA1044" s="114">
        <f>IF(CZ1044=0,0,-1*CZ1044^2/$Z$15)</f>
        <v>-1.3328767945537071E-2</v>
      </c>
      <c r="DB1044" s="61">
        <f>IF($AA$15,$Z$15*($Q1044-1)/(1+DA1047*($Q1044-1)),0)</f>
        <v>-3.6508585217092528E-2</v>
      </c>
      <c r="DC1044" s="114">
        <f>IF(DB1044=0,0,-1*DB1044^2/$Z$15)</f>
        <v>-1.3328767945537071E-2</v>
      </c>
      <c r="DD1044" s="61">
        <f>IF($AA$15,$Z$15*($Q1044-1)/(1+DC1047*($Q1044-1)),0)</f>
        <v>-3.6508585217092528E-2</v>
      </c>
      <c r="DE1044" s="114">
        <f>IF(DD1044=0,0,-1*DD1044^2/$Z$15)</f>
        <v>-1.3328767945537071E-2</v>
      </c>
      <c r="DF1044" s="61">
        <f>IF($AA$15,$Z$15*($Q1044-1)/(1+DE1047*($Q1044-1)),0)</f>
        <v>-3.6508585217092528E-2</v>
      </c>
      <c r="DG1044" s="114">
        <f>IF(DF1044=0,0,-1*DF1044^2/$Z$15)</f>
        <v>-1.3328767945537071E-2</v>
      </c>
      <c r="DH1044" s="61">
        <f>IF($AA$15,$Z$15*($Q1044-1)/(1+DG1047*($Q1044-1)),0)</f>
        <v>-3.6508585217092528E-2</v>
      </c>
      <c r="DI1044" s="114">
        <f>IF(DH1044=0,0,-1*DH1044^2/$Z$15)</f>
        <v>-1.3328767945537071E-2</v>
      </c>
      <c r="DJ1044" s="61">
        <f>IF($AA$15,$Z$15*($Q1044-1)/(1+DI1047*($Q1044-1)),0)</f>
        <v>-3.6508585217092528E-2</v>
      </c>
      <c r="DK1044" s="114">
        <f>IF(DJ1044=0,0,-1*DJ1044^2/$Z$15)</f>
        <v>-1.3328767945537071E-2</v>
      </c>
      <c r="DL1044" s="61">
        <f>IF($AA$15,$Z$15*($Q1044-1)/(1+DK1047*($Q1044-1)),0)</f>
        <v>-3.6508585217092528E-2</v>
      </c>
      <c r="DM1044" s="154">
        <f>IF(DL1044=0,0,-1*DL1044^2/$Z$15)</f>
        <v>-1.3328767945537071E-2</v>
      </c>
    </row>
    <row r="1045" spans="14:117" x14ac:dyDescent="0.25">
      <c r="N1045" s="153">
        <f>$Z$16/(O1034*(Q1045-1)+1)</f>
        <v>9.6045979877510138E-2</v>
      </c>
      <c r="O1045" s="170">
        <f t="shared" si="176"/>
        <v>0.11231134918845305</v>
      </c>
      <c r="P1045" s="78">
        <v>10</v>
      </c>
      <c r="Q1045" s="61">
        <f>IF($AA$16,AV1020/AV1032,0)</f>
        <v>1.1693498190313281</v>
      </c>
      <c r="R1045" s="61">
        <f>IF($AA$16,$Z$16*($Q1045-1)/(1+O994*($Q1045-1)),0)</f>
        <v>1.6265369310942916E-2</v>
      </c>
      <c r="S1045" s="114">
        <f>IF(R1045=0,0,-1*R1045^2/$Z$16)</f>
        <v>-2.645622388213636E-3</v>
      </c>
      <c r="T1045" s="61">
        <f>IF($AA$16,$Z$16*($Q1045-1)/(1+S1047*($Q1045-1)),0)</f>
        <v>1.625559366884401E-2</v>
      </c>
      <c r="U1045" s="114">
        <f>IF(T1045=0,0,-1*T1045^2/$Z$16)</f>
        <v>-2.6424432552656142E-3</v>
      </c>
      <c r="V1045" s="61">
        <f>IF($AA$16,$Z$16*($Q1045-1)/(1+U1047*($Q1045-1)),0)</f>
        <v>1.6265407299265549E-2</v>
      </c>
      <c r="W1045" s="114">
        <f>IF(V1045=0,0,-1*V1045^2/$Z$16)</f>
        <v>-2.6456347461100097E-3</v>
      </c>
      <c r="X1045" s="61">
        <f>IF($AA$16,$Z$16*($Q1045-1)/(1+W1047*($Q1045-1)),0)</f>
        <v>1.6265369311526348E-2</v>
      </c>
      <c r="Y1045" s="114">
        <f>IF(X1045=0,0,-1*X1045^2/$Z$16)</f>
        <v>-2.6456223884034308E-3</v>
      </c>
      <c r="Z1045" s="61">
        <f>IF($AA$16,$Z$16*($Q1045-1)/(1+Y1047*($Q1045-1)),0)</f>
        <v>1.6265369310942919E-2</v>
      </c>
      <c r="AA1045" s="114">
        <f>IF(Z1045=0,0,-1*Z1045^2/$Z$16)</f>
        <v>-2.6456223882136368E-3</v>
      </c>
      <c r="AB1045" s="61">
        <f>IF($AA$16,$Z$16*($Q1045-1)/(1+AA1047*($Q1045-1)),0)</f>
        <v>1.6265369310942919E-2</v>
      </c>
      <c r="AC1045" s="114">
        <f>IF(AB1045=0,0,-1*AB1045^2/$Z$16)</f>
        <v>-2.6456223882136368E-3</v>
      </c>
      <c r="AD1045" s="61">
        <f>IF($AA$16,$Z$16*($Q1045-1)/(1+AC1047*($Q1045-1)),0)</f>
        <v>1.6265369310942919E-2</v>
      </c>
      <c r="AE1045" s="114">
        <f>IF(AD1045=0,0,-1*AD1045^2/$Z$16)</f>
        <v>-2.6456223882136368E-3</v>
      </c>
      <c r="AF1045" s="61">
        <f>IF($AA$16,$Z$16*($Q1045-1)/(1+AE1047*($Q1045-1)),0)</f>
        <v>1.6265369310942919E-2</v>
      </c>
      <c r="AG1045" s="114">
        <f>IF(AF1045=0,0,-1*AF1045^2/$Z$16)</f>
        <v>-2.6456223882136368E-3</v>
      </c>
      <c r="AH1045" s="61">
        <f>IF($AA$16,$Z$16*($Q1045-1)/(1+AG1047*($Q1045-1)),0)</f>
        <v>1.6265369310942919E-2</v>
      </c>
      <c r="AI1045" s="114">
        <f>IF(AH1045=0,0,-1*AH1045^2/$Z$16)</f>
        <v>-2.6456223882136368E-3</v>
      </c>
      <c r="AJ1045" s="61">
        <f>IF($AA$16,$Z$16*($Q1045-1)/(1+AI1047*($Q1045-1)),0)</f>
        <v>1.6265369310942919E-2</v>
      </c>
      <c r="AK1045" s="114">
        <f>IF(AJ1045=0,0,-1*AJ1045^2/$Z$16)</f>
        <v>-2.6456223882136368E-3</v>
      </c>
      <c r="AL1045" s="61">
        <f>IF($AA$16,$Z$16*($Q1045-1)/(1+AK1047*($Q1045-1)),0)</f>
        <v>1.6265369310942919E-2</v>
      </c>
      <c r="AM1045" s="114">
        <f>IF(AL1045=0,0,-1*AL1045^2/$Z$16)</f>
        <v>-2.6456223882136368E-3</v>
      </c>
      <c r="AN1045" s="61">
        <f>IF($AA$16,$Z$16*($Q1045-1)/(1+AM1047*($Q1045-1)),0)</f>
        <v>1.6265369310942919E-2</v>
      </c>
      <c r="AO1045" s="114">
        <f>IF(AN1045=0,0,-1*AN1045^2/$Z$16)</f>
        <v>-2.6456223882136368E-3</v>
      </c>
      <c r="AP1045" s="61">
        <f>IF($AA$16,$Z$16*($Q1045-1)/(1+AO1047*($Q1045-1)),0)</f>
        <v>1.6265369310942919E-2</v>
      </c>
      <c r="AQ1045" s="114">
        <f>IF(AP1045=0,0,-1*AP1045^2/$Z$16)</f>
        <v>-2.6456223882136368E-3</v>
      </c>
      <c r="AR1045" s="61">
        <f>IF($AA$16,$Z$16*($Q1045-1)/(1+AQ1047*($Q1045-1)),0)</f>
        <v>1.6265369310942919E-2</v>
      </c>
      <c r="AS1045" s="114">
        <f>IF(AR1045=0,0,-1*AR1045^2/$Z$16)</f>
        <v>-2.6456223882136368E-3</v>
      </c>
      <c r="AT1045" s="61">
        <f>IF($AA$16,$Z$16*($Q1045-1)/(1+AS1047*($Q1045-1)),0)</f>
        <v>1.6265369310942919E-2</v>
      </c>
      <c r="AU1045" s="114">
        <f>IF(AT1045=0,0,-1*AT1045^2/$Z$16)</f>
        <v>-2.6456223882136368E-3</v>
      </c>
      <c r="AV1045" s="61">
        <f>IF($AA$16,$Z$16*($Q1045-1)/(1+AU1047*($Q1045-1)),0)</f>
        <v>1.6265369310942919E-2</v>
      </c>
      <c r="AW1045" s="114">
        <f>IF(AV1045=0,0,-1*AV1045^2/$Z$16)</f>
        <v>-2.6456223882136368E-3</v>
      </c>
      <c r="AX1045" s="61">
        <f>IF($AA$16,$Z$16*($Q1045-1)/(1+AW1047*($Q1045-1)),0)</f>
        <v>1.6265369310942919E-2</v>
      </c>
      <c r="AY1045" s="114">
        <f>IF(AX1045=0,0,-1*AX1045^2/$Z$16)</f>
        <v>-2.6456223882136368E-3</v>
      </c>
      <c r="AZ1045" s="61">
        <f>IF($AA$16,$Z$16*($Q1045-1)/(1+AY1047*($Q1045-1)),0)</f>
        <v>1.6265369310942919E-2</v>
      </c>
      <c r="BA1045" s="114">
        <f>IF(AZ1045=0,0,-1*AZ1045^2/$Z$16)</f>
        <v>-2.6456223882136368E-3</v>
      </c>
      <c r="BB1045" s="61">
        <f>IF($AA$16,$Z$16*($Q1045-1)/(1+BA1047*($Q1045-1)),0)</f>
        <v>1.6265369310942919E-2</v>
      </c>
      <c r="BC1045" s="114">
        <f>IF(BB1045=0,0,-1*BB1045^2/$Z$16)</f>
        <v>-2.6456223882136368E-3</v>
      </c>
      <c r="BD1045" s="61">
        <f>IF($AA$16,$Z$16*($Q1045-1)/(1+BC1047*($Q1045-1)),0)</f>
        <v>1.6265369310942919E-2</v>
      </c>
      <c r="BE1045" s="114">
        <f>IF(BD1045=0,0,-1*BD1045^2/$Z$16)</f>
        <v>-2.6456223882136368E-3</v>
      </c>
      <c r="BF1045" s="61">
        <f>IF($AA$16,$Z$16*($Q1045-1)/(1+BE1047*($Q1045-1)),0)</f>
        <v>1.6265369310942919E-2</v>
      </c>
      <c r="BG1045" s="114">
        <f>IF(BF1045=0,0,-1*BF1045^2/$Z$16)</f>
        <v>-2.6456223882136368E-3</v>
      </c>
      <c r="BH1045" s="61">
        <f>IF($AA$16,$Z$16*($Q1045-1)/(1+BG1047*($Q1045-1)),0)</f>
        <v>1.6265369310942919E-2</v>
      </c>
      <c r="BI1045" s="114">
        <f>IF(BH1045=0,0,-1*BH1045^2/$Z$16)</f>
        <v>-2.6456223882136368E-3</v>
      </c>
      <c r="BJ1045" s="61">
        <f>IF($AA$16,$Z$16*($Q1045-1)/(1+BI1047*($Q1045-1)),0)</f>
        <v>1.6265369310942919E-2</v>
      </c>
      <c r="BK1045" s="114">
        <f>IF(BJ1045=0,0,-1*BJ1045^2/$Z$16)</f>
        <v>-2.6456223882136368E-3</v>
      </c>
      <c r="BL1045" s="61">
        <f>IF($AA$16,$Z$16*($Q1045-1)/(1+BK1047*($Q1045-1)),0)</f>
        <v>1.6265369310942919E-2</v>
      </c>
      <c r="BM1045" s="114">
        <f>IF(BL1045=0,0,-1*BL1045^2/$Z$16)</f>
        <v>-2.6456223882136368E-3</v>
      </c>
      <c r="BN1045" s="61">
        <f>IF($AA$16,$Z$16*($Q1045-1)/(1+BM1047*($Q1045-1)),0)</f>
        <v>1.6265369310942919E-2</v>
      </c>
      <c r="BO1045" s="114">
        <f>IF(BN1045=0,0,-1*BN1045^2/$Z$16)</f>
        <v>-2.6456223882136368E-3</v>
      </c>
      <c r="BP1045" s="61">
        <f>IF($AA$16,$Z$16*($Q1045-1)/(1+BO1047*($Q1045-1)),0)</f>
        <v>1.6265369310942919E-2</v>
      </c>
      <c r="BQ1045" s="114">
        <f>IF(BP1045=0,0,-1*BP1045^2/$Z$16)</f>
        <v>-2.6456223882136368E-3</v>
      </c>
      <c r="BR1045" s="61">
        <f>IF($AA$16,$Z$16*($Q1045-1)/(1+BQ1047*($Q1045-1)),0)</f>
        <v>1.6265369310942919E-2</v>
      </c>
      <c r="BS1045" s="114">
        <f>IF(BR1045=0,0,-1*BR1045^2/$Z$16)</f>
        <v>-2.6456223882136368E-3</v>
      </c>
      <c r="BT1045" s="61">
        <f>IF($AA$16,$Z$16*($Q1045-1)/(1+BS1047*($Q1045-1)),0)</f>
        <v>1.6265369310942919E-2</v>
      </c>
      <c r="BU1045" s="114">
        <f>IF(BT1045=0,0,-1*BT1045^2/$Z$16)</f>
        <v>-2.6456223882136368E-3</v>
      </c>
      <c r="BV1045" s="61">
        <f>IF($AA$16,$Z$16*($Q1045-1)/(1+BU1047*($Q1045-1)),0)</f>
        <v>1.6265369310942919E-2</v>
      </c>
      <c r="BW1045" s="114">
        <f>IF(BV1045=0,0,-1*BV1045^2/$Z$16)</f>
        <v>-2.6456223882136368E-3</v>
      </c>
      <c r="BX1045" s="61">
        <f>IF($AA$16,$Z$16*($Q1045-1)/(1+BW1047*($Q1045-1)),0)</f>
        <v>1.6265369310942919E-2</v>
      </c>
      <c r="BY1045" s="114">
        <f>IF(BX1045=0,0,-1*BX1045^2/$Z$16)</f>
        <v>-2.6456223882136368E-3</v>
      </c>
      <c r="BZ1045" s="61">
        <f>IF($AA$16,$Z$16*($Q1045-1)/(1+BY1047*($Q1045-1)),0)</f>
        <v>1.6265369310942919E-2</v>
      </c>
      <c r="CA1045" s="114">
        <f>IF(BZ1045=0,0,-1*BZ1045^2/$Z$16)</f>
        <v>-2.6456223882136368E-3</v>
      </c>
      <c r="CB1045" s="61">
        <f>IF($AA$16,$Z$16*($Q1045-1)/(1+CA1047*($Q1045-1)),0)</f>
        <v>1.6265369310942919E-2</v>
      </c>
      <c r="CC1045" s="114">
        <f>IF(CB1045=0,0,-1*CB1045^2/$Z$16)</f>
        <v>-2.6456223882136368E-3</v>
      </c>
      <c r="CD1045" s="61">
        <f>IF($AA$16,$Z$16*($Q1045-1)/(1+CC1047*($Q1045-1)),0)</f>
        <v>1.6265369310942919E-2</v>
      </c>
      <c r="CE1045" s="114">
        <f>IF(CD1045=0,0,-1*CD1045^2/$Z$16)</f>
        <v>-2.6456223882136368E-3</v>
      </c>
      <c r="CF1045" s="61">
        <f>IF($AA$16,$Z$16*($Q1045-1)/(1+CE1047*($Q1045-1)),0)</f>
        <v>1.6265369310942919E-2</v>
      </c>
      <c r="CG1045" s="114">
        <f>IF(CF1045=0,0,-1*CF1045^2/$Z$16)</f>
        <v>-2.6456223882136368E-3</v>
      </c>
      <c r="CH1045" s="61">
        <f>IF($AA$16,$Z$16*($Q1045-1)/(1+CG1047*($Q1045-1)),0)</f>
        <v>1.6265369310942919E-2</v>
      </c>
      <c r="CI1045" s="114">
        <f>IF(CH1045=0,0,-1*CH1045^2/$Z$16)</f>
        <v>-2.6456223882136368E-3</v>
      </c>
      <c r="CJ1045" s="61">
        <f>IF($AA$16,$Z$16*($Q1045-1)/(1+CI1047*($Q1045-1)),0)</f>
        <v>1.6265369310942919E-2</v>
      </c>
      <c r="CK1045" s="114">
        <f>IF(CJ1045=0,0,-1*CJ1045^2/$Z$16)</f>
        <v>-2.6456223882136368E-3</v>
      </c>
      <c r="CL1045" s="61">
        <f>IF($AA$16,$Z$16*($Q1045-1)/(1+CK1047*($Q1045-1)),0)</f>
        <v>1.6265369310942919E-2</v>
      </c>
      <c r="CM1045" s="114">
        <f>IF(CL1045=0,0,-1*CL1045^2/$Z$16)</f>
        <v>-2.6456223882136368E-3</v>
      </c>
      <c r="CN1045" s="61">
        <f>IF($AA$16,$Z$16*($Q1045-1)/(1+CM1047*($Q1045-1)),0)</f>
        <v>1.6265369310942919E-2</v>
      </c>
      <c r="CO1045" s="114">
        <f>IF(CN1045=0,0,-1*CN1045^2/$Z$16)</f>
        <v>-2.6456223882136368E-3</v>
      </c>
      <c r="CP1045" s="61">
        <f>IF($AA$16,$Z$16*($Q1045-1)/(1+CO1047*($Q1045-1)),0)</f>
        <v>1.6265369310942919E-2</v>
      </c>
      <c r="CQ1045" s="114">
        <f>IF(CP1045=0,0,-1*CP1045^2/$Z$16)</f>
        <v>-2.6456223882136368E-3</v>
      </c>
      <c r="CR1045" s="61">
        <f>IF($AA$16,$Z$16*($Q1045-1)/(1+CQ1047*($Q1045-1)),0)</f>
        <v>1.6265369310942919E-2</v>
      </c>
      <c r="CS1045" s="114">
        <f>IF(CR1045=0,0,-1*CR1045^2/$Z$16)</f>
        <v>-2.6456223882136368E-3</v>
      </c>
      <c r="CT1045" s="61">
        <f>IF($AA$16,$Z$16*($Q1045-1)/(1+CS1047*($Q1045-1)),0)</f>
        <v>1.6265369310942919E-2</v>
      </c>
      <c r="CU1045" s="114">
        <f>IF(CT1045=0,0,-1*CT1045^2/$Z$16)</f>
        <v>-2.6456223882136368E-3</v>
      </c>
      <c r="CV1045" s="61">
        <f>IF($AA$16,$Z$16*($Q1045-1)/(1+CU1047*($Q1045-1)),0)</f>
        <v>1.6265369310942919E-2</v>
      </c>
      <c r="CW1045" s="114">
        <f>IF(CV1045=0,0,-1*CV1045^2/$Z$16)</f>
        <v>-2.6456223882136368E-3</v>
      </c>
      <c r="CX1045" s="61">
        <f>IF($AA$16,$Z$16*($Q1045-1)/(1+CW1047*($Q1045-1)),0)</f>
        <v>1.6265369310942919E-2</v>
      </c>
      <c r="CY1045" s="114">
        <f>IF(CX1045=0,0,-1*CX1045^2/$Z$16)</f>
        <v>-2.6456223882136368E-3</v>
      </c>
      <c r="CZ1045" s="61">
        <f>IF($AA$16,$Z$16*($Q1045-1)/(1+CY1047*($Q1045-1)),0)</f>
        <v>1.6265369310942919E-2</v>
      </c>
      <c r="DA1045" s="114">
        <f>IF(CZ1045=0,0,-1*CZ1045^2/$Z$16)</f>
        <v>-2.6456223882136368E-3</v>
      </c>
      <c r="DB1045" s="61">
        <f>IF($AA$16,$Z$16*($Q1045-1)/(1+DA1047*($Q1045-1)),0)</f>
        <v>1.6265369310942919E-2</v>
      </c>
      <c r="DC1045" s="114">
        <f>IF(DB1045=0,0,-1*DB1045^2/$Z$16)</f>
        <v>-2.6456223882136368E-3</v>
      </c>
      <c r="DD1045" s="61">
        <f>IF($AA$16,$Z$16*($Q1045-1)/(1+DC1047*($Q1045-1)),0)</f>
        <v>1.6265369310942919E-2</v>
      </c>
      <c r="DE1045" s="114">
        <f>IF(DD1045=0,0,-1*DD1045^2/$Z$16)</f>
        <v>-2.6456223882136368E-3</v>
      </c>
      <c r="DF1045" s="61">
        <f>IF($AA$16,$Z$16*($Q1045-1)/(1+DE1047*($Q1045-1)),0)</f>
        <v>1.6265369310942919E-2</v>
      </c>
      <c r="DG1045" s="114">
        <f>IF(DF1045=0,0,-1*DF1045^2/$Z$16)</f>
        <v>-2.6456223882136368E-3</v>
      </c>
      <c r="DH1045" s="61">
        <f>IF($AA$16,$Z$16*($Q1045-1)/(1+DG1047*($Q1045-1)),0)</f>
        <v>1.6265369310942919E-2</v>
      </c>
      <c r="DI1045" s="114">
        <f>IF(DH1045=0,0,-1*DH1045^2/$Z$16)</f>
        <v>-2.6456223882136368E-3</v>
      </c>
      <c r="DJ1045" s="61">
        <f>IF($AA$16,$Z$16*($Q1045-1)/(1+DI1047*($Q1045-1)),0)</f>
        <v>1.6265369310942919E-2</v>
      </c>
      <c r="DK1045" s="114">
        <f>IF(DJ1045=0,0,-1*DJ1045^2/$Z$16)</f>
        <v>-2.6456223882136368E-3</v>
      </c>
      <c r="DL1045" s="61">
        <f>IF($AA$16,$Z$16*($Q1045-1)/(1+DK1047*($Q1045-1)),0)</f>
        <v>1.6265369310942919E-2</v>
      </c>
      <c r="DM1045" s="154">
        <f>IF(DL1045=0,0,-1*DL1045^2/$Z$16)</f>
        <v>-2.6456223882136368E-3</v>
      </c>
    </row>
    <row r="1046" spans="14:117" x14ac:dyDescent="0.25">
      <c r="N1046" s="157">
        <f>SUM(N1036:N1045)</f>
        <v>1</v>
      </c>
      <c r="O1046" s="167">
        <f>SUM(O1036:O1045)</f>
        <v>1</v>
      </c>
      <c r="P1046" s="162"/>
      <c r="Q1046" s="61"/>
      <c r="R1046" s="61">
        <f t="shared" ref="R1046:CC1046" si="177">SUM(R1036:R1045)</f>
        <v>-8.9164786665207885E-16</v>
      </c>
      <c r="S1046" s="61">
        <f t="shared" si="177"/>
        <v>-1.310073704474022</v>
      </c>
      <c r="T1046" s="61">
        <f t="shared" si="177"/>
        <v>-4.8247584300401929E-3</v>
      </c>
      <c r="U1046" s="61">
        <f t="shared" si="177"/>
        <v>-1.2999111018717029</v>
      </c>
      <c r="V1046" s="61">
        <f t="shared" si="177"/>
        <v>1.8811509484784744E-5</v>
      </c>
      <c r="W1046" s="61">
        <f t="shared" si="177"/>
        <v>-1.3101139454967781</v>
      </c>
      <c r="X1046" s="61">
        <f t="shared" si="177"/>
        <v>2.8890675268788968E-10</v>
      </c>
      <c r="Y1046" s="61">
        <f t="shared" si="177"/>
        <v>-1.3100737050920077</v>
      </c>
      <c r="Z1046" s="61">
        <f t="shared" si="177"/>
        <v>3.4694469519536142E-17</v>
      </c>
      <c r="AA1046" s="61">
        <f t="shared" si="177"/>
        <v>-1.3100737044740238</v>
      </c>
      <c r="AB1046" s="61">
        <f t="shared" si="177"/>
        <v>0</v>
      </c>
      <c r="AC1046" s="61">
        <f t="shared" si="177"/>
        <v>-1.3100737044740238</v>
      </c>
      <c r="AD1046" s="61">
        <f t="shared" si="177"/>
        <v>0</v>
      </c>
      <c r="AE1046" s="61">
        <f t="shared" si="177"/>
        <v>-1.3100737044740238</v>
      </c>
      <c r="AF1046" s="61">
        <f t="shared" si="177"/>
        <v>0</v>
      </c>
      <c r="AG1046" s="61">
        <f t="shared" si="177"/>
        <v>-1.3100737044740238</v>
      </c>
      <c r="AH1046" s="61">
        <f t="shared" si="177"/>
        <v>0</v>
      </c>
      <c r="AI1046" s="61">
        <f t="shared" si="177"/>
        <v>-1.3100737044740238</v>
      </c>
      <c r="AJ1046" s="61">
        <f t="shared" si="177"/>
        <v>0</v>
      </c>
      <c r="AK1046" s="61">
        <f t="shared" si="177"/>
        <v>-1.3100737044740238</v>
      </c>
      <c r="AL1046" s="61">
        <f t="shared" si="177"/>
        <v>0</v>
      </c>
      <c r="AM1046" s="61">
        <f t="shared" si="177"/>
        <v>-1.3100737044740238</v>
      </c>
      <c r="AN1046" s="61">
        <f t="shared" si="177"/>
        <v>0</v>
      </c>
      <c r="AO1046" s="61">
        <f t="shared" si="177"/>
        <v>-1.3100737044740238</v>
      </c>
      <c r="AP1046" s="61">
        <f t="shared" si="177"/>
        <v>0</v>
      </c>
      <c r="AQ1046" s="61">
        <f t="shared" si="177"/>
        <v>-1.3100737044740238</v>
      </c>
      <c r="AR1046" s="61">
        <f t="shared" si="177"/>
        <v>0</v>
      </c>
      <c r="AS1046" s="61">
        <f t="shared" si="177"/>
        <v>-1.3100737044740238</v>
      </c>
      <c r="AT1046" s="61">
        <f t="shared" si="177"/>
        <v>0</v>
      </c>
      <c r="AU1046" s="61">
        <f t="shared" si="177"/>
        <v>-1.3100737044740238</v>
      </c>
      <c r="AV1046" s="61">
        <f t="shared" si="177"/>
        <v>0</v>
      </c>
      <c r="AW1046" s="61">
        <f t="shared" si="177"/>
        <v>-1.3100737044740238</v>
      </c>
      <c r="AX1046" s="61">
        <f t="shared" si="177"/>
        <v>0</v>
      </c>
      <c r="AY1046" s="61">
        <f t="shared" si="177"/>
        <v>-1.3100737044740238</v>
      </c>
      <c r="AZ1046" s="61">
        <f t="shared" si="177"/>
        <v>0</v>
      </c>
      <c r="BA1046" s="61">
        <f t="shared" si="177"/>
        <v>-1.3100737044740238</v>
      </c>
      <c r="BB1046" s="61">
        <f t="shared" si="177"/>
        <v>0</v>
      </c>
      <c r="BC1046" s="61">
        <f t="shared" si="177"/>
        <v>-1.3100737044740238</v>
      </c>
      <c r="BD1046" s="61">
        <f t="shared" si="177"/>
        <v>0</v>
      </c>
      <c r="BE1046" s="61">
        <f t="shared" si="177"/>
        <v>-1.3100737044740238</v>
      </c>
      <c r="BF1046" s="61">
        <f t="shared" si="177"/>
        <v>0</v>
      </c>
      <c r="BG1046" s="61">
        <f t="shared" si="177"/>
        <v>-1.3100737044740238</v>
      </c>
      <c r="BH1046" s="61">
        <f t="shared" si="177"/>
        <v>0</v>
      </c>
      <c r="BI1046" s="61">
        <f t="shared" si="177"/>
        <v>-1.3100737044740238</v>
      </c>
      <c r="BJ1046" s="61">
        <f t="shared" si="177"/>
        <v>0</v>
      </c>
      <c r="BK1046" s="61">
        <f t="shared" si="177"/>
        <v>-1.3100737044740238</v>
      </c>
      <c r="BL1046" s="61">
        <f t="shared" si="177"/>
        <v>0</v>
      </c>
      <c r="BM1046" s="61">
        <f t="shared" si="177"/>
        <v>-1.3100737044740238</v>
      </c>
      <c r="BN1046" s="61">
        <f t="shared" si="177"/>
        <v>0</v>
      </c>
      <c r="BO1046" s="61">
        <f t="shared" si="177"/>
        <v>-1.3100737044740238</v>
      </c>
      <c r="BP1046" s="61">
        <f t="shared" si="177"/>
        <v>0</v>
      </c>
      <c r="BQ1046" s="61">
        <f t="shared" si="177"/>
        <v>-1.3100737044740238</v>
      </c>
      <c r="BR1046" s="61">
        <f t="shared" si="177"/>
        <v>0</v>
      </c>
      <c r="BS1046" s="61">
        <f t="shared" si="177"/>
        <v>-1.3100737044740238</v>
      </c>
      <c r="BT1046" s="61">
        <f t="shared" si="177"/>
        <v>0</v>
      </c>
      <c r="BU1046" s="61">
        <f t="shared" si="177"/>
        <v>-1.3100737044740238</v>
      </c>
      <c r="BV1046" s="61">
        <f t="shared" si="177"/>
        <v>0</v>
      </c>
      <c r="BW1046" s="61">
        <f t="shared" si="177"/>
        <v>-1.3100737044740238</v>
      </c>
      <c r="BX1046" s="61">
        <f t="shared" si="177"/>
        <v>0</v>
      </c>
      <c r="BY1046" s="61">
        <f t="shared" si="177"/>
        <v>-1.3100737044740238</v>
      </c>
      <c r="BZ1046" s="61">
        <f t="shared" si="177"/>
        <v>0</v>
      </c>
      <c r="CA1046" s="61">
        <f t="shared" si="177"/>
        <v>-1.3100737044740238</v>
      </c>
      <c r="CB1046" s="61">
        <f t="shared" si="177"/>
        <v>0</v>
      </c>
      <c r="CC1046" s="61">
        <f t="shared" si="177"/>
        <v>-1.3100737044740238</v>
      </c>
      <c r="CD1046" s="61">
        <f t="shared" ref="CD1046:DM1046" si="178">SUM(CD1036:CD1045)</f>
        <v>0</v>
      </c>
      <c r="CE1046" s="61">
        <f t="shared" si="178"/>
        <v>-1.3100737044740238</v>
      </c>
      <c r="CF1046" s="61">
        <f t="shared" si="178"/>
        <v>0</v>
      </c>
      <c r="CG1046" s="61">
        <f t="shared" si="178"/>
        <v>-1.3100737044740238</v>
      </c>
      <c r="CH1046" s="61">
        <f t="shared" si="178"/>
        <v>0</v>
      </c>
      <c r="CI1046" s="61">
        <f t="shared" si="178"/>
        <v>-1.3100737044740238</v>
      </c>
      <c r="CJ1046" s="61">
        <f t="shared" si="178"/>
        <v>0</v>
      </c>
      <c r="CK1046" s="61">
        <f t="shared" si="178"/>
        <v>-1.3100737044740238</v>
      </c>
      <c r="CL1046" s="61">
        <f t="shared" si="178"/>
        <v>0</v>
      </c>
      <c r="CM1046" s="61">
        <f t="shared" si="178"/>
        <v>-1.3100737044740238</v>
      </c>
      <c r="CN1046" s="61">
        <f t="shared" si="178"/>
        <v>0</v>
      </c>
      <c r="CO1046" s="61">
        <f t="shared" si="178"/>
        <v>-1.3100737044740238</v>
      </c>
      <c r="CP1046" s="61">
        <f t="shared" si="178"/>
        <v>0</v>
      </c>
      <c r="CQ1046" s="61">
        <f t="shared" si="178"/>
        <v>-1.3100737044740238</v>
      </c>
      <c r="CR1046" s="61">
        <f t="shared" si="178"/>
        <v>0</v>
      </c>
      <c r="CS1046" s="61">
        <f t="shared" si="178"/>
        <v>-1.3100737044740238</v>
      </c>
      <c r="CT1046" s="61">
        <f t="shared" si="178"/>
        <v>0</v>
      </c>
      <c r="CU1046" s="61">
        <f t="shared" si="178"/>
        <v>-1.3100737044740238</v>
      </c>
      <c r="CV1046" s="61">
        <f t="shared" si="178"/>
        <v>0</v>
      </c>
      <c r="CW1046" s="61">
        <f t="shared" si="178"/>
        <v>-1.3100737044740238</v>
      </c>
      <c r="CX1046" s="61">
        <f t="shared" si="178"/>
        <v>0</v>
      </c>
      <c r="CY1046" s="61">
        <f t="shared" si="178"/>
        <v>-1.3100737044740238</v>
      </c>
      <c r="CZ1046" s="61">
        <f t="shared" si="178"/>
        <v>0</v>
      </c>
      <c r="DA1046" s="61">
        <f t="shared" si="178"/>
        <v>-1.3100737044740238</v>
      </c>
      <c r="DB1046" s="61">
        <f t="shared" si="178"/>
        <v>0</v>
      </c>
      <c r="DC1046" s="61">
        <f t="shared" si="178"/>
        <v>-1.3100737044740238</v>
      </c>
      <c r="DD1046" s="61">
        <f t="shared" si="178"/>
        <v>0</v>
      </c>
      <c r="DE1046" s="61">
        <f t="shared" si="178"/>
        <v>-1.3100737044740238</v>
      </c>
      <c r="DF1046" s="61">
        <f t="shared" si="178"/>
        <v>0</v>
      </c>
      <c r="DG1046" s="61">
        <f t="shared" si="178"/>
        <v>-1.3100737044740238</v>
      </c>
      <c r="DH1046" s="61">
        <f t="shared" si="178"/>
        <v>0</v>
      </c>
      <c r="DI1046" s="61">
        <f t="shared" si="178"/>
        <v>-1.3100737044740238</v>
      </c>
      <c r="DJ1046" s="61">
        <f t="shared" si="178"/>
        <v>0</v>
      </c>
      <c r="DK1046" s="61">
        <f t="shared" si="178"/>
        <v>-1.3100737044740238</v>
      </c>
      <c r="DL1046" s="61">
        <f t="shared" si="178"/>
        <v>0</v>
      </c>
      <c r="DM1046" s="77">
        <f t="shared" si="178"/>
        <v>-1.3100737044740238</v>
      </c>
    </row>
    <row r="1047" spans="14:117" x14ac:dyDescent="0.25">
      <c r="N1047" s="54" t="s">
        <v>624</v>
      </c>
      <c r="O1047" s="55"/>
      <c r="P1047" s="174" t="b">
        <f>IF(P1048,IF(AND((ABS(DM1047-DK1047)&lt;0.001),(O1034&gt;=0),(O1034&lt;=1)),TRUE,FALSE),FALSE)</f>
        <v>1</v>
      </c>
      <c r="Q1047" s="54"/>
      <c r="R1047" s="55" t="s">
        <v>623</v>
      </c>
      <c r="S1047" s="166">
        <f>$O$34-R1046/S1046</f>
        <v>0.24679164318649899</v>
      </c>
      <c r="T1047" s="165">
        <f>ABS(U1047-S1047)</f>
        <v>3.7116064499281287E-3</v>
      </c>
      <c r="U1047" s="164">
        <f>S1047-T1046/U1046</f>
        <v>0.24308003673657086</v>
      </c>
      <c r="V1047" s="165">
        <f>ABS(W1047-U1047)</f>
        <v>1.4358681967668874E-5</v>
      </c>
      <c r="W1047" s="164">
        <f>U1047-V1046/W1046</f>
        <v>0.24309439541853853</v>
      </c>
      <c r="X1047" s="165">
        <f>ABS(Y1047-W1047)</f>
        <v>2.2052709658382241E-10</v>
      </c>
      <c r="Y1047" s="164">
        <f>W1047-X1046/Y1046</f>
        <v>0.24309439563906562</v>
      </c>
      <c r="Z1047" s="165">
        <f>ABS(AA1047-Y1047)</f>
        <v>2.7755575615628914E-17</v>
      </c>
      <c r="AA1047" s="164">
        <f>Y1047-Z1046/AA1046</f>
        <v>0.24309439563906565</v>
      </c>
      <c r="AB1047" s="165">
        <f>ABS(AC1047-AA1047)</f>
        <v>0</v>
      </c>
      <c r="AC1047" s="164">
        <f>AA1047-AB1046/AC1046</f>
        <v>0.24309439563906565</v>
      </c>
      <c r="AD1047" s="165">
        <f>ABS(AE1047-AC1047)</f>
        <v>0</v>
      </c>
      <c r="AE1047" s="164">
        <f>AC1047-AD1046/AE1046</f>
        <v>0.24309439563906565</v>
      </c>
      <c r="AF1047" s="165">
        <f>ABS(AG1047-AE1047)</f>
        <v>0</v>
      </c>
      <c r="AG1047" s="164">
        <f>AE1047-AF1046/AG1046</f>
        <v>0.24309439563906565</v>
      </c>
      <c r="AH1047" s="165">
        <f>ABS(AI1047-AG1047)</f>
        <v>0</v>
      </c>
      <c r="AI1047" s="164">
        <f>AG1047-AH1046/AI1046</f>
        <v>0.24309439563906565</v>
      </c>
      <c r="AJ1047" s="165">
        <f>ABS(AK1047-AI1047)</f>
        <v>0</v>
      </c>
      <c r="AK1047" s="164">
        <f>AI1047-AJ1046/AK1046</f>
        <v>0.24309439563906565</v>
      </c>
      <c r="AL1047" s="165">
        <f>ABS(AM1047-AK1047)</f>
        <v>0</v>
      </c>
      <c r="AM1047" s="164">
        <f>AK1047-AL1046/AM1046</f>
        <v>0.24309439563906565</v>
      </c>
      <c r="AN1047" s="165">
        <f>ABS(AO1047-AM1047)</f>
        <v>0</v>
      </c>
      <c r="AO1047" s="164">
        <f>AM1047-AN1046/AO1046</f>
        <v>0.24309439563906565</v>
      </c>
      <c r="AP1047" s="165">
        <f>ABS(AQ1047-AO1047)</f>
        <v>0</v>
      </c>
      <c r="AQ1047" s="164">
        <f>AO1047-AP1046/AQ1046</f>
        <v>0.24309439563906565</v>
      </c>
      <c r="AR1047" s="165">
        <f>ABS(AS1047-AQ1047)</f>
        <v>0</v>
      </c>
      <c r="AS1047" s="164">
        <f>AQ1047-AR1046/AS1046</f>
        <v>0.24309439563906565</v>
      </c>
      <c r="AT1047" s="165">
        <f>ABS(AU1047-AS1047)</f>
        <v>0</v>
      </c>
      <c r="AU1047" s="164">
        <f>AS1047-AT1046/AU1046</f>
        <v>0.24309439563906565</v>
      </c>
      <c r="AV1047" s="165">
        <f>ABS(AW1047-AU1047)</f>
        <v>0</v>
      </c>
      <c r="AW1047" s="164">
        <f>AU1047-AV1046/AW1046</f>
        <v>0.24309439563906565</v>
      </c>
      <c r="AX1047" s="165">
        <f>ABS(AY1047-AW1047)</f>
        <v>0</v>
      </c>
      <c r="AY1047" s="164">
        <f>AW1047-AX1046/AY1046</f>
        <v>0.24309439563906565</v>
      </c>
      <c r="AZ1047" s="165">
        <f>ABS(BA1047-AY1047)</f>
        <v>0</v>
      </c>
      <c r="BA1047" s="164">
        <f>AY1047-AZ1046/BA1046</f>
        <v>0.24309439563906565</v>
      </c>
      <c r="BB1047" s="165">
        <f>ABS(BC1047-BA1047)</f>
        <v>0</v>
      </c>
      <c r="BC1047" s="164">
        <f>BA1047-BB1046/BC1046</f>
        <v>0.24309439563906565</v>
      </c>
      <c r="BD1047" s="165">
        <f>ABS(BE1047-BC1047)</f>
        <v>0</v>
      </c>
      <c r="BE1047" s="164">
        <f>BC1047-BD1046/BE1046</f>
        <v>0.24309439563906565</v>
      </c>
      <c r="BF1047" s="165">
        <f>ABS(BG1047-BE1047)</f>
        <v>0</v>
      </c>
      <c r="BG1047" s="164">
        <f>BE1047-BF1046/BG1046</f>
        <v>0.24309439563906565</v>
      </c>
      <c r="BH1047" s="165">
        <f>ABS(BI1047-BG1047)</f>
        <v>0</v>
      </c>
      <c r="BI1047" s="164">
        <f>BG1047-BH1046/BI1046</f>
        <v>0.24309439563906565</v>
      </c>
      <c r="BJ1047" s="165">
        <f>ABS(BK1047-BI1047)</f>
        <v>0</v>
      </c>
      <c r="BK1047" s="164">
        <f>BI1047-BJ1046/BK1046</f>
        <v>0.24309439563906565</v>
      </c>
      <c r="BL1047" s="165">
        <f>ABS(BM1047-BK1047)</f>
        <v>0</v>
      </c>
      <c r="BM1047" s="164">
        <f>BK1047-BL1046/BM1046</f>
        <v>0.24309439563906565</v>
      </c>
      <c r="BN1047" s="165">
        <f>ABS(BO1047-BM1047)</f>
        <v>0</v>
      </c>
      <c r="BO1047" s="164">
        <f>BM1047-BN1046/BO1046</f>
        <v>0.24309439563906565</v>
      </c>
      <c r="BP1047" s="165">
        <f>ABS(BQ1047-BO1047)</f>
        <v>0</v>
      </c>
      <c r="BQ1047" s="164">
        <f>BO1047-BP1046/BQ1046</f>
        <v>0.24309439563906565</v>
      </c>
      <c r="BR1047" s="165">
        <f>ABS(BS1047-BQ1047)</f>
        <v>0</v>
      </c>
      <c r="BS1047" s="164">
        <f>BQ1047-BR1046/BS1046</f>
        <v>0.24309439563906565</v>
      </c>
      <c r="BT1047" s="165">
        <f>ABS(BU1047-BS1047)</f>
        <v>0</v>
      </c>
      <c r="BU1047" s="164">
        <f>BS1047-BT1046/BU1046</f>
        <v>0.24309439563906565</v>
      </c>
      <c r="BV1047" s="165">
        <f>ABS(BW1047-BU1047)</f>
        <v>0</v>
      </c>
      <c r="BW1047" s="164">
        <f>BU1047-BV1046/BW1046</f>
        <v>0.24309439563906565</v>
      </c>
      <c r="BX1047" s="165">
        <f>ABS(BY1047-BW1047)</f>
        <v>0</v>
      </c>
      <c r="BY1047" s="164">
        <f>BW1047-BX1046/BY1046</f>
        <v>0.24309439563906565</v>
      </c>
      <c r="BZ1047" s="165">
        <f>ABS(CA1047-BY1047)</f>
        <v>0</v>
      </c>
      <c r="CA1047" s="164">
        <f>BY1047-BZ1046/CA1046</f>
        <v>0.24309439563906565</v>
      </c>
      <c r="CB1047" s="165">
        <f>ABS(CC1047-CA1047)</f>
        <v>0</v>
      </c>
      <c r="CC1047" s="164">
        <f>CA1047-CB1046/CC1046</f>
        <v>0.24309439563906565</v>
      </c>
      <c r="CD1047" s="165">
        <f>ABS(CE1047-CC1047)</f>
        <v>0</v>
      </c>
      <c r="CE1047" s="164">
        <f>CC1047-CD1046/CE1046</f>
        <v>0.24309439563906565</v>
      </c>
      <c r="CF1047" s="165">
        <f>ABS(CG1047-CE1047)</f>
        <v>0</v>
      </c>
      <c r="CG1047" s="164">
        <f>CE1047-CF1046/CG1046</f>
        <v>0.24309439563906565</v>
      </c>
      <c r="CH1047" s="165">
        <f>ABS(CI1047-CG1047)</f>
        <v>0</v>
      </c>
      <c r="CI1047" s="164">
        <f>CG1047-CH1046/CI1046</f>
        <v>0.24309439563906565</v>
      </c>
      <c r="CJ1047" s="165">
        <f>ABS(CK1047-CI1047)</f>
        <v>0</v>
      </c>
      <c r="CK1047" s="164">
        <f>CI1047-CJ1046/CK1046</f>
        <v>0.24309439563906565</v>
      </c>
      <c r="CL1047" s="165">
        <f>ABS(CM1047-CK1047)</f>
        <v>0</v>
      </c>
      <c r="CM1047" s="164">
        <f>CK1047-CL1046/CM1046</f>
        <v>0.24309439563906565</v>
      </c>
      <c r="CN1047" s="165">
        <f>ABS(CO1047-CM1047)</f>
        <v>0</v>
      </c>
      <c r="CO1047" s="164">
        <f>CM1047-CN1046/CO1046</f>
        <v>0.24309439563906565</v>
      </c>
      <c r="CP1047" s="165">
        <f>ABS(CQ1047-CO1047)</f>
        <v>0</v>
      </c>
      <c r="CQ1047" s="164">
        <f>CO1047-CP1046/CQ1046</f>
        <v>0.24309439563906565</v>
      </c>
      <c r="CR1047" s="165">
        <f>ABS(CS1047-CQ1047)</f>
        <v>0</v>
      </c>
      <c r="CS1047" s="164">
        <f>CQ1047-CR1046/CS1046</f>
        <v>0.24309439563906565</v>
      </c>
      <c r="CT1047" s="165">
        <f>ABS(CU1047-CS1047)</f>
        <v>0</v>
      </c>
      <c r="CU1047" s="164">
        <f>CS1047-CT1046/CU1046</f>
        <v>0.24309439563906565</v>
      </c>
      <c r="CV1047" s="165">
        <f>ABS(CW1047-CU1047)</f>
        <v>0</v>
      </c>
      <c r="CW1047" s="164">
        <f>CU1047-CV1046/CW1046</f>
        <v>0.24309439563906565</v>
      </c>
      <c r="CX1047" s="165">
        <f>ABS(CY1047-CW1047)</f>
        <v>0</v>
      </c>
      <c r="CY1047" s="164">
        <f>CW1047-CX1046/CY1046</f>
        <v>0.24309439563906565</v>
      </c>
      <c r="CZ1047" s="165">
        <f>ABS(DA1047-CY1047)</f>
        <v>0</v>
      </c>
      <c r="DA1047" s="164">
        <f>CY1047-CZ1046/DA1046</f>
        <v>0.24309439563906565</v>
      </c>
      <c r="DB1047" s="165">
        <f>ABS(DC1047-DA1047)</f>
        <v>0</v>
      </c>
      <c r="DC1047" s="164">
        <f>DA1047-DB1046/DC1046</f>
        <v>0.24309439563906565</v>
      </c>
      <c r="DD1047" s="165">
        <f>ABS(DE1047-DC1047)</f>
        <v>0</v>
      </c>
      <c r="DE1047" s="164">
        <f>DC1047-DD1046/DE1046</f>
        <v>0.24309439563906565</v>
      </c>
      <c r="DF1047" s="165">
        <f>ABS(DG1047-DE1047)</f>
        <v>0</v>
      </c>
      <c r="DG1047" s="164">
        <f>DE1047-DF1046/DG1046</f>
        <v>0.24309439563906565</v>
      </c>
      <c r="DH1047" s="165">
        <f>ABS(DI1047-DG1047)</f>
        <v>0</v>
      </c>
      <c r="DI1047" s="164">
        <f>DG1047-DH1046/DI1046</f>
        <v>0.24309439563906565</v>
      </c>
      <c r="DJ1047" s="165">
        <f>ABS(DK1047-DI1047)</f>
        <v>0</v>
      </c>
      <c r="DK1047" s="164">
        <f>DI1047-DJ1046/DK1046</f>
        <v>0.24309439563906565</v>
      </c>
      <c r="DL1047" s="165">
        <f>ABS(DM1047-DK1047)</f>
        <v>0</v>
      </c>
      <c r="DM1047" s="166">
        <f>DK1047-DL1046/DM1046</f>
        <v>0.24309439563906565</v>
      </c>
    </row>
    <row r="1048" spans="14:117" x14ac:dyDescent="0.25">
      <c r="N1048" s="70" t="s">
        <v>625</v>
      </c>
      <c r="O1048" s="73"/>
      <c r="P1048" s="175" t="b">
        <f>IF(ISNUMBER(O1034),TRUE,FALSE)</f>
        <v>1</v>
      </c>
      <c r="Q1048" s="70"/>
      <c r="R1048" s="73"/>
      <c r="S1048" s="80"/>
      <c r="T1048" s="73"/>
      <c r="U1048" s="73"/>
      <c r="V1048" s="73"/>
      <c r="W1048" s="73"/>
      <c r="X1048" s="73"/>
      <c r="Y1048" s="73"/>
      <c r="Z1048" s="73"/>
      <c r="AA1048" s="73"/>
      <c r="AB1048" s="73"/>
      <c r="AC1048" s="73"/>
      <c r="AD1048" s="73"/>
      <c r="AE1048" s="73"/>
      <c r="AF1048" s="73"/>
      <c r="AG1048" s="73"/>
      <c r="AH1048" s="73"/>
      <c r="AI1048" s="73"/>
      <c r="AJ1048" s="73"/>
      <c r="AK1048" s="73"/>
      <c r="AL1048" s="73"/>
      <c r="AM1048" s="73"/>
      <c r="AN1048" s="73"/>
      <c r="AO1048" s="73"/>
      <c r="AP1048" s="73"/>
      <c r="AQ1048" s="73"/>
      <c r="AR1048" s="73"/>
      <c r="AS1048" s="73"/>
      <c r="AT1048" s="73"/>
      <c r="AU1048" s="73"/>
      <c r="AV1048" s="73"/>
      <c r="AW1048" s="73"/>
      <c r="AX1048" s="73"/>
      <c r="AY1048" s="73"/>
      <c r="AZ1048" s="73"/>
      <c r="BA1048" s="73"/>
      <c r="BB1048" s="73"/>
      <c r="BC1048" s="73"/>
      <c r="BD1048" s="73"/>
      <c r="BE1048" s="73"/>
      <c r="BF1048" s="73"/>
      <c r="BG1048" s="73"/>
      <c r="BH1048" s="73"/>
      <c r="BI1048" s="73"/>
      <c r="BJ1048" s="73"/>
      <c r="BK1048" s="73"/>
      <c r="BL1048" s="73"/>
      <c r="BM1048" s="73"/>
      <c r="BN1048" s="73"/>
      <c r="BO1048" s="73"/>
      <c r="BP1048" s="73"/>
      <c r="BQ1048" s="73"/>
      <c r="BR1048" s="73"/>
      <c r="BS1048" s="73"/>
      <c r="BT1048" s="73"/>
      <c r="BU1048" s="73"/>
      <c r="BV1048" s="73"/>
      <c r="BW1048" s="73"/>
      <c r="BX1048" s="73"/>
      <c r="BY1048" s="73"/>
      <c r="BZ1048" s="73"/>
      <c r="CA1048" s="73"/>
      <c r="CB1048" s="73"/>
      <c r="CC1048" s="73"/>
      <c r="CD1048" s="73"/>
      <c r="CE1048" s="73"/>
      <c r="CF1048" s="73"/>
      <c r="CG1048" s="73"/>
      <c r="CH1048" s="73"/>
      <c r="CI1048" s="73"/>
      <c r="CJ1048" s="73"/>
      <c r="CK1048" s="73"/>
      <c r="CL1048" s="73"/>
      <c r="CM1048" s="73"/>
      <c r="CN1048" s="73"/>
      <c r="CO1048" s="73"/>
      <c r="CP1048" s="73"/>
      <c r="CQ1048" s="73"/>
      <c r="CR1048" s="73"/>
      <c r="CS1048" s="73"/>
      <c r="CT1048" s="73"/>
      <c r="CU1048" s="73"/>
      <c r="CV1048" s="73"/>
      <c r="CW1048" s="73"/>
      <c r="CX1048" s="73"/>
      <c r="CY1048" s="73"/>
      <c r="CZ1048" s="73"/>
      <c r="DA1048" s="73"/>
      <c r="DB1048" s="73"/>
      <c r="DC1048" s="73"/>
      <c r="DD1048" s="73"/>
      <c r="DE1048" s="73"/>
      <c r="DF1048" s="73"/>
      <c r="DG1048" s="73"/>
      <c r="DH1048" s="73"/>
      <c r="DI1048" s="73"/>
      <c r="DJ1048" s="73"/>
      <c r="DK1048" s="73"/>
      <c r="DL1048" s="73"/>
      <c r="DM1048" s="80"/>
    </row>
    <row r="1049" spans="14:117" x14ac:dyDescent="0.25">
      <c r="N1049" s="176" t="s">
        <v>628</v>
      </c>
      <c r="O1049" s="177"/>
      <c r="P1049" s="178">
        <f>ABS(SUM(Q1036:Q1045)-SUM(Q996:Q1005))</f>
        <v>2.4868995751603507E-14</v>
      </c>
      <c r="T1049" s="51"/>
      <c r="V1049" s="47"/>
      <c r="W1049" s="47"/>
      <c r="AW1049" t="s">
        <v>576</v>
      </c>
    </row>
    <row r="1050" spans="14:117" x14ac:dyDescent="0.25">
      <c r="N1050" s="54" t="s">
        <v>626</v>
      </c>
      <c r="O1050" s="58"/>
      <c r="P1050" s="171"/>
      <c r="Q1050" s="57" t="s">
        <v>545</v>
      </c>
      <c r="R1050" s="56"/>
      <c r="S1050" s="56"/>
      <c r="T1050" s="57"/>
      <c r="U1050" s="57"/>
      <c r="V1050" s="54">
        <v>1</v>
      </c>
      <c r="W1050" s="55">
        <v>2</v>
      </c>
      <c r="X1050" s="55">
        <v>3</v>
      </c>
      <c r="Y1050" s="55">
        <v>4</v>
      </c>
      <c r="Z1050" s="55">
        <v>5</v>
      </c>
      <c r="AA1050" s="55">
        <v>6</v>
      </c>
      <c r="AB1050" s="55">
        <v>7</v>
      </c>
      <c r="AC1050" s="55">
        <v>8</v>
      </c>
      <c r="AD1050" s="55">
        <v>9</v>
      </c>
      <c r="AE1050" s="58">
        <v>10</v>
      </c>
      <c r="AF1050" s="83" t="s">
        <v>569</v>
      </c>
      <c r="AG1050" s="54"/>
      <c r="AH1050" s="55"/>
      <c r="AI1050" s="55"/>
      <c r="AJ1050" s="55"/>
      <c r="AK1050" s="55"/>
      <c r="AL1050" s="55"/>
      <c r="AM1050" s="55"/>
      <c r="AN1050" s="55"/>
      <c r="AO1050" s="55"/>
      <c r="AP1050" s="55"/>
      <c r="AQ1050" s="55"/>
      <c r="AR1050" s="58"/>
      <c r="AS1050" s="54"/>
      <c r="AT1050" s="55" t="s">
        <v>565</v>
      </c>
      <c r="AU1050" s="55" t="s">
        <v>577</v>
      </c>
      <c r="AV1050" s="58" t="s">
        <v>578</v>
      </c>
    </row>
    <row r="1051" spans="14:117" x14ac:dyDescent="0.25">
      <c r="N1051" s="82"/>
      <c r="O1051" s="172"/>
      <c r="P1051" s="78">
        <v>1</v>
      </c>
      <c r="Q1051" s="61">
        <f>N1036/N1046</f>
        <v>6.5255901885554538E-2</v>
      </c>
      <c r="R1051" s="62"/>
      <c r="S1051" s="62"/>
      <c r="T1051" s="60"/>
      <c r="U1051" s="63"/>
      <c r="V1051" s="153">
        <f>SQRT($T$51*VLOOKUP(V1050,$P$51:$T$60,5))*(1-$Q$20)*Q1051*VLOOKUP(V1050,P1051:Q1060,2)</f>
        <v>8.7457964663369223E-4</v>
      </c>
      <c r="W1051" s="61">
        <f>SQRT($T$51*VLOOKUP(W1050,$P$51:$T$60,5))*(1-$R$20)*Q1051*VLOOKUP(W1050,P1051:Q1060,2)</f>
        <v>2.3751193897666831E-3</v>
      </c>
      <c r="X1051" s="61">
        <f>SQRT($T$51*VLOOKUP(X1050,$P$51:$T$60,5))*(1-$S$20)*Q1051*VLOOKUP(X1050,P1051:Q1060,2)</f>
        <v>3.7427477086044484E-3</v>
      </c>
      <c r="Y1051" s="61">
        <f>SQRT($T$51*VLOOKUP(Y1050,$P$51:$T$60,5))*(1-$T$20)*Q1051*VLOOKUP(Y1050,P1051:Q1060,2)</f>
        <v>5.0127661046525107E-3</v>
      </c>
      <c r="Z1051" s="61">
        <f>SQRT($T$51*VLOOKUP(Z1050,$P$51:$T$60,5))*(1-$U$20)*Q1051*VLOOKUP(Z1050,P1051:Q1060,2)</f>
        <v>4.7757341586766025E-3</v>
      </c>
      <c r="AA1051" s="61">
        <f>SQRT($T$51*VLOOKUP(AA1050,$P$51:$T$60,5))*(1-$V$20)*Q1051*VLOOKUP(AA1050,P1051:Q1060,2)</f>
        <v>6.2245039735835048E-3</v>
      </c>
      <c r="AB1051" s="61">
        <f>SQRT($T$51*VLOOKUP(AB1050,$P$51:$T$60,5))*(1-$W$20)*Q1051*VLOOKUP(AB1050,P1051:Q1060,2)</f>
        <v>3.3280655389837638E-4</v>
      </c>
      <c r="AC1051" s="61">
        <f>SQRT($T$51*VLOOKUP(AC1050,$P$51:$T$60,5))*(1-$X$20)*Q1051*VLOOKUP(AC1050,P1051:Q1060,2)</f>
        <v>1.5094614876596543E-3</v>
      </c>
      <c r="AD1051" s="61">
        <f>SQRT($T$51*VLOOKUP(AD1050,$P$51:$T$60,5))*(1-$Y$20)*Q1051*VLOOKUP(AD1050,P1051:Q1060,2)</f>
        <v>2.1938973749687416E-3</v>
      </c>
      <c r="AE1051" s="155">
        <f>SQRT($T$51*VLOOKUP(AE1050,$P$51:$T$60,5))*(1-$Z$20)*Q1051*VLOOKUP(AE1050,P1051:Q1060,2)</f>
        <v>1.9477331798708861E-3</v>
      </c>
      <c r="AF1051" s="84">
        <f>$U$51*Q1051</f>
        <v>1.7489781947841647E-6</v>
      </c>
      <c r="AG1051" s="59" t="s">
        <v>69</v>
      </c>
      <c r="AH1051" s="61">
        <f>$AE$10*AE1061*100000/($T$3*$AE$9)^2</f>
        <v>0.82559276786869584</v>
      </c>
      <c r="AI1051" s="65" t="s">
        <v>583</v>
      </c>
      <c r="AJ1051" s="66" t="s">
        <v>573</v>
      </c>
      <c r="AK1051" s="61">
        <f>(AH1058+SQRT(AH1060))^(1/3)+(AH1058-SQRT(AH1060))^(1/3)-AH1054/3</f>
        <v>0.16587119894401242</v>
      </c>
      <c r="AL1051" s="63">
        <f>AK1051^3+AH1054*AK1051^2+AH1055*AK1051+AH1056</f>
        <v>0</v>
      </c>
      <c r="AM1051" s="65" t="s">
        <v>573</v>
      </c>
      <c r="AN1051" s="61">
        <f>IF(AH1060&gt;=0,AK1051,AK1058)</f>
        <v>0.16587119894401242</v>
      </c>
      <c r="AO1051" s="61">
        <f>IF(AN1051&lt;AN1052,AN1052,AN1051)</f>
        <v>0.16587119894401242</v>
      </c>
      <c r="AP1051" s="61">
        <f>AO1051</f>
        <v>0.16587119894401242</v>
      </c>
      <c r="AQ1051" s="67">
        <f>IF(AP1051&lt;AP1052,AP1052,AP1051)</f>
        <v>0.16587119894401242</v>
      </c>
      <c r="AR1051" s="81"/>
      <c r="AS1051" s="59">
        <v>1</v>
      </c>
      <c r="AT1051" s="61">
        <f>AT1023</f>
        <v>5.4980683411787988E-2</v>
      </c>
      <c r="AU1051" s="61">
        <f>SUMPRODUCT(Q1051:Q1060,$AT$51:$AT$60)</f>
        <v>0.37388646280401738</v>
      </c>
      <c r="AV1051" s="68">
        <f>IF($AA$7,EXP((AT1051/AH1052)*(AQ1056-1)-LN(AQ1056-AH1052)-AH1051*(2*AU1051/AH1051-AT1051/AH1052)*LN((AQ1056+2.41421536*AH1052)/(AQ1056-0.41421536*AH1052))/(AH1052*2.82842713)      ),1)</f>
        <v>2.9100436404224372</v>
      </c>
    </row>
    <row r="1052" spans="14:117" x14ac:dyDescent="0.25">
      <c r="N1052" s="82"/>
      <c r="O1052" s="172"/>
      <c r="P1052" s="78">
        <v>2</v>
      </c>
      <c r="Q1052" s="61">
        <f>N1037/N1046</f>
        <v>0.10201986773639479</v>
      </c>
      <c r="R1052" s="62"/>
      <c r="S1052" s="62"/>
      <c r="T1052" s="60"/>
      <c r="U1052" s="63"/>
      <c r="V1052" s="153">
        <f>SQRT($T$52*VLOOKUP(V1050,$P$51:$T$60,5))*(1-$Q$21)*Q1052*VLOOKUP(V1050,P1051:Q1060,2)</f>
        <v>2.3751193897666827E-3</v>
      </c>
      <c r="W1052" s="61">
        <f>SQRT($T$52*VLOOKUP(W1050,$P$51:$T$60,5))*(1-$R$21)*Q1052*VLOOKUP(W1050,P1051:Q1060,2)</f>
        <v>6.4167648381800099E-3</v>
      </c>
      <c r="X1052" s="61">
        <f>SQRT($T$52*VLOOKUP(X1050,$P$51:$T$60,5))*(1-$S$21)*Q1052*VLOOKUP(X1050,P1051:Q1060,2)</f>
        <v>1.0270557776526546E-2</v>
      </c>
      <c r="Y1052" s="61">
        <f>SQRT($T$52*VLOOKUP(Y1050,$P$51:$T$60,5))*(1-$T$21)*Q1052*VLOOKUP(Y1050,P1051:Q1060,2)</f>
        <v>1.2439963952732763E-2</v>
      </c>
      <c r="Z1052" s="61">
        <f>SQRT($T$52*VLOOKUP(Z1050,$P$51:$T$60,5))*(1-$U$21)*Q1052*VLOOKUP(Z1050,P1051:Q1060,2)</f>
        <v>1.3364764664005687E-2</v>
      </c>
      <c r="AA1052" s="61">
        <f>SQRT($T$52*VLOOKUP(AA1050,$P$51:$T$60,5))*(1-$V$21)*Q1052*VLOOKUP(AA1050,P1051:Q1060,2)</f>
        <v>1.7122524101744478E-2</v>
      </c>
      <c r="AB1052" s="61">
        <f>SQRT($T$52*VLOOKUP(AB1050,$P$51:$T$60,5))*(1-$W$21)*Q1052*VLOOKUP(AB1050,P1051:Q1060,2)</f>
        <v>8.8248763342706768E-4</v>
      </c>
      <c r="AC1052" s="61">
        <f>SQRT($T$52*VLOOKUP(AC1050,$P$51:$T$60,5))*(1-$X$21)*Q1052*VLOOKUP(AC1050,P1051:Q1060,2)</f>
        <v>3.9072066888124592E-3</v>
      </c>
      <c r="AD1052" s="61">
        <f>SQRT($T$52*VLOOKUP(AD1050,$P$51:$T$60,5))*(1-$Y$21)*Q1052*VLOOKUP(AD1050,P1051:Q1060,2)</f>
        <v>5.9471164830769046E-3</v>
      </c>
      <c r="AE1052" s="155">
        <f>SQRT($T$52*VLOOKUP(AE1050,$P$51:$T$60,5))*(1-$Z$21)*Q1052*VLOOKUP(AE1050,P1051:Q1060,2)</f>
        <v>5.3437297635115294E-3</v>
      </c>
      <c r="AF1052" s="84">
        <f>$U$52*Q1052</f>
        <v>4.1267133777377805E-6</v>
      </c>
      <c r="AG1052" s="59" t="s">
        <v>65</v>
      </c>
      <c r="AH1052" s="61">
        <f>AF1061*$AE$10*100000/($T$3*$AE$9)</f>
        <v>0.10707934474087243</v>
      </c>
      <c r="AI1052" s="61"/>
      <c r="AJ1052" s="66" t="s">
        <v>574</v>
      </c>
      <c r="AK1052" s="66" t="e">
        <f>1/0</f>
        <v>#DIV/0!</v>
      </c>
      <c r="AL1052" s="61"/>
      <c r="AM1052" s="65" t="s">
        <v>574</v>
      </c>
      <c r="AN1052" s="66">
        <f>IF(AH1060&gt;=0,0,AK1059)</f>
        <v>0</v>
      </c>
      <c r="AO1052" s="61">
        <f>IF(AN1051&lt;AN1052,AN1051,AN1052)</f>
        <v>0</v>
      </c>
      <c r="AP1052" s="61">
        <f>IF(AO1052&lt;AO1053,AO1053,AO1052)</f>
        <v>0</v>
      </c>
      <c r="AQ1052" s="67">
        <f>IF(AP1051&lt;AP1052,AP1051,AP1052)</f>
        <v>0</v>
      </c>
      <c r="AR1052" s="81"/>
      <c r="AS1052" s="59">
        <v>2</v>
      </c>
      <c r="AT1052" s="61">
        <f t="shared" ref="AT1052:AT1060" si="179">AT1024</f>
        <v>8.2978405430088234E-2</v>
      </c>
      <c r="AU1052" s="61">
        <f>SUMPRODUCT(Q1051:Q1060,$AU$51:$AU$60)</f>
        <v>0.64405328265798423</v>
      </c>
      <c r="AV1052" s="68">
        <f>IF($AA$8,EXP((AT1052/AH1052)*(AQ1056-1)-LN(AQ1056-AH1052)-AH1051*(2*AU1052/AH1051-AT1052/AH1052)*LN((AQ1056+2.41421536*AH1052)/(AQ1056-0.41421536*AH1052))/(AH1052*2.82842713)      ),1)</f>
        <v>0.61280428596328307</v>
      </c>
    </row>
    <row r="1053" spans="14:117" x14ac:dyDescent="0.25">
      <c r="N1053" s="82"/>
      <c r="O1053" s="172"/>
      <c r="P1053" s="78">
        <v>3</v>
      </c>
      <c r="Q1053" s="61">
        <f>N1038/N1046</f>
        <v>0.11931858871593809</v>
      </c>
      <c r="R1053" s="62"/>
      <c r="S1053" s="62"/>
      <c r="T1053" s="60"/>
      <c r="U1053" s="63"/>
      <c r="V1053" s="153">
        <f>SQRT($T$53*VLOOKUP(V1050,$P$51:$T$60,5))*(1-$Q$22)*Q1053*VLOOKUP(V1050,P1051:Q1060,2)</f>
        <v>3.7427477086044479E-3</v>
      </c>
      <c r="W1053" s="61">
        <f>SQRT($T$53*VLOOKUP(W1050,$P$51:$T$60,5))*(1-$R$22)*Q1053*VLOOKUP(W1050,P1051:Q1060,2)</f>
        <v>1.0270557776526548E-2</v>
      </c>
      <c r="X1053" s="61">
        <f>SQRT($T$53*VLOOKUP(X1050,$P$51:$T$60,5))*(1-$S$22)*Q1053*VLOOKUP(X1050,P1051:Q1060,2)</f>
        <v>1.6475094344743441E-2</v>
      </c>
      <c r="Y1053" s="61">
        <f>SQRT($T$53*VLOOKUP(Y1050,$P$51:$T$60,5))*(1-$T$22)*Q1053*VLOOKUP(Y1050,P1051:Q1060,2)</f>
        <v>2.1977133335018651E-2</v>
      </c>
      <c r="Z1053" s="61">
        <f>SQRT($T$53*VLOOKUP(Z1050,$P$51:$T$60,5))*(1-$U$22)*Q1053*VLOOKUP(Z1050,P1051:Q1060,2)</f>
        <v>2.1438356796703535E-2</v>
      </c>
      <c r="AA1053" s="61">
        <f>SQRT($T$53*VLOOKUP(AA1050,$P$51:$T$60,5))*(1-$V$22)*Q1053*VLOOKUP(AA1050,P1051:Q1060,2)</f>
        <v>2.6913561996921156E-2</v>
      </c>
      <c r="AB1053" s="61">
        <f>SQRT($T$53*VLOOKUP(AB1050,$P$51:$T$60,5))*(1-$W$22)*Q1053*VLOOKUP(AB1050,P1051:Q1060,2)</f>
        <v>1.3638083410751661E-3</v>
      </c>
      <c r="AC1053" s="61">
        <f>SQRT($T$53*VLOOKUP(AC1050,$P$51:$T$60,5))*(1-$X$22)*Q1053*VLOOKUP(AC1050,P1051:Q1060,2)</f>
        <v>6.3191281039796428E-3</v>
      </c>
      <c r="AD1053" s="61">
        <f>SQRT($T$53*VLOOKUP(AD1050,$P$51:$T$60,5))*(1-$Y$22)*Q1053*VLOOKUP(AD1050,P1051:Q1060,2)</f>
        <v>9.482550730357555E-3</v>
      </c>
      <c r="AE1053" s="155">
        <f>SQRT($T$53*VLOOKUP(AE1050,$P$51:$T$60,5))*(1-$Z$22)*Q1053*VLOOKUP(AE1050,P1051:Q1060,2)</f>
        <v>8.6393865235248491E-3</v>
      </c>
      <c r="AF1053" s="84">
        <f>$U$53*Q1053</f>
        <v>6.7229293447545363E-6</v>
      </c>
      <c r="AG1053" s="82"/>
      <c r="AH1053" s="65"/>
      <c r="AI1053" s="61"/>
      <c r="AJ1053" s="66" t="s">
        <v>575</v>
      </c>
      <c r="AK1053" s="66" t="e">
        <f>1/0</f>
        <v>#DIV/0!</v>
      </c>
      <c r="AL1053" s="61"/>
      <c r="AM1053" s="65" t="s">
        <v>575</v>
      </c>
      <c r="AN1053" s="66">
        <f>IF(AH1060&gt;=0,0,AK1060)</f>
        <v>0</v>
      </c>
      <c r="AO1053" s="61">
        <f>AN1053</f>
        <v>0</v>
      </c>
      <c r="AP1053" s="61">
        <f>IF(AO1052&lt;AO1053,AO1052,AO1053)</f>
        <v>0</v>
      </c>
      <c r="AQ1053" s="67">
        <f>AP1053</f>
        <v>0</v>
      </c>
      <c r="AR1053" s="81"/>
      <c r="AS1053" s="59">
        <v>3</v>
      </c>
      <c r="AT1053" s="61">
        <f t="shared" si="179"/>
        <v>0.11558353539329831</v>
      </c>
      <c r="AU1053" s="61">
        <f>SUMPRODUCT(Q1051:Q1060,$AV$51:$AV$60)</f>
        <v>0.8931476172672882</v>
      </c>
      <c r="AV1053" s="68">
        <f>IF($AA$9,EXP((AT1053/AH1052)*(AQ1056-1)-LN(AQ1056-AH1052)-AH1051*(2*AU1053/AH1051-AT1053/AH1052)*LN((AQ1056+2.41421536*AH1052)/(AQ1056-0.41421536*AH1052))/(AH1052*2.82842713)      ),1)</f>
        <v>0.17156850668848952</v>
      </c>
    </row>
    <row r="1054" spans="14:117" x14ac:dyDescent="0.25">
      <c r="N1054" s="82"/>
      <c r="O1054" s="172"/>
      <c r="P1054" s="78">
        <v>4</v>
      </c>
      <c r="Q1054" s="61">
        <f>N1039/N1046</f>
        <v>0.12592706197499923</v>
      </c>
      <c r="R1054" s="62"/>
      <c r="S1054" s="62"/>
      <c r="T1054" s="60"/>
      <c r="U1054" s="63"/>
      <c r="V1054" s="153">
        <f>SQRT($T$54*VLOOKUP(V1050,$P$51:$T$60,5))*(1-$Q$23)*Q1054*VLOOKUP(V1050,P1051:Q1060,2)</f>
        <v>5.0127661046525107E-3</v>
      </c>
      <c r="W1054" s="61">
        <f>SQRT($T$54*VLOOKUP(W1050,$P$51:$T$60,5))*(1-$R$23)*Q1054*VLOOKUP(W1050,P1051:Q1060,2)</f>
        <v>1.2439963952732764E-2</v>
      </c>
      <c r="X1054" s="61">
        <f>SQRT($T$54*VLOOKUP(X1050,$P$51:$T$60,5))*(1-$S$23)*Q1054*VLOOKUP(X1050,P1051:Q1060,2)</f>
        <v>2.1977133335018651E-2</v>
      </c>
      <c r="Y1054" s="61">
        <f>SQRT($T$54*VLOOKUP(Y1050,$P$51:$T$60,5))*(1-$T$23)*Q1054*VLOOKUP(Y1050,P1051:Q1060,2)</f>
        <v>2.9511090593272536E-2</v>
      </c>
      <c r="Z1054" s="61">
        <f>SQRT($T$54*VLOOKUP(Z1050,$P$51:$T$60,5))*(1-$U$23)*Q1054*VLOOKUP(Z1050,P1051:Q1060,2)</f>
        <v>2.848193546921066E-2</v>
      </c>
      <c r="AA1054" s="61">
        <f>SQRT($T$54*VLOOKUP(AA1050,$P$51:$T$60,5))*(1-$V$23)*Q1054*VLOOKUP(AA1050,P1051:Q1060,2)</f>
        <v>3.4270001075718301E-2</v>
      </c>
      <c r="AB1054" s="61">
        <f>SQRT($T$54*VLOOKUP(AB1050,$P$51:$T$60,5))*(1-$W$23)*Q1054*VLOOKUP(AB1050,P1051:Q1060,2)</f>
        <v>1.8356661021448051E-3</v>
      </c>
      <c r="AC1054" s="61">
        <f>SQRT($T$54*VLOOKUP(AC1050,$P$51:$T$60,5))*(1-$X$23)*Q1054*VLOOKUP(AC1050,P1051:Q1060,2)</f>
        <v>8.368547863422466E-3</v>
      </c>
      <c r="AD1054" s="61">
        <f>SQRT($T$54*VLOOKUP(AD1050,$P$51:$T$60,5))*(1-$Y$23)*Q1054*VLOOKUP(AD1050,P1051:Q1060,2)</f>
        <v>1.3912775631755237E-2</v>
      </c>
      <c r="AE1054" s="155">
        <f>SQRT($T$54*VLOOKUP(AE1050,$P$51:$T$60,5))*(1-$Z$23)*Q1054*VLOOKUP(AE1050,P1051:Q1060,2)</f>
        <v>1.0496675165995993E-2</v>
      </c>
      <c r="AF1054" s="84">
        <f>$U$54*Q1054</f>
        <v>9.1154605156425467E-6</v>
      </c>
      <c r="AG1054" s="59" t="s">
        <v>570</v>
      </c>
      <c r="AH1054" s="60">
        <f>AH1052-1</f>
        <v>-0.89292065525912756</v>
      </c>
      <c r="AI1054" s="61"/>
      <c r="AJ1054" s="66"/>
      <c r="AK1054" s="61"/>
      <c r="AL1054" s="61"/>
      <c r="AM1054" s="50"/>
      <c r="AN1054" s="65"/>
      <c r="AO1054" s="65"/>
      <c r="AP1054" s="65"/>
      <c r="AQ1054" s="65"/>
      <c r="AR1054" s="81"/>
      <c r="AS1054" s="59">
        <v>4</v>
      </c>
      <c r="AT1054" s="61">
        <f t="shared" si="179"/>
        <v>0.14849269129567372</v>
      </c>
      <c r="AU1054" s="61">
        <f>SUMPRODUCT(Q1051:Q1060,$AW$51:$AW$60)</f>
        <v>1.111504853005024</v>
      </c>
      <c r="AV1054" s="68">
        <f>IF($AA$10,EXP((AT1054/AH1052)*(AQ1056-1)-LN(AQ1056-AH1052)-AH1051*(2*AU1054/AH1051-AT1054/AH1052)*LN((AQ1056+2.41421536*AH1052)/(AQ1056-0.41421536*AH1052))/(AH1052*2.82842713)      ),1)</f>
        <v>6.2368915175565837E-2</v>
      </c>
    </row>
    <row r="1055" spans="14:117" x14ac:dyDescent="0.25">
      <c r="N1055" s="82"/>
      <c r="O1055" s="172"/>
      <c r="P1055" s="78">
        <v>5</v>
      </c>
      <c r="Q1055" s="61">
        <f>N1040/N1046</f>
        <v>0.12573146516577915</v>
      </c>
      <c r="R1055" s="62"/>
      <c r="S1055" s="62"/>
      <c r="T1055" s="60"/>
      <c r="U1055" s="63"/>
      <c r="V1055" s="153">
        <f>SQRT($T$55*VLOOKUP(V1050,$P$51:$T$60,5))*(1-$Q$24)*Q1055*VLOOKUP(V1050,P1051:Q1060,2)</f>
        <v>4.7757341586766025E-3</v>
      </c>
      <c r="W1055" s="61">
        <f>SQRT($T$55*VLOOKUP(W1050,$P$51:$T$60,5))*(1-$R$24)*Q1055*VLOOKUP(W1050,P1051:Q1060,2)</f>
        <v>1.3364764664005687E-2</v>
      </c>
      <c r="X1055" s="61">
        <f>SQRT($T$55*VLOOKUP(X1050,$P$51:$T$60,5))*(1-$S$24)*Q1055*VLOOKUP(X1050,P1051:Q1060,2)</f>
        <v>2.1438356796703535E-2</v>
      </c>
      <c r="Y1055" s="61">
        <f>SQRT($T$55*VLOOKUP(Y1050,$P$51:$T$60,5))*(1-$T$24)*Q1055*VLOOKUP(Y1050,P1051:Q1060,2)</f>
        <v>2.848193546921066E-2</v>
      </c>
      <c r="Z1055" s="61">
        <f>SQRT($T$55*VLOOKUP(Z1050,$P$51:$T$60,5))*(1-$U$24)*Q1055*VLOOKUP(Z1050,P1051:Q1060,2)</f>
        <v>2.7466692841129566E-2</v>
      </c>
      <c r="AA1055" s="61">
        <f>SQRT($T$55*VLOOKUP(AA1050,$P$51:$T$60,5))*(1-$V$24)*Q1055*VLOOKUP(AA1050,P1051:Q1060,2)</f>
        <v>3.5703738018628355E-2</v>
      </c>
      <c r="AB1055" s="61">
        <f>SQRT($T$55*VLOOKUP(AB1050,$P$51:$T$60,5))*(1-$W$24)*Q1055*VLOOKUP(AB1050,P1051:Q1060,2)</f>
        <v>1.7260905956863707E-3</v>
      </c>
      <c r="AC1055" s="61">
        <f>SQRT($T$55*VLOOKUP(AC1050,$P$51:$T$60,5))*(1-$X$24)*Q1055*VLOOKUP(AC1050,P1051:Q1060,2)</f>
        <v>8.1973699568869789E-3</v>
      </c>
      <c r="AD1055" s="61">
        <f>SQRT($T$55*VLOOKUP(AD1050,$P$51:$T$60,5))*(1-$Y$24)*Q1055*VLOOKUP(AD1050,P1051:Q1060,2)</f>
        <v>1.2786006307952203E-2</v>
      </c>
      <c r="AE1055" s="155">
        <f>SQRT($T$55*VLOOKUP(AE1050,$P$51:$T$60,5))*(1-$Z$24)*Q1055*VLOOKUP(AE1050,P1051:Q1060,2)</f>
        <v>1.1155065762635672E-2</v>
      </c>
      <c r="AF1055" s="84">
        <f>$U$55*Q1055</f>
        <v>9.0992505941158034E-6</v>
      </c>
      <c r="AG1055" s="59" t="s">
        <v>571</v>
      </c>
      <c r="AH1055" s="60">
        <f>AH1051-3*AH1052*AH1052-2*AH1052</f>
        <v>0.57703612017654715</v>
      </c>
      <c r="AI1055" s="61" t="s">
        <v>584</v>
      </c>
      <c r="AJ1055" s="66" t="s">
        <v>585</v>
      </c>
      <c r="AK1055" s="61">
        <f>AH1058^2/AH1059^3</f>
        <v>-0.41970654245973449</v>
      </c>
      <c r="AL1055" s="61"/>
      <c r="AM1055" s="50"/>
      <c r="AN1055" s="65"/>
      <c r="AO1055" s="65"/>
      <c r="AP1055" s="65"/>
      <c r="AQ1055" s="65"/>
      <c r="AR1055" s="81"/>
      <c r="AS1055" s="59">
        <v>5</v>
      </c>
      <c r="AT1055" s="61">
        <f t="shared" si="179"/>
        <v>0.14845922339919562</v>
      </c>
      <c r="AU1055" s="61">
        <f>SUMPRODUCT(Q1051:Q1060,$AX$51:$AX$60)</f>
        <v>1.1051290498112136</v>
      </c>
      <c r="AV1055" s="68">
        <f>IF($AA$11,EXP((AT1055/AH1052)*(AQ1056-1)-LN(AQ1056-AH1052)-AH1051*(2*AU1055/AH1051-AT1055/AH1052)*LN((AQ1056+2.41421536*AH1052)/(AQ1056-0.41421536*AH1052))/(AH1052*2.82842713)      ),1)</f>
        <v>6.5687956295351957E-2</v>
      </c>
    </row>
    <row r="1056" spans="14:117" x14ac:dyDescent="0.25">
      <c r="N1056" s="82"/>
      <c r="O1056" s="172"/>
      <c r="P1056" s="78">
        <v>6</v>
      </c>
      <c r="Q1056" s="61">
        <f>N1041/N1046</f>
        <v>0.12962149435870343</v>
      </c>
      <c r="R1056" s="62"/>
      <c r="S1056" s="62"/>
      <c r="T1056" s="60"/>
      <c r="U1056" s="63"/>
      <c r="V1056" s="153">
        <f>SQRT($T$56*VLOOKUP(V1050,$P$51:$T$60,5))*(1-$Q$25)*Q1056*VLOOKUP(V1050,P1051:Q1060,2)</f>
        <v>6.2245039735835048E-3</v>
      </c>
      <c r="W1056" s="61">
        <f>SQRT($T$56*VLOOKUP(W1050,$P$51:$T$60,5))*(1-$R$25)*Q1056*VLOOKUP(W1050,P1051:Q1060,2)</f>
        <v>1.7122524101744474E-2</v>
      </c>
      <c r="X1056" s="61">
        <f>SQRT($T$56*VLOOKUP(X1050,$P$51:$T$60,5))*(1-$S$25)*Q1056*VLOOKUP(X1050,P1051:Q1060,2)</f>
        <v>2.6913561996921156E-2</v>
      </c>
      <c r="Y1056" s="61">
        <f>SQRT($T$56*VLOOKUP(Y1050,$P$51:$T$60,5))*(1-$T$25)*Q1056*VLOOKUP(Y1050,P1051:Q1060,2)</f>
        <v>3.4270001075718301E-2</v>
      </c>
      <c r="Z1056" s="61">
        <f>SQRT($T$56*VLOOKUP(Z1050,$P$51:$T$60,5))*(1-$U$25)*Q1056*VLOOKUP(Z1050,P1051:Q1060,2)</f>
        <v>3.5703738018628355E-2</v>
      </c>
      <c r="AA1056" s="61">
        <f>SQRT($T$56*VLOOKUP(AA1050,$P$51:$T$60,5))*(1-$V$25)*Q1056*VLOOKUP(AA1050,P1051:Q1060,2)</f>
        <v>4.6411008266491534E-2</v>
      </c>
      <c r="AB1056" s="61">
        <f>SQRT($T$56*VLOOKUP(AB1050,$P$51:$T$60,5))*(1-$W$25)*Q1056*VLOOKUP(AB1050,P1051:Q1060,2)</f>
        <v>2.4771877718045335E-3</v>
      </c>
      <c r="AC1056" s="61">
        <f>SQRT($T$56*VLOOKUP(AC1050,$P$51:$T$60,5))*(1-$X$25)*Q1056*VLOOKUP(AC1050,P1051:Q1060,2)</f>
        <v>1.0629057498755104E-2</v>
      </c>
      <c r="AD1056" s="61">
        <f>SQRT($T$56*VLOOKUP(AD1050,$P$51:$T$60,5))*(1-$Y$25)*Q1056*VLOOKUP(AD1050,P1051:Q1060,2)</f>
        <v>1.6348249020684904E-2</v>
      </c>
      <c r="AE1056" s="155">
        <f>SQRT($T$56*VLOOKUP(AE1050,$P$51:$T$60,5))*(1-$Z$25)*Q1056*VLOOKUP(AE1050,P1051:Q1060,2)</f>
        <v>1.450038225837369E-2</v>
      </c>
      <c r="AF1056" s="84">
        <f>$U$56*Q1056</f>
        <v>1.1669666207778794E-5</v>
      </c>
      <c r="AG1056" s="59" t="s">
        <v>572</v>
      </c>
      <c r="AH1056" s="60">
        <f>-1*AH1051*AH1052+AH1052^2+AH1052^3</f>
        <v>-7.5710176260850567E-2</v>
      </c>
      <c r="AI1056" s="61"/>
      <c r="AJ1056" s="66" t="s">
        <v>586</v>
      </c>
      <c r="AK1056" s="61" t="e">
        <f>SQRT(1-AK1055)/SQRT(AK1055)*AH1058/ABS(AH1058)</f>
        <v>#NUM!</v>
      </c>
      <c r="AL1056" s="61"/>
      <c r="AM1056" s="50"/>
      <c r="AN1056" s="65"/>
      <c r="AO1056" s="65"/>
      <c r="AP1056" s="65" t="s">
        <v>579</v>
      </c>
      <c r="AQ1056" s="61">
        <f>IF(AH1060&gt;=0,AQ1051,AQ1053)</f>
        <v>0.16587119894401242</v>
      </c>
      <c r="AR1056" s="81"/>
      <c r="AS1056" s="59">
        <v>6</v>
      </c>
      <c r="AT1056" s="61">
        <f t="shared" si="179"/>
        <v>0.18468301041282212</v>
      </c>
      <c r="AU1056" s="61">
        <f>SUMPRODUCT(Q1051:Q1060,$AY$51:$AY$60)</f>
        <v>1.3674229046513735</v>
      </c>
      <c r="AV1056" s="68">
        <f>IF($AA$12,EXP((AT1056/AH1052)*(AQ1056-1)-LN(AQ1056-AH1052)-AH1051*(2*AU1056/AH1051-AT1056/AH1052)*LN((AQ1056+2.41421536*AH1052)/(AQ1056-0.41421536*AH1052))/(AH1052*2.82842713)      ),1)</f>
        <v>1.7990836363085214E-2</v>
      </c>
    </row>
    <row r="1057" spans="14:58" x14ac:dyDescent="0.25">
      <c r="N1057" s="82"/>
      <c r="O1057" s="172"/>
      <c r="P1057" s="78">
        <v>7</v>
      </c>
      <c r="Q1057" s="61">
        <f>N1042/N1046</f>
        <v>3.9090198547356819E-2</v>
      </c>
      <c r="R1057" s="62"/>
      <c r="S1057" s="62"/>
      <c r="T1057" s="60"/>
      <c r="U1057" s="63"/>
      <c r="V1057" s="153">
        <f>SQRT($T$57*VLOOKUP(V1050,$P$51:$T$60,5))*(1-$Q$26)*Q1057*VLOOKUP(V1050,P1051:Q1060,2)</f>
        <v>3.3280655389837638E-4</v>
      </c>
      <c r="W1057" s="61">
        <f>SQRT($T$57*VLOOKUP(W1050,$P$51:$T$60,5))*(1-$R$26)*Q1057*VLOOKUP(W1050,P1051:Q1060,2)</f>
        <v>8.8248763342706768E-4</v>
      </c>
      <c r="X1057" s="61">
        <f>SQRT($T$57*VLOOKUP(X1050,$P$51:$T$60,5))*(1-$S$26)*Q1057*VLOOKUP(X1050,P1051:Q1060,2)</f>
        <v>1.3638083410751661E-3</v>
      </c>
      <c r="Y1057" s="61">
        <f>SQRT($T$57*VLOOKUP(Y1050,$P$51:$T$60,5))*(1-$T$26)*Q1057*VLOOKUP(Y1050,P1051:Q1060,2)</f>
        <v>1.8356661021448049E-3</v>
      </c>
      <c r="Z1057" s="61">
        <f>SQRT($T$57*VLOOKUP(Z1050,$P$51:$T$60,5))*(1-$U$26)*Q1057*VLOOKUP(Z1050,P1051:Q1060,2)</f>
        <v>1.7260905956863707E-3</v>
      </c>
      <c r="AA1057" s="61">
        <f>SQRT($T$57*VLOOKUP(AA1050,$P$51:$T$60,5))*(1-$V$26)*Q1057*VLOOKUP(AA1050,P1051:Q1060,2)</f>
        <v>2.4771877718045331E-3</v>
      </c>
      <c r="AB1057" s="61">
        <f>SQRT($T$57*VLOOKUP(AB1050,$P$51:$T$60,5))*(1-$W$26)*Q1057*VLOOKUP(AB1050,P1051:Q1060,2)</f>
        <v>1.3490450800217286E-4</v>
      </c>
      <c r="AC1057" s="61">
        <f>SQRT($T$57*VLOOKUP(AC1050,$P$51:$T$60,5))*(1-$X$26)*Q1057*VLOOKUP(AC1050,P1051:Q1060,2)</f>
        <v>6.639308704802368E-4</v>
      </c>
      <c r="AD1057" s="61">
        <f>SQRT($T$57*VLOOKUP(AD1050,$P$51:$T$60,5))*(1-$Y$26)*Q1057*VLOOKUP(AD1050,P1051:Q1060,2)</f>
        <v>7.7444842053888763E-4</v>
      </c>
      <c r="AE1057" s="155">
        <f>SQRT($T$57*VLOOKUP(AE1050,$P$51:$T$60,5))*(1-$Z$26)*Q1057*VLOOKUP(AE1050,P1051:Q1060,2)</f>
        <v>7.1485572249764485E-4</v>
      </c>
      <c r="AF1057" s="84">
        <f>$U$57*Q1057</f>
        <v>9.4011282942068956E-7</v>
      </c>
      <c r="AG1057" s="82"/>
      <c r="AH1057" s="65"/>
      <c r="AI1057" s="61"/>
      <c r="AJ1057" s="66" t="s">
        <v>587</v>
      </c>
      <c r="AK1057" s="61" t="e">
        <f>IF(ATAN(AK1056)&lt;0,ATAN(AK1056)+PI(),ATAN(AK1056))</f>
        <v>#NUM!</v>
      </c>
      <c r="AL1057" s="61"/>
      <c r="AM1057" s="50"/>
      <c r="AN1057" s="65"/>
      <c r="AO1057" s="65"/>
      <c r="AP1057" s="65"/>
      <c r="AQ1057" s="65"/>
      <c r="AR1057" s="81"/>
      <c r="AS1057" s="59">
        <v>7</v>
      </c>
      <c r="AT1057" s="61">
        <f t="shared" si="179"/>
        <v>4.9335284646156045E-2</v>
      </c>
      <c r="AU1057" s="61">
        <f>SUMPRODUCT(Q1051:Q1060,$AZ$51:$AZ$60)</f>
        <v>0.2348151482906079</v>
      </c>
      <c r="AV1057" s="68">
        <f>IF($AA$13,EXP((AT1057/AH1052)*(AQ1056-1)-LN(AQ1056-AH1052)-AH1051*(2*AU1057/AH1051-AT1057/AH1052)*LN((AQ1056+2.41421536*AH1052)/(AQ1056-0.41421536*AH1052))/(AH1052*2.82842713)      ),1)</f>
        <v>8.0117645940138651</v>
      </c>
    </row>
    <row r="1058" spans="14:58" x14ac:dyDescent="0.25">
      <c r="N1058" s="82"/>
      <c r="O1058" s="172"/>
      <c r="P1058" s="78">
        <v>8</v>
      </c>
      <c r="Q1058" s="61">
        <f>N1043/N1046</f>
        <v>8.8114409278777478E-2</v>
      </c>
      <c r="R1058" s="62"/>
      <c r="S1058" s="62"/>
      <c r="T1058" s="60"/>
      <c r="U1058" s="63"/>
      <c r="V1058" s="153">
        <f>SQRT($T$58*VLOOKUP(V1050,$P$51:$T$60,5))*(1-$Q$27)*Q1058*VLOOKUP(V1050,P1051:Q1060,2)</f>
        <v>1.5094614876596545E-3</v>
      </c>
      <c r="W1058" s="61">
        <f>SQRT($T$58*VLOOKUP(W1050,$P$51:$T$60,5))*(1-$R$27)*Q1058*VLOOKUP(W1050,P1051:Q1060,2)</f>
        <v>3.9072066888124592E-3</v>
      </c>
      <c r="X1058" s="61">
        <f>SQRT($T$58*VLOOKUP(X1050,$P$51:$T$60,5))*(1-$S$27)*Q1058*VLOOKUP(X1050,P1051:Q1060,2)</f>
        <v>6.3191281039796428E-3</v>
      </c>
      <c r="Y1058" s="61">
        <f>SQRT($T$58*VLOOKUP(Y1050,$P$51:$T$60,5))*(1-$T$27)*Q1058*VLOOKUP(Y1050,P1051:Q1060,2)</f>
        <v>8.368547863422466E-3</v>
      </c>
      <c r="Z1058" s="61">
        <f>SQRT($T$58*VLOOKUP(Z1050,$P$51:$T$60,5))*(1-$U$27)*Q1058*VLOOKUP(Z1050,P1051:Q1060,2)</f>
        <v>8.1973699568869771E-3</v>
      </c>
      <c r="AA1058" s="61">
        <f>SQRT($T$58*VLOOKUP(AA1050,$P$51:$T$60,5))*(1-$V$27)*Q1058*VLOOKUP(AA1050,P1051:Q1060,2)</f>
        <v>1.0629057498755104E-2</v>
      </c>
      <c r="AB1058" s="61">
        <f>SQRT($T$58*VLOOKUP(AB1050,$P$51:$T$60,5))*(1-$W$27)*Q1058*VLOOKUP(AB1050,P1051:Q1060,2)</f>
        <v>6.639308704802368E-4</v>
      </c>
      <c r="AC1058" s="61">
        <f>SQRT($T$58*VLOOKUP(AC1050,$P$51:$T$60,5))*(1-$X$27)*Q1058*VLOOKUP(AC1050,P1051:Q1060,2)</f>
        <v>3.1592017140088359E-3</v>
      </c>
      <c r="AD1058" s="61">
        <f>SQRT($T$58*VLOOKUP(AD1050,$P$51:$T$60,5))*(1-$Y$27)*Q1058*VLOOKUP(AD1050,P1051:Q1060,2)</f>
        <v>4.1087068784431014E-3</v>
      </c>
      <c r="AE1058" s="155">
        <f>SQRT($T$58*VLOOKUP(AE1050,$P$51:$T$60,5))*(1-$Z$27)*Q1058*VLOOKUP(AE1050,P1051:Q1060,2)</f>
        <v>3.5743535881232929E-3</v>
      </c>
      <c r="AF1058" s="84">
        <f>$U$58*Q1058</f>
        <v>2.350565294804274E-6</v>
      </c>
      <c r="AG1058" s="59" t="s">
        <v>582</v>
      </c>
      <c r="AH1058" s="61">
        <f>AH1054*AH1055/6-AH1056/2-AH1054^3/27</f>
        <v>-2.165163274736856E-2</v>
      </c>
      <c r="AI1058" s="61"/>
      <c r="AJ1058" s="66" t="s">
        <v>573</v>
      </c>
      <c r="AK1058" s="61" t="e">
        <f>2*SQRT(AH1059)*COS(AK1057/3)-AH1054/3</f>
        <v>#NUM!</v>
      </c>
      <c r="AL1058" s="69" t="e">
        <f>AK1058^3+AH1054*AK1058^2+AH1055*AK1058+AH1056</f>
        <v>#NUM!</v>
      </c>
      <c r="AM1058" s="50"/>
      <c r="AN1058" s="65"/>
      <c r="AO1058" s="65"/>
      <c r="AP1058" s="65"/>
      <c r="AQ1058" s="65"/>
      <c r="AR1058" s="81"/>
      <c r="AS1058" s="59">
        <v>8</v>
      </c>
      <c r="AT1058" s="61">
        <f t="shared" si="179"/>
        <v>5.4723128868748194E-2</v>
      </c>
      <c r="AU1058" s="61">
        <f>SUMPRODUCT(Q1051:Q1060,$BA$51:$BA$60)</f>
        <v>0.48175149864998329</v>
      </c>
      <c r="AV1058" s="68">
        <f>IF($AA$14,EXP((AT1058/AH1052)*(AQ1056-1)-LN(AQ1056-AH1052)-AH1051*(2*AU1058/AH1051-AT1058/AH1052)*LN((AQ1056+2.41421536*AH1052)/(AQ1056-0.41421536*AH1052))/(AH1052*2.82842713)      ),1)</f>
        <v>1.1867180463947431</v>
      </c>
    </row>
    <row r="1059" spans="14:58" x14ac:dyDescent="0.25">
      <c r="N1059" s="82"/>
      <c r="O1059" s="172"/>
      <c r="P1059" s="78">
        <v>9</v>
      </c>
      <c r="Q1059" s="61">
        <f>N1044/N1046</f>
        <v>0.10887503245898644</v>
      </c>
      <c r="R1059" s="62"/>
      <c r="S1059" s="62"/>
      <c r="T1059" s="60"/>
      <c r="U1059" s="63"/>
      <c r="V1059" s="153">
        <f>SQRT($T$59*VLOOKUP(V1050,$P$51:$T$60,5))*(1-$Q$28)*Q1059*VLOOKUP(V1050,P1051:Q1060,2)</f>
        <v>2.1938973749687416E-3</v>
      </c>
      <c r="W1059" s="61">
        <f>SQRT($T$59*VLOOKUP(W1050,$P$51:$T$60,5))*(1-$R$28)*Q1059*VLOOKUP(W1050,P1051:Q1060,2)</f>
        <v>5.9471164830769046E-3</v>
      </c>
      <c r="X1059" s="61">
        <f>SQRT($T$59*VLOOKUP(X1050,$P$51:$T$60,5))*(1-$S$28)*Q1059*VLOOKUP(X1050,P1051:Q1060,2)</f>
        <v>9.482550730357555E-3</v>
      </c>
      <c r="Y1059" s="61">
        <f>SQRT($T$59*VLOOKUP(Y1050,$P$51:$T$60,5))*(1-$T$28)*Q1059*VLOOKUP(Y1050,P1051:Q1060,2)</f>
        <v>1.3912775631755239E-2</v>
      </c>
      <c r="Z1059" s="61">
        <f>SQRT($T$59*VLOOKUP(Z1050,$P$51:$T$60,5))*(1-$U$28)*Q1059*VLOOKUP(Z1050,P1051:Q1060,2)</f>
        <v>1.2786006307952203E-2</v>
      </c>
      <c r="AA1059" s="61">
        <f>SQRT($T$59*VLOOKUP(AA1050,$P$51:$T$60,5))*(1-$V$28)*Q1059*VLOOKUP(AA1050,P1051:Q1060,2)</f>
        <v>1.6348249020684904E-2</v>
      </c>
      <c r="AB1059" s="61">
        <f>SQRT($T$59*VLOOKUP(AB1050,$P$51:$T$60,5))*(1-$W$28)*Q1059*VLOOKUP(AB1050,P1051:Q1060,2)</f>
        <v>7.7444842053888763E-4</v>
      </c>
      <c r="AC1059" s="61">
        <f>SQRT($T$59*VLOOKUP(AC1050,$P$51:$T$60,5))*(1-$X$28)*Q1059*VLOOKUP(AC1050,P1051:Q1060,2)</f>
        <v>4.1087068784431014E-3</v>
      </c>
      <c r="AD1059" s="61">
        <f>SQRT($T$59*VLOOKUP(AD1050,$P$51:$T$60,5))*(1-$Y$28)*Q1059*VLOOKUP(AD1050,P1051:Q1060,2)</f>
        <v>6.5590705693434545E-3</v>
      </c>
      <c r="AE1059" s="155">
        <f>SQRT($T$59*VLOOKUP(AE1050,$P$51:$T$60,5))*(1-$Z$28)*Q1059*VLOOKUP(AE1050,P1051:Q1060,2)</f>
        <v>5.451174708674838E-3</v>
      </c>
      <c r="AF1059" s="84">
        <f>$U$59*Q1059</f>
        <v>2.9410262625552335E-6</v>
      </c>
      <c r="AG1059" s="59" t="s">
        <v>558</v>
      </c>
      <c r="AH1059" s="61">
        <f>AH1054^2/9-AH1055/3</f>
        <v>-0.1037556737712502</v>
      </c>
      <c r="AI1059" s="61"/>
      <c r="AJ1059" s="66" t="s">
        <v>574</v>
      </c>
      <c r="AK1059" s="61" t="e">
        <f>2*SQRT(AH1059)*COS((AK1057+2*PI())/3)-AH1054/3</f>
        <v>#NUM!</v>
      </c>
      <c r="AL1059" s="69" t="e">
        <f>AK1059^3+AK1059^2*AH1054+AK1059*AH1055+AH1056</f>
        <v>#NUM!</v>
      </c>
      <c r="AM1059" s="50"/>
      <c r="AN1059" s="65"/>
      <c r="AO1059" s="50"/>
      <c r="AP1059" s="65"/>
      <c r="AQ1059" s="65"/>
      <c r="AR1059" s="81"/>
      <c r="AS1059" s="59">
        <v>9</v>
      </c>
      <c r="AT1059" s="61">
        <f t="shared" si="179"/>
        <v>5.5413571276127595E-2</v>
      </c>
      <c r="AU1059" s="61">
        <f>SUMPRODUCT(Q1051:Q1060,$BB$51:$BB$60)</f>
        <v>0.59958801671221862</v>
      </c>
      <c r="AV1059" s="68">
        <f>IF($AA$15,EXP((AT1059/AH1052)*(AQ1056-1)-LN(AQ1056-AH1052)-AH1051*(2*AU1059/AH1051-AT1059/AH1052)*LN((AQ1056+2.41421536*AH1052)/(AQ1056-0.41421536*AH1052))/(AH1052*2.82842713)      ),1)</f>
        <v>0.45596616122409572</v>
      </c>
    </row>
    <row r="1060" spans="14:58" x14ac:dyDescent="0.25">
      <c r="N1060" s="82"/>
      <c r="O1060" s="172"/>
      <c r="P1060" s="78">
        <v>10</v>
      </c>
      <c r="Q1060" s="61">
        <f>N1045/N1046</f>
        <v>9.6045979877510138E-2</v>
      </c>
      <c r="R1060" s="62"/>
      <c r="S1060" s="62"/>
      <c r="T1060" s="60"/>
      <c r="U1060" s="63"/>
      <c r="V1060" s="153">
        <f>SQRT($T$60*VLOOKUP(V1050,$P$51:$T$60,5))*(1-$Q$29)*Q1060*VLOOKUP(V1050,P1051:Q1060,2)</f>
        <v>1.9477331798708861E-3</v>
      </c>
      <c r="W1060" s="61">
        <f>SQRT($T$60*VLOOKUP(W1050,$P$51:$T$60,5))*(1-$R$29)*Q1060*VLOOKUP(W1050,P1051:Q1060,2)</f>
        <v>5.3437297635115302E-3</v>
      </c>
      <c r="X1060" s="61">
        <f>SQRT($T$60*VLOOKUP(X1050,$P$51:$T$60,5))*(1-$S$29)*Q1060*VLOOKUP(X1050,P1051:Q1060,2)</f>
        <v>8.6393865235248491E-3</v>
      </c>
      <c r="Y1060" s="61">
        <f>SQRT($T$60*VLOOKUP(Y1050,$P$51:$T$60,5))*(1-$T$29)*Q1060*VLOOKUP(Y1050,P1051:Q1060,2)</f>
        <v>1.0496675165995993E-2</v>
      </c>
      <c r="Z1060" s="61">
        <f>SQRT($T$60*VLOOKUP(Z1050,$P$51:$T$60,5))*(1-$U$29)*Q1060*VLOOKUP(Z1050,P1051:Q1060,2)</f>
        <v>1.1155065762635674E-2</v>
      </c>
      <c r="AA1060" s="61">
        <f>SQRT($T$60*VLOOKUP(AA1050,$P$51:$T$60,5))*(1-$V$29)*Q1060*VLOOKUP(AA1050,P1051:Q1060,2)</f>
        <v>1.450038225837369E-2</v>
      </c>
      <c r="AB1060" s="61">
        <f>SQRT($T$60*VLOOKUP(AB1050,$P$51:$T$60,5))*(1-$W$29)*Q1060*VLOOKUP(AB1050,P1051:Q1060,2)</f>
        <v>7.1485572249764485E-4</v>
      </c>
      <c r="AC1060" s="61">
        <f>SQRT($T$60*VLOOKUP(AC1050,$P$51:$T$60,5))*(1-$X$29)*Q1060*VLOOKUP(AC1050,P1051:Q1060,2)</f>
        <v>3.5743535881232924E-3</v>
      </c>
      <c r="AD1060" s="61">
        <f>SQRT($T$60*VLOOKUP(AD1050,$P$51:$T$60,5))*(1-$Y$29)*Q1060*VLOOKUP(AD1050,P1051:Q1060,2)</f>
        <v>5.4511747086748372E-3</v>
      </c>
      <c r="AE1060" s="155">
        <f>SQRT($T$60*VLOOKUP(AE1050,$P$51:$T$60,5))*(1-$Z$29)*Q1060*VLOOKUP(AE1050,P1051:Q1060,2)</f>
        <v>4.5304140869261338E-3</v>
      </c>
      <c r="AF1060" s="84">
        <f>$U$60*Q1060</f>
        <v>3.4840553871940013E-6</v>
      </c>
      <c r="AG1060" s="59" t="s">
        <v>72</v>
      </c>
      <c r="AH1060" s="63">
        <f>AH1058^2-AH1059^3</f>
        <v>1.585747913506809E-3</v>
      </c>
      <c r="AI1060" s="61"/>
      <c r="AJ1060" s="66" t="s">
        <v>575</v>
      </c>
      <c r="AK1060" s="61" t="e">
        <f>2*SQRT(AH1059)*COS((AK1057+4*PI())/3)-AH1054/3</f>
        <v>#NUM!</v>
      </c>
      <c r="AL1060" s="69" t="e">
        <f>AK1060^3+AK1060^2*AH1054+AH1055*AK1060+AH1056</f>
        <v>#NUM!</v>
      </c>
      <c r="AM1060" s="50"/>
      <c r="AN1060" s="65"/>
      <c r="AO1060" s="50"/>
      <c r="AP1060" s="65"/>
      <c r="AQ1060" s="65"/>
      <c r="AR1060" s="81"/>
      <c r="AS1060" s="59">
        <v>10</v>
      </c>
      <c r="AT1060" s="61">
        <f t="shared" si="179"/>
        <v>7.4413442121268769E-2</v>
      </c>
      <c r="AU1060" s="61">
        <f>SUMPRODUCT(Q1051:Q1060,$BC$51:$BC$60)</f>
        <v>0.58144344983031615</v>
      </c>
      <c r="AV1060" s="68">
        <f>IF($AA$16,EXP((AT1060/AH1052)*(AQ1056-1)-LN(AQ1056-AH1052)-AH1051*(2*AU1060/AH1051-AT1060/AH1052)*LN((AQ1056+2.41421536*AH1052)/(AQ1056-0.41421536*AH1052))/(AH1052*2.82842713)      ),1)</f>
        <v>0.8364281894138712</v>
      </c>
      <c r="AW1060" s="65"/>
      <c r="AX1060" s="65"/>
      <c r="AY1060" s="65"/>
      <c r="AZ1060" s="65"/>
      <c r="BA1060" s="65"/>
      <c r="BB1060" s="65"/>
      <c r="BC1060" s="65"/>
      <c r="BD1060" s="65"/>
    </row>
    <row r="1061" spans="14:58" x14ac:dyDescent="0.25">
      <c r="N1061" s="173"/>
      <c r="O1061" s="80"/>
      <c r="P1061" s="93"/>
      <c r="Q1061" s="72">
        <f>SUM(Q1051:Q1060)</f>
        <v>1</v>
      </c>
      <c r="R1061" s="73"/>
      <c r="S1061" s="73"/>
      <c r="T1061" s="73"/>
      <c r="U1061" s="73"/>
      <c r="V1061" s="70"/>
      <c r="W1061" s="73"/>
      <c r="X1061" s="73"/>
      <c r="Y1061" s="73"/>
      <c r="Z1061" s="73"/>
      <c r="AA1061" s="73"/>
      <c r="AB1061" s="73"/>
      <c r="AC1061" s="73"/>
      <c r="AD1061" s="73"/>
      <c r="AE1061" s="88">
        <f>SUM(V1051:AE1060)</f>
        <v>0.98094535243175673</v>
      </c>
      <c r="AF1061" s="85">
        <f>SUM(AF1051:AF1060)</f>
        <v>5.2198758008787822E-5</v>
      </c>
      <c r="AG1061" s="70"/>
      <c r="AH1061" s="73"/>
      <c r="AI1061" s="74"/>
      <c r="AJ1061" s="75"/>
      <c r="AK1061" s="74"/>
      <c r="AL1061" s="74"/>
      <c r="AM1061" s="76"/>
      <c r="AN1061" s="73"/>
      <c r="AO1061" s="76"/>
      <c r="AP1061" s="73"/>
      <c r="AQ1061" s="73"/>
      <c r="AR1061" s="80"/>
      <c r="AS1061" s="70"/>
      <c r="AT1061" s="73"/>
      <c r="AU1061" s="73"/>
      <c r="AV1061" s="77"/>
      <c r="AW1061" s="65"/>
      <c r="AX1061" s="65"/>
      <c r="AY1061" s="65"/>
      <c r="AZ1061" s="65"/>
      <c r="BA1061" s="65"/>
      <c r="BB1061" s="65"/>
      <c r="BC1061" s="65"/>
      <c r="BD1061" s="65"/>
    </row>
    <row r="1062" spans="14:58" x14ac:dyDescent="0.25">
      <c r="N1062" s="82" t="s">
        <v>590</v>
      </c>
      <c r="O1062" s="81"/>
      <c r="P1062" s="171"/>
      <c r="Q1062" s="57" t="s">
        <v>560</v>
      </c>
      <c r="R1062" s="55"/>
      <c r="S1062" s="55"/>
      <c r="T1062" s="55"/>
      <c r="U1062" s="56"/>
      <c r="V1062" s="54">
        <v>1</v>
      </c>
      <c r="W1062" s="55">
        <v>2</v>
      </c>
      <c r="X1062" s="55">
        <v>3</v>
      </c>
      <c r="Y1062" s="55">
        <v>4</v>
      </c>
      <c r="Z1062" s="55">
        <v>5</v>
      </c>
      <c r="AA1062" s="55">
        <v>6</v>
      </c>
      <c r="AB1062" s="55">
        <v>7</v>
      </c>
      <c r="AC1062" s="55">
        <v>8</v>
      </c>
      <c r="AD1062" s="55">
        <v>9</v>
      </c>
      <c r="AE1062" s="58">
        <v>10</v>
      </c>
      <c r="AF1062" s="83"/>
      <c r="AG1062" s="54"/>
      <c r="AH1062" s="55"/>
      <c r="AI1062" s="55"/>
      <c r="AJ1062" s="55"/>
      <c r="AK1062" s="55"/>
      <c r="AL1062" s="55"/>
      <c r="AM1062" s="55"/>
      <c r="AN1062" s="55"/>
      <c r="AO1062" s="55"/>
      <c r="AP1062" s="55"/>
      <c r="AQ1062" s="55"/>
      <c r="AR1062" s="58"/>
      <c r="AS1062" s="54"/>
      <c r="AT1062" s="55" t="s">
        <v>565</v>
      </c>
      <c r="AU1062" s="55" t="s">
        <v>577</v>
      </c>
      <c r="AV1062" s="58" t="s">
        <v>590</v>
      </c>
      <c r="AW1062" s="65"/>
      <c r="AX1062" s="65"/>
      <c r="AY1062" s="65"/>
      <c r="AZ1062" s="65"/>
      <c r="BA1062" s="65"/>
      <c r="BB1062" s="65"/>
      <c r="BC1062" s="65"/>
      <c r="BD1062" s="65"/>
    </row>
    <row r="1063" spans="14:58" x14ac:dyDescent="0.25">
      <c r="N1063" s="82"/>
      <c r="O1063" s="81"/>
      <c r="P1063" s="78">
        <v>1</v>
      </c>
      <c r="Q1063" s="61">
        <f>O1036/O1046</f>
        <v>0.20818020922348165</v>
      </c>
      <c r="R1063" s="60"/>
      <c r="S1063" s="60"/>
      <c r="T1063" s="61"/>
      <c r="U1063" s="62"/>
      <c r="V1063" s="153">
        <f>SQRT($T$51*VLOOKUP(V1062,$P$51:$T$60,5))*(1-$Q$20)*Q1063*VLOOKUP(V1062,P1063:Q1072,2)</f>
        <v>8.9009970038128831E-3</v>
      </c>
      <c r="W1063" s="61">
        <f>SQRT($T$51*VLOOKUP(W1062,$P$51:$T$60,5))*(1-$R$20)*Q1063*VLOOKUP(W1062,P1063:Q1072,2)</f>
        <v>6.9600179751591286E-3</v>
      </c>
      <c r="X1063" s="61">
        <f>SQRT($T$51*VLOOKUP(X1062,$P$51:$T$60,5))*(1-$S$20)*Q1063*VLOOKUP(X1062,P1063:Q1072,2)</f>
        <v>3.9876822454023081E-3</v>
      </c>
      <c r="Y1063" s="61">
        <f>SQRT($T$51*VLOOKUP(Y1062,$P$51:$T$60,5))*(1-$T$20)*Q1063*VLOOKUP(Y1062,P1063:Q1072,2)</f>
        <v>2.4474962224208972E-3</v>
      </c>
      <c r="Z1063" s="61">
        <f>SQRT($T$51*VLOOKUP(Z1062,$P$51:$T$60,5))*(1-$U$20)*Q1063*VLOOKUP(Z1062,P1063:Q1072,2)</f>
        <v>2.4091901701945172E-3</v>
      </c>
      <c r="AA1063" s="61">
        <f>SQRT($T$51*VLOOKUP(AA1062,$P$51:$T$60,5))*(1-$V$20)*Q1063*VLOOKUP(AA1062,P1063:Q1072,2)</f>
        <v>1.190282991441043E-3</v>
      </c>
      <c r="AB1063" s="61">
        <f>SQRT($T$51*VLOOKUP(AB1062,$P$51:$T$60,5))*(1-$W$20)*Q1063*VLOOKUP(AB1062,P1063:Q1072,2)</f>
        <v>7.8671584733929229E-3</v>
      </c>
      <c r="AC1063" s="61">
        <f>SQRT($T$51*VLOOKUP(AC1062,$P$51:$T$60,5))*(1-$X$20)*Q1063*VLOOKUP(AC1062,P1063:Q1072,2)</f>
        <v>7.4875285976030801E-3</v>
      </c>
      <c r="AD1063" s="61">
        <f>SQRT($T$51*VLOOKUP(AD1062,$P$51:$T$60,5))*(1-$Y$20)*Q1063*VLOOKUP(AD1062,P1063:Q1072,2)</f>
        <v>4.6520557136571139E-3</v>
      </c>
      <c r="AE1063" s="155">
        <f>SQRT($T$51*VLOOKUP(AE1062,$P$51:$T$60,5))*(1-$Z$20)*Q1063*VLOOKUP(AE1062,P1063:Q1072,2)</f>
        <v>7.2659693191647568E-3</v>
      </c>
      <c r="AF1063" s="84">
        <f>$U$51*Q1063</f>
        <v>5.5796125100843134E-6</v>
      </c>
      <c r="AG1063" s="59" t="s">
        <v>69</v>
      </c>
      <c r="AH1063" s="61">
        <f>$AE$10*AE1073*100000/($T$3*$AE$9)^2</f>
        <v>0.27169056805350822</v>
      </c>
      <c r="AI1063" s="65" t="s">
        <v>583</v>
      </c>
      <c r="AJ1063" s="66" t="s">
        <v>573</v>
      </c>
      <c r="AK1063" s="61">
        <f>(AH1070+SQRT(AH1072))^(1/3)+(AH1070-SQRT(AH1072))^(1/3)-AH1066/3</f>
        <v>0.79388090927444144</v>
      </c>
      <c r="AL1063" s="63">
        <f>AK1063^3+AH1066*AK1063^2+AH1067*AK1063+AH1068</f>
        <v>2.2551405187698492E-17</v>
      </c>
      <c r="AM1063" s="65" t="s">
        <v>573</v>
      </c>
      <c r="AN1063" s="61">
        <f>IF(AH1072&gt;=0,AK1063,AK1070)</f>
        <v>0.79388090927444144</v>
      </c>
      <c r="AO1063" s="61">
        <f>IF(AN1063&lt;AN1064,AN1064,AN1063)</f>
        <v>0.79388090927444144</v>
      </c>
      <c r="AP1063" s="61">
        <f>AO1063</f>
        <v>0.79388090927444144</v>
      </c>
      <c r="AQ1063" s="67">
        <f>IF(AP1063&lt;AP1064,AP1064,AP1063)</f>
        <v>0.79388090927444144</v>
      </c>
      <c r="AR1063" s="81"/>
      <c r="AS1063" s="59">
        <v>1</v>
      </c>
      <c r="AT1063" s="61">
        <f>AT1051</f>
        <v>5.4980683411787988E-2</v>
      </c>
      <c r="AU1063" s="61">
        <f>SUMPRODUCT(Q1063:Q1072,$AT$51:$AT$60)</f>
        <v>0.21494880880873832</v>
      </c>
      <c r="AV1063" s="68">
        <f>IF($AA$7,EXP((AT1063/AH1064)*(AQ1068-1)-LN(AQ1068-AH1064)-AH1063*(2*AU1063/AH1063-AT1063/AH1064)*LN((AQ1068+2.41421536*AH1064)/(AQ1068-0.41421536*AH1064))/(AH1064*2.82842713)      ),1)</f>
        <v>0.91217855429395356</v>
      </c>
      <c r="AW1063" s="61"/>
      <c r="AX1063" s="61"/>
      <c r="AY1063" s="61"/>
      <c r="AZ1063" s="61"/>
      <c r="BA1063" s="61"/>
      <c r="BB1063" s="61"/>
      <c r="BC1063" s="61"/>
      <c r="BD1063" s="65"/>
    </row>
    <row r="1064" spans="14:58" x14ac:dyDescent="0.25">
      <c r="N1064" s="82"/>
      <c r="O1064" s="81"/>
      <c r="P1064" s="78">
        <v>2</v>
      </c>
      <c r="Q1064" s="61">
        <f>O1037/O1046</f>
        <v>9.3710882532993464E-2</v>
      </c>
      <c r="R1064" s="60"/>
      <c r="S1064" s="60"/>
      <c r="T1064" s="61"/>
      <c r="U1064" s="62"/>
      <c r="V1064" s="153">
        <f>SQRT($T$52*VLOOKUP(V1062,$P$51:$T$60,5))*(1-$Q$21)*Q1064*VLOOKUP(V1062,P1063:Q1072,2)</f>
        <v>6.9600179751591286E-3</v>
      </c>
      <c r="W1064" s="61">
        <f>SQRT($T$52*VLOOKUP(W1062,$P$51:$T$60,5))*(1-$R$21)*Q1064*VLOOKUP(W1062,P1063:Q1072,2)</f>
        <v>5.4141049119418531E-3</v>
      </c>
      <c r="X1064" s="61">
        <f>SQRT($T$52*VLOOKUP(X1062,$P$51:$T$60,5))*(1-$S$21)*Q1064*VLOOKUP(X1062,P1063:Q1072,2)</f>
        <v>3.1507188336027977E-3</v>
      </c>
      <c r="Y1064" s="61">
        <f>SQRT($T$52*VLOOKUP(Y1062,$P$51:$T$60,5))*(1-$T$21)*Q1064*VLOOKUP(Y1062,P1063:Q1072,2)</f>
        <v>1.7488370222002033E-3</v>
      </c>
      <c r="Z1064" s="61">
        <f>SQRT($T$52*VLOOKUP(Z1062,$P$51:$T$60,5))*(1-$U$21)*Q1064*VLOOKUP(Z1062,P1063:Q1072,2)</f>
        <v>1.9412339675453905E-3</v>
      </c>
      <c r="AA1064" s="61">
        <f>SQRT($T$52*VLOOKUP(AA1062,$P$51:$T$60,5))*(1-$V$21)*Q1064*VLOOKUP(AA1062,P1063:Q1072,2)</f>
        <v>9.4275510521465663E-4</v>
      </c>
      <c r="AB1064" s="61">
        <f>SQRT($T$52*VLOOKUP(AB1062,$P$51:$T$60,5))*(1-$W$21)*Q1064*VLOOKUP(AB1062,P1063:Q1072,2)</f>
        <v>6.0064834388260276E-3</v>
      </c>
      <c r="AC1064" s="61">
        <f>SQRT($T$52*VLOOKUP(AC1062,$P$51:$T$60,5))*(1-$X$21)*Q1064*VLOOKUP(AC1062,P1063:Q1072,2)</f>
        <v>5.5804403511227072E-3</v>
      </c>
      <c r="AD1064" s="61">
        <f>SQRT($T$52*VLOOKUP(AD1062,$P$51:$T$60,5))*(1-$Y$21)*Q1064*VLOOKUP(AD1062,P1063:Q1072,2)</f>
        <v>3.6309533655359593E-3</v>
      </c>
      <c r="AE1064" s="155">
        <f>SQRT($T$52*VLOOKUP(AE1062,$P$51:$T$60,5))*(1-$Z$21)*Q1064*VLOOKUP(AE1062,P1063:Q1072,2)</f>
        <v>5.7397663252449251E-3</v>
      </c>
      <c r="AF1064" s="84">
        <f>$U$52*Q1064</f>
        <v>3.7906141339816622E-6</v>
      </c>
      <c r="AG1064" s="59" t="s">
        <v>65</v>
      </c>
      <c r="AH1064" s="61">
        <f>AF1073*$AE$10*100000/($T$3*$AE$9)</f>
        <v>6.5231209621952668E-2</v>
      </c>
      <c r="AI1064" s="61"/>
      <c r="AJ1064" s="66" t="s">
        <v>574</v>
      </c>
      <c r="AK1064" s="66" t="e">
        <f>1/0</f>
        <v>#DIV/0!</v>
      </c>
      <c r="AL1064" s="61"/>
      <c r="AM1064" s="65" t="s">
        <v>574</v>
      </c>
      <c r="AN1064" s="66">
        <f>IF(AH1072&gt;=0,0,AK1071)</f>
        <v>0</v>
      </c>
      <c r="AO1064" s="61">
        <f>IF(AN1063&lt;AN1064,AN1063,AN1064)</f>
        <v>0</v>
      </c>
      <c r="AP1064" s="61">
        <f>IF(AO1064&lt;AO1065,AO1065,AO1064)</f>
        <v>0</v>
      </c>
      <c r="AQ1064" s="67">
        <f>IF(AP1063&lt;AP1064,AP1063,AP1064)</f>
        <v>0</v>
      </c>
      <c r="AR1064" s="81"/>
      <c r="AS1064" s="59">
        <v>2</v>
      </c>
      <c r="AT1064" s="61">
        <f t="shared" ref="AT1064:AT1072" si="180">AT1052</f>
        <v>8.2978405430088234E-2</v>
      </c>
      <c r="AU1064" s="61">
        <f>SUMPRODUCT(Q1063:Q1072,$AU$51:$AU$60)</f>
        <v>0.36926200279052146</v>
      </c>
      <c r="AV1064" s="68">
        <f>IF($AA$8,EXP((AT1064/AH1064)*(AQ1068-1)-LN(AQ1068-AH1064)-AH1063*(2*AU1064/AH1063-AT1064/AH1064)*LN((AQ1068+2.41421536*AH1064)/(AQ1068-0.41421536*AH1064))/(AH1064*2.82842713)      ),1)</f>
        <v>0.66713929601782029</v>
      </c>
      <c r="AW1064" s="61"/>
      <c r="AX1064" s="61"/>
      <c r="AY1064" s="61"/>
      <c r="AZ1064" s="61"/>
      <c r="BA1064" s="61"/>
      <c r="BB1064" s="61"/>
      <c r="BC1064" s="61"/>
      <c r="BD1064" s="65"/>
    </row>
    <row r="1065" spans="14:58" x14ac:dyDescent="0.25">
      <c r="N1065" s="82"/>
      <c r="O1065" s="81"/>
      <c r="P1065" s="78">
        <v>3</v>
      </c>
      <c r="Q1065" s="61">
        <f>O1038/O1046</f>
        <v>3.9849094303482172E-2</v>
      </c>
      <c r="R1065" s="60"/>
      <c r="S1065" s="60"/>
      <c r="T1065" s="61"/>
      <c r="U1065" s="62"/>
      <c r="V1065" s="153">
        <f>SQRT($T$53*VLOOKUP(V1062,$P$51:$T$60,5))*(1-$Q$22)*Q1065*VLOOKUP(V1062,P1063:Q1072,2)</f>
        <v>3.9876822454023081E-3</v>
      </c>
      <c r="W1065" s="61">
        <f>SQRT($T$53*VLOOKUP(W1062,$P$51:$T$60,5))*(1-$R$22)*Q1065*VLOOKUP(W1062,P1063:Q1072,2)</f>
        <v>3.1507188336027977E-3</v>
      </c>
      <c r="X1065" s="61">
        <f>SQRT($T$53*VLOOKUP(X1062,$P$51:$T$60,5))*(1-$S$22)*Q1065*VLOOKUP(X1062,P1063:Q1072,2)</f>
        <v>1.8375899400630044E-3</v>
      </c>
      <c r="Y1065" s="61">
        <f>SQRT($T$53*VLOOKUP(Y1062,$P$51:$T$60,5))*(1-$T$22)*Q1065*VLOOKUP(Y1062,P1063:Q1072,2)</f>
        <v>1.1233273556986948E-3</v>
      </c>
      <c r="Z1065" s="61">
        <f>SQRT($T$53*VLOOKUP(Z1062,$P$51:$T$60,5))*(1-$U$22)*Q1065*VLOOKUP(Z1062,P1063:Q1072,2)</f>
        <v>1.1321738928961747E-3</v>
      </c>
      <c r="AA1065" s="61">
        <f>SQRT($T$53*VLOOKUP(AA1062,$P$51:$T$60,5))*(1-$V$22)*Q1065*VLOOKUP(AA1062,P1063:Q1072,2)</f>
        <v>5.3877490914168988E-4</v>
      </c>
      <c r="AB1065" s="61">
        <f>SQRT($T$53*VLOOKUP(AB1062,$P$51:$T$60,5))*(1-$W$22)*Q1065*VLOOKUP(AB1062,P1063:Q1072,2)</f>
        <v>3.3749712178004986E-3</v>
      </c>
      <c r="AC1065" s="61">
        <f>SQRT($T$53*VLOOKUP(AC1062,$P$51:$T$60,5))*(1-$X$22)*Q1065*VLOOKUP(AC1062,P1063:Q1072,2)</f>
        <v>3.2814388813621892E-3</v>
      </c>
      <c r="AD1065" s="61">
        <f>SQRT($T$53*VLOOKUP(AD1062,$P$51:$T$60,5))*(1-$Y$22)*Q1065*VLOOKUP(AD1062,P1063:Q1072,2)</f>
        <v>2.1049630482960057E-3</v>
      </c>
      <c r="AE1065" s="155">
        <f>SQRT($T$53*VLOOKUP(AE1062,$P$51:$T$60,5))*(1-$Z$22)*Q1065*VLOOKUP(AE1062,P1063:Q1072,2)</f>
        <v>3.3739427151943642E-3</v>
      </c>
      <c r="AF1065" s="84">
        <f>$U$53*Q1065</f>
        <v>2.245271657483037E-6</v>
      </c>
      <c r="AG1065" s="82"/>
      <c r="AH1065" s="65"/>
      <c r="AI1065" s="61"/>
      <c r="AJ1065" s="66" t="s">
        <v>575</v>
      </c>
      <c r="AK1065" s="66" t="e">
        <f>1/0</f>
        <v>#DIV/0!</v>
      </c>
      <c r="AL1065" s="61"/>
      <c r="AM1065" s="65" t="s">
        <v>575</v>
      </c>
      <c r="AN1065" s="66">
        <f>IF(AH1072&gt;=0,0,AK1072)</f>
        <v>0</v>
      </c>
      <c r="AO1065" s="61">
        <f>AN1065</f>
        <v>0</v>
      </c>
      <c r="AP1065" s="61">
        <f>IF(AO1064&lt;AO1065,AO1064,AO1065)</f>
        <v>0</v>
      </c>
      <c r="AQ1065" s="67">
        <f>AP1065</f>
        <v>0</v>
      </c>
      <c r="AR1065" s="81"/>
      <c r="AS1065" s="59">
        <v>3</v>
      </c>
      <c r="AT1065" s="61">
        <f t="shared" si="180"/>
        <v>0.11558353539329831</v>
      </c>
      <c r="AU1065" s="61">
        <f>SUMPRODUCT(Q1063:Q1072,$AV$51:$AV$60)</f>
        <v>0.50489602454595173</v>
      </c>
      <c r="AV1065" s="68">
        <f>IF($AA$9,EXP((AT1065/AH1064)*(AQ1068-1)-LN(AQ1068-AH1064)-AH1063*(2*AU1065/AH1063-AT1065/AH1064)*LN((AQ1068+2.41421536*AH1064)/(AQ1068-0.41421536*AH1064))/(AH1064*2.82842713)      ),1)</f>
        <v>0.51372088736236776</v>
      </c>
      <c r="AW1065" s="61"/>
      <c r="AX1065" s="61"/>
      <c r="AY1065" s="61"/>
      <c r="AZ1065" s="61"/>
      <c r="BA1065" s="61"/>
      <c r="BB1065" s="61"/>
      <c r="BC1065" s="61"/>
    </row>
    <row r="1066" spans="14:58" x14ac:dyDescent="0.25">
      <c r="N1066" s="82"/>
      <c r="O1066" s="81"/>
      <c r="P1066" s="78">
        <v>4</v>
      </c>
      <c r="Q1066" s="61">
        <f>O1039/O1046</f>
        <v>1.9272764549342351E-2</v>
      </c>
      <c r="R1066" s="60"/>
      <c r="S1066" s="60"/>
      <c r="T1066" s="61"/>
      <c r="U1066" s="62"/>
      <c r="V1066" s="153">
        <f>SQRT($T$54*VLOOKUP(V1062,$P$51:$T$60,5))*(1-$Q$23)*Q1066*VLOOKUP(V1062,P1063:Q1072,2)</f>
        <v>2.4474962224208972E-3</v>
      </c>
      <c r="W1066" s="61">
        <f>SQRT($T$54*VLOOKUP(W1062,$P$51:$T$60,5))*(1-$R$23)*Q1066*VLOOKUP(W1062,P1063:Q1072,2)</f>
        <v>1.7488370222002033E-3</v>
      </c>
      <c r="X1066" s="61">
        <f>SQRT($T$54*VLOOKUP(X1062,$P$51:$T$60,5))*(1-$S$23)*Q1066*VLOOKUP(X1062,P1063:Q1072,2)</f>
        <v>1.123327355698695E-3</v>
      </c>
      <c r="Y1066" s="61">
        <f>SQRT($T$54*VLOOKUP(Y1062,$P$51:$T$60,5))*(1-$T$23)*Q1066*VLOOKUP(Y1062,P1063:Q1072,2)</f>
        <v>6.9125000758581124E-4</v>
      </c>
      <c r="Z1066" s="61">
        <f>SQRT($T$54*VLOOKUP(Z1062,$P$51:$T$60,5))*(1-$U$23)*Q1066*VLOOKUP(Z1062,P1063:Q1072,2)</f>
        <v>6.8929596687454151E-4</v>
      </c>
      <c r="AA1066" s="61">
        <f>SQRT($T$54*VLOOKUP(AA1062,$P$51:$T$60,5))*(1-$V$23)*Q1066*VLOOKUP(AA1062,P1063:Q1072,2)</f>
        <v>3.1438723044676097E-4</v>
      </c>
      <c r="AB1066" s="61">
        <f>SQRT($T$54*VLOOKUP(AB1062,$P$51:$T$60,5))*(1-$W$23)*Q1066*VLOOKUP(AB1062,P1063:Q1072,2)</f>
        <v>2.0817329535847392E-3</v>
      </c>
      <c r="AC1066" s="61">
        <f>SQRT($T$54*VLOOKUP(AC1062,$P$51:$T$60,5))*(1-$X$23)*Q1066*VLOOKUP(AC1062,P1063:Q1072,2)</f>
        <v>1.9914612584341971E-3</v>
      </c>
      <c r="AD1066" s="61">
        <f>SQRT($T$54*VLOOKUP(AD1062,$P$51:$T$60,5))*(1-$Y$23)*Q1066*VLOOKUP(AD1062,P1063:Q1072,2)</f>
        <v>1.4152973083109567E-3</v>
      </c>
      <c r="AE1066" s="155">
        <f>SQRT($T$54*VLOOKUP(AE1062,$P$51:$T$60,5))*(1-$Z$23)*Q1066*VLOOKUP(AE1062,P1063:Q1072,2)</f>
        <v>1.8785430635203278E-3</v>
      </c>
      <c r="AF1066" s="84">
        <f>$U$54*Q1066</f>
        <v>1.3950942833215948E-6</v>
      </c>
      <c r="AG1066" s="59" t="s">
        <v>570</v>
      </c>
      <c r="AH1066" s="60">
        <f>AH1064-1</f>
        <v>-0.93476879037804728</v>
      </c>
      <c r="AI1066" s="61"/>
      <c r="AJ1066" s="66"/>
      <c r="AK1066" s="61"/>
      <c r="AL1066" s="61"/>
      <c r="AM1066" s="50"/>
      <c r="AN1066" s="65"/>
      <c r="AO1066" s="65"/>
      <c r="AP1066" s="65"/>
      <c r="AQ1066" s="65"/>
      <c r="AR1066" s="81"/>
      <c r="AS1066" s="59">
        <v>4</v>
      </c>
      <c r="AT1066" s="61">
        <f t="shared" si="180"/>
        <v>0.14849269129567372</v>
      </c>
      <c r="AU1066" s="61">
        <f>SUMPRODUCT(Q1063:Q1072,$AW$51:$AW$60)</f>
        <v>0.62803683015277989</v>
      </c>
      <c r="AV1066" s="68">
        <f>IF($AA$10,EXP((AT1066/AH1064)*(AQ1068-1)-LN(AQ1068-AH1064)-AH1063*(2*AU1066/AH1063-AT1066/AH1064)*LN((AQ1068+2.41421536*AH1064)/(AQ1068-0.41421536*AH1064))/(AH1064*2.82842713)      ),1)</f>
        <v>0.40751466799271152</v>
      </c>
      <c r="AW1066" s="61"/>
      <c r="AX1066" s="61"/>
      <c r="AY1066" s="61"/>
      <c r="AZ1066" s="61"/>
      <c r="BA1066" s="61"/>
      <c r="BB1066" s="61"/>
      <c r="BC1066" s="61"/>
    </row>
    <row r="1067" spans="14:58" x14ac:dyDescent="0.25">
      <c r="N1067" s="82"/>
      <c r="O1067" s="81"/>
      <c r="P1067" s="78">
        <v>5</v>
      </c>
      <c r="Q1067" s="61">
        <f>O1040/O1046</f>
        <v>1.9881780321608866E-2</v>
      </c>
      <c r="R1067" s="60"/>
      <c r="S1067" s="60"/>
      <c r="T1067" s="61"/>
      <c r="U1067" s="62"/>
      <c r="V1067" s="153">
        <f>SQRT($T$55*VLOOKUP(V1062,$P$51:$T$60,5))*(1-$Q$24)*Q1067*VLOOKUP(V1062,P1063:Q1072,2)</f>
        <v>2.4091901701945176E-3</v>
      </c>
      <c r="W1067" s="61">
        <f>SQRT($T$55*VLOOKUP(W1062,$P$51:$T$60,5))*(1-$R$24)*Q1067*VLOOKUP(W1062,P1063:Q1072,2)</f>
        <v>1.9412339675453905E-3</v>
      </c>
      <c r="X1067" s="61">
        <f>SQRT($T$55*VLOOKUP(X1062,$P$51:$T$60,5))*(1-$S$24)*Q1067*VLOOKUP(X1062,P1063:Q1072,2)</f>
        <v>1.1321738928961747E-3</v>
      </c>
      <c r="Y1067" s="61">
        <f>SQRT($T$55*VLOOKUP(Y1062,$P$51:$T$60,5))*(1-$T$24)*Q1067*VLOOKUP(Y1062,P1063:Q1072,2)</f>
        <v>6.892959668745414E-4</v>
      </c>
      <c r="Z1067" s="61">
        <f>SQRT($T$55*VLOOKUP(Z1062,$P$51:$T$60,5))*(1-$U$24)*Q1067*VLOOKUP(Z1062,P1063:Q1072,2)</f>
        <v>6.8679790167948537E-4</v>
      </c>
      <c r="AA1067" s="61">
        <f>SQRT($T$55*VLOOKUP(AA1062,$P$51:$T$60,5))*(1-$V$24)*Q1067*VLOOKUP(AA1062,P1063:Q1072,2)</f>
        <v>3.3841594432988496E-4</v>
      </c>
      <c r="AB1067" s="61">
        <f>SQRT($T$55*VLOOKUP(AB1062,$P$51:$T$60,5))*(1-$W$24)*Q1067*VLOOKUP(AB1062,P1063:Q1072,2)</f>
        <v>2.0224661649895087E-3</v>
      </c>
      <c r="AC1067" s="61">
        <f>SQRT($T$55*VLOOKUP(AC1062,$P$51:$T$60,5))*(1-$X$24)*Q1067*VLOOKUP(AC1062,P1063:Q1072,2)</f>
        <v>2.0154992597966126E-3</v>
      </c>
      <c r="AD1067" s="61">
        <f>SQRT($T$55*VLOOKUP(AD1062,$P$51:$T$60,5))*(1-$Y$24)*Q1067*VLOOKUP(AD1062,P1063:Q1072,2)</f>
        <v>1.3438635145730929E-3</v>
      </c>
      <c r="AE1067" s="155">
        <f>SQRT($T$55*VLOOKUP(AE1062,$P$51:$T$60,5))*(1-$Z$24)*Q1067*VLOOKUP(AE1062,P1063:Q1072,2)</f>
        <v>2.0626611183114899E-3</v>
      </c>
      <c r="AF1067" s="84">
        <f>$U$55*Q1067</f>
        <v>1.438854634875584E-6</v>
      </c>
      <c r="AG1067" s="59" t="s">
        <v>571</v>
      </c>
      <c r="AH1067" s="60">
        <f>AH1063-3*AH1064*AH1064-2*AH1064</f>
        <v>0.1284628166833735</v>
      </c>
      <c r="AI1067" s="61" t="s">
        <v>584</v>
      </c>
      <c r="AJ1067" s="66" t="s">
        <v>585</v>
      </c>
      <c r="AK1067" s="61">
        <f>AH1070^2/AH1071^3</f>
        <v>1.7729744885341279</v>
      </c>
      <c r="AL1067" s="61"/>
      <c r="AM1067" s="50"/>
      <c r="AN1067" s="65"/>
      <c r="AO1067" s="65"/>
      <c r="AP1067" s="65"/>
      <c r="AQ1067" s="65"/>
      <c r="AR1067" s="81"/>
      <c r="AS1067" s="59">
        <v>5</v>
      </c>
      <c r="AT1067" s="61">
        <f t="shared" si="180"/>
        <v>0.14845922339919562</v>
      </c>
      <c r="AU1067" s="61">
        <f>SUMPRODUCT(Q1063:Q1072,$AX$51:$AX$60)</f>
        <v>0.61980385185226217</v>
      </c>
      <c r="AV1067" s="68">
        <f>IF($AA$11,EXP((AT1067/AH1064)*(AQ1068-1)-LN(AQ1068-AH1064)-AH1063*(2*AU1067/AH1063-AT1067/AH1064)*LN((AQ1068+2.41421536*AH1064)/(AQ1068-0.41421536*AH1064))/(AH1064*2.82842713)      ),1)</f>
        <v>0.41540761718324459</v>
      </c>
      <c r="AW1067" s="61"/>
      <c r="AX1067" s="61"/>
      <c r="AY1067" s="61"/>
      <c r="AZ1067" s="61"/>
      <c r="BA1067" s="61"/>
      <c r="BB1067" s="61"/>
      <c r="BC1067" s="61"/>
    </row>
    <row r="1068" spans="14:58" x14ac:dyDescent="0.25">
      <c r="N1068" s="82"/>
      <c r="O1068" s="81"/>
      <c r="P1068" s="78">
        <v>6</v>
      </c>
      <c r="Q1068" s="61">
        <f>O1041/O1046</f>
        <v>7.7696751062188143E-3</v>
      </c>
      <c r="R1068" s="60"/>
      <c r="S1068" s="60"/>
      <c r="T1068" s="61"/>
      <c r="U1068" s="62"/>
      <c r="V1068" s="153">
        <f>SQRT($T$56*VLOOKUP(V1062,$P$51:$T$60,5))*(1-$Q$25)*Q1068*VLOOKUP(V1062,P1063:Q1072,2)</f>
        <v>1.190282991441043E-3</v>
      </c>
      <c r="W1068" s="61">
        <f>SQRT($T$56*VLOOKUP(W1062,$P$51:$T$60,5))*(1-$R$25)*Q1068*VLOOKUP(W1062,P1063:Q1072,2)</f>
        <v>9.4275510521465663E-4</v>
      </c>
      <c r="X1068" s="61">
        <f>SQRT($T$56*VLOOKUP(X1062,$P$51:$T$60,5))*(1-$S$25)*Q1068*VLOOKUP(X1062,P1063:Q1072,2)</f>
        <v>5.3877490914168988E-4</v>
      </c>
      <c r="Y1068" s="61">
        <f>SQRT($T$56*VLOOKUP(Y1062,$P$51:$T$60,5))*(1-$T$25)*Q1068*VLOOKUP(Y1062,P1063:Q1072,2)</f>
        <v>3.1438723044676091E-4</v>
      </c>
      <c r="Z1068" s="61">
        <f>SQRT($T$56*VLOOKUP(Z1062,$P$51:$T$60,5))*(1-$U$25)*Q1068*VLOOKUP(Z1062,P1063:Q1072,2)</f>
        <v>3.3841594432988496E-4</v>
      </c>
      <c r="AA1068" s="61">
        <f>SQRT($T$56*VLOOKUP(AA1062,$P$51:$T$60,5))*(1-$V$25)*Q1068*VLOOKUP(AA1062,P1063:Q1072,2)</f>
        <v>1.6675262270986736E-4</v>
      </c>
      <c r="AB1068" s="61">
        <f>SQRT($T$56*VLOOKUP(AB1062,$P$51:$T$60,5))*(1-$W$25)*Q1068*VLOOKUP(AB1062,P1063:Q1072,2)</f>
        <v>1.1002494153299377E-3</v>
      </c>
      <c r="AC1068" s="61">
        <f>SQRT($T$56*VLOOKUP(AC1062,$P$51:$T$60,5))*(1-$X$25)*Q1068*VLOOKUP(AC1062,P1063:Q1072,2)</f>
        <v>9.9064352253149424E-4</v>
      </c>
      <c r="AD1068" s="61">
        <f>SQRT($T$56*VLOOKUP(AD1062,$P$51:$T$60,5))*(1-$Y$25)*Q1068*VLOOKUP(AD1062,P1063:Q1072,2)</f>
        <v>6.5133742621892538E-4</v>
      </c>
      <c r="AE1068" s="155">
        <f>SQRT($T$56*VLOOKUP(AE1062,$P$51:$T$60,5))*(1-$Z$25)*Q1068*VLOOKUP(AE1062,P1063:Q1072,2)</f>
        <v>1.0163650885929459E-3</v>
      </c>
      <c r="AF1068" s="84">
        <f>$U$56*Q1068</f>
        <v>6.9949444327150518E-7</v>
      </c>
      <c r="AG1068" s="59" t="s">
        <v>572</v>
      </c>
      <c r="AH1068" s="60">
        <f>-1*AH1063*AH1064+AH1064^2+AH1064^3</f>
        <v>-1.3190027669656023E-2</v>
      </c>
      <c r="AI1068" s="61"/>
      <c r="AJ1068" s="66" t="s">
        <v>586</v>
      </c>
      <c r="AK1068" s="61" t="e">
        <f>SQRT(1-AK1067)/SQRT(AK1067)*AH1070/ABS(AH1070)</f>
        <v>#NUM!</v>
      </c>
      <c r="AL1068" s="61"/>
      <c r="AM1068" s="50"/>
      <c r="AN1068" s="65"/>
      <c r="AO1068" s="65"/>
      <c r="AP1068" s="65" t="s">
        <v>589</v>
      </c>
      <c r="AQ1068" s="61">
        <f>AQ1063</f>
        <v>0.79388090927444144</v>
      </c>
      <c r="AR1068" s="81"/>
      <c r="AS1068" s="59">
        <v>6</v>
      </c>
      <c r="AT1068" s="61">
        <f t="shared" si="180"/>
        <v>0.18468301041282212</v>
      </c>
      <c r="AU1068" s="61">
        <f>SUMPRODUCT(Q1063:Q1072,$AY$51:$AY$60)</f>
        <v>0.7853334077002101</v>
      </c>
      <c r="AV1068" s="68">
        <f>IF($AA$12,EXP((AT1068/AH1064)*(AQ1068-1)-LN(AQ1068-AH1064)-AH1063*(2*AU1068/AH1063-AT1068/AH1064)*LN((AQ1068+2.41421536*AH1064)/(AQ1068-0.41421536*AH1064))/(AH1064*2.82842713)      ),1)</f>
        <v>0.30014113360795269</v>
      </c>
      <c r="AW1068" s="61"/>
      <c r="AX1068" s="61"/>
      <c r="AY1068" s="61"/>
      <c r="AZ1068" s="61"/>
      <c r="BA1068" s="61"/>
      <c r="BB1068" s="61"/>
      <c r="BC1068" s="61"/>
    </row>
    <row r="1069" spans="14:58" x14ac:dyDescent="0.25">
      <c r="N1069" s="82"/>
      <c r="O1069" s="81"/>
      <c r="P1069" s="78">
        <v>7</v>
      </c>
      <c r="Q1069" s="61">
        <f>O1042/O1046</f>
        <v>0.28965048519040643</v>
      </c>
      <c r="R1069" s="60"/>
      <c r="S1069" s="60"/>
      <c r="T1069" s="61"/>
      <c r="U1069" s="62"/>
      <c r="V1069" s="153">
        <f>SQRT($T$57*VLOOKUP(V1062,$P$51:$T$60,5))*(1-$Q$26)*Q1069*VLOOKUP(V1062,P1063:Q1072,2)</f>
        <v>7.8671584733929247E-3</v>
      </c>
      <c r="W1069" s="61">
        <f>SQRT($T$57*VLOOKUP(W1062,$P$51:$T$60,5))*(1-$R$26)*Q1069*VLOOKUP(W1062,P1063:Q1072,2)</f>
        <v>6.0064834388260284E-3</v>
      </c>
      <c r="X1069" s="61">
        <f>SQRT($T$57*VLOOKUP(X1062,$P$51:$T$60,5))*(1-$S$26)*Q1069*VLOOKUP(X1062,P1063:Q1072,2)</f>
        <v>3.374971217800499E-3</v>
      </c>
      <c r="Y1069" s="61">
        <f>SQRT($T$57*VLOOKUP(Y1062,$P$51:$T$60,5))*(1-$T$26)*Q1069*VLOOKUP(Y1062,P1063:Q1072,2)</f>
        <v>2.0817329535847392E-3</v>
      </c>
      <c r="Z1069" s="61">
        <f>SQRT($T$57*VLOOKUP(Z1062,$P$51:$T$60,5))*(1-$U$26)*Q1069*VLOOKUP(Z1062,P1063:Q1072,2)</f>
        <v>2.0224661649895087E-3</v>
      </c>
      <c r="AA1069" s="61">
        <f>SQRT($T$57*VLOOKUP(AA1062,$P$51:$T$60,5))*(1-$V$26)*Q1069*VLOOKUP(AA1062,P1063:Q1072,2)</f>
        <v>1.1002494153299377E-3</v>
      </c>
      <c r="AB1069" s="61">
        <f>SQRT($T$57*VLOOKUP(AB1062,$P$51:$T$60,5))*(1-$W$26)*Q1069*VLOOKUP(AB1062,P1063:Q1072,2)</f>
        <v>7.406946886177425E-3</v>
      </c>
      <c r="AC1069" s="61">
        <f>SQRT($T$57*VLOOKUP(AC1062,$P$51:$T$60,5))*(1-$X$26)*Q1069*VLOOKUP(AC1062,P1063:Q1072,2)</f>
        <v>7.6493768852063087E-3</v>
      </c>
      <c r="AD1069" s="61">
        <f>SQRT($T$57*VLOOKUP(AD1062,$P$51:$T$60,5))*(1-$Y$26)*Q1069*VLOOKUP(AD1062,P1063:Q1072,2)</f>
        <v>3.8142384234814827E-3</v>
      </c>
      <c r="AE1069" s="155">
        <f>SQRT($T$57*VLOOKUP(AE1062,$P$51:$T$60,5))*(1-$Z$26)*Q1069*VLOOKUP(AE1062,P1063:Q1072,2)</f>
        <v>6.1939719586066025E-3</v>
      </c>
      <c r="AF1069" s="84">
        <f>$U$57*Q1069</f>
        <v>6.966046407913194E-6</v>
      </c>
      <c r="AG1069" s="82"/>
      <c r="AH1069" s="65"/>
      <c r="AI1069" s="61"/>
      <c r="AJ1069" s="66" t="s">
        <v>587</v>
      </c>
      <c r="AK1069" s="61" t="e">
        <f>IF(ATAN(AK1068)&lt;0,ATAN(AK1068)+PI(),ATAN(AK1068))</f>
        <v>#NUM!</v>
      </c>
      <c r="AL1069" s="61"/>
      <c r="AM1069" s="50"/>
      <c r="AN1069" s="65"/>
      <c r="AO1069" s="65"/>
      <c r="AP1069" s="65"/>
      <c r="AQ1069" s="65"/>
      <c r="AR1069" s="81"/>
      <c r="AS1069" s="59">
        <v>7</v>
      </c>
      <c r="AT1069" s="61">
        <f t="shared" si="180"/>
        <v>4.9335284646156045E-2</v>
      </c>
      <c r="AU1069" s="61">
        <f>SUMPRODUCT(Q1063:Q1072,$AZ$51:$AZ$60)</f>
        <v>0.13807061675111987</v>
      </c>
      <c r="AV1069" s="68">
        <f>IF($AA$13,EXP((AT1069/AH1064)*(AQ1068-1)-LN(AQ1068-AH1064)-AH1063*(2*AU1069/AH1063-AT1069/AH1064)*LN((AQ1068+2.41421536*AH1064)/(AQ1068-0.41421536*AH1064))/(AH1064*2.82842713)      ),1)</f>
        <v>1.0812392338608037</v>
      </c>
      <c r="AW1069" s="61"/>
      <c r="AX1069" s="61"/>
      <c r="AY1069" s="61"/>
      <c r="AZ1069" s="61"/>
      <c r="BA1069" s="61"/>
      <c r="BB1069" s="61"/>
      <c r="BC1069" s="61"/>
    </row>
    <row r="1070" spans="14:58" x14ac:dyDescent="0.25">
      <c r="N1070" s="82"/>
      <c r="O1070" s="81"/>
      <c r="P1070" s="78">
        <v>8</v>
      </c>
      <c r="Q1070" s="61">
        <f>O1043/O1046</f>
        <v>0.13700731234211941</v>
      </c>
      <c r="R1070" s="60"/>
      <c r="S1070" s="60"/>
      <c r="T1070" s="61"/>
      <c r="U1070" s="62"/>
      <c r="V1070" s="153">
        <f>SQRT($T$58*VLOOKUP(V1062,$P$51:$T$60,5))*(1-$Q$27)*Q1070*VLOOKUP(V1062,P1063:Q1072,2)</f>
        <v>7.4875285976030792E-3</v>
      </c>
      <c r="W1070" s="61">
        <f>SQRT($T$58*VLOOKUP(W1062,$P$51:$T$60,5))*(1-$R$27)*Q1070*VLOOKUP(W1062,P1063:Q1072,2)</f>
        <v>5.5804403511227072E-3</v>
      </c>
      <c r="X1070" s="61">
        <f>SQRT($T$58*VLOOKUP(X1062,$P$51:$T$60,5))*(1-$S$27)*Q1070*VLOOKUP(X1062,P1063:Q1072,2)</f>
        <v>3.2814388813621888E-3</v>
      </c>
      <c r="Y1070" s="61">
        <f>SQRT($T$58*VLOOKUP(Y1062,$P$51:$T$60,5))*(1-$T$27)*Q1070*VLOOKUP(Y1062,P1063:Q1072,2)</f>
        <v>1.9914612584341967E-3</v>
      </c>
      <c r="Z1070" s="61">
        <f>SQRT($T$58*VLOOKUP(Z1062,$P$51:$T$60,5))*(1-$U$27)*Q1070*VLOOKUP(Z1062,P1063:Q1072,2)</f>
        <v>2.0154992597966126E-3</v>
      </c>
      <c r="AA1070" s="61">
        <f>SQRT($T$58*VLOOKUP(AA1062,$P$51:$T$60,5))*(1-$V$27)*Q1070*VLOOKUP(AA1062,P1063:Q1072,2)</f>
        <v>9.9064352253149424E-4</v>
      </c>
      <c r="AB1070" s="61">
        <f>SQRT($T$58*VLOOKUP(AB1062,$P$51:$T$60,5))*(1-$W$27)*Q1070*VLOOKUP(AB1062,P1063:Q1072,2)</f>
        <v>7.6493768852063087E-3</v>
      </c>
      <c r="AC1070" s="61">
        <f>SQRT($T$58*VLOOKUP(AC1062,$P$51:$T$60,5))*(1-$X$27)*Q1070*VLOOKUP(AC1062,P1063:Q1072,2)</f>
        <v>7.6378474861858864E-3</v>
      </c>
      <c r="AD1070" s="61">
        <f>SQRT($T$58*VLOOKUP(AD1062,$P$51:$T$60,5))*(1-$Y$27)*Q1070*VLOOKUP(AD1062,P1063:Q1072,2)</f>
        <v>4.2463024705010387E-3</v>
      </c>
      <c r="AE1070" s="155">
        <f>SQRT($T$58*VLOOKUP(AE1062,$P$51:$T$60,5))*(1-$Z$27)*Q1070*VLOOKUP(AE1062,P1063:Q1072,2)</f>
        <v>6.4988838908124763E-3</v>
      </c>
      <c r="AF1070" s="84">
        <f>$U$58*Q1070</f>
        <v>3.6548464225289909E-6</v>
      </c>
      <c r="AG1070" s="59" t="s">
        <v>582</v>
      </c>
      <c r="AH1070" s="61">
        <f>AH1066*AH1067/6-AH1068/2-AH1066^3/27</f>
        <v>1.6832809920873649E-2</v>
      </c>
      <c r="AI1070" s="61"/>
      <c r="AJ1070" s="66" t="s">
        <v>573</v>
      </c>
      <c r="AK1070" s="61" t="e">
        <f>2*SQRT(AH1071)*COS(AK1069/3)-AH1066/3</f>
        <v>#NUM!</v>
      </c>
      <c r="AL1070" s="69" t="e">
        <f>AK1070^3+AH1066*AK1070^2+AH1067*AK1070+AH1068</f>
        <v>#NUM!</v>
      </c>
      <c r="AM1070" s="50"/>
      <c r="AN1070" s="65"/>
      <c r="AO1070" s="65"/>
      <c r="AP1070" s="65"/>
      <c r="AQ1070" s="65"/>
      <c r="AR1070" s="81"/>
      <c r="AS1070" s="59">
        <v>8</v>
      </c>
      <c r="AT1070" s="61">
        <f t="shared" si="180"/>
        <v>5.4723128868748194E-2</v>
      </c>
      <c r="AU1070" s="61">
        <f>SUMPRODUCT(Q1063:Q1072,$BA$51:$BA$60)</f>
        <v>0.29104965104977421</v>
      </c>
      <c r="AV1070" s="68">
        <f>IF($AA$14,EXP((AT1070/AH1064)*(AQ1068-1)-LN(AQ1068-AH1064)-AH1063*(2*AU1070/AH1063-AT1070/AH1064)*LN((AQ1068+2.41421536*AH1064)/(AQ1068-0.41421536*AH1064))/(AH1064*2.82842713)      ),1)</f>
        <v>0.76322174233609241</v>
      </c>
      <c r="AW1070" s="61"/>
      <c r="AX1070" s="61"/>
      <c r="AY1070" s="61"/>
      <c r="AZ1070" s="61"/>
      <c r="BA1070" s="61"/>
      <c r="BB1070" s="61"/>
      <c r="BC1070" s="61"/>
      <c r="BD1070" s="65"/>
      <c r="BE1070" s="65"/>
      <c r="BF1070" s="65"/>
    </row>
    <row r="1071" spans="14:58" x14ac:dyDescent="0.25">
      <c r="N1071" s="82"/>
      <c r="O1071" s="81"/>
      <c r="P1071" s="78">
        <v>9</v>
      </c>
      <c r="Q1071" s="61">
        <f>O1044/O1046</f>
        <v>7.2366447241893908E-2</v>
      </c>
      <c r="R1071" s="60"/>
      <c r="S1071" s="60"/>
      <c r="T1071" s="61"/>
      <c r="U1071" s="62"/>
      <c r="V1071" s="153">
        <f>SQRT($T$59*VLOOKUP(V1062,$P$51:$T$60,5))*(1-$Q$28)*Q1071*VLOOKUP(V1062,P1063:Q1072,2)</f>
        <v>4.652055713657113E-3</v>
      </c>
      <c r="W1071" s="61">
        <f>SQRT($T$59*VLOOKUP(W1062,$P$51:$T$60,5))*(1-$R$28)*Q1071*VLOOKUP(W1062,P1063:Q1072,2)</f>
        <v>3.6309533655359593E-3</v>
      </c>
      <c r="X1071" s="61">
        <f>SQRT($T$59*VLOOKUP(X1062,$P$51:$T$60,5))*(1-$S$28)*Q1071*VLOOKUP(X1062,P1063:Q1072,2)</f>
        <v>2.1049630482960057E-3</v>
      </c>
      <c r="Y1071" s="61">
        <f>SQRT($T$59*VLOOKUP(Y1062,$P$51:$T$60,5))*(1-$T$28)*Q1071*VLOOKUP(Y1062,P1063:Q1072,2)</f>
        <v>1.4152973083109567E-3</v>
      </c>
      <c r="Z1071" s="61">
        <f>SQRT($T$59*VLOOKUP(Z1062,$P$51:$T$60,5))*(1-$U$28)*Q1071*VLOOKUP(Z1062,P1063:Q1072,2)</f>
        <v>1.3438635145730929E-3</v>
      </c>
      <c r="AA1071" s="61">
        <f>SQRT($T$59*VLOOKUP(AA1062,$P$51:$T$60,5))*(1-$V$28)*Q1071*VLOOKUP(AA1062,P1063:Q1072,2)</f>
        <v>6.5133742621892538E-4</v>
      </c>
      <c r="AB1071" s="61">
        <f>SQRT($T$59*VLOOKUP(AB1062,$P$51:$T$60,5))*(1-$W$28)*Q1071*VLOOKUP(AB1062,P1063:Q1072,2)</f>
        <v>3.8142384234814831E-3</v>
      </c>
      <c r="AC1071" s="61">
        <f>SQRT($T$59*VLOOKUP(AC1062,$P$51:$T$60,5))*(1-$X$28)*Q1071*VLOOKUP(AC1062,P1063:Q1072,2)</f>
        <v>4.2463024705010387E-3</v>
      </c>
      <c r="AD1071" s="61">
        <f>SQRT($T$59*VLOOKUP(AD1062,$P$51:$T$60,5))*(1-$Y$28)*Q1071*VLOOKUP(AD1062,P1063:Q1072,2)</f>
        <v>2.8977453149084849E-3</v>
      </c>
      <c r="AE1071" s="155">
        <f>SQRT($T$59*VLOOKUP(AE1062,$P$51:$T$60,5))*(1-$Z$28)*Q1071*VLOOKUP(AE1062,P1063:Q1072,2)</f>
        <v>4.2368540954004314E-3</v>
      </c>
      <c r="AF1071" s="84">
        <f>$U$59*Q1071</f>
        <v>1.9548248763682534E-6</v>
      </c>
      <c r="AG1071" s="59" t="s">
        <v>558</v>
      </c>
      <c r="AH1071" s="61">
        <f>AH1066^2/9-AH1067/3</f>
        <v>5.4267137934968575E-2</v>
      </c>
      <c r="AI1071" s="61"/>
      <c r="AJ1071" s="66" t="s">
        <v>574</v>
      </c>
      <c r="AK1071" s="61" t="e">
        <f>2*SQRT(AH1071)*COS((AK1069+2*PI())/3)-AH1066/3</f>
        <v>#NUM!</v>
      </c>
      <c r="AL1071" s="69" t="e">
        <f>AK1071^3+AK1071^2*AH1066+AK1071*AH1067+AH1068</f>
        <v>#NUM!</v>
      </c>
      <c r="AM1071" s="50"/>
      <c r="AN1071" s="65"/>
      <c r="AO1071" s="50"/>
      <c r="AP1071" s="65"/>
      <c r="AQ1071" s="65"/>
      <c r="AR1071" s="81"/>
      <c r="AS1071" s="59">
        <v>9</v>
      </c>
      <c r="AT1071" s="61">
        <f t="shared" si="180"/>
        <v>5.5413571276127595E-2</v>
      </c>
      <c r="AU1071" s="61">
        <f>SUMPRODUCT(Q1063:Q1072,$BB$51:$BB$60)</f>
        <v>0.33719887508219587</v>
      </c>
      <c r="AV1071" s="68">
        <f>IF($AA$15,EXP((AT1071/AH1064)*(AQ1068-1)-LN(AQ1068-AH1064)-AH1063*(2*AU1071/AH1063-AT1071/AH1064)*LN((AQ1068+2.41421536*AH1064)/(AQ1068-0.41421536*AH1064))/(AH1064*2.82842713)      ),1)</f>
        <v>0.68599927860951759</v>
      </c>
      <c r="AW1071" s="61"/>
      <c r="AX1071" s="61"/>
      <c r="AY1071" s="61"/>
      <c r="AZ1071" s="61"/>
      <c r="BA1071" s="61"/>
      <c r="BB1071" s="61"/>
      <c r="BC1071" s="61"/>
      <c r="BD1071" s="65"/>
      <c r="BE1071" s="65"/>
      <c r="BF1071" s="65"/>
    </row>
    <row r="1072" spans="14:58" x14ac:dyDescent="0.25">
      <c r="N1072" s="82"/>
      <c r="O1072" s="81"/>
      <c r="P1072" s="78">
        <v>10</v>
      </c>
      <c r="Q1072" s="61">
        <f>O1045/O1046</f>
        <v>0.11231134918845305</v>
      </c>
      <c r="R1072" s="60"/>
      <c r="S1072" s="60"/>
      <c r="T1072" s="61"/>
      <c r="U1072" s="62"/>
      <c r="V1072" s="153">
        <f>SQRT($T$60*VLOOKUP(V1062,$P$51:$T$60,5))*(1-$Q$29)*Q1072*VLOOKUP(V1062,P1063:Q1072,2)</f>
        <v>7.2659693191647577E-3</v>
      </c>
      <c r="W1072" s="61">
        <f>SQRT($T$60*VLOOKUP(W1062,$P$51:$T$60,5))*(1-$R$29)*Q1072*VLOOKUP(W1062,P1063:Q1072,2)</f>
        <v>5.7397663252449251E-3</v>
      </c>
      <c r="X1072" s="61">
        <f>SQRT($T$60*VLOOKUP(X1062,$P$51:$T$60,5))*(1-$S$29)*Q1072*VLOOKUP(X1062,P1063:Q1072,2)</f>
        <v>3.3739427151943642E-3</v>
      </c>
      <c r="Y1072" s="61">
        <f>SQRT($T$60*VLOOKUP(Y1062,$P$51:$T$60,5))*(1-$T$29)*Q1072*VLOOKUP(Y1062,P1063:Q1072,2)</f>
        <v>1.8785430635203278E-3</v>
      </c>
      <c r="Z1072" s="61">
        <f>SQRT($T$60*VLOOKUP(Z1062,$P$51:$T$60,5))*(1-$U$29)*Q1072*VLOOKUP(Z1062,P1063:Q1072,2)</f>
        <v>2.0626611183114899E-3</v>
      </c>
      <c r="AA1072" s="61">
        <f>SQRT($T$60*VLOOKUP(AA1062,$P$51:$T$60,5))*(1-$V$29)*Q1072*VLOOKUP(AA1062,P1063:Q1072,2)</f>
        <v>1.0163650885929459E-3</v>
      </c>
      <c r="AB1072" s="61">
        <f>SQRT($T$60*VLOOKUP(AB1062,$P$51:$T$60,5))*(1-$W$29)*Q1072*VLOOKUP(AB1062,P1063:Q1072,2)</f>
        <v>6.1939719586066033E-3</v>
      </c>
      <c r="AC1072" s="61">
        <f>SQRT($T$60*VLOOKUP(AC1062,$P$51:$T$60,5))*(1-$X$29)*Q1072*VLOOKUP(AC1062,P1063:Q1072,2)</f>
        <v>6.4988838908124763E-3</v>
      </c>
      <c r="AD1072" s="61">
        <f>SQRT($T$60*VLOOKUP(AD1062,$P$51:$T$60,5))*(1-$Y$29)*Q1072*VLOOKUP(AD1062,P1063:Q1072,2)</f>
        <v>4.2368540954004314E-3</v>
      </c>
      <c r="AE1072" s="155">
        <f>SQRT($T$60*VLOOKUP(AE1062,$P$51:$T$60,5))*(1-$Z$29)*Q1072*VLOOKUP(AE1062,P1063:Q1072,2)</f>
        <v>6.1947930804534231E-3</v>
      </c>
      <c r="AF1072" s="84">
        <f>$U$60*Q1072</f>
        <v>4.0740795365104288E-6</v>
      </c>
      <c r="AG1072" s="59" t="s">
        <v>72</v>
      </c>
      <c r="AH1072" s="63">
        <f>AH1070^2-AH1071^3</f>
        <v>1.2353098735991879E-4</v>
      </c>
      <c r="AI1072" s="61"/>
      <c r="AJ1072" s="66" t="s">
        <v>575</v>
      </c>
      <c r="AK1072" s="61" t="e">
        <f>2*SQRT(AH1071)*COS((AK1069+4*PI())/3)-AH1066/3</f>
        <v>#NUM!</v>
      </c>
      <c r="AL1072" s="69" t="e">
        <f>AK1072^3+AK1072^2*AH1066+AH1067*AK1072+AH1068</f>
        <v>#NUM!</v>
      </c>
      <c r="AM1072" s="50"/>
      <c r="AN1072" s="65"/>
      <c r="AO1072" s="50"/>
      <c r="AP1072" s="65"/>
      <c r="AQ1072" s="65"/>
      <c r="AR1072" s="81"/>
      <c r="AS1072" s="59">
        <v>10</v>
      </c>
      <c r="AT1072" s="61">
        <f t="shared" si="180"/>
        <v>7.4413442121268769E-2</v>
      </c>
      <c r="AU1072" s="61">
        <f>SUMPRODUCT(Q1063:Q1072,$BC$51:$BC$60)</f>
        <v>0.33318387925546777</v>
      </c>
      <c r="AV1072" s="68">
        <f>IF($AA$16,EXP((AT1072/AH1064)*(AQ1068-1)-LN(AQ1068-AH1064)-AH1063*(2*AU1072/AH1063-AT1072/AH1064)*LN((AQ1068+2.41421536*AH1064)/(AQ1068-0.41421536*AH1064))/(AH1064*2.82842713)      ),1)</f>
        <v>0.71529338423873401</v>
      </c>
      <c r="AW1072" s="61"/>
      <c r="AX1072" s="61"/>
      <c r="AY1072" s="61"/>
      <c r="AZ1072" s="61"/>
      <c r="BA1072" s="61"/>
      <c r="BB1072" s="61"/>
      <c r="BC1072" s="61"/>
      <c r="BD1072" s="65"/>
      <c r="BE1072" s="65"/>
      <c r="BF1072" s="65"/>
    </row>
    <row r="1073" spans="14:58" x14ac:dyDescent="0.25">
      <c r="N1073" s="70"/>
      <c r="O1073" s="80"/>
      <c r="P1073" s="79"/>
      <c r="Q1073" s="71"/>
      <c r="R1073" s="71"/>
      <c r="S1073" s="71"/>
      <c r="T1073" s="72"/>
      <c r="U1073" s="73"/>
      <c r="V1073" s="70"/>
      <c r="W1073" s="73"/>
      <c r="X1073" s="73"/>
      <c r="Y1073" s="73"/>
      <c r="Z1073" s="73"/>
      <c r="AA1073" s="73"/>
      <c r="AB1073" s="73"/>
      <c r="AC1073" s="73"/>
      <c r="AD1073" s="73"/>
      <c r="AE1073" s="88">
        <f>SUM(V1063:AE1072)</f>
        <v>0.32281484335146177</v>
      </c>
      <c r="AF1073" s="85">
        <f>SUM(AF1063:AF1072)</f>
        <v>3.1798738906338557E-5</v>
      </c>
      <c r="AG1073" s="70"/>
      <c r="AH1073" s="73"/>
      <c r="AI1073" s="74"/>
      <c r="AJ1073" s="75"/>
      <c r="AK1073" s="74"/>
      <c r="AL1073" s="74"/>
      <c r="AM1073" s="76"/>
      <c r="AN1073" s="73"/>
      <c r="AO1073" s="76"/>
      <c r="AP1073" s="73"/>
      <c r="AQ1073" s="73"/>
      <c r="AR1073" s="80"/>
      <c r="AS1073" s="70"/>
      <c r="AT1073" s="73"/>
      <c r="AU1073" s="73"/>
      <c r="AV1073" s="80"/>
      <c r="AW1073" s="65"/>
      <c r="AX1073" s="65"/>
      <c r="AY1073" s="65"/>
      <c r="AZ1073" s="65"/>
      <c r="BA1073" s="65"/>
      <c r="BB1073" s="65"/>
      <c r="BC1073" s="65"/>
      <c r="BD1073" s="65"/>
      <c r="BE1073" s="65"/>
      <c r="BF1073" s="61"/>
    </row>
  </sheetData>
  <mergeCells count="12">
    <mergeCell ref="B22:G22"/>
    <mergeCell ref="B2:J2"/>
    <mergeCell ref="B9:E9"/>
    <mergeCell ref="B10:E10"/>
    <mergeCell ref="B11:E11"/>
    <mergeCell ref="B12:E12"/>
    <mergeCell ref="B13:E13"/>
    <mergeCell ref="B14:E14"/>
    <mergeCell ref="B15:E15"/>
    <mergeCell ref="B16:E16"/>
    <mergeCell ref="B17:E17"/>
    <mergeCell ref="B18:E18"/>
  </mergeCells>
  <dataValidations disablePrompts="1" count="1">
    <dataValidation type="list" allowBlank="1" showInputMessage="1" showErrorMessage="1" sqref="F8">
      <formula1>$P$3:$P$4</formula1>
    </dataValidation>
  </dataValidations>
  <hyperlinks>
    <hyperlink ref="B3" r:id="rId1"/>
  </hyperlinks>
  <pageMargins left="0.7" right="0.7" top="0.75" bottom="0.75" header="0.3" footer="0.3"/>
  <pageSetup paperSize="9" orientation="portrait" horizontalDpi="4294967293" verticalDpi="4294967293"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>
          <x14:formula1>
            <xm:f>Dbk!$B$15:$B$483</xm:f>
          </x14:formula1>
          <xm:sqref>B9:E18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644"/>
  <sheetViews>
    <sheetView zoomScale="85" zoomScaleNormal="85" workbookViewId="0"/>
  </sheetViews>
  <sheetFormatPr defaultRowHeight="15" x14ac:dyDescent="0.25"/>
  <cols>
    <col min="1" max="1" width="2.7109375" customWidth="1"/>
    <col min="7" max="7" width="9.7109375" bestFit="1" customWidth="1"/>
    <col min="11" max="11" width="9.140625" customWidth="1"/>
    <col min="13" max="13" width="9.7109375" bestFit="1" customWidth="1"/>
    <col min="18" max="18" width="9.7109375" bestFit="1" customWidth="1"/>
    <col min="19" max="19" width="11.7109375" bestFit="1" customWidth="1"/>
    <col min="21" max="21" width="10.7109375" bestFit="1" customWidth="1"/>
    <col min="22" max="22" width="9.7109375" bestFit="1" customWidth="1"/>
    <col min="36" max="36" width="9.140625" customWidth="1"/>
    <col min="38" max="38" width="9.140625" customWidth="1"/>
    <col min="39" max="39" width="9.7109375" bestFit="1" customWidth="1"/>
    <col min="42" max="42" width="9.140625" customWidth="1"/>
    <col min="61" max="61" width="9.7109375" bestFit="1" customWidth="1"/>
    <col min="62" max="62" width="10.42578125" bestFit="1" customWidth="1"/>
  </cols>
  <sheetData>
    <row r="1" spans="1:32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2"/>
    </row>
    <row r="2" spans="1:32" ht="18.75" x14ac:dyDescent="0.25">
      <c r="A2" s="3"/>
      <c r="B2" s="194" t="s">
        <v>604</v>
      </c>
      <c r="C2" s="194"/>
      <c r="D2" s="194"/>
      <c r="E2" s="194"/>
      <c r="F2" s="194"/>
      <c r="G2" s="194"/>
      <c r="H2" s="194"/>
      <c r="I2" s="194"/>
      <c r="J2" s="194"/>
      <c r="K2" s="106"/>
    </row>
    <row r="3" spans="1:32" x14ac:dyDescent="0.25">
      <c r="A3" s="4"/>
      <c r="B3" s="42" t="s">
        <v>551</v>
      </c>
      <c r="C3" s="5"/>
      <c r="D3" s="5"/>
      <c r="E3" s="5"/>
      <c r="F3" s="5"/>
      <c r="G3" s="6" t="s">
        <v>0</v>
      </c>
      <c r="I3" s="130" t="str">
        <f>'PT FLASH'!I3</f>
        <v>Feed Gas</v>
      </c>
      <c r="J3" s="131"/>
      <c r="P3" s="34" t="s">
        <v>542</v>
      </c>
      <c r="R3" t="s">
        <v>561</v>
      </c>
      <c r="T3" s="39">
        <v>8.31447</v>
      </c>
      <c r="U3" t="s">
        <v>588</v>
      </c>
      <c r="AB3" s="43"/>
      <c r="AC3" s="43"/>
    </row>
    <row r="4" spans="1:32" x14ac:dyDescent="0.25">
      <c r="A4" s="4"/>
      <c r="B4" s="7" t="s">
        <v>550</v>
      </c>
      <c r="C4" s="5"/>
      <c r="D4" s="5"/>
      <c r="E4" s="5"/>
      <c r="F4" s="5"/>
      <c r="G4" s="6" t="s">
        <v>1</v>
      </c>
      <c r="I4" s="132" t="str">
        <f>'PT FLASH'!I4</f>
        <v>2-July-17</v>
      </c>
      <c r="J4" s="133"/>
      <c r="P4" s="34" t="s">
        <v>543</v>
      </c>
      <c r="AB4" s="44"/>
      <c r="AC4" s="44"/>
    </row>
    <row r="5" spans="1:32" x14ac:dyDescent="0.25">
      <c r="A5" s="4"/>
      <c r="B5" s="5"/>
      <c r="C5" s="5"/>
      <c r="D5" s="5"/>
      <c r="E5" s="5"/>
      <c r="F5" s="5"/>
      <c r="G5" s="6" t="s">
        <v>3</v>
      </c>
      <c r="I5" s="134" t="str">
        <f>'PT FLASH'!I5</f>
        <v>CheGuide</v>
      </c>
      <c r="J5" s="135"/>
      <c r="AB5" s="44"/>
      <c r="AC5" s="44"/>
    </row>
    <row r="6" spans="1:32" ht="15" customHeight="1" x14ac:dyDescent="0.25">
      <c r="A6" s="4"/>
      <c r="B6" s="123"/>
      <c r="C6" s="124"/>
      <c r="D6" s="10"/>
      <c r="E6" s="10"/>
      <c r="F6" s="10"/>
      <c r="G6" s="10"/>
      <c r="Q6" t="s">
        <v>69</v>
      </c>
      <c r="R6" t="s">
        <v>65</v>
      </c>
      <c r="S6" t="s">
        <v>66</v>
      </c>
      <c r="T6" t="s">
        <v>544</v>
      </c>
      <c r="U6" t="s">
        <v>546</v>
      </c>
      <c r="V6" t="s">
        <v>547</v>
      </c>
      <c r="W6" s="36" t="s">
        <v>548</v>
      </c>
      <c r="X6" s="36" t="s">
        <v>549</v>
      </c>
      <c r="Y6" t="s">
        <v>542</v>
      </c>
      <c r="Z6" t="s">
        <v>545</v>
      </c>
      <c r="AA6" t="s">
        <v>559</v>
      </c>
      <c r="AB6" s="44"/>
      <c r="AC6" s="44"/>
    </row>
    <row r="7" spans="1:32" x14ac:dyDescent="0.25">
      <c r="P7" s="35">
        <v>1</v>
      </c>
      <c r="Q7" s="37">
        <f>IF('PT FLASH'!$AA$7,'PT FLASH'!Q7,"")</f>
        <v>15.224299999999999</v>
      </c>
      <c r="R7" s="37">
        <f>IF('PT FLASH'!$AA$7,'PT FLASH'!R7,"")</f>
        <v>897.84</v>
      </c>
      <c r="S7" s="37">
        <f>IF('PT FLASH'!$AA$7,'PT FLASH'!S7,"")</f>
        <v>-7.16</v>
      </c>
      <c r="T7" s="37">
        <f>IF('PT FLASH'!$AA$7,'PT FLASH'!T7,"")</f>
        <v>16.042999999999999</v>
      </c>
      <c r="U7" s="37">
        <f>IF('PT FLASH'!$AA$7,'PT FLASH'!U7,"")</f>
        <v>46.001549999999995</v>
      </c>
      <c r="V7" s="37">
        <f>IF('PT FLASH'!$AA$7,'PT FLASH'!V7,"")</f>
        <v>190.6</v>
      </c>
      <c r="W7" s="37">
        <f>IF('PT FLASH'!$AA$7,'PT FLASH'!W7,"")</f>
        <v>8.0000000000000002E-3</v>
      </c>
      <c r="X7" s="37">
        <f>IF('PT FLASH'!$AA$7,'PT FLASH'!X7,"")</f>
        <v>0.28799999999999998</v>
      </c>
      <c r="Y7" s="38">
        <f>IF(B9="",0,IF($F$8=$P$3,F9,F9/T7))</f>
        <v>2</v>
      </c>
      <c r="Z7" s="40">
        <f>Y7/$Y$17</f>
        <v>0.1</v>
      </c>
      <c r="AA7" t="b">
        <f>IF(AND(U7&lt;&gt;0,V7&lt;&gt;0,W7&lt;&gt;0,Z7&lt;&gt;0),TRUE,FALSE)</f>
        <v>1</v>
      </c>
      <c r="AB7" s="44"/>
      <c r="AC7" s="44"/>
    </row>
    <row r="8" spans="1:32" x14ac:dyDescent="0.25">
      <c r="B8" s="127" t="s">
        <v>552</v>
      </c>
      <c r="C8" s="128"/>
      <c r="D8" s="128"/>
      <c r="E8" s="128"/>
      <c r="F8" s="129" t="str">
        <f>'PT FLASH'!F8</f>
        <v>Mols</v>
      </c>
      <c r="G8" s="28" t="s">
        <v>597</v>
      </c>
      <c r="I8" s="107" t="s">
        <v>598</v>
      </c>
      <c r="P8" s="35">
        <v>2</v>
      </c>
      <c r="Q8" s="37">
        <f>IF('PT FLASH'!$AA$8,'PT FLASH'!Q8,"")</f>
        <v>15.6637</v>
      </c>
      <c r="R8" s="37">
        <f>IF('PT FLASH'!$AA$8,'PT FLASH'!R8,"")</f>
        <v>1511.42</v>
      </c>
      <c r="S8" s="37">
        <f>IF('PT FLASH'!$AA$8,'PT FLASH'!S8,"")</f>
        <v>-17.16</v>
      </c>
      <c r="T8" s="37">
        <f>IF('PT FLASH'!$AA$8,'PT FLASH'!T8,"")</f>
        <v>30.07</v>
      </c>
      <c r="U8" s="37">
        <f>IF('PT FLASH'!$AA$8,'PT FLASH'!U8,"")</f>
        <v>48.838650000000001</v>
      </c>
      <c r="V8" s="37">
        <f>IF('PT FLASH'!$AA$8,'PT FLASH'!V8,"")</f>
        <v>305.39999999999998</v>
      </c>
      <c r="W8" s="37">
        <f>IF('PT FLASH'!$AA$8,'PT FLASH'!W8,"")</f>
        <v>9.8000000000000004E-2</v>
      </c>
      <c r="X8" s="37">
        <f>IF('PT FLASH'!$AA$8,'PT FLASH'!X8,"")</f>
        <v>0.28499999999999998</v>
      </c>
      <c r="Y8" s="38">
        <f t="shared" ref="Y8:Y16" si="0">IF(B10="",0,IF($F$8=$P$3,F10,F10/T8))</f>
        <v>2</v>
      </c>
      <c r="Z8" s="40">
        <f t="shared" ref="Z8:Z16" si="1">Y8/$Y$17</f>
        <v>0.1</v>
      </c>
      <c r="AA8" t="b">
        <f t="shared" ref="AA8:AA16" si="2">IF(AND(U8&lt;&gt;0,V8&lt;&gt;0,W8&lt;&gt;0,Z8&lt;&gt;0),TRUE,FALSE)</f>
        <v>1</v>
      </c>
    </row>
    <row r="9" spans="1:32" x14ac:dyDescent="0.25">
      <c r="B9" s="198" t="str">
        <f>IF('PT FLASH'!AA7,'PT FLASH'!B9:E9,"")</f>
        <v>METHANE</v>
      </c>
      <c r="C9" s="198"/>
      <c r="D9" s="198"/>
      <c r="E9" s="198"/>
      <c r="F9" s="146">
        <f>IF('PT FLASH'!AA7,'PT FLASH'!F9,"")</f>
        <v>2</v>
      </c>
      <c r="G9" s="125">
        <f>IF(Z7=0,"",Z7)</f>
        <v>0.1</v>
      </c>
      <c r="I9" s="108">
        <f>IF(AA7,S634,"")</f>
        <v>0.19915684959312394</v>
      </c>
      <c r="P9" s="35">
        <v>3</v>
      </c>
      <c r="Q9" s="37">
        <f>IF('PT FLASH'!$AA$9,'PT FLASH'!Q9,"")</f>
        <v>15.726000000000001</v>
      </c>
      <c r="R9" s="37">
        <f>IF('PT FLASH'!$AA$9,'PT FLASH'!R9,"")</f>
        <v>1872.46</v>
      </c>
      <c r="S9" s="37">
        <f>IF('PT FLASH'!$AA$9,'PT FLASH'!S9,"")</f>
        <v>-25.16</v>
      </c>
      <c r="T9" s="37">
        <f>IF('PT FLASH'!$AA$9,'PT FLASH'!T9,"")</f>
        <v>44.097000000000001</v>
      </c>
      <c r="U9" s="37">
        <f>IF('PT FLASH'!$AA$9,'PT FLASH'!U9,"")</f>
        <v>42.455174999999997</v>
      </c>
      <c r="V9" s="37">
        <f>IF('PT FLASH'!$AA$9,'PT FLASH'!V9,"")</f>
        <v>369.8</v>
      </c>
      <c r="W9" s="37">
        <f>IF('PT FLASH'!$AA$9,'PT FLASH'!W9,"")</f>
        <v>0.152</v>
      </c>
      <c r="X9" s="37">
        <f>IF('PT FLASH'!$AA$9,'PT FLASH'!X9,"")</f>
        <v>0.28100000000000003</v>
      </c>
      <c r="Y9" s="38">
        <f t="shared" si="0"/>
        <v>2</v>
      </c>
      <c r="Z9" s="40">
        <f t="shared" si="1"/>
        <v>0.1</v>
      </c>
      <c r="AA9" t="b">
        <f t="shared" si="2"/>
        <v>1</v>
      </c>
      <c r="AB9" s="37" t="s">
        <v>554</v>
      </c>
      <c r="AC9" s="37"/>
      <c r="AD9" s="46"/>
      <c r="AE9" s="53">
        <f>G23+273.15</f>
        <v>293.14999999999998</v>
      </c>
      <c r="AF9" s="46" t="s">
        <v>555</v>
      </c>
    </row>
    <row r="10" spans="1:32" x14ac:dyDescent="0.25">
      <c r="B10" s="198" t="str">
        <f>IF('PT FLASH'!AA8,'PT FLASH'!B10:E10,"")</f>
        <v>ETHANE</v>
      </c>
      <c r="C10" s="198"/>
      <c r="D10" s="198"/>
      <c r="E10" s="198"/>
      <c r="F10" s="146">
        <f>IF('PT FLASH'!AA8,'PT FLASH'!F10,"")</f>
        <v>2</v>
      </c>
      <c r="G10" s="125">
        <f t="shared" ref="G10:G18" si="3">IF(Z8=0,"",Z8)</f>
        <v>0.1</v>
      </c>
      <c r="I10" s="109">
        <f t="shared" ref="I10:I18" si="4">IF(AA8,S635,"")</f>
        <v>7.3921926708096677E-2</v>
      </c>
      <c r="P10" s="35">
        <v>4</v>
      </c>
      <c r="Q10" s="37">
        <f>IF('PT FLASH'!$AA$10,'PT FLASH'!Q10,"")</f>
        <v>15.6782</v>
      </c>
      <c r="R10" s="37">
        <f>IF('PT FLASH'!$AA$10,'PT FLASH'!R10,"")</f>
        <v>2154.9</v>
      </c>
      <c r="S10" s="37">
        <f>IF('PT FLASH'!$AA$10,'PT FLASH'!S10,"")</f>
        <v>-34.42</v>
      </c>
      <c r="T10" s="37">
        <f>IF('PT FLASH'!$AA$10,'PT FLASH'!T10,"")</f>
        <v>58.124000000000002</v>
      </c>
      <c r="U10" s="37">
        <f>IF('PT FLASH'!$AA$10,'PT FLASH'!U10,"")</f>
        <v>37.996875000000003</v>
      </c>
      <c r="V10" s="37">
        <f>IF('PT FLASH'!$AA$10,'PT FLASH'!V10,"")</f>
        <v>425.2</v>
      </c>
      <c r="W10" s="37">
        <f>IF('PT FLASH'!$AA$10,'PT FLASH'!W10,"")</f>
        <v>0.193</v>
      </c>
      <c r="X10" s="37">
        <f>IF('PT FLASH'!$AA$10,'PT FLASH'!X10,"")</f>
        <v>0.27400000000000002</v>
      </c>
      <c r="Y10" s="38">
        <f t="shared" si="0"/>
        <v>2</v>
      </c>
      <c r="Z10" s="40">
        <f t="shared" si="1"/>
        <v>0.1</v>
      </c>
      <c r="AA10" t="b">
        <f t="shared" si="2"/>
        <v>1</v>
      </c>
      <c r="AB10" s="44"/>
      <c r="AC10" s="44"/>
      <c r="AD10" s="98"/>
      <c r="AE10" s="99"/>
      <c r="AF10" s="100"/>
    </row>
    <row r="11" spans="1:32" x14ac:dyDescent="0.25">
      <c r="B11" s="198" t="str">
        <f>IF('PT FLASH'!AA9,'PT FLASH'!B11:E11,"")</f>
        <v>PROPANE</v>
      </c>
      <c r="C11" s="198"/>
      <c r="D11" s="198"/>
      <c r="E11" s="198"/>
      <c r="F11" s="146">
        <f>IF('PT FLASH'!AA9,'PT FLASH'!F11,"")</f>
        <v>2</v>
      </c>
      <c r="G11" s="125">
        <f t="shared" si="3"/>
        <v>0.1</v>
      </c>
      <c r="I11" s="109">
        <f t="shared" si="4"/>
        <v>3.3102124264394808E-2</v>
      </c>
      <c r="P11" s="35">
        <v>5</v>
      </c>
      <c r="Q11" s="37">
        <f>IF('PT FLASH'!$AA$11,'PT FLASH'!Q11,"")</f>
        <v>15.5381</v>
      </c>
      <c r="R11" s="37">
        <f>IF('PT FLASH'!$AA$11,'PT FLASH'!R11,"")</f>
        <v>2032.73</v>
      </c>
      <c r="S11" s="37">
        <f>IF('PT FLASH'!$AA$11,'PT FLASH'!S11,"")</f>
        <v>-33.15</v>
      </c>
      <c r="T11" s="37">
        <f>IF('PT FLASH'!$AA$11,'PT FLASH'!T11,"")</f>
        <v>58.124000000000002</v>
      </c>
      <c r="U11" s="37">
        <f>IF('PT FLASH'!$AA$11,'PT FLASH'!U11,"")</f>
        <v>36.476999999999997</v>
      </c>
      <c r="V11" s="37">
        <f>IF('PT FLASH'!$AA$11,'PT FLASH'!V11,"")</f>
        <v>408.1</v>
      </c>
      <c r="W11" s="37">
        <f>IF('PT FLASH'!$AA$11,'PT FLASH'!W11,"")</f>
        <v>0.17599999999999999</v>
      </c>
      <c r="X11" s="37">
        <f>IF('PT FLASH'!$AA$11,'PT FLASH'!X11,"")</f>
        <v>0.28299999999999997</v>
      </c>
      <c r="Y11" s="38">
        <f t="shared" si="0"/>
        <v>2</v>
      </c>
      <c r="Z11" s="40">
        <f t="shared" si="1"/>
        <v>0.1</v>
      </c>
      <c r="AA11" t="b">
        <f t="shared" si="2"/>
        <v>1</v>
      </c>
    </row>
    <row r="12" spans="1:32" x14ac:dyDescent="0.25">
      <c r="B12" s="198" t="str">
        <f>IF('PT FLASH'!AA10,'PT FLASH'!B12:E12,"")</f>
        <v>N-BUTANE</v>
      </c>
      <c r="C12" s="198"/>
      <c r="D12" s="198"/>
      <c r="E12" s="198"/>
      <c r="F12" s="146">
        <f>IF('PT FLASH'!AA10,'PT FLASH'!F12,"")</f>
        <v>2</v>
      </c>
      <c r="G12" s="125">
        <f t="shared" si="3"/>
        <v>0.1</v>
      </c>
      <c r="I12" s="109">
        <f t="shared" si="4"/>
        <v>1.8033677980017371E-2</v>
      </c>
      <c r="P12" s="35">
        <v>6</v>
      </c>
      <c r="Q12" s="37">
        <f>IF('PT FLASH'!$AA$12,'PT FLASH'!Q12,"")</f>
        <v>15.833299999999999</v>
      </c>
      <c r="R12" s="37">
        <f>IF('PT FLASH'!$AA$12,'PT FLASH'!R12,"")</f>
        <v>2477.0700000000002</v>
      </c>
      <c r="S12" s="37">
        <f>IF('PT FLASH'!$AA$12,'PT FLASH'!S12,"")</f>
        <v>-39.94</v>
      </c>
      <c r="T12" s="37">
        <f>IF('PT FLASH'!$AA$12,'PT FLASH'!T12,"")</f>
        <v>72.150999999999996</v>
      </c>
      <c r="U12" s="37">
        <f>IF('PT FLASH'!$AA$12,'PT FLASH'!U12,"")</f>
        <v>33.741225</v>
      </c>
      <c r="V12" s="37">
        <f>IF('PT FLASH'!$AA$12,'PT FLASH'!V12,"")</f>
        <v>469.6</v>
      </c>
      <c r="W12" s="37">
        <f>IF('PT FLASH'!$AA$12,'PT FLASH'!W12,"")</f>
        <v>0.251</v>
      </c>
      <c r="X12" s="37">
        <f>IF('PT FLASH'!$AA$12,'PT FLASH'!X12,"")</f>
        <v>0.26200000000000001</v>
      </c>
      <c r="Y12" s="38">
        <f t="shared" si="0"/>
        <v>2</v>
      </c>
      <c r="Z12" s="40">
        <f t="shared" si="1"/>
        <v>0.1</v>
      </c>
      <c r="AA12" t="b">
        <f t="shared" si="2"/>
        <v>1</v>
      </c>
    </row>
    <row r="13" spans="1:32" x14ac:dyDescent="0.25">
      <c r="B13" s="198" t="str">
        <f>IF('PT FLASH'!AA11,'PT FLASH'!B13:E13,"")</f>
        <v>ISOBUTANE</v>
      </c>
      <c r="C13" s="198"/>
      <c r="D13" s="198"/>
      <c r="E13" s="198"/>
      <c r="F13" s="146">
        <f>IF('PT FLASH'!AA11,'PT FLASH'!F13,"")</f>
        <v>2</v>
      </c>
      <c r="G13" s="125">
        <f t="shared" si="3"/>
        <v>0.1</v>
      </c>
      <c r="I13" s="109">
        <f t="shared" si="4"/>
        <v>1.8327382759167003E-2</v>
      </c>
      <c r="P13" s="35">
        <v>7</v>
      </c>
      <c r="Q13" s="37">
        <f>IF('PT FLASH'!$AA$13,'PT FLASH'!Q13,"")</f>
        <v>14.934200000000001</v>
      </c>
      <c r="R13" s="37">
        <f>IF('PT FLASH'!$AA$13,'PT FLASH'!R13,"")</f>
        <v>588.72</v>
      </c>
      <c r="S13" s="37">
        <f>IF('PT FLASH'!$AA$13,'PT FLASH'!S13,"")</f>
        <v>-6.6</v>
      </c>
      <c r="T13" s="37">
        <f>IF('PT FLASH'!$AA$13,'PT FLASH'!T13,"")</f>
        <v>28.013000000000002</v>
      </c>
      <c r="U13" s="37">
        <f>IF('PT FLASH'!$AA$13,'PT FLASH'!U13,"")</f>
        <v>33.943874999999998</v>
      </c>
      <c r="V13" s="37">
        <f>IF('PT FLASH'!$AA$13,'PT FLASH'!V13,"")</f>
        <v>126.2</v>
      </c>
      <c r="W13" s="37">
        <f>IF('PT FLASH'!$AA$13,'PT FLASH'!W13,"")</f>
        <v>0.04</v>
      </c>
      <c r="X13" s="37">
        <f>IF('PT FLASH'!$AA$13,'PT FLASH'!X13,"")</f>
        <v>0.28999999999999998</v>
      </c>
      <c r="Y13" s="38">
        <f t="shared" si="0"/>
        <v>2</v>
      </c>
      <c r="Z13" s="40">
        <f t="shared" si="1"/>
        <v>0.1</v>
      </c>
      <c r="AA13" t="b">
        <f t="shared" si="2"/>
        <v>1</v>
      </c>
    </row>
    <row r="14" spans="1:32" x14ac:dyDescent="0.25">
      <c r="B14" s="198" t="str">
        <f>IF('PT FLASH'!AA12,'PT FLASH'!B14:E14,"")</f>
        <v>N-PENTANE</v>
      </c>
      <c r="C14" s="198"/>
      <c r="D14" s="198"/>
      <c r="E14" s="198"/>
      <c r="F14" s="146">
        <f>IF('PT FLASH'!AA12,'PT FLASH'!F14,"")</f>
        <v>2</v>
      </c>
      <c r="G14" s="125">
        <f t="shared" si="3"/>
        <v>0.1</v>
      </c>
      <c r="I14" s="109">
        <f t="shared" si="4"/>
        <v>8.6700383275830871E-3</v>
      </c>
      <c r="P14" s="35">
        <v>8</v>
      </c>
      <c r="Q14" s="37">
        <f>IF('PT FLASH'!$AA$14,'PT FLASH'!Q14,"")</f>
        <v>22.5898</v>
      </c>
      <c r="R14" s="37">
        <f>IF('PT FLASH'!$AA$14,'PT FLASH'!R14,"")</f>
        <v>3103.39</v>
      </c>
      <c r="S14" s="37">
        <f>IF('PT FLASH'!$AA$14,'PT FLASH'!S14,"")</f>
        <v>-0.16</v>
      </c>
      <c r="T14" s="37">
        <f>IF('PT FLASH'!$AA$14,'PT FLASH'!T14,"")</f>
        <v>44.01</v>
      </c>
      <c r="U14" s="37">
        <f>IF('PT FLASH'!$AA$14,'PT FLASH'!U14,"")</f>
        <v>73.764600000000002</v>
      </c>
      <c r="V14" s="37">
        <f>IF('PT FLASH'!$AA$14,'PT FLASH'!V14,"")</f>
        <v>304.2</v>
      </c>
      <c r="W14" s="37">
        <f>IF('PT FLASH'!$AA$14,'PT FLASH'!W14,"")</f>
        <v>0.22500000000000001</v>
      </c>
      <c r="X14" s="37">
        <f>IF('PT FLASH'!$AA$14,'PT FLASH'!X14,"")</f>
        <v>0.27400000000000002</v>
      </c>
      <c r="Y14" s="38">
        <f t="shared" si="0"/>
        <v>2</v>
      </c>
      <c r="Z14" s="40">
        <f t="shared" si="1"/>
        <v>0.1</v>
      </c>
      <c r="AA14" t="b">
        <f t="shared" si="2"/>
        <v>1</v>
      </c>
    </row>
    <row r="15" spans="1:32" x14ac:dyDescent="0.25">
      <c r="B15" s="198" t="str">
        <f>IF('PT FLASH'!AA13,'PT FLASH'!B15:E15,"")</f>
        <v>NITROGEN</v>
      </c>
      <c r="C15" s="198"/>
      <c r="D15" s="198"/>
      <c r="E15" s="198"/>
      <c r="F15" s="146">
        <f>IF('PT FLASH'!AA13,'PT FLASH'!F15,"")</f>
        <v>2</v>
      </c>
      <c r="G15" s="125">
        <f t="shared" si="3"/>
        <v>0.1</v>
      </c>
      <c r="I15" s="109">
        <f t="shared" si="4"/>
        <v>0.39262016141619976</v>
      </c>
      <c r="P15" s="35">
        <v>9</v>
      </c>
      <c r="Q15" s="37">
        <f>IF('PT FLASH'!$AA$15,'PT FLASH'!Q15,"")</f>
        <v>16.103999999999999</v>
      </c>
      <c r="R15" s="37">
        <f>IF('PT FLASH'!$AA$15,'PT FLASH'!R15,"")</f>
        <v>1768.69</v>
      </c>
      <c r="S15" s="37">
        <f>IF('PT FLASH'!$AA$15,'PT FLASH'!S15,"")</f>
        <v>-26.06</v>
      </c>
      <c r="T15" s="37">
        <f>IF('PT FLASH'!$AA$15,'PT FLASH'!T15,"")</f>
        <v>34.08</v>
      </c>
      <c r="U15" s="37">
        <f>IF('PT FLASH'!$AA$15,'PT FLASH'!U15,"")</f>
        <v>89.368650000000002</v>
      </c>
      <c r="V15" s="37">
        <f>IF('PT FLASH'!$AA$15,'PT FLASH'!V15,"")</f>
        <v>373.2</v>
      </c>
      <c r="W15" s="37">
        <f>IF('PT FLASH'!$AA$15,'PT FLASH'!W15,"")</f>
        <v>0.1</v>
      </c>
      <c r="X15" s="37">
        <f>IF('PT FLASH'!$AA$15,'PT FLASH'!X15,"")</f>
        <v>0.28399999999999997</v>
      </c>
      <c r="Y15" s="38">
        <f t="shared" si="0"/>
        <v>2</v>
      </c>
      <c r="Z15" s="40">
        <f t="shared" si="1"/>
        <v>0.1</v>
      </c>
      <c r="AA15" t="b">
        <f t="shared" si="2"/>
        <v>1</v>
      </c>
    </row>
    <row r="16" spans="1:32" x14ac:dyDescent="0.25">
      <c r="B16" s="198" t="str">
        <f>IF('PT FLASH'!AA14,'PT FLASH'!B16:E16,"")</f>
        <v>CARBON DIOXIDE</v>
      </c>
      <c r="C16" s="198"/>
      <c r="D16" s="198"/>
      <c r="E16" s="198"/>
      <c r="F16" s="146">
        <f>IF('PT FLASH'!AA14,'PT FLASH'!F16,"")</f>
        <v>2</v>
      </c>
      <c r="G16" s="125">
        <f t="shared" si="3"/>
        <v>0.1</v>
      </c>
      <c r="I16" s="109">
        <f t="shared" si="4"/>
        <v>0.11180146388760531</v>
      </c>
      <c r="P16" s="35">
        <v>10</v>
      </c>
      <c r="Q16" s="37">
        <f>IF('PT FLASH'!$AA$16,'PT FLASH'!Q16,"")</f>
        <v>15.536799999999999</v>
      </c>
      <c r="R16" s="37">
        <f>IF('PT FLASH'!$AA$16,'PT FLASH'!R16,"")</f>
        <v>1347.01</v>
      </c>
      <c r="S16" s="37">
        <f>IF('PT FLASH'!$AA$16,'PT FLASH'!S16,"")</f>
        <v>-18.149999999999999</v>
      </c>
      <c r="T16" s="37">
        <f>IF('PT FLASH'!$AA$16,'PT FLASH'!T16,"")</f>
        <v>28.053999999999998</v>
      </c>
      <c r="U16" s="37">
        <f>IF('PT FLASH'!$AA$16,'PT FLASH'!U16,"")</f>
        <v>50.358525</v>
      </c>
      <c r="V16" s="37">
        <f>IF('PT FLASH'!$AA$16,'PT FLASH'!V16,"")</f>
        <v>282.39999999999998</v>
      </c>
      <c r="W16" s="37">
        <f>IF('PT FLASH'!$AA$16,'PT FLASH'!W16,"")</f>
        <v>8.5000000000000006E-2</v>
      </c>
      <c r="X16" s="37">
        <f>IF('PT FLASH'!$AA$16,'PT FLASH'!X16,"")</f>
        <v>0.27600000000000002</v>
      </c>
      <c r="Y16" s="38">
        <f t="shared" si="0"/>
        <v>2</v>
      </c>
      <c r="Z16" s="40">
        <f t="shared" si="1"/>
        <v>0.1</v>
      </c>
      <c r="AA16" t="b">
        <f t="shared" si="2"/>
        <v>1</v>
      </c>
    </row>
    <row r="17" spans="2:49" x14ac:dyDescent="0.25">
      <c r="B17" s="198" t="str">
        <f>IF('PT FLASH'!AA15,'PT FLASH'!B17:E17,"")</f>
        <v>HYDROGEN SULFIDE</v>
      </c>
      <c r="C17" s="198"/>
      <c r="D17" s="198"/>
      <c r="E17" s="198"/>
      <c r="F17" s="146">
        <f>IF('PT FLASH'!AA15,'PT FLASH'!F17,"")</f>
        <v>2</v>
      </c>
      <c r="G17" s="125">
        <f t="shared" si="3"/>
        <v>0.1</v>
      </c>
      <c r="I17" s="109">
        <f t="shared" si="4"/>
        <v>5.5503225319862799E-2</v>
      </c>
      <c r="Y17" s="39">
        <f>SUM(Y7:Y16)</f>
        <v>20</v>
      </c>
    </row>
    <row r="18" spans="2:49" x14ac:dyDescent="0.25">
      <c r="B18" s="198" t="str">
        <f>IF('PT FLASH'!AA16,'PT FLASH'!B18:E18,"")</f>
        <v>ETHYLENE</v>
      </c>
      <c r="C18" s="198"/>
      <c r="D18" s="198"/>
      <c r="E18" s="198"/>
      <c r="F18" s="146">
        <f>IF('PT FLASH'!AA16,'PT FLASH'!F18,"")</f>
        <v>2</v>
      </c>
      <c r="G18" s="125">
        <f t="shared" si="3"/>
        <v>0.1</v>
      </c>
      <c r="I18" s="116">
        <f t="shared" si="4"/>
        <v>8.8838044121130999E-2</v>
      </c>
      <c r="P18" s="48" t="s">
        <v>603</v>
      </c>
    </row>
    <row r="19" spans="2:49" x14ac:dyDescent="0.25">
      <c r="D19" s="30"/>
      <c r="E19" s="31"/>
      <c r="F19" s="147">
        <f>SUM(F9:F18)</f>
        <v>20</v>
      </c>
      <c r="G19" s="125">
        <f>SUM(G9:G18)</f>
        <v>0.99999999999999989</v>
      </c>
      <c r="I19" s="97">
        <f>S644</f>
        <v>0.99997489437718179</v>
      </c>
      <c r="Q19">
        <v>1</v>
      </c>
      <c r="R19">
        <v>2</v>
      </c>
      <c r="S19">
        <v>3</v>
      </c>
      <c r="T19">
        <v>4</v>
      </c>
      <c r="U19">
        <v>5</v>
      </c>
      <c r="V19">
        <v>6</v>
      </c>
      <c r="W19">
        <v>7</v>
      </c>
      <c r="X19">
        <v>8</v>
      </c>
      <c r="Y19">
        <v>9</v>
      </c>
      <c r="Z19">
        <v>10</v>
      </c>
    </row>
    <row r="20" spans="2:49" x14ac:dyDescent="0.25">
      <c r="P20" s="47">
        <v>1</v>
      </c>
      <c r="Q20" s="136">
        <f>IF('PT FLASH'!Q20&lt;&gt;"",'PT FLASH'!Q20,0)</f>
        <v>0</v>
      </c>
      <c r="R20" s="137">
        <f>IF('PT FLASH'!R20&lt;&gt;"",'PT FLASH'!R20,0)</f>
        <v>-2.5999999999999999E-3</v>
      </c>
      <c r="S20" s="137">
        <f>IF('PT FLASH'!S20&lt;&gt;"",'PT FLASH'!S20,0)</f>
        <v>1.4E-2</v>
      </c>
      <c r="T20" s="137">
        <f>IF('PT FLASH'!T20&lt;&gt;"",'PT FLASH'!T20,0)</f>
        <v>1.3299999999999999E-2</v>
      </c>
      <c r="U20" s="137">
        <f>IF('PT FLASH'!U20&lt;&gt;"",'PT FLASH'!U20,0)</f>
        <v>2.5600000000000001E-2</v>
      </c>
      <c r="V20" s="137">
        <f>IF('PT FLASH'!V20&lt;&gt;"",'PT FLASH'!V20,0)</f>
        <v>2.3E-2</v>
      </c>
      <c r="W20" s="137">
        <f>IF('PT FLASH'!W20&lt;&gt;"",'PT FLASH'!W20,0)</f>
        <v>3.1099999999999999E-2</v>
      </c>
      <c r="X20" s="137">
        <f>IF('PT FLASH'!X20&lt;&gt;"",'PT FLASH'!X20,0)</f>
        <v>9.1899999999999996E-2</v>
      </c>
      <c r="Y20" s="137">
        <f>IF('PT FLASH'!Y20&lt;&gt;"",'PT FLASH'!Y20,0)</f>
        <v>8.4000000000000005E-2</v>
      </c>
      <c r="Z20" s="138">
        <f>IF('PT FLASH'!Z20&lt;&gt;"",'PT FLASH'!Z20,0)</f>
        <v>2.1499999999999998E-2</v>
      </c>
    </row>
    <row r="21" spans="2:49" x14ac:dyDescent="0.25">
      <c r="B21" s="25" t="s">
        <v>596</v>
      </c>
      <c r="C21" s="26"/>
      <c r="D21" s="26"/>
      <c r="E21" s="26"/>
      <c r="F21" s="26"/>
      <c r="G21" s="26"/>
      <c r="P21" s="47">
        <v>2</v>
      </c>
      <c r="Q21" s="139">
        <f>IF('PT FLASH'!Q21&lt;&gt;"",'PT FLASH'!Q21,0)</f>
        <v>-2.5999999999999999E-3</v>
      </c>
      <c r="R21" s="140">
        <f>IF('PT FLASH'!R21&lt;&gt;"",'PT FLASH'!R21,0)</f>
        <v>0</v>
      </c>
      <c r="S21" s="140">
        <f>IF('PT FLASH'!S21&lt;&gt;"",'PT FLASH'!S21,0)</f>
        <v>1.1000000000000001E-3</v>
      </c>
      <c r="T21" s="140">
        <f>IF('PT FLASH'!T21&lt;&gt;"",'PT FLASH'!T21,0)</f>
        <v>9.6000000000000002E-2</v>
      </c>
      <c r="U21" s="140">
        <f>IF('PT FLASH'!U21&lt;&gt;"",'PT FLASH'!U21,0)</f>
        <v>-6.7000000000000002E-3</v>
      </c>
      <c r="V21" s="140">
        <f>IF('PT FLASH'!V21&lt;&gt;"",'PT FLASH'!V21,0)</f>
        <v>7.7999999999999996E-3</v>
      </c>
      <c r="W21" s="140">
        <f>IF('PT FLASH'!W21&lt;&gt;"",'PT FLASH'!W21,0)</f>
        <v>5.1499999999999997E-2</v>
      </c>
      <c r="X21" s="140">
        <f>IF('PT FLASH'!X21&lt;&gt;"",'PT FLASH'!X21,0)</f>
        <v>0.13220000000000001</v>
      </c>
      <c r="Y21" s="140">
        <f>IF('PT FLASH'!Y21&lt;&gt;"",'PT FLASH'!Y21,0)</f>
        <v>8.3299999999999999E-2</v>
      </c>
      <c r="Z21" s="141">
        <f>IF('PT FLASH'!Z21&lt;&gt;"",'PT FLASH'!Z21,0)</f>
        <v>8.8999999999999999E-3</v>
      </c>
    </row>
    <row r="22" spans="2:49" x14ac:dyDescent="0.25">
      <c r="B22" s="192" t="s">
        <v>553</v>
      </c>
      <c r="C22" s="193"/>
      <c r="D22" s="193"/>
      <c r="E22" s="193"/>
      <c r="F22" s="193"/>
      <c r="G22" s="193"/>
      <c r="P22" s="47">
        <v>3</v>
      </c>
      <c r="Q22" s="139">
        <f>IF('PT FLASH'!Q22&lt;&gt;"",'PT FLASH'!Q22,0)</f>
        <v>1.4E-2</v>
      </c>
      <c r="R22" s="140">
        <f>IF('PT FLASH'!R22&lt;&gt;"",'PT FLASH'!R22,0)</f>
        <v>1.1000000000000001E-3</v>
      </c>
      <c r="S22" s="140">
        <f>IF('PT FLASH'!S22&lt;&gt;"",'PT FLASH'!S22,0)</f>
        <v>0</v>
      </c>
      <c r="T22" s="140">
        <f>IF('PT FLASH'!T22&lt;&gt;"",'PT FLASH'!T22,0)</f>
        <v>3.3E-3</v>
      </c>
      <c r="U22" s="140">
        <f>IF('PT FLASH'!U22&lt;&gt;"",'PT FLASH'!U22,0)</f>
        <v>-7.7999999999999996E-3</v>
      </c>
      <c r="V22" s="140">
        <f>IF('PT FLASH'!V22&lt;&gt;"",'PT FLASH'!V22,0)</f>
        <v>2.6700000000000002E-2</v>
      </c>
      <c r="W22" s="140">
        <f>IF('PT FLASH'!W22&lt;&gt;"",'PT FLASH'!W22,0)</f>
        <v>8.5199999999999998E-2</v>
      </c>
      <c r="X22" s="140">
        <f>IF('PT FLASH'!X22&lt;&gt;"",'PT FLASH'!X22,0)</f>
        <v>0.1241</v>
      </c>
      <c r="Y22" s="140">
        <f>IF('PT FLASH'!Y22&lt;&gt;"",'PT FLASH'!Y22,0)</f>
        <v>8.7800000000000003E-2</v>
      </c>
      <c r="Z22" s="141">
        <f>IF('PT FLASH'!Z22&lt;&gt;"",'PT FLASH'!Z22,0)</f>
        <v>0</v>
      </c>
    </row>
    <row r="23" spans="2:49" ht="15" customHeight="1" x14ac:dyDescent="0.25">
      <c r="B23" s="45" t="s">
        <v>554</v>
      </c>
      <c r="F23" s="100" t="s">
        <v>556</v>
      </c>
      <c r="G23" s="151">
        <f>'PT FLASH'!G23</f>
        <v>20</v>
      </c>
      <c r="I23" s="199" t="s">
        <v>602</v>
      </c>
      <c r="J23" s="200"/>
      <c r="P23" s="47">
        <v>4</v>
      </c>
      <c r="Q23" s="139">
        <f>IF('PT FLASH'!Q23&lt;&gt;"",'PT FLASH'!Q23,0)</f>
        <v>1.3299999999999999E-2</v>
      </c>
      <c r="R23" s="140">
        <f>IF('PT FLASH'!R23&lt;&gt;"",'PT FLASH'!R23,0)</f>
        <v>9.6000000000000002E-2</v>
      </c>
      <c r="S23" s="140">
        <f>IF('PT FLASH'!S23&lt;&gt;"",'PT FLASH'!S23,0)</f>
        <v>3.3E-3</v>
      </c>
      <c r="T23" s="140">
        <f>IF('PT FLASH'!T23&lt;&gt;"",'PT FLASH'!T23,0)</f>
        <v>0</v>
      </c>
      <c r="U23" s="140">
        <f>IF('PT FLASH'!U23&lt;&gt;"",'PT FLASH'!U23,0)</f>
        <v>-4.0000000000000002E-4</v>
      </c>
      <c r="V23" s="140">
        <f>IF('PT FLASH'!V23&lt;&gt;"",'PT FLASH'!V23,0)</f>
        <v>7.3999999999999996E-2</v>
      </c>
      <c r="W23" s="140">
        <f>IF('PT FLASH'!W23&lt;&gt;"",'PT FLASH'!W23,0)</f>
        <v>0.08</v>
      </c>
      <c r="X23" s="140">
        <f>IF('PT FLASH'!X23&lt;&gt;"",'PT FLASH'!X23,0)</f>
        <v>0.1333</v>
      </c>
      <c r="Y23" s="140">
        <f>IF('PT FLASH'!Y23&lt;&gt;"",'PT FLASH'!Y23,0)</f>
        <v>0</v>
      </c>
      <c r="Z23" s="141">
        <f>IF('PT FLASH'!Z23&lt;&gt;"",'PT FLASH'!Z23,0)</f>
        <v>9.2200000000000004E-2</v>
      </c>
    </row>
    <row r="24" spans="2:49" x14ac:dyDescent="0.25">
      <c r="B24" s="45" t="str">
        <f>IF(OR(B22=AB3,B22=AB6,B22=AB7),"Temperature","")</f>
        <v/>
      </c>
      <c r="F24" s="30" t="str">
        <f>IF(B24="","",AD9)</f>
        <v/>
      </c>
      <c r="I24" s="201"/>
      <c r="J24" s="202"/>
      <c r="P24" s="47">
        <v>5</v>
      </c>
      <c r="Q24" s="139">
        <f>IF('PT FLASH'!Q24&lt;&gt;"",'PT FLASH'!Q24,0)</f>
        <v>2.5600000000000001E-2</v>
      </c>
      <c r="R24" s="140">
        <f>IF('PT FLASH'!R24&lt;&gt;"",'PT FLASH'!R24,0)</f>
        <v>-6.7000000000000002E-3</v>
      </c>
      <c r="S24" s="140">
        <f>IF('PT FLASH'!S24&lt;&gt;"",'PT FLASH'!S24,0)</f>
        <v>-7.7999999999999996E-3</v>
      </c>
      <c r="T24" s="140">
        <f>IF('PT FLASH'!T24&lt;&gt;"",'PT FLASH'!T24,0)</f>
        <v>-4.0000000000000002E-4</v>
      </c>
      <c r="U24" s="140">
        <f>IF('PT FLASH'!U24&lt;&gt;"",'PT FLASH'!U24,0)</f>
        <v>0</v>
      </c>
      <c r="V24" s="140">
        <f>IF('PT FLASH'!V24&lt;&gt;"",'PT FLASH'!V24,0)</f>
        <v>0</v>
      </c>
      <c r="W24" s="140">
        <f>IF('PT FLASH'!W24&lt;&gt;"",'PT FLASH'!W24,0)</f>
        <v>0.1033</v>
      </c>
      <c r="X24" s="140">
        <f>IF('PT FLASH'!X24&lt;&gt;"",'PT FLASH'!X24,0)</f>
        <v>0.12</v>
      </c>
      <c r="Y24" s="140">
        <f>IF('PT FLASH'!Y24&lt;&gt;"",'PT FLASH'!Y24,0)</f>
        <v>4.7399999999999998E-2</v>
      </c>
      <c r="Z24" s="141">
        <f>IF('PT FLASH'!Z24&lt;&gt;"",'PT FLASH'!Z24,0)</f>
        <v>0</v>
      </c>
    </row>
    <row r="25" spans="2:49" x14ac:dyDescent="0.25">
      <c r="I25" s="201"/>
      <c r="J25" s="202"/>
      <c r="P25" s="47">
        <v>6</v>
      </c>
      <c r="Q25" s="139">
        <f>IF('PT FLASH'!Q25&lt;&gt;"",'PT FLASH'!Q25,0)</f>
        <v>2.3E-2</v>
      </c>
      <c r="R25" s="140">
        <f>IF('PT FLASH'!R25&lt;&gt;"",'PT FLASH'!R25,0)</f>
        <v>7.7999999999999996E-3</v>
      </c>
      <c r="S25" s="140">
        <f>IF('PT FLASH'!S25&lt;&gt;"",'PT FLASH'!S25,0)</f>
        <v>2.6700000000000002E-2</v>
      </c>
      <c r="T25" s="140">
        <f>IF('PT FLASH'!T25&lt;&gt;"",'PT FLASH'!T25,0)</f>
        <v>7.3999999999999996E-2</v>
      </c>
      <c r="U25" s="140">
        <f>IF('PT FLASH'!U25&lt;&gt;"",'PT FLASH'!U25,0)</f>
        <v>0</v>
      </c>
      <c r="V25" s="140">
        <f>IF('PT FLASH'!V25&lt;&gt;"",'PT FLASH'!V25,0)</f>
        <v>0</v>
      </c>
      <c r="W25" s="140">
        <f>IF('PT FLASH'!W25&lt;&gt;"",'PT FLASH'!W25,0)</f>
        <v>0.01</v>
      </c>
      <c r="X25" s="140">
        <f>IF('PT FLASH'!X25&lt;&gt;"",'PT FLASH'!X25,0)</f>
        <v>0.1222</v>
      </c>
      <c r="Y25" s="140">
        <f>IF('PT FLASH'!Y25&lt;&gt;"",'PT FLASH'!Y25,0)</f>
        <v>6.3E-2</v>
      </c>
      <c r="Z25" s="141">
        <f>IF('PT FLASH'!Z25&lt;&gt;"",'PT FLASH'!Z25,0)</f>
        <v>0</v>
      </c>
    </row>
    <row r="26" spans="2:49" x14ac:dyDescent="0.25">
      <c r="B26" s="25" t="s">
        <v>594</v>
      </c>
      <c r="C26" s="26"/>
      <c r="D26" s="26"/>
      <c r="E26" s="26"/>
      <c r="F26" s="26"/>
      <c r="G26" s="26"/>
      <c r="I26" s="201"/>
      <c r="J26" s="202"/>
      <c r="P26" s="47">
        <v>7</v>
      </c>
      <c r="Q26" s="139">
        <f>IF('PT FLASH'!Q26&lt;&gt;"",'PT FLASH'!Q26,0)</f>
        <v>3.1099999999999999E-2</v>
      </c>
      <c r="R26" s="140">
        <f>IF('PT FLASH'!R26&lt;&gt;"",'PT FLASH'!R26,0)</f>
        <v>5.1499999999999997E-2</v>
      </c>
      <c r="S26" s="140">
        <f>IF('PT FLASH'!S26&lt;&gt;"",'PT FLASH'!S26,0)</f>
        <v>8.5199999999999998E-2</v>
      </c>
      <c r="T26" s="140">
        <f>IF('PT FLASH'!T26&lt;&gt;"",'PT FLASH'!T26,0)</f>
        <v>0.08</v>
      </c>
      <c r="U26" s="140">
        <f>IF('PT FLASH'!U26&lt;&gt;"",'PT FLASH'!U26,0)</f>
        <v>0.1033</v>
      </c>
      <c r="V26" s="140">
        <f>IF('PT FLASH'!V26&lt;&gt;"",'PT FLASH'!V26,0)</f>
        <v>0.01</v>
      </c>
      <c r="W26" s="140">
        <f>IF('PT FLASH'!W26&lt;&gt;"",'PT FLASH'!W26,0)</f>
        <v>0</v>
      </c>
      <c r="X26" s="140">
        <f>IF('PT FLASH'!X26&lt;&gt;"",'PT FLASH'!X26,0)</f>
        <v>-1.7000000000000001E-2</v>
      </c>
      <c r="Y26" s="140">
        <f>IF('PT FLASH'!Y26&lt;&gt;"",'PT FLASH'!Y26,0)</f>
        <v>0.1767</v>
      </c>
      <c r="Z26" s="141">
        <f>IF('PT FLASH'!Z26&lt;&gt;"",'PT FLASH'!Z26,0)</f>
        <v>8.5599999999999996E-2</v>
      </c>
    </row>
    <row r="27" spans="2:49" x14ac:dyDescent="0.25">
      <c r="B27" t="s">
        <v>595</v>
      </c>
      <c r="F27" s="100" t="s">
        <v>591</v>
      </c>
      <c r="G27" s="117">
        <v>86.096970489103853</v>
      </c>
      <c r="I27" s="203"/>
      <c r="J27" s="204"/>
      <c r="P27" s="47">
        <v>8</v>
      </c>
      <c r="Q27" s="139">
        <f>IF('PT FLASH'!Q27&lt;&gt;"",'PT FLASH'!Q27,0)</f>
        <v>9.1899999999999996E-2</v>
      </c>
      <c r="R27" s="140">
        <f>IF('PT FLASH'!R27&lt;&gt;"",'PT FLASH'!R27,0)</f>
        <v>0.13220000000000001</v>
      </c>
      <c r="S27" s="140">
        <f>IF('PT FLASH'!S27&lt;&gt;"",'PT FLASH'!S27,0)</f>
        <v>0.1241</v>
      </c>
      <c r="T27" s="140">
        <f>IF('PT FLASH'!T27&lt;&gt;"",'PT FLASH'!T27,0)</f>
        <v>0.1333</v>
      </c>
      <c r="U27" s="140">
        <f>IF('PT FLASH'!U27&lt;&gt;"",'PT FLASH'!U27,0)</f>
        <v>0.12</v>
      </c>
      <c r="V27" s="140">
        <f>IF('PT FLASH'!V27&lt;&gt;"",'PT FLASH'!V27,0)</f>
        <v>0.1222</v>
      </c>
      <c r="W27" s="140">
        <f>IF('PT FLASH'!W27&lt;&gt;"",'PT FLASH'!W27,0)</f>
        <v>-1.7000000000000001E-2</v>
      </c>
      <c r="X27" s="140">
        <f>IF('PT FLASH'!X27&lt;&gt;"",'PT FLASH'!X27,0)</f>
        <v>0</v>
      </c>
      <c r="Y27" s="140">
        <f>IF('PT FLASH'!Y27&lt;&gt;"",'PT FLASH'!Y27,0)</f>
        <v>9.74E-2</v>
      </c>
      <c r="Z27" s="141">
        <f>IF('PT FLASH'!Z27&lt;&gt;"",'PT FLASH'!Z27,0)</f>
        <v>5.5199999999999999E-2</v>
      </c>
    </row>
    <row r="28" spans="2:49" x14ac:dyDescent="0.25">
      <c r="B28" s="101" t="s">
        <v>600</v>
      </c>
      <c r="D28" s="49"/>
      <c r="I28" s="65"/>
      <c r="J28" s="65"/>
      <c r="K28" s="65"/>
      <c r="P28" s="47">
        <v>9</v>
      </c>
      <c r="Q28" s="139">
        <f>IF('PT FLASH'!Q28&lt;&gt;"",'PT FLASH'!Q28,0)</f>
        <v>8.4000000000000005E-2</v>
      </c>
      <c r="R28" s="140">
        <f>IF('PT FLASH'!R28&lt;&gt;"",'PT FLASH'!R28,0)</f>
        <v>8.3299999999999999E-2</v>
      </c>
      <c r="S28" s="140">
        <f>IF('PT FLASH'!S28&lt;&gt;"",'PT FLASH'!S28,0)</f>
        <v>8.7800000000000003E-2</v>
      </c>
      <c r="T28" s="140">
        <f>IF('PT FLASH'!T28&lt;&gt;"",'PT FLASH'!T28,0)</f>
        <v>0</v>
      </c>
      <c r="U28" s="140">
        <f>IF('PT FLASH'!U28&lt;&gt;"",'PT FLASH'!U28,0)</f>
        <v>4.7399999999999998E-2</v>
      </c>
      <c r="V28" s="140">
        <f>IF('PT FLASH'!V28&lt;&gt;"",'PT FLASH'!V28,0)</f>
        <v>6.3E-2</v>
      </c>
      <c r="W28" s="140">
        <f>IF('PT FLASH'!W28&lt;&gt;"",'PT FLASH'!W28,0)</f>
        <v>0.1767</v>
      </c>
      <c r="X28" s="140">
        <f>IF('PT FLASH'!X28&lt;&gt;"",'PT FLASH'!X28,0)</f>
        <v>9.74E-2</v>
      </c>
      <c r="Y28" s="140">
        <f>IF('PT FLASH'!Y28&lt;&gt;"",'PT FLASH'!Y28,0)</f>
        <v>0</v>
      </c>
      <c r="Z28" s="141">
        <f>IF('PT FLASH'!Z28&lt;&gt;"",'PT FLASH'!Z28,0)</f>
        <v>0</v>
      </c>
    </row>
    <row r="29" spans="2:49" x14ac:dyDescent="0.25">
      <c r="B29" s="101" t="s">
        <v>601</v>
      </c>
      <c r="I29" s="113"/>
      <c r="J29" s="113"/>
      <c r="K29" s="113"/>
      <c r="L29" s="44"/>
      <c r="M29" s="44"/>
      <c r="P29" s="47">
        <v>10</v>
      </c>
      <c r="Q29" s="142">
        <f>IF('PT FLASH'!Q29&lt;&gt;"",'PT FLASH'!Q29,0)</f>
        <v>2.1499999999999998E-2</v>
      </c>
      <c r="R29" s="143">
        <f>IF('PT FLASH'!R29&lt;&gt;"",'PT FLASH'!R29,0)</f>
        <v>8.8999999999999999E-3</v>
      </c>
      <c r="S29" s="143">
        <f>IF('PT FLASH'!S29&lt;&gt;"",'PT FLASH'!S29,0)</f>
        <v>0</v>
      </c>
      <c r="T29" s="143">
        <f>IF('PT FLASH'!T29&lt;&gt;"",'PT FLASH'!T29,0)</f>
        <v>9.2200000000000004E-2</v>
      </c>
      <c r="U29" s="143">
        <f>IF('PT FLASH'!U29&lt;&gt;"",'PT FLASH'!U29,0)</f>
        <v>0</v>
      </c>
      <c r="V29" s="143">
        <f>IF('PT FLASH'!V29&lt;&gt;"",'PT FLASH'!V29,0)</f>
        <v>0</v>
      </c>
      <c r="W29" s="143">
        <f>IF('PT FLASH'!W29&lt;&gt;"",'PT FLASH'!W29,0)</f>
        <v>8.5599999999999996E-2</v>
      </c>
      <c r="X29" s="143">
        <f>IF('PT FLASH'!X29&lt;&gt;"",'PT FLASH'!X29,0)</f>
        <v>5.5199999999999999E-2</v>
      </c>
      <c r="Y29" s="143">
        <f>IF('PT FLASH'!Y29&lt;&gt;"",'PT FLASH'!Y29,0)</f>
        <v>0</v>
      </c>
      <c r="Z29" s="144">
        <f>IF('PT FLASH'!Z29&lt;&gt;"",'PT FLASH'!Z29,0)</f>
        <v>0</v>
      </c>
    </row>
    <row r="30" spans="2:49" x14ac:dyDescent="0.25">
      <c r="I30" s="113"/>
      <c r="J30" s="114"/>
      <c r="K30" s="113"/>
      <c r="L30" s="44"/>
      <c r="M30" s="44"/>
    </row>
    <row r="31" spans="2:49" x14ac:dyDescent="0.25">
      <c r="B31" s="101" t="s">
        <v>599</v>
      </c>
      <c r="G31" s="118">
        <f>ABS(I19-1)</f>
        <v>2.510562281821116E-5</v>
      </c>
      <c r="I31" s="113"/>
      <c r="J31" s="113"/>
      <c r="K31" s="113"/>
      <c r="L31" s="44"/>
      <c r="M31" s="44"/>
      <c r="P31" s="48" t="s">
        <v>557</v>
      </c>
    </row>
    <row r="32" spans="2:49" x14ac:dyDescent="0.25">
      <c r="I32" s="115"/>
      <c r="J32" s="114"/>
      <c r="K32" s="113"/>
      <c r="L32" s="44"/>
      <c r="M32" s="112"/>
      <c r="Q32" t="s">
        <v>566</v>
      </c>
      <c r="S32" t="s">
        <v>581</v>
      </c>
      <c r="T32" s="51">
        <f>Q44</f>
        <v>86.096970489103853</v>
      </c>
      <c r="U32" t="s">
        <v>567</v>
      </c>
      <c r="V32" s="47"/>
      <c r="W32" s="47"/>
      <c r="X32" t="s">
        <v>568</v>
      </c>
      <c r="AW32" t="s">
        <v>576</v>
      </c>
    </row>
    <row r="33" spans="2:62" x14ac:dyDescent="0.25">
      <c r="B33" s="48" t="s">
        <v>613</v>
      </c>
      <c r="G33" s="145" t="b">
        <f>IF(G31&lt;0.001,TRUE,FALSE)</f>
        <v>1</v>
      </c>
      <c r="I33" s="115"/>
      <c r="J33" s="114"/>
      <c r="K33" s="113"/>
      <c r="L33" s="44"/>
      <c r="M33" s="44"/>
      <c r="P33" s="92">
        <v>0</v>
      </c>
      <c r="Q33" s="57" t="s">
        <v>558</v>
      </c>
      <c r="R33" s="57" t="s">
        <v>580</v>
      </c>
      <c r="S33" s="55"/>
      <c r="T33" s="55" t="s">
        <v>560</v>
      </c>
      <c r="U33" s="56" t="s">
        <v>562</v>
      </c>
      <c r="V33" s="56" t="s">
        <v>563</v>
      </c>
      <c r="W33" s="57" t="s">
        <v>564</v>
      </c>
      <c r="X33" s="57" t="s">
        <v>565</v>
      </c>
      <c r="Y33" s="57"/>
      <c r="Z33" s="54">
        <v>1</v>
      </c>
      <c r="AA33" s="55">
        <v>2</v>
      </c>
      <c r="AB33" s="55">
        <v>3</v>
      </c>
      <c r="AC33" s="55">
        <v>4</v>
      </c>
      <c r="AD33" s="55">
        <v>5</v>
      </c>
      <c r="AE33" s="55">
        <v>6</v>
      </c>
      <c r="AF33" s="55">
        <v>7</v>
      </c>
      <c r="AG33" s="55">
        <v>8</v>
      </c>
      <c r="AH33" s="55">
        <v>9</v>
      </c>
      <c r="AI33" s="58">
        <v>10</v>
      </c>
      <c r="AJ33" s="83" t="s">
        <v>569</v>
      </c>
      <c r="AK33" s="54"/>
      <c r="AL33" s="55"/>
      <c r="AM33" s="55"/>
      <c r="AN33" s="55"/>
      <c r="AO33" s="55"/>
      <c r="AP33" s="55"/>
      <c r="AQ33" s="55"/>
      <c r="AR33" s="55"/>
      <c r="AS33" s="55"/>
      <c r="AT33" s="55"/>
      <c r="AU33" s="55"/>
      <c r="AV33" s="58"/>
      <c r="AW33" s="55"/>
      <c r="AX33" s="55">
        <v>1</v>
      </c>
      <c r="AY33" s="55">
        <v>2</v>
      </c>
      <c r="AZ33" s="55">
        <v>3</v>
      </c>
      <c r="BA33" s="55">
        <v>4</v>
      </c>
      <c r="BB33" s="55">
        <v>5</v>
      </c>
      <c r="BC33" s="55">
        <v>6</v>
      </c>
      <c r="BD33" s="55">
        <v>7</v>
      </c>
      <c r="BE33" s="55">
        <v>8</v>
      </c>
      <c r="BF33" s="55">
        <v>9</v>
      </c>
      <c r="BG33" s="55">
        <v>10</v>
      </c>
      <c r="BH33" s="55" t="s">
        <v>565</v>
      </c>
      <c r="BI33" s="55" t="s">
        <v>577</v>
      </c>
      <c r="BJ33" s="58" t="s">
        <v>578</v>
      </c>
    </row>
    <row r="34" spans="2:62" x14ac:dyDescent="0.25">
      <c r="I34" s="110"/>
      <c r="J34" s="111"/>
      <c r="K34" s="44"/>
      <c r="L34" s="44"/>
      <c r="M34" s="44"/>
      <c r="O34" s="39"/>
      <c r="P34" s="78">
        <v>1</v>
      </c>
      <c r="Q34" s="60">
        <f>IF(AA7,Z7*EXP(LN(U7)+LN(10)*(1-V7/$AE$9)*(7+7*W7)/3),0)</f>
        <v>30.588011687919114</v>
      </c>
      <c r="R34" s="60">
        <f>IF(AA7,EXP(LN(U7/$T$32)+LN(10)*(1-V7/$AE$9)*(7+7*W7)/3),0)</f>
        <v>3.5527396044429032</v>
      </c>
      <c r="S34" s="60">
        <f>IF(AA7,R34*Z7,0)</f>
        <v>0.35527396044429033</v>
      </c>
      <c r="T34" s="122">
        <f>S34/$S$44</f>
        <v>0.23279330629184691</v>
      </c>
      <c r="U34" s="62">
        <f>IF(AA7,0.37464 + 1.54226*W7 - 0.26992*W7^2,0)</f>
        <v>0.38696080511999997</v>
      </c>
      <c r="V34" s="62">
        <f>IF(AA7,(1+U34*(1-($AE$9/V7)^0.5))^2,0)</f>
        <v>0.82275984711357997</v>
      </c>
      <c r="W34" s="60">
        <f>IF(AA7,0.45724*V34*$T$3^2*V7^2/(U7*100000),0)</f>
        <v>0.20538076799119476</v>
      </c>
      <c r="X34" s="63">
        <f>IF(AA7,0.0778*$T$3*V7/(U7*100000),0)</f>
        <v>2.6801839285763202E-5</v>
      </c>
      <c r="Y34" s="61"/>
      <c r="Z34" s="86">
        <f>SQRT($W$34*VLOOKUP(Z33,$P$34:$W$43,8))*(1-Q20)*$Z$7*VLOOKUP(Z33,$P$7:$Z$16,11)</f>
        <v>2.0538076799119479E-3</v>
      </c>
      <c r="AA34" s="60">
        <f t="shared" ref="AA34:AI34" si="5">SQRT($W$34*VLOOKUP(AA33,$P$34:$W$43,8))*(1-R20)*$Z$7*VLOOKUP(AA33,$P$7:$Z$16,11)</f>
        <v>3.5676389164955818E-3</v>
      </c>
      <c r="AB34" s="60">
        <f t="shared" si="5"/>
        <v>4.8068730097336424E-3</v>
      </c>
      <c r="AC34" s="60">
        <f t="shared" si="5"/>
        <v>6.1001227432346877E-3</v>
      </c>
      <c r="AD34" s="60">
        <f t="shared" si="5"/>
        <v>5.8207154766775696E-3</v>
      </c>
      <c r="AE34" s="60">
        <f t="shared" si="5"/>
        <v>7.3588157335643363E-3</v>
      </c>
      <c r="AF34" s="60">
        <f t="shared" si="5"/>
        <v>1.3046805785990494E-3</v>
      </c>
      <c r="AG34" s="60">
        <f t="shared" si="5"/>
        <v>2.6251571489724068E-3</v>
      </c>
      <c r="AH34" s="60">
        <f t="shared" si="5"/>
        <v>3.0879354599090275E-3</v>
      </c>
      <c r="AI34" s="87">
        <f t="shared" si="5"/>
        <v>3.1076383668978539E-3</v>
      </c>
      <c r="AJ34" s="84">
        <f>X34*Z7</f>
        <v>2.6801839285763203E-6</v>
      </c>
      <c r="AK34" s="59" t="s">
        <v>69</v>
      </c>
      <c r="AL34" s="121">
        <f>$Q$44*AI44*100000/($T$3*$AE$9)^2</f>
        <v>1.1402510721363746</v>
      </c>
      <c r="AM34" s="65" t="s">
        <v>583</v>
      </c>
      <c r="AN34" s="66" t="s">
        <v>573</v>
      </c>
      <c r="AO34" s="61">
        <f>(AL41+SQRT(AL43))^(1/3)+(AL41-SQRT(AL43))^(1/3)-AL37/3</f>
        <v>0.27737460104285261</v>
      </c>
      <c r="AP34" s="63">
        <f>AO34^3+AL37*AO34^2+AL38*AO34+AL39</f>
        <v>0</v>
      </c>
      <c r="AQ34" s="65" t="s">
        <v>573</v>
      </c>
      <c r="AR34" s="61">
        <f>IF(AL43&gt;=0,AO34,AO41)</f>
        <v>0.27737460104285261</v>
      </c>
      <c r="AS34" s="61">
        <f>IF(AR34&lt;AR35,AR35,AR34)</f>
        <v>0.27737460104285261</v>
      </c>
      <c r="AT34" s="61">
        <f>AS34</f>
        <v>0.27737460104285261</v>
      </c>
      <c r="AU34" s="67">
        <f>IF(AT34&lt;AT35,AT35,AT34)</f>
        <v>0.27737460104285261</v>
      </c>
      <c r="AV34" s="81"/>
      <c r="AW34" s="64">
        <v>1</v>
      </c>
      <c r="AX34" s="61">
        <f t="shared" ref="AX34:BG34" si="6">SQRT($W$34*VLOOKUP(AX33,$P$34:$W$43,8))*(1-Q20)*$Q$44*100000/($T$3*$AE$9)^2</f>
        <v>0.29764507803136453</v>
      </c>
      <c r="AY34" s="61">
        <f t="shared" si="6"/>
        <v>0.51703485875249344</v>
      </c>
      <c r="AZ34" s="61">
        <f t="shared" si="6"/>
        <v>0.69662904957603911</v>
      </c>
      <c r="BA34" s="61">
        <f t="shared" si="6"/>
        <v>0.8840513781644993</v>
      </c>
      <c r="BB34" s="61">
        <f t="shared" si="6"/>
        <v>0.84355868818659008</v>
      </c>
      <c r="BC34" s="61">
        <f t="shared" si="6"/>
        <v>1.0664656212255934</v>
      </c>
      <c r="BD34" s="61">
        <f t="shared" si="6"/>
        <v>0.18907892711734761</v>
      </c>
      <c r="BE34" s="61">
        <f t="shared" si="6"/>
        <v>0.38044706526951244</v>
      </c>
      <c r="BF34" s="61">
        <f t="shared" si="6"/>
        <v>0.44751453600555463</v>
      </c>
      <c r="BG34" s="61">
        <f t="shared" si="6"/>
        <v>0.45036995102103722</v>
      </c>
      <c r="BH34" s="61">
        <f>X34*$Q$44*100000/($T$3*$AE$9)</f>
        <v>9.4673405543509462E-2</v>
      </c>
      <c r="BI34" s="61">
        <f>SUMPRODUCT($Z$7:$Z$16,AX34:AX43)</f>
        <v>0.57727951533500321</v>
      </c>
      <c r="BJ34" s="68">
        <f>IF(AA7,EXP((BH34/$AL$35)*($AU$39-1)-LN($AU$39-$AL$35)-$AL$34*(2*BI34/$AL$34-BH34/$AL$35)*LN(($AU$39+2.41421536*$AL$35)/($AU$39-0.41421536*$AL$35))/($AL$35*2.82842713)      ),1)</f>
        <v>1.6813518148365583</v>
      </c>
    </row>
    <row r="35" spans="2:62" x14ac:dyDescent="0.25">
      <c r="I35" s="110"/>
      <c r="J35" s="111"/>
      <c r="K35" s="44"/>
      <c r="L35" s="44"/>
      <c r="M35" s="44"/>
      <c r="O35" s="39"/>
      <c r="P35" s="78">
        <v>2</v>
      </c>
      <c r="Q35" s="60">
        <f>IF(AA8,Z8*EXP(LN(U8)+LN(10)*(1-V8/$AE$9)*(7+7*W8)/3),0)</f>
        <v>3.816841493065986</v>
      </c>
      <c r="R35" s="60">
        <f t="shared" ref="R35:R43" si="7">IF(AA8,EXP(LN(U8/$T$32)+LN(10)*(1-V8/$AE$9)*(7+7*W8)/3),0)</f>
        <v>0.44331890789920786</v>
      </c>
      <c r="S35" s="60">
        <f t="shared" ref="S35:S43" si="8">IF(AA8,R35*Z8,0)</f>
        <v>4.4331890789920787E-2</v>
      </c>
      <c r="T35" s="122">
        <f t="shared" ref="T35:T43" si="9">S35/$S$44</f>
        <v>2.9048476894419112E-2</v>
      </c>
      <c r="U35" s="62">
        <f t="shared" ref="U35:U43" si="10">IF(AA8,0.37464 + 1.54226*W8 - 0.26992*W8^2,0)</f>
        <v>0.52318916832000006</v>
      </c>
      <c r="V35" s="62">
        <f t="shared" ref="V35:V43" si="11">IF(AA8,(1+U35*(1-($AE$9/V8)^0.5))^2,0)</f>
        <v>1.0213129509137033</v>
      </c>
      <c r="W35" s="60">
        <f t="shared" ref="W35:W43" si="12">IF(AA8,0.45724*V35*$T$3^2*V8^2/(U8*100000),0)</f>
        <v>0.61651920715502562</v>
      </c>
      <c r="X35" s="63">
        <f t="shared" ref="X35:X43" si="13">IF(AA8,0.0778*$T$3*V8/(U8*100000),0)</f>
        <v>4.0450095352021398E-5</v>
      </c>
      <c r="Y35" s="61"/>
      <c r="Z35" s="86">
        <f>SQRT($W$35*VLOOKUP(Z33,$P$34:$W$43,8))*(1-Q21)*$Z$8*VLOOKUP(Z33,$P$7:$Z$16,11)</f>
        <v>3.5676389164955818E-3</v>
      </c>
      <c r="AA35" s="60">
        <f t="shared" ref="AA35:AI35" si="14">SQRT($W$35*VLOOKUP(AA33,$P$34:$W$43,8))*(1-R21)*$Z$8*VLOOKUP(AA33,$P$7:$Z$16,11)</f>
        <v>6.1651920715502569E-3</v>
      </c>
      <c r="AB35" s="60">
        <f t="shared" si="14"/>
        <v>8.4372548232589644E-3</v>
      </c>
      <c r="AC35" s="60">
        <f t="shared" si="14"/>
        <v>9.6831195740892748E-3</v>
      </c>
      <c r="AD35" s="60">
        <f t="shared" si="14"/>
        <v>1.041915702330521E-2</v>
      </c>
      <c r="AE35" s="60">
        <f t="shared" si="14"/>
        <v>1.2948098843623444E-2</v>
      </c>
      <c r="AF35" s="60">
        <f t="shared" si="14"/>
        <v>2.2128704823130923E-3</v>
      </c>
      <c r="AG35" s="60">
        <f t="shared" si="14"/>
        <v>4.3464500752225235E-3</v>
      </c>
      <c r="AH35" s="60">
        <f t="shared" si="14"/>
        <v>5.3541852244301351E-3</v>
      </c>
      <c r="AI35" s="87">
        <f t="shared" si="14"/>
        <v>5.453565575634315E-3</v>
      </c>
      <c r="AJ35" s="84">
        <f t="shared" ref="AJ35:AJ43" si="15">X35*Z8</f>
        <v>4.04500953520214E-6</v>
      </c>
      <c r="AK35" s="59" t="s">
        <v>65</v>
      </c>
      <c r="AL35" s="121">
        <f>AJ44*$Q$44*100000/($T$3*$AE$9)</f>
        <v>0.1668667729374485</v>
      </c>
      <c r="AM35" s="61"/>
      <c r="AN35" s="66" t="s">
        <v>574</v>
      </c>
      <c r="AO35" s="66" t="e">
        <f>1/0</f>
        <v>#DIV/0!</v>
      </c>
      <c r="AP35" s="61"/>
      <c r="AQ35" s="65" t="s">
        <v>574</v>
      </c>
      <c r="AR35" s="66">
        <f>IF(AL43&gt;=0,0,AO42)</f>
        <v>0</v>
      </c>
      <c r="AS35" s="61">
        <f>IF(AR34&lt;AR35,AR34,AR35)</f>
        <v>0</v>
      </c>
      <c r="AT35" s="61">
        <f>IF(AS35&lt;AS36,AS36,AS35)</f>
        <v>0</v>
      </c>
      <c r="AU35" s="67">
        <f>IF(AT34&lt;AT35,AT34,AT35)</f>
        <v>0</v>
      </c>
      <c r="AV35" s="81"/>
      <c r="AW35" s="64">
        <v>2</v>
      </c>
      <c r="AX35" s="61">
        <f t="shared" ref="AX35:BG35" si="16">SQRT($W$35*VLOOKUP(AX33,$P$34:$W$43,8))*(1-Q21)*$Q$44*100000/($T$3*$AE$9)^2</f>
        <v>0.51703485875249344</v>
      </c>
      <c r="AY35" s="61">
        <f t="shared" si="16"/>
        <v>0.89348145552440394</v>
      </c>
      <c r="AZ35" s="61">
        <f t="shared" si="16"/>
        <v>1.2227568310325374</v>
      </c>
      <c r="BA35" s="61">
        <f t="shared" si="16"/>
        <v>1.4033119602222934</v>
      </c>
      <c r="BB35" s="61">
        <f t="shared" si="16"/>
        <v>1.509981112426104</v>
      </c>
      <c r="BC35" s="61">
        <f t="shared" si="16"/>
        <v>1.8764843117313448</v>
      </c>
      <c r="BD35" s="61">
        <f t="shared" si="16"/>
        <v>0.32069702232763186</v>
      </c>
      <c r="BE35" s="61">
        <f t="shared" si="16"/>
        <v>0.62990292832798378</v>
      </c>
      <c r="BF35" s="61">
        <f t="shared" si="16"/>
        <v>0.77594747283650756</v>
      </c>
      <c r="BG35" s="61">
        <f t="shared" si="16"/>
        <v>0.79035002507071728</v>
      </c>
      <c r="BH35" s="61">
        <f t="shared" ref="BH35:BH43" si="17">X35*$Q$44*100000/($T$3*$AE$9)</f>
        <v>0.14288378647094405</v>
      </c>
      <c r="BI35" s="61">
        <f>SUMPRODUCT($Z$7:$Z$16,AY34:AY43)</f>
        <v>0.99399479782520173</v>
      </c>
      <c r="BJ35" s="68">
        <f t="shared" ref="BJ35:BJ43" si="18">IF(AA8,EXP((BH35/$AL$35)*($AU$39-1)-LN($AU$39-$AL$35)-$AL$34*(2*BI35/$AL$34-BH35/$AL$35)*LN(($AU$39+2.41421536*$AL$35)/($AU$39-0.41421536*$AL$35))/($AL$35*2.82842713)      ),1)</f>
        <v>0.38552397306253172</v>
      </c>
    </row>
    <row r="36" spans="2:62" x14ac:dyDescent="0.25">
      <c r="I36" s="110"/>
      <c r="J36" s="111"/>
      <c r="K36" s="44"/>
      <c r="L36" s="44"/>
      <c r="M36" s="44"/>
      <c r="O36" s="39"/>
      <c r="P36" s="78">
        <v>3</v>
      </c>
      <c r="Q36" s="60">
        <f t="shared" ref="Q36:Q43" si="19">IF(AA9,Z9*EXP(LN(U9)+LN(10)*(1-V9/$AE$9)*(7+7*W9)/3),0)</f>
        <v>0.84158626323373675</v>
      </c>
      <c r="R36" s="60">
        <f t="shared" si="7"/>
        <v>9.7748649976045904E-2</v>
      </c>
      <c r="S36" s="60">
        <f t="shared" si="8"/>
        <v>9.7748649976045904E-3</v>
      </c>
      <c r="T36" s="122">
        <f t="shared" si="9"/>
        <v>6.4049814923197515E-3</v>
      </c>
      <c r="U36" s="62">
        <f t="shared" si="10"/>
        <v>0.60282728831999999</v>
      </c>
      <c r="V36" s="62">
        <f t="shared" si="11"/>
        <v>1.1365673049004716</v>
      </c>
      <c r="W36" s="60">
        <f t="shared" si="12"/>
        <v>1.1572087115149978</v>
      </c>
      <c r="X36" s="63">
        <f t="shared" si="13"/>
        <v>5.6344358553886541E-5</v>
      </c>
      <c r="Y36" s="61"/>
      <c r="Z36" s="86">
        <f>SQRT($W$36*VLOOKUP(Z33,$P$34:$W$43,8))*(1-Q22)*$Z$9*VLOOKUP(Z33,$P$7:$Z$16,11)</f>
        <v>4.8068730097336424E-3</v>
      </c>
      <c r="AA36" s="60">
        <f t="shared" ref="AA36:AI36" si="20">SQRT($W$36*VLOOKUP(AA33,$P$34:$W$43,8))*(1-R22)*$Z$9*VLOOKUP(AA33,$P$7:$Z$16,11)</f>
        <v>8.4372548232589644E-3</v>
      </c>
      <c r="AB36" s="60">
        <f t="shared" si="20"/>
        <v>1.157208711514998E-2</v>
      </c>
      <c r="AC36" s="60">
        <f t="shared" si="20"/>
        <v>1.4626616149328859E-2</v>
      </c>
      <c r="AD36" s="60">
        <f t="shared" si="20"/>
        <v>1.4290236297027104E-2</v>
      </c>
      <c r="AE36" s="60">
        <f t="shared" si="20"/>
        <v>1.7401474455266144E-2</v>
      </c>
      <c r="AF36" s="60">
        <f t="shared" si="20"/>
        <v>2.9239999308417366E-3</v>
      </c>
      <c r="AG36" s="60">
        <f t="shared" si="20"/>
        <v>6.0103825875842528E-3</v>
      </c>
      <c r="AH36" s="60">
        <f t="shared" si="20"/>
        <v>7.2994269953056308E-3</v>
      </c>
      <c r="AI36" s="87">
        <f t="shared" si="20"/>
        <v>7.5386851410375183E-3</v>
      </c>
      <c r="AJ36" s="84">
        <f t="shared" si="15"/>
        <v>5.6344358553886542E-6</v>
      </c>
      <c r="AK36" s="82"/>
      <c r="AL36" s="65"/>
      <c r="AM36" s="61"/>
      <c r="AN36" s="66" t="s">
        <v>575</v>
      </c>
      <c r="AO36" s="66" t="e">
        <f>1/0</f>
        <v>#DIV/0!</v>
      </c>
      <c r="AP36" s="61"/>
      <c r="AQ36" s="65" t="s">
        <v>575</v>
      </c>
      <c r="AR36" s="66">
        <f>IF(AL43&gt;=0,0,AO43)</f>
        <v>0</v>
      </c>
      <c r="AS36" s="61">
        <f>AR36</f>
        <v>0</v>
      </c>
      <c r="AT36" s="61">
        <f>IF(AS35&lt;AS36,AS35,AS36)</f>
        <v>0</v>
      </c>
      <c r="AU36" s="67">
        <f>AT36</f>
        <v>0</v>
      </c>
      <c r="AV36" s="81"/>
      <c r="AW36" s="64">
        <v>3</v>
      </c>
      <c r="AX36" s="61">
        <f t="shared" ref="AX36:BG36" si="21">SQRT($W$36*VLOOKUP(AX33,$P$34:$W$43,8))*(1-Q22)*$Q$44*100000/($T$3*$AE$9)^2</f>
        <v>0.69662904957603911</v>
      </c>
      <c r="AY36" s="61">
        <f t="shared" si="21"/>
        <v>1.2227568310325374</v>
      </c>
      <c r="AZ36" s="61">
        <f t="shared" si="21"/>
        <v>1.6770678219112676</v>
      </c>
      <c r="BA36" s="61">
        <f t="shared" si="21"/>
        <v>2.1197409804643699</v>
      </c>
      <c r="BB36" s="61">
        <f t="shared" si="21"/>
        <v>2.0709916217168036</v>
      </c>
      <c r="BC36" s="61">
        <f t="shared" si="21"/>
        <v>2.5218832672397768</v>
      </c>
      <c r="BD36" s="61">
        <f t="shared" si="21"/>
        <v>0.42375641891474763</v>
      </c>
      <c r="BE36" s="61">
        <f t="shared" si="21"/>
        <v>0.87104591718956237</v>
      </c>
      <c r="BF36" s="61">
        <f t="shared" si="21"/>
        <v>1.0578587950820888</v>
      </c>
      <c r="BG36" s="61">
        <f t="shared" si="21"/>
        <v>1.0925329323698898</v>
      </c>
      <c r="BH36" s="61">
        <f t="shared" si="17"/>
        <v>0.1990278447156619</v>
      </c>
      <c r="BI36" s="61">
        <f>SUMPRODUCT($Z$7:$Z$16,AZ34:AZ43)</f>
        <v>1.3754263635497084</v>
      </c>
      <c r="BJ36" s="68">
        <f t="shared" si="18"/>
        <v>0.11679668553474457</v>
      </c>
    </row>
    <row r="37" spans="2:62" x14ac:dyDescent="0.25">
      <c r="I37" s="110"/>
      <c r="J37" s="111"/>
      <c r="K37" s="44"/>
      <c r="L37" s="44"/>
      <c r="M37" s="44"/>
      <c r="O37" s="39"/>
      <c r="P37" s="78">
        <v>4</v>
      </c>
      <c r="Q37" s="60">
        <f t="shared" si="19"/>
        <v>0.21175793777325025</v>
      </c>
      <c r="R37" s="60">
        <f t="shared" si="7"/>
        <v>2.4595283268422276E-2</v>
      </c>
      <c r="S37" s="60">
        <f t="shared" si="8"/>
        <v>2.4595283268422276E-3</v>
      </c>
      <c r="T37" s="122">
        <f t="shared" si="9"/>
        <v>1.6116062387686264E-3</v>
      </c>
      <c r="U37" s="62">
        <f t="shared" si="10"/>
        <v>0.66224192991999997</v>
      </c>
      <c r="V37" s="62">
        <f t="shared" si="11"/>
        <v>1.2373573107041389</v>
      </c>
      <c r="W37" s="60">
        <f t="shared" si="12"/>
        <v>1.8610031899036727</v>
      </c>
      <c r="X37" s="63">
        <f t="shared" si="13"/>
        <v>7.2386827522842332E-5</v>
      </c>
      <c r="Y37" s="61"/>
      <c r="Z37" s="86">
        <f>SQRT($W$37*VLOOKUP(Z33,$P$34:$W$43,8))*(1-Q23)*$Z$10*VLOOKUP(Z33,$P$7:$Z$16,11)</f>
        <v>6.1001227432346877E-3</v>
      </c>
      <c r="AA37" s="60">
        <f t="shared" ref="AA37:AI37" si="22">SQRT($W$37*VLOOKUP(AA33,$P$34:$W$43,8))*(1-R23)*$Z$10*VLOOKUP(AA33,$P$7:$Z$16,11)</f>
        <v>9.6831195740892748E-3</v>
      </c>
      <c r="AB37" s="60">
        <f t="shared" si="22"/>
        <v>1.4626616149328859E-2</v>
      </c>
      <c r="AC37" s="60">
        <f t="shared" si="22"/>
        <v>1.861003189903673E-2</v>
      </c>
      <c r="AD37" s="60">
        <f t="shared" si="22"/>
        <v>1.7988976347851883E-2</v>
      </c>
      <c r="AE37" s="60">
        <f t="shared" si="22"/>
        <v>2.0995103658682804E-2</v>
      </c>
      <c r="AF37" s="60">
        <f t="shared" si="22"/>
        <v>3.7291232816895319E-3</v>
      </c>
      <c r="AG37" s="60">
        <f t="shared" si="22"/>
        <v>7.5419578247316495E-3</v>
      </c>
      <c r="AH37" s="60">
        <f t="shared" si="22"/>
        <v>1.0147671809063145E-2</v>
      </c>
      <c r="AI37" s="87">
        <f t="shared" si="22"/>
        <v>8.6786763963975552E-3</v>
      </c>
      <c r="AJ37" s="84">
        <f t="shared" si="15"/>
        <v>7.2386827522842337E-6</v>
      </c>
      <c r="AK37" s="59" t="s">
        <v>570</v>
      </c>
      <c r="AL37" s="60">
        <f>AL35-1</f>
        <v>-0.83313322706255155</v>
      </c>
      <c r="AM37" s="61"/>
      <c r="AN37" s="66"/>
      <c r="AO37" s="61"/>
      <c r="AP37" s="61"/>
      <c r="AQ37" s="50"/>
      <c r="AR37" s="65"/>
      <c r="AS37" s="65"/>
      <c r="AT37" s="65"/>
      <c r="AU37" s="65"/>
      <c r="AV37" s="81"/>
      <c r="AW37" s="64">
        <v>4</v>
      </c>
      <c r="AX37" s="61">
        <f t="shared" ref="AX37:BG37" si="23">SQRT($W$37*VLOOKUP(AX33,$P$34:$W$43,8))*(1-Q23)*$Q$44*100000/($T$3*$AE$9)^2</f>
        <v>0.8840513781644993</v>
      </c>
      <c r="AY37" s="61">
        <f t="shared" si="23"/>
        <v>1.4033119602222934</v>
      </c>
      <c r="AZ37" s="61">
        <f t="shared" si="23"/>
        <v>2.1197409804643699</v>
      </c>
      <c r="BA37" s="61">
        <f t="shared" si="23"/>
        <v>2.6970316894483766</v>
      </c>
      <c r="BB37" s="61">
        <f t="shared" si="23"/>
        <v>2.607026120863615</v>
      </c>
      <c r="BC37" s="61">
        <f t="shared" si="23"/>
        <v>3.0426847303605107</v>
      </c>
      <c r="BD37" s="61">
        <f t="shared" si="23"/>
        <v>0.54043774449935145</v>
      </c>
      <c r="BE37" s="61">
        <f t="shared" si="23"/>
        <v>1.0930072212738799</v>
      </c>
      <c r="BF37" s="61">
        <f t="shared" si="23"/>
        <v>1.470636514308278</v>
      </c>
      <c r="BG37" s="61">
        <f t="shared" si="23"/>
        <v>1.2577444998771548</v>
      </c>
      <c r="BH37" s="61">
        <f t="shared" si="17"/>
        <v>0.25569541720662459</v>
      </c>
      <c r="BI37" s="61">
        <f>SUMPRODUCT($Z$7:$Z$16,BA34:BA43)</f>
        <v>1.7115672839482334</v>
      </c>
      <c r="BJ37" s="68">
        <f t="shared" si="18"/>
        <v>4.4707451357557916E-2</v>
      </c>
    </row>
    <row r="38" spans="2:62" x14ac:dyDescent="0.25">
      <c r="I38" s="110"/>
      <c r="J38" s="111"/>
      <c r="K38" s="44"/>
      <c r="L38" s="44"/>
      <c r="M38" s="44"/>
      <c r="O38" s="39"/>
      <c r="P38" s="78">
        <v>5</v>
      </c>
      <c r="Q38" s="60">
        <f t="shared" si="19"/>
        <v>0.30622569378417169</v>
      </c>
      <c r="R38" s="60">
        <f t="shared" si="7"/>
        <v>3.556753414720052E-2</v>
      </c>
      <c r="S38" s="60">
        <f t="shared" si="8"/>
        <v>3.5567534147200523E-3</v>
      </c>
      <c r="T38" s="122">
        <f t="shared" si="9"/>
        <v>2.3305631125964056E-3</v>
      </c>
      <c r="U38" s="62">
        <f t="shared" si="10"/>
        <v>0.63771671807999997</v>
      </c>
      <c r="V38" s="62">
        <f t="shared" si="11"/>
        <v>1.2039015792663792</v>
      </c>
      <c r="W38" s="60">
        <f t="shared" si="12"/>
        <v>1.7374744139532872</v>
      </c>
      <c r="X38" s="63">
        <f t="shared" si="13"/>
        <v>7.2370512680483611E-5</v>
      </c>
      <c r="Y38" s="61"/>
      <c r="Z38" s="86">
        <f>SQRT($W$38*VLOOKUP(Z33,$P$34:$W$43,8))*(1-Q24)*$Z$11*VLOOKUP(Z33,$P$7:$Z$16,11)</f>
        <v>5.8207154766775696E-3</v>
      </c>
      <c r="AA38" s="60">
        <f t="shared" ref="AA38:AI38" si="24">SQRT($W$38*VLOOKUP(AA33,$P$34:$W$43,8))*(1-R24)*$Z$11*VLOOKUP(AA33,$P$7:$Z$16,11)</f>
        <v>1.041915702330521E-2</v>
      </c>
      <c r="AB38" s="60">
        <f t="shared" si="24"/>
        <v>1.4290236297027104E-2</v>
      </c>
      <c r="AC38" s="60">
        <f t="shared" si="24"/>
        <v>1.7988976347851883E-2</v>
      </c>
      <c r="AD38" s="60">
        <f>SQRT($W$38*VLOOKUP(AD33,$P$34:$W$43,8))*(1-U24)*$Z$11*VLOOKUP(AD33,$P$7:$Z$16,11)</f>
        <v>1.7374744139532872E-2</v>
      </c>
      <c r="AE38" s="60">
        <f t="shared" si="24"/>
        <v>2.1907493257505111E-2</v>
      </c>
      <c r="AF38" s="60">
        <f t="shared" si="24"/>
        <v>3.5119775705445564E-3</v>
      </c>
      <c r="AG38" s="60">
        <f t="shared" si="24"/>
        <v>7.3991805568108422E-3</v>
      </c>
      <c r="AH38" s="60">
        <f t="shared" si="24"/>
        <v>9.3403390324292984E-3</v>
      </c>
      <c r="AI38" s="87">
        <f t="shared" si="24"/>
        <v>9.23738334265224E-3</v>
      </c>
      <c r="AJ38" s="84">
        <f t="shared" si="15"/>
        <v>7.2370512680483617E-6</v>
      </c>
      <c r="AK38" s="59" t="s">
        <v>571</v>
      </c>
      <c r="AL38" s="60">
        <f>AL34-3*AL35*AL35-2*AL35</f>
        <v>0.72298396652980357</v>
      </c>
      <c r="AM38" s="61" t="s">
        <v>584</v>
      </c>
      <c r="AN38" s="66" t="s">
        <v>585</v>
      </c>
      <c r="AO38" s="61">
        <f>AL41^2/AL42^3</f>
        <v>-1.554478549441973E-6</v>
      </c>
      <c r="AP38" s="61"/>
      <c r="AQ38" s="50"/>
      <c r="AR38" s="65"/>
      <c r="AS38" s="65"/>
      <c r="AT38" s="65"/>
      <c r="AU38" s="65"/>
      <c r="AV38" s="81"/>
      <c r="AW38" s="64">
        <v>5</v>
      </c>
      <c r="AX38" s="61">
        <f t="shared" ref="AX38:BG38" si="25">SQRT($W$38*VLOOKUP(AX33,$P$34:$W$43,8))*(1-Q24)*$Q$44*100000/($T$3*$AE$9)^2</f>
        <v>0.84355868818659008</v>
      </c>
      <c r="AY38" s="61">
        <f t="shared" si="25"/>
        <v>1.509981112426104</v>
      </c>
      <c r="AZ38" s="61">
        <f t="shared" si="25"/>
        <v>2.0709916217168036</v>
      </c>
      <c r="BA38" s="61">
        <f t="shared" si="25"/>
        <v>2.607026120863615</v>
      </c>
      <c r="BB38" s="61">
        <f t="shared" si="25"/>
        <v>2.5180094152768833</v>
      </c>
      <c r="BC38" s="61">
        <f t="shared" si="25"/>
        <v>3.1749114602499007</v>
      </c>
      <c r="BD38" s="61">
        <f t="shared" si="25"/>
        <v>0.50896821949460846</v>
      </c>
      <c r="BE38" s="61">
        <f t="shared" si="25"/>
        <v>1.0723154342740302</v>
      </c>
      <c r="BF38" s="61">
        <f t="shared" si="25"/>
        <v>1.3536349909189207</v>
      </c>
      <c r="BG38" s="61">
        <f t="shared" si="25"/>
        <v>1.3387142879645038</v>
      </c>
      <c r="BH38" s="61">
        <f t="shared" si="17"/>
        <v>0.25563778751671645</v>
      </c>
      <c r="BI38" s="61">
        <f>SUMPRODUCT($Z$7:$Z$16,BB34:BB43)</f>
        <v>1.6998111351371961</v>
      </c>
      <c r="BJ38" s="68">
        <f t="shared" si="18"/>
        <v>4.7387991172169831E-2</v>
      </c>
    </row>
    <row r="39" spans="2:62" x14ac:dyDescent="0.25">
      <c r="I39" s="110"/>
      <c r="J39" s="111"/>
      <c r="K39" s="44"/>
      <c r="L39" s="44"/>
      <c r="M39" s="44"/>
      <c r="O39" s="39"/>
      <c r="P39" s="78">
        <v>6</v>
      </c>
      <c r="Q39" s="60">
        <f t="shared" si="19"/>
        <v>5.9045217195917599E-2</v>
      </c>
      <c r="R39" s="60">
        <f t="shared" si="7"/>
        <v>6.8579901081873892E-3</v>
      </c>
      <c r="S39" s="60">
        <f t="shared" si="8"/>
        <v>6.8579901081873898E-4</v>
      </c>
      <c r="T39" s="122">
        <f t="shared" si="9"/>
        <v>4.4936988621547625E-4</v>
      </c>
      <c r="U39" s="62">
        <f t="shared" si="10"/>
        <v>0.74474203007999995</v>
      </c>
      <c r="V39" s="62">
        <f t="shared" si="11"/>
        <v>1.337082693586414</v>
      </c>
      <c r="W39" s="60">
        <f t="shared" si="12"/>
        <v>2.7622752713556515</v>
      </c>
      <c r="X39" s="63">
        <f t="shared" si="13"/>
        <v>9.0028789326291502E-5</v>
      </c>
      <c r="Y39" s="61"/>
      <c r="Z39" s="86">
        <f>SQRT($W$39*VLOOKUP(Z33,$P$34:$W$43,8))*(1-Q25)*$Z$12*VLOOKUP(Z33,$P$7:$Z$16,11)</f>
        <v>7.3588157335643363E-3</v>
      </c>
      <c r="AA39" s="60">
        <f t="shared" ref="AA39:AI39" si="26">SQRT($W$39*VLOOKUP(AA33,$P$34:$W$43,8))*(1-R25)*$Z$12*VLOOKUP(AA33,$P$7:$Z$16,11)</f>
        <v>1.2948098843623444E-2</v>
      </c>
      <c r="AB39" s="60">
        <f t="shared" si="26"/>
        <v>1.7401474455266144E-2</v>
      </c>
      <c r="AC39" s="60">
        <f t="shared" si="26"/>
        <v>2.0995103658682804E-2</v>
      </c>
      <c r="AD39" s="60">
        <f t="shared" si="26"/>
        <v>2.1907493257505111E-2</v>
      </c>
      <c r="AE39" s="60">
        <f t="shared" si="26"/>
        <v>2.7622752713556516E-2</v>
      </c>
      <c r="AF39" s="60">
        <f t="shared" si="26"/>
        <v>4.8889323436700285E-3</v>
      </c>
      <c r="AG39" s="60">
        <f t="shared" si="26"/>
        <v>9.3061660715969031E-3</v>
      </c>
      <c r="AH39" s="60">
        <f t="shared" si="26"/>
        <v>1.1584196691064398E-2</v>
      </c>
      <c r="AI39" s="87">
        <f t="shared" si="26"/>
        <v>1.1647245661344438E-2</v>
      </c>
      <c r="AJ39" s="84">
        <f t="shared" si="15"/>
        <v>9.0028789326291499E-6</v>
      </c>
      <c r="AK39" s="59" t="s">
        <v>572</v>
      </c>
      <c r="AL39" s="60">
        <f>-1*AL34*AL35+AL35^2+AL35^3</f>
        <v>-0.15777917165383729</v>
      </c>
      <c r="AM39" s="61"/>
      <c r="AN39" s="66" t="s">
        <v>586</v>
      </c>
      <c r="AO39" s="61" t="e">
        <f>SQRT(1-AO38)/SQRT(AO38)*AL41/ABS(AL41)</f>
        <v>#NUM!</v>
      </c>
      <c r="AP39" s="61"/>
      <c r="AQ39" s="50"/>
      <c r="AR39" s="65"/>
      <c r="AS39" s="65"/>
      <c r="AT39" s="65" t="s">
        <v>579</v>
      </c>
      <c r="AU39" s="122">
        <f>IF(AL43&gt;=0,AU34,AU36)</f>
        <v>0.27737460104285261</v>
      </c>
      <c r="AV39" s="81"/>
      <c r="AW39" s="64">
        <v>6</v>
      </c>
      <c r="AX39" s="61">
        <f t="shared" ref="AX39:BG39" si="27">SQRT($W$39*VLOOKUP(AX33,$P$34:$W$43,8))*(1-Q25)*$Q$44*100000/($T$3*$AE$9)^2</f>
        <v>1.0664656212255934</v>
      </c>
      <c r="AY39" s="61">
        <f t="shared" si="27"/>
        <v>1.8764843117313448</v>
      </c>
      <c r="AZ39" s="61">
        <f t="shared" si="27"/>
        <v>2.5218832672397768</v>
      </c>
      <c r="BA39" s="61">
        <f t="shared" si="27"/>
        <v>3.0426847303605107</v>
      </c>
      <c r="BB39" s="61">
        <f t="shared" si="27"/>
        <v>3.1749114602499007</v>
      </c>
      <c r="BC39" s="61">
        <f t="shared" si="27"/>
        <v>4.0031870886859799</v>
      </c>
      <c r="BD39" s="61">
        <f t="shared" si="27"/>
        <v>0.70852137868338017</v>
      </c>
      <c r="BE39" s="61">
        <f t="shared" si="27"/>
        <v>1.3486825244864464</v>
      </c>
      <c r="BF39" s="61">
        <f t="shared" si="27"/>
        <v>1.6788227845123076</v>
      </c>
      <c r="BG39" s="61">
        <f t="shared" si="27"/>
        <v>1.6879600644350332</v>
      </c>
      <c r="BH39" s="61">
        <f t="shared" si="17"/>
        <v>0.31801295394703216</v>
      </c>
      <c r="BI39" s="61">
        <f>SUMPRODUCT($Z$7:$Z$16,BC34:BC43)</f>
        <v>2.1109603231610272</v>
      </c>
      <c r="BJ39" s="68">
        <f t="shared" si="18"/>
        <v>1.3395813006912581E-2</v>
      </c>
    </row>
    <row r="40" spans="2:62" x14ac:dyDescent="0.25">
      <c r="I40" s="110"/>
      <c r="J40" s="111"/>
      <c r="K40" s="44"/>
      <c r="L40" s="44"/>
      <c r="M40" s="44"/>
      <c r="O40" s="39"/>
      <c r="P40" s="78">
        <v>7</v>
      </c>
      <c r="Q40" s="60">
        <f t="shared" si="19"/>
        <v>81.800693360348689</v>
      </c>
      <c r="R40" s="60">
        <f t="shared" si="7"/>
        <v>9.5009955513708935</v>
      </c>
      <c r="S40" s="60">
        <f t="shared" si="8"/>
        <v>0.95009955513708944</v>
      </c>
      <c r="T40" s="122">
        <f t="shared" si="9"/>
        <v>0.6225528503979908</v>
      </c>
      <c r="U40" s="62">
        <f t="shared" si="10"/>
        <v>0.43589852799999995</v>
      </c>
      <c r="V40" s="62">
        <f t="shared" si="11"/>
        <v>0.59527831477769899</v>
      </c>
      <c r="W40" s="60">
        <f t="shared" si="12"/>
        <v>8.8285770130011154E-2</v>
      </c>
      <c r="X40" s="63">
        <f t="shared" si="13"/>
        <v>2.4049835108454766E-5</v>
      </c>
      <c r="Y40" s="61"/>
      <c r="Z40" s="86">
        <f>SQRT($W$40*VLOOKUP(Z33,$P$34:$W$43,8))*(1-Q26)*$Z$13*VLOOKUP(Z33,$P$7:$Z$16,11)</f>
        <v>1.3046805785990494E-3</v>
      </c>
      <c r="AA40" s="60">
        <f t="shared" ref="AA40:AI40" si="28">SQRT($W$40*VLOOKUP(AA33,$P$34:$W$43,8))*(1-R26)*$Z$13*VLOOKUP(AA33,$P$7:$Z$16,11)</f>
        <v>2.2128704823130923E-3</v>
      </c>
      <c r="AB40" s="60">
        <f t="shared" si="28"/>
        <v>2.9239999308417366E-3</v>
      </c>
      <c r="AC40" s="60">
        <f t="shared" si="28"/>
        <v>3.7291232816895319E-3</v>
      </c>
      <c r="AD40" s="60">
        <f t="shared" si="28"/>
        <v>3.5119775705445564E-3</v>
      </c>
      <c r="AE40" s="60">
        <f t="shared" si="28"/>
        <v>4.8889323436700285E-3</v>
      </c>
      <c r="AF40" s="60">
        <f t="shared" si="28"/>
        <v>8.8285770130011165E-4</v>
      </c>
      <c r="AG40" s="60">
        <f t="shared" si="28"/>
        <v>1.927560650378927E-3</v>
      </c>
      <c r="AH40" s="60">
        <f t="shared" si="28"/>
        <v>1.8196854585716855E-3</v>
      </c>
      <c r="AI40" s="87">
        <f t="shared" si="28"/>
        <v>1.9040192292598653E-3</v>
      </c>
      <c r="AJ40" s="84">
        <f t="shared" si="15"/>
        <v>2.4049835108454769E-6</v>
      </c>
      <c r="AK40" s="82"/>
      <c r="AL40" s="65"/>
      <c r="AM40" s="61"/>
      <c r="AN40" s="66" t="s">
        <v>587</v>
      </c>
      <c r="AO40" s="61" t="e">
        <f>IF(ATAN(AO39)&lt;0,ATAN(AO39)+PI(),ATAN(AO39))</f>
        <v>#NUM!</v>
      </c>
      <c r="AP40" s="61"/>
      <c r="AQ40" s="50"/>
      <c r="AR40" s="65"/>
      <c r="AS40" s="65"/>
      <c r="AT40" s="65"/>
      <c r="AU40" s="65"/>
      <c r="AV40" s="81"/>
      <c r="AW40" s="64">
        <v>7</v>
      </c>
      <c r="AX40" s="61">
        <f t="shared" ref="AX40:BG40" si="29">SQRT($W$40*VLOOKUP(AX33,$P$34:$W$43,8))*(1-Q26)*$Q$44*100000/($T$3*$AE$9)^2</f>
        <v>0.18907892711734761</v>
      </c>
      <c r="AY40" s="61">
        <f t="shared" si="29"/>
        <v>0.32069702232763186</v>
      </c>
      <c r="AZ40" s="61">
        <f t="shared" si="29"/>
        <v>0.42375641891474763</v>
      </c>
      <c r="BA40" s="61">
        <f t="shared" si="29"/>
        <v>0.54043774449935145</v>
      </c>
      <c r="BB40" s="61">
        <f t="shared" si="29"/>
        <v>0.50896821949460846</v>
      </c>
      <c r="BC40" s="61">
        <f t="shared" si="29"/>
        <v>0.70852137868338017</v>
      </c>
      <c r="BD40" s="61">
        <f t="shared" si="29"/>
        <v>0.12794686277798362</v>
      </c>
      <c r="BE40" s="61">
        <f t="shared" si="29"/>
        <v>0.27934891168428233</v>
      </c>
      <c r="BF40" s="61">
        <f t="shared" si="29"/>
        <v>0.2637152570840175</v>
      </c>
      <c r="BG40" s="61">
        <f t="shared" si="29"/>
        <v>0.27593720561536128</v>
      </c>
      <c r="BH40" s="61">
        <f t="shared" si="17"/>
        <v>8.4952370925032716E-2</v>
      </c>
      <c r="BI40" s="61">
        <f>SUMPRODUCT($Z$7:$Z$16,BD34:BD43)</f>
        <v>0.36384079481987119</v>
      </c>
      <c r="BJ40" s="68">
        <f t="shared" si="18"/>
        <v>4.3304574286243671</v>
      </c>
    </row>
    <row r="41" spans="2:62" x14ac:dyDescent="0.25">
      <c r="I41" s="110"/>
      <c r="J41" s="111"/>
      <c r="K41" s="44"/>
      <c r="L41" s="44"/>
      <c r="M41" s="44"/>
      <c r="O41" s="39"/>
      <c r="P41" s="78">
        <v>8</v>
      </c>
      <c r="Q41" s="60">
        <f t="shared" si="19"/>
        <v>5.7558032096638971</v>
      </c>
      <c r="R41" s="60">
        <f t="shared" si="7"/>
        <v>0.6685256376578701</v>
      </c>
      <c r="S41" s="60">
        <f t="shared" si="8"/>
        <v>6.6852563765787007E-2</v>
      </c>
      <c r="T41" s="122">
        <f t="shared" si="9"/>
        <v>4.3805150632660717E-2</v>
      </c>
      <c r="U41" s="62">
        <f t="shared" si="10"/>
        <v>0.70798379999999994</v>
      </c>
      <c r="V41" s="62">
        <f t="shared" si="11"/>
        <v>1.0261236638912961</v>
      </c>
      <c r="W41" s="60">
        <f t="shared" si="12"/>
        <v>0.40689606345068535</v>
      </c>
      <c r="X41" s="63">
        <f t="shared" si="13"/>
        <v>2.667628727291953E-5</v>
      </c>
      <c r="Y41" s="61"/>
      <c r="Z41" s="86">
        <f>SQRT($W$41*VLOOKUP(Z33,$P$34:$W$43,8))*(1-Q27)*$Z$14*VLOOKUP(Z33,$P$7:$Z$16,11)</f>
        <v>2.6251571489724068E-3</v>
      </c>
      <c r="AA41" s="60">
        <f t="shared" ref="AA41:AI41" si="30">SQRT($W$41*VLOOKUP(AA33,$P$34:$W$43,8))*(1-R27)*$Z$14*VLOOKUP(AA33,$P$7:$Z$16,11)</f>
        <v>4.3464500752225235E-3</v>
      </c>
      <c r="AB41" s="60">
        <f t="shared" si="30"/>
        <v>6.0103825875842528E-3</v>
      </c>
      <c r="AC41" s="60">
        <f t="shared" si="30"/>
        <v>7.5419578247316495E-3</v>
      </c>
      <c r="AD41" s="60">
        <f t="shared" si="30"/>
        <v>7.3991805568108422E-3</v>
      </c>
      <c r="AE41" s="60">
        <f t="shared" si="30"/>
        <v>9.3061660715969031E-3</v>
      </c>
      <c r="AF41" s="60">
        <f t="shared" si="30"/>
        <v>1.927560650378927E-3</v>
      </c>
      <c r="AG41" s="60">
        <f t="shared" si="30"/>
        <v>4.0689606345068541E-3</v>
      </c>
      <c r="AH41" s="60">
        <f t="shared" si="30"/>
        <v>4.2828210403497297E-3</v>
      </c>
      <c r="AI41" s="87">
        <f t="shared" si="30"/>
        <v>4.2234891865925604E-3</v>
      </c>
      <c r="AJ41" s="84">
        <f t="shared" si="15"/>
        <v>2.667628727291953E-6</v>
      </c>
      <c r="AK41" s="59" t="s">
        <v>582</v>
      </c>
      <c r="AL41" s="61">
        <f>AL37*AL38/6-AL39/2-AL37^3/27</f>
        <v>-8.2707781774112032E-5</v>
      </c>
      <c r="AM41" s="61"/>
      <c r="AN41" s="66" t="s">
        <v>573</v>
      </c>
      <c r="AO41" s="61" t="e">
        <f>2*SQRT(AL42)*COS(AO40/3)-AL37/3</f>
        <v>#NUM!</v>
      </c>
      <c r="AP41" s="69" t="e">
        <f>AO41^3+AL37*AO41^2+AL38*AO41+AL39</f>
        <v>#NUM!</v>
      </c>
      <c r="AQ41" s="50"/>
      <c r="AR41" s="65"/>
      <c r="AS41" s="65"/>
      <c r="AT41" s="65"/>
      <c r="AU41" s="65"/>
      <c r="AV41" s="81"/>
      <c r="AW41" s="64">
        <v>8</v>
      </c>
      <c r="AX41" s="61">
        <f t="shared" ref="AX41:BG41" si="31">SQRT($W$41*VLOOKUP(AX33,$P$34:$W$43,8))*(1-Q27)*$Q$44*100000/($T$3*$AE$9)^2</f>
        <v>0.38044706526951244</v>
      </c>
      <c r="AY41" s="61">
        <f t="shared" si="31"/>
        <v>0.62990292832798378</v>
      </c>
      <c r="AZ41" s="61">
        <f t="shared" si="31"/>
        <v>0.87104591718956237</v>
      </c>
      <c r="BA41" s="61">
        <f t="shared" si="31"/>
        <v>1.0930072212738799</v>
      </c>
      <c r="BB41" s="61">
        <f t="shared" si="31"/>
        <v>1.0723154342740302</v>
      </c>
      <c r="BC41" s="61">
        <f t="shared" si="31"/>
        <v>1.3486825244864464</v>
      </c>
      <c r="BD41" s="61">
        <f t="shared" si="31"/>
        <v>0.27934891168428233</v>
      </c>
      <c r="BE41" s="61">
        <f t="shared" si="31"/>
        <v>0.58968817645879412</v>
      </c>
      <c r="BF41" s="61">
        <f t="shared" si="31"/>
        <v>0.62068158339144863</v>
      </c>
      <c r="BG41" s="61">
        <f t="shared" si="31"/>
        <v>0.61208300115123837</v>
      </c>
      <c r="BH41" s="61">
        <f t="shared" si="17"/>
        <v>9.4229912225680806E-2</v>
      </c>
      <c r="BI41" s="61">
        <f>SUMPRODUCT($Z$7:$Z$16,BE34:BE43)</f>
        <v>0.74972027635071781</v>
      </c>
      <c r="BJ41" s="68">
        <f t="shared" si="18"/>
        <v>0.7039744862205829</v>
      </c>
    </row>
    <row r="42" spans="2:62" x14ac:dyDescent="0.25">
      <c r="I42" s="44"/>
      <c r="J42" s="44"/>
      <c r="K42" s="44"/>
      <c r="L42" s="44"/>
      <c r="M42" s="44"/>
      <c r="O42" s="39"/>
      <c r="P42" s="78">
        <v>9</v>
      </c>
      <c r="Q42" s="60">
        <f t="shared" si="19"/>
        <v>1.7795477686688477</v>
      </c>
      <c r="R42" s="60">
        <f t="shared" si="7"/>
        <v>0.20669110173790167</v>
      </c>
      <c r="S42" s="60">
        <f t="shared" si="8"/>
        <v>2.0669110173790167E-2</v>
      </c>
      <c r="T42" s="122">
        <f t="shared" si="9"/>
        <v>1.3543436984376355E-2</v>
      </c>
      <c r="U42" s="62">
        <f t="shared" si="10"/>
        <v>0.52616679999999993</v>
      </c>
      <c r="V42" s="62">
        <f t="shared" si="11"/>
        <v>1.1232444426676449</v>
      </c>
      <c r="W42" s="60">
        <f t="shared" si="12"/>
        <v>0.55333190025206214</v>
      </c>
      <c r="X42" s="63">
        <f t="shared" si="13"/>
        <v>2.7012862326017008E-5</v>
      </c>
      <c r="Y42" s="61"/>
      <c r="Z42" s="86">
        <f>SQRT($W$42*VLOOKUP(Z33,$P$34:$W$43,8))*(1-Q28)*$Z$15*VLOOKUP(Z33,$P$7:$Z$16,11)</f>
        <v>3.0879354599090275E-3</v>
      </c>
      <c r="AA42" s="60">
        <f t="shared" ref="AA42:AI42" si="32">SQRT($W$42*VLOOKUP(AA33,$P$34:$W$43,8))*(1-R28)*$Z$15*VLOOKUP(AA33,$P$7:$Z$16,11)</f>
        <v>5.3541852244301351E-3</v>
      </c>
      <c r="AB42" s="60">
        <f t="shared" si="32"/>
        <v>7.2994269953056308E-3</v>
      </c>
      <c r="AC42" s="60">
        <f t="shared" si="32"/>
        <v>1.0147671809063145E-2</v>
      </c>
      <c r="AD42" s="60">
        <f t="shared" si="32"/>
        <v>9.3403390324292984E-3</v>
      </c>
      <c r="AE42" s="60">
        <f t="shared" si="32"/>
        <v>1.1584196691064398E-2</v>
      </c>
      <c r="AF42" s="60">
        <f t="shared" si="32"/>
        <v>1.8196854585716855E-3</v>
      </c>
      <c r="AG42" s="60">
        <f t="shared" si="32"/>
        <v>4.2828210403497297E-3</v>
      </c>
      <c r="AH42" s="60">
        <f t="shared" si="32"/>
        <v>5.5333190025206218E-3</v>
      </c>
      <c r="AI42" s="87">
        <f t="shared" si="32"/>
        <v>5.2129386295376333E-3</v>
      </c>
      <c r="AJ42" s="84">
        <f t="shared" si="15"/>
        <v>2.7012862326017008E-6</v>
      </c>
      <c r="AK42" s="59" t="s">
        <v>558</v>
      </c>
      <c r="AL42" s="61">
        <f>AL37^2/9-AL38/3</f>
        <v>-0.16387121395041659</v>
      </c>
      <c r="AM42" s="61"/>
      <c r="AN42" s="66" t="s">
        <v>574</v>
      </c>
      <c r="AO42" s="61" t="e">
        <f>2*SQRT(AL42)*COS((AO40+2*PI())/3)-AL37/3</f>
        <v>#NUM!</v>
      </c>
      <c r="AP42" s="69" t="e">
        <f>AO42^3+AO42^2*AL37+AO42*AL38+AL39</f>
        <v>#NUM!</v>
      </c>
      <c r="AQ42" s="50"/>
      <c r="AR42" s="65"/>
      <c r="AS42" s="50"/>
      <c r="AT42" s="65"/>
      <c r="AU42" s="65"/>
      <c r="AV42" s="81"/>
      <c r="AW42" s="64">
        <v>9</v>
      </c>
      <c r="AX42" s="61">
        <f t="shared" ref="AX42:BG42" si="33">SQRT($W$42*VLOOKUP(AX33,$P$34:$W$43,8))*(1-Q28)*$Q$44*100000/($T$3*$AE$9)^2</f>
        <v>0.44751453600555463</v>
      </c>
      <c r="AY42" s="61">
        <f t="shared" si="33"/>
        <v>0.77594747283650756</v>
      </c>
      <c r="AZ42" s="61">
        <f t="shared" si="33"/>
        <v>1.0578587950820888</v>
      </c>
      <c r="BA42" s="61">
        <f t="shared" si="33"/>
        <v>1.470636514308278</v>
      </c>
      <c r="BB42" s="61">
        <f t="shared" si="33"/>
        <v>1.3536349909189207</v>
      </c>
      <c r="BC42" s="61">
        <f t="shared" si="33"/>
        <v>1.6788227845123076</v>
      </c>
      <c r="BD42" s="61">
        <f t="shared" si="33"/>
        <v>0.2637152570840175</v>
      </c>
      <c r="BE42" s="61">
        <f t="shared" si="33"/>
        <v>0.62068158339144863</v>
      </c>
      <c r="BF42" s="61">
        <f t="shared" si="33"/>
        <v>0.80190817396704472</v>
      </c>
      <c r="BG42" s="61">
        <f t="shared" si="33"/>
        <v>0.75547751638944338</v>
      </c>
      <c r="BH42" s="61">
        <f t="shared" si="17"/>
        <v>9.5418812217132221E-2</v>
      </c>
      <c r="BI42" s="61">
        <f>SUMPRODUCT($Z$7:$Z$16,BF34:BF43)</f>
        <v>0.92261976244956123</v>
      </c>
      <c r="BJ42" s="68">
        <f t="shared" si="18"/>
        <v>0.30028607322470574</v>
      </c>
    </row>
    <row r="43" spans="2:62" x14ac:dyDescent="0.25">
      <c r="I43" s="44"/>
      <c r="J43" s="44"/>
      <c r="K43" s="44"/>
      <c r="L43" s="44"/>
      <c r="M43" s="44"/>
      <c r="O43" s="39"/>
      <c r="P43" s="78">
        <v>10</v>
      </c>
      <c r="Q43" s="60">
        <f t="shared" si="19"/>
        <v>6.2360681741437745</v>
      </c>
      <c r="R43" s="60">
        <f t="shared" si="7"/>
        <v>0.72430750335553207</v>
      </c>
      <c r="S43" s="60">
        <f t="shared" si="8"/>
        <v>7.2430750335553212E-2</v>
      </c>
      <c r="T43" s="122">
        <f t="shared" si="9"/>
        <v>4.7460258068805827E-2</v>
      </c>
      <c r="U43" s="62">
        <f t="shared" si="10"/>
        <v>0.50378192799999999</v>
      </c>
      <c r="V43" s="62">
        <f t="shared" si="11"/>
        <v>0.98109209111161322</v>
      </c>
      <c r="W43" s="60">
        <f t="shared" si="12"/>
        <v>0.49111083497890951</v>
      </c>
      <c r="X43" s="63">
        <f t="shared" si="13"/>
        <v>3.6274869511845316E-5</v>
      </c>
      <c r="Y43" s="61"/>
      <c r="Z43" s="86">
        <f>SQRT($W$43*VLOOKUP(Z33,$P$34:$W$43,8))*(1-Q29)*$Z$16*VLOOKUP(Z33,$P$7:$Z$16,11)</f>
        <v>3.1076383668978539E-3</v>
      </c>
      <c r="AA43" s="60">
        <f t="shared" ref="AA43:AI43" si="34">SQRT($W$43*VLOOKUP(AA33,$P$34:$W$43,8))*(1-R29)*$Z$16*VLOOKUP(AA33,$P$7:$Z$16,11)</f>
        <v>5.453565575634315E-3</v>
      </c>
      <c r="AB43" s="60">
        <f t="shared" si="34"/>
        <v>7.5386851410375183E-3</v>
      </c>
      <c r="AC43" s="60">
        <f t="shared" si="34"/>
        <v>8.6786763963975552E-3</v>
      </c>
      <c r="AD43" s="60">
        <f t="shared" si="34"/>
        <v>9.23738334265224E-3</v>
      </c>
      <c r="AE43" s="60">
        <f t="shared" si="34"/>
        <v>1.1647245661344438E-2</v>
      </c>
      <c r="AF43" s="60">
        <f t="shared" si="34"/>
        <v>1.9040192292598653E-3</v>
      </c>
      <c r="AG43" s="60">
        <f t="shared" si="34"/>
        <v>4.2234891865925604E-3</v>
      </c>
      <c r="AH43" s="60">
        <f t="shared" si="34"/>
        <v>5.2129386295376333E-3</v>
      </c>
      <c r="AI43" s="87">
        <f t="shared" si="34"/>
        <v>4.9111083497890952E-3</v>
      </c>
      <c r="AJ43" s="84">
        <f t="shared" si="15"/>
        <v>3.6274869511845318E-6</v>
      </c>
      <c r="AK43" s="59" t="s">
        <v>72</v>
      </c>
      <c r="AL43" s="63">
        <f>AL41^2-AL42^3</f>
        <v>4.4005675099088662E-3</v>
      </c>
      <c r="AM43" s="61"/>
      <c r="AN43" s="66" t="s">
        <v>575</v>
      </c>
      <c r="AO43" s="61" t="e">
        <f>2*SQRT(AL42)*COS((AO40+4*PI())/3)-AL37/3</f>
        <v>#NUM!</v>
      </c>
      <c r="AP43" s="69" t="e">
        <f>AO43^3+AO43^2*AL37+AL38*AO43+AL39</f>
        <v>#NUM!</v>
      </c>
      <c r="AQ43" s="50"/>
      <c r="AR43" s="65"/>
      <c r="AS43" s="50"/>
      <c r="AT43" s="65"/>
      <c r="AU43" s="65"/>
      <c r="AV43" s="81"/>
      <c r="AW43" s="64">
        <v>10</v>
      </c>
      <c r="AX43" s="61">
        <f t="shared" ref="AX43:BG43" si="35">SQRT($W$43*VLOOKUP(AX33,$P$34:$W$43,8))*(1-Q29)*$Q$44*100000/($T$3*$AE$9)^2</f>
        <v>0.45036995102103722</v>
      </c>
      <c r="AY43" s="61">
        <f t="shared" si="35"/>
        <v>0.79035002507071728</v>
      </c>
      <c r="AZ43" s="61">
        <f t="shared" si="35"/>
        <v>1.0925329323698898</v>
      </c>
      <c r="BA43" s="61">
        <f t="shared" si="35"/>
        <v>1.2577444998771548</v>
      </c>
      <c r="BB43" s="61">
        <f t="shared" si="35"/>
        <v>1.3387142879645038</v>
      </c>
      <c r="BC43" s="61">
        <f t="shared" si="35"/>
        <v>1.6879600644350332</v>
      </c>
      <c r="BD43" s="61">
        <f t="shared" si="35"/>
        <v>0.27593720561536128</v>
      </c>
      <c r="BE43" s="61">
        <f t="shared" si="35"/>
        <v>0.61208300115123837</v>
      </c>
      <c r="BF43" s="61">
        <f t="shared" si="35"/>
        <v>0.75547751638944338</v>
      </c>
      <c r="BG43" s="61">
        <f t="shared" si="35"/>
        <v>0.71173520397787748</v>
      </c>
      <c r="BH43" s="61">
        <f t="shared" si="17"/>
        <v>0.12813543860615031</v>
      </c>
      <c r="BI43" s="61">
        <f>SUMPRODUCT($Z$7:$Z$16,BG34:BG43)</f>
        <v>0.89729046878722563</v>
      </c>
      <c r="BJ43" s="68">
        <f t="shared" si="18"/>
        <v>0.51841514645687892</v>
      </c>
    </row>
    <row r="44" spans="2:62" x14ac:dyDescent="0.25">
      <c r="I44" s="44"/>
      <c r="J44" s="44"/>
      <c r="K44" s="44"/>
      <c r="L44" s="44"/>
      <c r="M44" s="44"/>
      <c r="N44" s="2"/>
      <c r="P44" s="93">
        <f>SUM(Q34:Q43)</f>
        <v>131.39558080579738</v>
      </c>
      <c r="Q44" s="71">
        <f>G27</f>
        <v>86.096970489103853</v>
      </c>
      <c r="R44" s="71"/>
      <c r="S44" s="71">
        <f>SUM(S34:S43)</f>
        <v>1.5261347763964166</v>
      </c>
      <c r="T44" s="72">
        <f>SUM(T34:T43)</f>
        <v>0.99999999999999989</v>
      </c>
      <c r="U44" s="73"/>
      <c r="V44" s="73"/>
      <c r="W44" s="73"/>
      <c r="X44" s="73"/>
      <c r="Y44" s="73"/>
      <c r="Z44" s="70"/>
      <c r="AA44" s="73"/>
      <c r="AB44" s="73"/>
      <c r="AC44" s="73"/>
      <c r="AD44" s="73"/>
      <c r="AE44" s="73"/>
      <c r="AF44" s="73"/>
      <c r="AG44" s="73"/>
      <c r="AH44" s="73"/>
      <c r="AI44" s="88">
        <f>SUM(Z34:AI43)</f>
        <v>0.78679493861300931</v>
      </c>
      <c r="AJ44" s="85">
        <f>SUM(AJ34:AJ43)</f>
        <v>4.723962769405253E-5</v>
      </c>
      <c r="AK44" s="70"/>
      <c r="AL44" s="73"/>
      <c r="AM44" s="74"/>
      <c r="AN44" s="75"/>
      <c r="AO44" s="74"/>
      <c r="AP44" s="74"/>
      <c r="AQ44" s="76"/>
      <c r="AR44" s="73"/>
      <c r="AS44" s="76"/>
      <c r="AT44" s="73"/>
      <c r="AU44" s="73"/>
      <c r="AV44" s="80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7"/>
    </row>
    <row r="45" spans="2:62" x14ac:dyDescent="0.25">
      <c r="P45" s="92">
        <v>1</v>
      </c>
      <c r="Q45" s="55"/>
      <c r="R45" s="55"/>
      <c r="S45" s="55"/>
      <c r="T45" s="55" t="s">
        <v>560</v>
      </c>
      <c r="U45" s="56"/>
      <c r="V45" s="56"/>
      <c r="W45" s="57"/>
      <c r="X45" s="57"/>
      <c r="Y45" s="57"/>
      <c r="Z45" s="54">
        <v>1</v>
      </c>
      <c r="AA45" s="55">
        <v>2</v>
      </c>
      <c r="AB45" s="55">
        <v>3</v>
      </c>
      <c r="AC45" s="55">
        <v>4</v>
      </c>
      <c r="AD45" s="55">
        <v>5</v>
      </c>
      <c r="AE45" s="55">
        <v>6</v>
      </c>
      <c r="AF45" s="55">
        <v>7</v>
      </c>
      <c r="AG45" s="55">
        <v>8</v>
      </c>
      <c r="AH45" s="55">
        <v>9</v>
      </c>
      <c r="AI45" s="58">
        <v>10</v>
      </c>
      <c r="AJ45" s="83"/>
      <c r="AK45" s="54"/>
      <c r="AL45" s="55"/>
      <c r="AM45" s="55"/>
      <c r="AN45" s="55"/>
      <c r="AO45" s="55"/>
      <c r="AP45" s="55"/>
      <c r="AQ45" s="55"/>
      <c r="AR45" s="55"/>
      <c r="AS45" s="55"/>
      <c r="AT45" s="55"/>
      <c r="AU45" s="55"/>
      <c r="AV45" s="58"/>
      <c r="AW45" s="54"/>
      <c r="AX45" s="55" t="s">
        <v>565</v>
      </c>
      <c r="AY45" s="55" t="s">
        <v>577</v>
      </c>
      <c r="AZ45" s="58" t="s">
        <v>590</v>
      </c>
      <c r="BA45" s="55"/>
      <c r="BB45" s="55"/>
      <c r="BC45" s="55"/>
      <c r="BD45" s="55"/>
      <c r="BE45" s="55"/>
      <c r="BF45" s="55"/>
      <c r="BG45" s="55"/>
    </row>
    <row r="46" spans="2:62" x14ac:dyDescent="0.25">
      <c r="P46" s="78">
        <v>1</v>
      </c>
      <c r="Q46" s="60"/>
      <c r="R46" s="60"/>
      <c r="S46" s="60">
        <f>Z7*BJ34/AZ46</f>
        <v>0.19999380589965851</v>
      </c>
      <c r="T46" s="61">
        <f>S46/S56</f>
        <v>0.20527729660946062</v>
      </c>
      <c r="U46" s="62"/>
      <c r="V46" s="62"/>
      <c r="W46" s="60"/>
      <c r="X46" s="63"/>
      <c r="Y46" s="61"/>
      <c r="Z46" s="86">
        <f>SQRT($W$34*VLOOKUP(Z45,$P$34:$W$43,8))*(1-$Q$20)*T34*VLOOKUP(Z45,P34:T43,5)</f>
        <v>1.1130143162576442E-2</v>
      </c>
      <c r="AA46" s="60">
        <f>SQRT($W$34*VLOOKUP(AA45,$P$34:$W$43,8))*(1-$R$20)*T34*VLOOKUP(AA45,P34:T43,5)</f>
        <v>2.4125412461326518E-3</v>
      </c>
      <c r="AB46" s="60">
        <f>SQRT($W$34*VLOOKUP(AB45,$P$34:$W$43,8))*(1-$S$20)*T34*VLOOKUP(AB45,P34:T43,5)</f>
        <v>7.1672246385746084E-4</v>
      </c>
      <c r="AC46" s="60">
        <f>SQRT($W$34*VLOOKUP(AC45,$P$34:$W$43,8))*(1-$T$20)*T34*VLOOKUP(AC45,P34:T43,5)</f>
        <v>2.2885900327773186E-4</v>
      </c>
      <c r="AD46" s="60">
        <f>SQRT($W$34*VLOOKUP(AD45,$P$34:$W$43,8))*(1-$U$20)*T34*VLOOKUP(AD45,P34:T43,5)</f>
        <v>3.1579680207217926E-4</v>
      </c>
      <c r="AE46" s="60">
        <f>SQRT($W$34*VLOOKUP(AE45,$P$34:$W$43,8))*(1-$V$20)*T34*VLOOKUP(AE45,P34:T43,5)</f>
        <v>7.6980793301331308E-5</v>
      </c>
      <c r="AF46" s="60">
        <f>SQRT($W$34*VLOOKUP(AF45,$P$34:$W$43,8))*(1-$W$20)*T34*VLOOKUP(AF45,P34:T43,5)</f>
        <v>1.890823154736395E-2</v>
      </c>
      <c r="AG46" s="60">
        <f>SQRT($W$34*VLOOKUP(AG45,$P$34:$W$43,8))*(1-$X$20)*T34*VLOOKUP(AG45,P34:T43,5)</f>
        <v>2.6770160385873524E-3</v>
      </c>
      <c r="AH46" s="60">
        <f>SQRT($W$34*VLOOKUP(AH45,$P$34:$W$43,8))*(1-$Y$20)*T34*VLOOKUP(AH45,P34:T43,5)</f>
        <v>9.7357092287850397E-4</v>
      </c>
      <c r="AI46" s="87">
        <f>SQRT($W$34*VLOOKUP(AI45,$P$34:$W$43,8))*(1-$Z$20)*T34*VLOOKUP(AI45,P34:T43,5)</f>
        <v>3.4334526184224439E-3</v>
      </c>
      <c r="AJ46" s="84">
        <f>X34*T34</f>
        <v>6.2392887820355287E-6</v>
      </c>
      <c r="AK46" s="59" t="s">
        <v>69</v>
      </c>
      <c r="AL46" s="122">
        <f>$Q$44*AI56*100000/($T$3*$AE$9)^2</f>
        <v>0.22170980706518553</v>
      </c>
      <c r="AM46" s="65" t="s">
        <v>583</v>
      </c>
      <c r="AN46" s="66" t="s">
        <v>573</v>
      </c>
      <c r="AO46" s="61">
        <f>(AL53+SQRT(AL55))^(1/3)+(AL53-SQRT(AL55))^(1/3)-AL49/3</f>
        <v>0.90976685587807227</v>
      </c>
      <c r="AP46" s="63">
        <f>AO46^3+AL49*AO46^2+AL50*AO46+AL51</f>
        <v>3.1225022567582528E-17</v>
      </c>
      <c r="AQ46" s="65" t="s">
        <v>573</v>
      </c>
      <c r="AR46" s="61">
        <f>IF(AL55&gt;=0,AO46,AO53)</f>
        <v>0.90976685587807227</v>
      </c>
      <c r="AS46" s="61">
        <f>IF(AR46&lt;AR47,AR47,AR46)</f>
        <v>0.90976685587807227</v>
      </c>
      <c r="AT46" s="61">
        <f>AS46</f>
        <v>0.90976685587807227</v>
      </c>
      <c r="AU46" s="67">
        <f>IF(AT46&lt;AT47,AT47,AT46)</f>
        <v>0.90976685587807227</v>
      </c>
      <c r="AV46" s="81"/>
      <c r="AW46" s="59">
        <v>1</v>
      </c>
      <c r="AX46" s="61">
        <f>BH34</f>
        <v>9.4673405543509462E-2</v>
      </c>
      <c r="AY46" s="61">
        <f>SUMPRODUCT(T34:T43,$AX$34:$AX$43)</f>
        <v>0.25445342519620756</v>
      </c>
      <c r="AZ46" s="68">
        <f t="shared" ref="AZ46:AZ54" si="36">IF(AA7,EXP((AX46/$AL$47)*($AU$51-1)-LN($AU$51-$AL$47)-$AL$46*(2*AY46/$AL$46-AX46/$AL$47)*LN(($AU$51+2.41421536*$AL$47)/($AU$51-0.41421536*$AL$47))/($AL$47*2.82842713)      ),1)</f>
        <v>0.84070194437928303</v>
      </c>
      <c r="BA46" s="61"/>
      <c r="BB46" s="61"/>
      <c r="BC46" s="61"/>
      <c r="BD46" s="61"/>
      <c r="BE46" s="61"/>
      <c r="BF46" s="61"/>
      <c r="BG46" s="61"/>
    </row>
    <row r="47" spans="2:62" x14ac:dyDescent="0.25">
      <c r="P47" s="78">
        <v>2</v>
      </c>
      <c r="Q47" s="60"/>
      <c r="R47" s="60"/>
      <c r="S47" s="60">
        <f t="shared" ref="S47:S55" si="37">Z8*BJ35/AZ47</f>
        <v>6.1639045700847141E-2</v>
      </c>
      <c r="T47" s="61">
        <f>S47/S56</f>
        <v>6.3267442759728496E-2</v>
      </c>
      <c r="U47" s="62"/>
      <c r="V47" s="62"/>
      <c r="W47" s="60"/>
      <c r="X47" s="63"/>
      <c r="Y47" s="61"/>
      <c r="Z47" s="86">
        <f>SQRT($W$35*VLOOKUP(Z45,$P$34:$W$43,8))*(1-$Q$21)*T35*VLOOKUP(Z45,P34:T43,5)</f>
        <v>2.4125412461326518E-3</v>
      </c>
      <c r="AA47" s="60">
        <f>SQRT($W$35*VLOOKUP(AA45,$P$34:$W$43,8))*(1-$R$21)*T35*VLOOKUP(AA45,P34:T43,5)</f>
        <v>5.2022754436097367E-4</v>
      </c>
      <c r="AB47" s="60">
        <f>SQRT($W$35*VLOOKUP(AB45,$P$34:$W$43,8))*(1-$S$21)*T35*VLOOKUP(AB45,P34:T43,5)</f>
        <v>1.5697930824015393E-4</v>
      </c>
      <c r="AC47" s="60">
        <f>SQRT($W$35*VLOOKUP(AC45,$P$34:$W$43,8))*(1-$T$21)*T35*VLOOKUP(AC45,P34:T43,5)</f>
        <v>4.5331240173466872E-5</v>
      </c>
      <c r="AD47" s="60">
        <f>SQRT($W$35*VLOOKUP(AD45,$P$34:$W$43,8))*(1-$U$21)*T35*VLOOKUP(AD45,P34:T43,5)</f>
        <v>7.0536972799835291E-5</v>
      </c>
      <c r="AE47" s="60">
        <f>SQRT($W$35*VLOOKUP(AE45,$P$34:$W$43,8))*(1-$V$21)*T35*VLOOKUP(AE45,P34:T43,5)</f>
        <v>1.6901814753506347E-5</v>
      </c>
      <c r="AF47" s="60">
        <f>SQRT($W$35*VLOOKUP(AF45,$P$34:$W$43,8))*(1-$W$21)*T35*VLOOKUP(AF45,P34:T43,5)</f>
        <v>4.0018019130604694E-3</v>
      </c>
      <c r="AG47" s="60">
        <f>SQRT($W$35*VLOOKUP(AG45,$P$34:$W$43,8))*(1-$X$21)*T35*VLOOKUP(AG45,P34:T43,5)</f>
        <v>5.5307399580431505E-4</v>
      </c>
      <c r="AH47" s="60">
        <f>SQRT($W$35*VLOOKUP(AH45,$P$34:$W$43,8))*(1-$Y$21)*T35*VLOOKUP(AH45,P34:T43,5)</f>
        <v>2.1064232924271952E-4</v>
      </c>
      <c r="AI47" s="87">
        <f>SQRT($W$35*VLOOKUP(AI45,$P$34:$W$43,8))*(1-$Z$21)*T35*VLOOKUP(AI45,P34:T43,5)</f>
        <v>7.5185484185016286E-4</v>
      </c>
      <c r="AJ47" s="84">
        <f t="shared" ref="AJ47:AJ55" si="38">X35*T35</f>
        <v>1.1750136602102435E-6</v>
      </c>
      <c r="AK47" s="59" t="s">
        <v>65</v>
      </c>
      <c r="AL47" s="122">
        <f>AJ56*$Q$44*100000/($T$3*$AE$9)</f>
        <v>9.300416271941718E-2</v>
      </c>
      <c r="AM47" s="61"/>
      <c r="AN47" s="66" t="s">
        <v>574</v>
      </c>
      <c r="AO47" s="66" t="e">
        <f>1/0</f>
        <v>#DIV/0!</v>
      </c>
      <c r="AP47" s="61"/>
      <c r="AQ47" s="65" t="s">
        <v>574</v>
      </c>
      <c r="AR47" s="66">
        <f>IF(AL55&gt;=0,0,AO54)</f>
        <v>0</v>
      </c>
      <c r="AS47" s="61">
        <f>IF(AR46&lt;AR47,AR46,AR47)</f>
        <v>0</v>
      </c>
      <c r="AT47" s="61">
        <f>IF(AS47&lt;AS48,AS48,AS47)</f>
        <v>0</v>
      </c>
      <c r="AU47" s="67">
        <f>IF(AT46&lt;AT47,AT46,AT47)</f>
        <v>0</v>
      </c>
      <c r="AV47" s="81"/>
      <c r="AW47" s="59">
        <v>2</v>
      </c>
      <c r="AX47" s="61">
        <f t="shared" ref="AX47:AX55" si="39">BH35</f>
        <v>0.14288378647094405</v>
      </c>
      <c r="AY47" s="61">
        <f>SUMPRODUCT(T34:T43,$AY$34:$AY$43)</f>
        <v>0.43603524253858034</v>
      </c>
      <c r="AZ47" s="68">
        <f t="shared" si="36"/>
        <v>0.62545415601272569</v>
      </c>
      <c r="BA47" s="61"/>
      <c r="BB47" s="61"/>
      <c r="BC47" s="61"/>
      <c r="BD47" s="61"/>
      <c r="BE47" s="61"/>
      <c r="BF47" s="61"/>
      <c r="BG47" s="61"/>
    </row>
    <row r="48" spans="2:62" x14ac:dyDescent="0.25">
      <c r="P48" s="78">
        <v>3</v>
      </c>
      <c r="Q48" s="60"/>
      <c r="R48" s="60"/>
      <c r="S48" s="60">
        <f t="shared" si="37"/>
        <v>2.3291653489503034E-2</v>
      </c>
      <c r="T48" s="61">
        <f>S48/S56</f>
        <v>2.390697872057275E-2</v>
      </c>
      <c r="U48" s="62"/>
      <c r="V48" s="62"/>
      <c r="W48" s="60"/>
      <c r="X48" s="63"/>
      <c r="Y48" s="61"/>
      <c r="Z48" s="86">
        <f>SQRT($W$36*VLOOKUP(Z45,$P$34:$W$43,8))*(1-$Q$22)*T36*VLOOKUP(Z45,P34:T43,5)</f>
        <v>7.1672246385746084E-4</v>
      </c>
      <c r="AA48" s="60">
        <f>SQRT($W$36*VLOOKUP(AA45,$P$34:$W$43,8))*(1-$R$22)*T36*VLOOKUP(AA45,P34:T43,5)</f>
        <v>1.5697930824015393E-4</v>
      </c>
      <c r="AB48" s="60">
        <f>SQRT($W$36*VLOOKUP(AB45,$P$34:$W$43,8))*(1-$S$22)*T36*VLOOKUP(AB45,P34:T43,5)</f>
        <v>4.7473084756848137E-5</v>
      </c>
      <c r="AC48" s="60">
        <f>SQRT($W$36*VLOOKUP(AC45,$P$34:$W$43,8))*(1-$T$22)*T36*VLOOKUP(AC45,P34:T43,5)</f>
        <v>1.5098043882507908E-5</v>
      </c>
      <c r="AD48" s="60">
        <f>SQRT($W$36*VLOOKUP(AD45,$P$34:$W$43,8))*(1-$U$22)*T36*VLOOKUP(AD45,P34:T43,5)</f>
        <v>2.1331340964111084E-5</v>
      </c>
      <c r="AE48" s="60">
        <f>SQRT($W$36*VLOOKUP(AE45,$P$34:$W$43,8))*(1-$V$22)*T36*VLOOKUP(AE45,P34:T43,5)</f>
        <v>5.0085024782543033E-6</v>
      </c>
      <c r="AF48" s="60">
        <f>SQRT($W$36*VLOOKUP(AF45,$P$34:$W$43,8))*(1-$W$22)*T36*VLOOKUP(AF45,P34:T43,5)</f>
        <v>1.1659272777761679E-3</v>
      </c>
      <c r="AG48" s="60">
        <f>SQRT($W$36*VLOOKUP(AG45,$P$34:$W$43,8))*(1-$X$22)*T36*VLOOKUP(AG45,P34:T43,5)</f>
        <v>1.6863401292631404E-4</v>
      </c>
      <c r="AH48" s="60">
        <f>SQRT($W$36*VLOOKUP(AH45,$P$34:$W$43,8))*(1-$Y$22)*T36*VLOOKUP(AH45,P34:T43,5)</f>
        <v>6.3319217600185993E-5</v>
      </c>
      <c r="AI48" s="87">
        <f>SQRT($W$36*VLOOKUP(AI45,$P$34:$W$43,8))*(1-$Z$22)*T36*VLOOKUP(AI45,P34:T43,5)</f>
        <v>2.2916251485625524E-4</v>
      </c>
      <c r="AJ48" s="84">
        <f t="shared" si="38"/>
        <v>3.6088457373427137E-7</v>
      </c>
      <c r="AK48" s="82"/>
      <c r="AL48" s="65"/>
      <c r="AM48" s="61"/>
      <c r="AN48" s="66" t="s">
        <v>575</v>
      </c>
      <c r="AO48" s="66" t="e">
        <f>1/0</f>
        <v>#DIV/0!</v>
      </c>
      <c r="AP48" s="61"/>
      <c r="AQ48" s="65" t="s">
        <v>575</v>
      </c>
      <c r="AR48" s="66">
        <f>IF(AL55&gt;=0,0,AO55)</f>
        <v>0</v>
      </c>
      <c r="AS48" s="61">
        <f>AR48</f>
        <v>0</v>
      </c>
      <c r="AT48" s="61">
        <f>IF(AS47&lt;AS48,AS47,AS48)</f>
        <v>0</v>
      </c>
      <c r="AU48" s="67">
        <f>AT48</f>
        <v>0</v>
      </c>
      <c r="AV48" s="81"/>
      <c r="AW48" s="59">
        <v>3</v>
      </c>
      <c r="AX48" s="61">
        <f t="shared" si="39"/>
        <v>0.1990278447156619</v>
      </c>
      <c r="AY48" s="61">
        <f>SUMPRODUCT(T34:T43,$AZ$34:$AZ$43)</f>
        <v>0.58595341741858986</v>
      </c>
      <c r="AZ48" s="68">
        <f t="shared" si="36"/>
        <v>0.50145295862048578</v>
      </c>
      <c r="BA48" s="61"/>
      <c r="BB48" s="61"/>
      <c r="BC48" s="61"/>
      <c r="BD48" s="61"/>
      <c r="BE48" s="61"/>
      <c r="BF48" s="61"/>
      <c r="BG48" s="61"/>
    </row>
    <row r="49" spans="16:63" x14ac:dyDescent="0.25">
      <c r="P49" s="78">
        <v>4</v>
      </c>
      <c r="Q49" s="60"/>
      <c r="R49" s="60"/>
      <c r="S49" s="60">
        <f t="shared" si="37"/>
        <v>1.1112016654487427E-2</v>
      </c>
      <c r="T49" s="61">
        <f>S49/S56</f>
        <v>1.1405576930002194E-2</v>
      </c>
      <c r="U49" s="62"/>
      <c r="V49" s="62"/>
      <c r="W49" s="60"/>
      <c r="X49" s="63"/>
      <c r="Y49" s="61"/>
      <c r="Z49" s="86">
        <f>SQRT($W$37*VLOOKUP(Z45,$P$34:$W$43,8))*(1-$Q$23)*T37*VLOOKUP(Z45,P34:T43,5)</f>
        <v>2.2885900327773186E-4</v>
      </c>
      <c r="AA49" s="60">
        <f>SQRT($W$37*VLOOKUP(AA45,$P$34:$W$43,8))*(1-$R$23)*T37*VLOOKUP(AA45,P34:T43,5)</f>
        <v>4.5331240173466866E-5</v>
      </c>
      <c r="AB49" s="60">
        <f>SQRT($W$37*VLOOKUP(AB45,$P$34:$W$43,8))*(1-$S$23)*T37*VLOOKUP(AB45,P34:T43,5)</f>
        <v>1.5098043882507908E-5</v>
      </c>
      <c r="AC49" s="60">
        <f>SQRT($W$37*VLOOKUP(AC45,$P$34:$W$43,8))*(1-$T$23)*T37*VLOOKUP(AC45,P34:T43,5)</f>
        <v>4.8335364437634466E-6</v>
      </c>
      <c r="AD49" s="60">
        <f>SQRT($W$37*VLOOKUP(AD45,$P$34:$W$43,8))*(1-$U$23)*T37*VLOOKUP(AD45,P34:T43,5)</f>
        <v>6.7565696651019025E-6</v>
      </c>
      <c r="AE49" s="60">
        <f>SQRT($W$37*VLOOKUP(AE45,$P$34:$W$43,8))*(1-$V$23)*T37*VLOOKUP(AE45,P34:T43,5)</f>
        <v>1.520480758874715E-6</v>
      </c>
      <c r="AF49" s="60">
        <f>SQRT($W$37*VLOOKUP(AF45,$P$34:$W$43,8))*(1-$W$23)*T37*VLOOKUP(AF45,P34:T43,5)</f>
        <v>3.7414668947903014E-4</v>
      </c>
      <c r="AG49" s="60">
        <f>SQRT($W$37*VLOOKUP(AG45,$P$34:$W$43,8))*(1-$X$23)*T37*VLOOKUP(AG45,P34:T43,5)</f>
        <v>5.3243698741072799E-5</v>
      </c>
      <c r="AH49" s="60">
        <f>SQRT($W$37*VLOOKUP(AH45,$P$34:$W$43,8))*(1-$Y$23)*T37*VLOOKUP(AH45,P34:T43,5)</f>
        <v>2.2149006181855701E-5</v>
      </c>
      <c r="AI49" s="87">
        <f>SQRT($W$37*VLOOKUP(AI45,$P$34:$W$43,8))*(1-$Z$23)*T37*VLOOKUP(AI45,P34:T43,5)</f>
        <v>6.638080738191962E-5</v>
      </c>
      <c r="AJ49" s="84">
        <f t="shared" si="38"/>
        <v>1.1665906284048121E-7</v>
      </c>
      <c r="AK49" s="59" t="s">
        <v>570</v>
      </c>
      <c r="AL49" s="60">
        <f>AL47-1</f>
        <v>-0.90699583728058286</v>
      </c>
      <c r="AM49" s="61"/>
      <c r="AN49" s="66"/>
      <c r="AO49" s="61"/>
      <c r="AP49" s="61"/>
      <c r="AQ49" s="50"/>
      <c r="AR49" s="65"/>
      <c r="AS49" s="65"/>
      <c r="AT49" s="65"/>
      <c r="AU49" s="65"/>
      <c r="AV49" s="81"/>
      <c r="AW49" s="59">
        <v>4</v>
      </c>
      <c r="AX49" s="61">
        <f t="shared" si="39"/>
        <v>0.25569541720662459</v>
      </c>
      <c r="AY49" s="61">
        <f>SUMPRODUCT(T34:T43,$BA$34:$BA$43)</f>
        <v>0.73587265873261487</v>
      </c>
      <c r="AZ49" s="68">
        <f t="shared" si="36"/>
        <v>0.4023342724158307</v>
      </c>
      <c r="BA49" s="61"/>
      <c r="BB49" s="61"/>
      <c r="BC49" s="61"/>
      <c r="BD49" s="61"/>
      <c r="BE49" s="61"/>
      <c r="BF49" s="61"/>
      <c r="BG49" s="61"/>
    </row>
    <row r="50" spans="16:63" x14ac:dyDescent="0.25">
      <c r="P50" s="78">
        <v>5</v>
      </c>
      <c r="Q50" s="60"/>
      <c r="R50" s="60"/>
      <c r="S50" s="60">
        <f t="shared" si="37"/>
        <v>1.1199175981259663E-2</v>
      </c>
      <c r="T50" s="61">
        <f>S50/S56</f>
        <v>1.1495038855553438E-2</v>
      </c>
      <c r="U50" s="62"/>
      <c r="V50" s="62"/>
      <c r="W50" s="60"/>
      <c r="X50" s="63"/>
      <c r="Y50" s="61"/>
      <c r="Z50" s="86">
        <f>SQRT($W$38*VLOOKUP(Z45,$P$34:$W$43,8))*(1-$Q$24)*T38*VLOOKUP(Z45,P34:T43,5)</f>
        <v>3.1579680207217926E-4</v>
      </c>
      <c r="AA50" s="60">
        <f>SQRT($W$38*VLOOKUP(AA45,$P$34:$W$43,8))*(1-$R$24)*T38*VLOOKUP(AA45,P34:T43,5)</f>
        <v>7.0536972799835291E-5</v>
      </c>
      <c r="AB50" s="60">
        <f>SQRT($W$38*VLOOKUP(AB45,$P$34:$W$43,8))*(1-$S$24)*T38*VLOOKUP(AB45,P34:T43,5)</f>
        <v>2.1331340964111088E-5</v>
      </c>
      <c r="AC50" s="60">
        <f>SQRT($W$38*VLOOKUP(AC45,$P$34:$W$43,8))*(1-$T$24)*T38*VLOOKUP(AC45,P34:T43,5)</f>
        <v>6.7565696651019017E-6</v>
      </c>
      <c r="AD50" s="60">
        <f>SQRT($W$38*VLOOKUP(AD45,$P$34:$W$43,8))*(1-$U$24)*T38*VLOOKUP(AD45,P34:T43,5)</f>
        <v>9.4371347116313166E-6</v>
      </c>
      <c r="AE50" s="60">
        <f>SQRT($W$38*VLOOKUP(AE45,$P$34:$W$43,8))*(1-$V$24)*T38*VLOOKUP(AE45,P34:T43,5)</f>
        <v>2.2943386463179465E-6</v>
      </c>
      <c r="AF50" s="60">
        <f>SQRT($W$38*VLOOKUP(AF45,$P$34:$W$43,8))*(1-$W$24)*T38*VLOOKUP(AF45,P34:T43,5)</f>
        <v>5.0955237223649806E-4</v>
      </c>
      <c r="AG50" s="60">
        <f>SQRT($W$38*VLOOKUP(AG45,$P$34:$W$43,8))*(1-$X$24)*T38*VLOOKUP(AG45,P34:T43,5)</f>
        <v>7.553872872232022E-5</v>
      </c>
      <c r="AH50" s="60">
        <f>SQRT($W$38*VLOOKUP(AH45,$P$34:$W$43,8))*(1-$Y$24)*T38*VLOOKUP(AH45,P34:T43,5)</f>
        <v>2.9481691682780433E-5</v>
      </c>
      <c r="AI50" s="87">
        <f>SQRT($W$38*VLOOKUP(AI45,$P$34:$W$43,8))*(1-$Z$24)*T38*VLOOKUP(AI45,P34:T43,5)</f>
        <v>1.0217389051655637E-4</v>
      </c>
      <c r="AJ50" s="84">
        <f t="shared" si="38"/>
        <v>1.6866404729282553E-7</v>
      </c>
      <c r="AK50" s="59" t="s">
        <v>571</v>
      </c>
      <c r="AL50" s="60">
        <f>AL46-3*AL47*AL47-2*AL47</f>
        <v>9.7521587769316964E-3</v>
      </c>
      <c r="AM50" s="61" t="s">
        <v>584</v>
      </c>
      <c r="AN50" s="66" t="s">
        <v>585</v>
      </c>
      <c r="AO50" s="61">
        <f>AL53^2/AL54^3</f>
        <v>1.4708779281358211</v>
      </c>
      <c r="AP50" s="61"/>
      <c r="AQ50" s="50"/>
      <c r="AR50" s="65"/>
      <c r="AS50" s="65"/>
      <c r="AT50" s="65"/>
      <c r="AU50" s="65"/>
      <c r="AV50" s="81"/>
      <c r="AW50" s="59">
        <v>5</v>
      </c>
      <c r="AX50" s="61">
        <f t="shared" si="39"/>
        <v>0.25563778751671645</v>
      </c>
      <c r="AY50" s="61">
        <f>SUMPRODUCT(T34:T43,$BB$34:$BB$43)</f>
        <v>0.71069987027941173</v>
      </c>
      <c r="AZ50" s="68">
        <f t="shared" si="36"/>
        <v>0.42313819562677968</v>
      </c>
      <c r="BA50" s="61"/>
      <c r="BB50" s="61"/>
      <c r="BC50" s="61"/>
      <c r="BD50" s="61"/>
      <c r="BE50" s="61"/>
      <c r="BF50" s="61"/>
      <c r="BG50" s="61"/>
    </row>
    <row r="51" spans="16:63" x14ac:dyDescent="0.25">
      <c r="P51" s="78">
        <v>6</v>
      </c>
      <c r="Q51" s="60"/>
      <c r="R51" s="60"/>
      <c r="S51" s="60">
        <f t="shared" si="37"/>
        <v>4.5532667387571087E-3</v>
      </c>
      <c r="T51" s="61">
        <f>S51/S56</f>
        <v>4.6735561767487239E-3</v>
      </c>
      <c r="U51" s="62"/>
      <c r="V51" s="62"/>
      <c r="W51" s="60"/>
      <c r="X51" s="63"/>
      <c r="Y51" s="61"/>
      <c r="Z51" s="86">
        <f>SQRT($W$39*VLOOKUP(Z45,$P$34:$W$43,8))*(1-$Q$25)*T39*VLOOKUP(Z45,P34:T43,5)</f>
        <v>7.6980793301331294E-5</v>
      </c>
      <c r="AA51" s="60">
        <f>SQRT($W$39*VLOOKUP(AA45,$P$34:$W$43,8))*(1-$R$25)*T39*VLOOKUP(AA45,P34:T43,5)</f>
        <v>1.6901814753506347E-5</v>
      </c>
      <c r="AB51" s="60">
        <f>SQRT($W$39*VLOOKUP(AB45,$P$34:$W$43,8))*(1-$S$25)*T39*VLOOKUP(AB45,P34:T43,5)</f>
        <v>5.0085024782543042E-6</v>
      </c>
      <c r="AC51" s="60">
        <f>SQRT($W$39*VLOOKUP(AC45,$P$34:$W$43,8))*(1-$T$25)*T39*VLOOKUP(AC45,P34:T43,5)</f>
        <v>1.520480758874715E-6</v>
      </c>
      <c r="AD51" s="60">
        <f>SQRT($W$39*VLOOKUP(AD45,$P$34:$W$43,8))*(1-$U$25)*T39*VLOOKUP(AD45,P34:T43,5)</f>
        <v>2.2943386463179465E-6</v>
      </c>
      <c r="AE51" s="60">
        <f>SQRT($W$39*VLOOKUP(AE45,$P$34:$W$43,8))*(1-$V$25)*T39*VLOOKUP(AE45,P34:T43,5)</f>
        <v>5.5779534624001646E-7</v>
      </c>
      <c r="AF51" s="60">
        <f>SQRT($W$39*VLOOKUP(AF45,$P$34:$W$43,8))*(1-$W$25)*T39*VLOOKUP(AF45,P34:T43,5)</f>
        <v>1.3677106185403543E-4</v>
      </c>
      <c r="AG51" s="60">
        <f>SQRT($W$39*VLOOKUP(AG45,$P$34:$W$43,8))*(1-$X$25)*T39*VLOOKUP(AG45,P34:T43,5)</f>
        <v>1.831892320311696E-5</v>
      </c>
      <c r="AH51" s="60">
        <f>SQRT($W$39*VLOOKUP(AH45,$P$34:$W$43,8))*(1-$Y$25)*T39*VLOOKUP(AH45,P34:T43,5)</f>
        <v>7.0501568605510776E-6</v>
      </c>
      <c r="AI51" s="87">
        <f>SQRT($W$39*VLOOKUP(AI45,$P$34:$W$43,8))*(1-$Z$25)*T39*VLOOKUP(AI45,P34:T43,5)</f>
        <v>2.4840326308775518E-5</v>
      </c>
      <c r="AJ51" s="84">
        <f t="shared" si="38"/>
        <v>4.0456226815672692E-8</v>
      </c>
      <c r="AK51" s="59" t="s">
        <v>572</v>
      </c>
      <c r="AL51" s="60">
        <f>-1*AL46*AL47+AL47^2+AL47^3</f>
        <v>-1.116569567472591E-2</v>
      </c>
      <c r="AM51" s="61"/>
      <c r="AN51" s="66" t="s">
        <v>586</v>
      </c>
      <c r="AO51" s="61" t="e">
        <f>SQRT(1-AO50)/SQRT(AO50)*AL53/ABS(AL53)</f>
        <v>#NUM!</v>
      </c>
      <c r="AP51" s="61"/>
      <c r="AQ51" s="50"/>
      <c r="AR51" s="65"/>
      <c r="AS51" s="65"/>
      <c r="AT51" s="65" t="s">
        <v>589</v>
      </c>
      <c r="AU51" s="122">
        <f>AU46</f>
        <v>0.90976685587807227</v>
      </c>
      <c r="AV51" s="81"/>
      <c r="AW51" s="59">
        <v>6</v>
      </c>
      <c r="AX51" s="61">
        <f t="shared" si="39"/>
        <v>0.31801295394703216</v>
      </c>
      <c r="AY51" s="61">
        <f>SUMPRODUCT(T34:T43,$BC$34:$BC$43)</f>
        <v>0.93604883365775993</v>
      </c>
      <c r="AZ51" s="68">
        <f t="shared" si="36"/>
        <v>0.29420224589278504</v>
      </c>
      <c r="BA51" s="61"/>
      <c r="BB51" s="61"/>
      <c r="BC51" s="61"/>
      <c r="BD51" s="61"/>
      <c r="BE51" s="61"/>
      <c r="BF51" s="61"/>
      <c r="BG51" s="61"/>
    </row>
    <row r="52" spans="16:63" x14ac:dyDescent="0.25">
      <c r="P52" s="78">
        <v>7</v>
      </c>
      <c r="Q52" s="60"/>
      <c r="R52" s="60"/>
      <c r="S52" s="60">
        <f t="shared" si="37"/>
        <v>0.43821038006224089</v>
      </c>
      <c r="T52" s="61">
        <f>S52/S56</f>
        <v>0.44978714096032252</v>
      </c>
      <c r="U52" s="62"/>
      <c r="V52" s="62"/>
      <c r="W52" s="60"/>
      <c r="X52" s="63"/>
      <c r="Y52" s="61"/>
      <c r="Z52" s="86">
        <f>SQRT($W$40*VLOOKUP(Z45,$P$34:$W$43,8))*(1-$Q$26)*T40*VLOOKUP(Z45,P34:T43,5)</f>
        <v>1.8908231547363954E-2</v>
      </c>
      <c r="AA52" s="60">
        <f>SQRT($W$40*VLOOKUP(AA45,$P$34:$W$43,8))*(1-$R$26)*T40*VLOOKUP(AA45,P34:T43,5)</f>
        <v>4.0018019130604685E-3</v>
      </c>
      <c r="AB52" s="60">
        <f>SQRT($W$40*VLOOKUP(AB45,$P$34:$W$43,8))*(1-$S$26)*T40*VLOOKUP(AB45,P34:T43,5)</f>
        <v>1.1659272777761679E-3</v>
      </c>
      <c r="AC52" s="60">
        <f>SQRT($W$40*VLOOKUP(AC45,$P$34:$W$43,8))*(1-$T$26)*T40*VLOOKUP(AC45,P34:T43,5)</f>
        <v>3.7414668947903014E-4</v>
      </c>
      <c r="AD52" s="60">
        <f>SQRT($W$40*VLOOKUP(AD45,$P$34:$W$43,8))*(1-$U$26)*T40*VLOOKUP(AD45,P34:T43,5)</f>
        <v>5.0955237223649806E-4</v>
      </c>
      <c r="AE52" s="60">
        <f>SQRT($W$40*VLOOKUP(AE45,$P$34:$W$43,8))*(1-$V$26)*T40*VLOOKUP(AE45,P34:T43,5)</f>
        <v>1.3677106185403543E-4</v>
      </c>
      <c r="AF52" s="60">
        <f>SQRT($W$40*VLOOKUP(AF45,$P$34:$W$43,8))*(1-$W$26)*T40*VLOOKUP(AF45,P34:T43,5)</f>
        <v>3.4217097050959246E-2</v>
      </c>
      <c r="AG52" s="60">
        <f>SQRT($W$40*VLOOKUP(AG45,$P$34:$W$43,8))*(1-$X$26)*T40*VLOOKUP(AG45,P34:T43,5)</f>
        <v>5.2566547724068957E-3</v>
      </c>
      <c r="AH52" s="60">
        <f>SQRT($W$40*VLOOKUP(AH45,$P$34:$W$43,8))*(1-$Y$26)*T40*VLOOKUP(AH45,P34:T43,5)</f>
        <v>1.5342687586112976E-3</v>
      </c>
      <c r="AI52" s="87">
        <f>SQRT($W$40*VLOOKUP(AI45,$P$34:$W$43,8))*(1-$Z$26)*T40*VLOOKUP(AI45,P34:T43,5)</f>
        <v>5.6257140222038954E-3</v>
      </c>
      <c r="AJ52" s="84">
        <f t="shared" si="38"/>
        <v>1.4972293398370186E-5</v>
      </c>
      <c r="AK52" s="82"/>
      <c r="AL52" s="65"/>
      <c r="AM52" s="61"/>
      <c r="AN52" s="66" t="s">
        <v>587</v>
      </c>
      <c r="AO52" s="61" t="e">
        <f>IF(ATAN(AO51)&lt;0,ATAN(AO51)+PI(),ATAN(AO51))</f>
        <v>#NUM!</v>
      </c>
      <c r="AP52" s="61"/>
      <c r="AQ52" s="50"/>
      <c r="AR52" s="65"/>
      <c r="AS52" s="65"/>
      <c r="AT52" s="65"/>
      <c r="AU52" s="65"/>
      <c r="AV52" s="81"/>
      <c r="AW52" s="59">
        <v>7</v>
      </c>
      <c r="AX52" s="61">
        <f t="shared" si="39"/>
        <v>8.4952370925032716E-2</v>
      </c>
      <c r="AY52" s="61">
        <f>SUMPRODUCT(T34:T43,$BD$34:$BD$43)</f>
        <v>0.16698003145995605</v>
      </c>
      <c r="AZ52" s="68">
        <f t="shared" si="36"/>
        <v>0.98821425179597389</v>
      </c>
      <c r="BA52" s="61"/>
      <c r="BB52" s="61"/>
      <c r="BC52" s="61"/>
      <c r="BD52" s="61"/>
      <c r="BE52" s="61"/>
      <c r="BF52" s="61"/>
      <c r="BG52" s="61"/>
    </row>
    <row r="53" spans="16:63" x14ac:dyDescent="0.25">
      <c r="P53" s="78">
        <v>8</v>
      </c>
      <c r="Q53" s="60"/>
      <c r="R53" s="60"/>
      <c r="S53" s="60">
        <f t="shared" si="37"/>
        <v>0.10241294644176695</v>
      </c>
      <c r="T53" s="61">
        <f>S53/S56</f>
        <v>0.10511851949016435</v>
      </c>
      <c r="U53" s="62"/>
      <c r="V53" s="62"/>
      <c r="W53" s="60"/>
      <c r="X53" s="63"/>
      <c r="Y53" s="61"/>
      <c r="Z53" s="86">
        <f>SQRT($W$41*VLOOKUP(Z45,$P$34:$W$43,8))*(1-$Q$27)*T41*VLOOKUP(Z45,P34:T43,5)</f>
        <v>2.6770160385873524E-3</v>
      </c>
      <c r="AA53" s="60">
        <f>SQRT($W$41*VLOOKUP(AA45,$P$34:$W$43,8))*(1-$R$27)*T41*VLOOKUP(AA45,P34:T43,5)</f>
        <v>5.5307399580431505E-4</v>
      </c>
      <c r="AB53" s="60">
        <f>SQRT($W$41*VLOOKUP(AB45,$P$34:$W$43,8))*(1-$S$27)*T41*VLOOKUP(AB45,P34:T43,5)</f>
        <v>1.6863401292631404E-4</v>
      </c>
      <c r="AC53" s="60">
        <f>SQRT($W$41*VLOOKUP(AC45,$P$34:$W$43,8))*(1-$T$27)*T41*VLOOKUP(AC45,P34:T43,5)</f>
        <v>5.3243698741072799E-5</v>
      </c>
      <c r="AD53" s="60">
        <f>SQRT($W$41*VLOOKUP(AD45,$P$34:$W$43,8))*(1-$U$27)*T41*VLOOKUP(AD45,P34:T43,5)</f>
        <v>7.553872872232022E-5</v>
      </c>
      <c r="AE53" s="60">
        <f>SQRT($W$41*VLOOKUP(AE45,$P$34:$W$43,8))*(1-$V$27)*T41*VLOOKUP(AE45,P34:T43,5)</f>
        <v>1.8318923203116964E-5</v>
      </c>
      <c r="AF53" s="60">
        <f>SQRT($W$41*VLOOKUP(AF45,$P$34:$W$43,8))*(1-$W$27)*T41*VLOOKUP(AF45,P34:T43,5)</f>
        <v>5.2566547724068949E-3</v>
      </c>
      <c r="AG53" s="60">
        <f>SQRT($W$41*VLOOKUP(AG45,$P$34:$W$43,8))*(1-$X$27)*T41*VLOOKUP(AG45,P34:T43,5)</f>
        <v>7.8078928440156929E-4</v>
      </c>
      <c r="AH53" s="60">
        <f>SQRT($W$41*VLOOKUP(AH45,$P$34:$W$43,8))*(1-$Y$27)*T41*VLOOKUP(AH45,P34:T43,5)</f>
        <v>2.5408790770386277E-4</v>
      </c>
      <c r="AI53" s="87">
        <f>SQRT($W$41*VLOOKUP(AI45,$P$34:$W$43,8))*(1-$Z$27)*T41*VLOOKUP(AI45,P34:T43,5)</f>
        <v>8.7806498729286705E-4</v>
      </c>
      <c r="AJ53" s="84">
        <f t="shared" si="38"/>
        <v>1.1685587823103699E-6</v>
      </c>
      <c r="AK53" s="59" t="s">
        <v>582</v>
      </c>
      <c r="AL53" s="61">
        <f>AL49*AL50/6-AL51/2-AL49^3/27</f>
        <v>3.1743185478398481E-2</v>
      </c>
      <c r="AM53" s="61"/>
      <c r="AN53" s="66" t="s">
        <v>573</v>
      </c>
      <c r="AO53" s="61" t="e">
        <f>2*SQRT(AL54)*COS(AO52/3)-AL49/3</f>
        <v>#NUM!</v>
      </c>
      <c r="AP53" s="69" t="e">
        <f>AO53^3+AL49*AO53^2+AL50*AO53+AL51</f>
        <v>#NUM!</v>
      </c>
      <c r="AQ53" s="50"/>
      <c r="AR53" s="65"/>
      <c r="AS53" s="65"/>
      <c r="AT53" s="65"/>
      <c r="AU53" s="65"/>
      <c r="AV53" s="81"/>
      <c r="AW53" s="59">
        <v>8</v>
      </c>
      <c r="AX53" s="61">
        <f t="shared" si="39"/>
        <v>9.4229912225680806E-2</v>
      </c>
      <c r="AY53" s="61">
        <f>SUMPRODUCT(T34:T43,$BE$34:$BE$43)</f>
        <v>0.35450555692341734</v>
      </c>
      <c r="AZ53" s="68">
        <f t="shared" si="36"/>
        <v>0.68738817764692484</v>
      </c>
      <c r="BA53" s="61"/>
      <c r="BB53" s="61"/>
      <c r="BC53" s="61"/>
      <c r="BD53" s="61"/>
      <c r="BE53" s="61"/>
      <c r="BF53" s="61"/>
      <c r="BG53" s="61"/>
      <c r="BH53" s="65"/>
      <c r="BI53" s="65"/>
      <c r="BJ53" s="65"/>
      <c r="BK53" s="65"/>
    </row>
    <row r="54" spans="16:63" x14ac:dyDescent="0.25">
      <c r="P54" s="78">
        <v>9</v>
      </c>
      <c r="Q54" s="60"/>
      <c r="R54" s="60"/>
      <c r="S54" s="60">
        <f t="shared" si="37"/>
        <v>4.5702666517826535E-2</v>
      </c>
      <c r="T54" s="61">
        <f>S54/S56</f>
        <v>4.6910051980960682E-2</v>
      </c>
      <c r="U54" s="62"/>
      <c r="V54" s="62" t="s">
        <v>592</v>
      </c>
      <c r="W54" s="60"/>
      <c r="X54" s="63"/>
      <c r="Y54" s="61"/>
      <c r="Z54" s="86">
        <f>SQRT($W$42*VLOOKUP(Z45,$P$34:$W$43,8))*(1-$Q$28)*T42*VLOOKUP(Z45,P34:T43,5)</f>
        <v>9.7357092287850408E-4</v>
      </c>
      <c r="AA54" s="60">
        <f>SQRT($W$42*VLOOKUP(AA45,$P$34:$W$43,8))*(1-$R$28)*T42*VLOOKUP(AA45,P34:T43,5)</f>
        <v>2.1064232924271949E-4</v>
      </c>
      <c r="AB54" s="60">
        <f>SQRT($W$42*VLOOKUP(AB45,$P$34:$W$43,8))*(1-$S$28)*T42*VLOOKUP(AB45,P34:T43,5)</f>
        <v>6.3319217600185993E-5</v>
      </c>
      <c r="AC54" s="60">
        <f>SQRT($W$42*VLOOKUP(AC45,$P$34:$W$43,8))*(1-$T$28)*T42*VLOOKUP(AC45,P34:T43,5)</f>
        <v>2.2149006181855698E-5</v>
      </c>
      <c r="AD54" s="60">
        <f>SQRT($W$42*VLOOKUP(AD45,$P$34:$W$43,8))*(1-$U$28)*T42*VLOOKUP(AD45,P34:T43,5)</f>
        <v>2.9481691682780436E-5</v>
      </c>
      <c r="AE54" s="60">
        <f>SQRT($W$42*VLOOKUP(AE45,$P$34:$W$43,8))*(1-$V$28)*T42*VLOOKUP(AE45,P34:T43,5)</f>
        <v>7.0501568605510776E-6</v>
      </c>
      <c r="AF54" s="60">
        <f>SQRT($W$42*VLOOKUP(AF45,$P$34:$W$43,8))*(1-$W$28)*T42*VLOOKUP(AF45,P34:T43,5)</f>
        <v>1.5342687586112976E-3</v>
      </c>
      <c r="AG54" s="60">
        <f>SQRT($W$42*VLOOKUP(AG45,$P$34:$W$43,8))*(1-$X$28)*T42*VLOOKUP(AG45,P34:T43,5)</f>
        <v>2.5408790770386277E-4</v>
      </c>
      <c r="AH54" s="60">
        <f>SQRT($W$42*VLOOKUP(AH45,$P$34:$W$43,8))*(1-$Y$28)*T42*VLOOKUP(AH45,P34:T43,5)</f>
        <v>1.0149472969772665E-4</v>
      </c>
      <c r="AI54" s="87">
        <f>SQRT($W$42*VLOOKUP(AI45,$P$34:$W$43,8))*(1-$Z$28)*T42*VLOOKUP(AI45,P34:T43,5)</f>
        <v>3.3507467027565674E-4</v>
      </c>
      <c r="AJ54" s="84">
        <f t="shared" si="38"/>
        <v>3.6584699868004546E-7</v>
      </c>
      <c r="AK54" s="59" t="s">
        <v>558</v>
      </c>
      <c r="AL54" s="61">
        <f>AL49^2/9-AL50/3</f>
        <v>8.8153885834834508E-2</v>
      </c>
      <c r="AM54" s="61"/>
      <c r="AN54" s="66" t="s">
        <v>574</v>
      </c>
      <c r="AO54" s="61" t="e">
        <f>2*SQRT(AL54)*COS((AO52+2*PI())/3)-AL49/3</f>
        <v>#NUM!</v>
      </c>
      <c r="AP54" s="69" t="e">
        <f>AO54^3+AO54^2*AL49+AO54*AL50+AL51</f>
        <v>#NUM!</v>
      </c>
      <c r="AQ54" s="50"/>
      <c r="AR54" s="65"/>
      <c r="AS54" s="50"/>
      <c r="AT54" s="65"/>
      <c r="AU54" s="65"/>
      <c r="AV54" s="81"/>
      <c r="AW54" s="59">
        <v>9</v>
      </c>
      <c r="AX54" s="61">
        <f t="shared" si="39"/>
        <v>9.5418812217132221E-2</v>
      </c>
      <c r="AY54" s="61">
        <f>SUMPRODUCT(T34:T43,$BF$34:$BF$43)</f>
        <v>0.37785476381406252</v>
      </c>
      <c r="AZ54" s="68">
        <f t="shared" si="36"/>
        <v>0.6570427856929919</v>
      </c>
      <c r="BA54" s="61"/>
      <c r="BB54" s="61"/>
      <c r="BC54" s="61"/>
      <c r="BD54" s="61"/>
      <c r="BE54" s="61"/>
      <c r="BF54" s="61"/>
      <c r="BG54" s="61"/>
      <c r="BH54" s="65"/>
      <c r="BI54" s="65"/>
      <c r="BJ54" s="65"/>
      <c r="BK54" s="65"/>
    </row>
    <row r="55" spans="16:63" x14ac:dyDescent="0.25">
      <c r="P55" s="78">
        <v>10</v>
      </c>
      <c r="Q55" s="60"/>
      <c r="R55" s="60"/>
      <c r="S55" s="60">
        <f t="shared" si="37"/>
        <v>7.6146732446885274E-2</v>
      </c>
      <c r="T55" s="61">
        <f>S55/S56</f>
        <v>7.8158397516486275E-2</v>
      </c>
      <c r="U55" s="62"/>
      <c r="V55" s="96">
        <f>ABS(S44-S56)</f>
        <v>0.55187308646318411</v>
      </c>
      <c r="W55" s="60"/>
      <c r="X55" s="63"/>
      <c r="Y55" s="61"/>
      <c r="Z55" s="86">
        <f>SQRT($W$43*VLOOKUP(Z45,$P$34:$W$43,8))*(1-$Q$29)*T43*VLOOKUP(Z45,P34:T43,5)</f>
        <v>3.4334526184224435E-3</v>
      </c>
      <c r="AA55" s="60">
        <f>SQRT($W$43*VLOOKUP(AA45,$P$34:$W$43,8))*(1-$R$29)*T43*VLOOKUP(AA45,P34:T43,5)</f>
        <v>7.5185484185016297E-4</v>
      </c>
      <c r="AB55" s="60">
        <f>SQRT($W$43*VLOOKUP(AB45,$P$34:$W$43,8))*(1-$S$29)*T43*VLOOKUP(AB45,P34:T43,5)</f>
        <v>2.2916251485625527E-4</v>
      </c>
      <c r="AC55" s="60">
        <f>SQRT($W$43*VLOOKUP(AC45,$P$34:$W$43,8))*(1-$T$29)*T43*VLOOKUP(AC45,P34:T43,5)</f>
        <v>6.638080738191962E-5</v>
      </c>
      <c r="AD55" s="60">
        <f>SQRT($W$43*VLOOKUP(AD45,$P$34:$W$43,8))*(1-$U$29)*T43*VLOOKUP(AD45,P34:T43,5)</f>
        <v>1.0217389051655637E-4</v>
      </c>
      <c r="AE55" s="60">
        <f>SQRT($W$43*VLOOKUP(AE45,$P$34:$W$43,8))*(1-$V$29)*T43*VLOOKUP(AE45,P34:T43,5)</f>
        <v>2.4840326308775518E-5</v>
      </c>
      <c r="AF55" s="60">
        <f>SQRT($W$43*VLOOKUP(AF45,$P$34:$W$43,8))*(1-$W$29)*T43*VLOOKUP(AF45,P34:T43,5)</f>
        <v>5.6257140222038954E-3</v>
      </c>
      <c r="AG55" s="60">
        <f>SQRT($W$43*VLOOKUP(AG45,$P$34:$W$43,8))*(1-$X$29)*T43*VLOOKUP(AG45,P34:T43,5)</f>
        <v>8.7806498729286716E-4</v>
      </c>
      <c r="AH55" s="60">
        <f>SQRT($W$43*VLOOKUP(AH45,$P$34:$W$43,8))*(1-$Y$29)*T43*VLOOKUP(AH45,P34:T43,5)</f>
        <v>3.3507467027565674E-4</v>
      </c>
      <c r="AI55" s="87">
        <f>SQRT($W$43*VLOOKUP(AI45,$P$34:$W$43,8))*(1-$Z$29)*T43*VLOOKUP(AI45,P34:T43,5)</f>
        <v>1.1062154162557953E-3</v>
      </c>
      <c r="AJ55" s="84">
        <f t="shared" si="38"/>
        <v>1.7216146684444352E-6</v>
      </c>
      <c r="AK55" s="59" t="s">
        <v>72</v>
      </c>
      <c r="AL55" s="63">
        <f>AL53^2-AL54^3</f>
        <v>3.2257649321254251E-4</v>
      </c>
      <c r="AM55" s="61"/>
      <c r="AN55" s="66" t="s">
        <v>575</v>
      </c>
      <c r="AO55" s="61" t="e">
        <f>2*SQRT(AL54)*COS((AO52+4*PI())/3)-AL49/3</f>
        <v>#NUM!</v>
      </c>
      <c r="AP55" s="69" t="e">
        <f>AO55^3+AO55^2*AL49+AL50*AO55+AL51</f>
        <v>#NUM!</v>
      </c>
      <c r="AQ55" s="50"/>
      <c r="AR55" s="65"/>
      <c r="AS55" s="50"/>
      <c r="AT55" s="65"/>
      <c r="AU55" s="65"/>
      <c r="AV55" s="81"/>
      <c r="AW55" s="59">
        <v>10</v>
      </c>
      <c r="AX55" s="61">
        <f t="shared" si="39"/>
        <v>0.12813543860615031</v>
      </c>
      <c r="AY55" s="61">
        <f>SUMPRODUCT(T34:T43,$BG$34:$BG$43)</f>
        <v>0.38331347359433837</v>
      </c>
      <c r="AZ55" s="68">
        <f>IF(AA16,EXP((AX55/$AL$47)*($AU$51-1)-LN($AU$51-$AL$47)-$AL$46*(2*AY55/$AL$46-AX55/$AL$47)*LN(($AU$51+2.41421536*$AL$47)/($AU$51-0.41421536*$AL$47))/($AL$47*2.82842713)      ),1)</f>
        <v>0.68081075812214231</v>
      </c>
      <c r="BA55" s="61"/>
      <c r="BB55" s="61"/>
      <c r="BC55" s="61"/>
      <c r="BD55" s="61"/>
      <c r="BE55" s="61"/>
      <c r="BF55" s="61"/>
      <c r="BG55" s="61"/>
      <c r="BH55" s="65"/>
      <c r="BI55" s="65"/>
      <c r="BJ55" s="65"/>
      <c r="BK55" s="65"/>
    </row>
    <row r="56" spans="16:63" x14ac:dyDescent="0.25">
      <c r="P56" s="79"/>
      <c r="Q56" s="71"/>
      <c r="R56" s="71"/>
      <c r="S56" s="71">
        <f>SUM(S46:S55)</f>
        <v>0.97426168993323248</v>
      </c>
      <c r="T56" s="72">
        <f>SUM(T46:T55)</f>
        <v>1</v>
      </c>
      <c r="U56" s="73"/>
      <c r="V56" s="73"/>
      <c r="W56" s="73"/>
      <c r="X56" s="73"/>
      <c r="Y56" s="73"/>
      <c r="Z56" s="70"/>
      <c r="AA56" s="73"/>
      <c r="AB56" s="73"/>
      <c r="AC56" s="73"/>
      <c r="AD56" s="73"/>
      <c r="AE56" s="73"/>
      <c r="AF56" s="73"/>
      <c r="AG56" s="73"/>
      <c r="AH56" s="73"/>
      <c r="AI56" s="88">
        <f>SUM(Z46:AI55)</f>
        <v>0.15298398598558097</v>
      </c>
      <c r="AJ56" s="85">
        <f>SUM(AJ46:AJ55)</f>
        <v>2.6329280200734056E-5</v>
      </c>
      <c r="AK56" s="70"/>
      <c r="AL56" s="73"/>
      <c r="AM56" s="74"/>
      <c r="AN56" s="75"/>
      <c r="AO56" s="74"/>
      <c r="AP56" s="74"/>
      <c r="AQ56" s="76"/>
      <c r="AR56" s="73"/>
      <c r="AS56" s="76"/>
      <c r="AT56" s="73"/>
      <c r="AU56" s="73"/>
      <c r="AV56" s="80"/>
      <c r="AW56" s="70"/>
      <c r="AX56" s="73"/>
      <c r="AY56" s="73"/>
      <c r="AZ56" s="80"/>
      <c r="BA56" s="65"/>
      <c r="BB56" s="65"/>
      <c r="BC56" s="65"/>
      <c r="BD56" s="65"/>
      <c r="BE56" s="65"/>
      <c r="BF56" s="65"/>
      <c r="BG56" s="65"/>
      <c r="BH56" s="65"/>
      <c r="BI56" s="65"/>
      <c r="BJ56" s="61"/>
      <c r="BK56" s="65"/>
    </row>
    <row r="57" spans="16:63" x14ac:dyDescent="0.25">
      <c r="P57" s="92">
        <f>P45+1</f>
        <v>2</v>
      </c>
      <c r="Q57" s="55"/>
      <c r="R57" s="55"/>
      <c r="S57" s="55"/>
      <c r="T57" s="55" t="s">
        <v>560</v>
      </c>
      <c r="U57" s="56"/>
      <c r="V57" s="56"/>
      <c r="W57" s="57"/>
      <c r="X57" s="57"/>
      <c r="Y57" s="57"/>
      <c r="Z57" s="54">
        <v>1</v>
      </c>
      <c r="AA57" s="55">
        <v>2</v>
      </c>
      <c r="AB57" s="55">
        <v>3</v>
      </c>
      <c r="AC57" s="55">
        <v>4</v>
      </c>
      <c r="AD57" s="55">
        <v>5</v>
      </c>
      <c r="AE57" s="55">
        <v>6</v>
      </c>
      <c r="AF57" s="55">
        <v>7</v>
      </c>
      <c r="AG57" s="55">
        <v>8</v>
      </c>
      <c r="AH57" s="55">
        <v>9</v>
      </c>
      <c r="AI57" s="58">
        <v>10</v>
      </c>
      <c r="AJ57" s="90"/>
      <c r="AK57" s="54"/>
      <c r="AL57" s="55"/>
      <c r="AM57" s="55"/>
      <c r="AN57" s="55"/>
      <c r="AO57" s="55"/>
      <c r="AP57" s="55"/>
      <c r="AQ57" s="55"/>
      <c r="AR57" s="55"/>
      <c r="AS57" s="55"/>
      <c r="AT57" s="55"/>
      <c r="AU57" s="55"/>
      <c r="AV57" s="58"/>
      <c r="AW57" s="54"/>
      <c r="AX57" s="55" t="s">
        <v>565</v>
      </c>
      <c r="AY57" s="55" t="s">
        <v>577</v>
      </c>
      <c r="AZ57" s="58" t="s">
        <v>590</v>
      </c>
      <c r="BA57" s="65"/>
      <c r="BB57" s="65"/>
      <c r="BC57" s="65"/>
      <c r="BD57" s="65"/>
      <c r="BE57" s="65"/>
      <c r="BF57" s="65"/>
      <c r="BG57" s="65"/>
      <c r="BH57" s="65"/>
      <c r="BI57" s="65"/>
      <c r="BJ57" s="65"/>
      <c r="BK57" s="65"/>
    </row>
    <row r="58" spans="16:63" x14ac:dyDescent="0.25">
      <c r="P58" s="78">
        <v>1</v>
      </c>
      <c r="Q58" s="60"/>
      <c r="R58" s="60"/>
      <c r="S58" s="60">
        <f>$Z$7*$BJ$34/AZ58</f>
        <v>0.20111905824453979</v>
      </c>
      <c r="T58" s="61">
        <f>S58/S68</f>
        <v>0.20163334440700068</v>
      </c>
      <c r="U58" s="62"/>
      <c r="V58" s="62"/>
      <c r="W58" s="60"/>
      <c r="X58" s="63"/>
      <c r="Y58" s="61"/>
      <c r="Z58" s="86">
        <f>SQRT($W$34*VLOOKUP(Z57,$P$34:$W$43,8))*(1-$Q$20)*T46*VLOOKUP(Z57,P46:T55,5)</f>
        <v>8.6544926374085545E-3</v>
      </c>
      <c r="AA58" s="60">
        <f>SQRT($W$34*VLOOKUP(AA57,$P$34:$W$43,8))*(1-$R$20)*T46*VLOOKUP(AA57,P46:T55,5)</f>
        <v>4.6334245254646463E-3</v>
      </c>
      <c r="AB58" s="60">
        <f>SQRT($W$34*VLOOKUP(AB57,$P$34:$W$43,8))*(1-$S$20)*T46*VLOOKUP(AB57,P46:T55,5)</f>
        <v>2.359001752430985E-3</v>
      </c>
      <c r="AC58" s="60">
        <f>SQRT($W$34*VLOOKUP(AC57,$P$34:$W$43,8))*(1-$T$20)*T46*VLOOKUP(AC57,P46:T55,5)</f>
        <v>1.4282253970090341E-3</v>
      </c>
      <c r="AD58" s="60">
        <f>SQRT($W$34*VLOOKUP(AD57,$P$34:$W$43,8))*(1-$U$20)*T46*VLOOKUP(AD57,P46:T55,5)</f>
        <v>1.3734970603218328E-3</v>
      </c>
      <c r="AE58" s="60">
        <f>SQRT($W$34*VLOOKUP(AE57,$P$34:$W$43,8))*(1-$V$20)*T46*VLOOKUP(AE57,P46:T55,5)</f>
        <v>7.0598636789284371E-4</v>
      </c>
      <c r="AF58" s="60">
        <f>SQRT($W$34*VLOOKUP(AF57,$P$34:$W$43,8))*(1-$W$20)*T46*VLOOKUP(AF57,P46:T55,5)</f>
        <v>1.2046257776598278E-2</v>
      </c>
      <c r="AG58" s="60">
        <f>SQRT($W$34*VLOOKUP(AG57,$P$34:$W$43,8))*(1-$X$20)*T46*VLOOKUP(AG57,P46:T55,5)</f>
        <v>5.6646810479927985E-3</v>
      </c>
      <c r="AH58" s="60">
        <f>SQRT($W$34*VLOOKUP(AH57,$P$34:$W$43,8))*(1-$Y$20)*T46*VLOOKUP(AH57,P46:T55,5)</f>
        <v>2.9735486511738214E-3</v>
      </c>
      <c r="AI58" s="87">
        <f>SQRT($W$34*VLOOKUP(AI57,$P$34:$W$43,8))*(1-$Z$20)*T46*VLOOKUP(AI57,P46:T55,5)</f>
        <v>4.9859399166118203E-3</v>
      </c>
      <c r="AJ58" s="89">
        <f>$X$34*T46</f>
        <v>5.5018091127427069E-6</v>
      </c>
      <c r="AK58" s="59" t="s">
        <v>69</v>
      </c>
      <c r="AL58" s="60">
        <f>$Q$44*AI68*100000/($T$3*$AE$9)^2</f>
        <v>0.34207654837456491</v>
      </c>
      <c r="AM58" s="65" t="s">
        <v>583</v>
      </c>
      <c r="AN58" s="66" t="s">
        <v>573</v>
      </c>
      <c r="AO58" s="61">
        <f>(AL65+SQRT(AL67))^(1/3)+(AL65-SQRT(AL67))^(1/3)-AL61/3</f>
        <v>0.80418954343832882</v>
      </c>
      <c r="AP58" s="63">
        <f>AO58^3+AL61*AO58^2+AL62*AO58+AL63</f>
        <v>-4.8572257327350599E-17</v>
      </c>
      <c r="AQ58" s="65" t="s">
        <v>573</v>
      </c>
      <c r="AR58" s="61">
        <f>IF(AL67&gt;=0,AO58,AO65)</f>
        <v>0.80418954343832882</v>
      </c>
      <c r="AS58" s="61">
        <f>IF(AR58&lt;AR59,AR59,AR58)</f>
        <v>0.80418954343832882</v>
      </c>
      <c r="AT58" s="61">
        <f>AS58</f>
        <v>0.80418954343832882</v>
      </c>
      <c r="AU58" s="67">
        <f>IF(AT58&lt;AT59,AT59,AT58)</f>
        <v>0.80418954343832882</v>
      </c>
      <c r="AV58" s="81"/>
      <c r="AW58" s="59">
        <v>1</v>
      </c>
      <c r="AX58" s="61">
        <f>AX46</f>
        <v>9.4673405543509462E-2</v>
      </c>
      <c r="AY58" s="61">
        <f>SUMPRODUCT(T46:T55,$AX$34:$AX$43)</f>
        <v>0.31646001515249339</v>
      </c>
      <c r="AZ58" s="68">
        <f>IF($AA$7,EXP((AX58/AL59)*(AU63-1)-LN(AU63-AL59)-AL58*(2*AY58/AL58-AX58/AL59)*LN((AU63+2.41421536*AL59)/(AU63-0.41421536*AL59))/(AL59*2.82842713)      ),1)</f>
        <v>0.83599825372700876</v>
      </c>
      <c r="BA58" s="65"/>
      <c r="BB58" s="65"/>
      <c r="BC58" s="65"/>
      <c r="BD58" s="65"/>
      <c r="BE58" s="65"/>
      <c r="BF58" s="65"/>
      <c r="BG58" s="65"/>
      <c r="BH58" s="65"/>
      <c r="BI58" s="65"/>
      <c r="BJ58" s="65"/>
      <c r="BK58" s="65"/>
    </row>
    <row r="59" spans="16:63" x14ac:dyDescent="0.25">
      <c r="P59" s="78">
        <v>2</v>
      </c>
      <c r="Q59" s="60"/>
      <c r="R59" s="60"/>
      <c r="S59" s="60">
        <f>$Z$8*$BJ$35/AZ59</f>
        <v>6.9958230897835011E-2</v>
      </c>
      <c r="T59" s="61">
        <f>S59/S68</f>
        <v>7.0137122696628404E-2</v>
      </c>
      <c r="U59" s="62"/>
      <c r="V59" s="62"/>
      <c r="W59" s="60"/>
      <c r="X59" s="63"/>
      <c r="Y59" s="61"/>
      <c r="Z59" s="86">
        <f>SQRT($W$35*VLOOKUP(Z57,$P$34:$W$43,8))*(1-$Q$21)*T47*VLOOKUP(Z57,P46:T55,5)</f>
        <v>4.6334245254646455E-3</v>
      </c>
      <c r="AA59" s="60">
        <f>SQRT($W$35*VLOOKUP(AA57,$P$34:$W$43,8))*(1-$R$21)*T47*VLOOKUP(AA57,P46:T55,5)</f>
        <v>2.4677841634944127E-3</v>
      </c>
      <c r="AB59" s="60">
        <f>SQRT($W$35*VLOOKUP(AB57,$P$34:$W$43,8))*(1-$S$21)*T47*VLOOKUP(AB57,P46:T55,5)</f>
        <v>1.276162978997927E-3</v>
      </c>
      <c r="AC59" s="60">
        <f>SQRT($W$35*VLOOKUP(AC57,$P$34:$W$43,8))*(1-$T$21)*T47*VLOOKUP(AC57,P46:T55,5)</f>
        <v>6.987355406147598E-4</v>
      </c>
      <c r="AD59" s="60">
        <f>SQRT($W$35*VLOOKUP(AD57,$P$34:$W$43,8))*(1-$U$21)*T47*VLOOKUP(AD57,P46:T55,5)</f>
        <v>7.5774539828530284E-4</v>
      </c>
      <c r="AE59" s="60">
        <f>SQRT($W$35*VLOOKUP(AE57,$P$34:$W$43,8))*(1-$V$21)*T47*VLOOKUP(AE57,P46:T55,5)</f>
        <v>3.8285449838408993E-4</v>
      </c>
      <c r="AF59" s="60">
        <f>SQRT($W$35*VLOOKUP(AF57,$P$34:$W$43,8))*(1-$W$21)*T47*VLOOKUP(AF57,P46:T55,5)</f>
        <v>6.2971394627465626E-3</v>
      </c>
      <c r="AG59" s="60">
        <f>SQRT($W$35*VLOOKUP(AG57,$P$34:$W$43,8))*(1-$X$21)*T47*VLOOKUP(AG57,P46:T55,5)</f>
        <v>2.8906413571092239E-3</v>
      </c>
      <c r="AH59" s="60">
        <f>SQRT($W$35*VLOOKUP(AH57,$P$34:$W$43,8))*(1-$Y$21)*T47*VLOOKUP(AH57,P46:T55,5)</f>
        <v>1.5890574042619072E-3</v>
      </c>
      <c r="AI59" s="87">
        <f>SQRT($W$35*VLOOKUP(AI57,$P$34:$W$43,8))*(1-$Z$21)*T47*VLOOKUP(AI57,P46:T55,5)</f>
        <v>2.6967237929375518E-3</v>
      </c>
      <c r="AJ59" s="89">
        <f>$X$35*T47</f>
        <v>2.5591740923095736E-6</v>
      </c>
      <c r="AK59" s="59" t="s">
        <v>65</v>
      </c>
      <c r="AL59" s="60">
        <f>AJ68*$Q$44*100000/($T$3*$AE$9)</f>
        <v>0.10318027332692106</v>
      </c>
      <c r="AM59" s="61"/>
      <c r="AN59" s="66" t="s">
        <v>574</v>
      </c>
      <c r="AO59" s="66" t="e">
        <f>1/0</f>
        <v>#DIV/0!</v>
      </c>
      <c r="AP59" s="61"/>
      <c r="AQ59" s="65" t="s">
        <v>574</v>
      </c>
      <c r="AR59" s="66">
        <f>IF(AL67&gt;=0,0,AO66)</f>
        <v>0</v>
      </c>
      <c r="AS59" s="61">
        <f>IF(AR58&lt;AR59,AR58,AR59)</f>
        <v>0</v>
      </c>
      <c r="AT59" s="61">
        <f>IF(AS59&lt;AS60,AS60,AS59)</f>
        <v>0</v>
      </c>
      <c r="AU59" s="67">
        <f>IF(AT58&lt;AT59,AT58,AT59)</f>
        <v>0</v>
      </c>
      <c r="AV59" s="81"/>
      <c r="AW59" s="59">
        <v>2</v>
      </c>
      <c r="AX59" s="61">
        <f t="shared" ref="AX59:AX67" si="40">AX47</f>
        <v>0.14288378647094405</v>
      </c>
      <c r="AY59" s="61">
        <f>SUMPRODUCT(T46:T55,$AY$34:$AY$43)</f>
        <v>0.5426610431225154</v>
      </c>
      <c r="AZ59" s="68">
        <f>IF($AA$8,EXP((AX59/AL59)*(AU63-1)-LN(AU63-AL59)-AL58*(2*AY59/AL58-AX59/AL59)*LN((AU63+2.41421536*AL59)/(AU63-0.41421536*AL59))/(AL59*2.82842713)      ),1)</f>
        <v>0.55107736161244547</v>
      </c>
      <c r="BA59" s="65"/>
      <c r="BB59" s="65"/>
      <c r="BC59" s="65"/>
      <c r="BD59" s="65"/>
      <c r="BE59" s="65"/>
      <c r="BF59" s="65"/>
      <c r="BG59" s="65"/>
      <c r="BH59" s="65"/>
      <c r="BI59" s="65"/>
      <c r="BJ59" s="65"/>
      <c r="BK59" s="65"/>
    </row>
    <row r="60" spans="16:63" x14ac:dyDescent="0.25">
      <c r="P60" s="78">
        <v>3</v>
      </c>
      <c r="Q60" s="60"/>
      <c r="R60" s="60"/>
      <c r="S60" s="60">
        <f>$Z$9*$BJ$36/AZ60</f>
        <v>2.955782058024924E-2</v>
      </c>
      <c r="T60" s="61">
        <f>S60/S68</f>
        <v>2.9633403562039261E-2</v>
      </c>
      <c r="U60" s="62"/>
      <c r="V60" s="62"/>
      <c r="W60" s="60"/>
      <c r="X60" s="63"/>
      <c r="Y60" s="61"/>
      <c r="Z60" s="86">
        <f>SQRT($W$36*VLOOKUP(Z57,$P$34:$W$43,8))*(1-$Q$22)*T48*VLOOKUP(Z57,P46:T55,5)</f>
        <v>2.359001752430985E-3</v>
      </c>
      <c r="AA60" s="60">
        <f>SQRT($W$36*VLOOKUP(AA57,$P$34:$W$43,8))*(1-$R$22)*T48*VLOOKUP(AA57,P46:T55,5)</f>
        <v>1.276162978997927E-3</v>
      </c>
      <c r="AB60" s="60">
        <f>SQRT($W$36*VLOOKUP(AB57,$P$34:$W$43,8))*(1-$S$22)*T48*VLOOKUP(AB57,P46:T55,5)</f>
        <v>6.6139526943585476E-4</v>
      </c>
      <c r="AC60" s="60">
        <f>SQRT($W$36*VLOOKUP(AC57,$P$34:$W$43,8))*(1-$T$22)*T48*VLOOKUP(AC57,P46:T55,5)</f>
        <v>3.9882816226607649E-4</v>
      </c>
      <c r="AD60" s="60">
        <f>SQRT($W$36*VLOOKUP(AD57,$P$34:$W$43,8))*(1-$U$22)*T48*VLOOKUP(AD57,P46:T55,5)</f>
        <v>3.9271234058424102E-4</v>
      </c>
      <c r="AE60" s="60">
        <f>SQRT($W$36*VLOOKUP(AE57,$P$34:$W$43,8))*(1-$V$22)*T48*VLOOKUP(AE57,P46:T55,5)</f>
        <v>1.9442773221480894E-4</v>
      </c>
      <c r="AF60" s="60">
        <f>SQRT($W$36*VLOOKUP(AF57,$P$34:$W$43,8))*(1-$W$22)*T48*VLOOKUP(AF57,P46:T55,5)</f>
        <v>3.1441922157327529E-3</v>
      </c>
      <c r="AG60" s="60">
        <f>SQRT($W$36*VLOOKUP(AG57,$P$34:$W$43,8))*(1-$X$22)*T48*VLOOKUP(AG57,P46:T55,5)</f>
        <v>1.5104489381552531E-3</v>
      </c>
      <c r="AH60" s="60">
        <f>SQRT($W$36*VLOOKUP(AH57,$P$34:$W$43,8))*(1-$Y$22)*T48*VLOOKUP(AH57,P46:T55,5)</f>
        <v>8.1861439738377222E-4</v>
      </c>
      <c r="AI60" s="87">
        <f>SQRT($W$36*VLOOKUP(AI57,$P$34:$W$43,8))*(1-$Z$22)*T48*VLOOKUP(AI57,P46:T55,5)</f>
        <v>1.4086267987881366E-3</v>
      </c>
      <c r="AJ60" s="89">
        <f>$X$36*T48</f>
        <v>1.3470233809720866E-6</v>
      </c>
      <c r="AK60" s="82"/>
      <c r="AL60" s="65"/>
      <c r="AM60" s="61"/>
      <c r="AN60" s="66" t="s">
        <v>575</v>
      </c>
      <c r="AO60" s="66" t="e">
        <f>1/0</f>
        <v>#DIV/0!</v>
      </c>
      <c r="AP60" s="61"/>
      <c r="AQ60" s="65" t="s">
        <v>575</v>
      </c>
      <c r="AR60" s="66">
        <f>IF(AL67&gt;=0,0,AO67)</f>
        <v>0</v>
      </c>
      <c r="AS60" s="61">
        <f>AR60</f>
        <v>0</v>
      </c>
      <c r="AT60" s="61">
        <f>IF(AS59&lt;AS60,AS59,AS60)</f>
        <v>0</v>
      </c>
      <c r="AU60" s="67">
        <f>AT60</f>
        <v>0</v>
      </c>
      <c r="AV60" s="81"/>
      <c r="AW60" s="59">
        <v>3</v>
      </c>
      <c r="AX60" s="61">
        <f t="shared" si="40"/>
        <v>0.1990278447156619</v>
      </c>
      <c r="AY60" s="61">
        <f>SUMPRODUCT(T46:T55,$AZ$34:$AZ$43)</f>
        <v>0.73740369133457162</v>
      </c>
      <c r="AZ60" s="68">
        <f>IF($AA$9,EXP((AX60/AL59)*(AU63-1)-LN(AU63-AL59)-AL58*(2*AY60/AL58-AX60/AL59)*LN((AU63+2.41421536*AL59)/(AU63-0.41421536*AL59))/(AL59*2.82842713)      ),1)</f>
        <v>0.39514647305488082</v>
      </c>
    </row>
    <row r="61" spans="16:63" x14ac:dyDescent="0.25">
      <c r="P61" s="78">
        <v>4</v>
      </c>
      <c r="Q61" s="60"/>
      <c r="R61" s="60"/>
      <c r="S61" s="60">
        <f>$Z$10*$BJ$37/AZ61</f>
        <v>1.5383484168293682E-2</v>
      </c>
      <c r="T61" s="61">
        <f>S61/S68</f>
        <v>1.5422821628936371E-2</v>
      </c>
      <c r="U61" s="62"/>
      <c r="V61" s="62"/>
      <c r="W61" s="60"/>
      <c r="X61" s="63"/>
      <c r="Y61" s="61"/>
      <c r="Z61" s="86">
        <f>SQRT($W$37*VLOOKUP(Z57,$P$34:$W$43,8))*(1-$Q$23)*T49*VLOOKUP(Z57,P46:T55,5)</f>
        <v>1.4282253970090341E-3</v>
      </c>
      <c r="AA61" s="60">
        <f>SQRT($W$37*VLOOKUP(AA57,$P$34:$W$43,8))*(1-$R$23)*T49*VLOOKUP(AA57,P46:T55,5)</f>
        <v>6.987355406147598E-4</v>
      </c>
      <c r="AB61" s="60">
        <f>SQRT($W$37*VLOOKUP(AB57,$P$34:$W$43,8))*(1-$S$23)*T49*VLOOKUP(AB57,P46:T55,5)</f>
        <v>3.9882816226607649E-4</v>
      </c>
      <c r="AC61" s="60">
        <f>SQRT($W$37*VLOOKUP(AC57,$P$34:$W$43,8))*(1-$T$23)*T49*VLOOKUP(AC57,P46:T55,5)</f>
        <v>2.4209266644822455E-4</v>
      </c>
      <c r="AD61" s="60">
        <f>SQRT($W$37*VLOOKUP(AD57,$P$34:$W$43,8))*(1-$U$23)*T49*VLOOKUP(AD57,P46:T55,5)</f>
        <v>2.3584906156218482E-4</v>
      </c>
      <c r="AE61" s="60">
        <f>SQRT($W$37*VLOOKUP(AE57,$P$34:$W$43,8))*(1-$V$23)*T49*VLOOKUP(AE57,P46:T55,5)</f>
        <v>1.1191356971850224E-4</v>
      </c>
      <c r="AF61" s="60">
        <f>SQRT($W$37*VLOOKUP(AF57,$P$34:$W$43,8))*(1-$W$23)*T49*VLOOKUP(AF57,P46:T55,5)</f>
        <v>1.9130707620358765E-3</v>
      </c>
      <c r="AG61" s="60">
        <f>SQRT($W$37*VLOOKUP(AG57,$P$34:$W$43,8))*(1-$X$23)*T49*VLOOKUP(AG57,P46:T55,5)</f>
        <v>9.042335009746751E-4</v>
      </c>
      <c r="AH61" s="60">
        <f>SQRT($W$37*VLOOKUP(AH57,$P$34:$W$43,8))*(1-$Y$23)*T49*VLOOKUP(AH57,P46:T55,5)</f>
        <v>5.4293718311441421E-4</v>
      </c>
      <c r="AI61" s="87">
        <f>SQRT($W$37*VLOOKUP(AI57,$P$34:$W$43,8))*(1-$Z$23)*T49*VLOOKUP(AI57,P46:T55,5)</f>
        <v>7.7365333080740189E-4</v>
      </c>
      <c r="AJ61" s="89">
        <f>$X$37*T49</f>
        <v>8.2561353003057835E-7</v>
      </c>
      <c r="AK61" s="59" t="s">
        <v>570</v>
      </c>
      <c r="AL61" s="60">
        <f>AL59-1</f>
        <v>-0.89681972667307897</v>
      </c>
      <c r="AM61" s="61"/>
      <c r="AN61" s="66"/>
      <c r="AO61" s="61"/>
      <c r="AP61" s="61"/>
      <c r="AQ61" s="50"/>
      <c r="AR61" s="65"/>
      <c r="AS61" s="65"/>
      <c r="AT61" s="65"/>
      <c r="AU61" s="65"/>
      <c r="AV61" s="81"/>
      <c r="AW61" s="59">
        <v>4</v>
      </c>
      <c r="AX61" s="61">
        <f t="shared" si="40"/>
        <v>0.25569541720662459</v>
      </c>
      <c r="AY61" s="61">
        <f>SUMPRODUCT(T46:T55,$BA$34:$BA$43)</f>
        <v>0.92115364437752345</v>
      </c>
      <c r="AZ61" s="68">
        <f>IF($AA$10,EXP((AX61/AL59)*(AU63-1)-LN(AU63-AL59)-AL58*(2*AY61/AL58-AX61/AL59)*LN((AU63+2.41421536*AL59)/(AU63-0.41421536*AL59))/(AL59*2.82842713)      ),1)</f>
        <v>0.29061980282531025</v>
      </c>
    </row>
    <row r="62" spans="16:63" x14ac:dyDescent="0.25">
      <c r="P62" s="78">
        <v>5</v>
      </c>
      <c r="Q62" s="60"/>
      <c r="R62" s="60"/>
      <c r="S62" s="60">
        <f>$Z$11*$BJ$38/AZ62</f>
        <v>1.5610340098235531E-2</v>
      </c>
      <c r="T62" s="61">
        <f>S62/S68</f>
        <v>1.5650257657386337E-2</v>
      </c>
      <c r="U62" s="62"/>
      <c r="V62" s="62"/>
      <c r="W62" s="60"/>
      <c r="X62" s="63"/>
      <c r="Y62" s="61"/>
      <c r="Z62" s="86">
        <f>SQRT($W$38*VLOOKUP(Z57,$P$34:$W$43,8))*(1-$Q$24)*T50*VLOOKUP(Z57,P46:T55,5)</f>
        <v>1.3734970603218328E-3</v>
      </c>
      <c r="AA62" s="60">
        <f>SQRT($W$38*VLOOKUP(AA57,$P$34:$W$43,8))*(1-$R$24)*T50*VLOOKUP(AA57,P46:T55,5)</f>
        <v>7.5774539828530284E-4</v>
      </c>
      <c r="AB62" s="60">
        <f>SQRT($W$38*VLOOKUP(AB57,$P$34:$W$43,8))*(1-$S$24)*T50*VLOOKUP(AB57,P46:T55,5)</f>
        <v>3.9271234058424107E-4</v>
      </c>
      <c r="AC62" s="60">
        <f>SQRT($W$38*VLOOKUP(AC57,$P$34:$W$43,8))*(1-$T$24)*T50*VLOOKUP(AC57,P46:T55,5)</f>
        <v>2.3584906156218485E-4</v>
      </c>
      <c r="AD62" s="60">
        <f>SQRT($W$38*VLOOKUP(AD57,$P$34:$W$43,8))*(1-$U$24)*T50*VLOOKUP(AD57,P46:T55,5)</f>
        <v>2.2958277719428439E-4</v>
      </c>
      <c r="AE62" s="60">
        <f>SQRT($W$38*VLOOKUP(AE57,$P$34:$W$43,8))*(1-$V$24)*T50*VLOOKUP(AE57,P46:T55,5)</f>
        <v>1.1769299037116532E-4</v>
      </c>
      <c r="AF62" s="60">
        <f>SQRT($W$38*VLOOKUP(AF57,$P$34:$W$43,8))*(1-$W$24)*T50*VLOOKUP(AF57,P46:T55,5)</f>
        <v>1.8158050197703082E-3</v>
      </c>
      <c r="AG62" s="60">
        <f>SQRT($W$38*VLOOKUP(AG57,$P$34:$W$43,8))*(1-$X$24)*T50*VLOOKUP(AG57,P46:T55,5)</f>
        <v>8.9407366810504362E-4</v>
      </c>
      <c r="AH62" s="60">
        <f>SQRT($W$38*VLOOKUP(AH57,$P$34:$W$43,8))*(1-$Y$24)*T50*VLOOKUP(AH57,P46:T55,5)</f>
        <v>5.0366178254451647E-4</v>
      </c>
      <c r="AI62" s="87">
        <f>SQRT($W$38*VLOOKUP(AI57,$P$34:$W$43,8))*(1-$Z$24)*T50*VLOOKUP(AI57,P46:T55,5)</f>
        <v>8.2991775695327578E-4</v>
      </c>
      <c r="AJ62" s="89">
        <f>$X$38*T50</f>
        <v>8.3190185525848193E-7</v>
      </c>
      <c r="AK62" s="59" t="s">
        <v>571</v>
      </c>
      <c r="AL62" s="60">
        <f>AL58-3*AL59*AL59-2*AL59</f>
        <v>0.10377749530926839</v>
      </c>
      <c r="AM62" s="61" t="s">
        <v>584</v>
      </c>
      <c r="AN62" s="66" t="s">
        <v>585</v>
      </c>
      <c r="AO62" s="61">
        <f>AL65^2/AL66^3</f>
        <v>3.2133542029700672</v>
      </c>
      <c r="AP62" s="61"/>
      <c r="AQ62" s="50"/>
      <c r="AR62" s="65"/>
      <c r="AS62" s="65"/>
      <c r="AT62" s="65"/>
      <c r="AU62" s="65"/>
      <c r="AV62" s="81"/>
      <c r="AW62" s="59">
        <v>5</v>
      </c>
      <c r="AX62" s="61">
        <f t="shared" si="40"/>
        <v>0.25563778751671645</v>
      </c>
      <c r="AY62" s="61">
        <f>SUMPRODUCT(T46:T55,$BB$34:$BB$43)</f>
        <v>0.90150304581536533</v>
      </c>
      <c r="AZ62" s="68">
        <f>IF($AA$11,EXP((AX62/AL59)*(AU63-1)-LN(AU63-AL59)-AL58*(2*AY62/AL58-AX62/AL59)*LN((AU63+2.41421536*AL59)/(AU63-0.41421536*AL59))/(AL59*2.82842713)      ),1)</f>
        <v>0.30356796119724644</v>
      </c>
    </row>
    <row r="63" spans="16:63" x14ac:dyDescent="0.25">
      <c r="P63" s="78">
        <v>6</v>
      </c>
      <c r="Q63" s="60"/>
      <c r="R63" s="60"/>
      <c r="S63" s="60">
        <f>$Z$12*$BJ$39/AZ63</f>
        <v>6.9969028484839517E-3</v>
      </c>
      <c r="T63" s="61">
        <f>S63/S68</f>
        <v>7.0147947894390605E-3</v>
      </c>
      <c r="U63" s="62"/>
      <c r="V63" s="62"/>
      <c r="W63" s="60"/>
      <c r="X63" s="63"/>
      <c r="Y63" s="61"/>
      <c r="Z63" s="86">
        <f>SQRT($W$39*VLOOKUP(Z57,$P$34:$W$43,8))*(1-$Q$25)*T51*VLOOKUP(Z57,P46:T55,5)</f>
        <v>7.0598636789284371E-4</v>
      </c>
      <c r="AA63" s="60">
        <f>SQRT($W$39*VLOOKUP(AA57,$P$34:$W$43,8))*(1-$R$25)*T51*VLOOKUP(AA57,P46:T55,5)</f>
        <v>3.8285449838408993E-4</v>
      </c>
      <c r="AB63" s="60">
        <f>SQRT($W$39*VLOOKUP(AB57,$P$34:$W$43,8))*(1-$S$25)*T51*VLOOKUP(AB57,P46:T55,5)</f>
        <v>1.9442773221480891E-4</v>
      </c>
      <c r="AC63" s="60">
        <f>SQRT($W$39*VLOOKUP(AC57,$P$34:$W$43,8))*(1-$T$25)*T51*VLOOKUP(AC57,P46:T55,5)</f>
        <v>1.1191356971850224E-4</v>
      </c>
      <c r="AD63" s="60">
        <f>SQRT($W$39*VLOOKUP(AD57,$P$34:$W$43,8))*(1-$U$25)*T51*VLOOKUP(AD57,P46:T55,5)</f>
        <v>1.1769299037116534E-4</v>
      </c>
      <c r="AE63" s="60">
        <f>SQRT($W$39*VLOOKUP(AE57,$P$34:$W$43,8))*(1-$V$25)*T51*VLOOKUP(AE57,P46:T55,5)</f>
        <v>6.033396821742106E-5</v>
      </c>
      <c r="AF63" s="60">
        <f>SQRT($W$39*VLOOKUP(AF57,$P$34:$W$43,8))*(1-$W$25)*T51*VLOOKUP(AF57,P46:T55,5)</f>
        <v>1.0277051426279792E-3</v>
      </c>
      <c r="AG63" s="60">
        <f>SQRT($W$39*VLOOKUP(AG57,$P$34:$W$43,8))*(1-$X$25)*T51*VLOOKUP(AG57,P46:T55,5)</f>
        <v>4.5719081973446911E-4</v>
      </c>
      <c r="AH63" s="60">
        <f>SQRT($W$39*VLOOKUP(AH57,$P$34:$W$43,8))*(1-$Y$25)*T51*VLOOKUP(AH57,P46:T55,5)</f>
        <v>2.5396817866730917E-4</v>
      </c>
      <c r="AI63" s="87">
        <f>SQRT($W$39*VLOOKUP(AI57,$P$34:$W$43,8))*(1-$Z$25)*T51*VLOOKUP(AI57,P46:T55,5)</f>
        <v>4.2544786578351711E-4</v>
      </c>
      <c r="AJ63" s="89">
        <f>$X$39*T51</f>
        <v>4.2075460444109921E-7</v>
      </c>
      <c r="AK63" s="59" t="s">
        <v>572</v>
      </c>
      <c r="AL63" s="60">
        <f>-1*AL58*AL59+AL59^2+AL59^3</f>
        <v>-2.3550908349136708E-2</v>
      </c>
      <c r="AM63" s="61"/>
      <c r="AN63" s="66" t="s">
        <v>586</v>
      </c>
      <c r="AO63" s="61" t="e">
        <f>SQRT(1-AO62)/SQRT(AO62)*AL65/ABS(AL65)</f>
        <v>#NUM!</v>
      </c>
      <c r="AP63" s="61"/>
      <c r="AQ63" s="50"/>
      <c r="AR63" s="65"/>
      <c r="AS63" s="65"/>
      <c r="AT63" s="65" t="s">
        <v>589</v>
      </c>
      <c r="AU63" s="61">
        <f>AU58</f>
        <v>0.80418954343832882</v>
      </c>
      <c r="AV63" s="81"/>
      <c r="AW63" s="59">
        <v>6</v>
      </c>
      <c r="AX63" s="61">
        <f t="shared" si="40"/>
        <v>0.31801295394703216</v>
      </c>
      <c r="AY63" s="61">
        <f>SUMPRODUCT(T46:T55,$BC$34:$BC$43)</f>
        <v>1.1589778114090701</v>
      </c>
      <c r="AZ63" s="68">
        <f>IF($AA$12,EXP((AX63/AL59)*(AU63-1)-LN(AU63-AL59)-AL58*(2*AY63/AL58-AX63/AL59)*LN((AU63+2.41421536*AL59)/(AU63-0.41421536*AL59))/(AL59*2.82842713)      ),1)</f>
        <v>0.19145346586904674</v>
      </c>
    </row>
    <row r="64" spans="16:63" x14ac:dyDescent="0.25">
      <c r="P64" s="78">
        <v>7</v>
      </c>
      <c r="Q64" s="60"/>
      <c r="R64" s="60"/>
      <c r="S64" s="60">
        <f>$Z$13*$BJ$40/AZ64</f>
        <v>0.41175940675691225</v>
      </c>
      <c r="T64" s="61">
        <f>S64/S68</f>
        <v>0.41281232619183073</v>
      </c>
      <c r="U64" s="62"/>
      <c r="V64" s="62"/>
      <c r="W64" s="60"/>
      <c r="X64" s="63"/>
      <c r="Y64" s="61"/>
      <c r="Z64" s="86">
        <f>SQRT($W$40*VLOOKUP(Z57,$P$34:$W$43,8))*(1-$Q$26)*T52*VLOOKUP(Z57,P46:T55,5)</f>
        <v>1.2046257776598278E-2</v>
      </c>
      <c r="AA64" s="60">
        <f>SQRT($W$40*VLOOKUP(AA57,$P$34:$W$43,8))*(1-$R$26)*T52*VLOOKUP(AA57,P46:T55,5)</f>
        <v>6.2971394627465626E-3</v>
      </c>
      <c r="AB64" s="60">
        <f>SQRT($W$40*VLOOKUP(AB57,$P$34:$W$43,8))*(1-$S$26)*T52*VLOOKUP(AB57,P46:T55,5)</f>
        <v>3.1441922157327529E-3</v>
      </c>
      <c r="AC64" s="60">
        <f>SQRT($W$40*VLOOKUP(AC57,$P$34:$W$43,8))*(1-$T$26)*T52*VLOOKUP(AC57,P46:T55,5)</f>
        <v>1.9130707620358767E-3</v>
      </c>
      <c r="AD64" s="60">
        <f>SQRT($W$40*VLOOKUP(AD57,$P$34:$W$43,8))*(1-$U$26)*T52*VLOOKUP(AD57,P46:T55,5)</f>
        <v>1.8158050197703082E-3</v>
      </c>
      <c r="AE64" s="60">
        <f>SQRT($W$40*VLOOKUP(AE57,$P$34:$W$43,8))*(1-$V$26)*T52*VLOOKUP(AE57,P46:T55,5)</f>
        <v>1.0277051426279792E-3</v>
      </c>
      <c r="AF64" s="60">
        <f>SQRT($W$40*VLOOKUP(AF57,$P$34:$W$43,8))*(1-$W$26)*T52*VLOOKUP(AF57,P46:T55,5)</f>
        <v>1.7860959269642283E-2</v>
      </c>
      <c r="AG64" s="60">
        <f>SQRT($W$40*VLOOKUP(AG57,$P$34:$W$43,8))*(1-$X$26)*T52*VLOOKUP(AG57,P46:T55,5)</f>
        <v>9.1136914815064408E-3</v>
      </c>
      <c r="AH64" s="60">
        <f>SQRT($W$40*VLOOKUP(AH57,$P$34:$W$43,8))*(1-$Y$26)*T52*VLOOKUP(AH57,P46:T55,5)</f>
        <v>3.8394522777455372E-3</v>
      </c>
      <c r="AI64" s="87">
        <f>SQRT($W$40*VLOOKUP(AI57,$P$34:$W$43,8))*(1-$Z$26)*T52*VLOOKUP(AI57,P46:T55,5)</f>
        <v>6.6935114672256896E-3</v>
      </c>
      <c r="AJ64" s="89">
        <f>$X$40*T52</f>
        <v>1.0817306573999058E-5</v>
      </c>
      <c r="AK64" s="82"/>
      <c r="AL64" s="65"/>
      <c r="AM64" s="61"/>
      <c r="AN64" s="66" t="s">
        <v>587</v>
      </c>
      <c r="AO64" s="61" t="e">
        <f>IF(ATAN(AO63)&lt;0,ATAN(AO63)+PI(),ATAN(AO63))</f>
        <v>#NUM!</v>
      </c>
      <c r="AP64" s="61"/>
      <c r="AQ64" s="50"/>
      <c r="AR64" s="65"/>
      <c r="AS64" s="65"/>
      <c r="AT64" s="65"/>
      <c r="AU64" s="65"/>
      <c r="AV64" s="81"/>
      <c r="AW64" s="59">
        <v>7</v>
      </c>
      <c r="AX64" s="61">
        <f t="shared" si="40"/>
        <v>8.4952370925032716E-2</v>
      </c>
      <c r="AY64" s="61">
        <f>SUMPRODUCT(T46:T55,$BD$34:$BD$43)</f>
        <v>0.20541125923854686</v>
      </c>
      <c r="AZ64" s="68">
        <f>IF($AA$13,EXP((AX64/AL59)*(AU63-1)-LN(AU63-AL59)-AL58*(2*AY64/AL58-AX64/AL59)*LN((AU63+2.41421536*AL59)/(AU63-0.41421536*AL59))/(AL59*2.82842713)      ),1)</f>
        <v>1.0516960529770998</v>
      </c>
    </row>
    <row r="65" spans="16:52" x14ac:dyDescent="0.25">
      <c r="P65" s="78">
        <v>8</v>
      </c>
      <c r="Q65" s="60"/>
      <c r="R65" s="60"/>
      <c r="S65" s="60">
        <f>$Z$14*$BJ$41/AZ65</f>
        <v>0.10955738070797444</v>
      </c>
      <c r="T65" s="61">
        <f>S65/S68</f>
        <v>0.10983753240212697</v>
      </c>
      <c r="U65" s="62"/>
      <c r="V65" s="62"/>
      <c r="W65" s="60"/>
      <c r="X65" s="63"/>
      <c r="Y65" s="61"/>
      <c r="Z65" s="86">
        <f>SQRT($W$41*VLOOKUP(Z57,$P$34:$W$43,8))*(1-$Q$27)*T53*VLOOKUP(Z57,P46:T55,5)</f>
        <v>5.6646810479927985E-3</v>
      </c>
      <c r="AA65" s="60">
        <f>SQRT($W$41*VLOOKUP(AA57,$P$34:$W$43,8))*(1-$R$27)*T53*VLOOKUP(AA57,P46:T55,5)</f>
        <v>2.8906413571092235E-3</v>
      </c>
      <c r="AB65" s="60">
        <f>SQRT($W$41*VLOOKUP(AB57,$P$34:$W$43,8))*(1-$S$27)*T53*VLOOKUP(AB57,P46:T55,5)</f>
        <v>1.5104489381552531E-3</v>
      </c>
      <c r="AC65" s="60">
        <f>SQRT($W$41*VLOOKUP(AC57,$P$34:$W$43,8))*(1-$T$27)*T53*VLOOKUP(AC57,P46:T55,5)</f>
        <v>9.042335009746751E-4</v>
      </c>
      <c r="AD65" s="60">
        <f>SQRT($W$41*VLOOKUP(AD57,$P$34:$W$43,8))*(1-$U$27)*T53*VLOOKUP(AD57,P46:T55,5)</f>
        <v>8.9407366810504373E-4</v>
      </c>
      <c r="AE65" s="60">
        <f>SQRT($W$41*VLOOKUP(AE57,$P$34:$W$43,8))*(1-$V$27)*T53*VLOOKUP(AE57,P46:T55,5)</f>
        <v>4.5719081973446917E-4</v>
      </c>
      <c r="AF65" s="60">
        <f>SQRT($W$41*VLOOKUP(AF57,$P$34:$W$43,8))*(1-$W$27)*T53*VLOOKUP(AF57,P46:T55,5)</f>
        <v>9.113691481506439E-3</v>
      </c>
      <c r="AG65" s="60">
        <f>SQRT($W$41*VLOOKUP(AG57,$P$34:$W$43,8))*(1-$X$27)*T53*VLOOKUP(AG57,P46:T55,5)</f>
        <v>4.4961620890976405E-3</v>
      </c>
      <c r="AH65" s="60">
        <f>SQRT($W$41*VLOOKUP(AH57,$P$34:$W$43,8))*(1-$Y$27)*T53*VLOOKUP(AH57,P46:T55,5)</f>
        <v>2.1119083988531914E-3</v>
      </c>
      <c r="AI65" s="87">
        <f>SQRT($W$41*VLOOKUP(AI57,$P$34:$W$43,8))*(1-$Z$27)*T53*VLOOKUP(AI57,P46:T55,5)</f>
        <v>3.4699743828605412E-3</v>
      </c>
      <c r="AJ65" s="89">
        <f>$X$41*T53</f>
        <v>2.8041718236236146E-6</v>
      </c>
      <c r="AK65" s="59" t="s">
        <v>582</v>
      </c>
      <c r="AL65" s="61">
        <f>AL61*AL62/6-AL63/2-AL61^3/27</f>
        <v>2.2978622301319918E-2</v>
      </c>
      <c r="AM65" s="61"/>
      <c r="AN65" s="66" t="s">
        <v>573</v>
      </c>
      <c r="AO65" s="61" t="e">
        <f>2*SQRT(AL66)*COS(AO64/3)-AL61/3</f>
        <v>#NUM!</v>
      </c>
      <c r="AP65" s="69" t="e">
        <f>AO65^3+AL61*AO65^2+AL62*AO65+AL63</f>
        <v>#NUM!</v>
      </c>
      <c r="AQ65" s="50"/>
      <c r="AR65" s="65"/>
      <c r="AS65" s="65"/>
      <c r="AT65" s="65"/>
      <c r="AU65" s="65"/>
      <c r="AV65" s="81"/>
      <c r="AW65" s="59">
        <v>8</v>
      </c>
      <c r="AX65" s="61">
        <f t="shared" si="40"/>
        <v>9.4229912225680806E-2</v>
      </c>
      <c r="AY65" s="61">
        <f>SUMPRODUCT(T46:T55,$BE$34:$BE$43)</f>
        <v>0.43445972604769523</v>
      </c>
      <c r="AZ65" s="68">
        <f>IF($AA$14,EXP((AX65/AL59)*(AU63-1)-LN(AU63-AL59)-AL58*(2*AY65/AL58-AX65/AL59)*LN((AU63+2.41421536*AL59)/(AU63-0.41421536*AL59))/(AL59*2.82842713)      ),1)</f>
        <v>0.64256235560891084</v>
      </c>
    </row>
    <row r="66" spans="16:52" x14ac:dyDescent="0.25">
      <c r="P66" s="78">
        <v>9</v>
      </c>
      <c r="Q66" s="60"/>
      <c r="R66" s="60"/>
      <c r="S66" s="60">
        <f>$Z$15*$BJ$42/AZ66</f>
        <v>5.2406539170483157E-2</v>
      </c>
      <c r="T66" s="61">
        <f>S66/S68</f>
        <v>5.2540549135292519E-2</v>
      </c>
      <c r="U66" s="62"/>
      <c r="V66" s="62" t="s">
        <v>592</v>
      </c>
      <c r="W66" s="60"/>
      <c r="X66" s="63"/>
      <c r="Y66" s="61"/>
      <c r="Z66" s="86">
        <f>SQRT($W$42*VLOOKUP(Z57,$P$34:$W$43,8))*(1-$Q$28)*T54*VLOOKUP(Z57,P46:T55,5)</f>
        <v>2.9735486511738214E-3</v>
      </c>
      <c r="AA66" s="60">
        <f>SQRT($W$42*VLOOKUP(AA57,$P$34:$W$43,8))*(1-$R$28)*T54*VLOOKUP(AA57,P46:T55,5)</f>
        <v>1.5890574042619072E-3</v>
      </c>
      <c r="AB66" s="60">
        <f>SQRT($W$42*VLOOKUP(AB57,$P$34:$W$43,8))*(1-$S$28)*T54*VLOOKUP(AB57,P46:T55,5)</f>
        <v>8.1861439738377232E-4</v>
      </c>
      <c r="AC66" s="60">
        <f>SQRT($W$42*VLOOKUP(AC57,$P$34:$W$43,8))*(1-$T$28)*T54*VLOOKUP(AC57,P46:T55,5)</f>
        <v>5.4293718311441421E-4</v>
      </c>
      <c r="AD66" s="60">
        <f>SQRT($W$42*VLOOKUP(AD57,$P$34:$W$43,8))*(1-$U$28)*T54*VLOOKUP(AD57,P46:T55,5)</f>
        <v>5.0366178254451636E-4</v>
      </c>
      <c r="AE66" s="60">
        <f>SQRT($W$42*VLOOKUP(AE57,$P$34:$W$43,8))*(1-$V$28)*T54*VLOOKUP(AE57,P46:T55,5)</f>
        <v>2.5396817866730917E-4</v>
      </c>
      <c r="AF66" s="60">
        <f>SQRT($W$42*VLOOKUP(AF57,$P$34:$W$43,8))*(1-$W$28)*T54*VLOOKUP(AF57,P46:T55,5)</f>
        <v>3.8394522777455368E-3</v>
      </c>
      <c r="AG66" s="60">
        <f>SQRT($W$42*VLOOKUP(AG57,$P$34:$W$43,8))*(1-$X$28)*T54*VLOOKUP(AG57,P46:T55,5)</f>
        <v>2.1119083988531914E-3</v>
      </c>
      <c r="AH66" s="60">
        <f>SQRT($W$42*VLOOKUP(AH57,$P$34:$W$43,8))*(1-$Y$28)*T54*VLOOKUP(AH57,P46:T55,5)</f>
        <v>1.2176361602893023E-3</v>
      </c>
      <c r="AI66" s="87">
        <f>SQRT($W$42*VLOOKUP(AI57,$P$34:$W$43,8))*(1-$Z$28)*T54*VLOOKUP(AI57,P46:T55,5)</f>
        <v>1.9112793728104903E-3</v>
      </c>
      <c r="AJ66" s="89">
        <f>$X$42*T54</f>
        <v>1.2671747758679923E-6</v>
      </c>
      <c r="AK66" s="59" t="s">
        <v>558</v>
      </c>
      <c r="AL66" s="61">
        <f>AL61^2/9-AL62/3</f>
        <v>5.4772570691352322E-2</v>
      </c>
      <c r="AM66" s="61"/>
      <c r="AN66" s="66" t="s">
        <v>574</v>
      </c>
      <c r="AO66" s="61" t="e">
        <f>2*SQRT(AL66)*COS((AO64+2*PI())/3)-AL61/3</f>
        <v>#NUM!</v>
      </c>
      <c r="AP66" s="69" t="e">
        <f>AO66^3+AO66^2*AL61+AO66*AL62+AL63</f>
        <v>#NUM!</v>
      </c>
      <c r="AQ66" s="50"/>
      <c r="AR66" s="65"/>
      <c r="AS66" s="50"/>
      <c r="AT66" s="65"/>
      <c r="AU66" s="65"/>
      <c r="AV66" s="81"/>
      <c r="AW66" s="59">
        <v>9</v>
      </c>
      <c r="AX66" s="61">
        <f t="shared" si="40"/>
        <v>9.5418812217132221E-2</v>
      </c>
      <c r="AY66" s="61">
        <f>SUMPRODUCT(T46:T55,$BF$34:$BF$43)</f>
        <v>0.48695193827922434</v>
      </c>
      <c r="AZ66" s="68">
        <f>IF($AA$15,EXP((AX66/AL59)*(AU63-1)-LN(AU63-AL59)-AL58*(2*AY66/AL58-AX66/AL59)*LN((AU63+2.41421536*AL59)/(AU63-0.41421536*AL59))/(AL59*2.82842713)      ),1)</f>
        <v>0.5729935194687219</v>
      </c>
    </row>
    <row r="67" spans="16:52" x14ac:dyDescent="0.25">
      <c r="P67" s="78">
        <v>10</v>
      </c>
      <c r="Q67" s="60"/>
      <c r="R67" s="60"/>
      <c r="S67" s="60">
        <f>$Z$16*$BJ$43/AZ67</f>
        <v>8.5100235762157361E-2</v>
      </c>
      <c r="T67" s="61">
        <f>S67/S68</f>
        <v>8.5317847529319785E-2</v>
      </c>
      <c r="U67" s="62"/>
      <c r="V67" s="96">
        <f>ABS(S56-S68)</f>
        <v>2.3187709301931814E-2</v>
      </c>
      <c r="W67" s="60"/>
      <c r="X67" s="63"/>
      <c r="Y67" s="61"/>
      <c r="Z67" s="86">
        <f>SQRT($W$43*VLOOKUP(Z57,$P$34:$W$43,8))*(1-$Q$29)*T55*VLOOKUP(Z57,P46:T55,5)</f>
        <v>4.9859399166118212E-3</v>
      </c>
      <c r="AA67" s="60">
        <f>SQRT($W$43*VLOOKUP(AA57,$P$34:$W$43,8))*(1-$R$29)*T55*VLOOKUP(AA57,P46:T55,5)</f>
        <v>2.6967237929375514E-3</v>
      </c>
      <c r="AB67" s="60">
        <f>SQRT($W$43*VLOOKUP(AB57,$P$34:$W$43,8))*(1-$S$29)*T55*VLOOKUP(AB57,P46:T55,5)</f>
        <v>1.4086267987881366E-3</v>
      </c>
      <c r="AC67" s="60">
        <f>SQRT($W$43*VLOOKUP(AC57,$P$34:$W$43,8))*(1-$T$29)*T55*VLOOKUP(AC57,P46:T55,5)</f>
        <v>7.7365333080740189E-4</v>
      </c>
      <c r="AD67" s="60">
        <f>SQRT($W$43*VLOOKUP(AD57,$P$34:$W$43,8))*(1-$U$29)*T55*VLOOKUP(AD57,P46:T55,5)</f>
        <v>8.2991775695327578E-4</v>
      </c>
      <c r="AE67" s="60">
        <f>SQRT($W$43*VLOOKUP(AE57,$P$34:$W$43,8))*(1-$V$29)*T55*VLOOKUP(AE57,P46:T55,5)</f>
        <v>4.2544786578351717E-4</v>
      </c>
      <c r="AF67" s="60">
        <f>SQRT($W$43*VLOOKUP(AF57,$P$34:$W$43,8))*(1-$W$29)*T55*VLOOKUP(AF57,P46:T55,5)</f>
        <v>6.6935114672256896E-3</v>
      </c>
      <c r="AG67" s="60">
        <f>SQRT($W$43*VLOOKUP(AG57,$P$34:$W$43,8))*(1-$X$29)*T55*VLOOKUP(AG57,P46:T55,5)</f>
        <v>3.4699743828605417E-3</v>
      </c>
      <c r="AH67" s="60">
        <f>SQRT($W$43*VLOOKUP(AH57,$P$34:$W$43,8))*(1-$Y$29)*T55*VLOOKUP(AH57,P46:T55,5)</f>
        <v>1.9112793728104903E-3</v>
      </c>
      <c r="AI67" s="87">
        <f>SQRT($W$43*VLOOKUP(AI57,$P$34:$W$43,8))*(1-$Z$29)*T55*VLOOKUP(AI57,P46:T55,5)</f>
        <v>3.0000659967776705E-3</v>
      </c>
      <c r="AJ67" s="89">
        <f>$X$43*T55</f>
        <v>2.8351856711654744E-6</v>
      </c>
      <c r="AK67" s="59" t="s">
        <v>72</v>
      </c>
      <c r="AL67" s="63">
        <f>AL65^2-AL66^3</f>
        <v>3.6369748113134761E-4</v>
      </c>
      <c r="AM67" s="61"/>
      <c r="AN67" s="66" t="s">
        <v>575</v>
      </c>
      <c r="AO67" s="61" t="e">
        <f>2*SQRT(AL66)*COS((AO64+4*PI())/3)-AL61/3</f>
        <v>#NUM!</v>
      </c>
      <c r="AP67" s="69" t="e">
        <f>AO67^3+AO67^2*AL61+AL62*AO67+AL63</f>
        <v>#NUM!</v>
      </c>
      <c r="AQ67" s="50"/>
      <c r="AR67" s="65"/>
      <c r="AS67" s="50"/>
      <c r="AT67" s="65"/>
      <c r="AU67" s="65"/>
      <c r="AV67" s="81"/>
      <c r="AW67" s="59">
        <v>10</v>
      </c>
      <c r="AX67" s="61">
        <f t="shared" si="40"/>
        <v>0.12813543860615031</v>
      </c>
      <c r="AY67" s="61">
        <f>SUMPRODUCT(T46:T55,$BG$34:$BG$43)</f>
        <v>0.4857178013979403</v>
      </c>
      <c r="AZ67" s="68">
        <f>IF($AA$16,EXP((AX67/AL59)*(AU63-1)-LN(AU63-AL59)-AL58*(2*AY67/AL58-AX67/AL59)*LN((AU63+2.41421536*AL59)/(AU63-0.41421536*AL59))/(AL59*2.82842713)      ),1)</f>
        <v>0.60918179816301921</v>
      </c>
    </row>
    <row r="68" spans="16:52" x14ac:dyDescent="0.25">
      <c r="P68" s="79"/>
      <c r="Q68" s="71"/>
      <c r="R68" s="71"/>
      <c r="S68" s="94">
        <f>SUM(S58:S67)</f>
        <v>0.99744939923516429</v>
      </c>
      <c r="T68" s="72">
        <f>SUM(T58:T67)</f>
        <v>1</v>
      </c>
      <c r="U68" s="73"/>
      <c r="V68" s="73"/>
      <c r="W68" s="73"/>
      <c r="X68" s="73"/>
      <c r="Y68" s="73"/>
      <c r="Z68" s="70"/>
      <c r="AA68" s="73"/>
      <c r="AB68" s="73"/>
      <c r="AC68" s="73"/>
      <c r="AD68" s="73"/>
      <c r="AE68" s="73"/>
      <c r="AF68" s="73"/>
      <c r="AG68" s="73"/>
      <c r="AH68" s="73"/>
      <c r="AI68" s="88">
        <f>SUM(Z58:AI67)</f>
        <v>0.23603932805346761</v>
      </c>
      <c r="AJ68" s="91">
        <f>SUM(AJ58:AJ67)</f>
        <v>2.9210115420410666E-5</v>
      </c>
      <c r="AK68" s="70"/>
      <c r="AL68" s="73"/>
      <c r="AM68" s="74"/>
      <c r="AN68" s="75"/>
      <c r="AO68" s="74"/>
      <c r="AP68" s="74"/>
      <c r="AQ68" s="76"/>
      <c r="AR68" s="73"/>
      <c r="AS68" s="76"/>
      <c r="AT68" s="73"/>
      <c r="AU68" s="73"/>
      <c r="AV68" s="80"/>
      <c r="AW68" s="70"/>
      <c r="AX68" s="73"/>
      <c r="AY68" s="73"/>
      <c r="AZ68" s="80"/>
    </row>
    <row r="69" spans="16:52" x14ac:dyDescent="0.25">
      <c r="P69" s="92">
        <f>P57+1</f>
        <v>3</v>
      </c>
      <c r="Q69" s="55"/>
      <c r="R69" s="55"/>
      <c r="S69" s="55"/>
      <c r="T69" s="55" t="s">
        <v>560</v>
      </c>
      <c r="U69" s="56"/>
      <c r="V69" s="56"/>
      <c r="W69" s="57"/>
      <c r="X69" s="57"/>
      <c r="Y69" s="57"/>
      <c r="Z69" s="54">
        <v>1</v>
      </c>
      <c r="AA69" s="55">
        <v>2</v>
      </c>
      <c r="AB69" s="55">
        <v>3</v>
      </c>
      <c r="AC69" s="55">
        <v>4</v>
      </c>
      <c r="AD69" s="55">
        <v>5</v>
      </c>
      <c r="AE69" s="55">
        <v>6</v>
      </c>
      <c r="AF69" s="55">
        <v>7</v>
      </c>
      <c r="AG69" s="55">
        <v>8</v>
      </c>
      <c r="AH69" s="55">
        <v>9</v>
      </c>
      <c r="AI69" s="58">
        <v>10</v>
      </c>
      <c r="AJ69" s="90"/>
      <c r="AK69" s="54"/>
      <c r="AL69" s="55"/>
      <c r="AM69" s="55"/>
      <c r="AN69" s="55"/>
      <c r="AO69" s="55"/>
      <c r="AP69" s="55"/>
      <c r="AQ69" s="55"/>
      <c r="AR69" s="55"/>
      <c r="AS69" s="55"/>
      <c r="AT69" s="55"/>
      <c r="AU69" s="55"/>
      <c r="AV69" s="58"/>
      <c r="AW69" s="54"/>
      <c r="AX69" s="55" t="s">
        <v>565</v>
      </c>
      <c r="AY69" s="55" t="s">
        <v>577</v>
      </c>
      <c r="AZ69" s="58" t="s">
        <v>590</v>
      </c>
    </row>
    <row r="70" spans="16:52" x14ac:dyDescent="0.25">
      <c r="P70" s="78">
        <v>1</v>
      </c>
      <c r="Q70" s="60"/>
      <c r="R70" s="60"/>
      <c r="S70" s="60">
        <f>$Z$7*$BJ$34/AZ70</f>
        <v>0.20011782385117599</v>
      </c>
      <c r="T70" s="61">
        <f>S70/S80</f>
        <v>0.20019514537254243</v>
      </c>
      <c r="U70" s="62"/>
      <c r="V70" s="62"/>
      <c r="W70" s="60"/>
      <c r="X70" s="63"/>
      <c r="Y70" s="61"/>
      <c r="Z70" s="86">
        <f>SQRT($W$34*VLOOKUP(Z69,$P$34:$W$43,8))*(1-$Q$20)*T58*VLOOKUP(Z69,P58:T67,5)</f>
        <v>8.3499616488076547E-3</v>
      </c>
      <c r="AA70" s="60">
        <f>SQRT($W$34*VLOOKUP(AA69,$P$34:$W$43,8))*(1-$R$20)*T58*VLOOKUP(AA69,P58:T67,5)</f>
        <v>5.0453487538691692E-3</v>
      </c>
      <c r="AB70" s="60">
        <f>SQRT($W$34*VLOOKUP(AB69,$P$34:$W$43,8))*(1-$S$20)*T58*VLOOKUP(AB69,P58:T67,5)</f>
        <v>2.8721461677182368E-3</v>
      </c>
      <c r="AC70" s="60">
        <f>SQRT($W$34*VLOOKUP(AC69,$P$34:$W$43,8))*(1-$T$20)*T58*VLOOKUP(AC69,P58:T67,5)</f>
        <v>1.8969887843334609E-3</v>
      </c>
      <c r="AD70" s="60">
        <f>SQRT($W$34*VLOOKUP(AD69,$P$34:$W$43,8))*(1-$U$20)*T58*VLOOKUP(AD69,P58:T67,5)</f>
        <v>1.8367930039200058E-3</v>
      </c>
      <c r="AE70" s="60">
        <f>SQRT($W$34*VLOOKUP(AE69,$P$34:$W$43,8))*(1-$V$20)*T58*VLOOKUP(AE69,P58:T67,5)</f>
        <v>1.0408430642177286E-3</v>
      </c>
      <c r="AF70" s="60">
        <f>SQRT($W$34*VLOOKUP(AF69,$P$34:$W$43,8))*(1-$W$20)*T58*VLOOKUP(AF69,P58:T67,5)</f>
        <v>1.0859734498206392E-2</v>
      </c>
      <c r="AG70" s="60">
        <f>SQRT($W$34*VLOOKUP(AG69,$P$34:$W$43,8))*(1-$X$20)*T58*VLOOKUP(AG69,P58:T67,5)</f>
        <v>5.8139116488080842E-3</v>
      </c>
      <c r="AH70" s="60">
        <f>SQRT($W$34*VLOOKUP(AH69,$P$34:$W$43,8))*(1-$Y$20)*T58*VLOOKUP(AH69,P58:T67,5)</f>
        <v>3.2713361728642469E-3</v>
      </c>
      <c r="AI70" s="87">
        <f>SQRT($W$34*VLOOKUP(AI69,$P$34:$W$43,8))*(1-$Z$20)*T58*VLOOKUP(AI69,P58:T67,5)</f>
        <v>5.3460463335416849E-3</v>
      </c>
      <c r="AJ70" s="89">
        <f>$X$34*T58</f>
        <v>5.4041444914473725E-6</v>
      </c>
      <c r="AK70" s="59" t="s">
        <v>69</v>
      </c>
      <c r="AL70" s="60">
        <f>$Q$44*AI80*100000/($T$3*$AE$9)^2</f>
        <v>0.37834084225500109</v>
      </c>
      <c r="AM70" s="65" t="s">
        <v>583</v>
      </c>
      <c r="AN70" s="66" t="s">
        <v>573</v>
      </c>
      <c r="AO70" s="61">
        <f>(AL77+SQRT(AL79))^(1/3)+(AL77-SQRT(AL79))^(1/3)-AL73/3</f>
        <v>0.7698706512718656</v>
      </c>
      <c r="AP70" s="63">
        <f>AO70^3+AL73*AO70^2+AL74*AO70+AL75</f>
        <v>8.6736173798840355E-17</v>
      </c>
      <c r="AQ70" s="65" t="s">
        <v>573</v>
      </c>
      <c r="AR70" s="61">
        <f>IF(AL79&gt;=0,AO70,AO77)</f>
        <v>0.7698706512718656</v>
      </c>
      <c r="AS70" s="61">
        <f>IF(AR70&lt;AR71,AR71,AR70)</f>
        <v>0.7698706512718656</v>
      </c>
      <c r="AT70" s="61">
        <f>AS70</f>
        <v>0.7698706512718656</v>
      </c>
      <c r="AU70" s="67">
        <f>IF(AT70&lt;AT71,AT71,AT70)</f>
        <v>0.7698706512718656</v>
      </c>
      <c r="AV70" s="81"/>
      <c r="AW70" s="59">
        <v>1</v>
      </c>
      <c r="AX70" s="61">
        <f>AX58</f>
        <v>9.4673405543509462E-2</v>
      </c>
      <c r="AY70" s="61">
        <f>SUMPRODUCT(T58:T67,$AX$34:$AX$43)</f>
        <v>0.33301824751077319</v>
      </c>
      <c r="AZ70" s="68">
        <f>IF($AA$7,EXP((AX70/AL71)*(AU75-1)-LN(AU75-AL71)-AL70*(2*AY70/AL70-AX70/AL71)*LN((AU75+2.41421536*AL71)/(AU75-0.41421536*AL71))/(AL71*2.82842713)      ),1)</f>
        <v>0.84018094064772031</v>
      </c>
    </row>
    <row r="71" spans="16:52" x14ac:dyDescent="0.25">
      <c r="P71" s="78">
        <v>2</v>
      </c>
      <c r="Q71" s="60"/>
      <c r="R71" s="60"/>
      <c r="S71" s="60">
        <f>$Z$8*$BJ$35/AZ71</f>
        <v>7.2411263995798877E-2</v>
      </c>
      <c r="T71" s="61">
        <f>S71/S80</f>
        <v>7.2439242258746539E-2</v>
      </c>
      <c r="U71" s="62"/>
      <c r="V71" s="62"/>
      <c r="W71" s="60"/>
      <c r="X71" s="63"/>
      <c r="Y71" s="61"/>
      <c r="Z71" s="86">
        <f>SQRT($W$35*VLOOKUP(Z69,$P$34:$W$43,8))*(1-$Q$21)*T59*VLOOKUP(Z69,P58:T67,5)</f>
        <v>5.0453487538691692E-3</v>
      </c>
      <c r="AA71" s="60">
        <f>SQRT($W$35*VLOOKUP(AA69,$P$34:$W$43,8))*(1-$R$21)*T59*VLOOKUP(AA69,P58:T67,5)</f>
        <v>3.0327911359137516E-3</v>
      </c>
      <c r="AB71" s="60">
        <f>SQRT($W$35*VLOOKUP(AB69,$P$34:$W$43,8))*(1-$S$21)*T59*VLOOKUP(AB69,P58:T67,5)</f>
        <v>1.7536004443577564E-3</v>
      </c>
      <c r="AC71" s="60">
        <f>SQRT($W$35*VLOOKUP(AC69,$P$34:$W$43,8))*(1-$T$21)*T59*VLOOKUP(AC69,P58:T67,5)</f>
        <v>1.0474349864401647E-3</v>
      </c>
      <c r="AD71" s="60">
        <f>SQRT($W$35*VLOOKUP(AD69,$P$34:$W$43,8))*(1-$U$21)*T59*VLOOKUP(AD69,P58:T67,5)</f>
        <v>1.1436734007744781E-3</v>
      </c>
      <c r="AE71" s="60">
        <f>SQRT($W$35*VLOOKUP(AE69,$P$34:$W$43,8))*(1-$V$21)*T59*VLOOKUP(AE69,P58:T67,5)</f>
        <v>6.3704325565315176E-4</v>
      </c>
      <c r="AF71" s="60">
        <f>SQRT($W$35*VLOOKUP(AF69,$P$34:$W$43,8))*(1-$W$21)*T59*VLOOKUP(AF69,P58:T67,5)</f>
        <v>6.4070276407896401E-3</v>
      </c>
      <c r="AG71" s="60">
        <f>SQRT($W$35*VLOOKUP(AG69,$P$34:$W$43,8))*(1-$X$21)*T59*VLOOKUP(AG69,P58:T67,5)</f>
        <v>3.3483697402868322E-3</v>
      </c>
      <c r="AH71" s="60">
        <f>SQRT($W$35*VLOOKUP(AH69,$P$34:$W$43,8))*(1-$Y$21)*T59*VLOOKUP(AH69,P58:T67,5)</f>
        <v>1.9730402467432627E-3</v>
      </c>
      <c r="AI71" s="87">
        <f>SQRT($W$35*VLOOKUP(AI69,$P$34:$W$43,8))*(1-$Z$21)*T59*VLOOKUP(AI69,P58:T67,5)</f>
        <v>3.2633854675449383E-3</v>
      </c>
      <c r="AJ71" s="89">
        <f>$X$35*T59</f>
        <v>2.8370533007950432E-6</v>
      </c>
      <c r="AK71" s="59" t="s">
        <v>65</v>
      </c>
      <c r="AL71" s="60">
        <f>AJ80*$Q$44*100000/($T$3*$AE$9)</f>
        <v>0.10654874665682777</v>
      </c>
      <c r="AM71" s="61"/>
      <c r="AN71" s="66" t="s">
        <v>574</v>
      </c>
      <c r="AO71" s="66" t="e">
        <f>1/0</f>
        <v>#DIV/0!</v>
      </c>
      <c r="AP71" s="61"/>
      <c r="AQ71" s="65" t="s">
        <v>574</v>
      </c>
      <c r="AR71" s="66">
        <f>IF(AL79&gt;=0,0,AO78)</f>
        <v>0</v>
      </c>
      <c r="AS71" s="61">
        <f>IF(AR70&lt;AR71,AR70,AR71)</f>
        <v>0</v>
      </c>
      <c r="AT71" s="61">
        <f>IF(AS71&lt;AS72,AS72,AS71)</f>
        <v>0</v>
      </c>
      <c r="AU71" s="67">
        <f>IF(AT70&lt;AT71,AT70,AT71)</f>
        <v>0</v>
      </c>
      <c r="AV71" s="81"/>
      <c r="AW71" s="59">
        <v>2</v>
      </c>
      <c r="AX71" s="61">
        <f t="shared" ref="AX71:AX79" si="41">AX59</f>
        <v>0.14288378647094405</v>
      </c>
      <c r="AY71" s="61">
        <f>SUMPRODUCT(T58:T67,$AY$34:$AY$43)</f>
        <v>0.57136424508971806</v>
      </c>
      <c r="AZ71" s="68">
        <f>IF($AA$8,EXP((AX71/AL71)*(AU75-1)-LN(AU75-AL71)-AL70*(2*AY71/AL70-AX71/AL71)*LN((AU75+2.41421536*AL71)/(AU75-0.41421536*AL71))/(AL71*2.82842713)      ),1)</f>
        <v>0.5324088433049573</v>
      </c>
    </row>
    <row r="72" spans="16:52" x14ac:dyDescent="0.25">
      <c r="P72" s="78">
        <v>3</v>
      </c>
      <c r="Q72" s="60"/>
      <c r="R72" s="60"/>
      <c r="S72" s="60">
        <f>$Z$9*$BJ$36/AZ72</f>
        <v>3.1697647805138861E-2</v>
      </c>
      <c r="T72" s="61">
        <f>S72/S80</f>
        <v>3.1709895141757177E-2</v>
      </c>
      <c r="U72" s="62"/>
      <c r="V72" s="62"/>
      <c r="W72" s="60"/>
      <c r="X72" s="63"/>
      <c r="Y72" s="61"/>
      <c r="Z72" s="86">
        <f>SQRT($W$36*VLOOKUP(Z69,$P$34:$W$43,8))*(1-$Q$22)*T60*VLOOKUP(Z69,P58:T67,5)</f>
        <v>2.8721461677182368E-3</v>
      </c>
      <c r="AA72" s="60">
        <f>SQRT($W$36*VLOOKUP(AA69,$P$34:$W$43,8))*(1-$R$22)*T60*VLOOKUP(AA69,P58:T67,5)</f>
        <v>1.7536004443577564E-3</v>
      </c>
      <c r="AB72" s="60">
        <f>SQRT($W$36*VLOOKUP(AB69,$P$34:$W$43,8))*(1-$S$22)*T60*VLOOKUP(AB69,P58:T67,5)</f>
        <v>1.0161896455569545E-3</v>
      </c>
      <c r="AC72" s="60">
        <f>SQRT($W$36*VLOOKUP(AC69,$P$34:$W$43,8))*(1-$T$22)*T60*VLOOKUP(AC69,P58:T67,5)</f>
        <v>6.6848125792657936E-4</v>
      </c>
      <c r="AD72" s="60">
        <f>SQRT($W$36*VLOOKUP(AD69,$P$34:$W$43,8))*(1-$U$22)*T60*VLOOKUP(AD69,P58:T67,5)</f>
        <v>6.6273886180174158E-4</v>
      </c>
      <c r="AE72" s="60">
        <f>SQRT($W$36*VLOOKUP(AE69,$P$34:$W$43,8))*(1-$V$22)*T60*VLOOKUP(AE69,P58:T67,5)</f>
        <v>3.6172835595920581E-4</v>
      </c>
      <c r="AF72" s="60">
        <f>SQRT($W$36*VLOOKUP(AF69,$P$34:$W$43,8))*(1-$W$22)*T60*VLOOKUP(AF69,P58:T67,5)</f>
        <v>3.576939132270029E-3</v>
      </c>
      <c r="AG72" s="60">
        <f>SQRT($W$36*VLOOKUP(AG69,$P$34:$W$43,8))*(1-$X$22)*T60*VLOOKUP(AG69,P58:T67,5)</f>
        <v>1.9562953411819436E-3</v>
      </c>
      <c r="AH72" s="60">
        <f>SQRT($W$36*VLOOKUP(AH69,$P$34:$W$43,8))*(1-$Y$22)*T60*VLOOKUP(AH69,P58:T67,5)</f>
        <v>1.1364881517356643E-3</v>
      </c>
      <c r="AI72" s="87">
        <f>SQRT($W$36*VLOOKUP(AI69,$P$34:$W$43,8))*(1-$Z$22)*T60*VLOOKUP(AI69,P58:T67,5)</f>
        <v>1.9059742576918953E-3</v>
      </c>
      <c r="AJ72" s="89">
        <f>$X$36*T60</f>
        <v>1.6696751154715588E-6</v>
      </c>
      <c r="AK72" s="82"/>
      <c r="AL72" s="65"/>
      <c r="AM72" s="61"/>
      <c r="AN72" s="66" t="s">
        <v>575</v>
      </c>
      <c r="AO72" s="66" t="e">
        <f>1/0</f>
        <v>#DIV/0!</v>
      </c>
      <c r="AP72" s="61"/>
      <c r="AQ72" s="65" t="s">
        <v>575</v>
      </c>
      <c r="AR72" s="66">
        <f>IF(AL79&gt;=0,0,AO79)</f>
        <v>0</v>
      </c>
      <c r="AS72" s="61">
        <f>AR72</f>
        <v>0</v>
      </c>
      <c r="AT72" s="61">
        <f>IF(AS71&lt;AS72,AS71,AS72)</f>
        <v>0</v>
      </c>
      <c r="AU72" s="67">
        <f>AT72</f>
        <v>0</v>
      </c>
      <c r="AV72" s="81"/>
      <c r="AW72" s="59">
        <v>3</v>
      </c>
      <c r="AX72" s="61">
        <f t="shared" si="41"/>
        <v>0.1990278447156619</v>
      </c>
      <c r="AY72" s="61">
        <f>SUMPRODUCT(T58:T67,$AZ$34:$AZ$43)</f>
        <v>0.778114398990848</v>
      </c>
      <c r="AZ72" s="68">
        <f>IF($AA$9,EXP((AX72/AL71)*(AU75-1)-LN(AU75-AL71)-AL70*(2*AY72/AL70-AX72/AL71)*LN((AU75+2.41421536*AL71)/(AU75-0.41421536*AL71))/(AL71*2.82842713)      ),1)</f>
        <v>0.36847114414530585</v>
      </c>
    </row>
    <row r="73" spans="16:52" x14ac:dyDescent="0.25">
      <c r="P73" s="78">
        <v>4</v>
      </c>
      <c r="Q73" s="60"/>
      <c r="R73" s="60"/>
      <c r="S73" s="60">
        <f>$Z$10*$BJ$37/AZ73</f>
        <v>1.6961446487261375E-2</v>
      </c>
      <c r="T73" s="61">
        <f>S73/S80</f>
        <v>1.696800005066583E-2</v>
      </c>
      <c r="U73" s="62"/>
      <c r="V73" s="62"/>
      <c r="W73" s="60"/>
      <c r="X73" s="63"/>
      <c r="Y73" s="61"/>
      <c r="Z73" s="86">
        <f>SQRT($W$37*VLOOKUP(Z69,$P$34:$W$43,8))*(1-$Q$23)*T61*VLOOKUP(Z69,P58:T67,5)</f>
        <v>1.8969887843334607E-3</v>
      </c>
      <c r="AA73" s="60">
        <f>SQRT($W$37*VLOOKUP(AA69,$P$34:$W$43,8))*(1-$R$23)*T61*VLOOKUP(AA69,P58:T67,5)</f>
        <v>1.0474349864401647E-3</v>
      </c>
      <c r="AB73" s="60">
        <f>SQRT($W$37*VLOOKUP(AB69,$P$34:$W$43,8))*(1-$S$23)*T61*VLOOKUP(AB69,P58:T67,5)</f>
        <v>6.6848125792657936E-4</v>
      </c>
      <c r="AC73" s="60">
        <f>SQRT($W$37*VLOOKUP(AC69,$P$34:$W$43,8))*(1-$T$23)*T61*VLOOKUP(AC69,P58:T67,5)</f>
        <v>4.4266459640467418E-4</v>
      </c>
      <c r="AD73" s="60">
        <f>SQRT($W$37*VLOOKUP(AD69,$P$34:$W$43,8))*(1-$U$23)*T61*VLOOKUP(AD69,P58:T67,5)</f>
        <v>4.3420195899407339E-4</v>
      </c>
      <c r="AE73" s="60">
        <f>SQRT($W$37*VLOOKUP(AE69,$P$34:$W$43,8))*(1-$V$23)*T61*VLOOKUP(AE69,P58:T67,5)</f>
        <v>2.2714167797975181E-4</v>
      </c>
      <c r="AF73" s="60">
        <f>SQRT($W$37*VLOOKUP(AF69,$P$34:$W$43,8))*(1-$W$23)*T61*VLOOKUP(AF69,P58:T67,5)</f>
        <v>2.3742324327064974E-3</v>
      </c>
      <c r="AG73" s="60">
        <f>SQRT($W$37*VLOOKUP(AG69,$P$34:$W$43,8))*(1-$X$23)*T61*VLOOKUP(AG69,P58:T67,5)</f>
        <v>1.2776111779059186E-3</v>
      </c>
      <c r="AH73" s="60">
        <f>SQRT($W$37*VLOOKUP(AH69,$P$34:$W$43,8))*(1-$Y$23)*T61*VLOOKUP(AH69,P58:T67,5)</f>
        <v>8.2228971157702357E-4</v>
      </c>
      <c r="AI73" s="87">
        <f>SQRT($W$37*VLOOKUP(AI69,$P$34:$W$43,8))*(1-$Z$23)*T61*VLOOKUP(AI69,P58:T67,5)</f>
        <v>1.1419766422600757E-3</v>
      </c>
      <c r="AJ73" s="89">
        <f>$X$37*T61</f>
        <v>1.1164091291693793E-6</v>
      </c>
      <c r="AK73" s="59" t="s">
        <v>570</v>
      </c>
      <c r="AL73" s="60">
        <f>AL71-1</f>
        <v>-0.89345125334317221</v>
      </c>
      <c r="AM73" s="61"/>
      <c r="AN73" s="66"/>
      <c r="AO73" s="61"/>
      <c r="AP73" s="61"/>
      <c r="AQ73" s="50"/>
      <c r="AR73" s="65"/>
      <c r="AS73" s="65"/>
      <c r="AT73" s="65"/>
      <c r="AU73" s="65"/>
      <c r="AV73" s="81"/>
      <c r="AW73" s="59">
        <v>4</v>
      </c>
      <c r="AX73" s="61">
        <f t="shared" si="41"/>
        <v>0.25569541720662459</v>
      </c>
      <c r="AY73" s="61">
        <f>SUMPRODUCT(T58:T67,$BA$34:$BA$43)</f>
        <v>0.97096259930381967</v>
      </c>
      <c r="AZ73" s="68">
        <f>IF($AA$10,EXP((AX73/AL71)*(AU75-1)-LN(AU75-AL71)-AL70*(2*AY73/AL70-AX73/AL71)*LN((AU75+2.41421536*AL71)/(AU75-0.41421536*AL71))/(AL71*2.82842713)      ),1)</f>
        <v>0.26358277515502432</v>
      </c>
    </row>
    <row r="74" spans="16:52" x14ac:dyDescent="0.25">
      <c r="P74" s="78">
        <v>5</v>
      </c>
      <c r="Q74" s="60"/>
      <c r="R74" s="60"/>
      <c r="S74" s="60">
        <f>$Z$11*$BJ$38/AZ74</f>
        <v>1.7230446785451492E-2</v>
      </c>
      <c r="T74" s="61">
        <f>S74/S80</f>
        <v>1.7237104285186575E-2</v>
      </c>
      <c r="U74" s="62"/>
      <c r="V74" s="62"/>
      <c r="W74" s="60"/>
      <c r="X74" s="63"/>
      <c r="Y74" s="61"/>
      <c r="Z74" s="86">
        <f>SQRT($W$38*VLOOKUP(Z69,$P$34:$W$43,8))*(1-$Q$24)*T62*VLOOKUP(Z69,P58:T67,5)</f>
        <v>1.8367930039200058E-3</v>
      </c>
      <c r="AA74" s="60">
        <f>SQRT($W$38*VLOOKUP(AA69,$P$34:$W$43,8))*(1-$R$24)*T62*VLOOKUP(AA69,P58:T67,5)</f>
        <v>1.1436734007744781E-3</v>
      </c>
      <c r="AB74" s="60">
        <f>SQRT($W$38*VLOOKUP(AB69,$P$34:$W$43,8))*(1-$S$24)*T62*VLOOKUP(AB69,P58:T67,5)</f>
        <v>6.6273886180174158E-4</v>
      </c>
      <c r="AC74" s="60">
        <f>SQRT($W$38*VLOOKUP(AC69,$P$34:$W$43,8))*(1-$T$24)*T62*VLOOKUP(AC69,P58:T67,5)</f>
        <v>4.3420195899407344E-4</v>
      </c>
      <c r="AD74" s="60">
        <f>SQRT($W$38*VLOOKUP(AD69,$P$34:$W$43,8))*(1-$U$24)*T62*VLOOKUP(AD69,P58:T67,5)</f>
        <v>4.2556058943536126E-4</v>
      </c>
      <c r="AE74" s="60">
        <f>SQRT($W$38*VLOOKUP(AE69,$P$34:$W$43,8))*(1-$V$24)*T62*VLOOKUP(AE69,P58:T67,5)</f>
        <v>2.4050779093985969E-4</v>
      </c>
      <c r="AF74" s="60">
        <f>SQRT($W$38*VLOOKUP(AF69,$P$34:$W$43,8))*(1-$W$24)*T62*VLOOKUP(AF69,P58:T67,5)</f>
        <v>2.268954996472161E-3</v>
      </c>
      <c r="AG74" s="60">
        <f>SQRT($W$38*VLOOKUP(AG69,$P$34:$W$43,8))*(1-$X$24)*T62*VLOOKUP(AG69,P58:T67,5)</f>
        <v>1.2719085439721754E-3</v>
      </c>
      <c r="AH74" s="60">
        <f>SQRT($W$38*VLOOKUP(AH69,$P$34:$W$43,8))*(1-$Y$24)*T62*VLOOKUP(AH69,P58:T67,5)</f>
        <v>7.6803098247938317E-4</v>
      </c>
      <c r="AI74" s="87">
        <f>SQRT($W$38*VLOOKUP(AI69,$P$34:$W$43,8))*(1-$Z$24)*T62*VLOOKUP(AI69,P58:T67,5)</f>
        <v>1.2334181898619812E-3</v>
      </c>
      <c r="AJ74" s="89">
        <f>$X$38*T62</f>
        <v>1.1326171702467136E-6</v>
      </c>
      <c r="AK74" s="59" t="s">
        <v>571</v>
      </c>
      <c r="AL74" s="60">
        <f>AL70-3*AL71*AL71-2*AL71</f>
        <v>0.13118544269892293</v>
      </c>
      <c r="AM74" s="61" t="s">
        <v>584</v>
      </c>
      <c r="AN74" s="66" t="s">
        <v>585</v>
      </c>
      <c r="AO74" s="61">
        <f>AL77^2/AL78^3</f>
        <v>4.7378084908300151</v>
      </c>
      <c r="AP74" s="61"/>
      <c r="AQ74" s="50"/>
      <c r="AR74" s="65"/>
      <c r="AS74" s="65"/>
      <c r="AT74" s="65"/>
      <c r="AU74" s="65"/>
      <c r="AV74" s="81"/>
      <c r="AW74" s="59">
        <v>5</v>
      </c>
      <c r="AX74" s="61">
        <f t="shared" si="41"/>
        <v>0.25563778751671645</v>
      </c>
      <c r="AY74" s="61">
        <f>SUMPRODUCT(T58:T67,$BB$34:$BB$43)</f>
        <v>0.95247815106172085</v>
      </c>
      <c r="AZ74" s="68">
        <f>IF($AA$11,EXP((AX74/AL71)*(AU75-1)-LN(AU75-AL71)-AL70*(2*AY74/AL70-AX74/AL71)*LN((AU75+2.41421536*AL71)/(AU75-0.41421536*AL71))/(AL71*2.82842713)      ),1)</f>
        <v>0.27502473825682705</v>
      </c>
    </row>
    <row r="75" spans="16:52" x14ac:dyDescent="0.25">
      <c r="P75" s="78">
        <v>6</v>
      </c>
      <c r="Q75" s="60"/>
      <c r="R75" s="60"/>
      <c r="S75" s="60">
        <f>$Z$12*$BJ$39/AZ75</f>
        <v>7.9791789087561189E-3</v>
      </c>
      <c r="T75" s="61">
        <f>S75/S80</f>
        <v>7.9822619037667915E-3</v>
      </c>
      <c r="U75" s="62"/>
      <c r="V75" s="62"/>
      <c r="W75" s="60"/>
      <c r="X75" s="63"/>
      <c r="Y75" s="61"/>
      <c r="Z75" s="86">
        <f>SQRT($W$39*VLOOKUP(Z69,$P$34:$W$43,8))*(1-$Q$25)*T63*VLOOKUP(Z69,P58:T67,5)</f>
        <v>1.0408430642177286E-3</v>
      </c>
      <c r="AA75" s="60">
        <f>SQRT($W$39*VLOOKUP(AA69,$P$34:$W$43,8))*(1-$R$25)*T63*VLOOKUP(AA69,P58:T67,5)</f>
        <v>6.3704325565315176E-4</v>
      </c>
      <c r="AB75" s="60">
        <f>SQRT($W$39*VLOOKUP(AB69,$P$34:$W$43,8))*(1-$S$25)*T63*VLOOKUP(AB69,P58:T67,5)</f>
        <v>3.6172835595920581E-4</v>
      </c>
      <c r="AC75" s="60">
        <f>SQRT($W$39*VLOOKUP(AC69,$P$34:$W$43,8))*(1-$T$25)*T63*VLOOKUP(AC69,P58:T67,5)</f>
        <v>2.2714167797975178E-4</v>
      </c>
      <c r="AD75" s="60">
        <f>SQRT($W$39*VLOOKUP(AD69,$P$34:$W$43,8))*(1-$U$25)*T63*VLOOKUP(AD69,P58:T67,5)</f>
        <v>2.4050779093985966E-4</v>
      </c>
      <c r="AE75" s="60">
        <f>SQRT($W$39*VLOOKUP(AE69,$P$34:$W$43,8))*(1-$V$25)*T63*VLOOKUP(AE69,P58:T67,5)</f>
        <v>1.3592423485341847E-4</v>
      </c>
      <c r="AF75" s="60">
        <f>SQRT($W$39*VLOOKUP(AF69,$P$34:$W$43,8))*(1-$W$25)*T63*VLOOKUP(AF69,P58:T67,5)</f>
        <v>1.4157339748374234E-3</v>
      </c>
      <c r="AG75" s="60">
        <f>SQRT($W$39*VLOOKUP(AG69,$P$34:$W$43,8))*(1-$X$25)*T63*VLOOKUP(AG69,P58:T67,5)</f>
        <v>7.1702869574382516E-4</v>
      </c>
      <c r="AH75" s="60">
        <f>SQRT($W$39*VLOOKUP(AH69,$P$34:$W$43,8))*(1-$Y$25)*T63*VLOOKUP(AH69,P58:T67,5)</f>
        <v>4.2694850895427431E-4</v>
      </c>
      <c r="AI75" s="87">
        <f>SQRT($W$39*VLOOKUP(AI69,$P$34:$W$43,8))*(1-$Z$25)*T63*VLOOKUP(AI69,P58:T67,5)</f>
        <v>6.9707273538261567E-4</v>
      </c>
      <c r="AJ75" s="89">
        <f>$X$39*T63</f>
        <v>6.3153348226557651E-7</v>
      </c>
      <c r="AK75" s="59" t="s">
        <v>572</v>
      </c>
      <c r="AL75" s="60">
        <f>-1*AL70*AL71+AL71^2+AL71^3</f>
        <v>-2.7749498062589455E-2</v>
      </c>
      <c r="AM75" s="61"/>
      <c r="AN75" s="66" t="s">
        <v>586</v>
      </c>
      <c r="AO75" s="61" t="e">
        <f>SQRT(1-AO74)/SQRT(AO74)*AL77/ABS(AL77)</f>
        <v>#NUM!</v>
      </c>
      <c r="AP75" s="61"/>
      <c r="AQ75" s="50"/>
      <c r="AR75" s="65"/>
      <c r="AS75" s="65"/>
      <c r="AT75" s="65" t="s">
        <v>589</v>
      </c>
      <c r="AU75" s="61">
        <f>AU70</f>
        <v>0.7698706512718656</v>
      </c>
      <c r="AV75" s="81"/>
      <c r="AW75" s="59">
        <v>6</v>
      </c>
      <c r="AX75" s="61">
        <f t="shared" si="41"/>
        <v>0.31801295394703216</v>
      </c>
      <c r="AY75" s="61">
        <f>SUMPRODUCT(T58:T67,$BC$34:$BC$43)</f>
        <v>1.2189164364866365</v>
      </c>
      <c r="AZ75" s="68">
        <f>IF($AA$12,EXP((AX75/AL71)*(AU75-1)-LN(AU75-AL71)-AL70*(2*AY75/AL70-AX75/AL71)*LN((AU75+2.41421536*AL71)/(AU75-0.41421536*AL71))/(AL71*2.82842713)      ),1)</f>
        <v>0.16788460517174777</v>
      </c>
    </row>
    <row r="76" spans="16:52" x14ac:dyDescent="0.25">
      <c r="P76" s="78">
        <v>7</v>
      </c>
      <c r="Q76" s="60"/>
      <c r="R76" s="60"/>
      <c r="S76" s="60">
        <f>$Z$13*$BJ$40/AZ76</f>
        <v>0.40042998416618591</v>
      </c>
      <c r="T76" s="61">
        <f>S76/S80</f>
        <v>0.40058470229663834</v>
      </c>
      <c r="U76" s="62"/>
      <c r="V76" s="62"/>
      <c r="W76" s="60"/>
      <c r="X76" s="63"/>
      <c r="Y76" s="61"/>
      <c r="Z76" s="86">
        <f>SQRT($W$40*VLOOKUP(Z69,$P$34:$W$43,8))*(1-$Q$26)*T64*VLOOKUP(Z69,P58:T67,5)</f>
        <v>1.0859734498206394E-2</v>
      </c>
      <c r="AA76" s="60">
        <f>SQRT($W$40*VLOOKUP(AA69,$P$34:$W$43,8))*(1-$R$26)*T64*VLOOKUP(AA69,P58:T67,5)</f>
        <v>6.4070276407896393E-3</v>
      </c>
      <c r="AB76" s="60">
        <f>SQRT($W$40*VLOOKUP(AB69,$P$34:$W$43,8))*(1-$S$26)*T64*VLOOKUP(AB69,P58:T67,5)</f>
        <v>3.5769391322700295E-3</v>
      </c>
      <c r="AC76" s="60">
        <f>SQRT($W$40*VLOOKUP(AC69,$P$34:$W$43,8))*(1-$T$26)*T64*VLOOKUP(AC69,P58:T67,5)</f>
        <v>2.3742324327064974E-3</v>
      </c>
      <c r="AD76" s="60">
        <f>SQRT($W$40*VLOOKUP(AD69,$P$34:$W$43,8))*(1-$U$26)*T64*VLOOKUP(AD69,P58:T67,5)</f>
        <v>2.268954996472161E-3</v>
      </c>
      <c r="AE76" s="60">
        <f>SQRT($W$40*VLOOKUP(AE69,$P$34:$W$43,8))*(1-$V$26)*T64*VLOOKUP(AE69,P58:T67,5)</f>
        <v>1.4157339748374234E-3</v>
      </c>
      <c r="AF76" s="60">
        <f>SQRT($W$40*VLOOKUP(AF69,$P$34:$W$43,8))*(1-$W$26)*T64*VLOOKUP(AF69,P58:T67,5)</f>
        <v>1.5045132701415602E-2</v>
      </c>
      <c r="AG76" s="60">
        <f>SQRT($W$40*VLOOKUP(AG69,$P$34:$W$43,8))*(1-$X$26)*T64*VLOOKUP(AG69,P58:T67,5)</f>
        <v>8.7400008709166872E-3</v>
      </c>
      <c r="AH76" s="60">
        <f>SQRT($W$40*VLOOKUP(AH69,$P$34:$W$43,8))*(1-$Y$26)*T64*VLOOKUP(AH69,P58:T67,5)</f>
        <v>3.9467860869895474E-3</v>
      </c>
      <c r="AI76" s="87">
        <f>SQRT($W$40*VLOOKUP(AI69,$P$34:$W$43,8))*(1-$Z$26)*T64*VLOOKUP(AI69,P58:T67,5)</f>
        <v>6.7060050594022896E-3</v>
      </c>
      <c r="AJ76" s="89">
        <f>$X$40*T64</f>
        <v>9.9280683756511718E-6</v>
      </c>
      <c r="AK76" s="82"/>
      <c r="AL76" s="65"/>
      <c r="AM76" s="61"/>
      <c r="AN76" s="66" t="s">
        <v>587</v>
      </c>
      <c r="AO76" s="61" t="e">
        <f>IF(ATAN(AO75)&lt;0,ATAN(AO75)+PI(),ATAN(AO75))</f>
        <v>#NUM!</v>
      </c>
      <c r="AP76" s="61"/>
      <c r="AQ76" s="50"/>
      <c r="AR76" s="65"/>
      <c r="AS76" s="65"/>
      <c r="AT76" s="65"/>
      <c r="AU76" s="65"/>
      <c r="AV76" s="81"/>
      <c r="AW76" s="59">
        <v>7</v>
      </c>
      <c r="AX76" s="61">
        <f t="shared" si="41"/>
        <v>8.4952370925032716E-2</v>
      </c>
      <c r="AY76" s="61">
        <f>SUMPRODUCT(T58:T67,$BD$34:$BD$43)</f>
        <v>0.21534456864341914</v>
      </c>
      <c r="AZ76" s="68">
        <f>IF($AA$13,EXP((AX76/AL71)*(AU75-1)-LN(AU75-AL71)-AL70*(2*AY76/AL70-AX76/AL71)*LN((AU75+2.41421536*AL71)/(AU75-0.41421536*AL71))/(AL71*2.82842713)      ),1)</f>
        <v>1.0814518392376797</v>
      </c>
    </row>
    <row r="77" spans="16:52" x14ac:dyDescent="0.25">
      <c r="P77" s="78">
        <v>8</v>
      </c>
      <c r="Q77" s="60"/>
      <c r="R77" s="60"/>
      <c r="S77" s="60">
        <f>$Z$14*$BJ$41/AZ77</f>
        <v>0.11101569841068334</v>
      </c>
      <c r="T77" s="61">
        <f>S77/S80</f>
        <v>0.1110585926543418</v>
      </c>
      <c r="U77" s="62"/>
      <c r="V77" s="62"/>
      <c r="W77" s="60"/>
      <c r="X77" s="63"/>
      <c r="Y77" s="61"/>
      <c r="Z77" s="86">
        <f>SQRT($W$41*VLOOKUP(Z69,$P$34:$W$43,8))*(1-$Q$27)*T65*VLOOKUP(Z69,P58:T67,5)</f>
        <v>5.8139116488080842E-3</v>
      </c>
      <c r="AA77" s="60">
        <f>SQRT($W$41*VLOOKUP(AA69,$P$34:$W$43,8))*(1-$R$27)*T65*VLOOKUP(AA69,P58:T67,5)</f>
        <v>3.3483697402868317E-3</v>
      </c>
      <c r="AB77" s="60">
        <f>SQRT($W$41*VLOOKUP(AB69,$P$34:$W$43,8))*(1-$S$27)*T65*VLOOKUP(AB69,P58:T67,5)</f>
        <v>1.9562953411819436E-3</v>
      </c>
      <c r="AC77" s="60">
        <f>SQRT($W$41*VLOOKUP(AC69,$P$34:$W$43,8))*(1-$T$27)*T65*VLOOKUP(AC69,P58:T67,5)</f>
        <v>1.2776111779059184E-3</v>
      </c>
      <c r="AD77" s="60">
        <f>SQRT($W$41*VLOOKUP(AD69,$P$34:$W$43,8))*(1-$U$27)*T65*VLOOKUP(AD69,P58:T67,5)</f>
        <v>1.2719085439721752E-3</v>
      </c>
      <c r="AE77" s="60">
        <f>SQRT($W$41*VLOOKUP(AE69,$P$34:$W$43,8))*(1-$V$27)*T65*VLOOKUP(AE69,P58:T67,5)</f>
        <v>7.1702869574382516E-4</v>
      </c>
      <c r="AF77" s="60">
        <f>SQRT($W$41*VLOOKUP(AF69,$P$34:$W$43,8))*(1-$W$27)*T65*VLOOKUP(AF69,P58:T67,5)</f>
        <v>8.7400008709166872E-3</v>
      </c>
      <c r="AG77" s="60">
        <f>SQRT($W$41*VLOOKUP(AG69,$P$34:$W$43,8))*(1-$X$27)*T65*VLOOKUP(AG69,P58:T67,5)</f>
        <v>4.9089094743451781E-3</v>
      </c>
      <c r="AH77" s="60">
        <f>SQRT($W$41*VLOOKUP(AH69,$P$34:$W$43,8))*(1-$Y$27)*T65*VLOOKUP(AH69,P58:T67,5)</f>
        <v>2.4715835877568921E-3</v>
      </c>
      <c r="AI77" s="87">
        <f>SQRT($W$41*VLOOKUP(AI69,$P$34:$W$43,8))*(1-$Z$27)*T65*VLOOKUP(AI69,P58:T67,5)</f>
        <v>3.9578747298177766E-3</v>
      </c>
      <c r="AJ77" s="89">
        <f>$X$41*T65</f>
        <v>2.930057567707746E-6</v>
      </c>
      <c r="AK77" s="59" t="s">
        <v>582</v>
      </c>
      <c r="AL77" s="61">
        <f>AL73*AL74/6-AL75/2-AL73^3/27</f>
        <v>2.0755007005313929E-2</v>
      </c>
      <c r="AM77" s="61"/>
      <c r="AN77" s="66" t="s">
        <v>573</v>
      </c>
      <c r="AO77" s="61" t="e">
        <f>2*SQRT(AL78)*COS(AO76/3)-AL73/3</f>
        <v>#NUM!</v>
      </c>
      <c r="AP77" s="69" t="e">
        <f>AO77^3+AL73*AO77^2+AL74*AO77+AL75</f>
        <v>#NUM!</v>
      </c>
      <c r="AQ77" s="50"/>
      <c r="AR77" s="65"/>
      <c r="AS77" s="65"/>
      <c r="AT77" s="65"/>
      <c r="AU77" s="65"/>
      <c r="AV77" s="81"/>
      <c r="AW77" s="59">
        <v>8</v>
      </c>
      <c r="AX77" s="61">
        <f t="shared" si="41"/>
        <v>9.4229912225680806E-2</v>
      </c>
      <c r="AY77" s="61">
        <f>SUMPRODUCT(T58:T67,$BE$34:$BE$43)</f>
        <v>0.45472357132852093</v>
      </c>
      <c r="AZ77" s="68">
        <f>IF($AA$14,EXP((AX77/AL71)*(AU75-1)-LN(AU75-AL71)-AL70*(2*AY77/AL70-AX77/AL71)*LN((AU75+2.41421536*AL71)/(AU75-0.41421536*AL71))/(AL71*2.82842713)      ),1)</f>
        <v>0.63412156685836563</v>
      </c>
    </row>
    <row r="78" spans="16:52" x14ac:dyDescent="0.25">
      <c r="P78" s="78">
        <v>9</v>
      </c>
      <c r="Q78" s="60"/>
      <c r="R78" s="60"/>
      <c r="S78" s="60">
        <f>$Z$15*$BJ$42/AZ78</f>
        <v>5.4322172145970321E-2</v>
      </c>
      <c r="T78" s="61">
        <f>S78/S80</f>
        <v>5.4343161145917571E-2</v>
      </c>
      <c r="U78" s="62"/>
      <c r="V78" s="62" t="s">
        <v>592</v>
      </c>
      <c r="W78" s="60"/>
      <c r="X78" s="63"/>
      <c r="Y78" s="61"/>
      <c r="Z78" s="86">
        <f>SQRT($W$42*VLOOKUP(Z69,$P$34:$W$43,8))*(1-$Q$28)*T66*VLOOKUP(Z69,P58:T67,5)</f>
        <v>3.2713361728642465E-3</v>
      </c>
      <c r="AA78" s="60">
        <f>SQRT($W$42*VLOOKUP(AA69,$P$34:$W$43,8))*(1-$R$28)*T66*VLOOKUP(AA69,P58:T67,5)</f>
        <v>1.9730402467432627E-3</v>
      </c>
      <c r="AB78" s="60">
        <f>SQRT($W$42*VLOOKUP(AB69,$P$34:$W$43,8))*(1-$S$28)*T66*VLOOKUP(AB69,P58:T67,5)</f>
        <v>1.1364881517356643E-3</v>
      </c>
      <c r="AC78" s="60">
        <f>SQRT($W$42*VLOOKUP(AC69,$P$34:$W$43,8))*(1-$T$28)*T66*VLOOKUP(AC69,P58:T67,5)</f>
        <v>8.2228971157702357E-4</v>
      </c>
      <c r="AD78" s="60">
        <f>SQRT($W$42*VLOOKUP(AD69,$P$34:$W$43,8))*(1-$U$28)*T66*VLOOKUP(AD69,P58:T67,5)</f>
        <v>7.6803098247938317E-4</v>
      </c>
      <c r="AE78" s="60">
        <f>SQRT($W$42*VLOOKUP(AE69,$P$34:$W$43,8))*(1-$V$28)*T66*VLOOKUP(AE69,P58:T67,5)</f>
        <v>4.2694850895427431E-4</v>
      </c>
      <c r="AF78" s="60">
        <f>SQRT($W$42*VLOOKUP(AF69,$P$34:$W$43,8))*(1-$W$28)*T66*VLOOKUP(AF69,P58:T67,5)</f>
        <v>3.9467860869895474E-3</v>
      </c>
      <c r="AG78" s="60">
        <f>SQRT($W$42*VLOOKUP(AG69,$P$34:$W$43,8))*(1-$X$28)*T66*VLOOKUP(AG69,P58:T67,5)</f>
        <v>2.4715835877568921E-3</v>
      </c>
      <c r="AH78" s="60">
        <f>SQRT($W$42*VLOOKUP(AH69,$P$34:$W$43,8))*(1-$Y$28)*T66*VLOOKUP(AH69,P58:T67,5)</f>
        <v>1.5274778585348933E-3</v>
      </c>
      <c r="AI78" s="87">
        <f>SQRT($W$42*VLOOKUP(AI69,$P$34:$W$43,8))*(1-$Z$28)*T66*VLOOKUP(AI69,P58:T67,5)</f>
        <v>2.3367761416395409E-3</v>
      </c>
      <c r="AJ78" s="89">
        <f>$X$42*T66</f>
        <v>1.4192706203249888E-6</v>
      </c>
      <c r="AK78" s="59" t="s">
        <v>558</v>
      </c>
      <c r="AL78" s="61">
        <f>AL73^2/9-AL74/3</f>
        <v>4.4966534889301836E-2</v>
      </c>
      <c r="AM78" s="61"/>
      <c r="AN78" s="66" t="s">
        <v>574</v>
      </c>
      <c r="AO78" s="61" t="e">
        <f>2*SQRT(AL78)*COS((AO76+2*PI())/3)-AL73/3</f>
        <v>#NUM!</v>
      </c>
      <c r="AP78" s="69" t="e">
        <f>AO78^3+AO78^2*AL73+AO78*AL74+AL75</f>
        <v>#NUM!</v>
      </c>
      <c r="AQ78" s="50"/>
      <c r="AR78" s="65"/>
      <c r="AS78" s="50"/>
      <c r="AT78" s="65"/>
      <c r="AU78" s="65"/>
      <c r="AV78" s="81"/>
      <c r="AW78" s="59">
        <v>9</v>
      </c>
      <c r="AX78" s="61">
        <f t="shared" si="41"/>
        <v>9.5418812217132221E-2</v>
      </c>
      <c r="AY78" s="61">
        <f>SUMPRODUCT(T58:T67,$BF$34:$BF$43)</f>
        <v>0.51527468423238443</v>
      </c>
      <c r="AZ78" s="68">
        <f>IF($AA$15,EXP((AX78/AL71)*(AU75-1)-LN(AU75-AL71)-AL70*(2*AY78/AL70-AX78/AL71)*LN((AU75+2.41421536*AL71)/(AU75-0.41421536*AL71))/(AL71*2.82842713)      ),1)</f>
        <v>0.55278730831639122</v>
      </c>
    </row>
    <row r="79" spans="16:52" x14ac:dyDescent="0.25">
      <c r="P79" s="78">
        <v>10</v>
      </c>
      <c r="Q79" s="60"/>
      <c r="R79" s="60"/>
      <c r="S79" s="60">
        <f>$Z$16*$BJ$43/AZ79</f>
        <v>8.7448106692464639E-2</v>
      </c>
      <c r="T79" s="61">
        <f>S79/S80</f>
        <v>8.7481894890436965E-2</v>
      </c>
      <c r="U79" s="62"/>
      <c r="V79" s="96">
        <f>ABS(S68-S80)</f>
        <v>2.1643700137226052E-3</v>
      </c>
      <c r="W79" s="60"/>
      <c r="X79" s="63"/>
      <c r="Y79" s="61"/>
      <c r="Z79" s="86">
        <f>SQRT($W$43*VLOOKUP(Z69,$P$34:$W$43,8))*(1-$Q$29)*T67*VLOOKUP(Z69,P58:T67,5)</f>
        <v>5.3460463335416849E-3</v>
      </c>
      <c r="AA79" s="60">
        <f>SQRT($W$43*VLOOKUP(AA69,$P$34:$W$43,8))*(1-$R$29)*T67*VLOOKUP(AA69,P58:T67,5)</f>
        <v>3.2633854675449387E-3</v>
      </c>
      <c r="AB79" s="60">
        <f>SQRT($W$43*VLOOKUP(AB69,$P$34:$W$43,8))*(1-$S$29)*T67*VLOOKUP(AB69,P58:T67,5)</f>
        <v>1.9059742576918955E-3</v>
      </c>
      <c r="AC79" s="60">
        <f>SQRT($W$43*VLOOKUP(AC69,$P$34:$W$43,8))*(1-$T$29)*T67*VLOOKUP(AC69,P58:T67,5)</f>
        <v>1.1419766422600757E-3</v>
      </c>
      <c r="AD79" s="60">
        <f>SQRT($W$43*VLOOKUP(AD69,$P$34:$W$43,8))*(1-$U$29)*T67*VLOOKUP(AD69,P58:T67,5)</f>
        <v>1.2334181898619814E-3</v>
      </c>
      <c r="AE79" s="60">
        <f>SQRT($W$43*VLOOKUP(AE69,$P$34:$W$43,8))*(1-$V$29)*T67*VLOOKUP(AE69,P58:T67,5)</f>
        <v>6.9707273538261567E-4</v>
      </c>
      <c r="AF79" s="60">
        <f>SQRT($W$43*VLOOKUP(AF69,$P$34:$W$43,8))*(1-$W$29)*T67*VLOOKUP(AF69,P58:T67,5)</f>
        <v>6.7060050594022905E-3</v>
      </c>
      <c r="AG79" s="60">
        <f>SQRT($W$43*VLOOKUP(AG69,$P$34:$W$43,8))*(1-$X$29)*T67*VLOOKUP(AG69,P58:T67,5)</f>
        <v>3.9578747298177758E-3</v>
      </c>
      <c r="AH79" s="60">
        <f>SQRT($W$43*VLOOKUP(AH69,$P$34:$W$43,8))*(1-$Y$29)*T67*VLOOKUP(AH69,P58:T67,5)</f>
        <v>2.3367761416395413E-3</v>
      </c>
      <c r="AI79" s="87">
        <f>SQRT($W$43*VLOOKUP(AI69,$P$34:$W$43,8))*(1-$Z$29)*T67*VLOOKUP(AI69,P58:T67,5)</f>
        <v>3.5748621203408703E-3</v>
      </c>
      <c r="AJ79" s="89">
        <f>$X$43*T67</f>
        <v>3.0948937861575895E-6</v>
      </c>
      <c r="AK79" s="59" t="s">
        <v>72</v>
      </c>
      <c r="AL79" s="63">
        <f>AL77^2-AL78^3</f>
        <v>3.3984846518725906E-4</v>
      </c>
      <c r="AM79" s="61"/>
      <c r="AN79" s="66" t="s">
        <v>575</v>
      </c>
      <c r="AO79" s="61" t="e">
        <f>2*SQRT(AL78)*COS((AO76+4*PI())/3)-AL73/3</f>
        <v>#NUM!</v>
      </c>
      <c r="AP79" s="69" t="e">
        <f>AO79^3+AO79^2*AL73+AL74*AO79+AL75</f>
        <v>#NUM!</v>
      </c>
      <c r="AQ79" s="50"/>
      <c r="AR79" s="65"/>
      <c r="AS79" s="50"/>
      <c r="AT79" s="65"/>
      <c r="AU79" s="65"/>
      <c r="AV79" s="81"/>
      <c r="AW79" s="59">
        <v>10</v>
      </c>
      <c r="AX79" s="61">
        <f t="shared" si="41"/>
        <v>0.12813543860615031</v>
      </c>
      <c r="AY79" s="61">
        <f>SUMPRODUCT(T58:T67,$BG$34:$BG$43)</f>
        <v>0.51236471688301555</v>
      </c>
      <c r="AZ79" s="68">
        <f>IF($AA$16,EXP((AX79/AL71)*(AU75-1)-LN(AU75-AL71)-AL70*(2*AY79/AL70-AX79/AL71)*LN((AU75+2.41421536*AL71)/(AU75-0.41421536*AL71))/(AL71*2.82842713)      ),1)</f>
        <v>0.59282603828122737</v>
      </c>
    </row>
    <row r="80" spans="16:52" x14ac:dyDescent="0.25">
      <c r="P80" s="79"/>
      <c r="Q80" s="71"/>
      <c r="R80" s="71"/>
      <c r="S80" s="94">
        <f>SUM(S70:S79)</f>
        <v>0.9996137692488869</v>
      </c>
      <c r="T80" s="72">
        <f>SUM(T70:T79)</f>
        <v>1</v>
      </c>
      <c r="U80" s="73"/>
      <c r="V80" s="73"/>
      <c r="W80" s="73"/>
      <c r="X80" s="73"/>
      <c r="Y80" s="73"/>
      <c r="Z80" s="70"/>
      <c r="AA80" s="73"/>
      <c r="AB80" s="73"/>
      <c r="AC80" s="73"/>
      <c r="AD80" s="73"/>
      <c r="AE80" s="73"/>
      <c r="AF80" s="73"/>
      <c r="AG80" s="73"/>
      <c r="AH80" s="73"/>
      <c r="AI80" s="88">
        <f>SUM(Z70:AI79)</f>
        <v>0.2610623809360606</v>
      </c>
      <c r="AJ80" s="91">
        <f>SUM(AJ70:AJ79)</f>
        <v>3.0163723039237141E-5</v>
      </c>
      <c r="AK80" s="70"/>
      <c r="AL80" s="73"/>
      <c r="AM80" s="74"/>
      <c r="AN80" s="75"/>
      <c r="AO80" s="74"/>
      <c r="AP80" s="74"/>
      <c r="AQ80" s="76"/>
      <c r="AR80" s="73"/>
      <c r="AS80" s="76"/>
      <c r="AT80" s="73"/>
      <c r="AU80" s="73"/>
      <c r="AV80" s="80"/>
      <c r="AW80" s="70"/>
      <c r="AX80" s="73"/>
      <c r="AY80" s="73"/>
      <c r="AZ80" s="80"/>
    </row>
    <row r="81" spans="16:52" x14ac:dyDescent="0.25">
      <c r="P81" s="92">
        <f>P69+1</f>
        <v>4</v>
      </c>
      <c r="Q81" s="55"/>
      <c r="R81" s="55"/>
      <c r="S81" s="55"/>
      <c r="T81" s="55" t="s">
        <v>560</v>
      </c>
      <c r="U81" s="56"/>
      <c r="V81" s="56"/>
      <c r="W81" s="57"/>
      <c r="X81" s="57"/>
      <c r="Y81" s="57"/>
      <c r="Z81" s="54">
        <v>1</v>
      </c>
      <c r="AA81" s="55">
        <v>2</v>
      </c>
      <c r="AB81" s="55">
        <v>3</v>
      </c>
      <c r="AC81" s="55">
        <v>4</v>
      </c>
      <c r="AD81" s="55">
        <v>5</v>
      </c>
      <c r="AE81" s="55">
        <v>6</v>
      </c>
      <c r="AF81" s="55">
        <v>7</v>
      </c>
      <c r="AG81" s="55">
        <v>8</v>
      </c>
      <c r="AH81" s="55">
        <v>9</v>
      </c>
      <c r="AI81" s="58">
        <v>10</v>
      </c>
      <c r="AJ81" s="90"/>
      <c r="AK81" s="54"/>
      <c r="AL81" s="55"/>
      <c r="AM81" s="55"/>
      <c r="AN81" s="55"/>
      <c r="AO81" s="55"/>
      <c r="AP81" s="55"/>
      <c r="AQ81" s="55"/>
      <c r="AR81" s="55"/>
      <c r="AS81" s="55"/>
      <c r="AT81" s="55"/>
      <c r="AU81" s="55"/>
      <c r="AV81" s="58"/>
      <c r="AW81" s="54"/>
      <c r="AX81" s="55" t="s">
        <v>565</v>
      </c>
      <c r="AY81" s="55" t="s">
        <v>577</v>
      </c>
      <c r="AZ81" s="58" t="s">
        <v>590</v>
      </c>
    </row>
    <row r="82" spans="16:52" x14ac:dyDescent="0.25">
      <c r="P82" s="78">
        <v>1</v>
      </c>
      <c r="Q82" s="60"/>
      <c r="R82" s="60"/>
      <c r="S82" s="60">
        <f>$Z$7*$BJ$34/AZ82</f>
        <v>0.19957887353939271</v>
      </c>
      <c r="T82" s="61">
        <f>S82/S92</f>
        <v>0.19959562481436874</v>
      </c>
      <c r="U82" s="62"/>
      <c r="V82" s="62"/>
      <c r="W82" s="60"/>
      <c r="X82" s="63"/>
      <c r="Y82" s="61"/>
      <c r="Z82" s="86">
        <f>SQRT($W$34*VLOOKUP(Z81,$P$34:$W$43,8))*(1-$Q$20)*T70*VLOOKUP(Z81,P70:T79,5)</f>
        <v>8.2312701834930339E-3</v>
      </c>
      <c r="AA82" s="60">
        <f>SQRT($W$34*VLOOKUP(AA81,$P$34:$W$43,8))*(1-$R$20)*T70*VLOOKUP(AA81,P70:T79,5)</f>
        <v>5.1737844749057457E-3</v>
      </c>
      <c r="AB82" s="60">
        <f>SQRT($W$34*VLOOKUP(AB81,$P$34:$W$43,8))*(1-$S$20)*T70*VLOOKUP(AB81,P70:T79,5)</f>
        <v>3.0514832938777097E-3</v>
      </c>
      <c r="AC82" s="60">
        <f>SQRT($W$34*VLOOKUP(AC81,$P$34:$W$43,8))*(1-$T$20)*T70*VLOOKUP(AC81,P70:T79,5)</f>
        <v>2.0721575492501708E-3</v>
      </c>
      <c r="AD82" s="60">
        <f>SQRT($W$34*VLOOKUP(AD81,$P$34:$W$43,8))*(1-$U$20)*T70*VLOOKUP(AD81,P70:T79,5)</f>
        <v>2.0086035317275486E-3</v>
      </c>
      <c r="AE82" s="60">
        <f>SQRT($W$34*VLOOKUP(AE81,$P$34:$W$43,8))*(1-$V$20)*T70*VLOOKUP(AE81,P70:T79,5)</f>
        <v>1.1759461735481335E-3</v>
      </c>
      <c r="AF82" s="60">
        <f>SQRT($W$34*VLOOKUP(AF81,$P$34:$W$43,8))*(1-$W$20)*T70*VLOOKUP(AF81,P70:T79,5)</f>
        <v>1.0462900605167993E-2</v>
      </c>
      <c r="AG82" s="60">
        <f>SQRT($W$34*VLOOKUP(AG81,$P$34:$W$43,8))*(1-$X$20)*T70*VLOOKUP(AG81,P70:T79,5)</f>
        <v>5.8366145595492754E-3</v>
      </c>
      <c r="AH82" s="60">
        <f>SQRT($W$34*VLOOKUP(AH81,$P$34:$W$43,8))*(1-$Y$20)*T70*VLOOKUP(AH81,P70:T79,5)</f>
        <v>3.3594381849896483E-3</v>
      </c>
      <c r="AI82" s="87">
        <f>SQRT($W$34*VLOOKUP(AI81,$P$34:$W$43,8))*(1-$Z$20)*T70*VLOOKUP(AI81,P70:T79,5)</f>
        <v>5.4425471223502322E-3</v>
      </c>
      <c r="AJ82" s="89">
        <f>$X$34*T70</f>
        <v>5.3655981120648834E-6</v>
      </c>
      <c r="AK82" s="59" t="s">
        <v>69</v>
      </c>
      <c r="AL82" s="60">
        <f>$Q$44*AI92*100000/($T$3*$AE$9)^2</f>
        <v>0.39167230729769359</v>
      </c>
      <c r="AM82" s="65" t="s">
        <v>583</v>
      </c>
      <c r="AN82" s="66" t="s">
        <v>573</v>
      </c>
      <c r="AO82" s="61">
        <f>(AL89+SQRT(AL91))^(1/3)+(AL89-SQRT(AL91))^(1/3)-AL85/3</f>
        <v>0.75682632115161774</v>
      </c>
      <c r="AP82" s="63">
        <f>AO82^3+AL85*AO82^2+AL86*AO82+AL87</f>
        <v>6.591949208711867E-17</v>
      </c>
      <c r="AQ82" s="65" t="s">
        <v>573</v>
      </c>
      <c r="AR82" s="61">
        <f>IF(AL91&gt;=0,AO82,AO89)</f>
        <v>0.75682632115161774</v>
      </c>
      <c r="AS82" s="61">
        <f>IF(AR82&lt;AR83,AR83,AR82)</f>
        <v>0.75682632115161774</v>
      </c>
      <c r="AT82" s="61">
        <f>AS82</f>
        <v>0.75682632115161774</v>
      </c>
      <c r="AU82" s="67">
        <f>IF(AT82&lt;AT83,AT83,AT82)</f>
        <v>0.75682632115161774</v>
      </c>
      <c r="AV82" s="81"/>
      <c r="AW82" s="59">
        <v>1</v>
      </c>
      <c r="AX82" s="61">
        <f>AX70</f>
        <v>9.4673405543509462E-2</v>
      </c>
      <c r="AY82" s="61">
        <f>SUMPRODUCT(T70:T79,$AX$34:$AX$43)</f>
        <v>0.33889726061897851</v>
      </c>
      <c r="AZ82" s="68">
        <f>IF($AA$7,EXP((AX82/AL83)*(AU87-1)-LN(AU87-AL83)-AL82*(2*AY82/AL82-AX82/AL83)*LN((AU87+2.41421536*AL83)/(AU87-0.41421536*AL83))/(AL83*2.82842713)      ),1)</f>
        <v>0.84244979692436961</v>
      </c>
    </row>
    <row r="83" spans="16:52" x14ac:dyDescent="0.25">
      <c r="P83" s="78">
        <v>2</v>
      </c>
      <c r="Q83" s="60"/>
      <c r="R83" s="60"/>
      <c r="S83" s="60">
        <f>$Z$8*$BJ$35/AZ83</f>
        <v>7.3310396289704954E-2</v>
      </c>
      <c r="T83" s="61">
        <f>S83/S92</f>
        <v>7.3316549459051347E-2</v>
      </c>
      <c r="U83" s="62"/>
      <c r="V83" s="62"/>
      <c r="W83" s="60"/>
      <c r="X83" s="63"/>
      <c r="Y83" s="61"/>
      <c r="Z83" s="86">
        <f>SQRT($W$35*VLOOKUP(Z81,$P$34:$W$43,8))*(1-$Q$21)*T71*VLOOKUP(Z81,P70:T79,5)</f>
        <v>5.1737844749057448E-3</v>
      </c>
      <c r="AA83" s="60">
        <f>SQRT($W$35*VLOOKUP(AA81,$P$34:$W$43,8))*(1-$R$21)*T71*VLOOKUP(AA81,P70:T79,5)</f>
        <v>3.2351499028935951E-3</v>
      </c>
      <c r="AB83" s="60">
        <f>SQRT($W$35*VLOOKUP(AB81,$P$34:$W$43,8))*(1-$S$21)*T71*VLOOKUP(AB81,P70:T79,5)</f>
        <v>1.9380718367989829E-3</v>
      </c>
      <c r="AC83" s="60">
        <f>SQRT($W$35*VLOOKUP(AC81,$P$34:$W$43,8))*(1-$T$21)*T71*VLOOKUP(AC81,P70:T79,5)</f>
        <v>1.1901997383523878E-3</v>
      </c>
      <c r="AD83" s="60">
        <f>SQRT($W$35*VLOOKUP(AD81,$P$34:$W$43,8))*(1-$U$21)*T71*VLOOKUP(AD81,P70:T79,5)</f>
        <v>1.3009805119505837E-3</v>
      </c>
      <c r="AE83" s="60">
        <f>SQRT($W$35*VLOOKUP(AE81,$P$34:$W$43,8))*(1-$V$21)*T71*VLOOKUP(AE81,P70:T79,5)</f>
        <v>7.4869662957077288E-4</v>
      </c>
      <c r="AF83" s="60">
        <f>SQRT($W$35*VLOOKUP(AF81,$P$34:$W$43,8))*(1-$W$21)*T71*VLOOKUP(AF81,P70:T79,5)</f>
        <v>6.42131913774117E-3</v>
      </c>
      <c r="AG83" s="60">
        <f>SQRT($W$35*VLOOKUP(AG81,$P$34:$W$43,8))*(1-$X$21)*T71*VLOOKUP(AG81,P70:T79,5)</f>
        <v>3.4967192151291013E-3</v>
      </c>
      <c r="AH83" s="60">
        <f>SQRT($W$35*VLOOKUP(AH81,$P$34:$W$43,8))*(1-$Y$21)*T71*VLOOKUP(AH81,P70:T79,5)</f>
        <v>2.1077164632120316E-3</v>
      </c>
      <c r="AI83" s="87">
        <f>SQRT($W$35*VLOOKUP(AI81,$P$34:$W$43,8))*(1-$Z$21)*T71*VLOOKUP(AI81,P70:T79,5)</f>
        <v>3.455991135428976E-3</v>
      </c>
      <c r="AJ83" s="89">
        <f>$X$35*T71</f>
        <v>2.9301742565944754E-6</v>
      </c>
      <c r="AK83" s="59" t="s">
        <v>65</v>
      </c>
      <c r="AL83" s="60">
        <f>AJ92*$Q$44*100000/($T$3*$AE$9)</f>
        <v>0.10778881175158365</v>
      </c>
      <c r="AM83" s="61"/>
      <c r="AN83" s="66" t="s">
        <v>574</v>
      </c>
      <c r="AO83" s="66" t="e">
        <f>1/0</f>
        <v>#DIV/0!</v>
      </c>
      <c r="AP83" s="61"/>
      <c r="AQ83" s="65" t="s">
        <v>574</v>
      </c>
      <c r="AR83" s="66">
        <f>IF(AL91&gt;=0,0,AO90)</f>
        <v>0</v>
      </c>
      <c r="AS83" s="61">
        <f>IF(AR82&lt;AR83,AR82,AR83)</f>
        <v>0</v>
      </c>
      <c r="AT83" s="61">
        <f>IF(AS83&lt;AS84,AS84,AS83)</f>
        <v>0</v>
      </c>
      <c r="AU83" s="67">
        <f>IF(AT82&lt;AT83,AT82,AT83)</f>
        <v>0</v>
      </c>
      <c r="AV83" s="81"/>
      <c r="AW83" s="59">
        <v>2</v>
      </c>
      <c r="AX83" s="61">
        <f t="shared" ref="AX83:AX91" si="42">AX71</f>
        <v>0.14288378647094405</v>
      </c>
      <c r="AY83" s="61">
        <f>SUMPRODUCT(T70:T79,$AY$34:$AY$43)</f>
        <v>0.58155337808971796</v>
      </c>
      <c r="AZ83" s="68">
        <f>IF($AA$8,EXP((AX83/AL83)*(AU87-1)-LN(AU87-AL83)-AL82*(2*AY83/AL82-AX83/AL83)*LN((AU87+2.41421536*AL83)/(AU87-0.41421536*AL83))/(AL83*2.82842713)      ),1)</f>
        <v>0.52587899203140887</v>
      </c>
    </row>
    <row r="84" spans="16:52" x14ac:dyDescent="0.25">
      <c r="P84" s="78">
        <v>3</v>
      </c>
      <c r="Q84" s="60"/>
      <c r="R84" s="60"/>
      <c r="S84" s="60">
        <f>$Z$9*$BJ$36/AZ84</f>
        <v>3.2524955260874497E-2</v>
      </c>
      <c r="T84" s="61">
        <f>S84/S92</f>
        <v>3.2527685181429192E-2</v>
      </c>
      <c r="U84" s="62"/>
      <c r="V84" s="62"/>
      <c r="W84" s="60"/>
      <c r="X84" s="63"/>
      <c r="Y84" s="61"/>
      <c r="Z84" s="86">
        <f>SQRT($W$36*VLOOKUP(Z81,$P$34:$W$43,8))*(1-$Q$22)*T72*VLOOKUP(Z81,P70:T79,5)</f>
        <v>3.0514832938777102E-3</v>
      </c>
      <c r="AA84" s="60">
        <f>SQRT($W$36*VLOOKUP(AA81,$P$34:$W$43,8))*(1-$R$22)*T72*VLOOKUP(AA81,P70:T79,5)</f>
        <v>1.9380718367989829E-3</v>
      </c>
      <c r="AB84" s="60">
        <f>SQRT($W$36*VLOOKUP(AB81,$P$34:$W$43,8))*(1-$S$22)*T72*VLOOKUP(AB81,P70:T79,5)</f>
        <v>1.163593552606055E-3</v>
      </c>
      <c r="AC84" s="60">
        <f>SQRT($W$36*VLOOKUP(AC81,$P$34:$W$43,8))*(1-$T$22)*T72*VLOOKUP(AC81,P70:T79,5)</f>
        <v>7.8699020469964276E-4</v>
      </c>
      <c r="AD84" s="60">
        <f>SQRT($W$36*VLOOKUP(AD81,$P$34:$W$43,8))*(1-$U$22)*T72*VLOOKUP(AD81,P70:T79,5)</f>
        <v>7.8108540919947969E-4</v>
      </c>
      <c r="AE84" s="60">
        <f>SQRT($W$36*VLOOKUP(AE81,$P$34:$W$43,8))*(1-$V$22)*T72*VLOOKUP(AE81,P70:T79,5)</f>
        <v>4.404603579780806E-4</v>
      </c>
      <c r="AF84" s="60">
        <f>SQRT($W$36*VLOOKUP(AF81,$P$34:$W$43,8))*(1-$W$22)*T72*VLOOKUP(AF81,P70:T79,5)</f>
        <v>3.7142105920375881E-3</v>
      </c>
      <c r="AG84" s="60">
        <f>SQRT($W$36*VLOOKUP(AG81,$P$34:$W$43,8))*(1-$X$22)*T72*VLOOKUP(AG81,P70:T79,5)</f>
        <v>2.1166501871225383E-3</v>
      </c>
      <c r="AH84" s="60">
        <f>SQRT($W$36*VLOOKUP(AH81,$P$34:$W$43,8))*(1-$Y$22)*T72*VLOOKUP(AH81,P70:T79,5)</f>
        <v>1.2578488962919254E-3</v>
      </c>
      <c r="AI84" s="87">
        <f>SQRT($W$36*VLOOKUP(AI81,$P$34:$W$43,8))*(1-$Z$22)*T72*VLOOKUP(AI81,P70:T79,5)</f>
        <v>2.0912627048276303E-3</v>
      </c>
      <c r="AJ84" s="89">
        <f>$X$36*T72</f>
        <v>1.7866737015733113E-6</v>
      </c>
      <c r="AK84" s="82"/>
      <c r="AL84" s="65"/>
      <c r="AM84" s="61"/>
      <c r="AN84" s="66" t="s">
        <v>575</v>
      </c>
      <c r="AO84" s="66" t="e">
        <f>1/0</f>
        <v>#DIV/0!</v>
      </c>
      <c r="AP84" s="61"/>
      <c r="AQ84" s="65" t="s">
        <v>575</v>
      </c>
      <c r="AR84" s="66">
        <f>IF(AL91&gt;=0,0,AO91)</f>
        <v>0</v>
      </c>
      <c r="AS84" s="61">
        <f>AR84</f>
        <v>0</v>
      </c>
      <c r="AT84" s="61">
        <f>IF(AS83&lt;AS84,AS83,AS84)</f>
        <v>0</v>
      </c>
      <c r="AU84" s="67">
        <f>AT84</f>
        <v>0</v>
      </c>
      <c r="AV84" s="81"/>
      <c r="AW84" s="59">
        <v>3</v>
      </c>
      <c r="AX84" s="61">
        <f t="shared" si="42"/>
        <v>0.1990278447156619</v>
      </c>
      <c r="AY84" s="61">
        <f>SUMPRODUCT(T70:T79,$AZ$34:$AZ$43)</f>
        <v>0.79256468802910152</v>
      </c>
      <c r="AZ84" s="68">
        <f>IF($AA$9,EXP((AX84/AL83)*(AU87-1)-LN(AU87-AL83)-AL82*(2*AY84/AL82-AX84/AL83)*LN((AU87+2.41421536*AL83)/(AU87-0.41421536*AL83))/(AL83*2.82842713)      ),1)</f>
        <v>0.359098681606009</v>
      </c>
    </row>
    <row r="85" spans="16:52" x14ac:dyDescent="0.25">
      <c r="P85" s="78">
        <v>4</v>
      </c>
      <c r="Q85" s="60"/>
      <c r="R85" s="60"/>
      <c r="S85" s="60">
        <f>$Z$10*$BJ$37/AZ85</f>
        <v>1.7589495402531921E-2</v>
      </c>
      <c r="T85" s="61">
        <f>S85/S92</f>
        <v>1.7590971743534113E-2</v>
      </c>
      <c r="U85" s="62"/>
      <c r="V85" s="62"/>
      <c r="W85" s="60"/>
      <c r="X85" s="63"/>
      <c r="Y85" s="61"/>
      <c r="Z85" s="86">
        <f>SQRT($W$37*VLOOKUP(Z81,$P$34:$W$43,8))*(1-$Q$23)*T73*VLOOKUP(Z81,P70:T79,5)</f>
        <v>2.0721575492501708E-3</v>
      </c>
      <c r="AA85" s="60">
        <f>SQRT($W$37*VLOOKUP(AA81,$P$34:$W$43,8))*(1-$R$23)*T73*VLOOKUP(AA81,P70:T79,5)</f>
        <v>1.190199738352388E-3</v>
      </c>
      <c r="AB85" s="60">
        <f>SQRT($W$37*VLOOKUP(AB81,$P$34:$W$43,8))*(1-$S$23)*T73*VLOOKUP(AB81,P70:T79,5)</f>
        <v>7.8699020469964276E-4</v>
      </c>
      <c r="AC85" s="60">
        <f>SQRT($W$37*VLOOKUP(AC81,$P$34:$W$43,8))*(1-$T$23)*T73*VLOOKUP(AC81,P70:T79,5)</f>
        <v>5.3580705927861339E-4</v>
      </c>
      <c r="AD85" s="60">
        <f>SQRT($W$37*VLOOKUP(AD81,$P$34:$W$43,8))*(1-$U$23)*T73*VLOOKUP(AD81,P70:T79,5)</f>
        <v>5.2614011661075385E-4</v>
      </c>
      <c r="AE85" s="60">
        <f>SQRT($W$37*VLOOKUP(AE81,$P$34:$W$43,8))*(1-$V$23)*T73*VLOOKUP(AE81,P70:T79,5)</f>
        <v>2.8436402528815498E-4</v>
      </c>
      <c r="AF85" s="60">
        <f>SQRT($W$37*VLOOKUP(AF81,$P$34:$W$43,8))*(1-$W$23)*T73*VLOOKUP(AF81,P70:T79,5)</f>
        <v>2.5347303097610274E-3</v>
      </c>
      <c r="AG85" s="60">
        <f>SQRT($W$37*VLOOKUP(AG81,$P$34:$W$43,8))*(1-$X$23)*T73*VLOOKUP(AG81,P70:T79,5)</f>
        <v>1.4212383639180385E-3</v>
      </c>
      <c r="AH85" s="60">
        <f>SQRT($W$37*VLOOKUP(AH81,$P$34:$W$43,8))*(1-$Y$23)*T73*VLOOKUP(AH81,P70:T79,5)</f>
        <v>9.3571150122686339E-4</v>
      </c>
      <c r="AI85" s="87">
        <f>SQRT($W$37*VLOOKUP(AI81,$P$34:$W$43,8))*(1-$Z$23)*T73*VLOOKUP(AI81,P70:T79,5)</f>
        <v>1.288256472972738E-3</v>
      </c>
      <c r="AJ85" s="89">
        <f>$X$37*T73</f>
        <v>1.2282596930751273E-6</v>
      </c>
      <c r="AK85" s="59" t="s">
        <v>570</v>
      </c>
      <c r="AL85" s="60">
        <f>AL83-1</f>
        <v>-0.89221118824841639</v>
      </c>
      <c r="AM85" s="61"/>
      <c r="AN85" s="66"/>
      <c r="AO85" s="61"/>
      <c r="AP85" s="61"/>
      <c r="AQ85" s="50"/>
      <c r="AR85" s="65"/>
      <c r="AS85" s="65"/>
      <c r="AT85" s="65"/>
      <c r="AU85" s="65"/>
      <c r="AV85" s="81"/>
      <c r="AW85" s="59">
        <v>4</v>
      </c>
      <c r="AX85" s="61">
        <f t="shared" si="42"/>
        <v>0.25569541720662459</v>
      </c>
      <c r="AY85" s="61">
        <f>SUMPRODUCT(T70:T79,$BA$34:$BA$43)</f>
        <v>0.98867058077610992</v>
      </c>
      <c r="AZ85" s="68">
        <f>IF($AA$10,EXP((AX85/AL83)*(AU87-1)-LN(AU87-AL83)-AL82*(2*AY85/AL82-AX85/AL83)*LN((AU87+2.41421536*AL83)/(AU87-0.41421536*AL83))/(AL83*2.82842713)      ),1)</f>
        <v>0.25417131267519194</v>
      </c>
    </row>
    <row r="86" spans="16:52" x14ac:dyDescent="0.25">
      <c r="P86" s="78">
        <v>5</v>
      </c>
      <c r="Q86" s="60"/>
      <c r="R86" s="60"/>
      <c r="S86" s="60">
        <f>$Z$11*$BJ$38/AZ86</f>
        <v>1.7873343441763886E-2</v>
      </c>
      <c r="T86" s="61">
        <f>S86/S92</f>
        <v>1.7874843607013965E-2</v>
      </c>
      <c r="U86" s="62"/>
      <c r="V86" s="62"/>
      <c r="W86" s="60"/>
      <c r="X86" s="63"/>
      <c r="Y86" s="61"/>
      <c r="Z86" s="86">
        <f>SQRT($W$38*VLOOKUP(Z81,$P$34:$W$43,8))*(1-$Q$24)*T74*VLOOKUP(Z81,P70:T79,5)</f>
        <v>2.0086035317275486E-3</v>
      </c>
      <c r="AA86" s="60">
        <f>SQRT($W$38*VLOOKUP(AA81,$P$34:$W$43,8))*(1-$R$24)*T74*VLOOKUP(AA81,P70:T79,5)</f>
        <v>1.3009805119505837E-3</v>
      </c>
      <c r="AB86" s="60">
        <f>SQRT($W$38*VLOOKUP(AB81,$P$34:$W$43,8))*(1-$S$24)*T74*VLOOKUP(AB81,P70:T79,5)</f>
        <v>7.8108540919947969E-4</v>
      </c>
      <c r="AC86" s="60">
        <f>SQRT($W$38*VLOOKUP(AC81,$P$34:$W$43,8))*(1-$T$24)*T74*VLOOKUP(AC81,P70:T79,5)</f>
        <v>5.2614011661075385E-4</v>
      </c>
      <c r="AD86" s="60">
        <f>SQRT($W$38*VLOOKUP(AD81,$P$34:$W$43,8))*(1-$U$24)*T74*VLOOKUP(AD81,P70:T79,5)</f>
        <v>5.1623451312147301E-4</v>
      </c>
      <c r="AE86" s="60">
        <f>SQRT($W$38*VLOOKUP(AE81,$P$34:$W$43,8))*(1-$V$24)*T74*VLOOKUP(AE81,P70:T79,5)</f>
        <v>3.0142756763844542E-4</v>
      </c>
      <c r="AF86" s="60">
        <f>SQRT($W$38*VLOOKUP(AF81,$P$34:$W$43,8))*(1-$W$24)*T74*VLOOKUP(AF81,P70:T79,5)</f>
        <v>2.4249925179742004E-3</v>
      </c>
      <c r="AG86" s="60">
        <f>SQRT($W$38*VLOOKUP(AG81,$P$34:$W$43,8))*(1-$X$24)*T74*VLOOKUP(AG81,P70:T79,5)</f>
        <v>1.4164462537295537E-3</v>
      </c>
      <c r="AH86" s="60">
        <f>SQRT($W$38*VLOOKUP(AH81,$P$34:$W$43,8))*(1-$Y$24)*T74*VLOOKUP(AH81,P70:T79,5)</f>
        <v>8.7492705709505303E-4</v>
      </c>
      <c r="AI86" s="87">
        <f>SQRT($W$38*VLOOKUP(AI81,$P$34:$W$43,8))*(1-$Z$24)*T74*VLOOKUP(AI81,P70:T79,5)</f>
        <v>1.3929369450491975E-3</v>
      </c>
      <c r="AJ86" s="89">
        <f>$X$38*T74</f>
        <v>1.2474580742459134E-6</v>
      </c>
      <c r="AK86" s="59" t="s">
        <v>571</v>
      </c>
      <c r="AL86" s="60">
        <f>AL82-3*AL83*AL83-2*AL83</f>
        <v>0.14123939997807125</v>
      </c>
      <c r="AM86" s="61" t="s">
        <v>584</v>
      </c>
      <c r="AN86" s="66" t="s">
        <v>585</v>
      </c>
      <c r="AO86" s="61">
        <f>AL89^2/AL90^3</f>
        <v>5.6362324142470248</v>
      </c>
      <c r="AP86" s="61"/>
      <c r="AQ86" s="50"/>
      <c r="AR86" s="65"/>
      <c r="AS86" s="65"/>
      <c r="AT86" s="65"/>
      <c r="AU86" s="65"/>
      <c r="AV86" s="81"/>
      <c r="AW86" s="59">
        <v>5</v>
      </c>
      <c r="AX86" s="61">
        <f t="shared" si="42"/>
        <v>0.25563778751671645</v>
      </c>
      <c r="AY86" s="61">
        <f>SUMPRODUCT(T70:T79,$BB$34:$BB$43)</f>
        <v>0.97056014678414237</v>
      </c>
      <c r="AZ86" s="68">
        <f>IF($AA$11,EXP((AX86/AL83)*(AU87-1)-LN(AU87-AL83)-AL82*(2*AY86/AL82-AX86/AL83)*LN((AU87+2.41421536*AL83)/(AU87-0.41421536*AL83))/(AL83*2.82842713)      ),1)</f>
        <v>0.26513221393956055</v>
      </c>
    </row>
    <row r="87" spans="16:52" x14ac:dyDescent="0.25">
      <c r="P87" s="78">
        <v>6</v>
      </c>
      <c r="Q87" s="60"/>
      <c r="R87" s="60"/>
      <c r="S87" s="60">
        <f>$Z$12*$BJ$39/AZ87</f>
        <v>8.3815604219198824E-3</v>
      </c>
      <c r="T87" s="61">
        <f>S87/S92</f>
        <v>8.3822639123287915E-3</v>
      </c>
      <c r="U87" s="62"/>
      <c r="V87" s="62"/>
      <c r="W87" s="60"/>
      <c r="X87" s="63"/>
      <c r="Y87" s="61"/>
      <c r="Z87" s="86">
        <f>SQRT($W$39*VLOOKUP(Z81,$P$34:$W$43,8))*(1-$Q$25)*T75*VLOOKUP(Z81,P70:T79,5)</f>
        <v>1.1759461735481335E-3</v>
      </c>
      <c r="AA87" s="60">
        <f>SQRT($W$39*VLOOKUP(AA81,$P$34:$W$43,8))*(1-$R$25)*T75*VLOOKUP(AA81,P70:T79,5)</f>
        <v>7.4869662957077277E-4</v>
      </c>
      <c r="AB87" s="60">
        <f>SQRT($W$39*VLOOKUP(AB81,$P$34:$W$43,8))*(1-$S$25)*T75*VLOOKUP(AB81,P70:T79,5)</f>
        <v>4.404603579780806E-4</v>
      </c>
      <c r="AC87" s="60">
        <f>SQRT($W$39*VLOOKUP(AC81,$P$34:$W$43,8))*(1-$T$25)*T75*VLOOKUP(AC81,P70:T79,5)</f>
        <v>2.8436402528815498E-4</v>
      </c>
      <c r="AD87" s="60">
        <f>SQRT($W$39*VLOOKUP(AD81,$P$34:$W$43,8))*(1-$U$25)*T75*VLOOKUP(AD81,P70:T79,5)</f>
        <v>3.0142756763844547E-4</v>
      </c>
      <c r="AE87" s="60">
        <f>SQRT($W$39*VLOOKUP(AE81,$P$34:$W$43,8))*(1-$V$25)*T75*VLOOKUP(AE81,P70:T79,5)</f>
        <v>1.7600252641583852E-4</v>
      </c>
      <c r="AF87" s="60">
        <f>SQRT($W$39*VLOOKUP(AF81,$P$34:$W$43,8))*(1-$W$25)*T75*VLOOKUP(AF81,P70:T79,5)</f>
        <v>1.5632713212954642E-3</v>
      </c>
      <c r="AG87" s="60">
        <f>SQRT($W$39*VLOOKUP(AG81,$P$34:$W$43,8))*(1-$X$25)*T75*VLOOKUP(AG81,P70:T79,5)</f>
        <v>8.2499048059518816E-4</v>
      </c>
      <c r="AH87" s="60">
        <f>SQRT($W$39*VLOOKUP(AH81,$P$34:$W$43,8))*(1-$Y$25)*T75*VLOOKUP(AH81,P70:T79,5)</f>
        <v>5.0250084207610114E-4</v>
      </c>
      <c r="AI87" s="87">
        <f>SQRT($W$39*VLOOKUP(AI81,$P$34:$W$43,8))*(1-$Z$25)*T75*VLOOKUP(AI81,P70:T79,5)</f>
        <v>8.1333112093012814E-4</v>
      </c>
      <c r="AJ87" s="89">
        <f>$X$39*T75</f>
        <v>7.1863337528150297E-7</v>
      </c>
      <c r="AK87" s="59" t="s">
        <v>572</v>
      </c>
      <c r="AL87" s="60">
        <f>-1*AL82*AL83+AL83^2+AL83^3</f>
        <v>-2.9347128118854555E-2</v>
      </c>
      <c r="AM87" s="61"/>
      <c r="AN87" s="66" t="s">
        <v>586</v>
      </c>
      <c r="AO87" s="61" t="e">
        <f>SQRT(1-AO86)/SQRT(AO86)*AL89/ABS(AL89)</f>
        <v>#NUM!</v>
      </c>
      <c r="AP87" s="61"/>
      <c r="AQ87" s="50"/>
      <c r="AR87" s="65"/>
      <c r="AS87" s="65"/>
      <c r="AT87" s="65" t="s">
        <v>589</v>
      </c>
      <c r="AU87" s="61">
        <f>AU82</f>
        <v>0.75682632115161774</v>
      </c>
      <c r="AV87" s="81"/>
      <c r="AW87" s="59">
        <v>6</v>
      </c>
      <c r="AX87" s="61">
        <f t="shared" si="42"/>
        <v>0.31801295394703216</v>
      </c>
      <c r="AY87" s="61">
        <f>SUMPRODUCT(T70:T79,$BC$34:$BC$43)</f>
        <v>1.2402141287874004</v>
      </c>
      <c r="AZ87" s="68">
        <f>IF($AA$12,EXP((AX87/AL83)*(AU87-1)-LN(AU87-AL83)-AL82*(2*AY87/AL82-AX87/AL83)*LN((AU87+2.41421536*AL83)/(AU87-0.41421536*AL83))/(AL83*2.82842713)      ),1)</f>
        <v>0.15982480985138722</v>
      </c>
    </row>
    <row r="88" spans="16:52" x14ac:dyDescent="0.25">
      <c r="P88" s="78">
        <v>7</v>
      </c>
      <c r="Q88" s="60"/>
      <c r="R88" s="60"/>
      <c r="S88" s="60">
        <f>$Z$13*$BJ$40/AZ88</f>
        <v>0.39585980736640736</v>
      </c>
      <c r="T88" s="61">
        <f>S88/S92</f>
        <v>0.39589303311003216</v>
      </c>
      <c r="U88" s="62"/>
      <c r="V88" s="62"/>
      <c r="W88" s="60"/>
      <c r="X88" s="63"/>
      <c r="Y88" s="61"/>
      <c r="Z88" s="86">
        <f>SQRT($W$40*VLOOKUP(Z81,$P$34:$W$43,8))*(1-$Q$26)*T76*VLOOKUP(Z81,P70:T79,5)</f>
        <v>1.0462900605167993E-2</v>
      </c>
      <c r="AA88" s="60">
        <f>SQRT($W$40*VLOOKUP(AA81,$P$34:$W$43,8))*(1-$R$26)*T76*VLOOKUP(AA81,P70:T79,5)</f>
        <v>6.4213191377411692E-3</v>
      </c>
      <c r="AB88" s="60">
        <f>SQRT($W$40*VLOOKUP(AB81,$P$34:$W$43,8))*(1-$S$26)*T76*VLOOKUP(AB81,P70:T79,5)</f>
        <v>3.7142105920375886E-3</v>
      </c>
      <c r="AC88" s="60">
        <f>SQRT($W$40*VLOOKUP(AC81,$P$34:$W$43,8))*(1-$T$26)*T76*VLOOKUP(AC81,P70:T79,5)</f>
        <v>2.5347303097610274E-3</v>
      </c>
      <c r="AD88" s="60">
        <f>SQRT($W$40*VLOOKUP(AD81,$P$34:$W$43,8))*(1-$U$26)*T76*VLOOKUP(AD81,P70:T79,5)</f>
        <v>2.4249925179741999E-3</v>
      </c>
      <c r="AE88" s="60">
        <f>SQRT($W$40*VLOOKUP(AE81,$P$34:$W$43,8))*(1-$V$26)*T76*VLOOKUP(AE81,P70:T79,5)</f>
        <v>1.5632713212954642E-3</v>
      </c>
      <c r="AF88" s="60">
        <f>SQRT($W$40*VLOOKUP(AF81,$P$34:$W$43,8))*(1-$W$26)*T76*VLOOKUP(AF81,P70:T79,5)</f>
        <v>1.4167050117700617E-2</v>
      </c>
      <c r="AG88" s="60">
        <f>SQRT($W$40*VLOOKUP(AG81,$P$34:$W$43,8))*(1-$X$26)*T76*VLOOKUP(AG81,P70:T79,5)</f>
        <v>8.5754037726038859E-3</v>
      </c>
      <c r="AH88" s="60">
        <f>SQRT($W$40*VLOOKUP(AH81,$P$34:$W$43,8))*(1-$Y$26)*T76*VLOOKUP(AH81,P70:T79,5)</f>
        <v>3.9612803769052676E-3</v>
      </c>
      <c r="AI88" s="87">
        <f>SQRT($W$40*VLOOKUP(AI81,$P$34:$W$43,8))*(1-$Z$26)*T76*VLOOKUP(AI81,P70:T79,5)</f>
        <v>6.6724276263673381E-3</v>
      </c>
      <c r="AJ88" s="89">
        <f>$X$40*T76</f>
        <v>9.6339960372035932E-6</v>
      </c>
      <c r="AK88" s="82"/>
      <c r="AL88" s="65"/>
      <c r="AM88" s="61"/>
      <c r="AN88" s="66" t="s">
        <v>587</v>
      </c>
      <c r="AO88" s="61" t="e">
        <f>IF(ATAN(AO87)&lt;0,ATAN(AO87)+PI(),ATAN(AO87))</f>
        <v>#NUM!</v>
      </c>
      <c r="AP88" s="61"/>
      <c r="AQ88" s="50"/>
      <c r="AR88" s="65"/>
      <c r="AS88" s="65"/>
      <c r="AT88" s="65"/>
      <c r="AU88" s="65"/>
      <c r="AV88" s="81"/>
      <c r="AW88" s="59">
        <v>7</v>
      </c>
      <c r="AX88" s="61">
        <f t="shared" si="42"/>
        <v>8.4952370925032716E-2</v>
      </c>
      <c r="AY88" s="61">
        <f>SUMPRODUCT(T70:T79,$BD$34:$BD$43)</f>
        <v>0.21886817662225819</v>
      </c>
      <c r="AZ88" s="68">
        <f>IF($AA$13,EXP((AX88/AL83)*(AU87-1)-LN(AU87-AL83)-AL82*(2*AY88/AL82-AX88/AL83)*LN((AU87+2.41421536*AL83)/(AU87-0.41421536*AL83))/(AL83*2.82842713)      ),1)</f>
        <v>1.0939371333084345</v>
      </c>
    </row>
    <row r="89" spans="16:52" x14ac:dyDescent="0.25">
      <c r="P89" s="78">
        <v>8</v>
      </c>
      <c r="Q89" s="60"/>
      <c r="R89" s="60"/>
      <c r="S89" s="60">
        <f>$Z$14*$BJ$41/AZ89</f>
        <v>0.11149290989643394</v>
      </c>
      <c r="T89" s="61">
        <f>S89/S92</f>
        <v>0.11150226784278583</v>
      </c>
      <c r="U89" s="62"/>
      <c r="V89" s="62"/>
      <c r="W89" s="60"/>
      <c r="X89" s="63"/>
      <c r="Y89" s="61"/>
      <c r="Z89" s="86">
        <f>SQRT($W$41*VLOOKUP(Z81,$P$34:$W$43,8))*(1-$Q$27)*T77*VLOOKUP(Z81,P70:T79,5)</f>
        <v>5.8366145595492754E-3</v>
      </c>
      <c r="AA89" s="60">
        <f>SQRT($W$41*VLOOKUP(AA81,$P$34:$W$43,8))*(1-$R$27)*T77*VLOOKUP(AA81,P70:T79,5)</f>
        <v>3.4967192151291017E-3</v>
      </c>
      <c r="AB89" s="60">
        <f>SQRT($W$41*VLOOKUP(AB81,$P$34:$W$43,8))*(1-$S$27)*T77*VLOOKUP(AB81,P70:T79,5)</f>
        <v>2.1166501871225383E-3</v>
      </c>
      <c r="AC89" s="60">
        <f>SQRT($W$41*VLOOKUP(AC81,$P$34:$W$43,8))*(1-$T$27)*T77*VLOOKUP(AC81,P70:T79,5)</f>
        <v>1.4212383639180385E-3</v>
      </c>
      <c r="AD89" s="60">
        <f>SQRT($W$41*VLOOKUP(AD81,$P$34:$W$43,8))*(1-$U$27)*T77*VLOOKUP(AD81,P70:T79,5)</f>
        <v>1.4164462537295537E-3</v>
      </c>
      <c r="AE89" s="60">
        <f>SQRT($W$41*VLOOKUP(AE81,$P$34:$W$43,8))*(1-$V$27)*T77*VLOOKUP(AE81,P70:T79,5)</f>
        <v>8.2499048059518805E-4</v>
      </c>
      <c r="AF89" s="60">
        <f>SQRT($W$41*VLOOKUP(AF81,$P$34:$W$43,8))*(1-$W$27)*T77*VLOOKUP(AF81,P70:T79,5)</f>
        <v>8.5754037726038859E-3</v>
      </c>
      <c r="AG89" s="60">
        <f>SQRT($W$41*VLOOKUP(AG81,$P$34:$W$43,8))*(1-$X$27)*T77*VLOOKUP(AG81,P70:T79,5)</f>
        <v>5.0186605234189552E-3</v>
      </c>
      <c r="AH89" s="60">
        <f>SQRT($W$41*VLOOKUP(AH81,$P$34:$W$43,8))*(1-$Y$27)*T77*VLOOKUP(AH81,P70:T79,5)</f>
        <v>2.5848002742534862E-3</v>
      </c>
      <c r="AI89" s="87">
        <f>SQRT($W$41*VLOOKUP(AI81,$P$34:$W$43,8))*(1-$Z$27)*T77*VLOOKUP(AI81,P70:T79,5)</f>
        <v>4.1033799663043368E-3</v>
      </c>
      <c r="AJ89" s="89">
        <f>$X$41*T77</f>
        <v>2.9626309217733725E-6</v>
      </c>
      <c r="AK89" s="59" t="s">
        <v>582</v>
      </c>
      <c r="AL89" s="61">
        <f>AL85*AL86/6-AL87/2-AL85^3/27</f>
        <v>1.9976057913170989E-2</v>
      </c>
      <c r="AM89" s="61"/>
      <c r="AN89" s="66" t="s">
        <v>573</v>
      </c>
      <c r="AO89" s="61" t="e">
        <f>2*SQRT(AL90)*COS(AO88/3)-AL85/3</f>
        <v>#NUM!</v>
      </c>
      <c r="AP89" s="69" t="e">
        <f>AO89^3+AL85*AO89^2+AL86*AO89+AL87</f>
        <v>#NUM!</v>
      </c>
      <c r="AQ89" s="50"/>
      <c r="AR89" s="65"/>
      <c r="AS89" s="65"/>
      <c r="AT89" s="65"/>
      <c r="AU89" s="65"/>
      <c r="AV89" s="81"/>
      <c r="AW89" s="59">
        <v>8</v>
      </c>
      <c r="AX89" s="61">
        <f t="shared" si="42"/>
        <v>9.4229912225680806E-2</v>
      </c>
      <c r="AY89" s="61">
        <f>SUMPRODUCT(T70:T79,$BE$34:$BE$43)</f>
        <v>0.46187823743304024</v>
      </c>
      <c r="AZ89" s="68">
        <f>IF($AA$14,EXP((AX89/AL83)*(AU87-1)-LN(AU87-AL83)-AL82*(2*AY89/AL82-AX89/AL83)*LN((AU87+2.41421536*AL83)/(AU87-0.41421536*AL83))/(AL83*2.82842713)      ),1)</f>
        <v>0.63140740238505455</v>
      </c>
    </row>
    <row r="90" spans="16:52" x14ac:dyDescent="0.25">
      <c r="P90" s="78">
        <v>9</v>
      </c>
      <c r="Q90" s="60"/>
      <c r="R90" s="60"/>
      <c r="S90" s="60">
        <f>$Z$15*$BJ$42/AZ90</f>
        <v>5.5024420099526454E-2</v>
      </c>
      <c r="T90" s="61">
        <f>S90/S92</f>
        <v>5.5029038470074086E-2</v>
      </c>
      <c r="U90" s="62"/>
      <c r="V90" s="62" t="s">
        <v>592</v>
      </c>
      <c r="W90" s="60"/>
      <c r="X90" s="63"/>
      <c r="Y90" s="61"/>
      <c r="Z90" s="86">
        <f>SQRT($W$42*VLOOKUP(Z81,$P$34:$W$43,8))*(1-$Q$28)*T78*VLOOKUP(Z81,P70:T79,5)</f>
        <v>3.3594381849896488E-3</v>
      </c>
      <c r="AA90" s="60">
        <f>SQRT($W$42*VLOOKUP(AA81,$P$34:$W$43,8))*(1-$R$28)*T78*VLOOKUP(AA81,P70:T79,5)</f>
        <v>2.1077164632120316E-3</v>
      </c>
      <c r="AB90" s="60">
        <f>SQRT($W$42*VLOOKUP(AB81,$P$34:$W$43,8))*(1-$S$28)*T78*VLOOKUP(AB81,P70:T79,5)</f>
        <v>1.2578488962919254E-3</v>
      </c>
      <c r="AC90" s="60">
        <f>SQRT($W$42*VLOOKUP(AC81,$P$34:$W$43,8))*(1-$T$28)*T78*VLOOKUP(AC81,P70:T79,5)</f>
        <v>9.3571150122686339E-4</v>
      </c>
      <c r="AD90" s="60">
        <f>SQRT($W$42*VLOOKUP(AD81,$P$34:$W$43,8))*(1-$U$28)*T78*VLOOKUP(AD81,P70:T79,5)</f>
        <v>8.7492705709505292E-4</v>
      </c>
      <c r="AE90" s="60">
        <f>SQRT($W$42*VLOOKUP(AE81,$P$34:$W$43,8))*(1-$V$28)*T78*VLOOKUP(AE81,P70:T79,5)</f>
        <v>5.0250084207610103E-4</v>
      </c>
      <c r="AF90" s="60">
        <f>SQRT($W$42*VLOOKUP(AF81,$P$34:$W$43,8))*(1-$W$28)*T78*VLOOKUP(AF81,P70:T79,5)</f>
        <v>3.9612803769052676E-3</v>
      </c>
      <c r="AG90" s="60">
        <f>SQRT($W$42*VLOOKUP(AG81,$P$34:$W$43,8))*(1-$X$28)*T78*VLOOKUP(AG81,P70:T79,5)</f>
        <v>2.5848002742534862E-3</v>
      </c>
      <c r="AH90" s="60">
        <f>SQRT($W$42*VLOOKUP(AH81,$P$34:$W$43,8))*(1-$Y$28)*T78*VLOOKUP(AH81,P70:T79,5)</f>
        <v>1.6340882382308286E-3</v>
      </c>
      <c r="AI90" s="87">
        <f>SQRT($W$42*VLOOKUP(AI81,$P$34:$W$43,8))*(1-$Z$28)*T78*VLOOKUP(AI81,P70:T79,5)</f>
        <v>2.4782532896631087E-3</v>
      </c>
      <c r="AJ90" s="89">
        <f>$X$42*T78</f>
        <v>1.4679643303952281E-6</v>
      </c>
      <c r="AK90" s="59" t="s">
        <v>558</v>
      </c>
      <c r="AL90" s="61">
        <f>AL85^2/9-AL86/3</f>
        <v>4.1369178277937478E-2</v>
      </c>
      <c r="AM90" s="61"/>
      <c r="AN90" s="66" t="s">
        <v>574</v>
      </c>
      <c r="AO90" s="61" t="e">
        <f>2*SQRT(AL90)*COS((AO88+2*PI())/3)-AL85/3</f>
        <v>#NUM!</v>
      </c>
      <c r="AP90" s="69" t="e">
        <f>AO90^3+AO90^2*AL85+AO90*AL86+AL87</f>
        <v>#NUM!</v>
      </c>
      <c r="AQ90" s="50"/>
      <c r="AR90" s="65"/>
      <c r="AS90" s="50"/>
      <c r="AT90" s="65"/>
      <c r="AU90" s="65"/>
      <c r="AV90" s="81"/>
      <c r="AW90" s="59">
        <v>9</v>
      </c>
      <c r="AX90" s="61">
        <f t="shared" si="42"/>
        <v>9.5418812217132221E-2</v>
      </c>
      <c r="AY90" s="61">
        <f>SUMPRODUCT(T70:T79,$BF$34:$BF$43)</f>
        <v>0.52527233782248628</v>
      </c>
      <c r="AZ90" s="68">
        <f>IF($AA$15,EXP((AX90/AL83)*(AU87-1)-LN(AU87-AL83)-AL82*(2*AY90/AL82-AX90/AL83)*LN((AU87+2.41421536*AL83)/(AU87-0.41421536*AL83))/(AL83*2.82842713)      ),1)</f>
        <v>0.54573237242947348</v>
      </c>
    </row>
    <row r="91" spans="16:52" x14ac:dyDescent="0.25">
      <c r="P91" s="78">
        <v>10</v>
      </c>
      <c r="Q91" s="60"/>
      <c r="R91" s="60"/>
      <c r="S91" s="60">
        <f>$Z$16*$BJ$43/AZ91</f>
        <v>8.8280312218477916E-2</v>
      </c>
      <c r="T91" s="61">
        <f>S91/S92</f>
        <v>8.8287721859381857E-2</v>
      </c>
      <c r="U91" s="62"/>
      <c r="V91" s="96">
        <f>ABS(S80-S92)</f>
        <v>3.0230468814651523E-4</v>
      </c>
      <c r="W91" s="60"/>
      <c r="X91" s="63"/>
      <c r="Y91" s="61"/>
      <c r="Z91" s="86">
        <f>SQRT($W$43*VLOOKUP(Z81,$P$34:$W$43,8))*(1-$Q$29)*T79*VLOOKUP(Z81,P70:T79,5)</f>
        <v>5.4425471223502322E-3</v>
      </c>
      <c r="AA91" s="60">
        <f>SQRT($W$43*VLOOKUP(AA81,$P$34:$W$43,8))*(1-$R$29)*T79*VLOOKUP(AA81,P70:T79,5)</f>
        <v>3.4559911354289756E-3</v>
      </c>
      <c r="AB91" s="60">
        <f>SQRT($W$43*VLOOKUP(AB81,$P$34:$W$43,8))*(1-$S$29)*T79*VLOOKUP(AB81,P70:T79,5)</f>
        <v>2.0912627048276303E-3</v>
      </c>
      <c r="AC91" s="60">
        <f>SQRT($W$43*VLOOKUP(AC81,$P$34:$W$43,8))*(1-$T$29)*T79*VLOOKUP(AC81,P70:T79,5)</f>
        <v>1.288256472972738E-3</v>
      </c>
      <c r="AD91" s="60">
        <f>SQRT($W$43*VLOOKUP(AD81,$P$34:$W$43,8))*(1-$U$29)*T79*VLOOKUP(AD81,P70:T79,5)</f>
        <v>1.3929369450491975E-3</v>
      </c>
      <c r="AE91" s="60">
        <f>SQRT($W$43*VLOOKUP(AE81,$P$34:$W$43,8))*(1-$V$29)*T79*VLOOKUP(AE81,P70:T79,5)</f>
        <v>8.1333112093012814E-4</v>
      </c>
      <c r="AF91" s="60">
        <f>SQRT($W$43*VLOOKUP(AF81,$P$34:$W$43,8))*(1-$W$29)*T79*VLOOKUP(AF81,P70:T79,5)</f>
        <v>6.6724276263673381E-3</v>
      </c>
      <c r="AG91" s="60">
        <f>SQRT($W$43*VLOOKUP(AG81,$P$34:$W$43,8))*(1-$X$29)*T79*VLOOKUP(AG81,P70:T79,5)</f>
        <v>4.1033799663043368E-3</v>
      </c>
      <c r="AH91" s="60">
        <f>SQRT($W$43*VLOOKUP(AH81,$P$34:$W$43,8))*(1-$Y$29)*T79*VLOOKUP(AH81,P70:T79,5)</f>
        <v>2.4782532896631087E-3</v>
      </c>
      <c r="AI91" s="87">
        <f>SQRT($W$43*VLOOKUP(AI81,$P$34:$W$43,8))*(1-$Z$29)*T79*VLOOKUP(AI81,P70:T79,5)</f>
        <v>3.7585114585828427E-3</v>
      </c>
      <c r="AJ91" s="89">
        <f>$X$43*T79</f>
        <v>3.1733943217995682E-6</v>
      </c>
      <c r="AK91" s="59" t="s">
        <v>72</v>
      </c>
      <c r="AL91" s="63">
        <f>AL89^2-AL90^3</f>
        <v>3.2824330938854406E-4</v>
      </c>
      <c r="AM91" s="61"/>
      <c r="AN91" s="66" t="s">
        <v>575</v>
      </c>
      <c r="AO91" s="61" t="e">
        <f>2*SQRT(AL90)*COS((AO88+4*PI())/3)-AL85/3</f>
        <v>#NUM!</v>
      </c>
      <c r="AP91" s="69" t="e">
        <f>AO91^3+AO91^2*AL85+AL86*AO91+AL87</f>
        <v>#NUM!</v>
      </c>
      <c r="AQ91" s="50"/>
      <c r="AR91" s="65"/>
      <c r="AS91" s="50"/>
      <c r="AT91" s="65"/>
      <c r="AU91" s="65"/>
      <c r="AV91" s="81"/>
      <c r="AW91" s="59">
        <v>10</v>
      </c>
      <c r="AX91" s="61">
        <f t="shared" si="42"/>
        <v>0.12813543860615031</v>
      </c>
      <c r="AY91" s="61">
        <f>SUMPRODUCT(T70:T79,$BG$34:$BG$43)</f>
        <v>0.52178132609950789</v>
      </c>
      <c r="AZ91" s="68">
        <f>IF($AA$16,EXP((AX91/AL83)*(AU87-1)-LN(AU87-AL83)-AL82*(2*AY91/AL82-AX91/AL83)*LN((AU87+2.41421536*AL83)/(AU87-0.41421536*AL83))/(AL83*2.82842713)      ),1)</f>
        <v>0.58723755436421043</v>
      </c>
    </row>
    <row r="92" spans="16:52" x14ac:dyDescent="0.25">
      <c r="P92" s="79"/>
      <c r="Q92" s="71"/>
      <c r="R92" s="71"/>
      <c r="S92" s="94">
        <f>SUM(S82:S91)</f>
        <v>0.99991607393703341</v>
      </c>
      <c r="T92" s="72">
        <f>SUM(T82:T91)</f>
        <v>1</v>
      </c>
      <c r="U92" s="73"/>
      <c r="V92" s="73"/>
      <c r="W92" s="73"/>
      <c r="X92" s="73"/>
      <c r="Y92" s="73"/>
      <c r="Z92" s="70"/>
      <c r="AA92" s="73"/>
      <c r="AB92" s="73"/>
      <c r="AC92" s="73"/>
      <c r="AD92" s="73"/>
      <c r="AE92" s="73"/>
      <c r="AF92" s="73"/>
      <c r="AG92" s="73"/>
      <c r="AH92" s="73"/>
      <c r="AI92" s="88">
        <f>SUM(Z82:AI91)</f>
        <v>0.27026134551167319</v>
      </c>
      <c r="AJ92" s="91">
        <f>SUM(AJ82:AJ91)</f>
        <v>3.0514782824006975E-5</v>
      </c>
      <c r="AK92" s="70"/>
      <c r="AL92" s="73"/>
      <c r="AM92" s="74"/>
      <c r="AN92" s="75"/>
      <c r="AO92" s="74"/>
      <c r="AP92" s="74"/>
      <c r="AQ92" s="76"/>
      <c r="AR92" s="73"/>
      <c r="AS92" s="76"/>
      <c r="AT92" s="73"/>
      <c r="AU92" s="73"/>
      <c r="AV92" s="80"/>
      <c r="AW92" s="70"/>
      <c r="AX92" s="73"/>
      <c r="AY92" s="73"/>
      <c r="AZ92" s="80"/>
    </row>
    <row r="93" spans="16:52" x14ac:dyDescent="0.25">
      <c r="P93" s="92">
        <f>P81+1</f>
        <v>5</v>
      </c>
      <c r="Q93" s="55"/>
      <c r="R93" s="55"/>
      <c r="S93" s="55"/>
      <c r="T93" s="55" t="s">
        <v>560</v>
      </c>
      <c r="U93" s="56"/>
      <c r="V93" s="56"/>
      <c r="W93" s="57"/>
      <c r="X93" s="57"/>
      <c r="Y93" s="57"/>
      <c r="Z93" s="54">
        <v>1</v>
      </c>
      <c r="AA93" s="55">
        <v>2</v>
      </c>
      <c r="AB93" s="55">
        <v>3</v>
      </c>
      <c r="AC93" s="55">
        <v>4</v>
      </c>
      <c r="AD93" s="55">
        <v>5</v>
      </c>
      <c r="AE93" s="55">
        <v>6</v>
      </c>
      <c r="AF93" s="55">
        <v>7</v>
      </c>
      <c r="AG93" s="55">
        <v>8</v>
      </c>
      <c r="AH93" s="55">
        <v>9</v>
      </c>
      <c r="AI93" s="58">
        <v>10</v>
      </c>
      <c r="AJ93" s="90"/>
      <c r="AK93" s="54"/>
      <c r="AL93" s="55"/>
      <c r="AM93" s="55"/>
      <c r="AN93" s="55"/>
      <c r="AO93" s="55"/>
      <c r="AP93" s="55"/>
      <c r="AQ93" s="55"/>
      <c r="AR93" s="55"/>
      <c r="AS93" s="55"/>
      <c r="AT93" s="55"/>
      <c r="AU93" s="55"/>
      <c r="AV93" s="58"/>
      <c r="AW93" s="54"/>
      <c r="AX93" s="55" t="s">
        <v>565</v>
      </c>
      <c r="AY93" s="55" t="s">
        <v>577</v>
      </c>
      <c r="AZ93" s="58" t="s">
        <v>590</v>
      </c>
    </row>
    <row r="94" spans="16:52" x14ac:dyDescent="0.25">
      <c r="P94" s="78">
        <v>1</v>
      </c>
      <c r="Q94" s="60"/>
      <c r="R94" s="60"/>
      <c r="S94" s="60">
        <f>$Z$7*$BJ$34/AZ94</f>
        <v>0.19933730444806716</v>
      </c>
      <c r="T94" s="61">
        <f>S94/S104</f>
        <v>0.1993443190685264</v>
      </c>
      <c r="U94" s="62"/>
      <c r="V94" s="62"/>
      <c r="W94" s="60"/>
      <c r="X94" s="63"/>
      <c r="Y94" s="61"/>
      <c r="Z94" s="86">
        <f>SQRT($W$34*VLOOKUP(Z93,$P$34:$W$43,8))*(1-$Q$20)*T82*VLOOKUP(Z93,P82:T91,5)</f>
        <v>8.1820439488926953E-3</v>
      </c>
      <c r="AA94" s="60">
        <f>SQRT($W$34*VLOOKUP(AA93,$P$34:$W$43,8))*(1-$R$20)*T82*VLOOKUP(AA93,P82:T91,5)</f>
        <v>5.2207623820556669E-3</v>
      </c>
      <c r="AB94" s="60">
        <f>SQRT($W$34*VLOOKUP(AB93,$P$34:$W$43,8))*(1-$S$20)*T82*VLOOKUP(AB93,P82:T91,5)</f>
        <v>3.1208063724255889E-3</v>
      </c>
      <c r="AC94" s="60">
        <f>SQRT($W$34*VLOOKUP(AC93,$P$34:$W$43,8))*(1-$T$20)*T82*VLOOKUP(AC93,P82:T91,5)</f>
        <v>2.1418025038518569E-3</v>
      </c>
      <c r="AD94" s="60">
        <f>SQRT($W$34*VLOOKUP(AD93,$P$34:$W$43,8))*(1-$U$20)*T82*VLOOKUP(AD93,P82:T91,5)</f>
        <v>2.0766802800305591E-3</v>
      </c>
      <c r="AE94" s="60">
        <f>SQRT($W$34*VLOOKUP(AE93,$P$34:$W$43,8))*(1-$V$20)*T82*VLOOKUP(AE93,P82:T91,5)</f>
        <v>1.2311763821043886E-3</v>
      </c>
      <c r="AF94" s="60">
        <f>SQRT($W$34*VLOOKUP(AF93,$P$34:$W$43,8))*(1-$W$20)*T82*VLOOKUP(AF93,P82:T91,5)</f>
        <v>1.0309392487524638E-2</v>
      </c>
      <c r="AG94" s="60">
        <f>SQRT($W$34*VLOOKUP(AG93,$P$34:$W$43,8))*(1-$X$20)*T82*VLOOKUP(AG93,P82:T91,5)</f>
        <v>5.8423830055749056E-3</v>
      </c>
      <c r="AH94" s="60">
        <f>SQRT($W$34*VLOOKUP(AH93,$P$34:$W$43,8))*(1-$Y$20)*T82*VLOOKUP(AH93,P82:T91,5)</f>
        <v>3.3916509937286206E-3</v>
      </c>
      <c r="AI94" s="87">
        <f>SQRT($W$34*VLOOKUP(AI93,$P$34:$W$43,8))*(1-$Z$20)*T82*VLOOKUP(AI93,P82:T91,5)</f>
        <v>5.4762315426988796E-3</v>
      </c>
      <c r="AJ94" s="89">
        <f>$X$34*T82</f>
        <v>5.3495298584162005E-6</v>
      </c>
      <c r="AK94" s="59" t="s">
        <v>69</v>
      </c>
      <c r="AL94" s="60">
        <f>$Q$44*AI104*100000/($T$3*$AE$9)^2</f>
        <v>0.39698161598941284</v>
      </c>
      <c r="AM94" s="65" t="s">
        <v>583</v>
      </c>
      <c r="AN94" s="66" t="s">
        <v>573</v>
      </c>
      <c r="AO94" s="61">
        <f>(AL101+SQRT(AL103))^(1/3)+(AL101-SQRT(AL103))^(1/3)-AL97/3</f>
        <v>0.7515588387617389</v>
      </c>
      <c r="AP94" s="63">
        <f>AO94^3+AL97*AO94^2+AL98*AO94+AL99</f>
        <v>5.5511151231257827E-17</v>
      </c>
      <c r="AQ94" s="65" t="s">
        <v>573</v>
      </c>
      <c r="AR94" s="61">
        <f>IF(AL103&gt;=0,AO94,AO101)</f>
        <v>0.7515588387617389</v>
      </c>
      <c r="AS94" s="61">
        <f>IF(AR94&lt;AR95,AR95,AR94)</f>
        <v>0.7515588387617389</v>
      </c>
      <c r="AT94" s="61">
        <f>AS94</f>
        <v>0.7515588387617389</v>
      </c>
      <c r="AU94" s="67">
        <f>IF(AT94&lt;AT95,AT95,AT94)</f>
        <v>0.7515588387617389</v>
      </c>
      <c r="AV94" s="81"/>
      <c r="AW94" s="59">
        <v>1</v>
      </c>
      <c r="AX94" s="61">
        <f>AX82</f>
        <v>9.4673405543509462E-2</v>
      </c>
      <c r="AY94" s="61">
        <f>SUMPRODUCT(T82:T91,$AX$34:$AX$43)</f>
        <v>0.34120896837025227</v>
      </c>
      <c r="AZ94" s="68">
        <f>IF($AA$7,EXP((AX94/AL95)*(AU99-1)-LN(AU99-AL95)-AL94*(2*AY94/AL94-AX94/AL95)*LN((AU99+2.41421536*AL95)/(AU99-0.41421536*AL95))/(AL95*2.82842713)      ),1)</f>
        <v>0.8434707289194816</v>
      </c>
    </row>
    <row r="95" spans="16:52" x14ac:dyDescent="0.25">
      <c r="P95" s="78">
        <v>2</v>
      </c>
      <c r="Q95" s="60"/>
      <c r="R95" s="60"/>
      <c r="S95" s="60">
        <f>$Z$8*$BJ$35/AZ95</f>
        <v>7.3668441969119258E-2</v>
      </c>
      <c r="T95" s="61">
        <f>S95/S104</f>
        <v>7.3671034339682653E-2</v>
      </c>
      <c r="U95" s="62"/>
      <c r="V95" s="62"/>
      <c r="W95" s="60"/>
      <c r="X95" s="63"/>
      <c r="Y95" s="61"/>
      <c r="Z95" s="86">
        <f>SQRT($W$35*VLOOKUP(Z93,$P$34:$W$43,8))*(1-$Q$21)*T83*VLOOKUP(Z93,P82:T91,5)</f>
        <v>5.2207623820556661E-3</v>
      </c>
      <c r="AA95" s="60">
        <f>SQRT($W$35*VLOOKUP(AA93,$P$34:$W$43,8))*(1-$R$21)*T83*VLOOKUP(AA93,P82:T91,5)</f>
        <v>3.313985820290387E-3</v>
      </c>
      <c r="AB95" s="60">
        <f>SQRT($W$35*VLOOKUP(AB93,$P$34:$W$43,8))*(1-$S$21)*T83*VLOOKUP(AB93,P82:T91,5)</f>
        <v>2.0121314130559158E-3</v>
      </c>
      <c r="AC95" s="60">
        <f>SQRT($W$35*VLOOKUP(AC93,$P$34:$W$43,8))*(1-$T$21)*T83*VLOOKUP(AC93,P82:T91,5)</f>
        <v>1.2488409850588847E-3</v>
      </c>
      <c r="AD95" s="60">
        <f>SQRT($W$35*VLOOKUP(AD93,$P$34:$W$43,8))*(1-$U$21)*T83*VLOOKUP(AD93,P82:T91,5)</f>
        <v>1.3654532993744673E-3</v>
      </c>
      <c r="AE95" s="60">
        <f>SQRT($W$35*VLOOKUP(AE93,$P$34:$W$43,8))*(1-$V$21)*T83*VLOOKUP(AE93,P82:T91,5)</f>
        <v>7.9573663617286418E-4</v>
      </c>
      <c r="AF95" s="60">
        <f>SQRT($W$35*VLOOKUP(AF93,$P$34:$W$43,8))*(1-$W$21)*T83*VLOOKUP(AF93,P82:T91,5)</f>
        <v>6.4229696841300232E-3</v>
      </c>
      <c r="AG95" s="60">
        <f>SQRT($W$35*VLOOKUP(AG93,$P$34:$W$43,8))*(1-$X$21)*T83*VLOOKUP(AG93,P82:T91,5)</f>
        <v>3.5532062179141843E-3</v>
      </c>
      <c r="AH95" s="60">
        <f>SQRT($W$35*VLOOKUP(AH93,$P$34:$W$43,8))*(1-$Y$21)*T83*VLOOKUP(AH93,P82:T91,5)</f>
        <v>2.1601670282723165E-3</v>
      </c>
      <c r="AI95" s="87">
        <f>SQRT($W$35*VLOOKUP(AI93,$P$34:$W$43,8))*(1-$Z$21)*T83*VLOOKUP(AI93,P82:T91,5)</f>
        <v>3.5300663435318502E-3</v>
      </c>
      <c r="AJ95" s="89">
        <f>$X$35*T83</f>
        <v>2.9656614164998198E-6</v>
      </c>
      <c r="AK95" s="59" t="s">
        <v>65</v>
      </c>
      <c r="AL95" s="60">
        <f>AJ104*$Q$44*100000/($T$3*$AE$9)</f>
        <v>0.10828163580360921</v>
      </c>
      <c r="AM95" s="61"/>
      <c r="AN95" s="66" t="s">
        <v>574</v>
      </c>
      <c r="AO95" s="66" t="e">
        <f>1/0</f>
        <v>#DIV/0!</v>
      </c>
      <c r="AP95" s="61"/>
      <c r="AQ95" s="65" t="s">
        <v>574</v>
      </c>
      <c r="AR95" s="66">
        <f>IF(AL103&gt;=0,0,AO102)</f>
        <v>0</v>
      </c>
      <c r="AS95" s="61">
        <f>IF(AR94&lt;AR95,AR94,AR95)</f>
        <v>0</v>
      </c>
      <c r="AT95" s="61">
        <f>IF(AS95&lt;AS96,AS96,AS95)</f>
        <v>0</v>
      </c>
      <c r="AU95" s="67">
        <f>IF(AT94&lt;AT95,AT94,AT95)</f>
        <v>0</v>
      </c>
      <c r="AV95" s="81"/>
      <c r="AW95" s="59">
        <v>2</v>
      </c>
      <c r="AX95" s="61">
        <f t="shared" ref="AX95:AX103" si="43">AX83</f>
        <v>0.14288378647094405</v>
      </c>
      <c r="AY95" s="61">
        <f>SUMPRODUCT(T82:T91,$AY$34:$AY$43)</f>
        <v>0.58555897469005336</v>
      </c>
      <c r="AZ95" s="68">
        <f>IF($AA$8,EXP((AX95/AL95)*(AU99-1)-LN(AU99-AL95)-AL94*(2*AY95/AL94-AX95/AL95)*LN((AU99+2.41421536*AL95)/(AU99-0.41421536*AL95))/(AL95*2.82842713)      ),1)</f>
        <v>0.52332309840913671</v>
      </c>
    </row>
    <row r="96" spans="16:52" x14ac:dyDescent="0.25">
      <c r="P96" s="78">
        <v>3</v>
      </c>
      <c r="Q96" s="60"/>
      <c r="R96" s="60"/>
      <c r="S96" s="60">
        <f>$Z$9*$BJ$36/AZ96</f>
        <v>3.2861419440269719E-2</v>
      </c>
      <c r="T96" s="61">
        <f>S96/S104</f>
        <v>3.2862575823846607E-2</v>
      </c>
      <c r="U96" s="62"/>
      <c r="V96" s="62"/>
      <c r="W96" s="60"/>
      <c r="X96" s="63"/>
      <c r="Y96" s="61"/>
      <c r="Z96" s="86">
        <f>SQRT($W$36*VLOOKUP(Z93,$P$34:$W$43,8))*(1-$Q$22)*T84*VLOOKUP(Z93,P82:T91,5)</f>
        <v>3.1208063724255889E-3</v>
      </c>
      <c r="AA96" s="60">
        <f>SQRT($W$36*VLOOKUP(AA93,$P$34:$W$43,8))*(1-$R$22)*T84*VLOOKUP(AA93,P82:T91,5)</f>
        <v>2.0121314130559158E-3</v>
      </c>
      <c r="AB96" s="60">
        <f>SQRT($W$36*VLOOKUP(AB93,$P$34:$W$43,8))*(1-$S$22)*T84*VLOOKUP(AB93,P82:T91,5)</f>
        <v>1.2243850281560666E-3</v>
      </c>
      <c r="AC96" s="60">
        <f>SQRT($W$36*VLOOKUP(AC93,$P$34:$W$43,8))*(1-$T$22)*T84*VLOOKUP(AC93,P82:T91,5)</f>
        <v>8.3692560173334271E-4</v>
      </c>
      <c r="AD96" s="60">
        <f>SQRT($W$36*VLOOKUP(AD93,$P$34:$W$43,8))*(1-$U$22)*T84*VLOOKUP(AD93,P82:T91,5)</f>
        <v>8.3087332995660066E-4</v>
      </c>
      <c r="AE96" s="60">
        <f>SQRT($W$36*VLOOKUP(AE93,$P$34:$W$43,8))*(1-$V$22)*T84*VLOOKUP(AE93,P82:T91,5)</f>
        <v>4.7446101832198864E-4</v>
      </c>
      <c r="AF96" s="60">
        <f>SQRT($W$36*VLOOKUP(AF93,$P$34:$W$43,8))*(1-$W$22)*T84*VLOOKUP(AF93,P82:T91,5)</f>
        <v>3.7653762169052472E-3</v>
      </c>
      <c r="AG96" s="60">
        <f>SQRT($W$36*VLOOKUP(AG93,$P$34:$W$43,8))*(1-$X$22)*T84*VLOOKUP(AG93,P82:T91,5)</f>
        <v>2.1799120710077032E-3</v>
      </c>
      <c r="AH96" s="60">
        <f>SQRT($W$36*VLOOKUP(AH93,$P$34:$W$43,8))*(1-$Y$22)*T84*VLOOKUP(AH93,P82:T91,5)</f>
        <v>1.3065735186465854E-3</v>
      </c>
      <c r="AI96" s="87">
        <f>SQRT($W$36*VLOOKUP(AI93,$P$34:$W$43,8))*(1-$Z$22)*T84*VLOOKUP(AI93,P82:T91,5)</f>
        <v>2.1649559968401687E-3</v>
      </c>
      <c r="AJ96" s="89">
        <f>$X$36*T84</f>
        <v>1.8327515567903883E-6</v>
      </c>
      <c r="AK96" s="82"/>
      <c r="AL96" s="65"/>
      <c r="AM96" s="61"/>
      <c r="AN96" s="66" t="s">
        <v>575</v>
      </c>
      <c r="AO96" s="66" t="e">
        <f>1/0</f>
        <v>#DIV/0!</v>
      </c>
      <c r="AP96" s="61"/>
      <c r="AQ96" s="65" t="s">
        <v>575</v>
      </c>
      <c r="AR96" s="66">
        <f>IF(AL103&gt;=0,0,AO103)</f>
        <v>0</v>
      </c>
      <c r="AS96" s="61">
        <f>AR96</f>
        <v>0</v>
      </c>
      <c r="AT96" s="61">
        <f>IF(AS95&lt;AS96,AS95,AS96)</f>
        <v>0</v>
      </c>
      <c r="AU96" s="67">
        <f>AT96</f>
        <v>0</v>
      </c>
      <c r="AV96" s="81"/>
      <c r="AW96" s="59">
        <v>3</v>
      </c>
      <c r="AX96" s="61">
        <f t="shared" si="43"/>
        <v>0.1990278447156619</v>
      </c>
      <c r="AY96" s="61">
        <f>SUMPRODUCT(T82:T91,$AZ$34:$AZ$43)</f>
        <v>0.79824560750607487</v>
      </c>
      <c r="AZ96" s="68">
        <f>IF($AA$9,EXP((AX96/AL95)*(AU99-1)-LN(AU99-AL95)-AL94*(2*AY96/AL94-AX96/AL95)*LN((AU99+2.41421536*AL95)/(AU99-0.41421536*AL95))/(AL95*2.82842713)      ),1)</f>
        <v>0.35542191276015656</v>
      </c>
    </row>
    <row r="97" spans="16:52" x14ac:dyDescent="0.25">
      <c r="P97" s="78">
        <v>4</v>
      </c>
      <c r="Q97" s="60"/>
      <c r="R97" s="60"/>
      <c r="S97" s="60">
        <f>$Z$10*$BJ$37/AZ97</f>
        <v>1.7847830458681612E-2</v>
      </c>
      <c r="T97" s="61">
        <f>S97/S104</f>
        <v>1.7848458518527385E-2</v>
      </c>
      <c r="U97" s="62"/>
      <c r="V97" s="62"/>
      <c r="W97" s="60"/>
      <c r="X97" s="63"/>
      <c r="Y97" s="61"/>
      <c r="Z97" s="86">
        <f>SQRT($W$37*VLOOKUP(Z93,$P$34:$W$43,8))*(1-$Q$23)*T85*VLOOKUP(Z93,P82:T91,5)</f>
        <v>2.1418025038518564E-3</v>
      </c>
      <c r="AA97" s="60">
        <f>SQRT($W$37*VLOOKUP(AA93,$P$34:$W$43,8))*(1-$R$23)*T85*VLOOKUP(AA93,P82:T91,5)</f>
        <v>1.2488409850588847E-3</v>
      </c>
      <c r="AB97" s="60">
        <f>SQRT($W$37*VLOOKUP(AB93,$P$34:$W$43,8))*(1-$S$23)*T85*VLOOKUP(AB93,P82:T91,5)</f>
        <v>8.369256017333426E-4</v>
      </c>
      <c r="AC97" s="60">
        <f>SQRT($W$37*VLOOKUP(AC93,$P$34:$W$43,8))*(1-$T$23)*T85*VLOOKUP(AC93,P82:T91,5)</f>
        <v>5.7587308297814624E-4</v>
      </c>
      <c r="AD97" s="60">
        <f>SQRT($W$37*VLOOKUP(AD93,$P$34:$W$43,8))*(1-$U$23)*T85*VLOOKUP(AD93,P82:T91,5)</f>
        <v>5.6563794069586682E-4</v>
      </c>
      <c r="AE97" s="60">
        <f>SQRT($W$37*VLOOKUP(AE93,$P$34:$W$43,8))*(1-$V$23)*T85*VLOOKUP(AE93,P82:T91,5)</f>
        <v>3.0957735440603805E-4</v>
      </c>
      <c r="AF97" s="60">
        <f>SQRT($W$37*VLOOKUP(AF93,$P$34:$W$43,8))*(1-$W$23)*T85*VLOOKUP(AF93,P82:T91,5)</f>
        <v>2.5970148390875069E-3</v>
      </c>
      <c r="AG97" s="60">
        <f>SQRT($W$37*VLOOKUP(AG93,$P$34:$W$43,8))*(1-$X$23)*T85*VLOOKUP(AG93,P82:T91,5)</f>
        <v>1.4793046794449182E-3</v>
      </c>
      <c r="AH97" s="60">
        <f>SQRT($W$37*VLOOKUP(AH93,$P$34:$W$43,8))*(1-$Y$23)*T85*VLOOKUP(AH93,P82:T91,5)</f>
        <v>9.8230910251006446E-4</v>
      </c>
      <c r="AI97" s="87">
        <f>SQRT($W$37*VLOOKUP(AI93,$P$34:$W$43,8))*(1-$Z$23)*T85*VLOOKUP(AI93,P82:T91,5)</f>
        <v>1.3478564357356573E-3</v>
      </c>
      <c r="AJ97" s="89">
        <f>$X$37*T85</f>
        <v>1.273354637558397E-6</v>
      </c>
      <c r="AK97" s="59" t="s">
        <v>570</v>
      </c>
      <c r="AL97" s="60">
        <f>AL95-1</f>
        <v>-0.89171836419639083</v>
      </c>
      <c r="AM97" s="61"/>
      <c r="AN97" s="66"/>
      <c r="AO97" s="61"/>
      <c r="AP97" s="61"/>
      <c r="AQ97" s="50"/>
      <c r="AR97" s="65"/>
      <c r="AS97" s="65"/>
      <c r="AT97" s="65"/>
      <c r="AU97" s="65"/>
      <c r="AV97" s="81"/>
      <c r="AW97" s="59">
        <v>4</v>
      </c>
      <c r="AX97" s="61">
        <f t="shared" si="43"/>
        <v>0.25569541720662459</v>
      </c>
      <c r="AY97" s="61">
        <f>SUMPRODUCT(T82:T91,$BA$34:$BA$43)</f>
        <v>0.99563665576607641</v>
      </c>
      <c r="AZ97" s="68">
        <f>IF($AA$10,EXP((AX97/AL95)*(AU99-1)-LN(AU99-AL95)-AL94*(2*AY97/AL94-AX97/AL95)*LN((AU99+2.41421536*AL95)/(AU99-0.41421536*AL95))/(AL95*2.82842713)      ),1)</f>
        <v>0.25049235794264924</v>
      </c>
    </row>
    <row r="98" spans="16:52" x14ac:dyDescent="0.25">
      <c r="P98" s="78">
        <v>5</v>
      </c>
      <c r="Q98" s="60"/>
      <c r="R98" s="60"/>
      <c r="S98" s="60">
        <f>$Z$11*$BJ$38/AZ98</f>
        <v>1.813747521044445E-2</v>
      </c>
      <c r="T98" s="61">
        <f>S98/S104</f>
        <v>1.8138113462802894E-2</v>
      </c>
      <c r="U98" s="62"/>
      <c r="V98" s="62"/>
      <c r="W98" s="60"/>
      <c r="X98" s="63"/>
      <c r="Y98" s="61"/>
      <c r="Z98" s="86">
        <f>SQRT($W$38*VLOOKUP(Z93,$P$34:$W$43,8))*(1-$Q$24)*T86*VLOOKUP(Z93,P82:T91,5)</f>
        <v>2.0766802800305587E-3</v>
      </c>
      <c r="AA98" s="60">
        <f>SQRT($W$38*VLOOKUP(AA93,$P$34:$W$43,8))*(1-$R$24)*T86*VLOOKUP(AA93,P82:T91,5)</f>
        <v>1.3654532993744673E-3</v>
      </c>
      <c r="AB98" s="60">
        <f>SQRT($W$38*VLOOKUP(AB93,$P$34:$W$43,8))*(1-$S$24)*T86*VLOOKUP(AB93,P82:T91,5)</f>
        <v>8.3087332995660055E-4</v>
      </c>
      <c r="AC98" s="60">
        <f>SQRT($W$38*VLOOKUP(AC93,$P$34:$W$43,8))*(1-$T$24)*T86*VLOOKUP(AC93,P82:T91,5)</f>
        <v>5.6563794069586682E-4</v>
      </c>
      <c r="AD98" s="60">
        <f>SQRT($W$38*VLOOKUP(AD93,$P$34:$W$43,8))*(1-$U$24)*T86*VLOOKUP(AD93,P82:T91,5)</f>
        <v>5.5514050903326939E-4</v>
      </c>
      <c r="AE98" s="60">
        <f>SQRT($W$38*VLOOKUP(AE93,$P$34:$W$43,8))*(1-$V$24)*T86*VLOOKUP(AE93,P82:T91,5)</f>
        <v>3.2824360046571251E-4</v>
      </c>
      <c r="AF98" s="60">
        <f>SQRT($W$38*VLOOKUP(AF93,$P$34:$W$43,8))*(1-$W$24)*T86*VLOOKUP(AF93,P82:T91,5)</f>
        <v>2.4852600771816391E-3</v>
      </c>
      <c r="AG98" s="60">
        <f>SQRT($W$38*VLOOKUP(AG93,$P$34:$W$43,8))*(1-$X$24)*T86*VLOOKUP(AG93,P82:T91,5)</f>
        <v>1.4747200216007192E-3</v>
      </c>
      <c r="AH98" s="60">
        <f>SQRT($W$38*VLOOKUP(AH93,$P$34:$W$43,8))*(1-$Y$24)*T86*VLOOKUP(AH93,P82:T91,5)</f>
        <v>9.1874886479996801E-4</v>
      </c>
      <c r="AI98" s="87">
        <f>SQRT($W$38*VLOOKUP(AI93,$P$34:$W$43,8))*(1-$Z$24)*T86*VLOOKUP(AI93,P82:T91,5)</f>
        <v>1.4577784575440481E-3</v>
      </c>
      <c r="AJ98" s="89">
        <f>$X$38*T86</f>
        <v>1.2936115959230656E-6</v>
      </c>
      <c r="AK98" s="59" t="s">
        <v>571</v>
      </c>
      <c r="AL98" s="60">
        <f>AL94-3*AL95*AL95-2*AL95</f>
        <v>0.14524360642527803</v>
      </c>
      <c r="AM98" s="61" t="s">
        <v>584</v>
      </c>
      <c r="AN98" s="66" t="s">
        <v>585</v>
      </c>
      <c r="AO98" s="61">
        <f>AL101^2/AL102^3</f>
        <v>6.0748851176686953</v>
      </c>
      <c r="AP98" s="61"/>
      <c r="AQ98" s="50"/>
      <c r="AR98" s="65"/>
      <c r="AS98" s="65"/>
      <c r="AT98" s="65"/>
      <c r="AU98" s="65"/>
      <c r="AV98" s="81"/>
      <c r="AW98" s="59">
        <v>5</v>
      </c>
      <c r="AX98" s="61">
        <f t="shared" si="43"/>
        <v>0.25563778751671645</v>
      </c>
      <c r="AY98" s="61">
        <f>SUMPRODUCT(T82:T91,$BB$34:$BB$43)</f>
        <v>0.97766772654753265</v>
      </c>
      <c r="AZ98" s="68">
        <f>IF($AA$11,EXP((AX98/AL95)*(AU99-1)-LN(AU99-AL95)-AL94*(2*AY98/AL94-AX98/AL95)*LN((AU99+2.41421536*AL95)/(AU99-0.41421536*AL95))/(AL95*2.82842713)      ),1)</f>
        <v>0.26127115611373242</v>
      </c>
    </row>
    <row r="99" spans="16:52" x14ac:dyDescent="0.25">
      <c r="P99" s="78">
        <v>6</v>
      </c>
      <c r="Q99" s="60"/>
      <c r="R99" s="60"/>
      <c r="S99" s="60">
        <f>$Z$12*$BJ$39/AZ99</f>
        <v>8.5489467920903724E-3</v>
      </c>
      <c r="T99" s="61">
        <f>S99/S104</f>
        <v>8.5492476269854699E-3</v>
      </c>
      <c r="U99" s="62"/>
      <c r="V99" s="62"/>
      <c r="W99" s="60"/>
      <c r="X99" s="63"/>
      <c r="Y99" s="61"/>
      <c r="Z99" s="86">
        <f>SQRT($W$39*VLOOKUP(Z93,$P$34:$W$43,8))*(1-$Q$25)*T87*VLOOKUP(Z93,P82:T91,5)</f>
        <v>1.2311763821043886E-3</v>
      </c>
      <c r="AA99" s="60">
        <f>SQRT($W$39*VLOOKUP(AA93,$P$34:$W$43,8))*(1-$R$25)*T87*VLOOKUP(AA93,P82:T91,5)</f>
        <v>7.9573663617286429E-4</v>
      </c>
      <c r="AB99" s="60">
        <f>SQRT($W$39*VLOOKUP(AB93,$P$34:$W$43,8))*(1-$S$25)*T87*VLOOKUP(AB93,P82:T91,5)</f>
        <v>4.7446101832198864E-4</v>
      </c>
      <c r="AC99" s="60">
        <f>SQRT($W$39*VLOOKUP(AC93,$P$34:$W$43,8))*(1-$T$25)*T87*VLOOKUP(AC93,P82:T91,5)</f>
        <v>3.0957735440603805E-4</v>
      </c>
      <c r="AD99" s="60">
        <f>SQRT($W$39*VLOOKUP(AD93,$P$34:$W$43,8))*(1-$U$25)*T87*VLOOKUP(AD93,P82:T91,5)</f>
        <v>3.2824360046571256E-4</v>
      </c>
      <c r="AE99" s="60">
        <f>SQRT($W$39*VLOOKUP(AE93,$P$34:$W$43,8))*(1-$V$25)*T87*VLOOKUP(AE93,P82:T91,5)</f>
        <v>1.9408394720522417E-4</v>
      </c>
      <c r="AF99" s="60">
        <f>SQRT($W$39*VLOOKUP(AF93,$P$34:$W$43,8))*(1-$W$25)*T87*VLOOKUP(AF93,P82:T91,5)</f>
        <v>1.6223823639544524E-3</v>
      </c>
      <c r="AG99" s="60">
        <f>SQRT($W$39*VLOOKUP(AG93,$P$34:$W$43,8))*(1-$X$25)*T87*VLOOKUP(AG93,P82:T91,5)</f>
        <v>8.6979284197081206E-4</v>
      </c>
      <c r="AH99" s="60">
        <f>SQRT($W$39*VLOOKUP(AH93,$P$34:$W$43,8))*(1-$Y$25)*T87*VLOOKUP(AH93,P82:T91,5)</f>
        <v>5.3434183507611549E-4</v>
      </c>
      <c r="AI99" s="87">
        <f>SQRT($W$39*VLOOKUP(AI93,$P$34:$W$43,8))*(1-$Z$25)*T87*VLOOKUP(AI93,P82:T91,5)</f>
        <v>8.6195556223935107E-4</v>
      </c>
      <c r="AJ99" s="89">
        <f>$X$39*T87</f>
        <v>7.5464507184042478E-7</v>
      </c>
      <c r="AK99" s="59" t="s">
        <v>572</v>
      </c>
      <c r="AL99" s="60">
        <f>-1*AL94*AL95+AL95^2+AL95^3</f>
        <v>-2.9991313389342314E-2</v>
      </c>
      <c r="AM99" s="61"/>
      <c r="AN99" s="66" t="s">
        <v>586</v>
      </c>
      <c r="AO99" s="61" t="e">
        <f>SQRT(1-AO98)/SQRT(AO98)*AL101/ABS(AL101)</f>
        <v>#NUM!</v>
      </c>
      <c r="AP99" s="61"/>
      <c r="AQ99" s="50"/>
      <c r="AR99" s="65"/>
      <c r="AS99" s="65"/>
      <c r="AT99" s="65" t="s">
        <v>589</v>
      </c>
      <c r="AU99" s="61">
        <f>AU94</f>
        <v>0.7515588387617389</v>
      </c>
      <c r="AV99" s="81"/>
      <c r="AW99" s="59">
        <v>6</v>
      </c>
      <c r="AX99" s="61">
        <f t="shared" si="43"/>
        <v>0.31801295394703216</v>
      </c>
      <c r="AY99" s="61">
        <f>SUMPRODUCT(T82:T91,$BC$34:$BC$43)</f>
        <v>1.2485908394273582</v>
      </c>
      <c r="AZ99" s="68">
        <f>IF($AA$12,EXP((AX99/AL95)*(AU99-1)-LN(AU99-AL95)-AL94*(2*AY99/AL94-AX99/AL95)*LN((AU99+2.41421536*AL95)/(AU99-0.41421536*AL95))/(AL95*2.82842713)      ),1)</f>
        <v>0.15669547761493394</v>
      </c>
    </row>
    <row r="100" spans="16:52" x14ac:dyDescent="0.25">
      <c r="P100" s="78">
        <v>7</v>
      </c>
      <c r="Q100" s="60"/>
      <c r="R100" s="60"/>
      <c r="S100" s="60">
        <f>$Z$13*$BJ$40/AZ100</f>
        <v>0.39397599685475487</v>
      </c>
      <c r="T100" s="61">
        <f>S100/S104</f>
        <v>0.39398986075291298</v>
      </c>
      <c r="U100" s="62"/>
      <c r="V100" s="62"/>
      <c r="W100" s="60"/>
      <c r="X100" s="63"/>
      <c r="Y100" s="61"/>
      <c r="Z100" s="86">
        <f>SQRT($W$40*VLOOKUP(Z93,$P$34:$W$43,8))*(1-$Q$26)*T88*VLOOKUP(Z93,P82:T91,5)</f>
        <v>1.0309392487524638E-2</v>
      </c>
      <c r="AA100" s="60">
        <f>SQRT($W$40*VLOOKUP(AA93,$P$34:$W$43,8))*(1-$R$26)*T88*VLOOKUP(AA93,P82:T91,5)</f>
        <v>6.4229696841300241E-3</v>
      </c>
      <c r="AB100" s="60">
        <f>SQRT($W$40*VLOOKUP(AB93,$P$34:$W$43,8))*(1-$S$26)*T88*VLOOKUP(AB93,P82:T91,5)</f>
        <v>3.7653762169052476E-3</v>
      </c>
      <c r="AC100" s="60">
        <f>SQRT($W$40*VLOOKUP(AC93,$P$34:$W$43,8))*(1-$T$26)*T88*VLOOKUP(AC93,P82:T91,5)</f>
        <v>2.5970148390875073E-3</v>
      </c>
      <c r="AD100" s="60">
        <f>SQRT($W$40*VLOOKUP(AD93,$P$34:$W$43,8))*(1-$U$26)*T88*VLOOKUP(AD93,P82:T91,5)</f>
        <v>2.4852600771816391E-3</v>
      </c>
      <c r="AE100" s="60">
        <f>SQRT($W$40*VLOOKUP(AE93,$P$34:$W$43,8))*(1-$V$26)*T88*VLOOKUP(AE93,P82:T91,5)</f>
        <v>1.6223823639544524E-3</v>
      </c>
      <c r="AF100" s="60">
        <f>SQRT($W$40*VLOOKUP(AF93,$P$34:$W$43,8))*(1-$W$26)*T88*VLOOKUP(AF93,P82:T91,5)</f>
        <v>1.3837142964692852E-2</v>
      </c>
      <c r="AG100" s="60">
        <f>SQRT($W$40*VLOOKUP(AG93,$P$34:$W$43,8))*(1-$X$26)*T88*VLOOKUP(AG93,P82:T91,5)</f>
        <v>8.5088253919192117E-3</v>
      </c>
      <c r="AH100" s="60">
        <f>SQRT($W$40*VLOOKUP(AH93,$P$34:$W$43,8))*(1-$Y$26)*T88*VLOOKUP(AH93,P82:T91,5)</f>
        <v>3.9642963089450518E-3</v>
      </c>
      <c r="AI100" s="87">
        <f>SQRT($W$40*VLOOKUP(AI93,$P$34:$W$43,8))*(1-$Z$26)*T88*VLOOKUP(AI93,P82:T91,5)</f>
        <v>6.6550220673805656E-3</v>
      </c>
      <c r="AJ100" s="89">
        <f>$X$40*T88</f>
        <v>9.5211621668822964E-6</v>
      </c>
      <c r="AK100" s="82"/>
      <c r="AL100" s="65"/>
      <c r="AM100" s="61"/>
      <c r="AN100" s="66" t="s">
        <v>587</v>
      </c>
      <c r="AO100" s="61" t="e">
        <f>IF(ATAN(AO99)&lt;0,ATAN(AO99)+PI(),ATAN(AO99))</f>
        <v>#NUM!</v>
      </c>
      <c r="AP100" s="61"/>
      <c r="AQ100" s="50"/>
      <c r="AR100" s="65"/>
      <c r="AS100" s="65"/>
      <c r="AT100" s="65"/>
      <c r="AU100" s="65"/>
      <c r="AV100" s="81"/>
      <c r="AW100" s="59">
        <v>7</v>
      </c>
      <c r="AX100" s="61">
        <f t="shared" si="43"/>
        <v>8.4952370925032716E-2</v>
      </c>
      <c r="AY100" s="61">
        <f>SUMPRODUCT(T82:T91,$BD$34:$BD$43)</f>
        <v>0.2202542797263721</v>
      </c>
      <c r="AZ100" s="68">
        <f>IF($AA$13,EXP((AX100/AL95)*(AU99-1)-LN(AU99-AL95)-AL94*(2*AY100/AL94-AX100/AL95)*LN((AU99+2.41421536*AL95)/(AU99-0.41421536*AL95))/(AL95*2.82842713)      ),1)</f>
        <v>1.0991678333695174</v>
      </c>
    </row>
    <row r="101" spans="16:52" x14ac:dyDescent="0.25">
      <c r="P101" s="78">
        <v>8</v>
      </c>
      <c r="Q101" s="60"/>
      <c r="R101" s="60"/>
      <c r="S101" s="60">
        <f>$Z$14*$BJ$41/AZ101</f>
        <v>0.1116751166392613</v>
      </c>
      <c r="T101" s="61">
        <f>S101/S104</f>
        <v>0.11167904645340289</v>
      </c>
      <c r="U101" s="62"/>
      <c r="V101" s="62"/>
      <c r="W101" s="60"/>
      <c r="X101" s="63"/>
      <c r="Y101" s="61"/>
      <c r="Z101" s="86">
        <f>SQRT($W$41*VLOOKUP(Z93,$P$34:$W$43,8))*(1-$Q$27)*T89*VLOOKUP(Z93,P82:T91,5)</f>
        <v>5.8423830055749056E-3</v>
      </c>
      <c r="AA101" s="60">
        <f>SQRT($W$41*VLOOKUP(AA93,$P$34:$W$43,8))*(1-$R$27)*T89*VLOOKUP(AA93,P82:T91,5)</f>
        <v>3.5532062179141843E-3</v>
      </c>
      <c r="AB101" s="60">
        <f>SQRT($W$41*VLOOKUP(AB93,$P$34:$W$43,8))*(1-$S$27)*T89*VLOOKUP(AB93,P82:T91,5)</f>
        <v>2.1799120710077032E-3</v>
      </c>
      <c r="AC101" s="60">
        <f>SQRT($W$41*VLOOKUP(AC93,$P$34:$W$43,8))*(1-$T$27)*T89*VLOOKUP(AC93,P82:T91,5)</f>
        <v>1.4793046794449179E-3</v>
      </c>
      <c r="AD101" s="60">
        <f>SQRT($W$41*VLOOKUP(AD93,$P$34:$W$43,8))*(1-$U$27)*T89*VLOOKUP(AD93,P82:T91,5)</f>
        <v>1.4747200216007189E-3</v>
      </c>
      <c r="AE101" s="60">
        <f>SQRT($W$41*VLOOKUP(AE93,$P$34:$W$43,8))*(1-$V$27)*T89*VLOOKUP(AE93,P82:T91,5)</f>
        <v>8.6979284197081217E-4</v>
      </c>
      <c r="AF101" s="60">
        <f>SQRT($W$41*VLOOKUP(AF93,$P$34:$W$43,8))*(1-$W$27)*T89*VLOOKUP(AF93,P82:T91,5)</f>
        <v>8.5088253919192117E-3</v>
      </c>
      <c r="AG101" s="60">
        <f>SQRT($W$41*VLOOKUP(AG93,$P$34:$W$43,8))*(1-$X$27)*T89*VLOOKUP(AG93,P82:T91,5)</f>
        <v>5.0588393660428582E-3</v>
      </c>
      <c r="AH101" s="60">
        <f>SQRT($W$41*VLOOKUP(AH93,$P$34:$W$43,8))*(1-$Y$27)*T89*VLOOKUP(AH93,P82:T91,5)</f>
        <v>2.6278801386675848E-3</v>
      </c>
      <c r="AI101" s="87">
        <f>SQRT($W$41*VLOOKUP(AI93,$P$34:$W$43,8))*(1-$Z$27)*T89*VLOOKUP(AI93,P82:T91,5)</f>
        <v>4.157721524018671E-3</v>
      </c>
      <c r="AJ101" s="89">
        <f>$X$41*T89</f>
        <v>2.9744665285561722E-6</v>
      </c>
      <c r="AK101" s="59" t="s">
        <v>582</v>
      </c>
      <c r="AL101" s="61">
        <f>AL97*AL98/6-AL99/2-AL97^3/27</f>
        <v>1.9671081795876452E-2</v>
      </c>
      <c r="AM101" s="61"/>
      <c r="AN101" s="66" t="s">
        <v>573</v>
      </c>
      <c r="AO101" s="61" t="e">
        <f>2*SQRT(AL102)*COS(AO100/3)-AL97/3</f>
        <v>#NUM!</v>
      </c>
      <c r="AP101" s="69" t="e">
        <f>AO101^3+AL97*AO101^2+AL98*AO101+AL99</f>
        <v>#NUM!</v>
      </c>
      <c r="AQ101" s="50"/>
      <c r="AR101" s="65"/>
      <c r="AS101" s="65"/>
      <c r="AT101" s="65"/>
      <c r="AU101" s="65"/>
      <c r="AV101" s="81"/>
      <c r="AW101" s="59">
        <v>8</v>
      </c>
      <c r="AX101" s="61">
        <f t="shared" si="43"/>
        <v>9.4229912225680806E-2</v>
      </c>
      <c r="AY101" s="61">
        <f>SUMPRODUCT(T82:T91,$BE$34:$BE$43)</f>
        <v>0.46468931038598704</v>
      </c>
      <c r="AZ101" s="68">
        <f>IF($AA$14,EXP((AX101/AL95)*(AU99-1)-LN(AU99-AL95)-AL94*(2*AY101/AL94-AX101/AL95)*LN((AU99+2.41421536*AL95)/(AU99-0.41421536*AL95))/(AL95*2.82842713)      ),1)</f>
        <v>0.63037721150952319</v>
      </c>
    </row>
    <row r="102" spans="16:52" x14ac:dyDescent="0.25">
      <c r="P102" s="78">
        <v>9</v>
      </c>
      <c r="Q102" s="60"/>
      <c r="R102" s="60"/>
      <c r="S102" s="60">
        <f>$Z$15*$BJ$42/AZ102</f>
        <v>5.5304612016749202E-2</v>
      </c>
      <c r="T102" s="61">
        <f>S102/S104</f>
        <v>5.5306558169598098E-2</v>
      </c>
      <c r="U102" s="62"/>
      <c r="V102" s="62" t="s">
        <v>592</v>
      </c>
      <c r="W102" s="60"/>
      <c r="X102" s="63"/>
      <c r="Y102" s="61"/>
      <c r="Z102" s="86">
        <f>SQRT($W$42*VLOOKUP(Z93,$P$34:$W$43,8))*(1-$Q$28)*T90*VLOOKUP(Z93,P82:T91,5)</f>
        <v>3.3916509937286206E-3</v>
      </c>
      <c r="AA102" s="60">
        <f>SQRT($W$42*VLOOKUP(AA93,$P$34:$W$43,8))*(1-$R$28)*T90*VLOOKUP(AA93,P82:T91,5)</f>
        <v>2.1601670282723165E-3</v>
      </c>
      <c r="AB102" s="60">
        <f>SQRT($W$42*VLOOKUP(AB93,$P$34:$W$43,8))*(1-$S$28)*T90*VLOOKUP(AB93,P82:T91,5)</f>
        <v>1.3065735186465854E-3</v>
      </c>
      <c r="AC102" s="60">
        <f>SQRT($W$42*VLOOKUP(AC93,$P$34:$W$43,8))*(1-$T$28)*T90*VLOOKUP(AC93,P82:T91,5)</f>
        <v>9.8230910251006446E-4</v>
      </c>
      <c r="AD102" s="60">
        <f>SQRT($W$42*VLOOKUP(AD93,$P$34:$W$43,8))*(1-$U$28)*T90*VLOOKUP(AD93,P82:T91,5)</f>
        <v>9.187488647999679E-4</v>
      </c>
      <c r="AE102" s="60">
        <f>SQRT($W$42*VLOOKUP(AE93,$P$34:$W$43,8))*(1-$V$28)*T90*VLOOKUP(AE93,P82:T91,5)</f>
        <v>5.3434183507611549E-4</v>
      </c>
      <c r="AF102" s="60">
        <f>SQRT($W$42*VLOOKUP(AF93,$P$34:$W$43,8))*(1-$W$28)*T90*VLOOKUP(AF93,P82:T91,5)</f>
        <v>3.9642963089450518E-3</v>
      </c>
      <c r="AG102" s="60">
        <f>SQRT($W$42*VLOOKUP(AG93,$P$34:$W$43,8))*(1-$X$28)*T90*VLOOKUP(AG93,P82:T91,5)</f>
        <v>2.6278801386675843E-3</v>
      </c>
      <c r="AH102" s="60">
        <f>SQRT($W$42*VLOOKUP(AH93,$P$34:$W$43,8))*(1-$Y$28)*T90*VLOOKUP(AH93,P82:T91,5)</f>
        <v>1.6755969351509804E-3</v>
      </c>
      <c r="AI102" s="87">
        <f>SQRT($W$42*VLOOKUP(AI93,$P$34:$W$43,8))*(1-$Z$28)*T90*VLOOKUP(AI93,P82:T91,5)</f>
        <v>2.5326480789911823E-3</v>
      </c>
      <c r="AJ102" s="89">
        <f>$X$42*T90</f>
        <v>1.4864918401252049E-6</v>
      </c>
      <c r="AK102" s="59" t="s">
        <v>558</v>
      </c>
      <c r="AL102" s="61">
        <f>AL97^2/9-AL98/3</f>
        <v>3.9936757974361449E-2</v>
      </c>
      <c r="AM102" s="61"/>
      <c r="AN102" s="66" t="s">
        <v>574</v>
      </c>
      <c r="AO102" s="61" t="e">
        <f>2*SQRT(AL102)*COS((AO100+2*PI())/3)-AL97/3</f>
        <v>#NUM!</v>
      </c>
      <c r="AP102" s="69" t="e">
        <f>AO102^3+AO102^2*AL97+AO102*AL98+AL99</f>
        <v>#NUM!</v>
      </c>
      <c r="AQ102" s="50"/>
      <c r="AR102" s="65"/>
      <c r="AS102" s="50"/>
      <c r="AT102" s="65"/>
      <c r="AU102" s="65"/>
      <c r="AV102" s="81"/>
      <c r="AW102" s="59">
        <v>9</v>
      </c>
      <c r="AX102" s="61">
        <f t="shared" si="43"/>
        <v>9.5418812217132221E-2</v>
      </c>
      <c r="AY102" s="61">
        <f>SUMPRODUCT(T82:T91,$BF$34:$BF$43)</f>
        <v>0.52919776907738603</v>
      </c>
      <c r="AZ102" s="68">
        <f>IF($AA$15,EXP((AX102/AL95)*(AU99-1)-LN(AU99-AL95)-AL94*(2*AY102/AL94-AX102/AL95)*LN((AU99+2.41421536*AL95)/(AU99-0.41421536*AL95))/(AL95*2.82842713)      ),1)</f>
        <v>0.54296750718324005</v>
      </c>
    </row>
    <row r="103" spans="16:52" x14ac:dyDescent="0.25">
      <c r="P103" s="78">
        <v>10</v>
      </c>
      <c r="Q103" s="60"/>
      <c r="R103" s="60"/>
      <c r="S103" s="60">
        <f>$Z$16*$BJ$43/AZ103</f>
        <v>8.8607667706240498E-2</v>
      </c>
      <c r="T103" s="61">
        <f>S103/S104</f>
        <v>8.8610785783714549E-2</v>
      </c>
      <c r="U103" s="62"/>
      <c r="V103" s="96">
        <f>ABS(S92-S104)</f>
        <v>4.8737598645098856E-5</v>
      </c>
      <c r="W103" s="60"/>
      <c r="X103" s="63"/>
      <c r="Y103" s="61"/>
      <c r="Z103" s="86">
        <f>SQRT($W$43*VLOOKUP(Z93,$P$34:$W$43,8))*(1-$Q$29)*T91*VLOOKUP(Z93,P82:T91,5)</f>
        <v>5.4762315426988796E-3</v>
      </c>
      <c r="AA103" s="60">
        <f>SQRT($W$43*VLOOKUP(AA93,$P$34:$W$43,8))*(1-$R$29)*T91*VLOOKUP(AA93,P82:T91,5)</f>
        <v>3.5300663435318502E-3</v>
      </c>
      <c r="AB103" s="60">
        <f>SQRT($W$43*VLOOKUP(AB93,$P$34:$W$43,8))*(1-$S$29)*T91*VLOOKUP(AB93,P82:T91,5)</f>
        <v>2.1649559968401687E-3</v>
      </c>
      <c r="AC103" s="60">
        <f>SQRT($W$43*VLOOKUP(AC93,$P$34:$W$43,8))*(1-$T$29)*T91*VLOOKUP(AC93,P82:T91,5)</f>
        <v>1.3478564357356573E-3</v>
      </c>
      <c r="AD103" s="60">
        <f>SQRT($W$43*VLOOKUP(AD93,$P$34:$W$43,8))*(1-$U$29)*T91*VLOOKUP(AD93,P82:T91,5)</f>
        <v>1.4577784575440483E-3</v>
      </c>
      <c r="AE103" s="60">
        <f>SQRT($W$43*VLOOKUP(AE93,$P$34:$W$43,8))*(1-$V$29)*T91*VLOOKUP(AE93,P82:T91,5)</f>
        <v>8.6195556223935107E-4</v>
      </c>
      <c r="AF103" s="60">
        <f>SQRT($W$43*VLOOKUP(AF93,$P$34:$W$43,8))*(1-$W$29)*T91*VLOOKUP(AF93,P82:T91,5)</f>
        <v>6.6550220673805656E-3</v>
      </c>
      <c r="AG103" s="60">
        <f>SQRT($W$43*VLOOKUP(AG93,$P$34:$W$43,8))*(1-$X$29)*T91*VLOOKUP(AG93,P82:T91,5)</f>
        <v>4.157721524018671E-3</v>
      </c>
      <c r="AH103" s="60">
        <f>SQRT($W$43*VLOOKUP(AH93,$P$34:$W$43,8))*(1-$Y$29)*T91*VLOOKUP(AH93,P82:T91,5)</f>
        <v>2.5326480789911823E-3</v>
      </c>
      <c r="AI103" s="87">
        <f>SQRT($W$43*VLOOKUP(AI93,$P$34:$W$43,8))*(1-$Z$29)*T91*VLOOKUP(AI93,P82:T91,5)</f>
        <v>3.8280723469094682E-3</v>
      </c>
      <c r="AJ103" s="89">
        <f>$X$43*T91</f>
        <v>3.20262558994717E-6</v>
      </c>
      <c r="AK103" s="59" t="s">
        <v>72</v>
      </c>
      <c r="AL103" s="63">
        <f>AL101^2-AL102^3</f>
        <v>3.2325454104961004E-4</v>
      </c>
      <c r="AM103" s="61"/>
      <c r="AN103" s="66" t="s">
        <v>575</v>
      </c>
      <c r="AO103" s="61" t="e">
        <f>2*SQRT(AL102)*COS((AO100+4*PI())/3)-AL97/3</f>
        <v>#NUM!</v>
      </c>
      <c r="AP103" s="69" t="e">
        <f>AO103^3+AO103^2*AL97+AL98*AO103+AL99</f>
        <v>#NUM!</v>
      </c>
      <c r="AQ103" s="50"/>
      <c r="AR103" s="65"/>
      <c r="AS103" s="50"/>
      <c r="AT103" s="65"/>
      <c r="AU103" s="65"/>
      <c r="AV103" s="81"/>
      <c r="AW103" s="59">
        <v>10</v>
      </c>
      <c r="AX103" s="61">
        <f t="shared" si="43"/>
        <v>0.12813543860615031</v>
      </c>
      <c r="AY103" s="61">
        <f>SUMPRODUCT(T82:T91,$BG$34:$BG$43)</f>
        <v>0.52547930002687615</v>
      </c>
      <c r="AZ103" s="68">
        <f>IF($AA$16,EXP((AX103/AL95)*(AU99-1)-LN(AU99-AL95)-AL94*(2*AY103/AL94-AX103/AL95)*LN((AU99+2.41421536*AL95)/(AU99-0.41421536*AL95))/(AL95*2.82842713)      ),1)</f>
        <v>0.58506804193918294</v>
      </c>
    </row>
    <row r="104" spans="16:52" x14ac:dyDescent="0.25">
      <c r="P104" s="79"/>
      <c r="Q104" s="71"/>
      <c r="R104" s="71"/>
      <c r="S104" s="94">
        <f>SUM(S94:S103)</f>
        <v>0.99996481153567851</v>
      </c>
      <c r="T104" s="72">
        <f>SUM(T94:T103)</f>
        <v>0.99999999999999989</v>
      </c>
      <c r="U104" s="73"/>
      <c r="V104" s="73"/>
      <c r="W104" s="73"/>
      <c r="X104" s="73"/>
      <c r="Y104" s="73"/>
      <c r="Z104" s="70"/>
      <c r="AA104" s="73"/>
      <c r="AB104" s="73"/>
      <c r="AC104" s="73"/>
      <c r="AD104" s="73"/>
      <c r="AE104" s="73"/>
      <c r="AF104" s="73"/>
      <c r="AG104" s="73"/>
      <c r="AH104" s="73"/>
      <c r="AI104" s="88">
        <f>SUM(Z94:AI103)</f>
        <v>0.27392486954445666</v>
      </c>
      <c r="AJ104" s="91">
        <f>SUM(AJ94:AJ103)</f>
        <v>3.0654300262539145E-5</v>
      </c>
      <c r="AK104" s="70"/>
      <c r="AL104" s="73"/>
      <c r="AM104" s="74"/>
      <c r="AN104" s="75"/>
      <c r="AO104" s="74"/>
      <c r="AP104" s="74"/>
      <c r="AQ104" s="76"/>
      <c r="AR104" s="73"/>
      <c r="AS104" s="76"/>
      <c r="AT104" s="73"/>
      <c r="AU104" s="73"/>
      <c r="AV104" s="80"/>
      <c r="AW104" s="70"/>
      <c r="AX104" s="73"/>
      <c r="AY104" s="73"/>
      <c r="AZ104" s="80"/>
    </row>
    <row r="105" spans="16:52" x14ac:dyDescent="0.25">
      <c r="P105" s="92">
        <f>P93+1</f>
        <v>6</v>
      </c>
      <c r="Q105" s="55"/>
      <c r="R105" s="55"/>
      <c r="S105" s="55"/>
      <c r="T105" s="55" t="s">
        <v>560</v>
      </c>
      <c r="U105" s="56"/>
      <c r="V105" s="56"/>
      <c r="W105" s="57"/>
      <c r="X105" s="57"/>
      <c r="Y105" s="57"/>
      <c r="Z105" s="54">
        <v>1</v>
      </c>
      <c r="AA105" s="55">
        <v>2</v>
      </c>
      <c r="AB105" s="55">
        <v>3</v>
      </c>
      <c r="AC105" s="55">
        <v>4</v>
      </c>
      <c r="AD105" s="55">
        <v>5</v>
      </c>
      <c r="AE105" s="55">
        <v>6</v>
      </c>
      <c r="AF105" s="55">
        <v>7</v>
      </c>
      <c r="AG105" s="55">
        <v>8</v>
      </c>
      <c r="AH105" s="55">
        <v>9</v>
      </c>
      <c r="AI105" s="58">
        <v>10</v>
      </c>
      <c r="AJ105" s="90"/>
      <c r="AK105" s="54"/>
      <c r="AL105" s="55"/>
      <c r="AM105" s="55"/>
      <c r="AN105" s="55"/>
      <c r="AO105" s="55"/>
      <c r="AP105" s="55"/>
      <c r="AQ105" s="55"/>
      <c r="AR105" s="55"/>
      <c r="AS105" s="55"/>
      <c r="AT105" s="55"/>
      <c r="AU105" s="55"/>
      <c r="AV105" s="58"/>
      <c r="AW105" s="54"/>
      <c r="AX105" s="55" t="s">
        <v>565</v>
      </c>
      <c r="AY105" s="55" t="s">
        <v>577</v>
      </c>
      <c r="AZ105" s="58" t="s">
        <v>590</v>
      </c>
    </row>
    <row r="106" spans="16:52" x14ac:dyDescent="0.25">
      <c r="P106" s="78">
        <v>1</v>
      </c>
      <c r="Q106" s="60"/>
      <c r="R106" s="60"/>
      <c r="S106" s="60">
        <f>$Z$7*$BJ$34/AZ106</f>
        <v>0.1992333310703184</v>
      </c>
      <c r="T106" s="61">
        <f>S106/S116</f>
        <v>0.19923868481356208</v>
      </c>
      <c r="U106" s="62"/>
      <c r="V106" s="62"/>
      <c r="W106" s="60"/>
      <c r="X106" s="63"/>
      <c r="Y106" s="61"/>
      <c r="Z106" s="86">
        <f>SQRT($W$34*VLOOKUP(Z105,$P$34:$W$43,8))*(1-$Q$20)*T94*VLOOKUP(Z105,P94:T103,5)</f>
        <v>8.1614533151255133E-3</v>
      </c>
      <c r="AA106" s="60">
        <f>SQRT($W$34*VLOOKUP(AA105,$P$34:$W$43,8))*(1-$R$20)*T94*VLOOKUP(AA105,P94:T103,5)</f>
        <v>5.2393996125225358E-3</v>
      </c>
      <c r="AB106" s="60">
        <f>SQRT($W$34*VLOOKUP(AB105,$P$34:$W$43,8))*(1-$S$20)*T94*VLOOKUP(AB105,P94:T103,5)</f>
        <v>3.1489670307581308E-3</v>
      </c>
      <c r="AC106" s="60">
        <f>SQRT($W$34*VLOOKUP(AC105,$P$34:$W$43,8))*(1-$T$20)*T94*VLOOKUP(AC105,P94:T103,5)</f>
        <v>2.170416845882745E-3</v>
      </c>
      <c r="AD106" s="60">
        <f>SQRT($W$34*VLOOKUP(AD105,$P$34:$W$43,8))*(1-$U$20)*T94*VLOOKUP(AD105,P94:T103,5)</f>
        <v>2.1046134857042958E-3</v>
      </c>
      <c r="AE106" s="60">
        <f>SQRT($W$34*VLOOKUP(AE105,$P$34:$W$43,8))*(1-$V$20)*T94*VLOOKUP(AE105,P94:T103,5)</f>
        <v>1.2541217169172985E-3</v>
      </c>
      <c r="AF106" s="60">
        <f>SQRT($W$34*VLOOKUP(AF105,$P$34:$W$43,8))*(1-$W$20)*T94*VLOOKUP(AF105,P94:T103,5)</f>
        <v>1.0246914362575691E-2</v>
      </c>
      <c r="AG106" s="60">
        <f>SQRT($W$34*VLOOKUP(AG105,$P$34:$W$43,8))*(1-$X$20)*T94*VLOOKUP(AG105,P94:T103,5)</f>
        <v>5.8442780149489662E-3</v>
      </c>
      <c r="AH106" s="60">
        <f>SQRT($W$34*VLOOKUP(AH105,$P$34:$W$43,8))*(1-$Y$20)*T94*VLOOKUP(AH105,P94:T103,5)</f>
        <v>3.4044637217108854E-3</v>
      </c>
      <c r="AI106" s="87">
        <f>SQRT($W$34*VLOOKUP(AI105,$P$34:$W$43,8))*(1-$Z$20)*T94*VLOOKUP(AI105,P94:T103,5)</f>
        <v>5.4893500484356024E-3</v>
      </c>
      <c r="AJ106" s="89">
        <f>$X$34*T94</f>
        <v>5.3427944022045455E-6</v>
      </c>
      <c r="AK106" s="59" t="s">
        <v>69</v>
      </c>
      <c r="AL106" s="60">
        <f>$Q$44*AI116*100000/($T$3*$AE$9)^2</f>
        <v>0.39916684715881035</v>
      </c>
      <c r="AM106" s="65" t="s">
        <v>583</v>
      </c>
      <c r="AN106" s="66" t="s">
        <v>573</v>
      </c>
      <c r="AO106" s="61">
        <f>(AL113+SQRT(AL115))^(1/3)+(AL113-SQRT(AL115))^(1/3)-AL109/3</f>
        <v>0.74937829616310003</v>
      </c>
      <c r="AP106" s="63">
        <f>AO106^3+AL109*AO106^2+AL110*AO106+AL111</f>
        <v>-5.2041704279304213E-17</v>
      </c>
      <c r="AQ106" s="65" t="s">
        <v>573</v>
      </c>
      <c r="AR106" s="61">
        <f>IF(AL115&gt;=0,AO106,AO113)</f>
        <v>0.74937829616310003</v>
      </c>
      <c r="AS106" s="61">
        <f>IF(AR106&lt;AR107,AR107,AR106)</f>
        <v>0.74937829616310003</v>
      </c>
      <c r="AT106" s="61">
        <f>AS106</f>
        <v>0.74937829616310003</v>
      </c>
      <c r="AU106" s="67">
        <f>IF(AT106&lt;AT107,AT107,AT106)</f>
        <v>0.74937829616310003</v>
      </c>
      <c r="AV106" s="81"/>
      <c r="AW106" s="59">
        <v>1</v>
      </c>
      <c r="AX106" s="61">
        <f>AX94</f>
        <v>9.4673405543509462E-2</v>
      </c>
      <c r="AY106" s="61">
        <f>SUMPRODUCT(T94:T103,$AX$34:$AX$43)</f>
        <v>0.34215563904506519</v>
      </c>
      <c r="AZ106" s="68">
        <f>IF($AA$7,EXP((AX106/AL107)*(AU111-1)-LN(AU111-AL107)-AL106*(2*AY106/AL106-AX106/AL107)*LN((AU111+2.41421536*AL107)/(AU111-0.41421536*AL107))/(AL107*2.82842713)      ),1)</f>
        <v>0.84391090878420016</v>
      </c>
    </row>
    <row r="107" spans="16:52" x14ac:dyDescent="0.25">
      <c r="P107" s="78">
        <v>2</v>
      </c>
      <c r="Q107" s="60"/>
      <c r="R107" s="60"/>
      <c r="S107" s="60">
        <f>$Z$8*$BJ$35/AZ107</f>
        <v>7.3815835720379849E-2</v>
      </c>
      <c r="T107" s="61">
        <f>S107/S116</f>
        <v>7.3817819279203278E-2</v>
      </c>
      <c r="U107" s="62"/>
      <c r="V107" s="62"/>
      <c r="W107" s="60"/>
      <c r="X107" s="63"/>
      <c r="Y107" s="61"/>
      <c r="Z107" s="86">
        <f>SQRT($W$35*VLOOKUP(Z105,$P$34:$W$43,8))*(1-$Q$21)*T95*VLOOKUP(Z105,P94:T103,5)</f>
        <v>5.2393996125225367E-3</v>
      </c>
      <c r="AA107" s="60">
        <f>SQRT($W$35*VLOOKUP(AA105,$P$34:$W$43,8))*(1-$R$21)*T95*VLOOKUP(AA105,P94:T103,5)</f>
        <v>3.3461094771907308E-3</v>
      </c>
      <c r="AB107" s="60">
        <f>SQRT($W$35*VLOOKUP(AB105,$P$34:$W$43,8))*(1-$S$21)*T95*VLOOKUP(AB105,P94:T103,5)</f>
        <v>2.0426762267294362E-3</v>
      </c>
      <c r="AC107" s="60">
        <f>SQRT($W$35*VLOOKUP(AC105,$P$34:$W$43,8))*(1-$T$21)*T95*VLOOKUP(AC105,P94:T103,5)</f>
        <v>1.2732473369044288E-3</v>
      </c>
      <c r="AD107" s="60">
        <f>SQRT($W$35*VLOOKUP(AD105,$P$34:$W$43,8))*(1-$U$21)*T95*VLOOKUP(AD105,P94:T103,5)</f>
        <v>1.392263587063163E-3</v>
      </c>
      <c r="AE107" s="60">
        <f>SQRT($W$35*VLOOKUP(AE105,$P$34:$W$43,8))*(1-$V$21)*T95*VLOOKUP(AE105,P94:T103,5)</f>
        <v>8.1551258968416316E-4</v>
      </c>
      <c r="AF107" s="60">
        <f>SQRT($W$35*VLOOKUP(AF105,$P$34:$W$43,8))*(1-$W$21)*T95*VLOOKUP(AF105,P94:T103,5)</f>
        <v>6.4229983227698925E-3</v>
      </c>
      <c r="AG107" s="60">
        <f>SQRT($W$35*VLOOKUP(AG105,$P$34:$W$43,8))*(1-$X$21)*T95*VLOOKUP(AG105,P94:T103,5)</f>
        <v>3.5760465223687505E-3</v>
      </c>
      <c r="AH107" s="60">
        <f>SQRT($W$35*VLOOKUP(AH105,$P$34:$W$43,8))*(1-$Y$21)*T95*VLOOKUP(AH105,P94:T103,5)</f>
        <v>2.1815581362475494E-3</v>
      </c>
      <c r="AI107" s="87">
        <f>SQRT($W$35*VLOOKUP(AI105,$P$34:$W$43,8))*(1-$Z$21)*T95*VLOOKUP(AI105,P94:T103,5)</f>
        <v>3.5601139170496239E-3</v>
      </c>
      <c r="AJ107" s="89">
        <f>$X$35*T95</f>
        <v>2.9800003637222061E-6</v>
      </c>
      <c r="AK107" s="59" t="s">
        <v>65</v>
      </c>
      <c r="AL107" s="60">
        <f>AJ116*$Q$44*100000/($T$3*$AE$9)</f>
        <v>0.10848424480043777</v>
      </c>
      <c r="AM107" s="61"/>
      <c r="AN107" s="66" t="s">
        <v>574</v>
      </c>
      <c r="AO107" s="66" t="e">
        <f>1/0</f>
        <v>#DIV/0!</v>
      </c>
      <c r="AP107" s="61"/>
      <c r="AQ107" s="65" t="s">
        <v>574</v>
      </c>
      <c r="AR107" s="66">
        <f>IF(AL115&gt;=0,0,AO114)</f>
        <v>0</v>
      </c>
      <c r="AS107" s="61">
        <f>IF(AR106&lt;AR107,AR106,AR107)</f>
        <v>0</v>
      </c>
      <c r="AT107" s="61">
        <f>IF(AS107&lt;AS108,AS108,AS107)</f>
        <v>0</v>
      </c>
      <c r="AU107" s="67">
        <f>IF(AT106&lt;AT107,AT106,AT107)</f>
        <v>0</v>
      </c>
      <c r="AV107" s="81"/>
      <c r="AW107" s="59">
        <v>2</v>
      </c>
      <c r="AX107" s="61">
        <f t="shared" ref="AX107:AX115" si="44">AX95</f>
        <v>0.14288378647094405</v>
      </c>
      <c r="AY107" s="61">
        <f>SUMPRODUCT(T94:T103,$AY$34:$AY$43)</f>
        <v>0.58719915139534096</v>
      </c>
      <c r="AZ107" s="68">
        <f>IF($AA$8,EXP((AX107/AL107)*(AU111-1)-LN(AU111-AL107)-AL106*(2*AY107/AL106-AX107/AL107)*LN((AU111+2.41421536*AL107)/(AU111-0.41421536*AL107))/(AL107*2.82842713)      ),1)</f>
        <v>0.52227813896590791</v>
      </c>
    </row>
    <row r="108" spans="16:52" x14ac:dyDescent="0.25">
      <c r="P108" s="78">
        <v>3</v>
      </c>
      <c r="Q108" s="60"/>
      <c r="R108" s="60"/>
      <c r="S108" s="60">
        <f>$Z$9*$BJ$36/AZ108</f>
        <v>3.3001127304484998E-2</v>
      </c>
      <c r="T108" s="61">
        <f>S108/S116</f>
        <v>3.3002014101696044E-2</v>
      </c>
      <c r="U108" s="62"/>
      <c r="V108" s="62"/>
      <c r="W108" s="60"/>
      <c r="X108" s="63"/>
      <c r="Y108" s="61"/>
      <c r="Z108" s="86">
        <f>SQRT($W$36*VLOOKUP(Z105,$P$34:$W$43,8))*(1-$Q$22)*T96*VLOOKUP(Z105,P94:T103,5)</f>
        <v>3.1489670307581308E-3</v>
      </c>
      <c r="AA108" s="60">
        <f>SQRT($W$36*VLOOKUP(AA105,$P$34:$W$43,8))*(1-$R$22)*T96*VLOOKUP(AA105,P94:T103,5)</f>
        <v>2.0426762267294358E-3</v>
      </c>
      <c r="AB108" s="60">
        <f>SQRT($W$36*VLOOKUP(AB105,$P$34:$W$43,8))*(1-$S$22)*T96*VLOOKUP(AB105,P94:T103,5)</f>
        <v>1.2497262632421297E-3</v>
      </c>
      <c r="AC108" s="60">
        <f>SQRT($W$36*VLOOKUP(AC105,$P$34:$W$43,8))*(1-$T$22)*T96*VLOOKUP(AC105,P94:T103,5)</f>
        <v>8.5791878969755295E-4</v>
      </c>
      <c r="AD108" s="60">
        <f>SQRT($W$36*VLOOKUP(AD105,$P$34:$W$43,8))*(1-$U$22)*T96*VLOOKUP(AD105,P94:T103,5)</f>
        <v>8.5179115414405783E-4</v>
      </c>
      <c r="AE108" s="60">
        <f>SQRT($W$36*VLOOKUP(AE105,$P$34:$W$43,8))*(1-$V$22)*T96*VLOOKUP(AE105,P94:T103,5)</f>
        <v>4.8889494404354909E-4</v>
      </c>
      <c r="AF108" s="60">
        <f>SQRT($W$36*VLOOKUP(AF105,$P$34:$W$43,8))*(1-$W$22)*T96*VLOOKUP(AF105,P94:T103,5)</f>
        <v>3.7858552475895715E-3</v>
      </c>
      <c r="AG108" s="60">
        <f>SQRT($W$36*VLOOKUP(AG105,$P$34:$W$43,8))*(1-$X$22)*T96*VLOOKUP(AG105,P94:T103,5)</f>
        <v>2.205847152320169E-3</v>
      </c>
      <c r="AH108" s="60">
        <f>SQRT($W$36*VLOOKUP(AH105,$P$34:$W$43,8))*(1-$Y$22)*T96*VLOOKUP(AH105,P94:T103,5)</f>
        <v>1.3266825073074146E-3</v>
      </c>
      <c r="AI108" s="87">
        <f>SQRT($W$36*VLOOKUP(AI105,$P$34:$W$43,8))*(1-$Z$22)*T96*VLOOKUP(AI105,P94:T103,5)</f>
        <v>2.1952490305126356E-3</v>
      </c>
      <c r="AJ108" s="89">
        <f>$X$36*T96</f>
        <v>1.8516207552230966E-6</v>
      </c>
      <c r="AK108" s="82"/>
      <c r="AL108" s="65"/>
      <c r="AM108" s="61"/>
      <c r="AN108" s="66" t="s">
        <v>575</v>
      </c>
      <c r="AO108" s="66" t="e">
        <f>1/0</f>
        <v>#DIV/0!</v>
      </c>
      <c r="AP108" s="61"/>
      <c r="AQ108" s="65" t="s">
        <v>575</v>
      </c>
      <c r="AR108" s="66">
        <f>IF(AL115&gt;=0,0,AO115)</f>
        <v>0</v>
      </c>
      <c r="AS108" s="61">
        <f>AR108</f>
        <v>0</v>
      </c>
      <c r="AT108" s="61">
        <f>IF(AS107&lt;AS108,AS107,AS108)</f>
        <v>0</v>
      </c>
      <c r="AU108" s="67">
        <f>AT108</f>
        <v>0</v>
      </c>
      <c r="AV108" s="81"/>
      <c r="AW108" s="59">
        <v>3</v>
      </c>
      <c r="AX108" s="61">
        <f t="shared" si="44"/>
        <v>0.1990278447156619</v>
      </c>
      <c r="AY108" s="61">
        <f>SUMPRODUCT(T94:T103,$AZ$34:$AZ$43)</f>
        <v>0.80057180753904544</v>
      </c>
      <c r="AZ108" s="68">
        <f>IF($AA$9,EXP((AX108/AL107)*(AU111-1)-LN(AU111-AL107)-AL106*(2*AY108/AL106-AX108/AL107)*LN((AU111+2.41421536*AL107)/(AU111-0.41421536*AL107))/(AL107*2.82842713)      ),1)</f>
        <v>0.35391726002908819</v>
      </c>
    </row>
    <row r="109" spans="16:52" x14ac:dyDescent="0.25">
      <c r="P109" s="78">
        <v>4</v>
      </c>
      <c r="Q109" s="60"/>
      <c r="R109" s="60"/>
      <c r="S109" s="60">
        <f>$Z$10*$BJ$37/AZ109</f>
        <v>1.7955593287266345E-2</v>
      </c>
      <c r="T109" s="61">
        <f>S109/S116</f>
        <v>1.7956075785027798E-2</v>
      </c>
      <c r="U109" s="62"/>
      <c r="V109" s="62"/>
      <c r="W109" s="60"/>
      <c r="X109" s="63"/>
      <c r="Y109" s="61"/>
      <c r="Z109" s="86">
        <f>SQRT($W$37*VLOOKUP(Z105,$P$34:$W$43,8))*(1-$Q$23)*T97*VLOOKUP(Z105,P94:T103,5)</f>
        <v>2.170416845882745E-3</v>
      </c>
      <c r="AA109" s="60">
        <f>SQRT($W$37*VLOOKUP(AA105,$P$34:$W$43,8))*(1-$R$23)*T97*VLOOKUP(AA105,P94:T103,5)</f>
        <v>1.2732473369044288E-3</v>
      </c>
      <c r="AB109" s="60">
        <f>SQRT($W$37*VLOOKUP(AB105,$P$34:$W$43,8))*(1-$S$23)*T97*VLOOKUP(AB105,P94:T103,5)</f>
        <v>8.5791878969755295E-4</v>
      </c>
      <c r="AC109" s="60">
        <f>SQRT($W$37*VLOOKUP(AC105,$P$34:$W$43,8))*(1-$T$23)*T97*VLOOKUP(AC105,P94:T103,5)</f>
        <v>5.9285508063795745E-4</v>
      </c>
      <c r="AD109" s="60">
        <f>SQRT($W$37*VLOOKUP(AD105,$P$34:$W$43,8))*(1-$U$23)*T97*VLOOKUP(AD105,P94:T103,5)</f>
        <v>5.8237038153059273E-4</v>
      </c>
      <c r="AE109" s="60">
        <f>SQRT($W$37*VLOOKUP(AE105,$P$34:$W$43,8))*(1-$V$23)*T97*VLOOKUP(AE105,P94:T103,5)</f>
        <v>3.2036615872449057E-4</v>
      </c>
      <c r="AF109" s="60">
        <f>SQRT($W$37*VLOOKUP(AF105,$P$34:$W$43,8))*(1-$W$23)*T97*VLOOKUP(AF105,P94:T103,5)</f>
        <v>2.6223611409078732E-3</v>
      </c>
      <c r="AG109" s="60">
        <f>SQRT($W$37*VLOOKUP(AG105,$P$34:$W$43,8))*(1-$X$23)*T97*VLOOKUP(AG105,P94:T103,5)</f>
        <v>1.5033375692955447E-3</v>
      </c>
      <c r="AH109" s="60">
        <f>SQRT($W$37*VLOOKUP(AH105,$P$34:$W$43,8))*(1-$Y$23)*T97*VLOOKUP(AH105,P94:T103,5)</f>
        <v>1.0017140371346993E-3</v>
      </c>
      <c r="AI109" s="87">
        <f>SQRT($W$37*VLOOKUP(AI105,$P$34:$W$43,8))*(1-$Z$23)*T97*VLOOKUP(AI105,P94:T103,5)</f>
        <v>1.3725898943830971E-3</v>
      </c>
      <c r="AJ109" s="89">
        <f>$X$37*T97</f>
        <v>1.2919932883292477E-6</v>
      </c>
      <c r="AK109" s="59" t="s">
        <v>570</v>
      </c>
      <c r="AL109" s="60">
        <f>AL107-1</f>
        <v>-0.89151575519956228</v>
      </c>
      <c r="AM109" s="61"/>
      <c r="AN109" s="66"/>
      <c r="AO109" s="61"/>
      <c r="AP109" s="61"/>
      <c r="AQ109" s="50"/>
      <c r="AR109" s="65"/>
      <c r="AS109" s="65"/>
      <c r="AT109" s="65"/>
      <c r="AU109" s="65"/>
      <c r="AV109" s="81"/>
      <c r="AW109" s="59">
        <v>4</v>
      </c>
      <c r="AX109" s="61">
        <f t="shared" si="44"/>
        <v>0.25569541720662459</v>
      </c>
      <c r="AY109" s="61">
        <f>SUMPRODUCT(T94:T103,$BA$34:$BA$43)</f>
        <v>0.99848983964738525</v>
      </c>
      <c r="AZ109" s="68">
        <f>IF($AA$10,EXP((AX109/AL107)*(AU111-1)-LN(AU111-AL107)-AL106*(2*AY109/AL106-AX109/AL107)*LN((AU111+2.41421536*AL107)/(AU111-0.41421536*AL107))/(AL107*2.82842713)      ),1)</f>
        <v>0.2489889954750942</v>
      </c>
    </row>
    <row r="110" spans="16:52" x14ac:dyDescent="0.25">
      <c r="P110" s="78">
        <v>5</v>
      </c>
      <c r="Q110" s="60"/>
      <c r="R110" s="60"/>
      <c r="S110" s="60">
        <f>$Z$11*$BJ$38/AZ110</f>
        <v>1.8247603337305334E-2</v>
      </c>
      <c r="T110" s="61">
        <f>S110/S116</f>
        <v>1.824809368188049E-2</v>
      </c>
      <c r="U110" s="62"/>
      <c r="V110" s="62"/>
      <c r="W110" s="60"/>
      <c r="X110" s="63"/>
      <c r="Y110" s="61"/>
      <c r="Z110" s="86">
        <f>SQRT($W$38*VLOOKUP(Z105,$P$34:$W$43,8))*(1-$Q$24)*T98*VLOOKUP(Z105,P94:T103,5)</f>
        <v>2.1046134857042958E-3</v>
      </c>
      <c r="AA110" s="60">
        <f>SQRT($W$38*VLOOKUP(AA105,$P$34:$W$43,8))*(1-$R$24)*T98*VLOOKUP(AA105,P94:T103,5)</f>
        <v>1.3922635870631628E-3</v>
      </c>
      <c r="AB110" s="60">
        <f>SQRT($W$38*VLOOKUP(AB105,$P$34:$W$43,8))*(1-$S$24)*T98*VLOOKUP(AB105,P94:T103,5)</f>
        <v>8.5179115414405783E-4</v>
      </c>
      <c r="AC110" s="60">
        <f>SQRT($W$38*VLOOKUP(AC105,$P$34:$W$43,8))*(1-$T$24)*T98*VLOOKUP(AC105,P94:T103,5)</f>
        <v>5.8237038153059273E-4</v>
      </c>
      <c r="AD110" s="60">
        <f>SQRT($W$38*VLOOKUP(AD105,$P$34:$W$43,8))*(1-$U$24)*T98*VLOOKUP(AD105,P94:T103,5)</f>
        <v>5.7161372289858887E-4</v>
      </c>
      <c r="AE110" s="60">
        <f>SQRT($W$38*VLOOKUP(AE105,$P$34:$W$43,8))*(1-$V$24)*T98*VLOOKUP(AE105,P94:T103,5)</f>
        <v>3.3971341528450893E-4</v>
      </c>
      <c r="AF110" s="60">
        <f>SQRT($W$38*VLOOKUP(AF105,$P$34:$W$43,8))*(1-$W$24)*T98*VLOOKUP(AF105,P94:T103,5)</f>
        <v>2.5097409298816108E-3</v>
      </c>
      <c r="AG110" s="60">
        <f>SQRT($W$38*VLOOKUP(AG105,$P$34:$W$43,8))*(1-$X$24)*T98*VLOOKUP(AG105,P94:T103,5)</f>
        <v>1.4988129495507199E-3</v>
      </c>
      <c r="AH110" s="60">
        <f>SQRT($W$38*VLOOKUP(AH105,$P$34:$W$43,8))*(1-$Y$24)*T98*VLOOKUP(AH105,P94:T103,5)</f>
        <v>9.3698230017717093E-4</v>
      </c>
      <c r="AI110" s="87">
        <f>SQRT($W$38*VLOOKUP(AI105,$P$34:$W$43,8))*(1-$Z$24)*T98*VLOOKUP(AI105,P94:T103,5)</f>
        <v>1.4846622599240225E-3</v>
      </c>
      <c r="AJ110" s="89">
        <f>$X$38*T98</f>
        <v>1.3126645703598274E-6</v>
      </c>
      <c r="AK110" s="59" t="s">
        <v>571</v>
      </c>
      <c r="AL110" s="60">
        <f>AL106-3*AL107*AL107-2*AL107</f>
        <v>0.14689186344817087</v>
      </c>
      <c r="AM110" s="61" t="s">
        <v>584</v>
      </c>
      <c r="AN110" s="66" t="s">
        <v>585</v>
      </c>
      <c r="AO110" s="61">
        <f>AL113^2/AL114^3</f>
        <v>6.2718006699381199</v>
      </c>
      <c r="AP110" s="61"/>
      <c r="AQ110" s="50"/>
      <c r="AR110" s="65"/>
      <c r="AS110" s="65"/>
      <c r="AT110" s="65"/>
      <c r="AU110" s="65"/>
      <c r="AV110" s="81"/>
      <c r="AW110" s="59">
        <v>5</v>
      </c>
      <c r="AX110" s="61">
        <f t="shared" si="44"/>
        <v>0.25563778751671645</v>
      </c>
      <c r="AY110" s="61">
        <f>SUMPRODUCT(T94:T103,$BB$34:$BB$43)</f>
        <v>0.98057796467842118</v>
      </c>
      <c r="AZ110" s="68">
        <f>IF($AA$11,EXP((AX110/AL107)*(AU111-1)-LN(AU111-AL107)-AL106*(2*AY110/AL106-AX110/AL107)*LN((AU111+2.41421536*AL107)/(AU111-0.41421536*AL107))/(AL107*2.82842713)      ),1)</f>
        <v>0.2596943296947386</v>
      </c>
    </row>
    <row r="111" spans="16:52" x14ac:dyDescent="0.25">
      <c r="P111" s="78">
        <v>6</v>
      </c>
      <c r="Q111" s="60"/>
      <c r="R111" s="60"/>
      <c r="S111" s="60">
        <f>$Z$12*$BJ$39/AZ111</f>
        <v>8.6190926547281971E-3</v>
      </c>
      <c r="T111" s="61">
        <f>S111/S116</f>
        <v>8.6193242646140488E-3</v>
      </c>
      <c r="U111" s="62"/>
      <c r="V111" s="62"/>
      <c r="W111" s="60"/>
      <c r="X111" s="63"/>
      <c r="Y111" s="61"/>
      <c r="Z111" s="86">
        <f>SQRT($W$39*VLOOKUP(Z105,$P$34:$W$43,8))*(1-$Q$25)*T99*VLOOKUP(Z105,P94:T103,5)</f>
        <v>1.2541217169172983E-3</v>
      </c>
      <c r="AA111" s="60">
        <f>SQRT($W$39*VLOOKUP(AA105,$P$34:$W$43,8))*(1-$R$25)*T99*VLOOKUP(AA105,P94:T103,5)</f>
        <v>8.1551258968416316E-4</v>
      </c>
      <c r="AB111" s="60">
        <f>SQRT($W$39*VLOOKUP(AB105,$P$34:$W$43,8))*(1-$S$25)*T99*VLOOKUP(AB105,P94:T103,5)</f>
        <v>4.8889494404354909E-4</v>
      </c>
      <c r="AC111" s="60">
        <f>SQRT($W$39*VLOOKUP(AC105,$P$34:$W$43,8))*(1-$T$25)*T99*VLOOKUP(AC105,P94:T103,5)</f>
        <v>3.2036615872449057E-4</v>
      </c>
      <c r="AD111" s="60">
        <f>SQRT($W$39*VLOOKUP(AD105,$P$34:$W$43,8))*(1-$U$25)*T99*VLOOKUP(AD105,P94:T103,5)</f>
        <v>3.3971341528450893E-4</v>
      </c>
      <c r="AE111" s="60">
        <f>SQRT($W$39*VLOOKUP(AE105,$P$34:$W$43,8))*(1-$V$25)*T99*VLOOKUP(AE105,P94:T103,5)</f>
        <v>2.0189369131842818E-4</v>
      </c>
      <c r="AF111" s="60">
        <f>SQRT($W$39*VLOOKUP(AF105,$P$34:$W$43,8))*(1-$W$25)*T99*VLOOKUP(AF105,P94:T103,5)</f>
        <v>1.6467473348619561E-3</v>
      </c>
      <c r="AG111" s="60">
        <f>SQRT($W$39*VLOOKUP(AG105,$P$34:$W$43,8))*(1-$X$25)*T99*VLOOKUP(AG105,P94:T103,5)</f>
        <v>8.8852651441630745E-4</v>
      </c>
      <c r="AH111" s="60">
        <f>SQRT($W$39*VLOOKUP(AH105,$P$34:$W$43,8))*(1-$Y$25)*T99*VLOOKUP(AH105,P94:T103,5)</f>
        <v>5.4773494797337658E-4</v>
      </c>
      <c r="AI111" s="87">
        <f>SQRT($W$39*VLOOKUP(AI105,$P$34:$W$43,8))*(1-$Z$25)*T99*VLOOKUP(AI105,P94:T103,5)</f>
        <v>8.823435593975173E-4</v>
      </c>
      <c r="AJ111" s="89">
        <f>$X$39*T99</f>
        <v>7.696784135081724E-7</v>
      </c>
      <c r="AK111" s="59" t="s">
        <v>572</v>
      </c>
      <c r="AL111" s="60">
        <f>-1*AL106*AL107+AL107^2+AL107^3</f>
        <v>-3.0257749810124381E-2</v>
      </c>
      <c r="AM111" s="61"/>
      <c r="AN111" s="66" t="s">
        <v>586</v>
      </c>
      <c r="AO111" s="61" t="e">
        <f>SQRT(1-AO110)/SQRT(AO110)*AL113/ABS(AL113)</f>
        <v>#NUM!</v>
      </c>
      <c r="AP111" s="61"/>
      <c r="AQ111" s="50"/>
      <c r="AR111" s="65"/>
      <c r="AS111" s="65"/>
      <c r="AT111" s="65" t="s">
        <v>589</v>
      </c>
      <c r="AU111" s="61">
        <f>AU106</f>
        <v>0.74937829616310003</v>
      </c>
      <c r="AV111" s="81"/>
      <c r="AW111" s="59">
        <v>6</v>
      </c>
      <c r="AX111" s="61">
        <f t="shared" si="44"/>
        <v>0.31801295394703216</v>
      </c>
      <c r="AY111" s="61">
        <f>SUMPRODUCT(T94:T103,$BC$34:$BC$43)</f>
        <v>1.2520215528428271</v>
      </c>
      <c r="AZ111" s="68">
        <f>IF($AA$12,EXP((AX111/AL107)*(AU111-1)-LN(AU111-AL107)-AL106*(2*AY111/AL106-AX111/AL107)*LN((AU111+2.41421536*AL107)/(AU111-0.41421536*AL107))/(AL107*2.82842713)      ),1)</f>
        <v>0.1554202227953079</v>
      </c>
    </row>
    <row r="112" spans="16:52" x14ac:dyDescent="0.25">
      <c r="P112" s="78">
        <v>7</v>
      </c>
      <c r="Q112" s="60"/>
      <c r="R112" s="60"/>
      <c r="S112" s="60">
        <f>$Z$13*$BJ$40/AZ112</f>
        <v>0.39318985764329079</v>
      </c>
      <c r="T112" s="61">
        <f>S112/S116</f>
        <v>0.39320042333293986</v>
      </c>
      <c r="U112" s="62"/>
      <c r="V112" s="62"/>
      <c r="W112" s="60"/>
      <c r="X112" s="63"/>
      <c r="Y112" s="61"/>
      <c r="Z112" s="86">
        <f>SQRT($W$40*VLOOKUP(Z105,$P$34:$W$43,8))*(1-$Q$26)*T100*VLOOKUP(Z105,P94:T103,5)</f>
        <v>1.0246914362575691E-2</v>
      </c>
      <c r="AA112" s="60">
        <f>SQRT($W$40*VLOOKUP(AA105,$P$34:$W$43,8))*(1-$R$26)*T100*VLOOKUP(AA105,P94:T103,5)</f>
        <v>6.4229983227698916E-3</v>
      </c>
      <c r="AB112" s="60">
        <f>SQRT($W$40*VLOOKUP(AB105,$P$34:$W$43,8))*(1-$S$26)*T100*VLOOKUP(AB105,P94:T103,5)</f>
        <v>3.7858552475895715E-3</v>
      </c>
      <c r="AC112" s="60">
        <f>SQRT($W$40*VLOOKUP(AC105,$P$34:$W$43,8))*(1-$T$26)*T100*VLOOKUP(AC105,P94:T103,5)</f>
        <v>2.6223611409078732E-3</v>
      </c>
      <c r="AD112" s="60">
        <f>SQRT($W$40*VLOOKUP(AD105,$P$34:$W$43,8))*(1-$U$26)*T100*VLOOKUP(AD105,P94:T103,5)</f>
        <v>2.5097409298816108E-3</v>
      </c>
      <c r="AE112" s="60">
        <f>SQRT($W$40*VLOOKUP(AE105,$P$34:$W$43,8))*(1-$V$26)*T100*VLOOKUP(AE105,P94:T103,5)</f>
        <v>1.6467473348619561E-3</v>
      </c>
      <c r="AF112" s="60">
        <f>SQRT($W$40*VLOOKUP(AF105,$P$34:$W$43,8))*(1-$W$26)*T100*VLOOKUP(AF105,P94:T103,5)</f>
        <v>1.370442444180333E-2</v>
      </c>
      <c r="AG112" s="60">
        <f>SQRT($W$40*VLOOKUP(AG105,$P$34:$W$43,8))*(1-$X$26)*T100*VLOOKUP(AG105,P94:T103,5)</f>
        <v>8.4813462696860398E-3</v>
      </c>
      <c r="AH112" s="60">
        <f>SQRT($W$40*VLOOKUP(AH105,$P$34:$W$43,8))*(1-$Y$26)*T100*VLOOKUP(AH105,P94:T103,5)</f>
        <v>3.9651352208658844E-3</v>
      </c>
      <c r="AI112" s="87">
        <f>SQRT($W$40*VLOOKUP(AI105,$P$34:$W$43,8))*(1-$Z$26)*T100*VLOOKUP(AI105,P94:T103,5)</f>
        <v>6.6472645520794377E-3</v>
      </c>
      <c r="AJ112" s="89">
        <f>$X$40*T100</f>
        <v>9.4753911855106114E-6</v>
      </c>
      <c r="AK112" s="82"/>
      <c r="AL112" s="65"/>
      <c r="AM112" s="61"/>
      <c r="AN112" s="66" t="s">
        <v>587</v>
      </c>
      <c r="AO112" s="61" t="e">
        <f>IF(ATAN(AO111)&lt;0,ATAN(AO111)+PI(),ATAN(AO111))</f>
        <v>#NUM!</v>
      </c>
      <c r="AP112" s="61"/>
      <c r="AQ112" s="50"/>
      <c r="AR112" s="65"/>
      <c r="AS112" s="65"/>
      <c r="AT112" s="65"/>
      <c r="AU112" s="65"/>
      <c r="AV112" s="81"/>
      <c r="AW112" s="59">
        <v>7</v>
      </c>
      <c r="AX112" s="61">
        <f t="shared" si="44"/>
        <v>8.4952370925032716E-2</v>
      </c>
      <c r="AY112" s="61">
        <f>SUMPRODUCT(T94:T103,$BD$34:$BD$43)</f>
        <v>0.22082203001948386</v>
      </c>
      <c r="AZ112" s="68">
        <f>IF($AA$13,EXP((AX112/AL107)*(AU111-1)-LN(AU111-AL107)-AL106*(2*AY112/AL106-AX112/AL107)*LN((AU111+2.41421536*AL107)/(AU111-0.41421536*AL107))/(AL107*2.82842713)      ),1)</f>
        <v>1.1013654967044038</v>
      </c>
    </row>
    <row r="113" spans="16:52" x14ac:dyDescent="0.25">
      <c r="P113" s="78">
        <v>8</v>
      </c>
      <c r="Q113" s="60"/>
      <c r="R113" s="60"/>
      <c r="S113" s="60">
        <f>$Z$14*$BJ$41/AZ113</f>
        <v>0.11174885060130638</v>
      </c>
      <c r="T113" s="61">
        <f>S113/S116</f>
        <v>0.11175185348566655</v>
      </c>
      <c r="U113" s="62"/>
      <c r="V113" s="62"/>
      <c r="W113" s="60"/>
      <c r="X113" s="63"/>
      <c r="Y113" s="61"/>
      <c r="Z113" s="86">
        <f>SQRT($W$41*VLOOKUP(Z105,$P$34:$W$43,8))*(1-$Q$27)*T101*VLOOKUP(Z105,P94:T103,5)</f>
        <v>5.8442780149489662E-3</v>
      </c>
      <c r="AA113" s="60">
        <f>SQRT($W$41*VLOOKUP(AA105,$P$34:$W$43,8))*(1-$R$27)*T101*VLOOKUP(AA105,P94:T103,5)</f>
        <v>3.5760465223687501E-3</v>
      </c>
      <c r="AB113" s="60">
        <f>SQRT($W$41*VLOOKUP(AB105,$P$34:$W$43,8))*(1-$S$27)*T101*VLOOKUP(AB105,P94:T103,5)</f>
        <v>2.205847152320169E-3</v>
      </c>
      <c r="AC113" s="60">
        <f>SQRT($W$41*VLOOKUP(AC105,$P$34:$W$43,8))*(1-$T$27)*T101*VLOOKUP(AC105,P94:T103,5)</f>
        <v>1.5033375692955447E-3</v>
      </c>
      <c r="AD113" s="60">
        <f>SQRT($W$41*VLOOKUP(AD105,$P$34:$W$43,8))*(1-$U$27)*T101*VLOOKUP(AD105,P94:T103,5)</f>
        <v>1.4988129495507199E-3</v>
      </c>
      <c r="AE113" s="60">
        <f>SQRT($W$41*VLOOKUP(AE105,$P$34:$W$43,8))*(1-$V$27)*T101*VLOOKUP(AE105,P94:T103,5)</f>
        <v>8.8852651441630756E-4</v>
      </c>
      <c r="AF113" s="60">
        <f>SQRT($W$41*VLOOKUP(AF105,$P$34:$W$43,8))*(1-$W$27)*T101*VLOOKUP(AF105,P94:T103,5)</f>
        <v>8.4813462696860398E-3</v>
      </c>
      <c r="AG113" s="60">
        <f>SQRT($W$41*VLOOKUP(AG105,$P$34:$W$43,8))*(1-$X$27)*T101*VLOOKUP(AG105,P94:T103,5)</f>
        <v>5.0748929142046114E-3</v>
      </c>
      <c r="AH113" s="60">
        <f>SQRT($W$41*VLOOKUP(AH105,$P$34:$W$43,8))*(1-$Y$27)*T101*VLOOKUP(AH105,P94:T103,5)</f>
        <v>2.6453202537903547E-3</v>
      </c>
      <c r="AI113" s="87">
        <f>SQRT($W$41*VLOOKUP(AI105,$P$34:$W$43,8))*(1-$Z$27)*T101*VLOOKUP(AI105,P94:T103,5)</f>
        <v>4.1795514099928271E-3</v>
      </c>
      <c r="AJ113" s="89">
        <f>$X$41*T101</f>
        <v>2.9791823255567005E-6</v>
      </c>
      <c r="AK113" s="59" t="s">
        <v>582</v>
      </c>
      <c r="AL113" s="61">
        <f>AL109*AL110/6-AL111/2-AL109^3/27</f>
        <v>1.9546400065769583E-2</v>
      </c>
      <c r="AM113" s="61"/>
      <c r="AN113" s="66" t="s">
        <v>573</v>
      </c>
      <c r="AO113" s="61" t="e">
        <f>2*SQRT(AL114)*COS(AO112/3)-AL109/3</f>
        <v>#NUM!</v>
      </c>
      <c r="AP113" s="69" t="e">
        <f>AO113^3+AL109*AO113^2+AL110*AO113+AL111</f>
        <v>#NUM!</v>
      </c>
      <c r="AQ113" s="50"/>
      <c r="AR113" s="65"/>
      <c r="AS113" s="65"/>
      <c r="AT113" s="65"/>
      <c r="AU113" s="65"/>
      <c r="AV113" s="81"/>
      <c r="AW113" s="59">
        <v>8</v>
      </c>
      <c r="AX113" s="61">
        <f t="shared" si="44"/>
        <v>9.4229912225680806E-2</v>
      </c>
      <c r="AY113" s="61">
        <f>SUMPRODUCT(T94:T103,$BE$34:$BE$43)</f>
        <v>0.4658402377283743</v>
      </c>
      <c r="AZ113" s="68">
        <f>IF($AA$14,EXP((AX113/AL107)*(AU111-1)-LN(AU111-AL107)-AL106*(2*AY113/AL106-AX113/AL107)*LN((AU111+2.41421536*AL107)/(AU111-0.41421536*AL107))/(AL107*2.82842713)      ),1)</f>
        <v>0.62996127694610338</v>
      </c>
    </row>
    <row r="114" spans="16:52" x14ac:dyDescent="0.25">
      <c r="P114" s="78">
        <v>9</v>
      </c>
      <c r="Q114" s="60"/>
      <c r="R114" s="60"/>
      <c r="S114" s="60">
        <f>$Z$15*$BJ$42/AZ114</f>
        <v>5.542007331367229E-2</v>
      </c>
      <c r="T114" s="61">
        <f>S114/S116</f>
        <v>5.5421562546630818E-2</v>
      </c>
      <c r="U114" s="62"/>
      <c r="V114" s="62" t="s">
        <v>592</v>
      </c>
      <c r="W114" s="60"/>
      <c r="X114" s="63"/>
      <c r="Y114" s="61"/>
      <c r="Z114" s="86">
        <f>SQRT($W$42*VLOOKUP(Z105,$P$34:$W$43,8))*(1-$Q$28)*T102*VLOOKUP(Z105,P94:T103,5)</f>
        <v>3.4044637217108854E-3</v>
      </c>
      <c r="AA114" s="60">
        <f>SQRT($W$42*VLOOKUP(AA105,$P$34:$W$43,8))*(1-$R$28)*T102*VLOOKUP(AA105,P94:T103,5)</f>
        <v>2.1815581362475494E-3</v>
      </c>
      <c r="AB114" s="60">
        <f>SQRT($W$42*VLOOKUP(AB105,$P$34:$W$43,8))*(1-$S$28)*T102*VLOOKUP(AB105,P94:T103,5)</f>
        <v>1.3266825073074149E-3</v>
      </c>
      <c r="AC114" s="60">
        <f>SQRT($W$42*VLOOKUP(AC105,$P$34:$W$43,8))*(1-$T$28)*T102*VLOOKUP(AC105,P94:T103,5)</f>
        <v>1.0017140371346993E-3</v>
      </c>
      <c r="AD114" s="60">
        <f>SQRT($W$42*VLOOKUP(AD105,$P$34:$W$43,8))*(1-$U$28)*T102*VLOOKUP(AD105,P94:T103,5)</f>
        <v>9.3698230017717082E-4</v>
      </c>
      <c r="AE114" s="60">
        <f>SQRT($W$42*VLOOKUP(AE105,$P$34:$W$43,8))*(1-$V$28)*T102*VLOOKUP(AE105,P94:T103,5)</f>
        <v>5.4773494797337647E-4</v>
      </c>
      <c r="AF114" s="60">
        <f>SQRT($W$42*VLOOKUP(AF105,$P$34:$W$43,8))*(1-$W$28)*T102*VLOOKUP(AF105,P94:T103,5)</f>
        <v>3.9651352208658844E-3</v>
      </c>
      <c r="AG114" s="60">
        <f>SQRT($W$42*VLOOKUP(AG105,$P$34:$W$43,8))*(1-$X$28)*T102*VLOOKUP(AG105,P94:T103,5)</f>
        <v>2.6453202537903547E-3</v>
      </c>
      <c r="AH114" s="60">
        <f>SQRT($W$42*VLOOKUP(AH105,$P$34:$W$43,8))*(1-$Y$28)*T102*VLOOKUP(AH105,P94:T103,5)</f>
        <v>1.6925401248361214E-3</v>
      </c>
      <c r="AI114" s="87">
        <f>SQRT($W$42*VLOOKUP(AI105,$P$34:$W$43,8))*(1-$Z$28)*T102*VLOOKUP(AI105,P94:T103,5)</f>
        <v>2.554734849444486E-3</v>
      </c>
      <c r="AJ114" s="89">
        <f>$X$42*T102</f>
        <v>1.4939884415612045E-6</v>
      </c>
      <c r="AK114" s="59" t="s">
        <v>558</v>
      </c>
      <c r="AL114" s="61">
        <f>AL109^2/9-AL110/3</f>
        <v>3.934719460272592E-2</v>
      </c>
      <c r="AM114" s="61"/>
      <c r="AN114" s="66" t="s">
        <v>574</v>
      </c>
      <c r="AO114" s="61" t="e">
        <f>2*SQRT(AL114)*COS((AO112+2*PI())/3)-AL109/3</f>
        <v>#NUM!</v>
      </c>
      <c r="AP114" s="69" t="e">
        <f>AO114^3+AO114^2*AL109+AO114*AL110+AL111</f>
        <v>#NUM!</v>
      </c>
      <c r="AQ114" s="50"/>
      <c r="AR114" s="65"/>
      <c r="AS114" s="50"/>
      <c r="AT114" s="65"/>
      <c r="AU114" s="65"/>
      <c r="AV114" s="81"/>
      <c r="AW114" s="59">
        <v>9</v>
      </c>
      <c r="AX114" s="61">
        <f t="shared" si="44"/>
        <v>9.5418812217132221E-2</v>
      </c>
      <c r="AY114" s="61">
        <f>SUMPRODUCT(T94:T103,$BF$34:$BF$43)</f>
        <v>0.53080445205600102</v>
      </c>
      <c r="AZ114" s="68">
        <f>IF($AA$15,EXP((AX114/AL107)*(AU111-1)-LN(AU111-AL107)-AL106*(2*AY114/AL106-AX114/AL107)*LN((AU111+2.41421536*AL107)/(AU111-0.41421536*AL107))/(AL107*2.82842713)      ),1)</f>
        <v>0.54183629733781735</v>
      </c>
    </row>
    <row r="115" spans="16:52" x14ac:dyDescent="0.25">
      <c r="P115" s="78">
        <v>10</v>
      </c>
      <c r="Q115" s="60"/>
      <c r="R115" s="60"/>
      <c r="S115" s="60">
        <f>$Z$16*$BJ$43/AZ115</f>
        <v>8.8741764064516754E-2</v>
      </c>
      <c r="T115" s="61">
        <f>S115/S116</f>
        <v>8.8744148708779044E-2</v>
      </c>
      <c r="U115" s="62"/>
      <c r="V115" s="96">
        <f>ABS(S104-S116)</f>
        <v>8.3174615908010452E-6</v>
      </c>
      <c r="W115" s="60"/>
      <c r="X115" s="63"/>
      <c r="Y115" s="61"/>
      <c r="Z115" s="86">
        <f>SQRT($W$43*VLOOKUP(Z105,$P$34:$W$43,8))*(1-$Q$29)*T103*VLOOKUP(Z105,P94:T103,5)</f>
        <v>5.4893500484356024E-3</v>
      </c>
      <c r="AA115" s="60">
        <f>SQRT($W$43*VLOOKUP(AA105,$P$34:$W$43,8))*(1-$R$29)*T103*VLOOKUP(AA105,P94:T103,5)</f>
        <v>3.5601139170496239E-3</v>
      </c>
      <c r="AB115" s="60">
        <f>SQRT($W$43*VLOOKUP(AB105,$P$34:$W$43,8))*(1-$S$29)*T103*VLOOKUP(AB105,P94:T103,5)</f>
        <v>2.1952490305126361E-3</v>
      </c>
      <c r="AC115" s="60">
        <f>SQRT($W$43*VLOOKUP(AC105,$P$34:$W$43,8))*(1-$T$29)*T103*VLOOKUP(AC105,P94:T103,5)</f>
        <v>1.3725898943830971E-3</v>
      </c>
      <c r="AD115" s="60">
        <f>SQRT($W$43*VLOOKUP(AD105,$P$34:$W$43,8))*(1-$U$29)*T103*VLOOKUP(AD105,P94:T103,5)</f>
        <v>1.4846622599240225E-3</v>
      </c>
      <c r="AE115" s="60">
        <f>SQRT($W$43*VLOOKUP(AE105,$P$34:$W$43,8))*(1-$V$29)*T103*VLOOKUP(AE105,P94:T103,5)</f>
        <v>8.823435593975173E-4</v>
      </c>
      <c r="AF115" s="60">
        <f>SQRT($W$43*VLOOKUP(AF105,$P$34:$W$43,8))*(1-$W$29)*T103*VLOOKUP(AF105,P94:T103,5)</f>
        <v>6.6472645520794385E-3</v>
      </c>
      <c r="AG115" s="60">
        <f>SQRT($W$43*VLOOKUP(AG105,$P$34:$W$43,8))*(1-$X$29)*T103*VLOOKUP(AG105,P94:T103,5)</f>
        <v>4.1795514099928271E-3</v>
      </c>
      <c r="AH115" s="60">
        <f>SQRT($W$43*VLOOKUP(AH105,$P$34:$W$43,8))*(1-$Y$29)*T103*VLOOKUP(AH105,P94:T103,5)</f>
        <v>2.554734849444486E-3</v>
      </c>
      <c r="AI115" s="87">
        <f>SQRT($W$43*VLOOKUP(AI105,$P$34:$W$43,8))*(1-$Z$29)*T103*VLOOKUP(AI105,P94:T103,5)</f>
        <v>3.8561390983850841E-3</v>
      </c>
      <c r="AJ115" s="89">
        <f>$X$43*T103</f>
        <v>3.2143446916463233E-6</v>
      </c>
      <c r="AK115" s="59" t="s">
        <v>72</v>
      </c>
      <c r="AL115" s="63">
        <f>AL113^2-AL114^3</f>
        <v>3.2114436104783766E-4</v>
      </c>
      <c r="AM115" s="61"/>
      <c r="AN115" s="66" t="s">
        <v>575</v>
      </c>
      <c r="AO115" s="61" t="e">
        <f>2*SQRT(AL114)*COS((AO112+4*PI())/3)-AL109/3</f>
        <v>#NUM!</v>
      </c>
      <c r="AP115" s="69" t="e">
        <f>AO115^3+AO115^2*AL109+AL110*AO115+AL111</f>
        <v>#NUM!</v>
      </c>
      <c r="AQ115" s="50"/>
      <c r="AR115" s="65"/>
      <c r="AS115" s="50"/>
      <c r="AT115" s="65"/>
      <c r="AU115" s="65"/>
      <c r="AV115" s="81"/>
      <c r="AW115" s="59">
        <v>10</v>
      </c>
      <c r="AX115" s="61">
        <f t="shared" si="44"/>
        <v>0.12813543860615031</v>
      </c>
      <c r="AY115" s="61">
        <f>SUMPRODUCT(T94:T103,$BG$34:$BG$43)</f>
        <v>0.52699296617655933</v>
      </c>
      <c r="AZ115" s="68">
        <f>IF($AA$16,EXP((AX115/AL107)*(AU111-1)-LN(AU111-AL107)-AL106*(2*AY115/AL106-AX115/AL107)*LN((AU111+2.41421536*AL107)/(AU111-0.41421536*AL107))/(AL107*2.82842713)      ),1)</f>
        <v>0.58418395433291415</v>
      </c>
    </row>
    <row r="116" spans="16:52" x14ac:dyDescent="0.25">
      <c r="P116" s="79"/>
      <c r="Q116" s="71"/>
      <c r="R116" s="71"/>
      <c r="S116" s="94">
        <f>SUM(S106:S115)</f>
        <v>0.99997312899726931</v>
      </c>
      <c r="T116" s="72">
        <f>SUM(T106:T115)</f>
        <v>0.99999999999999989</v>
      </c>
      <c r="U116" s="73"/>
      <c r="V116" s="73"/>
      <c r="W116" s="73"/>
      <c r="X116" s="73"/>
      <c r="Y116" s="73"/>
      <c r="Z116" s="70"/>
      <c r="AA116" s="73"/>
      <c r="AB116" s="73"/>
      <c r="AC116" s="73"/>
      <c r="AD116" s="73"/>
      <c r="AE116" s="73"/>
      <c r="AF116" s="73"/>
      <c r="AG116" s="73"/>
      <c r="AH116" s="73"/>
      <c r="AI116" s="88">
        <f>SUM(Z106:AI115)</f>
        <v>0.27543272063602375</v>
      </c>
      <c r="AJ116" s="91">
        <f>SUM(AJ106:AJ115)</f>
        <v>3.0711658437621935E-5</v>
      </c>
      <c r="AK116" s="70"/>
      <c r="AL116" s="73"/>
      <c r="AM116" s="74"/>
      <c r="AN116" s="75"/>
      <c r="AO116" s="74"/>
      <c r="AP116" s="74"/>
      <c r="AQ116" s="76"/>
      <c r="AR116" s="73"/>
      <c r="AS116" s="76"/>
      <c r="AT116" s="73"/>
      <c r="AU116" s="73"/>
      <c r="AV116" s="80"/>
      <c r="AW116" s="70"/>
      <c r="AX116" s="73"/>
      <c r="AY116" s="73"/>
      <c r="AZ116" s="80"/>
    </row>
    <row r="117" spans="16:52" x14ac:dyDescent="0.25">
      <c r="P117" s="92">
        <f>P105+1</f>
        <v>7</v>
      </c>
      <c r="Q117" s="55"/>
      <c r="R117" s="55"/>
      <c r="S117" s="55"/>
      <c r="T117" s="55" t="s">
        <v>560</v>
      </c>
      <c r="U117" s="56"/>
      <c r="V117" s="56"/>
      <c r="W117" s="57"/>
      <c r="X117" s="57"/>
      <c r="Y117" s="57"/>
      <c r="Z117" s="54">
        <v>1</v>
      </c>
      <c r="AA117" s="55">
        <v>2</v>
      </c>
      <c r="AB117" s="55">
        <v>3</v>
      </c>
      <c r="AC117" s="55">
        <v>4</v>
      </c>
      <c r="AD117" s="55">
        <v>5</v>
      </c>
      <c r="AE117" s="55">
        <v>6</v>
      </c>
      <c r="AF117" s="55">
        <v>7</v>
      </c>
      <c r="AG117" s="55">
        <v>8</v>
      </c>
      <c r="AH117" s="55">
        <v>9</v>
      </c>
      <c r="AI117" s="58">
        <v>10</v>
      </c>
      <c r="AJ117" s="90"/>
      <c r="AK117" s="54"/>
      <c r="AL117" s="55"/>
      <c r="AM117" s="55"/>
      <c r="AN117" s="55"/>
      <c r="AO117" s="55"/>
      <c r="AP117" s="55"/>
      <c r="AQ117" s="55"/>
      <c r="AR117" s="55"/>
      <c r="AS117" s="55"/>
      <c r="AT117" s="55"/>
      <c r="AU117" s="55"/>
      <c r="AV117" s="58"/>
      <c r="AW117" s="54"/>
      <c r="AX117" s="55" t="s">
        <v>565</v>
      </c>
      <c r="AY117" s="55" t="s">
        <v>577</v>
      </c>
      <c r="AZ117" s="58" t="s">
        <v>590</v>
      </c>
    </row>
    <row r="118" spans="16:52" x14ac:dyDescent="0.25">
      <c r="P118" s="78">
        <v>1</v>
      </c>
      <c r="Q118" s="60"/>
      <c r="R118" s="60"/>
      <c r="S118" s="60">
        <f>$Z$7*$BJ$34/AZ118</f>
        <v>0.19918915586918437</v>
      </c>
      <c r="T118" s="61">
        <f>S118/S128</f>
        <v>0.19919421892491943</v>
      </c>
      <c r="U118" s="62"/>
      <c r="V118" s="62"/>
      <c r="W118" s="60"/>
      <c r="X118" s="63"/>
      <c r="Y118" s="61"/>
      <c r="Z118" s="86">
        <f>SQRT($W$34*VLOOKUP(Z117,$P$34:$W$43,8))*(1-$Q$20)*T106*VLOOKUP(Z117,P106:T115,5)</f>
        <v>8.1528059594383213E-3</v>
      </c>
      <c r="AA118" s="60">
        <f>SQRT($W$34*VLOOKUP(AA117,$P$34:$W$43,8))*(1-$R$20)*T106*VLOOKUP(AA117,P106:T115,5)</f>
        <v>5.2470568550071752E-3</v>
      </c>
      <c r="AB118" s="60">
        <f>SQRT($W$34*VLOOKUP(AB117,$P$34:$W$43,8))*(1-$S$20)*T106*VLOOKUP(AB117,P106:T115,5)</f>
        <v>3.1606525800849279E-3</v>
      </c>
      <c r="AC118" s="60">
        <f>SQRT($W$34*VLOOKUP(AC117,$P$34:$W$43,8))*(1-$T$20)*T106*VLOOKUP(AC117,P106:T115,5)</f>
        <v>2.1823463154747873E-3</v>
      </c>
      <c r="AD118" s="60">
        <f>SQRT($W$34*VLOOKUP(AD117,$P$34:$W$43,8))*(1-$U$20)*T106*VLOOKUP(AD117,P106:T115,5)</f>
        <v>2.1162527677091162E-3</v>
      </c>
      <c r="AE118" s="60">
        <f>SQRT($W$34*VLOOKUP(AE117,$P$34:$W$43,8))*(1-$V$20)*T106*VLOOKUP(AE117,P106:T115,5)</f>
        <v>1.2637315088108092E-3</v>
      </c>
      <c r="AF118" s="60">
        <f>SQRT($W$34*VLOOKUP(AF117,$P$34:$W$43,8))*(1-$W$20)*T106*VLOOKUP(AF117,P106:T115,5)</f>
        <v>1.0220963574555972E-2</v>
      </c>
      <c r="AG118" s="60">
        <f>SQRT($W$34*VLOOKUP(AG117,$P$34:$W$43,8))*(1-$X$20)*T106*VLOOKUP(AG117,P106:T115,5)</f>
        <v>5.8449891291957948E-3</v>
      </c>
      <c r="AH118" s="60">
        <f>SQRT($W$34*VLOOKUP(AH117,$P$34:$W$43,8))*(1-$Y$20)*T106*VLOOKUP(AH117,P106:T115,5)</f>
        <v>3.4097351529355198E-3</v>
      </c>
      <c r="AI118" s="87">
        <f>SQRT($W$34*VLOOKUP(AI117,$P$34:$W$43,8))*(1-$Z$20)*T106*VLOOKUP(AI117,P106:T115,5)</f>
        <v>5.4946985176455281E-3</v>
      </c>
      <c r="AJ118" s="89">
        <f>$X$34*T106</f>
        <v>5.3399632098799202E-6</v>
      </c>
      <c r="AK118" s="59" t="s">
        <v>69</v>
      </c>
      <c r="AL118" s="60">
        <f>$Q$44*AI128*100000/($T$3*$AE$9)^2</f>
        <v>0.40007867689937754</v>
      </c>
      <c r="AM118" s="65" t="s">
        <v>583</v>
      </c>
      <c r="AN118" s="66" t="s">
        <v>573</v>
      </c>
      <c r="AO118" s="61">
        <f>(AL125+SQRT(AL127))^(1/3)+(AL125-SQRT(AL127))^(1/3)-AL121/3</f>
        <v>0.74846622942551666</v>
      </c>
      <c r="AP118" s="63">
        <f>AO118^3+AL121*AO118^2+AL122*AO118+AL123</f>
        <v>4.163336342344337E-17</v>
      </c>
      <c r="AQ118" s="65" t="s">
        <v>573</v>
      </c>
      <c r="AR118" s="61">
        <f>IF(AL127&gt;=0,AO118,AO125)</f>
        <v>0.74846622942551666</v>
      </c>
      <c r="AS118" s="61">
        <f>IF(AR118&lt;AR119,AR119,AR118)</f>
        <v>0.74846622942551666</v>
      </c>
      <c r="AT118" s="61">
        <f>AS118</f>
        <v>0.74846622942551666</v>
      </c>
      <c r="AU118" s="67">
        <f>IF(AT118&lt;AT119,AT119,AT118)</f>
        <v>0.74846622942551666</v>
      </c>
      <c r="AV118" s="81"/>
      <c r="AW118" s="59">
        <v>1</v>
      </c>
      <c r="AX118" s="61">
        <f>AX106</f>
        <v>9.4673405543509462E-2</v>
      </c>
      <c r="AY118" s="61">
        <f>SUMPRODUCT(T106:T115,$AX$34:$AX$43)</f>
        <v>0.34254983752724255</v>
      </c>
      <c r="AZ118" s="68">
        <f>IF($AA$7,EXP((AX118/AL119)*(AU123-1)-LN(AU123-AL119)-AL118*(2*AY118/AL118-AX118/AL119)*LN((AU123+2.41421536*AL119)/(AU123-0.41421536*AL119))/(AL119*2.82842713)      ),1)</f>
        <v>0.84409806723653702</v>
      </c>
    </row>
    <row r="119" spans="16:52" x14ac:dyDescent="0.25">
      <c r="P119" s="78">
        <v>2</v>
      </c>
      <c r="Q119" s="60"/>
      <c r="R119" s="60"/>
      <c r="S119" s="60">
        <f>$Z$8*$BJ$35/AZ119</f>
        <v>7.3877346043912315E-2</v>
      </c>
      <c r="T119" s="61">
        <f>S119/S128</f>
        <v>7.3879223882687958E-2</v>
      </c>
      <c r="U119" s="62"/>
      <c r="V119" s="62"/>
      <c r="W119" s="60"/>
      <c r="X119" s="63"/>
      <c r="Y119" s="61"/>
      <c r="Z119" s="86">
        <f>SQRT($W$35*VLOOKUP(Z117,$P$34:$W$43,8))*(1-$Q$21)*T107*VLOOKUP(Z117,P106:T115,5)</f>
        <v>5.2470568550071761E-3</v>
      </c>
      <c r="AA119" s="60">
        <f>SQRT($W$35*VLOOKUP(AA117,$P$34:$W$43,8))*(1-$R$21)*T107*VLOOKUP(AA117,P106:T115,5)</f>
        <v>3.3594565893347787E-3</v>
      </c>
      <c r="AB119" s="60">
        <f>SQRT($W$35*VLOOKUP(AB117,$P$34:$W$43,8))*(1-$S$21)*T107*VLOOKUP(AB117,P106:T115,5)</f>
        <v>2.0554306230263584E-3</v>
      </c>
      <c r="AC119" s="60">
        <f>SQRT($W$35*VLOOKUP(AC117,$P$34:$W$43,8))*(1-$T$21)*T107*VLOOKUP(AC117,P106:T115,5)</f>
        <v>1.2834765426243697E-3</v>
      </c>
      <c r="AD119" s="60">
        <f>SQRT($W$35*VLOOKUP(AD117,$P$34:$W$43,8))*(1-$U$21)*T107*VLOOKUP(AD117,P106:T115,5)</f>
        <v>1.4034963779586773E-3</v>
      </c>
      <c r="AE119" s="60">
        <f>SQRT($W$35*VLOOKUP(AE117,$P$34:$W$43,8))*(1-$V$21)*T107*VLOOKUP(AE117,P106:T115,5)</f>
        <v>8.2383537560945161E-4</v>
      </c>
      <c r="AF119" s="60">
        <f>SQRT($W$35*VLOOKUP(AF117,$P$34:$W$43,8))*(1-$W$21)*T107*VLOOKUP(AF117,P106:T115,5)</f>
        <v>6.4229003433005248E-3</v>
      </c>
      <c r="AG119" s="60">
        <f>SQRT($W$35*VLOOKUP(AG117,$P$34:$W$43,8))*(1-$X$21)*T107*VLOOKUP(AG117,P106:T115,5)</f>
        <v>3.5855075525724825E-3</v>
      </c>
      <c r="AH119" s="60">
        <f>SQRT($W$35*VLOOKUP(AH117,$P$34:$W$43,8))*(1-$Y$21)*T107*VLOOKUP(AH117,P106:T115,5)</f>
        <v>2.1904501219087817E-3</v>
      </c>
      <c r="AI119" s="87">
        <f>SQRT($W$35*VLOOKUP(AI117,$P$34:$W$43,8))*(1-$Z$21)*T107*VLOOKUP(AI117,P106:T115,5)</f>
        <v>3.5725760174271349E-3</v>
      </c>
      <c r="AJ119" s="89">
        <f>$X$35*T107</f>
        <v>2.9859378285220561E-6</v>
      </c>
      <c r="AK119" s="59" t="s">
        <v>65</v>
      </c>
      <c r="AL119" s="60">
        <f>AJ128*$Q$44*100000/($T$3*$AE$9)</f>
        <v>0.10856874507160122</v>
      </c>
      <c r="AM119" s="61"/>
      <c r="AN119" s="66" t="s">
        <v>574</v>
      </c>
      <c r="AO119" s="66" t="e">
        <f>1/0</f>
        <v>#DIV/0!</v>
      </c>
      <c r="AP119" s="61"/>
      <c r="AQ119" s="65" t="s">
        <v>574</v>
      </c>
      <c r="AR119" s="66">
        <f>IF(AL127&gt;=0,0,AO126)</f>
        <v>0</v>
      </c>
      <c r="AS119" s="61">
        <f>IF(AR118&lt;AR119,AR118,AR119)</f>
        <v>0</v>
      </c>
      <c r="AT119" s="61">
        <f>IF(AS119&lt;AS120,AS120,AS119)</f>
        <v>0</v>
      </c>
      <c r="AU119" s="67">
        <f>IF(AT118&lt;AT119,AT118,AT119)</f>
        <v>0</v>
      </c>
      <c r="AV119" s="81"/>
      <c r="AW119" s="59">
        <v>2</v>
      </c>
      <c r="AX119" s="61">
        <f t="shared" ref="AX119:AX127" si="45">AX107</f>
        <v>0.14288378647094405</v>
      </c>
      <c r="AY119" s="61">
        <f>SUMPRODUCT(T106:T115,$AY$34:$AY$43)</f>
        <v>0.58788210177310707</v>
      </c>
      <c r="AZ119" s="68">
        <f>IF($AA$8,EXP((AX119/AL119)*(AU123-1)-LN(AU123-AL119)-AL118*(2*AY119/AL118-AX119/AL119)*LN((AU123+2.41421536*AL119)/(AU123-0.41421536*AL119))/(AL119*2.82842713)      ),1)</f>
        <v>0.52184328986774686</v>
      </c>
    </row>
    <row r="120" spans="16:52" x14ac:dyDescent="0.25">
      <c r="P120" s="78">
        <v>3</v>
      </c>
      <c r="Q120" s="60"/>
      <c r="R120" s="60"/>
      <c r="S120" s="60">
        <f>$Z$9*$BJ$36/AZ120</f>
        <v>3.3059639308490367E-2</v>
      </c>
      <c r="T120" s="61">
        <f>S120/S128</f>
        <v>3.3060479629318421E-2</v>
      </c>
      <c r="U120" s="62"/>
      <c r="V120" s="62"/>
      <c r="W120" s="60"/>
      <c r="X120" s="63"/>
      <c r="Y120" s="61"/>
      <c r="Z120" s="86">
        <f>SQRT($W$36*VLOOKUP(Z117,$P$34:$W$43,8))*(1-$Q$22)*T108*VLOOKUP(Z117,P106:T115,5)</f>
        <v>3.1606525800849279E-3</v>
      </c>
      <c r="AA120" s="60">
        <f>SQRT($W$36*VLOOKUP(AA117,$P$34:$W$43,8))*(1-$R$22)*T108*VLOOKUP(AA117,P106:T115,5)</f>
        <v>2.055430623026358E-3</v>
      </c>
      <c r="AB120" s="60">
        <f>SQRT($W$36*VLOOKUP(AB117,$P$34:$W$43,8))*(1-$S$22)*T108*VLOOKUP(AB117,P106:T115,5)</f>
        <v>1.2603541201120557E-3</v>
      </c>
      <c r="AC120" s="60">
        <f>SQRT($W$36*VLOOKUP(AC117,$P$34:$W$43,8))*(1-$T$22)*T108*VLOOKUP(AC117,P106:T115,5)</f>
        <v>8.667537702721404E-4</v>
      </c>
      <c r="AD120" s="60">
        <f>SQRT($W$36*VLOOKUP(AD117,$P$34:$W$43,8))*(1-$U$22)*T108*VLOOKUP(AD117,P106:T115,5)</f>
        <v>8.6059210490184565E-4</v>
      </c>
      <c r="AE120" s="60">
        <f>SQRT($W$36*VLOOKUP(AE117,$P$34:$W$43,8))*(1-$V$22)*T108*VLOOKUP(AE117,P106:T115,5)</f>
        <v>4.9499374764077437E-4</v>
      </c>
      <c r="AF120" s="60">
        <f>SQRT($W$36*VLOOKUP(AF117,$P$34:$W$43,8))*(1-$W$22)*T108*VLOOKUP(AF117,P106:T115,5)</f>
        <v>3.7943009999866287E-3</v>
      </c>
      <c r="AG120" s="60">
        <f>SQRT($W$36*VLOOKUP(AG117,$P$34:$W$43,8))*(1-$X$22)*T108*VLOOKUP(AG117,P106:T115,5)</f>
        <v>2.2166508827071536E-3</v>
      </c>
      <c r="AH120" s="60">
        <f>SQRT($W$36*VLOOKUP(AH117,$P$34:$W$43,8))*(1-$Y$22)*T108*VLOOKUP(AH117,P106:T115,5)</f>
        <v>1.3350821238650923E-3</v>
      </c>
      <c r="AI120" s="87">
        <f>SQRT($W$36*VLOOKUP(AI117,$P$34:$W$43,8))*(1-$Z$22)*T108*VLOOKUP(AI117,P106:T115,5)</f>
        <v>2.207881590504686E-3</v>
      </c>
      <c r="AJ120" s="89">
        <f>$X$36*T108</f>
        <v>1.8594773155463817E-6</v>
      </c>
      <c r="AK120" s="82"/>
      <c r="AL120" s="65"/>
      <c r="AM120" s="61"/>
      <c r="AN120" s="66" t="s">
        <v>575</v>
      </c>
      <c r="AO120" s="66" t="e">
        <f>1/0</f>
        <v>#DIV/0!</v>
      </c>
      <c r="AP120" s="61"/>
      <c r="AQ120" s="65" t="s">
        <v>575</v>
      </c>
      <c r="AR120" s="66">
        <f>IF(AL127&gt;=0,0,AO127)</f>
        <v>0</v>
      </c>
      <c r="AS120" s="61">
        <f>AR120</f>
        <v>0</v>
      </c>
      <c r="AT120" s="61">
        <f>IF(AS119&lt;AS120,AS119,AS120)</f>
        <v>0</v>
      </c>
      <c r="AU120" s="67">
        <f>AT120</f>
        <v>0</v>
      </c>
      <c r="AV120" s="81"/>
      <c r="AW120" s="59">
        <v>3</v>
      </c>
      <c r="AX120" s="61">
        <f t="shared" si="45"/>
        <v>0.1990278447156619</v>
      </c>
      <c r="AY120" s="61">
        <f>SUMPRODUCT(T106:T115,$AZ$34:$AZ$43)</f>
        <v>0.80154041420041111</v>
      </c>
      <c r="AZ120" s="68">
        <f>IF($AA$9,EXP((AX120/AL119)*(AU123-1)-LN(AU123-AL119)-AL118*(2*AY120/AL118-AX120/AL119)*LN((AU123+2.41421536*AL119)/(AU123-0.41421536*AL119))/(AL119*2.82842713)      ),1)</f>
        <v>0.3532908645641179</v>
      </c>
    </row>
    <row r="121" spans="16:52" x14ac:dyDescent="0.25">
      <c r="P121" s="78">
        <v>4</v>
      </c>
      <c r="Q121" s="60"/>
      <c r="R121" s="60"/>
      <c r="S121" s="60">
        <f>$Z$10*$BJ$37/AZ121</f>
        <v>1.800081266681218E-2</v>
      </c>
      <c r="T121" s="61">
        <f>S121/S128</f>
        <v>1.8001270217412314E-2</v>
      </c>
      <c r="U121" s="62"/>
      <c r="V121" s="62"/>
      <c r="W121" s="60"/>
      <c r="X121" s="63"/>
      <c r="Y121" s="61"/>
      <c r="Z121" s="86">
        <f>SQRT($W$37*VLOOKUP(Z117,$P$34:$W$43,8))*(1-$Q$23)*T109*VLOOKUP(Z117,P106:T115,5)</f>
        <v>2.1823463154747873E-3</v>
      </c>
      <c r="AA121" s="60">
        <f>SQRT($W$37*VLOOKUP(AA117,$P$34:$W$43,8))*(1-$R$23)*T109*VLOOKUP(AA117,P106:T115,5)</f>
        <v>1.2834765426243697E-3</v>
      </c>
      <c r="AB121" s="60">
        <f>SQRT($W$37*VLOOKUP(AB117,$P$34:$W$43,8))*(1-$S$23)*T109*VLOOKUP(AB117,P106:T115,5)</f>
        <v>8.667537702721404E-4</v>
      </c>
      <c r="AC121" s="60">
        <f>SQRT($W$37*VLOOKUP(AC117,$P$34:$W$43,8))*(1-$T$23)*T109*VLOOKUP(AC117,P106:T115,5)</f>
        <v>6.0002587228008813E-4</v>
      </c>
      <c r="AD121" s="60">
        <f>SQRT($W$37*VLOOKUP(AD117,$P$34:$W$43,8))*(1-$U$23)*T109*VLOOKUP(AD117,P106:T115,5)</f>
        <v>5.8943426998693874E-4</v>
      </c>
      <c r="AE121" s="60">
        <f>SQRT($W$37*VLOOKUP(AE117,$P$34:$W$43,8))*(1-$V$23)*T109*VLOOKUP(AE117,P106:T115,5)</f>
        <v>3.2493962309108865E-4</v>
      </c>
      <c r="AF121" s="60">
        <f>SQRT($W$37*VLOOKUP(AF117,$P$34:$W$43,8))*(1-$W$23)*T109*VLOOKUP(AF117,P106:T115,5)</f>
        <v>2.6328865591890523E-3</v>
      </c>
      <c r="AG121" s="60">
        <f>SQRT($W$37*VLOOKUP(AG117,$P$34:$W$43,8))*(1-$X$23)*T109*VLOOKUP(AG117,P106:T115,5)</f>
        <v>1.5133879236870161E-3</v>
      </c>
      <c r="AH121" s="60">
        <f>SQRT($W$37*VLOOKUP(AH117,$P$34:$W$43,8))*(1-$Y$23)*T109*VLOOKUP(AH117,P106:T115,5)</f>
        <v>1.0098493930696523E-3</v>
      </c>
      <c r="AI121" s="87">
        <f>SQRT($W$37*VLOOKUP(AI117,$P$34:$W$43,8))*(1-$Z$23)*T109*VLOOKUP(AI117,P106:T115,5)</f>
        <v>1.382944184821263E-3</v>
      </c>
      <c r="AJ121" s="89">
        <f>$X$37*T109</f>
        <v>1.2997833608378928E-6</v>
      </c>
      <c r="AK121" s="59" t="s">
        <v>570</v>
      </c>
      <c r="AL121" s="60">
        <f>AL119-1</f>
        <v>-0.89143125492839881</v>
      </c>
      <c r="AM121" s="61"/>
      <c r="AN121" s="66"/>
      <c r="AO121" s="61"/>
      <c r="AP121" s="61"/>
      <c r="AQ121" s="50"/>
      <c r="AR121" s="65"/>
      <c r="AS121" s="65"/>
      <c r="AT121" s="65"/>
      <c r="AU121" s="65"/>
      <c r="AV121" s="81"/>
      <c r="AW121" s="59">
        <v>4</v>
      </c>
      <c r="AX121" s="61">
        <f t="shared" si="45"/>
        <v>0.25569541720662459</v>
      </c>
      <c r="AY121" s="61">
        <f>SUMPRODUCT(T106:T115,$BA$34:$BA$43)</f>
        <v>0.99967800418398689</v>
      </c>
      <c r="AZ121" s="68">
        <f>IF($AA$10,EXP((AX121/AL119)*(AU123-1)-LN(AU123-AL119)-AL118*(2*AY121/AL118-AX121/AL119)*LN((AU123+2.41421536*AL119)/(AU123-0.41421536*AL119))/(AL119*2.82842713)      ),1)</f>
        <v>0.2483635166093604</v>
      </c>
    </row>
    <row r="122" spans="16:52" x14ac:dyDescent="0.25">
      <c r="P122" s="78">
        <v>5</v>
      </c>
      <c r="Q122" s="60"/>
      <c r="R122" s="60"/>
      <c r="S122" s="60">
        <f>$Z$11*$BJ$38/AZ122</f>
        <v>1.8293806098002085E-2</v>
      </c>
      <c r="T122" s="61">
        <f>S122/S128</f>
        <v>1.8294271096005999E-2</v>
      </c>
      <c r="U122" s="62"/>
      <c r="V122" s="62"/>
      <c r="W122" s="60"/>
      <c r="X122" s="63"/>
      <c r="Y122" s="61"/>
      <c r="Z122" s="86">
        <f>SQRT($W$38*VLOOKUP(Z117,$P$34:$W$43,8))*(1-$Q$24)*T110*VLOOKUP(Z117,P106:T115,5)</f>
        <v>2.1162527677091162E-3</v>
      </c>
      <c r="AA122" s="60">
        <f>SQRT($W$38*VLOOKUP(AA117,$P$34:$W$43,8))*(1-$R$24)*T110*VLOOKUP(AA117,P106:T115,5)</f>
        <v>1.4034963779586773E-3</v>
      </c>
      <c r="AB122" s="60">
        <f>SQRT($W$38*VLOOKUP(AB117,$P$34:$W$43,8))*(1-$S$24)*T110*VLOOKUP(AB117,P106:T115,5)</f>
        <v>8.6059210490184565E-4</v>
      </c>
      <c r="AC122" s="60">
        <f>SQRT($W$38*VLOOKUP(AC117,$P$34:$W$43,8))*(1-$T$24)*T110*VLOOKUP(AC117,P106:T115,5)</f>
        <v>5.8943426998693874E-4</v>
      </c>
      <c r="AD122" s="60">
        <f>SQRT($W$38*VLOOKUP(AD117,$P$34:$W$43,8))*(1-$U$24)*T110*VLOOKUP(AD117,P106:T115,5)</f>
        <v>5.7856668377943463E-4</v>
      </c>
      <c r="AE122" s="60">
        <f>SQRT($W$38*VLOOKUP(AE117,$P$34:$W$43,8))*(1-$V$24)*T110*VLOOKUP(AE117,P106:T115,5)</f>
        <v>3.4457471690217705E-4</v>
      </c>
      <c r="AF122" s="60">
        <f>SQRT($W$38*VLOOKUP(AF117,$P$34:$W$43,8))*(1-$W$24)*T110*VLOOKUP(AF117,P106:T115,5)</f>
        <v>2.5198994525609483E-3</v>
      </c>
      <c r="AG122" s="60">
        <f>SQRT($W$38*VLOOKUP(AG117,$P$34:$W$43,8))*(1-$X$24)*T110*VLOOKUP(AG117,P106:T115,5)</f>
        <v>1.5088840301005742E-3</v>
      </c>
      <c r="AH122" s="60">
        <f>SQRT($W$38*VLOOKUP(AH117,$P$34:$W$43,8))*(1-$Y$24)*T110*VLOOKUP(AH117,P106:T115,5)</f>
        <v>9.4462385386754125E-4</v>
      </c>
      <c r="AI122" s="87">
        <f>SQRT($W$38*VLOOKUP(AI117,$P$34:$W$43,8))*(1-$Z$24)*T110*VLOOKUP(AI117,P106:T115,5)</f>
        <v>1.4959125178550861E-3</v>
      </c>
      <c r="AJ122" s="89">
        <f>$X$38*T110</f>
        <v>1.3206238951991847E-6</v>
      </c>
      <c r="AK122" s="59" t="s">
        <v>571</v>
      </c>
      <c r="AL122" s="60">
        <f>AL118-3*AL119*AL119-2*AL119</f>
        <v>0.1475796695369081</v>
      </c>
      <c r="AM122" s="61" t="s">
        <v>584</v>
      </c>
      <c r="AN122" s="66" t="s">
        <v>585</v>
      </c>
      <c r="AO122" s="61">
        <f>AL125^2/AL126^3</f>
        <v>6.3570440246585065</v>
      </c>
      <c r="AP122" s="61"/>
      <c r="AQ122" s="50"/>
      <c r="AR122" s="65"/>
      <c r="AS122" s="65"/>
      <c r="AT122" s="65"/>
      <c r="AU122" s="65"/>
      <c r="AV122" s="81"/>
      <c r="AW122" s="59">
        <v>5</v>
      </c>
      <c r="AX122" s="61">
        <f t="shared" si="45"/>
        <v>0.25563778751671645</v>
      </c>
      <c r="AY122" s="61">
        <f>SUMPRODUCT(T106:T115,$BB$34:$BB$43)</f>
        <v>0.98178973569667305</v>
      </c>
      <c r="AZ122" s="68">
        <f>IF($AA$11,EXP((AX122/AL119)*(AU123-1)-LN(AU123-AL119)-AL118*(2*AY122/AL118-AX122/AL119)*LN((AU123+2.41421536*AL119)/(AU123-0.41421536*AL119))/(AL119*2.82842713)      ),1)</f>
        <v>0.2590384467743167</v>
      </c>
    </row>
    <row r="123" spans="16:52" x14ac:dyDescent="0.25">
      <c r="P123" s="78">
        <v>6</v>
      </c>
      <c r="Q123" s="60"/>
      <c r="R123" s="60"/>
      <c r="S123" s="60">
        <f>$Z$12*$BJ$39/AZ123</f>
        <v>8.6485835492687152E-3</v>
      </c>
      <c r="T123" s="61">
        <f>S123/S128</f>
        <v>8.6488033818210852E-3</v>
      </c>
      <c r="U123" s="62"/>
      <c r="V123" s="62"/>
      <c r="W123" s="60"/>
      <c r="X123" s="63"/>
      <c r="Y123" s="61"/>
      <c r="Z123" s="86">
        <f>SQRT($W$39*VLOOKUP(Z117,$P$34:$W$43,8))*(1-$Q$25)*T111*VLOOKUP(Z117,P106:T115,5)</f>
        <v>1.2637315088108092E-3</v>
      </c>
      <c r="AA123" s="60">
        <f>SQRT($W$39*VLOOKUP(AA117,$P$34:$W$43,8))*(1-$R$25)*T111*VLOOKUP(AA117,P106:T115,5)</f>
        <v>8.2383537560945161E-4</v>
      </c>
      <c r="AB123" s="60">
        <f>SQRT($W$39*VLOOKUP(AB117,$P$34:$W$43,8))*(1-$S$25)*T111*VLOOKUP(AB117,P106:T115,5)</f>
        <v>4.9499374764077426E-4</v>
      </c>
      <c r="AC123" s="60">
        <f>SQRT($W$39*VLOOKUP(AC117,$P$34:$W$43,8))*(1-$T$25)*T111*VLOOKUP(AC117,P106:T115,5)</f>
        <v>3.2493962309108865E-4</v>
      </c>
      <c r="AD123" s="60">
        <f>SQRT($W$39*VLOOKUP(AD117,$P$34:$W$43,8))*(1-$U$25)*T111*VLOOKUP(AD117,P106:T115,5)</f>
        <v>3.4457471690217705E-4</v>
      </c>
      <c r="AE123" s="60">
        <f>SQRT($W$39*VLOOKUP(AE117,$P$34:$W$43,8))*(1-$V$25)*T111*VLOOKUP(AE117,P106:T115,5)</f>
        <v>2.0521702831661709E-4</v>
      </c>
      <c r="AF123" s="60">
        <f>SQRT($W$39*VLOOKUP(AF117,$P$34:$W$43,8))*(1-$W$25)*T111*VLOOKUP(AF117,P106:T115,5)</f>
        <v>1.6569187916482073E-3</v>
      </c>
      <c r="AG123" s="60">
        <f>SQRT($W$39*VLOOKUP(AG117,$P$34:$W$43,8))*(1-$X$25)*T111*VLOOKUP(AG117,P106:T115,5)</f>
        <v>8.9639361171556763E-4</v>
      </c>
      <c r="AH123" s="60">
        <f>SQRT($W$39*VLOOKUP(AH117,$P$34:$W$43,8))*(1-$Y$25)*T111*VLOOKUP(AH117,P106:T115,5)</f>
        <v>5.5337292744712268E-4</v>
      </c>
      <c r="AI123" s="87">
        <f>SQRT($W$39*VLOOKUP(AI117,$P$34:$W$43,8))*(1-$Z$25)*T111*VLOOKUP(AI117,P106:T115,5)</f>
        <v>8.9091481898540188E-4</v>
      </c>
      <c r="AJ123" s="89">
        <f>$X$39*T111</f>
        <v>7.7598732835393065E-7</v>
      </c>
      <c r="AK123" s="59" t="s">
        <v>572</v>
      </c>
      <c r="AL123" s="60">
        <f>-1*AL118*AL119+AL119^2+AL119^3</f>
        <v>-3.0369148958341821E-2</v>
      </c>
      <c r="AM123" s="61"/>
      <c r="AN123" s="66" t="s">
        <v>586</v>
      </c>
      <c r="AO123" s="61" t="e">
        <f>SQRT(1-AO122)/SQRT(AO122)*AL125/ABS(AL125)</f>
        <v>#NUM!</v>
      </c>
      <c r="AP123" s="61"/>
      <c r="AQ123" s="50"/>
      <c r="AR123" s="65"/>
      <c r="AS123" s="65"/>
      <c r="AT123" s="65" t="s">
        <v>589</v>
      </c>
      <c r="AU123" s="61">
        <f>AU118</f>
        <v>0.74846622942551666</v>
      </c>
      <c r="AV123" s="81"/>
      <c r="AW123" s="59">
        <v>6</v>
      </c>
      <c r="AX123" s="61">
        <f t="shared" si="45"/>
        <v>0.31801295394703216</v>
      </c>
      <c r="AY123" s="61">
        <f>SUMPRODUCT(T106:T115,$BC$34:$BC$43)</f>
        <v>1.253450180542798</v>
      </c>
      <c r="AZ123" s="68">
        <f>IF($AA$12,EXP((AX123/AL119)*(AU123-1)-LN(AU123-AL119)-AL118*(2*AY123/AL118-AX123/AL119)*LN((AU123+2.41421536*AL119)/(AU123-0.41421536*AL119))/(AL119*2.82842713)      ),1)</f>
        <v>0.15489025376930388</v>
      </c>
    </row>
    <row r="124" spans="16:52" x14ac:dyDescent="0.25">
      <c r="P124" s="78">
        <v>7</v>
      </c>
      <c r="Q124" s="60"/>
      <c r="R124" s="60"/>
      <c r="S124" s="60">
        <f>$Z$13*$BJ$40/AZ124</f>
        <v>0.39285994704115385</v>
      </c>
      <c r="T124" s="61">
        <f>S124/S128</f>
        <v>0.39286993288500793</v>
      </c>
      <c r="U124" s="62"/>
      <c r="V124" s="62"/>
      <c r="W124" s="60"/>
      <c r="X124" s="63"/>
      <c r="Y124" s="61"/>
      <c r="Z124" s="86">
        <f>SQRT($W$40*VLOOKUP(Z117,$P$34:$W$43,8))*(1-$Q$26)*T112*VLOOKUP(Z117,P106:T115,5)</f>
        <v>1.0220963574555974E-2</v>
      </c>
      <c r="AA124" s="60">
        <f>SQRT($W$40*VLOOKUP(AA117,$P$34:$W$43,8))*(1-$R$26)*T112*VLOOKUP(AA117,P106:T115,5)</f>
        <v>6.4229003433005248E-3</v>
      </c>
      <c r="AB124" s="60">
        <f>SQRT($W$40*VLOOKUP(AB117,$P$34:$W$43,8))*(1-$S$26)*T112*VLOOKUP(AB117,P106:T115,5)</f>
        <v>3.7943009999866291E-3</v>
      </c>
      <c r="AC124" s="60">
        <f>SQRT($W$40*VLOOKUP(AC117,$P$34:$W$43,8))*(1-$T$26)*T112*VLOOKUP(AC117,P106:T115,5)</f>
        <v>2.6328865591890523E-3</v>
      </c>
      <c r="AD124" s="60">
        <f>SQRT($W$40*VLOOKUP(AD117,$P$34:$W$43,8))*(1-$U$26)*T112*VLOOKUP(AD117,P106:T115,5)</f>
        <v>2.5198994525609483E-3</v>
      </c>
      <c r="AE124" s="60">
        <f>SQRT($W$40*VLOOKUP(AE117,$P$34:$W$43,8))*(1-$V$26)*T112*VLOOKUP(AE117,P106:T115,5)</f>
        <v>1.6569187916482073E-3</v>
      </c>
      <c r="AF124" s="60">
        <f>SQRT($W$40*VLOOKUP(AF117,$P$34:$W$43,8))*(1-$W$26)*T112*VLOOKUP(AF117,P106:T115,5)</f>
        <v>1.3649560356450716E-2</v>
      </c>
      <c r="AG124" s="60">
        <f>SQRT($W$40*VLOOKUP(AG117,$P$34:$W$43,8))*(1-$X$26)*T112*VLOOKUP(AG117,P106:T115,5)</f>
        <v>8.4698703711231938E-3</v>
      </c>
      <c r="AH124" s="60">
        <f>SQRT($W$40*VLOOKUP(AH117,$P$34:$W$43,8))*(1-$Y$26)*T112*VLOOKUP(AH117,P106:T115,5)</f>
        <v>3.9654188558106776E-3</v>
      </c>
      <c r="AI124" s="87">
        <f>SQRT($W$40*VLOOKUP(AI117,$P$34:$W$43,8))*(1-$Z$26)*T112*VLOOKUP(AI117,P106:T115,5)</f>
        <v>6.6439297934875706E-3</v>
      </c>
      <c r="AJ124" s="89">
        <f>$X$40*T112</f>
        <v>9.4564053457318136E-6</v>
      </c>
      <c r="AK124" s="82"/>
      <c r="AL124" s="65"/>
      <c r="AM124" s="61"/>
      <c r="AN124" s="66" t="s">
        <v>587</v>
      </c>
      <c r="AO124" s="61" t="e">
        <f>IF(ATAN(AO123)&lt;0,ATAN(AO123)+PI(),ATAN(AO123))</f>
        <v>#NUM!</v>
      </c>
      <c r="AP124" s="61"/>
      <c r="AQ124" s="50"/>
      <c r="AR124" s="65"/>
      <c r="AS124" s="65"/>
      <c r="AT124" s="65"/>
      <c r="AU124" s="65"/>
      <c r="AV124" s="81"/>
      <c r="AW124" s="59">
        <v>7</v>
      </c>
      <c r="AX124" s="61">
        <f t="shared" si="45"/>
        <v>8.4952370925032716E-2</v>
      </c>
      <c r="AY124" s="61">
        <f>SUMPRODUCT(T106:T115,$BD$34:$BD$43)</f>
        <v>0.22105846655687328</v>
      </c>
      <c r="AZ124" s="68">
        <f>IF($AA$13,EXP((AX124/AL119)*(AU123-1)-LN(AU123-AL119)-AL118*(2*AY124/AL118-AX124/AL119)*LN((AU123+2.41421536*AL119)/(AU123-0.41421536*AL119))/(AL119*2.82842713)      ),1)</f>
        <v>1.1022903864950968</v>
      </c>
    </row>
    <row r="125" spans="16:52" x14ac:dyDescent="0.25">
      <c r="P125" s="78">
        <v>8</v>
      </c>
      <c r="Q125" s="60"/>
      <c r="R125" s="60"/>
      <c r="S125" s="60">
        <f>$Z$14*$BJ$41/AZ125</f>
        <v>0.11177940197599576</v>
      </c>
      <c r="T125" s="61">
        <f>S125/S128</f>
        <v>0.11178224322174413</v>
      </c>
      <c r="U125" s="62"/>
      <c r="V125" s="62"/>
      <c r="W125" s="60"/>
      <c r="X125" s="63"/>
      <c r="Y125" s="61"/>
      <c r="Z125" s="86">
        <f>SQRT($W$41*VLOOKUP(Z117,$P$34:$W$43,8))*(1-$Q$27)*T113*VLOOKUP(Z117,P106:T115,5)</f>
        <v>5.8449891291957956E-3</v>
      </c>
      <c r="AA125" s="60">
        <f>SQRT($W$41*VLOOKUP(AA117,$P$34:$W$43,8))*(1-$R$27)*T113*VLOOKUP(AA117,P106:T115,5)</f>
        <v>3.5855075525724821E-3</v>
      </c>
      <c r="AB125" s="60">
        <f>SQRT($W$41*VLOOKUP(AB117,$P$34:$W$43,8))*(1-$S$27)*T113*VLOOKUP(AB117,P106:T115,5)</f>
        <v>2.2166508827071536E-3</v>
      </c>
      <c r="AC125" s="60">
        <f>SQRT($W$41*VLOOKUP(AC117,$P$34:$W$43,8))*(1-$T$27)*T113*VLOOKUP(AC117,P106:T115,5)</f>
        <v>1.5133879236870161E-3</v>
      </c>
      <c r="AD125" s="60">
        <f>SQRT($W$41*VLOOKUP(AD117,$P$34:$W$43,8))*(1-$U$27)*T113*VLOOKUP(AD117,P106:T115,5)</f>
        <v>1.5088840301005742E-3</v>
      </c>
      <c r="AE125" s="60">
        <f>SQRT($W$41*VLOOKUP(AE117,$P$34:$W$43,8))*(1-$V$27)*T113*VLOOKUP(AE117,P106:T115,5)</f>
        <v>8.9639361171556773E-4</v>
      </c>
      <c r="AF125" s="60">
        <f>SQRT($W$41*VLOOKUP(AF117,$P$34:$W$43,8))*(1-$W$27)*T113*VLOOKUP(AF117,P106:T115,5)</f>
        <v>8.4698703711231938E-3</v>
      </c>
      <c r="AG125" s="60">
        <f>SQRT($W$41*VLOOKUP(AG117,$P$34:$W$43,8))*(1-$X$27)*T113*VLOOKUP(AG117,P106:T115,5)</f>
        <v>5.0815120311147573E-3</v>
      </c>
      <c r="AH125" s="60">
        <f>SQRT($W$41*VLOOKUP(AH117,$P$34:$W$43,8))*(1-$Y$27)*T113*VLOOKUP(AH117,P106:T115,5)</f>
        <v>2.6525490812334411E-3</v>
      </c>
      <c r="AI125" s="87">
        <f>SQRT($W$41*VLOOKUP(AI117,$P$34:$W$43,8))*(1-$Z$27)*T113*VLOOKUP(AI117,P106:T115,5)</f>
        <v>4.1885706890591031E-3</v>
      </c>
      <c r="AJ125" s="89">
        <f>$X$41*T113</f>
        <v>2.9811245468648545E-6</v>
      </c>
      <c r="AK125" s="59" t="s">
        <v>582</v>
      </c>
      <c r="AL125" s="61">
        <f>AL121*AL122/6-AL123/2-AL121^3/27</f>
        <v>1.9494518124020387E-2</v>
      </c>
      <c r="AM125" s="61"/>
      <c r="AN125" s="66" t="s">
        <v>573</v>
      </c>
      <c r="AO125" s="61" t="e">
        <f>2*SQRT(AL126)*COS(AO124/3)-AL121/3</f>
        <v>#NUM!</v>
      </c>
      <c r="AP125" s="69" t="e">
        <f>AO125^3+AL121*AO125^2+AL122*AO125+AL123</f>
        <v>#NUM!</v>
      </c>
      <c r="AQ125" s="50"/>
      <c r="AR125" s="65"/>
      <c r="AS125" s="65"/>
      <c r="AT125" s="65"/>
      <c r="AU125" s="65"/>
      <c r="AV125" s="81"/>
      <c r="AW125" s="59">
        <v>8</v>
      </c>
      <c r="AX125" s="61">
        <f t="shared" si="45"/>
        <v>9.4229912225680806E-2</v>
      </c>
      <c r="AY125" s="61">
        <f>SUMPRODUCT(T106:T115,$BE$34:$BE$43)</f>
        <v>0.46631945320451129</v>
      </c>
      <c r="AZ125" s="68">
        <f>IF($AA$14,EXP((AX125/AL119)*(AU123-1)-LN(AU123-AL119)-AL118*(2*AY125/AL118-AX125/AL119)*LN((AU123+2.41421536*AL119)/(AU123-0.41421536*AL119))/(AL119*2.82842713)      ),1)</f>
        <v>0.62978909689618756</v>
      </c>
    </row>
    <row r="126" spans="16:52" x14ac:dyDescent="0.25">
      <c r="P126" s="78">
        <v>9</v>
      </c>
      <c r="Q126" s="60"/>
      <c r="R126" s="60"/>
      <c r="S126" s="60">
        <f>$Z$15*$BJ$42/AZ126</f>
        <v>5.5468279167715247E-2</v>
      </c>
      <c r="T126" s="61">
        <f>S126/S128</f>
        <v>5.5469689078750453E-2</v>
      </c>
      <c r="U126" s="62"/>
      <c r="V126" s="62" t="s">
        <v>592</v>
      </c>
      <c r="W126" s="60"/>
      <c r="X126" s="63"/>
      <c r="Y126" s="61"/>
      <c r="Z126" s="86">
        <f>SQRT($W$42*VLOOKUP(Z117,$P$34:$W$43,8))*(1-$Q$28)*T114*VLOOKUP(Z117,P106:T115,5)</f>
        <v>3.4097351529355194E-3</v>
      </c>
      <c r="AA126" s="60">
        <f>SQRT($W$42*VLOOKUP(AA117,$P$34:$W$43,8))*(1-$R$28)*T114*VLOOKUP(AA117,P106:T115,5)</f>
        <v>2.1904501219087813E-3</v>
      </c>
      <c r="AB126" s="60">
        <f>SQRT($W$42*VLOOKUP(AB117,$P$34:$W$43,8))*(1-$S$28)*T114*VLOOKUP(AB117,P106:T115,5)</f>
        <v>1.335082123865092E-3</v>
      </c>
      <c r="AC126" s="60">
        <f>SQRT($W$42*VLOOKUP(AC117,$P$34:$W$43,8))*(1-$T$28)*T114*VLOOKUP(AC117,P106:T115,5)</f>
        <v>1.0098493930696523E-3</v>
      </c>
      <c r="AD126" s="60">
        <f>SQRT($W$42*VLOOKUP(AD117,$P$34:$W$43,8))*(1-$U$28)*T114*VLOOKUP(AD117,P106:T115,5)</f>
        <v>9.4462385386754136E-4</v>
      </c>
      <c r="AE126" s="60">
        <f>SQRT($W$42*VLOOKUP(AE117,$P$34:$W$43,8))*(1-$V$28)*T114*VLOOKUP(AE117,P106:T115,5)</f>
        <v>5.5337292744712268E-4</v>
      </c>
      <c r="AF126" s="60">
        <f>SQRT($W$42*VLOOKUP(AF117,$P$34:$W$43,8))*(1-$W$28)*T114*VLOOKUP(AF117,P106:T115,5)</f>
        <v>3.9654188558106776E-3</v>
      </c>
      <c r="AG126" s="60">
        <f>SQRT($W$42*VLOOKUP(AG117,$P$34:$W$43,8))*(1-$X$28)*T114*VLOOKUP(AG117,P106:T115,5)</f>
        <v>2.6525490812334411E-3</v>
      </c>
      <c r="AH126" s="60">
        <f>SQRT($W$42*VLOOKUP(AH117,$P$34:$W$43,8))*(1-$Y$28)*T114*VLOOKUP(AH117,P106:T115,5)</f>
        <v>1.6995863741807301E-3</v>
      </c>
      <c r="AI126" s="87">
        <f>SQRT($W$42*VLOOKUP(AI117,$P$34:$W$43,8))*(1-$Z$28)*T114*VLOOKUP(AI117,P106:T115,5)</f>
        <v>2.5639001390503446E-3</v>
      </c>
      <c r="AJ126" s="89">
        <f>$X$42*T114</f>
        <v>1.4970950389648788E-6</v>
      </c>
      <c r="AK126" s="59" t="s">
        <v>558</v>
      </c>
      <c r="AL126" s="61">
        <f>AL121^2/9-AL122/3</f>
        <v>3.9101185961388403E-2</v>
      </c>
      <c r="AM126" s="61"/>
      <c r="AN126" s="66" t="s">
        <v>574</v>
      </c>
      <c r="AO126" s="61" t="e">
        <f>2*SQRT(AL126)*COS((AO124+2*PI())/3)-AL121/3</f>
        <v>#NUM!</v>
      </c>
      <c r="AP126" s="69" t="e">
        <f>AO126^3+AO126^2*AL121+AO126*AL122+AL123</f>
        <v>#NUM!</v>
      </c>
      <c r="AQ126" s="50"/>
      <c r="AR126" s="65"/>
      <c r="AS126" s="50"/>
      <c r="AT126" s="65"/>
      <c r="AU126" s="65"/>
      <c r="AV126" s="81"/>
      <c r="AW126" s="59">
        <v>9</v>
      </c>
      <c r="AX126" s="61">
        <f t="shared" si="45"/>
        <v>9.5418812217132221E-2</v>
      </c>
      <c r="AY126" s="61">
        <f>SUMPRODUCT(T106:T115,$BF$34:$BF$43)</f>
        <v>0.53147334674661895</v>
      </c>
      <c r="AZ126" s="68">
        <f>IF($AA$15,EXP((AX126/AL119)*(AU123-1)-LN(AU123-AL119)-AL118*(2*AY126/AL118-AX126/AL119)*LN((AU123+2.41421536*AL119)/(AU123-0.41421536*AL119))/(AL119*2.82842713)      ),1)</f>
        <v>0.5413654033087153</v>
      </c>
    </row>
    <row r="127" spans="16:52" x14ac:dyDescent="0.25">
      <c r="P127" s="78">
        <v>10</v>
      </c>
      <c r="Q127" s="60"/>
      <c r="R127" s="60"/>
      <c r="S127" s="60">
        <f>$Z$16*$BJ$43/AZ127</f>
        <v>8.8797610595345661E-2</v>
      </c>
      <c r="T127" s="61">
        <f>S127/S128</f>
        <v>8.8799867682332265E-2</v>
      </c>
      <c r="U127" s="62"/>
      <c r="V127" s="96">
        <f>ABS(S116-S128)</f>
        <v>1.4533186112331009E-6</v>
      </c>
      <c r="W127" s="60"/>
      <c r="X127" s="63"/>
      <c r="Y127" s="61"/>
      <c r="Z127" s="86">
        <f>SQRT($W$43*VLOOKUP(Z117,$P$34:$W$43,8))*(1-$Q$29)*T115*VLOOKUP(Z117,P106:T115,5)</f>
        <v>5.4946985176455281E-3</v>
      </c>
      <c r="AA127" s="60">
        <f>SQRT($W$43*VLOOKUP(AA117,$P$34:$W$43,8))*(1-$R$29)*T115*VLOOKUP(AA117,P106:T115,5)</f>
        <v>3.5725760174271344E-3</v>
      </c>
      <c r="AB127" s="60">
        <f>SQRT($W$43*VLOOKUP(AB117,$P$34:$W$43,8))*(1-$S$29)*T115*VLOOKUP(AB117,P106:T115,5)</f>
        <v>2.207881590504686E-3</v>
      </c>
      <c r="AC127" s="60">
        <f>SQRT($W$43*VLOOKUP(AC117,$P$34:$W$43,8))*(1-$T$29)*T115*VLOOKUP(AC117,P106:T115,5)</f>
        <v>1.382944184821263E-3</v>
      </c>
      <c r="AD127" s="60">
        <f>SQRT($W$43*VLOOKUP(AD117,$P$34:$W$43,8))*(1-$U$29)*T115*VLOOKUP(AD117,P106:T115,5)</f>
        <v>1.4959125178550859E-3</v>
      </c>
      <c r="AE127" s="60">
        <f>SQRT($W$43*VLOOKUP(AE117,$P$34:$W$43,8))*(1-$V$29)*T115*VLOOKUP(AE117,P106:T115,5)</f>
        <v>8.9091481898540199E-4</v>
      </c>
      <c r="AF127" s="60">
        <f>SQRT($W$43*VLOOKUP(AF117,$P$34:$W$43,8))*(1-$W$29)*T115*VLOOKUP(AF117,P106:T115,5)</f>
        <v>6.6439297934875706E-3</v>
      </c>
      <c r="AG127" s="60">
        <f>SQRT($W$43*VLOOKUP(AG117,$P$34:$W$43,8))*(1-$X$29)*T115*VLOOKUP(AG117,P106:T115,5)</f>
        <v>4.1885706890591031E-3</v>
      </c>
      <c r="AH127" s="60">
        <f>SQRT($W$43*VLOOKUP(AH117,$P$34:$W$43,8))*(1-$Y$29)*T115*VLOOKUP(AH117,P106:T115,5)</f>
        <v>2.5639001390503446E-3</v>
      </c>
      <c r="AI127" s="87">
        <f>SQRT($W$43*VLOOKUP(AI117,$P$34:$W$43,8))*(1-$Z$29)*T115*VLOOKUP(AI117,P106:T115,5)</f>
        <v>3.8677551331812196E-3</v>
      </c>
      <c r="AJ127" s="89">
        <f>$X$43*T115</f>
        <v>3.2191824143507559E-6</v>
      </c>
      <c r="AK127" s="59" t="s">
        <v>72</v>
      </c>
      <c r="AL127" s="63">
        <f>AL125^2-AL126^3</f>
        <v>3.202543263938841E-4</v>
      </c>
      <c r="AM127" s="61"/>
      <c r="AN127" s="66" t="s">
        <v>575</v>
      </c>
      <c r="AO127" s="61" t="e">
        <f>2*SQRT(AL126)*COS((AO124+4*PI())/3)-AL121/3</f>
        <v>#NUM!</v>
      </c>
      <c r="AP127" s="69" t="e">
        <f>AO127^3+AO127^2*AL121+AL122*AO127+AL123</f>
        <v>#NUM!</v>
      </c>
      <c r="AQ127" s="50"/>
      <c r="AR127" s="65"/>
      <c r="AS127" s="50"/>
      <c r="AT127" s="65"/>
      <c r="AU127" s="65"/>
      <c r="AV127" s="81"/>
      <c r="AW127" s="59">
        <v>10</v>
      </c>
      <c r="AX127" s="61">
        <f t="shared" si="45"/>
        <v>0.12813543860615031</v>
      </c>
      <c r="AY127" s="61">
        <f>SUMPRODUCT(T106:T115,$BG$34:$BG$43)</f>
        <v>0.52762314885595651</v>
      </c>
      <c r="AZ127" s="68">
        <f>IF($AA$16,EXP((AX127/AL119)*(AU123-1)-LN(AU123-AL119)-AL118*(2*AY127/AL118-AX127/AL119)*LN((AU123+2.41421536*AL119)/(AU123-0.41421536*AL119))/(AL119*2.82842713)      ),1)</f>
        <v>0.58381654977104958</v>
      </c>
    </row>
    <row r="128" spans="16:52" x14ac:dyDescent="0.25">
      <c r="P128" s="79"/>
      <c r="Q128" s="71"/>
      <c r="R128" s="71"/>
      <c r="S128" s="94">
        <f>SUM(S118:S127)</f>
        <v>0.99997458231588054</v>
      </c>
      <c r="T128" s="72">
        <f>SUM(T118:T127)</f>
        <v>1</v>
      </c>
      <c r="U128" s="73"/>
      <c r="V128" s="73"/>
      <c r="W128" s="73"/>
      <c r="X128" s="73"/>
      <c r="Y128" s="73"/>
      <c r="Z128" s="70"/>
      <c r="AA128" s="73"/>
      <c r="AB128" s="73"/>
      <c r="AC128" s="73"/>
      <c r="AD128" s="73"/>
      <c r="AE128" s="73"/>
      <c r="AF128" s="73"/>
      <c r="AG128" s="73"/>
      <c r="AH128" s="73"/>
      <c r="AI128" s="88">
        <f>SUM(Z118:AI127)</f>
        <v>0.27606190050902396</v>
      </c>
      <c r="AJ128" s="91">
        <f>SUM(AJ118:AJ127)</f>
        <v>3.073558028425167E-5</v>
      </c>
      <c r="AK128" s="70"/>
      <c r="AL128" s="73"/>
      <c r="AM128" s="74"/>
      <c r="AN128" s="75"/>
      <c r="AO128" s="74"/>
      <c r="AP128" s="74"/>
      <c r="AQ128" s="76"/>
      <c r="AR128" s="73"/>
      <c r="AS128" s="76"/>
      <c r="AT128" s="73"/>
      <c r="AU128" s="73"/>
      <c r="AV128" s="80"/>
      <c r="AW128" s="70"/>
      <c r="AX128" s="73"/>
      <c r="AY128" s="73"/>
      <c r="AZ128" s="80"/>
    </row>
    <row r="129" spans="16:52" x14ac:dyDescent="0.25">
      <c r="P129" s="92">
        <f>P117+1</f>
        <v>8</v>
      </c>
      <c r="Q129" s="55"/>
      <c r="R129" s="55"/>
      <c r="S129" s="55"/>
      <c r="T129" s="55" t="s">
        <v>560</v>
      </c>
      <c r="U129" s="56"/>
      <c r="V129" s="56"/>
      <c r="W129" s="57"/>
      <c r="X129" s="57"/>
      <c r="Y129" s="57"/>
      <c r="Z129" s="54">
        <v>1</v>
      </c>
      <c r="AA129" s="55">
        <v>2</v>
      </c>
      <c r="AB129" s="55">
        <v>3</v>
      </c>
      <c r="AC129" s="55">
        <v>4</v>
      </c>
      <c r="AD129" s="55">
        <v>5</v>
      </c>
      <c r="AE129" s="55">
        <v>6</v>
      </c>
      <c r="AF129" s="55">
        <v>7</v>
      </c>
      <c r="AG129" s="55">
        <v>8</v>
      </c>
      <c r="AH129" s="55">
        <v>9</v>
      </c>
      <c r="AI129" s="58">
        <v>10</v>
      </c>
      <c r="AJ129" s="90"/>
      <c r="AK129" s="54"/>
      <c r="AL129" s="55"/>
      <c r="AM129" s="55"/>
      <c r="AN129" s="55"/>
      <c r="AO129" s="55"/>
      <c r="AP129" s="55"/>
      <c r="AQ129" s="55"/>
      <c r="AR129" s="55"/>
      <c r="AS129" s="55"/>
      <c r="AT129" s="55"/>
      <c r="AU129" s="55"/>
      <c r="AV129" s="58"/>
      <c r="AW129" s="54"/>
      <c r="AX129" s="55" t="s">
        <v>565</v>
      </c>
      <c r="AY129" s="55" t="s">
        <v>577</v>
      </c>
      <c r="AZ129" s="58" t="s">
        <v>590</v>
      </c>
    </row>
    <row r="130" spans="16:52" x14ac:dyDescent="0.25">
      <c r="P130" s="78">
        <v>1</v>
      </c>
      <c r="Q130" s="60"/>
      <c r="R130" s="60"/>
      <c r="S130" s="60">
        <f>$Z$7*$BJ$34/AZ130</f>
        <v>0.19917047755574485</v>
      </c>
      <c r="T130" s="61">
        <f>S130/S140</f>
        <v>0.19917548903058371</v>
      </c>
      <c r="U130" s="62"/>
      <c r="V130" s="62"/>
      <c r="W130" s="60"/>
      <c r="X130" s="63"/>
      <c r="Y130" s="61"/>
      <c r="Z130" s="86">
        <f>SQRT($W$34*VLOOKUP(Z129,$P$34:$W$43,8))*(1-$Q$20)*T118*VLOOKUP(Z129,P118:T127,5)</f>
        <v>8.1491672955047965E-3</v>
      </c>
      <c r="AA130" s="60">
        <f>SQRT($W$34*VLOOKUP(AA129,$P$34:$W$43,8))*(1-$R$20)*T118*VLOOKUP(AA129,P118:T127,5)</f>
        <v>5.2502495590115534E-3</v>
      </c>
      <c r="AB130" s="60">
        <f>SQRT($W$34*VLOOKUP(AB129,$P$34:$W$43,8))*(1-$S$20)*T118*VLOOKUP(AB129,P118:T127,5)</f>
        <v>3.1655452707872226E-3</v>
      </c>
      <c r="AC130" s="60">
        <f>SQRT($W$34*VLOOKUP(AC129,$P$34:$W$43,8))*(1-$T$20)*T118*VLOOKUP(AC129,P118:T127,5)</f>
        <v>2.1873508786170752E-3</v>
      </c>
      <c r="AD130" s="60">
        <f>SQRT($W$34*VLOOKUP(AD129,$P$34:$W$43,8))*(1-$U$20)*T118*VLOOKUP(AD129,P118:T127,5)</f>
        <v>2.1211345180991146E-3</v>
      </c>
      <c r="AE130" s="60">
        <f>SQRT($W$34*VLOOKUP(AE129,$P$34:$W$43,8))*(1-$V$20)*T118*VLOOKUP(AE129,P118:T127,5)</f>
        <v>1.267770618397099E-3</v>
      </c>
      <c r="AF130" s="60">
        <f>SQRT($W$34*VLOOKUP(AF129,$P$34:$W$43,8))*(1-$W$20)*T118*VLOOKUP(AF129,P118:T127,5)</f>
        <v>1.0210093524870368E-2</v>
      </c>
      <c r="AG130" s="60">
        <f>SQRT($W$34*VLOOKUP(AG129,$P$34:$W$43,8))*(1-$X$20)*T118*VLOOKUP(AG129,P118:T127,5)</f>
        <v>5.8452737787311904E-3</v>
      </c>
      <c r="AH130" s="60">
        <f>SQRT($W$34*VLOOKUP(AH129,$P$34:$W$43,8))*(1-$Y$20)*T118*VLOOKUP(AH129,P118:T127,5)</f>
        <v>3.4119344293429377E-3</v>
      </c>
      <c r="AI130" s="87">
        <f>SQRT($W$34*VLOOKUP(AI129,$P$34:$W$43,8))*(1-$Z$20)*T118*VLOOKUP(AI129,P118:T127,5)</f>
        <v>5.4969213523186665E-3</v>
      </c>
      <c r="AJ130" s="89">
        <f>$X$34*T118</f>
        <v>5.3387714422788212E-6</v>
      </c>
      <c r="AK130" s="59" t="s">
        <v>69</v>
      </c>
      <c r="AL130" s="60">
        <f>$Q$44*AI140*100000/($T$3*$AE$9)^2</f>
        <v>0.40046134921070292</v>
      </c>
      <c r="AM130" s="65" t="s">
        <v>583</v>
      </c>
      <c r="AN130" s="66" t="s">
        <v>573</v>
      </c>
      <c r="AO130" s="61">
        <f>(AL137+SQRT(AL139))^(1/3)+(AL137-SQRT(AL139))^(1/3)-AL133/3</f>
        <v>0.74808307059832846</v>
      </c>
      <c r="AP130" s="63">
        <f>AO130^3+AL133*AO130^2+AL134*AO130+AL135</f>
        <v>0</v>
      </c>
      <c r="AQ130" s="65" t="s">
        <v>573</v>
      </c>
      <c r="AR130" s="61">
        <f>IF(AL139&gt;=0,AO130,AO137)</f>
        <v>0.74808307059832846</v>
      </c>
      <c r="AS130" s="61">
        <f>IF(AR130&lt;AR131,AR131,AR130)</f>
        <v>0.74808307059832846</v>
      </c>
      <c r="AT130" s="61">
        <f>AS130</f>
        <v>0.74808307059832846</v>
      </c>
      <c r="AU130" s="67">
        <f>IF(AT130&lt;AT131,AT131,AT130)</f>
        <v>0.74808307059832846</v>
      </c>
      <c r="AV130" s="81"/>
      <c r="AW130" s="59">
        <v>1</v>
      </c>
      <c r="AX130" s="61">
        <f>AX118</f>
        <v>9.4673405543509462E-2</v>
      </c>
      <c r="AY130" s="61">
        <f>SUMPRODUCT(T118:T127,$AX$34:$AX$43)</f>
        <v>0.34271512998461029</v>
      </c>
      <c r="AZ130" s="68">
        <f>IF($AA$7,EXP((AX130/AL131)*(AU135-1)-LN(AU135-AL131)-AL130*(2*AY130/AL130-AX130/AL131)*LN((AU135+2.41421536*AL131)/(AU135-0.41421536*AL131))/(AL131*2.82842713)      ),1)</f>
        <v>0.8441772272027479</v>
      </c>
    </row>
    <row r="131" spans="16:52" x14ac:dyDescent="0.25">
      <c r="P131" s="78">
        <v>2</v>
      </c>
      <c r="Q131" s="60"/>
      <c r="R131" s="60"/>
      <c r="S131" s="60">
        <f>$Z$8*$BJ$35/AZ131</f>
        <v>7.3903161912708196E-2</v>
      </c>
      <c r="T131" s="61">
        <f>S131/S140</f>
        <v>7.3905021444507196E-2</v>
      </c>
      <c r="U131" s="62"/>
      <c r="V131" s="62"/>
      <c r="W131" s="60"/>
      <c r="X131" s="63"/>
      <c r="Y131" s="61"/>
      <c r="Z131" s="86">
        <f>SQRT($W$35*VLOOKUP(Z129,$P$34:$W$43,8))*(1-$Q$21)*T119*VLOOKUP(Z129,P118:T127,5)</f>
        <v>5.2502495590115534E-3</v>
      </c>
      <c r="AA131" s="60">
        <f>SQRT($W$35*VLOOKUP(AA129,$P$34:$W$43,8))*(1-$R$21)*T119*VLOOKUP(AA129,P118:T127,5)</f>
        <v>3.3650479736456683E-3</v>
      </c>
      <c r="AB131" s="60">
        <f>SQRT($W$35*VLOOKUP(AB129,$P$34:$W$43,8))*(1-$S$21)*T119*VLOOKUP(AB129,P118:T127,5)</f>
        <v>2.0607847896798623E-3</v>
      </c>
      <c r="AC131" s="60">
        <f>SQRT($W$35*VLOOKUP(AC129,$P$34:$W$43,8))*(1-$T$21)*T119*VLOOKUP(AC129,P118:T127,5)</f>
        <v>1.2877773150004148E-3</v>
      </c>
      <c r="AD131" s="60">
        <f>SQRT($W$35*VLOOKUP(AD129,$P$34:$W$43,8))*(1-$U$21)*T119*VLOOKUP(AD129,P118:T127,5)</f>
        <v>1.4082184112651386E-3</v>
      </c>
      <c r="AE131" s="60">
        <f>SQRT($W$35*VLOOKUP(AE129,$P$34:$W$43,8))*(1-$V$21)*T119*VLOOKUP(AE129,P118:T127,5)</f>
        <v>8.2734063376887546E-4</v>
      </c>
      <c r="AF131" s="60">
        <f>SQRT($W$35*VLOOKUP(AF129,$P$34:$W$43,8))*(1-$W$21)*T119*VLOOKUP(AF129,P118:T127,5)</f>
        <v>6.4228401395679847E-3</v>
      </c>
      <c r="AG131" s="60">
        <f>SQRT($W$35*VLOOKUP(AG129,$P$34:$W$43,8))*(1-$X$21)*T119*VLOOKUP(AG129,P118:T127,5)</f>
        <v>3.5894659726076277E-3</v>
      </c>
      <c r="AH131" s="60">
        <f>SQRT($W$35*VLOOKUP(AH129,$P$34:$W$43,8))*(1-$Y$21)*T119*VLOOKUP(AH129,P118:T127,5)</f>
        <v>2.1941759333805894E-3</v>
      </c>
      <c r="AI131" s="87">
        <f>SQRT($W$35*VLOOKUP(AI129,$P$34:$W$43,8))*(1-$Z$21)*T119*VLOOKUP(AI129,P118:T127,5)</f>
        <v>3.5777927748887892E-3</v>
      </c>
      <c r="AJ131" s="89">
        <f>$X$35*T119</f>
        <v>2.9884216505880645E-6</v>
      </c>
      <c r="AK131" s="59" t="s">
        <v>65</v>
      </c>
      <c r="AL131" s="60">
        <f>AJ140*$Q$44*100000/($T$3*$AE$9)</f>
        <v>0.10860420019375462</v>
      </c>
      <c r="AM131" s="61"/>
      <c r="AN131" s="66" t="s">
        <v>574</v>
      </c>
      <c r="AO131" s="66" t="e">
        <f>1/0</f>
        <v>#DIV/0!</v>
      </c>
      <c r="AP131" s="61"/>
      <c r="AQ131" s="65" t="s">
        <v>574</v>
      </c>
      <c r="AR131" s="66">
        <f>IF(AL139&gt;=0,0,AO138)</f>
        <v>0</v>
      </c>
      <c r="AS131" s="61">
        <f>IF(AR130&lt;AR131,AR130,AR131)</f>
        <v>0</v>
      </c>
      <c r="AT131" s="61">
        <f>IF(AS131&lt;AS132,AS132,AS131)</f>
        <v>0</v>
      </c>
      <c r="AU131" s="67">
        <f>IF(AT130&lt;AT131,AT130,AT131)</f>
        <v>0</v>
      </c>
      <c r="AV131" s="81"/>
      <c r="AW131" s="59">
        <v>2</v>
      </c>
      <c r="AX131" s="61">
        <f t="shared" ref="AX131:AX139" si="46">AX119</f>
        <v>0.14288378647094405</v>
      </c>
      <c r="AY131" s="61">
        <f>SUMPRODUCT(T118:T127,$AY$34:$AY$43)</f>
        <v>0.5881684668023508</v>
      </c>
      <c r="AZ131" s="68">
        <f>IF($AA$8,EXP((AX131/AL131)*(AU135-1)-LN(AU135-AL131)-AL130*(2*AY131/AL130-AX131/AL131)*LN((AU135+2.41421536*AL131)/(AU135-0.41421536*AL131))/(AL131*2.82842713)      ),1)</f>
        <v>0.52166099945479882</v>
      </c>
    </row>
    <row r="132" spans="16:52" x14ac:dyDescent="0.25">
      <c r="P132" s="78">
        <v>3</v>
      </c>
      <c r="Q132" s="60"/>
      <c r="R132" s="60"/>
      <c r="S132" s="60">
        <f>$Z$9*$BJ$36/AZ132</f>
        <v>3.3084233651079521E-2</v>
      </c>
      <c r="T132" s="61">
        <f>S132/S140</f>
        <v>3.3085066107809757E-2</v>
      </c>
      <c r="U132" s="62"/>
      <c r="V132" s="62"/>
      <c r="W132" s="60"/>
      <c r="X132" s="63"/>
      <c r="Y132" s="61"/>
      <c r="Z132" s="86">
        <f>SQRT($W$36*VLOOKUP(Z129,$P$34:$W$43,8))*(1-$Q$22)*T120*VLOOKUP(Z129,P118:T127,5)</f>
        <v>3.1655452707872226E-3</v>
      </c>
      <c r="AA132" s="60">
        <f>SQRT($W$36*VLOOKUP(AA129,$P$34:$W$43,8))*(1-$R$22)*T120*VLOOKUP(AA129,P118:T127,5)</f>
        <v>2.0607847896798623E-3</v>
      </c>
      <c r="AB132" s="60">
        <f>SQRT($W$36*VLOOKUP(AB129,$P$34:$W$43,8))*(1-$S$22)*T120*VLOOKUP(AB129,P118:T127,5)</f>
        <v>1.2648236982196377E-3</v>
      </c>
      <c r="AC132" s="60">
        <f>SQRT($W$36*VLOOKUP(AC129,$P$34:$W$43,8))*(1-$T$22)*T120*VLOOKUP(AC129,P118:T127,5)</f>
        <v>8.7047472445864443E-4</v>
      </c>
      <c r="AD132" s="60">
        <f>SQRT($W$36*VLOOKUP(AD129,$P$34:$W$43,8))*(1-$U$22)*T120*VLOOKUP(AD129,P118:T127,5)</f>
        <v>8.6429832324881866E-4</v>
      </c>
      <c r="AE132" s="60">
        <f>SQRT($W$36*VLOOKUP(AE129,$P$34:$W$43,8))*(1-$V$22)*T120*VLOOKUP(AE129,P118:T127,5)</f>
        <v>4.9756660278791947E-4</v>
      </c>
      <c r="AF132" s="60">
        <f>SQRT($W$36*VLOOKUP(AF129,$P$34:$W$43,8))*(1-$W$22)*T120*VLOOKUP(AF129,P118:T127,5)</f>
        <v>3.7978280741692723E-3</v>
      </c>
      <c r="AG132" s="60">
        <f>SQRT($W$36*VLOOKUP(AG129,$P$34:$W$43,8))*(1-$X$22)*T120*VLOOKUP(AG129,P118:T127,5)</f>
        <v>2.2211817076410508E-3</v>
      </c>
      <c r="AH132" s="60">
        <f>SQRT($W$36*VLOOKUP(AH129,$P$34:$W$43,8))*(1-$Y$22)*T120*VLOOKUP(AH129,P118:T127,5)</f>
        <v>1.3386087231326293E-3</v>
      </c>
      <c r="AI132" s="87">
        <f>SQRT($W$36*VLOOKUP(AI129,$P$34:$W$43,8))*(1-$Z$22)*T120*VLOOKUP(AI129,P118:T127,5)</f>
        <v>2.2131817154626646E-3</v>
      </c>
      <c r="AJ132" s="89">
        <f>$X$36*T120</f>
        <v>1.862771518197779E-6</v>
      </c>
      <c r="AK132" s="82"/>
      <c r="AL132" s="65"/>
      <c r="AM132" s="61"/>
      <c r="AN132" s="66" t="s">
        <v>575</v>
      </c>
      <c r="AO132" s="66" t="e">
        <f>1/0</f>
        <v>#DIV/0!</v>
      </c>
      <c r="AP132" s="61"/>
      <c r="AQ132" s="65" t="s">
        <v>575</v>
      </c>
      <c r="AR132" s="66">
        <f>IF(AL139&gt;=0,0,AO139)</f>
        <v>0</v>
      </c>
      <c r="AS132" s="61">
        <f>AR132</f>
        <v>0</v>
      </c>
      <c r="AT132" s="61">
        <f>IF(AS131&lt;AS132,AS131,AS132)</f>
        <v>0</v>
      </c>
      <c r="AU132" s="67">
        <f>AT132</f>
        <v>0</v>
      </c>
      <c r="AV132" s="81"/>
      <c r="AW132" s="59">
        <v>3</v>
      </c>
      <c r="AX132" s="61">
        <f t="shared" si="46"/>
        <v>0.1990278447156619</v>
      </c>
      <c r="AY132" s="61">
        <f>SUMPRODUCT(T118:T127,$AZ$34:$AZ$43)</f>
        <v>0.801946557240378</v>
      </c>
      <c r="AZ132" s="68">
        <f>IF($AA$9,EXP((AX132/AL131)*(AU135-1)-LN(AU135-AL131)-AL130*(2*AY132/AL130-AX132/AL131)*LN((AU135+2.41421536*AL131)/(AU135-0.41421536*AL131))/(AL131*2.82842713)      ),1)</f>
        <v>0.35302823322592985</v>
      </c>
    </row>
    <row r="133" spans="16:52" x14ac:dyDescent="0.25">
      <c r="P133" s="78">
        <v>4</v>
      </c>
      <c r="Q133" s="60"/>
      <c r="R133" s="60"/>
      <c r="S133" s="60">
        <f>$Z$10*$BJ$37/AZ133</f>
        <v>1.8019834962722435E-2</v>
      </c>
      <c r="T133" s="61">
        <f>S133/S140</f>
        <v>1.8020288373040191E-2</v>
      </c>
      <c r="U133" s="62"/>
      <c r="V133" s="62"/>
      <c r="W133" s="60"/>
      <c r="X133" s="63"/>
      <c r="Y133" s="61"/>
      <c r="Z133" s="86">
        <f>SQRT($W$37*VLOOKUP(Z129,$P$34:$W$43,8))*(1-$Q$23)*T121*VLOOKUP(Z129,P118:T127,5)</f>
        <v>2.1873508786170752E-3</v>
      </c>
      <c r="AA133" s="60">
        <f>SQRT($W$37*VLOOKUP(AA129,$P$34:$W$43,8))*(1-$R$23)*T121*VLOOKUP(AA129,P118:T127,5)</f>
        <v>1.2877773150004146E-3</v>
      </c>
      <c r="AB133" s="60">
        <f>SQRT($W$37*VLOOKUP(AB129,$P$34:$W$43,8))*(1-$S$23)*T121*VLOOKUP(AB129,P118:T127,5)</f>
        <v>8.7047472445864443E-4</v>
      </c>
      <c r="AC133" s="60">
        <f>SQRT($W$37*VLOOKUP(AC129,$P$34:$W$43,8))*(1-$T$23)*T121*VLOOKUP(AC129,P118:T127,5)</f>
        <v>6.0305013616305245E-4</v>
      </c>
      <c r="AD133" s="60">
        <f>SQRT($W$37*VLOOKUP(AD129,$P$34:$W$43,8))*(1-$U$23)*T121*VLOOKUP(AD129,P118:T127,5)</f>
        <v>5.9241318033164704E-4</v>
      </c>
      <c r="AE133" s="60">
        <f>SQRT($W$37*VLOOKUP(AE129,$P$34:$W$43,8))*(1-$V$23)*T121*VLOOKUP(AE129,P118:T127,5)</f>
        <v>3.2687160727313538E-4</v>
      </c>
      <c r="AF133" s="60">
        <f>SQRT($W$37*VLOOKUP(AF129,$P$34:$W$43,8))*(1-$W$23)*T121*VLOOKUP(AF129,P118:T127,5)</f>
        <v>2.6372948386398352E-3</v>
      </c>
      <c r="AG133" s="60">
        <f>SQRT($W$37*VLOOKUP(AG129,$P$34:$W$43,8))*(1-$X$23)*T121*VLOOKUP(AG129,P118:T127,5)</f>
        <v>1.5176096216416369E-3</v>
      </c>
      <c r="AH133" s="60">
        <f>SQRT($W$37*VLOOKUP(AH129,$P$34:$W$43,8))*(1-$Y$23)*T121*VLOOKUP(AH129,P118:T127,5)</f>
        <v>1.0132702592587789E-3</v>
      </c>
      <c r="AI133" s="87">
        <f>SQRT($W$37*VLOOKUP(AI129,$P$34:$W$43,8))*(1-$Z$23)*T121*VLOOKUP(AI129,P118:T127,5)</f>
        <v>1.3872954594344909E-3</v>
      </c>
      <c r="AJ133" s="89">
        <f>$X$37*T121</f>
        <v>1.3030548424199036E-6</v>
      </c>
      <c r="AK133" s="59" t="s">
        <v>570</v>
      </c>
      <c r="AL133" s="60">
        <f>AL131-1</f>
        <v>-0.89139579980624539</v>
      </c>
      <c r="AM133" s="61"/>
      <c r="AN133" s="66"/>
      <c r="AO133" s="61"/>
      <c r="AP133" s="61"/>
      <c r="AQ133" s="50"/>
      <c r="AR133" s="65"/>
      <c r="AS133" s="65"/>
      <c r="AT133" s="65"/>
      <c r="AU133" s="65"/>
      <c r="AV133" s="81"/>
      <c r="AW133" s="59">
        <v>4</v>
      </c>
      <c r="AX133" s="61">
        <f t="shared" si="46"/>
        <v>0.25569541720662459</v>
      </c>
      <c r="AY133" s="61">
        <f>SUMPRODUCT(T118:T127,$BA$34:$BA$43)</f>
        <v>1.0001762314008107</v>
      </c>
      <c r="AZ133" s="68">
        <f>IF($AA$10,EXP((AX133/AL131)*(AU135-1)-LN(AU135-AL131)-AL130*(2*AY133/AL130-AX133/AL131)*LN((AU135+2.41421536*AL131)/(AU135-0.41421536*AL131))/(AL131*2.82842713)      ),1)</f>
        <v>0.24810133638872975</v>
      </c>
    </row>
    <row r="134" spans="16:52" x14ac:dyDescent="0.25">
      <c r="P134" s="78">
        <v>5</v>
      </c>
      <c r="Q134" s="60"/>
      <c r="R134" s="60"/>
      <c r="S134" s="60">
        <f>$Z$11*$BJ$38/AZ134</f>
        <v>1.8313240463955213E-2</v>
      </c>
      <c r="T134" s="61">
        <f>S134/S140</f>
        <v>1.8313701256864531E-2</v>
      </c>
      <c r="U134" s="62"/>
      <c r="V134" s="62"/>
      <c r="W134" s="60"/>
      <c r="X134" s="63"/>
      <c r="Y134" s="61"/>
      <c r="Z134" s="86">
        <f>SQRT($W$38*VLOOKUP(Z129,$P$34:$W$43,8))*(1-$Q$24)*T122*VLOOKUP(Z129,P118:T127,5)</f>
        <v>2.1211345180991142E-3</v>
      </c>
      <c r="AA134" s="60">
        <f>SQRT($W$38*VLOOKUP(AA129,$P$34:$W$43,8))*(1-$R$24)*T122*VLOOKUP(AA129,P118:T127,5)</f>
        <v>1.4082184112651388E-3</v>
      </c>
      <c r="AB134" s="60">
        <f>SQRT($W$38*VLOOKUP(AB129,$P$34:$W$43,8))*(1-$S$24)*T122*VLOOKUP(AB129,P118:T127,5)</f>
        <v>8.6429832324881866E-4</v>
      </c>
      <c r="AC134" s="60">
        <f>SQRT($W$38*VLOOKUP(AC129,$P$34:$W$43,8))*(1-$T$24)*T122*VLOOKUP(AC129,P118:T127,5)</f>
        <v>5.9241318033164715E-4</v>
      </c>
      <c r="AD134" s="60">
        <f>SQRT($W$38*VLOOKUP(AD129,$P$34:$W$43,8))*(1-$U$24)*T122*VLOOKUP(AD129,P118:T127,5)</f>
        <v>5.8149855355090873E-4</v>
      </c>
      <c r="AE134" s="60">
        <f>SQRT($W$38*VLOOKUP(AE129,$P$34:$W$43,8))*(1-$V$24)*T122*VLOOKUP(AE129,P118:T127,5)</f>
        <v>3.4662814363670564E-4</v>
      </c>
      <c r="AF134" s="60">
        <f>SQRT($W$38*VLOOKUP(AF129,$P$34:$W$43,8))*(1-$W$24)*T122*VLOOKUP(AF129,P118:T127,5)</f>
        <v>2.5241527723998984E-3</v>
      </c>
      <c r="AG134" s="60">
        <f>SQRT($W$38*VLOOKUP(AG129,$P$34:$W$43,8))*(1-$X$24)*T122*VLOOKUP(AG129,P118:T127,5)</f>
        <v>1.5131136752457033E-3</v>
      </c>
      <c r="AH134" s="60">
        <f>SQRT($W$38*VLOOKUP(AH129,$P$34:$W$43,8))*(1-$Y$24)*T122*VLOOKUP(AH129,P118:T127,5)</f>
        <v>9.4783661691215403E-4</v>
      </c>
      <c r="AI134" s="87">
        <f>SQRT($W$38*VLOOKUP(AI129,$P$34:$W$43,8))*(1-$Z$24)*T122*VLOOKUP(AI129,P118:T127,5)</f>
        <v>1.5006395763312256E-3</v>
      </c>
      <c r="AJ134" s="89">
        <f>$X$38*T122</f>
        <v>1.3239657783337069E-6</v>
      </c>
      <c r="AK134" s="59" t="s">
        <v>571</v>
      </c>
      <c r="AL134" s="60">
        <f>AL130-3*AL131*AL131-2*AL131</f>
        <v>0.1478683319240183</v>
      </c>
      <c r="AM134" s="61" t="s">
        <v>584</v>
      </c>
      <c r="AN134" s="66" t="s">
        <v>585</v>
      </c>
      <c r="AO134" s="61">
        <f>AL137^2/AL138^3</f>
        <v>6.3933782084435791</v>
      </c>
      <c r="AP134" s="61"/>
      <c r="AQ134" s="50"/>
      <c r="AR134" s="65"/>
      <c r="AS134" s="65"/>
      <c r="AT134" s="65"/>
      <c r="AU134" s="65"/>
      <c r="AV134" s="81"/>
      <c r="AW134" s="59">
        <v>5</v>
      </c>
      <c r="AX134" s="61">
        <f t="shared" si="46"/>
        <v>0.25563778751671645</v>
      </c>
      <c r="AY134" s="61">
        <f>SUMPRODUCT(T118:T127,$BB$34:$BB$43)</f>
        <v>0.98229783512773805</v>
      </c>
      <c r="AZ134" s="68">
        <f>IF($AA$11,EXP((AX134/AL131)*(AU135-1)-LN(AU135-AL131)-AL130*(2*AY134/AL130-AX134/AL131)*LN((AU135+2.41421536*AL131)/(AU135-0.41421536*AL131))/(AL131*2.82842713)      ),1)</f>
        <v>0.25876355015072622</v>
      </c>
    </row>
    <row r="135" spans="16:52" x14ac:dyDescent="0.25">
      <c r="P135" s="78">
        <v>6</v>
      </c>
      <c r="Q135" s="60"/>
      <c r="R135" s="60"/>
      <c r="S135" s="60">
        <f>$Z$12*$BJ$39/AZ135</f>
        <v>8.6609993364699656E-3</v>
      </c>
      <c r="T135" s="61">
        <f>S135/S140</f>
        <v>8.6612172622428339E-3</v>
      </c>
      <c r="U135" s="62"/>
      <c r="V135" s="62"/>
      <c r="W135" s="60"/>
      <c r="X135" s="63"/>
      <c r="Y135" s="61"/>
      <c r="Z135" s="86">
        <f>SQRT($W$39*VLOOKUP(Z129,$P$34:$W$43,8))*(1-$Q$25)*T123*VLOOKUP(Z129,P118:T127,5)</f>
        <v>1.267770618397099E-3</v>
      </c>
      <c r="AA135" s="60">
        <f>SQRT($W$39*VLOOKUP(AA129,$P$34:$W$43,8))*(1-$R$25)*T123*VLOOKUP(AA129,P118:T127,5)</f>
        <v>8.2734063376887546E-4</v>
      </c>
      <c r="AB135" s="60">
        <f>SQRT($W$39*VLOOKUP(AB129,$P$34:$W$43,8))*(1-$S$25)*T123*VLOOKUP(AB129,P118:T127,5)</f>
        <v>4.9756660278791947E-4</v>
      </c>
      <c r="AC135" s="60">
        <f>SQRT($W$39*VLOOKUP(AC129,$P$34:$W$43,8))*(1-$T$25)*T123*VLOOKUP(AC129,P118:T127,5)</f>
        <v>3.2687160727313543E-4</v>
      </c>
      <c r="AD135" s="60">
        <f>SQRT($W$39*VLOOKUP(AD129,$P$34:$W$43,8))*(1-$U$25)*T123*VLOOKUP(AD129,P118:T127,5)</f>
        <v>3.4662814363670564E-4</v>
      </c>
      <c r="AE135" s="60">
        <f>SQRT($W$39*VLOOKUP(AE129,$P$34:$W$43,8))*(1-$V$25)*T123*VLOOKUP(AE129,P118:T127,5)</f>
        <v>2.0662316221997231E-4</v>
      </c>
      <c r="AF135" s="60">
        <f>SQRT($W$39*VLOOKUP(AF129,$P$34:$W$43,8))*(1-$W$25)*T123*VLOOKUP(AF129,P118:T127,5)</f>
        <v>1.6611882251111733E-3</v>
      </c>
      <c r="AG135" s="60">
        <f>SQRT($W$39*VLOOKUP(AG129,$P$34:$W$43,8))*(1-$X$25)*T123*VLOOKUP(AG129,P118:T127,5)</f>
        <v>8.9970398327916758E-4</v>
      </c>
      <c r="AH135" s="60">
        <f>SQRT($W$39*VLOOKUP(AH129,$P$34:$W$43,8))*(1-$Y$25)*T123*VLOOKUP(AH129,P118:T127,5)</f>
        <v>5.5574770590021436E-4</v>
      </c>
      <c r="AI135" s="87">
        <f>SQRT($W$39*VLOOKUP(AI129,$P$34:$W$43,8))*(1-$Z$25)*T123*VLOOKUP(AI129,P118:T127,5)</f>
        <v>8.9452313756430732E-4</v>
      </c>
      <c r="AJ135" s="89">
        <f>$X$39*T123</f>
        <v>7.7864129758648798E-7</v>
      </c>
      <c r="AK135" s="59" t="s">
        <v>572</v>
      </c>
      <c r="AL135" s="60">
        <f>-1*AL130*AL131+AL131^2+AL131^3</f>
        <v>-3.0415939567316006E-2</v>
      </c>
      <c r="AM135" s="61"/>
      <c r="AN135" s="66" t="s">
        <v>586</v>
      </c>
      <c r="AO135" s="61" t="e">
        <f>SQRT(1-AO134)/SQRT(AO134)*AL137/ABS(AL137)</f>
        <v>#NUM!</v>
      </c>
      <c r="AP135" s="61"/>
      <c r="AQ135" s="50"/>
      <c r="AR135" s="65"/>
      <c r="AS135" s="65"/>
      <c r="AT135" s="65" t="s">
        <v>589</v>
      </c>
      <c r="AU135" s="61">
        <f>AU130</f>
        <v>0.74808307059832846</v>
      </c>
      <c r="AV135" s="81"/>
      <c r="AW135" s="59">
        <v>6</v>
      </c>
      <c r="AX135" s="61">
        <f t="shared" si="46"/>
        <v>0.31801295394703216</v>
      </c>
      <c r="AY135" s="61">
        <f>SUMPRODUCT(T118:T127,$BC$34:$BC$43)</f>
        <v>1.2540492331231985</v>
      </c>
      <c r="AZ135" s="68">
        <f>IF($AA$12,EXP((AX135/AL131)*(AU135-1)-LN(AU135-AL131)-AL130*(2*AY135/AL130-AX135/AL131)*LN((AU135+2.41421536*AL131)/(AU135-0.41421536*AL131))/(AL131*2.82842713)      ),1)</f>
        <v>0.1546682142152481</v>
      </c>
    </row>
    <row r="136" spans="16:52" x14ac:dyDescent="0.25">
      <c r="P136" s="78">
        <v>7</v>
      </c>
      <c r="Q136" s="60"/>
      <c r="R136" s="60"/>
      <c r="S136" s="60">
        <f>$Z$13*$BJ$40/AZ136</f>
        <v>0.39272116083037173</v>
      </c>
      <c r="T136" s="61">
        <f>S136/S140</f>
        <v>0.39273104237627321</v>
      </c>
      <c r="U136" s="62"/>
      <c r="V136" s="62"/>
      <c r="W136" s="60"/>
      <c r="X136" s="63"/>
      <c r="Y136" s="61"/>
      <c r="Z136" s="86">
        <f>SQRT($W$40*VLOOKUP(Z129,$P$34:$W$43,8))*(1-$Q$26)*T124*VLOOKUP(Z129,P118:T127,5)</f>
        <v>1.0210093524870369E-2</v>
      </c>
      <c r="AA136" s="60">
        <f>SQRT($W$40*VLOOKUP(AA129,$P$34:$W$43,8))*(1-$R$26)*T124*VLOOKUP(AA129,P118:T127,5)</f>
        <v>6.4228401395679847E-3</v>
      </c>
      <c r="AB136" s="60">
        <f>SQRT($W$40*VLOOKUP(AB129,$P$34:$W$43,8))*(1-$S$26)*T124*VLOOKUP(AB129,P118:T127,5)</f>
        <v>3.7978280741692723E-3</v>
      </c>
      <c r="AC136" s="60">
        <f>SQRT($W$40*VLOOKUP(AC129,$P$34:$W$43,8))*(1-$T$26)*T124*VLOOKUP(AC129,P118:T127,5)</f>
        <v>2.6372948386398348E-3</v>
      </c>
      <c r="AD136" s="60">
        <f>SQRT($W$40*VLOOKUP(AD129,$P$34:$W$43,8))*(1-$U$26)*T124*VLOOKUP(AD129,P118:T127,5)</f>
        <v>2.5241527723998988E-3</v>
      </c>
      <c r="AE136" s="60">
        <f>SQRT($W$40*VLOOKUP(AE129,$P$34:$W$43,8))*(1-$V$26)*T124*VLOOKUP(AE129,P118:T127,5)</f>
        <v>1.6611882251111733E-3</v>
      </c>
      <c r="AF136" s="60">
        <f>SQRT($W$40*VLOOKUP(AF129,$P$34:$W$43,8))*(1-$W$26)*T124*VLOOKUP(AF129,P118:T127,5)</f>
        <v>1.3626624707103871E-2</v>
      </c>
      <c r="AG136" s="60">
        <f>SQRT($W$40*VLOOKUP(AG129,$P$34:$W$43,8))*(1-$X$26)*T124*VLOOKUP(AG129,P118:T127,5)</f>
        <v>8.4650526825993475E-3</v>
      </c>
      <c r="AH136" s="60">
        <f>SQRT($W$40*VLOOKUP(AH129,$P$34:$W$43,8))*(1-$Y$26)*T124*VLOOKUP(AH129,P118:T127,5)</f>
        <v>3.9655264302310318E-3</v>
      </c>
      <c r="AI136" s="87">
        <f>SQRT($W$40*VLOOKUP(AI129,$P$34:$W$43,8))*(1-$Z$26)*T124*VLOOKUP(AI129,P118:T127,5)</f>
        <v>6.6425134346987285E-3</v>
      </c>
      <c r="AJ136" s="89">
        <f>$X$40*T124</f>
        <v>9.4484571049541314E-6</v>
      </c>
      <c r="AK136" s="82"/>
      <c r="AL136" s="65"/>
      <c r="AM136" s="61"/>
      <c r="AN136" s="66" t="s">
        <v>587</v>
      </c>
      <c r="AO136" s="61" t="e">
        <f>IF(ATAN(AO135)&lt;0,ATAN(AO135)+PI(),ATAN(AO135))</f>
        <v>#NUM!</v>
      </c>
      <c r="AP136" s="61"/>
      <c r="AQ136" s="50"/>
      <c r="AR136" s="65"/>
      <c r="AS136" s="65"/>
      <c r="AT136" s="65"/>
      <c r="AU136" s="65"/>
      <c r="AV136" s="81"/>
      <c r="AW136" s="59">
        <v>7</v>
      </c>
      <c r="AX136" s="61">
        <f t="shared" si="46"/>
        <v>8.4952370925032716E-2</v>
      </c>
      <c r="AY136" s="61">
        <f>SUMPRODUCT(T118:T127,$BD$34:$BD$43)</f>
        <v>0.22115761137094264</v>
      </c>
      <c r="AZ136" s="68">
        <f>IF($AA$13,EXP((AX136/AL131)*(AU135-1)-LN(AU135-AL131)-AL130*(2*AY136/AL130-AX136/AL131)*LN((AU135+2.41421536*AL131)/(AU135-0.41421536*AL131))/(AL131*2.82842713)      ),1)</f>
        <v>1.1026799318549643</v>
      </c>
    </row>
    <row r="137" spans="16:52" x14ac:dyDescent="0.25">
      <c r="P137" s="78">
        <v>8</v>
      </c>
      <c r="Q137" s="60"/>
      <c r="R137" s="60"/>
      <c r="S137" s="60">
        <f>$Z$14*$BJ$41/AZ137</f>
        <v>0.11179218590592245</v>
      </c>
      <c r="T137" s="61">
        <f>S137/S140</f>
        <v>0.11179499879131452</v>
      </c>
      <c r="U137" s="62"/>
      <c r="V137" s="62"/>
      <c r="W137" s="60"/>
      <c r="X137" s="63"/>
      <c r="Y137" s="61"/>
      <c r="Z137" s="86">
        <f>SQRT($W$41*VLOOKUP(Z129,$P$34:$W$43,8))*(1-$Q$27)*T125*VLOOKUP(Z129,P118:T127,5)</f>
        <v>5.8452737787311913E-3</v>
      </c>
      <c r="AA137" s="60">
        <f>SQRT($W$41*VLOOKUP(AA129,$P$34:$W$43,8))*(1-$R$27)*T125*VLOOKUP(AA129,P118:T127,5)</f>
        <v>3.5894659726076277E-3</v>
      </c>
      <c r="AB137" s="60">
        <f>SQRT($W$41*VLOOKUP(AB129,$P$34:$W$43,8))*(1-$S$27)*T125*VLOOKUP(AB129,P118:T127,5)</f>
        <v>2.2211817076410508E-3</v>
      </c>
      <c r="AC137" s="60">
        <f>SQRT($W$41*VLOOKUP(AC129,$P$34:$W$43,8))*(1-$T$27)*T125*VLOOKUP(AC129,P118:T127,5)</f>
        <v>1.5176096216416369E-3</v>
      </c>
      <c r="AD137" s="60">
        <f>SQRT($W$41*VLOOKUP(AD129,$P$34:$W$43,8))*(1-$U$27)*T125*VLOOKUP(AD129,P118:T127,5)</f>
        <v>1.5131136752457033E-3</v>
      </c>
      <c r="AE137" s="60">
        <f>SQRT($W$41*VLOOKUP(AE129,$P$34:$W$43,8))*(1-$V$27)*T125*VLOOKUP(AE129,P118:T127,5)</f>
        <v>8.9970398327916758E-4</v>
      </c>
      <c r="AF137" s="60">
        <f>SQRT($W$41*VLOOKUP(AF129,$P$34:$W$43,8))*(1-$W$27)*T125*VLOOKUP(AF129,P118:T127,5)</f>
        <v>8.4650526825993475E-3</v>
      </c>
      <c r="AG137" s="60">
        <f>SQRT($W$41*VLOOKUP(AG129,$P$34:$W$43,8))*(1-$X$27)*T125*VLOOKUP(AG129,P118:T127,5)</f>
        <v>5.0842761339357318E-3</v>
      </c>
      <c r="AH137" s="60">
        <f>SQRT($W$41*VLOOKUP(AH129,$P$34:$W$43,8))*(1-$Y$27)*T125*VLOOKUP(AH129,P118:T127,5)</f>
        <v>2.6555744396245798E-3</v>
      </c>
      <c r="AI137" s="87">
        <f>SQRT($W$41*VLOOKUP(AI129,$P$34:$W$43,8))*(1-$Z$27)*T125*VLOOKUP(AI129,P118:T127,5)</f>
        <v>4.192340281176943E-3</v>
      </c>
      <c r="AJ137" s="89">
        <f>$X$41*T125</f>
        <v>2.981935232194608E-6</v>
      </c>
      <c r="AK137" s="59" t="s">
        <v>582</v>
      </c>
      <c r="AL137" s="61">
        <f>AL133*AL134/6-AL135/2-AL133^3/27</f>
        <v>1.9472769733250482E-2</v>
      </c>
      <c r="AM137" s="61"/>
      <c r="AN137" s="66" t="s">
        <v>573</v>
      </c>
      <c r="AO137" s="61" t="e">
        <f>2*SQRT(AL138)*COS(AO136/3)-AL133/3</f>
        <v>#NUM!</v>
      </c>
      <c r="AP137" s="69" t="e">
        <f>AO137^3+AL133*AO137^2+AL134*AO137+AL135</f>
        <v>#NUM!</v>
      </c>
      <c r="AQ137" s="50"/>
      <c r="AR137" s="65"/>
      <c r="AS137" s="65"/>
      <c r="AT137" s="65"/>
      <c r="AU137" s="65"/>
      <c r="AV137" s="81"/>
      <c r="AW137" s="59">
        <v>8</v>
      </c>
      <c r="AX137" s="61">
        <f t="shared" si="46"/>
        <v>9.4229912225680806E-2</v>
      </c>
      <c r="AY137" s="61">
        <f>SUMPRODUCT(T118:T127,$BE$34:$BE$43)</f>
        <v>0.46652038816121738</v>
      </c>
      <c r="AZ137" s="68">
        <f>IF($AA$14,EXP((AX137/AL131)*(AU135-1)-LN(AU135-AL131)-AL130*(2*AY137/AL130-AX137/AL131)*LN((AU135+2.41421536*AL131)/(AU135-0.41421536*AL131))/(AL131*2.82842713)      ),1)</f>
        <v>0.62971707773296903</v>
      </c>
    </row>
    <row r="138" spans="16:52" x14ac:dyDescent="0.25">
      <c r="P138" s="78">
        <v>9</v>
      </c>
      <c r="Q138" s="60"/>
      <c r="R138" s="60"/>
      <c r="S138" s="60">
        <f>$Z$15*$BJ$42/AZ138</f>
        <v>5.5488515023205891E-2</v>
      </c>
      <c r="T138" s="61">
        <f>S138/S140</f>
        <v>5.5489911210533933E-2</v>
      </c>
      <c r="U138" s="62"/>
      <c r="V138" s="62" t="s">
        <v>592</v>
      </c>
      <c r="W138" s="60"/>
      <c r="X138" s="63"/>
      <c r="Y138" s="61"/>
      <c r="Z138" s="86">
        <f>SQRT($W$42*VLOOKUP(Z129,$P$34:$W$43,8))*(1-$Q$28)*T126*VLOOKUP(Z129,P118:T127,5)</f>
        <v>3.4119344293429377E-3</v>
      </c>
      <c r="AA138" s="60">
        <f>SQRT($W$42*VLOOKUP(AA129,$P$34:$W$43,8))*(1-$R$28)*T126*VLOOKUP(AA129,P118:T127,5)</f>
        <v>2.1941759333805894E-3</v>
      </c>
      <c r="AB138" s="60">
        <f>SQRT($W$42*VLOOKUP(AB129,$P$34:$W$43,8))*(1-$S$28)*T126*VLOOKUP(AB129,P118:T127,5)</f>
        <v>1.3386087231326295E-3</v>
      </c>
      <c r="AC138" s="60">
        <f>SQRT($W$42*VLOOKUP(AC129,$P$34:$W$43,8))*(1-$T$28)*T126*VLOOKUP(AC129,P118:T127,5)</f>
        <v>1.0132702592587787E-3</v>
      </c>
      <c r="AD138" s="60">
        <f>SQRT($W$42*VLOOKUP(AD129,$P$34:$W$43,8))*(1-$U$28)*T126*VLOOKUP(AD129,P118:T127,5)</f>
        <v>9.4783661691215393E-4</v>
      </c>
      <c r="AE138" s="60">
        <f>SQRT($W$42*VLOOKUP(AE129,$P$34:$W$43,8))*(1-$V$28)*T126*VLOOKUP(AE129,P118:T127,5)</f>
        <v>5.5574770590021436E-4</v>
      </c>
      <c r="AF138" s="60">
        <f>SQRT($W$42*VLOOKUP(AF129,$P$34:$W$43,8))*(1-$W$28)*T126*VLOOKUP(AF129,P118:T127,5)</f>
        <v>3.9655264302310318E-3</v>
      </c>
      <c r="AG138" s="60">
        <f>SQRT($W$42*VLOOKUP(AG129,$P$34:$W$43,8))*(1-$X$28)*T126*VLOOKUP(AG129,P118:T127,5)</f>
        <v>2.6555744396245798E-3</v>
      </c>
      <c r="AH138" s="60">
        <f>SQRT($W$42*VLOOKUP(AH129,$P$34:$W$43,8))*(1-$Y$28)*T126*VLOOKUP(AH129,P118:T127,5)</f>
        <v>1.7025394021646474E-3</v>
      </c>
      <c r="AI138" s="87">
        <f>SQRT($W$42*VLOOKUP(AI129,$P$34:$W$43,8))*(1-$Z$28)*T126*VLOOKUP(AI129,P118:T127,5)</f>
        <v>2.567737728408688E-3</v>
      </c>
      <c r="AJ138" s="89">
        <f>$X$42*T126</f>
        <v>1.4983950743512551E-6</v>
      </c>
      <c r="AK138" s="59" t="s">
        <v>558</v>
      </c>
      <c r="AL138" s="61">
        <f>AL133^2/9-AL134/3</f>
        <v>3.8997941793351219E-2</v>
      </c>
      <c r="AM138" s="61"/>
      <c r="AN138" s="66" t="s">
        <v>574</v>
      </c>
      <c r="AO138" s="61" t="e">
        <f>2*SQRT(AL138)*COS((AO136+2*PI())/3)-AL133/3</f>
        <v>#NUM!</v>
      </c>
      <c r="AP138" s="69" t="e">
        <f>AO138^3+AO138^2*AL133+AO138*AL134+AL135</f>
        <v>#NUM!</v>
      </c>
      <c r="AQ138" s="50"/>
      <c r="AR138" s="65"/>
      <c r="AS138" s="50"/>
      <c r="AT138" s="65"/>
      <c r="AU138" s="65"/>
      <c r="AV138" s="81"/>
      <c r="AW138" s="59">
        <v>9</v>
      </c>
      <c r="AX138" s="61">
        <f t="shared" si="46"/>
        <v>9.5418812217132221E-2</v>
      </c>
      <c r="AY138" s="61">
        <f>SUMPRODUCT(T118:T127,$BF$34:$BF$43)</f>
        <v>0.53175379926160138</v>
      </c>
      <c r="AZ138" s="68">
        <f>IF($AA$15,EXP((AX138/AL131)*(AU135-1)-LN(AU135-AL131)-AL130*(2*AY138/AL130-AX138/AL131)*LN((AU135+2.41421536*AL131)/(AU135-0.41421536*AL131))/(AL131*2.82842713)      ),1)</f>
        <v>0.54116797520914539</v>
      </c>
    </row>
    <row r="139" spans="16:52" x14ac:dyDescent="0.25">
      <c r="P139" s="78">
        <v>10</v>
      </c>
      <c r="Q139" s="60"/>
      <c r="R139" s="60"/>
      <c r="S139" s="60">
        <f>$Z$16*$BJ$43/AZ139</f>
        <v>8.8821029255601702E-2</v>
      </c>
      <c r="T139" s="61">
        <f>S139/S140</f>
        <v>8.8823264146830255E-2</v>
      </c>
      <c r="U139" s="62"/>
      <c r="V139" s="96">
        <f>ABS(S128-S140)</f>
        <v>2.5658190128119429E-7</v>
      </c>
      <c r="W139" s="60"/>
      <c r="X139" s="63"/>
      <c r="Y139" s="61"/>
      <c r="Z139" s="86">
        <f>SQRT($W$43*VLOOKUP(Z129,$P$34:$W$43,8))*(1-$Q$29)*T127*VLOOKUP(Z129,P118:T127,5)</f>
        <v>5.4969213523186665E-3</v>
      </c>
      <c r="AA139" s="60">
        <f>SQRT($W$43*VLOOKUP(AA129,$P$34:$W$43,8))*(1-$R$29)*T127*VLOOKUP(AA129,P118:T127,5)</f>
        <v>3.5777927748887896E-3</v>
      </c>
      <c r="AB139" s="60">
        <f>SQRT($W$43*VLOOKUP(AB129,$P$34:$W$43,8))*(1-$S$29)*T127*VLOOKUP(AB129,P118:T127,5)</f>
        <v>2.2131817154626651E-3</v>
      </c>
      <c r="AC139" s="60">
        <f>SQRT($W$43*VLOOKUP(AC129,$P$34:$W$43,8))*(1-$T$29)*T127*VLOOKUP(AC129,P118:T127,5)</f>
        <v>1.3872954594344909E-3</v>
      </c>
      <c r="AD139" s="60">
        <f>SQRT($W$43*VLOOKUP(AD129,$P$34:$W$43,8))*(1-$U$29)*T127*VLOOKUP(AD129,P118:T127,5)</f>
        <v>1.5006395763312256E-3</v>
      </c>
      <c r="AE139" s="60">
        <f>SQRT($W$43*VLOOKUP(AE129,$P$34:$W$43,8))*(1-$V$29)*T127*VLOOKUP(AE129,P118:T127,5)</f>
        <v>8.9452313756430732E-4</v>
      </c>
      <c r="AF139" s="60">
        <f>SQRT($W$43*VLOOKUP(AF129,$P$34:$W$43,8))*(1-$W$29)*T127*VLOOKUP(AF129,P118:T127,5)</f>
        <v>6.6425134346987285E-3</v>
      </c>
      <c r="AG139" s="60">
        <f>SQRT($W$43*VLOOKUP(AG129,$P$34:$W$43,8))*(1-$X$29)*T127*VLOOKUP(AG129,P118:T127,5)</f>
        <v>4.1923402811769438E-3</v>
      </c>
      <c r="AH139" s="60">
        <f>SQRT($W$43*VLOOKUP(AH129,$P$34:$W$43,8))*(1-$Y$29)*T127*VLOOKUP(AH129,P118:T127,5)</f>
        <v>2.567737728408688E-3</v>
      </c>
      <c r="AI139" s="87">
        <f>SQRT($W$43*VLOOKUP(AI129,$P$34:$W$43,8))*(1-$Z$29)*T127*VLOOKUP(AI129,P118:T127,5)</f>
        <v>3.872613481667776E-3</v>
      </c>
      <c r="AJ139" s="89">
        <f>$X$43*T127</f>
        <v>3.2212036128457329E-6</v>
      </c>
      <c r="AK139" s="59" t="s">
        <v>72</v>
      </c>
      <c r="AL139" s="63">
        <f>AL137^2-AL138^3</f>
        <v>3.1987915218550608E-4</v>
      </c>
      <c r="AM139" s="61"/>
      <c r="AN139" s="66" t="s">
        <v>575</v>
      </c>
      <c r="AO139" s="61" t="e">
        <f>2*SQRT(AL138)*COS((AO136+4*PI())/3)-AL133/3</f>
        <v>#NUM!</v>
      </c>
      <c r="AP139" s="69" t="e">
        <f>AO139^3+AO139^2*AL133+AL134*AO139+AL135</f>
        <v>#NUM!</v>
      </c>
      <c r="AQ139" s="50"/>
      <c r="AR139" s="65"/>
      <c r="AS139" s="50"/>
      <c r="AT139" s="65"/>
      <c r="AU139" s="65"/>
      <c r="AV139" s="81"/>
      <c r="AW139" s="59">
        <v>10</v>
      </c>
      <c r="AX139" s="61">
        <f t="shared" si="46"/>
        <v>0.12813543860615031</v>
      </c>
      <c r="AY139" s="61">
        <f>SUMPRODUCT(T118:T127,$BG$34:$BG$43)</f>
        <v>0.52788737248365702</v>
      </c>
      <c r="AZ139" s="68">
        <f>IF($AA$16,EXP((AX139/AL131)*(AU135-1)-LN(AU135-AL131)-AL130*(2*AY139/AL130-AX139/AL131)*LN((AU135+2.41421536*AL131)/(AU135-0.41421536*AL131))/(AL131*2.82842713)      ),1)</f>
        <v>0.58366261999174474</v>
      </c>
    </row>
    <row r="140" spans="16:52" x14ac:dyDescent="0.25">
      <c r="P140" s="79"/>
      <c r="Q140" s="71"/>
      <c r="R140" s="71"/>
      <c r="S140" s="94">
        <f>SUM(S130:S139)</f>
        <v>0.99997483889778183</v>
      </c>
      <c r="T140" s="72">
        <f>SUM(T130:T139)</f>
        <v>1</v>
      </c>
      <c r="U140" s="73"/>
      <c r="V140" s="73"/>
      <c r="W140" s="73"/>
      <c r="X140" s="73"/>
      <c r="Y140" s="73"/>
      <c r="Z140" s="70"/>
      <c r="AA140" s="73"/>
      <c r="AB140" s="73"/>
      <c r="AC140" s="73"/>
      <c r="AD140" s="73"/>
      <c r="AE140" s="73"/>
      <c r="AF140" s="73"/>
      <c r="AG140" s="73"/>
      <c r="AH140" s="73"/>
      <c r="AI140" s="88">
        <f>SUM(Z130:AI139)</f>
        <v>0.27632595168604585</v>
      </c>
      <c r="AJ140" s="91">
        <f>SUM(AJ130:AJ139)</f>
        <v>3.0745617553750499E-5</v>
      </c>
      <c r="AK140" s="70"/>
      <c r="AL140" s="73"/>
      <c r="AM140" s="74"/>
      <c r="AN140" s="75"/>
      <c r="AO140" s="74"/>
      <c r="AP140" s="74"/>
      <c r="AQ140" s="76"/>
      <c r="AR140" s="73"/>
      <c r="AS140" s="76"/>
      <c r="AT140" s="73"/>
      <c r="AU140" s="73"/>
      <c r="AV140" s="80"/>
      <c r="AW140" s="70"/>
      <c r="AX140" s="73"/>
      <c r="AY140" s="73"/>
      <c r="AZ140" s="80"/>
    </row>
    <row r="141" spans="16:52" x14ac:dyDescent="0.25">
      <c r="P141" s="92">
        <f>P129+1</f>
        <v>9</v>
      </c>
      <c r="Q141" s="55"/>
      <c r="R141" s="55"/>
      <c r="S141" s="55"/>
      <c r="T141" s="55" t="s">
        <v>560</v>
      </c>
      <c r="U141" s="56"/>
      <c r="V141" s="56"/>
      <c r="W141" s="57"/>
      <c r="X141" s="57"/>
      <c r="Y141" s="57"/>
      <c r="Z141" s="54">
        <v>1</v>
      </c>
      <c r="AA141" s="55">
        <v>2</v>
      </c>
      <c r="AB141" s="55">
        <v>3</v>
      </c>
      <c r="AC141" s="55">
        <v>4</v>
      </c>
      <c r="AD141" s="55">
        <v>5</v>
      </c>
      <c r="AE141" s="55">
        <v>6</v>
      </c>
      <c r="AF141" s="55">
        <v>7</v>
      </c>
      <c r="AG141" s="55">
        <v>8</v>
      </c>
      <c r="AH141" s="55">
        <v>9</v>
      </c>
      <c r="AI141" s="58">
        <v>10</v>
      </c>
      <c r="AJ141" s="90"/>
      <c r="AK141" s="54"/>
      <c r="AL141" s="55"/>
      <c r="AM141" s="55"/>
      <c r="AN141" s="55"/>
      <c r="AO141" s="55"/>
      <c r="AP141" s="55"/>
      <c r="AQ141" s="55"/>
      <c r="AR141" s="55"/>
      <c r="AS141" s="55"/>
      <c r="AT141" s="55"/>
      <c r="AU141" s="55"/>
      <c r="AV141" s="58"/>
      <c r="AW141" s="54"/>
      <c r="AX141" s="55" t="s">
        <v>565</v>
      </c>
      <c r="AY141" s="55" t="s">
        <v>577</v>
      </c>
      <c r="AZ141" s="58" t="s">
        <v>590</v>
      </c>
    </row>
    <row r="142" spans="16:52" x14ac:dyDescent="0.25">
      <c r="P142" s="78">
        <v>1</v>
      </c>
      <c r="Q142" s="60"/>
      <c r="R142" s="60"/>
      <c r="S142" s="60">
        <f>$Z$7*$BJ$34/AZ142</f>
        <v>0.19916259515528745</v>
      </c>
      <c r="T142" s="61">
        <f>S142/S152</f>
        <v>0.19916759735908565</v>
      </c>
      <c r="U142" s="62"/>
      <c r="V142" s="62"/>
      <c r="W142" s="60"/>
      <c r="X142" s="63"/>
      <c r="Y142" s="61"/>
      <c r="Z142" s="86">
        <f>SQRT($W$34*VLOOKUP(Z141,$P$34:$W$43,8))*(1-$Q$20)*T130*VLOOKUP(Z141,P130:T139,5)</f>
        <v>8.1476348628139322E-3</v>
      </c>
      <c r="AA142" s="60">
        <f>SQRT($W$34*VLOOKUP(AA141,$P$34:$W$43,8))*(1-$R$20)*T130*VLOOKUP(AA141,P130:T139,5)</f>
        <v>5.2515890261651708E-3</v>
      </c>
      <c r="AB142" s="60">
        <f>SQRT($W$34*VLOOKUP(AB141,$P$34:$W$43,8))*(1-$S$20)*T130*VLOOKUP(AB141,P130:T139,5)</f>
        <v>3.1676015571281946E-3</v>
      </c>
      <c r="AC142" s="60">
        <f>SQRT($W$34*VLOOKUP(AC141,$P$34:$W$43,8))*(1-$T$20)*T130*VLOOKUP(AC141,P130:T139,5)</f>
        <v>2.1894559019938926E-3</v>
      </c>
      <c r="AD142" s="60">
        <f>SQRT($W$34*VLOOKUP(AD141,$P$34:$W$43,8))*(1-$U$20)*T130*VLOOKUP(AD141,P130:T139,5)</f>
        <v>2.1231876951729846E-3</v>
      </c>
      <c r="AE142" s="60">
        <f>SQRT($W$34*VLOOKUP(AE141,$P$34:$W$43,8))*(1-$V$20)*T130*VLOOKUP(AE141,P130:T139,5)</f>
        <v>1.269470909220772E-3</v>
      </c>
      <c r="AF142" s="60">
        <f>SQRT($W$34*VLOOKUP(AF141,$P$34:$W$43,8))*(1-$W$20)*T130*VLOOKUP(AF141,P130:T139,5)</f>
        <v>1.0205524272896406E-2</v>
      </c>
      <c r="AG142" s="60">
        <f>SQRT($W$34*VLOOKUP(AG141,$P$34:$W$43,8))*(1-$X$20)*T130*VLOOKUP(AG141,P130:T139,5)</f>
        <v>5.8453911041453661E-3</v>
      </c>
      <c r="AH142" s="60">
        <f>SQRT($W$34*VLOOKUP(AH141,$P$34:$W$43,8))*(1-$Y$20)*T130*VLOOKUP(AH141,P130:T139,5)</f>
        <v>3.4128573550665344E-3</v>
      </c>
      <c r="AI142" s="87">
        <f>SQRT($W$34*VLOOKUP(AI141,$P$34:$W$43,8))*(1-$Z$20)*T130*VLOOKUP(AI141,P130:T139,5)</f>
        <v>5.497852646313881E-3</v>
      </c>
      <c r="AJ142" s="89">
        <f>$X$34*T130</f>
        <v>5.3382694466609963E-6</v>
      </c>
      <c r="AK142" s="59" t="s">
        <v>69</v>
      </c>
      <c r="AL142" s="60">
        <f>$Q$44*AI152*100000/($T$3*$AE$9)^2</f>
        <v>0.40062233594821983</v>
      </c>
      <c r="AM142" s="65" t="s">
        <v>583</v>
      </c>
      <c r="AN142" s="66" t="s">
        <v>573</v>
      </c>
      <c r="AO142" s="61">
        <f>(AL149+SQRT(AL151))^(1/3)+(AL149-SQRT(AL151))^(1/3)-AL145/3</f>
        <v>0.74792181063759555</v>
      </c>
      <c r="AP142" s="63">
        <f>AO142^3+AL145*AO142^2+AL146*AO142+AL147</f>
        <v>9.3675067702747583E-17</v>
      </c>
      <c r="AQ142" s="65" t="s">
        <v>573</v>
      </c>
      <c r="AR142" s="61">
        <f>IF(AL151&gt;=0,AO142,AO149)</f>
        <v>0.74792181063759555</v>
      </c>
      <c r="AS142" s="61">
        <f>IF(AR142&lt;AR143,AR143,AR142)</f>
        <v>0.74792181063759555</v>
      </c>
      <c r="AT142" s="61">
        <f>AS142</f>
        <v>0.74792181063759555</v>
      </c>
      <c r="AU142" s="67">
        <f>IF(AT142&lt;AT143,AT143,AT142)</f>
        <v>0.74792181063759555</v>
      </c>
      <c r="AV142" s="81"/>
      <c r="AW142" s="59">
        <v>1</v>
      </c>
      <c r="AX142" s="61">
        <f>AX130</f>
        <v>9.4673405543509462E-2</v>
      </c>
      <c r="AY142" s="61">
        <f>SUMPRODUCT(T130:T139,$AX$34:$AX$43)</f>
        <v>0.34278464181514101</v>
      </c>
      <c r="AZ142" s="68">
        <f>IF($AA$7,EXP((AX142/AL143)*(AU147-1)-LN(AU147-AL143)-AL142*(2*AY142/AL142-AX142/AL143)*LN((AU147+2.41421536*AL143)/(AU147-0.41421536*AL143))/(AL143*2.82842713)      ),1)</f>
        <v>0.84421063780857308</v>
      </c>
    </row>
    <row r="143" spans="16:52" x14ac:dyDescent="0.25">
      <c r="P143" s="78">
        <v>2</v>
      </c>
      <c r="Q143" s="60"/>
      <c r="R143" s="60"/>
      <c r="S143" s="60">
        <f>$Z$8*$BJ$35/AZ143</f>
        <v>7.3914022695176121E-2</v>
      </c>
      <c r="T143" s="61">
        <f>S143/S152</f>
        <v>7.3915879133152229E-2</v>
      </c>
      <c r="U143" s="62"/>
      <c r="V143" s="62"/>
      <c r="W143" s="60"/>
      <c r="X143" s="63"/>
      <c r="Y143" s="61"/>
      <c r="Z143" s="86">
        <f>SQRT($W$35*VLOOKUP(Z141,$P$34:$W$43,8))*(1-$Q$21)*T131*VLOOKUP(Z141,P130:T139,5)</f>
        <v>5.2515890261651708E-3</v>
      </c>
      <c r="AA143" s="60">
        <f>SQRT($W$35*VLOOKUP(AA141,$P$34:$W$43,8))*(1-$R$21)*T131*VLOOKUP(AA141,P130:T139,5)</f>
        <v>3.3673984366031535E-3</v>
      </c>
      <c r="AB143" s="60">
        <f>SQRT($W$35*VLOOKUP(AB141,$P$34:$W$43,8))*(1-$S$21)*T131*VLOOKUP(AB141,P130:T139,5)</f>
        <v>2.0630374894582107E-3</v>
      </c>
      <c r="AC143" s="60">
        <f>SQRT($W$35*VLOOKUP(AC141,$P$34:$W$43,8))*(1-$T$21)*T131*VLOOKUP(AC141,P130:T139,5)</f>
        <v>1.2895879867838968E-3</v>
      </c>
      <c r="AD143" s="60">
        <f>SQRT($W$35*VLOOKUP(AD141,$P$34:$W$43,8))*(1-$U$21)*T131*VLOOKUP(AD141,P130:T139,5)</f>
        <v>1.4102063177050695E-3</v>
      </c>
      <c r="AE143" s="60">
        <f>SQRT($W$35*VLOOKUP(AE141,$P$34:$W$43,8))*(1-$V$21)*T131*VLOOKUP(AE141,P130:T139,5)</f>
        <v>8.2881745007901228E-4</v>
      </c>
      <c r="AF143" s="60">
        <f>SQRT($W$35*VLOOKUP(AF141,$P$34:$W$43,8))*(1-$W$21)*T131*VLOOKUP(AF141,P130:T139,5)</f>
        <v>6.4228114564191382E-3</v>
      </c>
      <c r="AG143" s="60">
        <f>SQRT($W$35*VLOOKUP(AG141,$P$34:$W$43,8))*(1-$X$21)*T131*VLOOKUP(AG141,P130:T139,5)</f>
        <v>3.5911291025988831E-3</v>
      </c>
      <c r="AH143" s="60">
        <f>SQRT($W$35*VLOOKUP(AH141,$P$34:$W$43,8))*(1-$Y$21)*T131*VLOOKUP(AH141,P130:T139,5)</f>
        <v>2.1957423001695941E-3</v>
      </c>
      <c r="AI143" s="87">
        <f>SQRT($W$35*VLOOKUP(AI141,$P$34:$W$43,8))*(1-$Z$21)*T131*VLOOKUP(AI141,P130:T139,5)</f>
        <v>3.5799850735036328E-3</v>
      </c>
      <c r="AJ143" s="89">
        <f>$X$35*T131</f>
        <v>2.9894651644235023E-6</v>
      </c>
      <c r="AK143" s="59" t="s">
        <v>65</v>
      </c>
      <c r="AL143" s="60">
        <f>AJ152*$Q$44*100000/($T$3*$AE$9)</f>
        <v>0.10861911449758421</v>
      </c>
      <c r="AM143" s="61"/>
      <c r="AN143" s="66" t="s">
        <v>574</v>
      </c>
      <c r="AO143" s="66" t="e">
        <f>1/0</f>
        <v>#DIV/0!</v>
      </c>
      <c r="AP143" s="61"/>
      <c r="AQ143" s="65" t="s">
        <v>574</v>
      </c>
      <c r="AR143" s="66">
        <f>IF(AL151&gt;=0,0,AO150)</f>
        <v>0</v>
      </c>
      <c r="AS143" s="61">
        <f>IF(AR142&lt;AR143,AR142,AR143)</f>
        <v>0</v>
      </c>
      <c r="AT143" s="61">
        <f>IF(AS143&lt;AS144,AS144,AS143)</f>
        <v>0</v>
      </c>
      <c r="AU143" s="67">
        <f>IF(AT142&lt;AT143,AT142,AT143)</f>
        <v>0</v>
      </c>
      <c r="AV143" s="81"/>
      <c r="AW143" s="59">
        <v>2</v>
      </c>
      <c r="AX143" s="61">
        <f t="shared" ref="AX143:AX151" si="47">AX131</f>
        <v>0.14288378647094405</v>
      </c>
      <c r="AY143" s="61">
        <f>SUMPRODUCT(T130:T139,$AY$34:$AY$43)</f>
        <v>0.58828889346110824</v>
      </c>
      <c r="AZ143" s="68">
        <f>IF($AA$8,EXP((AX143/AL143)*(AU147-1)-LN(AU147-AL143)-AL142*(2*AY143/AL142-AX143/AL143)*LN((AU147+2.41421536*AL143)/(AU147-0.41421536*AL143))/(AL143*2.82842713)      ),1)</f>
        <v>0.52158434760403372</v>
      </c>
    </row>
    <row r="144" spans="16:52" x14ac:dyDescent="0.25">
      <c r="P144" s="78">
        <v>3</v>
      </c>
      <c r="Q144" s="60"/>
      <c r="R144" s="60"/>
      <c r="S144" s="60">
        <f>$Z$9*$BJ$36/AZ144</f>
        <v>3.3094587062231368E-2</v>
      </c>
      <c r="T144" s="61">
        <f>S144/S152</f>
        <v>3.3095418271871777E-2</v>
      </c>
      <c r="U144" s="62"/>
      <c r="V144" s="62"/>
      <c r="W144" s="60"/>
      <c r="X144" s="63"/>
      <c r="Y144" s="61"/>
      <c r="Z144" s="86">
        <f>SQRT($W$36*VLOOKUP(Z141,$P$34:$W$43,8))*(1-$Q$22)*T132*VLOOKUP(Z141,P130:T139,5)</f>
        <v>3.1676015571281942E-3</v>
      </c>
      <c r="AA144" s="60">
        <f>SQRT($W$36*VLOOKUP(AA141,$P$34:$W$43,8))*(1-$R$22)*T132*VLOOKUP(AA141,P130:T139,5)</f>
        <v>2.0630374894582107E-3</v>
      </c>
      <c r="AB144" s="60">
        <f>SQRT($W$36*VLOOKUP(AB141,$P$34:$W$43,8))*(1-$S$22)*T132*VLOOKUP(AB141,P130:T139,5)</f>
        <v>1.2667056505897216E-3</v>
      </c>
      <c r="AC144" s="60">
        <f>SQRT($W$36*VLOOKUP(AC141,$P$34:$W$43,8))*(1-$T$22)*T132*VLOOKUP(AC141,P130:T139,5)</f>
        <v>8.7204241216790252E-4</v>
      </c>
      <c r="AD144" s="60">
        <f>SQRT($W$36*VLOOKUP(AD141,$P$34:$W$43,8))*(1-$U$22)*T132*VLOOKUP(AD141,P130:T139,5)</f>
        <v>8.6585973142652283E-4</v>
      </c>
      <c r="AE144" s="60">
        <f>SQRT($W$36*VLOOKUP(AE141,$P$34:$W$43,8))*(1-$V$22)*T132*VLOOKUP(AE141,P130:T139,5)</f>
        <v>4.9865133704977158E-4</v>
      </c>
      <c r="AF144" s="60">
        <f>SQRT($W$36*VLOOKUP(AF141,$P$34:$W$43,8))*(1-$W$22)*T132*VLOOKUP(AF141,P130:T139,5)</f>
        <v>3.7993088130243743E-3</v>
      </c>
      <c r="AG144" s="60">
        <f>SQRT($W$36*VLOOKUP(AG141,$P$34:$W$43,8))*(1-$X$22)*T132*VLOOKUP(AG141,P130:T139,5)</f>
        <v>2.2230872096340071E-3</v>
      </c>
      <c r="AH144" s="60">
        <f>SQRT($W$36*VLOOKUP(AH141,$P$34:$W$43,8))*(1-$Y$22)*T132*VLOOKUP(AH141,P130:T139,5)</f>
        <v>1.3400925907146679E-3</v>
      </c>
      <c r="AI144" s="87">
        <f>SQRT($W$36*VLOOKUP(AI141,$P$34:$W$43,8))*(1-$Z$22)*T132*VLOOKUP(AI141,P130:T139,5)</f>
        <v>2.2154111682199042E-3</v>
      </c>
      <c r="AJ144" s="89">
        <f>$X$36*T132</f>
        <v>1.8641568275574725E-6</v>
      </c>
      <c r="AK144" s="82"/>
      <c r="AL144" s="65"/>
      <c r="AM144" s="61"/>
      <c r="AN144" s="66" t="s">
        <v>575</v>
      </c>
      <c r="AO144" s="66" t="e">
        <f>1/0</f>
        <v>#DIV/0!</v>
      </c>
      <c r="AP144" s="61"/>
      <c r="AQ144" s="65" t="s">
        <v>575</v>
      </c>
      <c r="AR144" s="66">
        <f>IF(AL151&gt;=0,0,AO151)</f>
        <v>0</v>
      </c>
      <c r="AS144" s="61">
        <f>AR144</f>
        <v>0</v>
      </c>
      <c r="AT144" s="61">
        <f>IF(AS143&lt;AS144,AS143,AS144)</f>
        <v>0</v>
      </c>
      <c r="AU144" s="67">
        <f>AT144</f>
        <v>0</v>
      </c>
      <c r="AV144" s="81"/>
      <c r="AW144" s="59">
        <v>3</v>
      </c>
      <c r="AX144" s="61">
        <f t="shared" si="47"/>
        <v>0.1990278447156619</v>
      </c>
      <c r="AY144" s="61">
        <f>SUMPRODUCT(T130:T139,$AZ$34:$AZ$43)</f>
        <v>0.80211735492040015</v>
      </c>
      <c r="AZ144" s="68">
        <f>IF($AA$9,EXP((AX144/AL143)*(AU147-1)-LN(AU147-AL143)-AL142*(2*AY144/AL142-AX144/AL143)*LN((AU147+2.41421536*AL143)/(AU147-0.41421536*AL143))/(AL143*2.82842713)      ),1)</f>
        <v>0.35291779080101227</v>
      </c>
    </row>
    <row r="145" spans="16:52" x14ac:dyDescent="0.25">
      <c r="P145" s="78">
        <v>4</v>
      </c>
      <c r="Q145" s="60"/>
      <c r="R145" s="60"/>
      <c r="S145" s="60">
        <f>$Z$10*$BJ$37/AZ145</f>
        <v>1.8027845422680912E-2</v>
      </c>
      <c r="T145" s="61">
        <f>S145/S152</f>
        <v>1.8028298213310479E-2</v>
      </c>
      <c r="U145" s="62"/>
      <c r="V145" s="62"/>
      <c r="W145" s="60"/>
      <c r="X145" s="63"/>
      <c r="Y145" s="61"/>
      <c r="Z145" s="86">
        <f>SQRT($W$37*VLOOKUP(Z141,$P$34:$W$43,8))*(1-$Q$23)*T133*VLOOKUP(Z141,P130:T139,5)</f>
        <v>2.1894559019938926E-3</v>
      </c>
      <c r="AA145" s="60">
        <f>SQRT($W$37*VLOOKUP(AA141,$P$34:$W$43,8))*(1-$R$23)*T133*VLOOKUP(AA141,P130:T139,5)</f>
        <v>1.2895879867838968E-3</v>
      </c>
      <c r="AB145" s="60">
        <f>SQRT($W$37*VLOOKUP(AB141,$P$34:$W$43,8))*(1-$S$23)*T133*VLOOKUP(AB141,P130:T139,5)</f>
        <v>8.7204241216790252E-4</v>
      </c>
      <c r="AC145" s="60">
        <f>SQRT($W$37*VLOOKUP(AC141,$P$34:$W$43,8))*(1-$T$23)*T133*VLOOKUP(AC141,P130:T139,5)</f>
        <v>6.043250417213981E-4</v>
      </c>
      <c r="AD145" s="60">
        <f>SQRT($W$37*VLOOKUP(AD141,$P$34:$W$43,8))*(1-$U$23)*T133*VLOOKUP(AD141,P130:T139,5)</f>
        <v>5.9366891952804192E-4</v>
      </c>
      <c r="AE145" s="60">
        <f>SQRT($W$37*VLOOKUP(AE141,$P$34:$W$43,8))*(1-$V$23)*T133*VLOOKUP(AE141,P130:T139,5)</f>
        <v>3.2768660779087475E-4</v>
      </c>
      <c r="AF145" s="60">
        <f>SQRT($W$37*VLOOKUP(AF141,$P$34:$W$43,8))*(1-$W$23)*T133*VLOOKUP(AF141,P130:T139,5)</f>
        <v>2.6391477708252995E-3</v>
      </c>
      <c r="AG145" s="60">
        <f>SQRT($W$37*VLOOKUP(AG141,$P$34:$W$43,8))*(1-$X$23)*T133*VLOOKUP(AG141,P130:T139,5)</f>
        <v>1.5193863192160153E-3</v>
      </c>
      <c r="AH145" s="60">
        <f>SQRT($W$37*VLOOKUP(AH141,$P$34:$W$43,8))*(1-$Y$23)*T133*VLOOKUP(AH141,P130:T139,5)</f>
        <v>1.0147105587325392E-3</v>
      </c>
      <c r="AI145" s="87">
        <f>SQRT($W$37*VLOOKUP(AI141,$P$34:$W$43,8))*(1-$Z$23)*T133*VLOOKUP(AI141,P130:T139,5)</f>
        <v>1.3891270253011787E-3</v>
      </c>
      <c r="AJ145" s="89">
        <f>$X$37*T133</f>
        <v>1.3044315063711414E-6</v>
      </c>
      <c r="AK145" s="59" t="s">
        <v>570</v>
      </c>
      <c r="AL145" s="60">
        <f>AL143-1</f>
        <v>-0.89138088550241579</v>
      </c>
      <c r="AM145" s="61"/>
      <c r="AN145" s="66"/>
      <c r="AO145" s="61"/>
      <c r="AP145" s="61"/>
      <c r="AQ145" s="50"/>
      <c r="AR145" s="65"/>
      <c r="AS145" s="65"/>
      <c r="AT145" s="65"/>
      <c r="AU145" s="65"/>
      <c r="AV145" s="81"/>
      <c r="AW145" s="59">
        <v>4</v>
      </c>
      <c r="AX145" s="61">
        <f t="shared" si="47"/>
        <v>0.25569541720662459</v>
      </c>
      <c r="AY145" s="61">
        <f>SUMPRODUCT(T130:T139,$BA$34:$BA$43)</f>
        <v>1.0003857576709929</v>
      </c>
      <c r="AZ145" s="68">
        <f>IF($AA$10,EXP((AX145/AL143)*(AU147-1)-LN(AU147-AL143)-AL142*(2*AY145/AL142-AX145/AL143)*LN((AU147+2.41421536*AL143)/(AU147-0.41421536*AL143))/(AL143*2.82842713)      ),1)</f>
        <v>0.24799109549337092</v>
      </c>
    </row>
    <row r="146" spans="16:52" x14ac:dyDescent="0.25">
      <c r="P146" s="78">
        <v>5</v>
      </c>
      <c r="Q146" s="60"/>
      <c r="R146" s="60"/>
      <c r="S146" s="60">
        <f>$Z$11*$BJ$38/AZ146</f>
        <v>1.8321424166516415E-2</v>
      </c>
      <c r="T146" s="61">
        <f>S146/S152</f>
        <v>1.8321884330722866E-2</v>
      </c>
      <c r="U146" s="62"/>
      <c r="V146" s="62"/>
      <c r="W146" s="60"/>
      <c r="X146" s="63"/>
      <c r="Y146" s="61"/>
      <c r="Z146" s="86">
        <f>SQRT($W$38*VLOOKUP(Z141,$P$34:$W$43,8))*(1-$Q$24)*T134*VLOOKUP(Z141,P130:T139,5)</f>
        <v>2.1231876951729846E-3</v>
      </c>
      <c r="AA146" s="60">
        <f>SQRT($W$38*VLOOKUP(AA141,$P$34:$W$43,8))*(1-$R$24)*T134*VLOOKUP(AA141,P130:T139,5)</f>
        <v>1.4102063177050695E-3</v>
      </c>
      <c r="AB146" s="60">
        <f>SQRT($W$38*VLOOKUP(AB141,$P$34:$W$43,8))*(1-$S$24)*T134*VLOOKUP(AB141,P130:T139,5)</f>
        <v>8.6585973142652283E-4</v>
      </c>
      <c r="AC146" s="60">
        <f>SQRT($W$38*VLOOKUP(AC141,$P$34:$W$43,8))*(1-$T$24)*T134*VLOOKUP(AC141,P130:T139,5)</f>
        <v>5.9366891952804203E-4</v>
      </c>
      <c r="AD146" s="60">
        <f>SQRT($W$38*VLOOKUP(AD141,$P$34:$W$43,8))*(1-$U$24)*T134*VLOOKUP(AD141,P130:T139,5)</f>
        <v>5.8273441700185233E-4</v>
      </c>
      <c r="AE146" s="60">
        <f>SQRT($W$38*VLOOKUP(AE141,$P$34:$W$43,8))*(1-$V$24)*T134*VLOOKUP(AE141,P130:T139,5)</f>
        <v>3.4749434782106747E-4</v>
      </c>
      <c r="AF146" s="60">
        <f>SQRT($W$38*VLOOKUP(AF141,$P$34:$W$43,8))*(1-$W$24)*T134*VLOOKUP(AF141,P130:T139,5)</f>
        <v>2.5259403432433387E-3</v>
      </c>
      <c r="AG146" s="60">
        <f>SQRT($W$38*VLOOKUP(AG141,$P$34:$W$43,8))*(1-$X$24)*T134*VLOOKUP(AG141,P130:T139,5)</f>
        <v>1.5148935841311324E-3</v>
      </c>
      <c r="AH146" s="60">
        <f>SQRT($W$38*VLOOKUP(AH141,$P$34:$W$43,8))*(1-$Y$24)*T134*VLOOKUP(AH141,P130:T139,5)</f>
        <v>9.4918921668410905E-4</v>
      </c>
      <c r="AI146" s="87">
        <f>SQRT($W$38*VLOOKUP(AI141,$P$34:$W$43,8))*(1-$Z$24)*T134*VLOOKUP(AI141,P130:T139,5)</f>
        <v>1.5026291900717375E-3</v>
      </c>
      <c r="AJ146" s="89">
        <f>$X$38*T134</f>
        <v>1.3253719490365031E-6</v>
      </c>
      <c r="AK146" s="59" t="s">
        <v>571</v>
      </c>
      <c r="AL146" s="60">
        <f>AL142-3*AL143*AL143-2*AL143</f>
        <v>0.14798977085033349</v>
      </c>
      <c r="AM146" s="61" t="s">
        <v>584</v>
      </c>
      <c r="AN146" s="66" t="s">
        <v>585</v>
      </c>
      <c r="AO146" s="61">
        <f>AL149^2/AL150^3</f>
        <v>6.40876407831656</v>
      </c>
      <c r="AP146" s="61"/>
      <c r="AQ146" s="50"/>
      <c r="AR146" s="65"/>
      <c r="AS146" s="65"/>
      <c r="AT146" s="65"/>
      <c r="AU146" s="65"/>
      <c r="AV146" s="81"/>
      <c r="AW146" s="59">
        <v>5</v>
      </c>
      <c r="AX146" s="61">
        <f t="shared" si="47"/>
        <v>0.25563778751671645</v>
      </c>
      <c r="AY146" s="61">
        <f>SUMPRODUCT(T130:T139,$BB$34:$BB$43)</f>
        <v>0.98251150841806323</v>
      </c>
      <c r="AZ146" s="68">
        <f>IF($AA$11,EXP((AX146/AL143)*(AU147-1)-LN(AU147-AL143)-AL142*(2*AY146/AL142-AX146/AL143)*LN((AU147+2.41421536*AL143)/(AU147-0.41421536*AL143))/(AL143*2.82842713)      ),1)</f>
        <v>0.25864796721847882</v>
      </c>
    </row>
    <row r="147" spans="16:52" x14ac:dyDescent="0.25">
      <c r="P147" s="78">
        <v>6</v>
      </c>
      <c r="Q147" s="60"/>
      <c r="R147" s="60"/>
      <c r="S147" s="60">
        <f>$Z$12*$BJ$39/AZ147</f>
        <v>8.6662294978957968E-3</v>
      </c>
      <c r="T147" s="61">
        <f>S147/S152</f>
        <v>8.6664471604848813E-3</v>
      </c>
      <c r="U147" s="62"/>
      <c r="V147" s="62"/>
      <c r="W147" s="60"/>
      <c r="X147" s="63"/>
      <c r="Y147" s="61"/>
      <c r="Z147" s="86">
        <f>SQRT($W$39*VLOOKUP(Z141,$P$34:$W$43,8))*(1-$Q$25)*T135*VLOOKUP(Z141,P130:T139,5)</f>
        <v>1.269470909220772E-3</v>
      </c>
      <c r="AA147" s="60">
        <f>SQRT($W$39*VLOOKUP(AA141,$P$34:$W$43,8))*(1-$R$25)*T135*VLOOKUP(AA141,P130:T139,5)</f>
        <v>8.2881745007901228E-4</v>
      </c>
      <c r="AB147" s="60">
        <f>SQRT($W$39*VLOOKUP(AB141,$P$34:$W$43,8))*(1-$S$25)*T135*VLOOKUP(AB141,P130:T139,5)</f>
        <v>4.9865133704977158E-4</v>
      </c>
      <c r="AC147" s="60">
        <f>SQRT($W$39*VLOOKUP(AC141,$P$34:$W$43,8))*(1-$T$25)*T135*VLOOKUP(AC141,P130:T139,5)</f>
        <v>3.2768660779087475E-4</v>
      </c>
      <c r="AD147" s="60">
        <f>SQRT($W$39*VLOOKUP(AD141,$P$34:$W$43,8))*(1-$U$25)*T135*VLOOKUP(AD141,P130:T139,5)</f>
        <v>3.4749434782106747E-4</v>
      </c>
      <c r="AE147" s="60">
        <f>SQRT($W$39*VLOOKUP(AE141,$P$34:$W$43,8))*(1-$V$25)*T135*VLOOKUP(AE141,P130:T139,5)</f>
        <v>2.0721673243337055E-4</v>
      </c>
      <c r="AF147" s="60">
        <f>SQRT($W$39*VLOOKUP(AF141,$P$34:$W$43,8))*(1-$W$25)*T135*VLOOKUP(AF141,P130:T139,5)</f>
        <v>1.6629844577194506E-3</v>
      </c>
      <c r="AG147" s="60">
        <f>SQRT($W$39*VLOOKUP(AG141,$P$34:$W$43,8))*(1-$X$25)*T135*VLOOKUP(AG141,P130:T139,5)</f>
        <v>9.0109816808573405E-4</v>
      </c>
      <c r="AH147" s="60">
        <f>SQRT($W$39*VLOOKUP(AH141,$P$34:$W$43,8))*(1-$Y$25)*T135*VLOOKUP(AH141,P130:T139,5)</f>
        <v>5.5674828204387179E-4</v>
      </c>
      <c r="AI147" s="87">
        <f>SQRT($W$39*VLOOKUP(AI141,$P$34:$W$43,8))*(1-$Z$25)*T135*VLOOKUP(AI141,P130:T139,5)</f>
        <v>8.9604309473833167E-4</v>
      </c>
      <c r="AJ147" s="89">
        <f>$X$39*T135</f>
        <v>7.797589042116993E-7</v>
      </c>
      <c r="AK147" s="59" t="s">
        <v>572</v>
      </c>
      <c r="AL147" s="60">
        <f>-1*AL142*AL143+AL143^2+AL143^3</f>
        <v>-3.0435630862507657E-2</v>
      </c>
      <c r="AM147" s="61"/>
      <c r="AN147" s="66" t="s">
        <v>586</v>
      </c>
      <c r="AO147" s="61" t="e">
        <f>SQRT(1-AO146)/SQRT(AO146)*AL149/ABS(AL149)</f>
        <v>#NUM!</v>
      </c>
      <c r="AP147" s="61"/>
      <c r="AQ147" s="50"/>
      <c r="AR147" s="65"/>
      <c r="AS147" s="65"/>
      <c r="AT147" s="65" t="s">
        <v>589</v>
      </c>
      <c r="AU147" s="61">
        <f>AU142</f>
        <v>0.74792181063759555</v>
      </c>
      <c r="AV147" s="81"/>
      <c r="AW147" s="59">
        <v>6</v>
      </c>
      <c r="AX147" s="61">
        <f t="shared" si="47"/>
        <v>0.31801295394703216</v>
      </c>
      <c r="AY147" s="61">
        <f>SUMPRODUCT(T130:T139,$BC$34:$BC$43)</f>
        <v>1.2543011596538263</v>
      </c>
      <c r="AZ147" s="68">
        <f>IF($AA$12,EXP((AX147/AL143)*(AU147-1)-LN(AU147-AL143)-AL142*(2*AY147/AL142-AX147/AL143)*LN((AU147+2.41421536*AL143)/(AU147-0.41421536*AL143))/(AL143*2.82842713)      ),1)</f>
        <v>0.15457487030738282</v>
      </c>
    </row>
    <row r="148" spans="16:52" x14ac:dyDescent="0.25">
      <c r="P148" s="78">
        <v>7</v>
      </c>
      <c r="Q148" s="60"/>
      <c r="R148" s="60"/>
      <c r="S148" s="60">
        <f>$Z$13*$BJ$40/AZ148</f>
        <v>0.39266271617660542</v>
      </c>
      <c r="T148" s="61">
        <f>S148/S152</f>
        <v>0.39267257836447628</v>
      </c>
      <c r="U148" s="62"/>
      <c r="V148" s="62"/>
      <c r="W148" s="60"/>
      <c r="X148" s="63"/>
      <c r="Y148" s="61"/>
      <c r="Z148" s="86">
        <f>SQRT($W$40*VLOOKUP(Z141,$P$34:$W$43,8))*(1-$Q$26)*T136*VLOOKUP(Z141,P130:T139,5)</f>
        <v>1.0205524272896406E-2</v>
      </c>
      <c r="AA148" s="60">
        <f>SQRT($W$40*VLOOKUP(AA141,$P$34:$W$43,8))*(1-$R$26)*T136*VLOOKUP(AA141,P130:T139,5)</f>
        <v>6.4228114564191382E-3</v>
      </c>
      <c r="AB148" s="60">
        <f>SQRT($W$40*VLOOKUP(AB141,$P$34:$W$43,8))*(1-$S$26)*T136*VLOOKUP(AB141,P130:T139,5)</f>
        <v>3.7993088130243748E-3</v>
      </c>
      <c r="AC148" s="60">
        <f>SQRT($W$40*VLOOKUP(AC141,$P$34:$W$43,8))*(1-$T$26)*T136*VLOOKUP(AC141,P130:T139,5)</f>
        <v>2.6391477708252991E-3</v>
      </c>
      <c r="AD148" s="60">
        <f>SQRT($W$40*VLOOKUP(AD141,$P$34:$W$43,8))*(1-$U$26)*T136*VLOOKUP(AD141,P130:T139,5)</f>
        <v>2.5259403432433387E-3</v>
      </c>
      <c r="AE148" s="60">
        <f>SQRT($W$40*VLOOKUP(AE141,$P$34:$W$43,8))*(1-$V$26)*T136*VLOOKUP(AE141,P130:T139,5)</f>
        <v>1.6629844577194508E-3</v>
      </c>
      <c r="AF148" s="60">
        <f>SQRT($W$40*VLOOKUP(AF141,$P$34:$W$43,8))*(1-$W$26)*T136*VLOOKUP(AF141,P130:T139,5)</f>
        <v>1.3616991624322842E-2</v>
      </c>
      <c r="AG148" s="60">
        <f>SQRT($W$40*VLOOKUP(AG141,$P$34:$W$43,8))*(1-$X$26)*T136*VLOOKUP(AG141,P130:T139,5)</f>
        <v>8.4630256628080731E-3</v>
      </c>
      <c r="AH148" s="60">
        <f>SQRT($W$40*VLOOKUP(AH141,$P$34:$W$43,8))*(1-$Y$26)*T136*VLOOKUP(AH141,P130:T139,5)</f>
        <v>3.9655696742478125E-3</v>
      </c>
      <c r="AI148" s="87">
        <f>SQRT($W$40*VLOOKUP(AI141,$P$34:$W$43,8))*(1-$Z$26)*T136*VLOOKUP(AI141,P130:T139,5)</f>
        <v>6.6419146319024033E-3</v>
      </c>
      <c r="AJ148" s="89">
        <f>$X$40*T136</f>
        <v>9.4451168111209314E-6</v>
      </c>
      <c r="AK148" s="82"/>
      <c r="AL148" s="65"/>
      <c r="AM148" s="61"/>
      <c r="AN148" s="66" t="s">
        <v>587</v>
      </c>
      <c r="AO148" s="61" t="e">
        <f>IF(ATAN(AO147)&lt;0,ATAN(AO147)+PI(),ATAN(AO147))</f>
        <v>#NUM!</v>
      </c>
      <c r="AP148" s="61"/>
      <c r="AQ148" s="50"/>
      <c r="AR148" s="65"/>
      <c r="AS148" s="65"/>
      <c r="AT148" s="65"/>
      <c r="AU148" s="65"/>
      <c r="AV148" s="81"/>
      <c r="AW148" s="59">
        <v>7</v>
      </c>
      <c r="AX148" s="61">
        <f t="shared" si="47"/>
        <v>8.4952370925032716E-2</v>
      </c>
      <c r="AY148" s="61">
        <f>SUMPRODUCT(T130:T139,$BD$34:$BD$43)</f>
        <v>0.22119930627446663</v>
      </c>
      <c r="AZ148" s="68">
        <f>IF($AA$13,EXP((AX148/AL143)*(AU147-1)-LN(AU147-AL143)-AL142*(2*AY148/AL142-AX148/AL143)*LN((AU147+2.41421536*AL143)/(AU147-0.41421536*AL143))/(AL143*2.82842713)      ),1)</f>
        <v>1.1028440568003113</v>
      </c>
    </row>
    <row r="149" spans="16:52" x14ac:dyDescent="0.25">
      <c r="P149" s="78">
        <v>8</v>
      </c>
      <c r="Q149" s="60"/>
      <c r="R149" s="60"/>
      <c r="S149" s="60">
        <f>$Z$14*$BJ$41/AZ149</f>
        <v>0.11179755732835173</v>
      </c>
      <c r="T149" s="61">
        <f>S149/S152</f>
        <v>0.11180036525604248</v>
      </c>
      <c r="U149" s="62"/>
      <c r="V149" s="62"/>
      <c r="W149" s="60"/>
      <c r="X149" s="63"/>
      <c r="Y149" s="61"/>
      <c r="Z149" s="86">
        <f>SQRT($W$41*VLOOKUP(Z141,$P$34:$W$43,8))*(1-$Q$27)*T137*VLOOKUP(Z141,P130:T139,5)</f>
        <v>5.8453911041453661E-3</v>
      </c>
      <c r="AA149" s="60">
        <f>SQRT($W$41*VLOOKUP(AA141,$P$34:$W$43,8))*(1-$R$27)*T137*VLOOKUP(AA141,P130:T139,5)</f>
        <v>3.5911291025988836E-3</v>
      </c>
      <c r="AB149" s="60">
        <f>SQRT($W$41*VLOOKUP(AB141,$P$34:$W$43,8))*(1-$S$27)*T137*VLOOKUP(AB141,P130:T139,5)</f>
        <v>2.2230872096340071E-3</v>
      </c>
      <c r="AC149" s="60">
        <f>SQRT($W$41*VLOOKUP(AC141,$P$34:$W$43,8))*(1-$T$27)*T137*VLOOKUP(AC141,P130:T139,5)</f>
        <v>1.5193863192160153E-3</v>
      </c>
      <c r="AD149" s="60">
        <f>SQRT($W$41*VLOOKUP(AD141,$P$34:$W$43,8))*(1-$U$27)*T137*VLOOKUP(AD141,P130:T139,5)</f>
        <v>1.5148935841311324E-3</v>
      </c>
      <c r="AE149" s="60">
        <f>SQRT($W$41*VLOOKUP(AE141,$P$34:$W$43,8))*(1-$V$27)*T137*VLOOKUP(AE141,P130:T139,5)</f>
        <v>9.0109816808573394E-4</v>
      </c>
      <c r="AF149" s="60">
        <f>SQRT($W$41*VLOOKUP(AF141,$P$34:$W$43,8))*(1-$W$27)*T137*VLOOKUP(AF141,P130:T139,5)</f>
        <v>8.4630256628080731E-3</v>
      </c>
      <c r="AG149" s="60">
        <f>SQRT($W$41*VLOOKUP(AG141,$P$34:$W$43,8))*(1-$X$27)*T137*VLOOKUP(AG141,P130:T139,5)</f>
        <v>5.0854365425351536E-3</v>
      </c>
      <c r="AH149" s="60">
        <f>SQRT($W$41*VLOOKUP(AH141,$P$34:$W$43,8))*(1-$Y$27)*T137*VLOOKUP(AH141,P130:T139,5)</f>
        <v>2.6568457011180279E-3</v>
      </c>
      <c r="AI149" s="87">
        <f>SQRT($W$41*VLOOKUP(AI141,$P$34:$W$43,8))*(1-$Z$27)*T137*VLOOKUP(AI141,P130:T139,5)</f>
        <v>4.193923371886529E-3</v>
      </c>
      <c r="AJ149" s="89">
        <f>$X$41*T137</f>
        <v>2.9822755034327978E-6</v>
      </c>
      <c r="AK149" s="59" t="s">
        <v>582</v>
      </c>
      <c r="AL149" s="61">
        <f>AL145*AL146/6-AL147/2-AL145^3/27</f>
        <v>1.9463624827240809E-2</v>
      </c>
      <c r="AM149" s="61"/>
      <c r="AN149" s="66" t="s">
        <v>573</v>
      </c>
      <c r="AO149" s="61" t="e">
        <f>2*SQRT(AL150)*COS(AO148/3)-AL145/3</f>
        <v>#NUM!</v>
      </c>
      <c r="AP149" s="69" t="e">
        <f>AO149^3+AL145*AO149^2+AL146*AO149+AL147</f>
        <v>#NUM!</v>
      </c>
      <c r="AQ149" s="50"/>
      <c r="AR149" s="65"/>
      <c r="AS149" s="65"/>
      <c r="AT149" s="65"/>
      <c r="AU149" s="65"/>
      <c r="AV149" s="81"/>
      <c r="AW149" s="59">
        <v>8</v>
      </c>
      <c r="AX149" s="61">
        <f t="shared" si="47"/>
        <v>9.4229912225680806E-2</v>
      </c>
      <c r="AY149" s="61">
        <f>SUMPRODUCT(T130:T139,$BE$34:$BE$43)</f>
        <v>0.4666048879448102</v>
      </c>
      <c r="AZ149" s="68">
        <f>IF($AA$14,EXP((AX149/AL143)*(AU147-1)-LN(AU147-AL143)-AL142*(2*AY149/AL142-AX149/AL143)*LN((AU147+2.41421536*AL143)/(AU147-0.41421536*AL143))/(AL143*2.82842713)      ),1)</f>
        <v>0.62968682236320728</v>
      </c>
    </row>
    <row r="150" spans="16:52" x14ac:dyDescent="0.25">
      <c r="P150" s="78">
        <v>9</v>
      </c>
      <c r="Q150" s="60"/>
      <c r="R150" s="60"/>
      <c r="S150" s="60">
        <f>$Z$15*$BJ$42/AZ150</f>
        <v>5.5497028973440686E-2</v>
      </c>
      <c r="T150" s="61">
        <f>S150/S152</f>
        <v>5.5498422846868088E-2</v>
      </c>
      <c r="U150" s="62"/>
      <c r="V150" s="62" t="s">
        <v>592</v>
      </c>
      <c r="W150" s="60"/>
      <c r="X150" s="63"/>
      <c r="Y150" s="61"/>
      <c r="Z150" s="86">
        <f>SQRT($W$42*VLOOKUP(Z141,$P$34:$W$43,8))*(1-$Q$28)*T138*VLOOKUP(Z141,P130:T139,5)</f>
        <v>3.4128573550665344E-3</v>
      </c>
      <c r="AA150" s="60">
        <f>SQRT($W$42*VLOOKUP(AA141,$P$34:$W$43,8))*(1-$R$28)*T138*VLOOKUP(AA141,P130:T139,5)</f>
        <v>2.1957423001695941E-3</v>
      </c>
      <c r="AB150" s="60">
        <f>SQRT($W$42*VLOOKUP(AB141,$P$34:$W$43,8))*(1-$S$28)*T138*VLOOKUP(AB141,P130:T139,5)</f>
        <v>1.3400925907146679E-3</v>
      </c>
      <c r="AC150" s="60">
        <f>SQRT($W$42*VLOOKUP(AC141,$P$34:$W$43,8))*(1-$T$28)*T138*VLOOKUP(AC141,P130:T139,5)</f>
        <v>1.0147105587325392E-3</v>
      </c>
      <c r="AD150" s="60">
        <f>SQRT($W$42*VLOOKUP(AD141,$P$34:$W$43,8))*(1-$U$28)*T138*VLOOKUP(AD141,P130:T139,5)</f>
        <v>9.4918921668410915E-4</v>
      </c>
      <c r="AE150" s="60">
        <f>SQRT($W$42*VLOOKUP(AE141,$P$34:$W$43,8))*(1-$V$28)*T138*VLOOKUP(AE141,P130:T139,5)</f>
        <v>5.5674828204387179E-4</v>
      </c>
      <c r="AF150" s="60">
        <f>SQRT($W$42*VLOOKUP(AF141,$P$34:$W$43,8))*(1-$W$28)*T138*VLOOKUP(AF141,P130:T139,5)</f>
        <v>3.9655696742478125E-3</v>
      </c>
      <c r="AG150" s="60">
        <f>SQRT($W$42*VLOOKUP(AG141,$P$34:$W$43,8))*(1-$X$28)*T138*VLOOKUP(AG141,P130:T139,5)</f>
        <v>2.6568457011180279E-3</v>
      </c>
      <c r="AH150" s="60">
        <f>SQRT($W$42*VLOOKUP(AH141,$P$34:$W$43,8))*(1-$Y$28)*T138*VLOOKUP(AH141,P130:T139,5)</f>
        <v>1.7037809902274059E-3</v>
      </c>
      <c r="AI150" s="87">
        <f>SQRT($W$42*VLOOKUP(AI141,$P$34:$W$43,8))*(1-$Z$28)*T138*VLOOKUP(AI141,P130:T139,5)</f>
        <v>2.5693506065976156E-3</v>
      </c>
      <c r="AJ150" s="89">
        <f>$X$42*T138</f>
        <v>1.498941332013061E-6</v>
      </c>
      <c r="AK150" s="59" t="s">
        <v>558</v>
      </c>
      <c r="AL150" s="61">
        <f>AL145^2/9-AL146/3</f>
        <v>3.895450783200783E-2</v>
      </c>
      <c r="AM150" s="61"/>
      <c r="AN150" s="66" t="s">
        <v>574</v>
      </c>
      <c r="AO150" s="61" t="e">
        <f>2*SQRT(AL150)*COS((AO148+2*PI())/3)-AL145/3</f>
        <v>#NUM!</v>
      </c>
      <c r="AP150" s="69" t="e">
        <f>AO150^3+AO150^2*AL145+AO150*AL146+AL147</f>
        <v>#NUM!</v>
      </c>
      <c r="AQ150" s="50"/>
      <c r="AR150" s="65"/>
      <c r="AS150" s="50"/>
      <c r="AT150" s="65"/>
      <c r="AU150" s="65"/>
      <c r="AV150" s="81"/>
      <c r="AW150" s="59">
        <v>9</v>
      </c>
      <c r="AX150" s="61">
        <f t="shared" si="47"/>
        <v>9.5418812217132221E-2</v>
      </c>
      <c r="AY150" s="61">
        <f>SUMPRODUCT(T130:T139,$BF$34:$BF$43)</f>
        <v>0.53187173617861805</v>
      </c>
      <c r="AZ150" s="68">
        <f>IF($AA$15,EXP((AX150/AL143)*(AU147-1)-LN(AU147-AL143)-AL142*(2*AY150/AL142-AX150/AL143)*LN((AU147+2.41421536*AL143)/(AU147-0.41421536*AL143))/(AL143*2.82842713)      ),1)</f>
        <v>0.54108495315742799</v>
      </c>
    </row>
    <row r="151" spans="16:52" x14ac:dyDescent="0.25">
      <c r="P151" s="78">
        <v>10</v>
      </c>
      <c r="Q151" s="60"/>
      <c r="R151" s="60"/>
      <c r="S151" s="60">
        <f>$Z$16*$BJ$43/AZ151</f>
        <v>8.8830877971571395E-2</v>
      </c>
      <c r="T151" s="61">
        <f>S151/S152</f>
        <v>8.883310906398531E-2</v>
      </c>
      <c r="U151" s="62"/>
      <c r="V151" s="96">
        <f>ABS(S140-S152)</f>
        <v>4.5551975413893331E-8</v>
      </c>
      <c r="W151" s="60"/>
      <c r="X151" s="63"/>
      <c r="Y151" s="61"/>
      <c r="Z151" s="86">
        <f>SQRT($W$43*VLOOKUP(Z141,$P$34:$W$43,8))*(1-$Q$29)*T139*VLOOKUP(Z141,P130:T139,5)</f>
        <v>5.497852646313881E-3</v>
      </c>
      <c r="AA151" s="60">
        <f>SQRT($W$43*VLOOKUP(AA141,$P$34:$W$43,8))*(1-$R$29)*T139*VLOOKUP(AA141,P130:T139,5)</f>
        <v>3.5799850735036328E-3</v>
      </c>
      <c r="AB151" s="60">
        <f>SQRT($W$43*VLOOKUP(AB141,$P$34:$W$43,8))*(1-$S$29)*T139*VLOOKUP(AB141,P130:T139,5)</f>
        <v>2.2154111682199037E-3</v>
      </c>
      <c r="AC151" s="60">
        <f>SQRT($W$43*VLOOKUP(AC141,$P$34:$W$43,8))*(1-$T$29)*T139*VLOOKUP(AC141,P130:T139,5)</f>
        <v>1.3891270253011789E-3</v>
      </c>
      <c r="AD151" s="60">
        <f>SQRT($W$43*VLOOKUP(AD141,$P$34:$W$43,8))*(1-$U$29)*T139*VLOOKUP(AD141,P130:T139,5)</f>
        <v>1.5026291900717373E-3</v>
      </c>
      <c r="AE151" s="60">
        <f>SQRT($W$43*VLOOKUP(AE141,$P$34:$W$43,8))*(1-$V$29)*T139*VLOOKUP(AE141,P130:T139,5)</f>
        <v>8.9604309473833178E-4</v>
      </c>
      <c r="AF151" s="60">
        <f>SQRT($W$43*VLOOKUP(AF141,$P$34:$W$43,8))*(1-$W$29)*T139*VLOOKUP(AF141,P130:T139,5)</f>
        <v>6.6419146319024024E-3</v>
      </c>
      <c r="AG151" s="60">
        <f>SQRT($W$43*VLOOKUP(AG141,$P$34:$W$43,8))*(1-$X$29)*T139*VLOOKUP(AG141,P130:T139,5)</f>
        <v>4.193923371886529E-3</v>
      </c>
      <c r="AH151" s="60">
        <f>SQRT($W$43*VLOOKUP(AH141,$P$34:$W$43,8))*(1-$Y$29)*T139*VLOOKUP(AH141,P130:T139,5)</f>
        <v>2.5693506065976156E-3</v>
      </c>
      <c r="AI151" s="87">
        <f>SQRT($W$43*VLOOKUP(AI141,$P$34:$W$43,8))*(1-$Z$29)*T139*VLOOKUP(AI141,P130:T139,5)</f>
        <v>3.874654417139856E-3</v>
      </c>
      <c r="AJ151" s="89">
        <f>$X$43*T139</f>
        <v>3.2220523165424359E-6</v>
      </c>
      <c r="AK151" s="59" t="s">
        <v>72</v>
      </c>
      <c r="AL151" s="63">
        <f>AL149^2-AL150^3</f>
        <v>3.1972103013641108E-4</v>
      </c>
      <c r="AM151" s="61"/>
      <c r="AN151" s="66" t="s">
        <v>575</v>
      </c>
      <c r="AO151" s="61" t="e">
        <f>2*SQRT(AL150)*COS((AO148+4*PI())/3)-AL145/3</f>
        <v>#NUM!</v>
      </c>
      <c r="AP151" s="69" t="e">
        <f>AO151^3+AO151^2*AL145+AL146*AO151+AL147</f>
        <v>#NUM!</v>
      </c>
      <c r="AQ151" s="50"/>
      <c r="AR151" s="65"/>
      <c r="AS151" s="50"/>
      <c r="AT151" s="65"/>
      <c r="AU151" s="65"/>
      <c r="AV151" s="81"/>
      <c r="AW151" s="59">
        <v>10</v>
      </c>
      <c r="AX151" s="61">
        <f t="shared" si="47"/>
        <v>0.12813543860615031</v>
      </c>
      <c r="AY151" s="61">
        <f>SUMPRODUCT(T130:T139,$BG$34:$BG$43)</f>
        <v>0.5279984851538948</v>
      </c>
      <c r="AZ151" s="68">
        <f>IF($AA$16,EXP((AX151/AL143)*(AU147-1)-LN(AU147-AL143)-AL142*(2*AY151/AL142-AX151/AL143)*LN((AU147+2.41421536*AL143)/(AU147-0.41421536*AL143))/(AL143*2.82842713)      ),1)</f>
        <v>0.58359790907705278</v>
      </c>
    </row>
    <row r="152" spans="16:52" x14ac:dyDescent="0.25">
      <c r="P152" s="79"/>
      <c r="Q152" s="71"/>
      <c r="R152" s="71"/>
      <c r="S152" s="94">
        <f>SUM(S142:S151)</f>
        <v>0.99997488444975724</v>
      </c>
      <c r="T152" s="72">
        <f>SUM(T142:T151)</f>
        <v>1</v>
      </c>
      <c r="U152" s="73"/>
      <c r="V152" s="73"/>
      <c r="W152" s="73"/>
      <c r="X152" s="73"/>
      <c r="Y152" s="73"/>
      <c r="Z152" s="70"/>
      <c r="AA152" s="73"/>
      <c r="AB152" s="73"/>
      <c r="AC152" s="73"/>
      <c r="AD152" s="73"/>
      <c r="AE152" s="73"/>
      <c r="AF152" s="73"/>
      <c r="AG152" s="73"/>
      <c r="AH152" s="73"/>
      <c r="AI152" s="88">
        <f>SUM(Z142:AI151)</f>
        <v>0.27643703559849053</v>
      </c>
      <c r="AJ152" s="91">
        <f>SUM(AJ142:AJ151)</f>
        <v>3.0749839761370535E-5</v>
      </c>
      <c r="AK152" s="70"/>
      <c r="AL152" s="73"/>
      <c r="AM152" s="74"/>
      <c r="AN152" s="75"/>
      <c r="AO152" s="74"/>
      <c r="AP152" s="74"/>
      <c r="AQ152" s="76"/>
      <c r="AR152" s="73"/>
      <c r="AS152" s="76"/>
      <c r="AT152" s="73"/>
      <c r="AU152" s="73"/>
      <c r="AV152" s="80"/>
      <c r="AW152" s="70"/>
      <c r="AX152" s="73"/>
      <c r="AY152" s="73"/>
      <c r="AZ152" s="80"/>
    </row>
    <row r="153" spans="16:52" x14ac:dyDescent="0.25">
      <c r="P153" s="92">
        <f>P141+1</f>
        <v>10</v>
      </c>
      <c r="Q153" s="55"/>
      <c r="R153" s="55"/>
      <c r="S153" s="55"/>
      <c r="T153" s="55" t="s">
        <v>560</v>
      </c>
      <c r="U153" s="56"/>
      <c r="V153" s="56"/>
      <c r="W153" s="57"/>
      <c r="X153" s="57"/>
      <c r="Y153" s="57"/>
      <c r="Z153" s="54">
        <v>1</v>
      </c>
      <c r="AA153" s="55">
        <v>2</v>
      </c>
      <c r="AB153" s="55">
        <v>3</v>
      </c>
      <c r="AC153" s="55">
        <v>4</v>
      </c>
      <c r="AD153" s="55">
        <v>5</v>
      </c>
      <c r="AE153" s="55">
        <v>6</v>
      </c>
      <c r="AF153" s="55">
        <v>7</v>
      </c>
      <c r="AG153" s="55">
        <v>8</v>
      </c>
      <c r="AH153" s="55">
        <v>9</v>
      </c>
      <c r="AI153" s="58">
        <v>10</v>
      </c>
      <c r="AJ153" s="90"/>
      <c r="AK153" s="54"/>
      <c r="AL153" s="55"/>
      <c r="AM153" s="55"/>
      <c r="AN153" s="55"/>
      <c r="AO153" s="55"/>
      <c r="AP153" s="55"/>
      <c r="AQ153" s="55"/>
      <c r="AR153" s="55"/>
      <c r="AS153" s="55"/>
      <c r="AT153" s="55"/>
      <c r="AU153" s="55"/>
      <c r="AV153" s="58"/>
      <c r="AW153" s="54"/>
      <c r="AX153" s="55" t="s">
        <v>565</v>
      </c>
      <c r="AY153" s="55" t="s">
        <v>577</v>
      </c>
      <c r="AZ153" s="58" t="s">
        <v>590</v>
      </c>
    </row>
    <row r="154" spans="16:52" x14ac:dyDescent="0.25">
      <c r="P154" s="78">
        <v>1</v>
      </c>
      <c r="Q154" s="60"/>
      <c r="R154" s="60"/>
      <c r="S154" s="60">
        <f>$Z$7*$BJ$34/AZ154</f>
        <v>0.19915927136253742</v>
      </c>
      <c r="T154" s="61">
        <f>S154/S164</f>
        <v>0.19916427186374774</v>
      </c>
      <c r="U154" s="62"/>
      <c r="V154" s="62"/>
      <c r="W154" s="60"/>
      <c r="X154" s="63"/>
      <c r="Y154" s="61"/>
      <c r="Z154" s="86">
        <f>SQRT($W$34*VLOOKUP(Z153,$P$34:$W$43,8))*(1-$Q$20)*T142*VLOOKUP(Z153,P142:T151,5)</f>
        <v>8.1469892293142554E-3</v>
      </c>
      <c r="AA154" s="60">
        <f>SQRT($W$34*VLOOKUP(AA153,$P$34:$W$43,8))*(1-$R$20)*T142*VLOOKUP(AA153,P142:T151,5)</f>
        <v>5.2521524511097879E-3</v>
      </c>
      <c r="AB154" s="60">
        <f>SQRT($W$34*VLOOKUP(AB153,$P$34:$W$43,8))*(1-$S$20)*T142*VLOOKUP(AB153,P142:T151,5)</f>
        <v>3.168467139966066E-3</v>
      </c>
      <c r="AC154" s="60">
        <f>SQRT($W$34*VLOOKUP(AC153,$P$34:$W$43,8))*(1-$T$20)*T142*VLOOKUP(AC153,P142:T151,5)</f>
        <v>2.1903423050014855E-3</v>
      </c>
      <c r="AD154" s="60">
        <f>SQRT($W$34*VLOOKUP(AD153,$P$34:$W$43,8))*(1-$U$20)*T142*VLOOKUP(AD153,P142:T151,5)</f>
        <v>2.1240522329141953E-3</v>
      </c>
      <c r="AE154" s="60">
        <f>SQRT($W$34*VLOOKUP(AE153,$P$34:$W$43,8))*(1-$V$20)*T142*VLOOKUP(AE153,P142:T151,5)</f>
        <v>1.2701871242015239E-3</v>
      </c>
      <c r="AF154" s="60">
        <f>SQRT($W$34*VLOOKUP(AF153,$P$34:$W$43,8))*(1-$W$20)*T142*VLOOKUP(AF153,P142:T151,5)</f>
        <v>1.0203600724765338E-2</v>
      </c>
      <c r="AG154" s="60">
        <f>SQRT($W$34*VLOOKUP(AG153,$P$34:$W$43,8))*(1-$X$20)*T142*VLOOKUP(AG153,P142:T151,5)</f>
        <v>5.8454400834035518E-3</v>
      </c>
      <c r="AH154" s="60">
        <f>SQRT($W$34*VLOOKUP(AH153,$P$34:$W$43,8))*(1-$Y$20)*T142*VLOOKUP(AH153,P142:T151,5)</f>
        <v>3.413245611693217E-3</v>
      </c>
      <c r="AI154" s="87">
        <f>SQRT($W$34*VLOOKUP(AI153,$P$34:$W$43,8))*(1-$Z$20)*T142*VLOOKUP(AI153,P142:T151,5)</f>
        <v>5.4982441542009578E-3</v>
      </c>
      <c r="AJ154" s="89">
        <f>$X$34*T142</f>
        <v>5.3380579353498095E-6</v>
      </c>
      <c r="AK154" s="59" t="s">
        <v>69</v>
      </c>
      <c r="AL154" s="60">
        <f>$Q$44*AI164*100000/($T$3*$AE$9)^2</f>
        <v>0.40069013054981223</v>
      </c>
      <c r="AM154" s="65" t="s">
        <v>583</v>
      </c>
      <c r="AN154" s="66" t="s">
        <v>573</v>
      </c>
      <c r="AO154" s="61">
        <f>(AL161+SQRT(AL163))^(1/3)+(AL161-SQRT(AL163))^(1/3)-AL157/3</f>
        <v>0.7478538888161268</v>
      </c>
      <c r="AP154" s="63">
        <f>AO154^3+AL157*AO154^2+AL158*AO154+AL159</f>
        <v>0</v>
      </c>
      <c r="AQ154" s="65" t="s">
        <v>573</v>
      </c>
      <c r="AR154" s="61">
        <f>IF(AL163&gt;=0,AO154,AO161)</f>
        <v>0.7478538888161268</v>
      </c>
      <c r="AS154" s="61">
        <f>IF(AR154&lt;AR155,AR155,AR154)</f>
        <v>0.7478538888161268</v>
      </c>
      <c r="AT154" s="61">
        <f>AS154</f>
        <v>0.7478538888161268</v>
      </c>
      <c r="AU154" s="67">
        <f>IF(AT154&lt;AT155,AT155,AT154)</f>
        <v>0.7478538888161268</v>
      </c>
      <c r="AV154" s="81"/>
      <c r="AW154" s="59">
        <v>1</v>
      </c>
      <c r="AX154" s="61">
        <f>AX142</f>
        <v>9.4673405543509462E-2</v>
      </c>
      <c r="AY154" s="61">
        <f>SUMPRODUCT(T142:T151,$AX$34:$AX$43)</f>
        <v>0.34281391011871815</v>
      </c>
      <c r="AZ154" s="68">
        <f>IF($AA$7,EXP((AX154/AL155)*(AU159-1)-LN(AU159-AL155)-AL154*(2*AY154/AL154-AX154/AL155)*LN((AU159+2.41421536*AL155)/(AU159-0.41421536*AL155))/(AL155*2.82842713)      ),1)</f>
        <v>0.84422472694024264</v>
      </c>
    </row>
    <row r="155" spans="16:52" x14ac:dyDescent="0.25">
      <c r="P155" s="78">
        <v>2</v>
      </c>
      <c r="Q155" s="60"/>
      <c r="R155" s="60"/>
      <c r="S155" s="60">
        <f>$Z$8*$BJ$35/AZ155</f>
        <v>7.3918596430189457E-2</v>
      </c>
      <c r="T155" s="61">
        <f>S155/S164</f>
        <v>7.3920452382103652E-2</v>
      </c>
      <c r="U155" s="62"/>
      <c r="V155" s="62"/>
      <c r="W155" s="60"/>
      <c r="X155" s="63"/>
      <c r="Y155" s="61"/>
      <c r="Z155" s="86">
        <f>SQRT($W$35*VLOOKUP(Z153,$P$34:$W$43,8))*(1-$Q$21)*T143*VLOOKUP(Z153,P142:T151,5)</f>
        <v>5.2521524511097888E-3</v>
      </c>
      <c r="AA155" s="60">
        <f>SQRT($W$35*VLOOKUP(AA153,$P$34:$W$43,8))*(1-$R$21)*T143*VLOOKUP(AA153,P142:T151,5)</f>
        <v>3.3683879458084051E-3</v>
      </c>
      <c r="AB155" s="60">
        <f>SQRT($W$35*VLOOKUP(AB153,$P$34:$W$43,8))*(1-$S$21)*T143*VLOOKUP(AB153,P142:T151,5)</f>
        <v>2.0639861884420886E-3</v>
      </c>
      <c r="AC155" s="60">
        <f>SQRT($W$35*VLOOKUP(AC153,$P$34:$W$43,8))*(1-$T$21)*T143*VLOOKUP(AC153,P142:T151,5)</f>
        <v>1.2903507387644626E-3</v>
      </c>
      <c r="AD155" s="60">
        <f>SQRT($W$35*VLOOKUP(AD153,$P$34:$W$43,8))*(1-$U$21)*T143*VLOOKUP(AD153,P142:T151,5)</f>
        <v>1.4110437090688738E-3</v>
      </c>
      <c r="AE155" s="60">
        <f>SQRT($W$35*VLOOKUP(AE153,$P$34:$W$43,8))*(1-$V$21)*T143*VLOOKUP(AE153,P142:T151,5)</f>
        <v>8.2943975296492572E-4</v>
      </c>
      <c r="AF155" s="60">
        <f>SQRT($W$35*VLOOKUP(AF153,$P$34:$W$43,8))*(1-$W$21)*T143*VLOOKUP(AF153,P142:T151,5)</f>
        <v>6.4227987838741101E-3</v>
      </c>
      <c r="AG155" s="60">
        <f>SQRT($W$35*VLOOKUP(AG153,$P$34:$W$43,8))*(1-$X$21)*T143*VLOOKUP(AG153,P142:T151,5)</f>
        <v>3.5918290993602118E-3</v>
      </c>
      <c r="AH155" s="60">
        <f>SQRT($W$35*VLOOKUP(AH153,$P$34:$W$43,8))*(1-$Y$21)*T143*VLOOKUP(AH153,P142:T151,5)</f>
        <v>2.1964017415722604E-3</v>
      </c>
      <c r="AI155" s="87">
        <f>SQRT($W$35*VLOOKUP(AI153,$P$34:$W$43,8))*(1-$Z$21)*T143*VLOOKUP(AI153,P142:T151,5)</f>
        <v>3.5809078773625398E-3</v>
      </c>
      <c r="AJ155" s="89">
        <f>$X$35*T143</f>
        <v>2.9899043589644964E-6</v>
      </c>
      <c r="AK155" s="59" t="s">
        <v>65</v>
      </c>
      <c r="AL155" s="60">
        <f>AJ164*$Q$44*100000/($T$3*$AE$9)</f>
        <v>0.10862539495856117</v>
      </c>
      <c r="AM155" s="61"/>
      <c r="AN155" s="66" t="s">
        <v>574</v>
      </c>
      <c r="AO155" s="66" t="e">
        <f>1/0</f>
        <v>#DIV/0!</v>
      </c>
      <c r="AP155" s="61"/>
      <c r="AQ155" s="65" t="s">
        <v>574</v>
      </c>
      <c r="AR155" s="66">
        <f>IF(AL163&gt;=0,0,AO162)</f>
        <v>0</v>
      </c>
      <c r="AS155" s="61">
        <f>IF(AR154&lt;AR155,AR154,AR155)</f>
        <v>0</v>
      </c>
      <c r="AT155" s="61">
        <f>IF(AS155&lt;AS156,AS156,AS155)</f>
        <v>0</v>
      </c>
      <c r="AU155" s="67">
        <f>IF(AT154&lt;AT155,AT154,AT155)</f>
        <v>0</v>
      </c>
      <c r="AV155" s="81"/>
      <c r="AW155" s="59">
        <v>2</v>
      </c>
      <c r="AX155" s="61">
        <f t="shared" ref="AX155:AX163" si="48">AX143</f>
        <v>0.14288378647094405</v>
      </c>
      <c r="AY155" s="61">
        <f>SUMPRODUCT(T142:T151,$AY$34:$AY$43)</f>
        <v>0.58833959955882231</v>
      </c>
      <c r="AZ155" s="68">
        <f>IF($AA$8,EXP((AX155/AL155)*(AU159-1)-LN(AU159-AL155)-AL154*(2*AY155/AL154-AX155/AL155)*LN((AU159+2.41421536*AL155)/(AU159-0.41421536*AL155))/(AL155*2.82842713)      ),1)</f>
        <v>0.52155207441828266</v>
      </c>
    </row>
    <row r="156" spans="16:52" x14ac:dyDescent="0.25">
      <c r="P156" s="78">
        <v>3</v>
      </c>
      <c r="Q156" s="60"/>
      <c r="R156" s="60"/>
      <c r="S156" s="60">
        <f>$Z$9*$BJ$36/AZ156</f>
        <v>3.3098948288707679E-2</v>
      </c>
      <c r="T156" s="61">
        <f>S156/S164</f>
        <v>3.3099779338800629E-2</v>
      </c>
      <c r="U156" s="62"/>
      <c r="V156" s="62"/>
      <c r="W156" s="60"/>
      <c r="X156" s="63"/>
      <c r="Y156" s="61"/>
      <c r="Z156" s="86">
        <f>SQRT($W$36*VLOOKUP(Z153,$P$34:$W$43,8))*(1-$Q$22)*T144*VLOOKUP(Z153,P142:T151,5)</f>
        <v>3.168467139966066E-3</v>
      </c>
      <c r="AA156" s="60">
        <f>SQRT($W$36*VLOOKUP(AA153,$P$34:$W$43,8))*(1-$R$22)*T144*VLOOKUP(AA153,P142:T151,5)</f>
        <v>2.0639861884420886E-3</v>
      </c>
      <c r="AB156" s="60">
        <f>SQRT($W$36*VLOOKUP(AB153,$P$34:$W$43,8))*(1-$S$22)*T144*VLOOKUP(AB153,P142:T151,5)</f>
        <v>1.2674984672757514E-3</v>
      </c>
      <c r="AC156" s="60">
        <f>SQRT($W$36*VLOOKUP(AC153,$P$34:$W$43,8))*(1-$T$22)*T144*VLOOKUP(AC153,P142:T151,5)</f>
        <v>8.7270300572808539E-4</v>
      </c>
      <c r="AD156" s="60">
        <f>SQRT($W$36*VLOOKUP(AD153,$P$34:$W$43,8))*(1-$U$22)*T144*VLOOKUP(AD153,P142:T151,5)</f>
        <v>8.6651766632683282E-4</v>
      </c>
      <c r="AE156" s="60">
        <f>SQRT($W$36*VLOOKUP(AE153,$P$34:$W$43,8))*(1-$V$22)*T144*VLOOKUP(AE153,P142:T151,5)</f>
        <v>4.9910855733152344E-4</v>
      </c>
      <c r="AF156" s="60">
        <f>SQRT($W$36*VLOOKUP(AF153,$P$34:$W$43,8))*(1-$W$22)*T144*VLOOKUP(AF153,P142:T151,5)</f>
        <v>3.7999318370752697E-3</v>
      </c>
      <c r="AG156" s="60">
        <f>SQRT($W$36*VLOOKUP(AG153,$P$34:$W$43,8))*(1-$X$22)*T144*VLOOKUP(AG153,P142:T151,5)</f>
        <v>2.2238895509703338E-3</v>
      </c>
      <c r="AH156" s="60">
        <f>SQRT($W$36*VLOOKUP(AH153,$P$34:$W$43,8))*(1-$Y$22)*T144*VLOOKUP(AH153,P142:T151,5)</f>
        <v>1.3407175215430114E-3</v>
      </c>
      <c r="AI156" s="87">
        <f>SQRT($W$36*VLOOKUP(AI153,$P$34:$W$43,8))*(1-$Z$22)*T144*VLOOKUP(AI153,P142:T151,5)</f>
        <v>2.2163499868051301E-3</v>
      </c>
      <c r="AJ156" s="89">
        <f>$X$36*T144</f>
        <v>1.8647401136011914E-6</v>
      </c>
      <c r="AK156" s="82"/>
      <c r="AL156" s="65"/>
      <c r="AM156" s="61"/>
      <c r="AN156" s="66" t="s">
        <v>575</v>
      </c>
      <c r="AO156" s="66" t="e">
        <f>1/0</f>
        <v>#DIV/0!</v>
      </c>
      <c r="AP156" s="61"/>
      <c r="AQ156" s="65" t="s">
        <v>575</v>
      </c>
      <c r="AR156" s="66">
        <f>IF(AL163&gt;=0,0,AO163)</f>
        <v>0</v>
      </c>
      <c r="AS156" s="61">
        <f>AR156</f>
        <v>0</v>
      </c>
      <c r="AT156" s="61">
        <f>IF(AS155&lt;AS156,AS155,AS156)</f>
        <v>0</v>
      </c>
      <c r="AU156" s="67">
        <f>AT156</f>
        <v>0</v>
      </c>
      <c r="AV156" s="81"/>
      <c r="AW156" s="59">
        <v>3</v>
      </c>
      <c r="AX156" s="61">
        <f t="shared" si="48"/>
        <v>0.1990278447156619</v>
      </c>
      <c r="AY156" s="61">
        <f>SUMPRODUCT(T142:T151,$AZ$34:$AZ$43)</f>
        <v>0.80218926994639628</v>
      </c>
      <c r="AZ156" s="68">
        <f>IF($AA$9,EXP((AX156/AL155)*(AU159-1)-LN(AU159-AL155)-AL154*(2*AY156/AL154-AX156/AL155)*LN((AU159+2.41421536*AL155)/(AU159-0.41421536*AL155))/(AL155*2.82842713)      ),1)</f>
        <v>0.35287128919015215</v>
      </c>
    </row>
    <row r="157" spans="16:52" x14ac:dyDescent="0.25">
      <c r="P157" s="78">
        <v>4</v>
      </c>
      <c r="Q157" s="60"/>
      <c r="R157" s="60"/>
      <c r="S157" s="60">
        <f>$Z$10*$BJ$37/AZ157</f>
        <v>1.8031220192873811E-2</v>
      </c>
      <c r="T157" s="61">
        <f>S157/S164</f>
        <v>1.8031672921676147E-2</v>
      </c>
      <c r="U157" s="62"/>
      <c r="V157" s="62"/>
      <c r="W157" s="60"/>
      <c r="X157" s="63"/>
      <c r="Y157" s="61"/>
      <c r="Z157" s="86">
        <f>SQRT($W$37*VLOOKUP(Z153,$P$34:$W$43,8))*(1-$Q$23)*T145*VLOOKUP(Z153,P142:T151,5)</f>
        <v>2.1903423050014855E-3</v>
      </c>
      <c r="AA157" s="60">
        <f>SQRT($W$37*VLOOKUP(AA153,$P$34:$W$43,8))*(1-$R$23)*T145*VLOOKUP(AA153,P142:T151,5)</f>
        <v>1.2903507387644626E-3</v>
      </c>
      <c r="AB157" s="60">
        <f>SQRT($W$37*VLOOKUP(AB153,$P$34:$W$43,8))*(1-$S$23)*T145*VLOOKUP(AB153,P142:T151,5)</f>
        <v>8.727030057280855E-4</v>
      </c>
      <c r="AC157" s="60">
        <f>SQRT($W$37*VLOOKUP(AC153,$P$34:$W$43,8))*(1-$T$23)*T145*VLOOKUP(AC153,P142:T151,5)</f>
        <v>6.0486239414806126E-4</v>
      </c>
      <c r="AD157" s="60">
        <f>SQRT($W$37*VLOOKUP(AD153,$P$34:$W$43,8))*(1-$U$23)*T145*VLOOKUP(AD153,P142:T151,5)</f>
        <v>5.9419818528552747E-4</v>
      </c>
      <c r="AE157" s="60">
        <f>SQRT($W$37*VLOOKUP(AE153,$P$34:$W$43,8))*(1-$V$23)*T145*VLOOKUP(AE153,P142:T151,5)</f>
        <v>3.2803021603389291E-4</v>
      </c>
      <c r="AF157" s="60">
        <f>SQRT($W$37*VLOOKUP(AF153,$P$34:$W$43,8))*(1-$W$23)*T145*VLOOKUP(AF153,P142:T151,5)</f>
        <v>2.6399277938837199E-3</v>
      </c>
      <c r="AG157" s="60">
        <f>SQRT($W$37*VLOOKUP(AG153,$P$34:$W$43,8))*(1-$X$23)*T145*VLOOKUP(AG153,P142:T151,5)</f>
        <v>1.5201346385386029E-3</v>
      </c>
      <c r="AH157" s="60">
        <f>SQRT($W$37*VLOOKUP(AH153,$P$34:$W$43,8))*(1-$Y$23)*T145*VLOOKUP(AH153,P142:T151,5)</f>
        <v>1.0153173039045382E-3</v>
      </c>
      <c r="AI157" s="87">
        <f>SQRT($W$37*VLOOKUP(AI153,$P$34:$W$43,8))*(1-$Z$23)*T145*VLOOKUP(AI153,P142:T151,5)</f>
        <v>1.389898513861877E-3</v>
      </c>
      <c r="AJ157" s="89">
        <f>$X$37*T145</f>
        <v>1.3050113132972722E-6</v>
      </c>
      <c r="AK157" s="59" t="s">
        <v>570</v>
      </c>
      <c r="AL157" s="60">
        <f>AL155-1</f>
        <v>-0.89137460504143884</v>
      </c>
      <c r="AM157" s="61"/>
      <c r="AN157" s="66"/>
      <c r="AO157" s="61"/>
      <c r="AP157" s="61"/>
      <c r="AQ157" s="50"/>
      <c r="AR157" s="65"/>
      <c r="AS157" s="65"/>
      <c r="AT157" s="65"/>
      <c r="AU157" s="65"/>
      <c r="AV157" s="81"/>
      <c r="AW157" s="59">
        <v>4</v>
      </c>
      <c r="AX157" s="61">
        <f t="shared" si="48"/>
        <v>0.25569541720662459</v>
      </c>
      <c r="AY157" s="61">
        <f>SUMPRODUCT(T142:T151,$BA$34:$BA$43)</f>
        <v>1.0004739802101437</v>
      </c>
      <c r="AZ157" s="68">
        <f>IF($AA$10,EXP((AX157/AL155)*(AU159-1)-LN(AU159-AL155)-AL154*(2*AY157/AL154-AX157/AL155)*LN((AU159+2.41421536*AL155)/(AU159-0.41421536*AL155))/(AL155*2.82842713)      ),1)</f>
        <v>0.24794468083323015</v>
      </c>
    </row>
    <row r="158" spans="16:52" x14ac:dyDescent="0.25">
      <c r="P158" s="78">
        <v>5</v>
      </c>
      <c r="Q158" s="60"/>
      <c r="R158" s="60"/>
      <c r="S158" s="60">
        <f>$Z$11*$BJ$38/AZ158</f>
        <v>1.8324871872729083E-2</v>
      </c>
      <c r="T158" s="61">
        <f>S158/S164</f>
        <v>1.8325331974552873E-2</v>
      </c>
      <c r="U158" s="62"/>
      <c r="V158" s="62"/>
      <c r="W158" s="60"/>
      <c r="X158" s="63"/>
      <c r="Y158" s="61"/>
      <c r="Z158" s="86">
        <f>SQRT($W$38*VLOOKUP(Z153,$P$34:$W$43,8))*(1-$Q$24)*T146*VLOOKUP(Z153,P142:T151,5)</f>
        <v>2.1240522329141953E-3</v>
      </c>
      <c r="AA158" s="60">
        <f>SQRT($W$38*VLOOKUP(AA153,$P$34:$W$43,8))*(1-$R$24)*T146*VLOOKUP(AA153,P142:T151,5)</f>
        <v>1.4110437090688738E-3</v>
      </c>
      <c r="AB158" s="60">
        <f>SQRT($W$38*VLOOKUP(AB153,$P$34:$W$43,8))*(1-$S$24)*T146*VLOOKUP(AB153,P142:T151,5)</f>
        <v>8.6651766632683293E-4</v>
      </c>
      <c r="AC158" s="60">
        <f>SQRT($W$38*VLOOKUP(AC153,$P$34:$W$43,8))*(1-$T$24)*T146*VLOOKUP(AC153,P142:T151,5)</f>
        <v>5.9419818528552747E-4</v>
      </c>
      <c r="AD158" s="60">
        <f>SQRT($W$38*VLOOKUP(AD153,$P$34:$W$43,8))*(1-$U$24)*T146*VLOOKUP(AD153,P142:T151,5)</f>
        <v>5.8325529741482039E-4</v>
      </c>
      <c r="AE158" s="60">
        <f>SQRT($W$38*VLOOKUP(AE153,$P$34:$W$43,8))*(1-$V$24)*T146*VLOOKUP(AE153,P142:T151,5)</f>
        <v>3.4785953909835537E-4</v>
      </c>
      <c r="AF158" s="60">
        <f>SQRT($W$38*VLOOKUP(AF153,$P$34:$W$43,8))*(1-$W$24)*T146*VLOOKUP(AF153,P142:T151,5)</f>
        <v>2.5266928112217747E-3</v>
      </c>
      <c r="AG158" s="60">
        <f>SQRT($W$38*VLOOKUP(AG153,$P$34:$W$43,8))*(1-$X$24)*T146*VLOOKUP(AG153,P142:T151,5)</f>
        <v>1.5156432324630095E-3</v>
      </c>
      <c r="AH158" s="60">
        <f>SQRT($W$38*VLOOKUP(AH153,$P$34:$W$43,8))*(1-$Y$24)*T146*VLOOKUP(AH153,P142:T151,5)</f>
        <v>9.4975900282517748E-4</v>
      </c>
      <c r="AI158" s="87">
        <f>SQRT($W$38*VLOOKUP(AI153,$P$34:$W$43,8))*(1-$Z$24)*T146*VLOOKUP(AI153,P142:T151,5)</f>
        <v>1.5034672283642352E-3</v>
      </c>
      <c r="AJ158" s="89">
        <f>$X$38*T146</f>
        <v>1.3259641622869332E-6</v>
      </c>
      <c r="AK158" s="59" t="s">
        <v>571</v>
      </c>
      <c r="AL158" s="60">
        <f>AL154-3*AL155*AL155-2*AL155</f>
        <v>0.14804091134297967</v>
      </c>
      <c r="AM158" s="61" t="s">
        <v>584</v>
      </c>
      <c r="AN158" s="66" t="s">
        <v>585</v>
      </c>
      <c r="AO158" s="61">
        <f>AL161^2/AL162^3</f>
        <v>6.4152612730739369</v>
      </c>
      <c r="AP158" s="61"/>
      <c r="AQ158" s="50"/>
      <c r="AR158" s="65"/>
      <c r="AS158" s="65"/>
      <c r="AT158" s="65"/>
      <c r="AU158" s="65"/>
      <c r="AV158" s="81"/>
      <c r="AW158" s="59">
        <v>5</v>
      </c>
      <c r="AX158" s="61">
        <f t="shared" si="48"/>
        <v>0.25563778751671645</v>
      </c>
      <c r="AY158" s="61">
        <f>SUMPRODUCT(T142:T151,$BB$34:$BB$43)</f>
        <v>0.98260147626251659</v>
      </c>
      <c r="AZ158" s="68">
        <f>IF($AA$11,EXP((AX158/AL155)*(AU159-1)-LN(AU159-AL155)-AL154*(2*AY158/AL154-AX158/AL155)*LN((AU159+2.41421536*AL155)/(AU159-0.41421536*AL155))/(AL155*2.82842713)      ),1)</f>
        <v>0.25859930427503963</v>
      </c>
    </row>
    <row r="159" spans="16:52" x14ac:dyDescent="0.25">
      <c r="P159" s="78">
        <v>6</v>
      </c>
      <c r="Q159" s="60"/>
      <c r="R159" s="60"/>
      <c r="S159" s="60">
        <f>$Z$12*$BJ$39/AZ159</f>
        <v>8.6684332535773047E-3</v>
      </c>
      <c r="T159" s="61">
        <f>S159/S164</f>
        <v>8.6686509010444786E-3</v>
      </c>
      <c r="U159" s="62"/>
      <c r="V159" s="62"/>
      <c r="W159" s="60"/>
      <c r="X159" s="63"/>
      <c r="Y159" s="61"/>
      <c r="Z159" s="86">
        <f>SQRT($W$39*VLOOKUP(Z153,$P$34:$W$43,8))*(1-$Q$25)*T147*VLOOKUP(Z153,P142:T151,5)</f>
        <v>1.2701871242015239E-3</v>
      </c>
      <c r="AA159" s="60">
        <f>SQRT($W$39*VLOOKUP(AA153,$P$34:$W$43,8))*(1-$R$25)*T147*VLOOKUP(AA153,P142:T151,5)</f>
        <v>8.2943975296492572E-4</v>
      </c>
      <c r="AB159" s="60">
        <f>SQRT($W$39*VLOOKUP(AB153,$P$34:$W$43,8))*(1-$S$25)*T147*VLOOKUP(AB153,P142:T151,5)</f>
        <v>4.9910855733152344E-4</v>
      </c>
      <c r="AC159" s="60">
        <f>SQRT($W$39*VLOOKUP(AC153,$P$34:$W$43,8))*(1-$T$25)*T147*VLOOKUP(AC153,P142:T151,5)</f>
        <v>3.2803021603389291E-4</v>
      </c>
      <c r="AD159" s="60">
        <f>SQRT($W$39*VLOOKUP(AD153,$P$34:$W$43,8))*(1-$U$25)*T147*VLOOKUP(AD153,P142:T151,5)</f>
        <v>3.4785953909835537E-4</v>
      </c>
      <c r="AE159" s="60">
        <f>SQRT($W$39*VLOOKUP(AE153,$P$34:$W$43,8))*(1-$V$25)*T147*VLOOKUP(AE153,P142:T151,5)</f>
        <v>2.0746705512673407E-4</v>
      </c>
      <c r="AF159" s="60">
        <f>SQRT($W$39*VLOOKUP(AF153,$P$34:$W$43,8))*(1-$W$25)*T147*VLOOKUP(AF153,P142:T151,5)</f>
        <v>1.6637409066346269E-3</v>
      </c>
      <c r="AG159" s="60">
        <f>SQRT($W$39*VLOOKUP(AG153,$P$34:$W$43,8))*(1-$X$25)*T147*VLOOKUP(AG153,P142:T151,5)</f>
        <v>9.0168555900381486E-4</v>
      </c>
      <c r="AH159" s="60">
        <f>SQRT($W$39*VLOOKUP(AH153,$P$34:$W$43,8))*(1-$Y$25)*T147*VLOOKUP(AH153,P142:T151,5)</f>
        <v>5.5716991464063498E-4</v>
      </c>
      <c r="AI159" s="87">
        <f>SQRT($W$39*VLOOKUP(AI153,$P$34:$W$43,8))*(1-$Z$25)*T147*VLOOKUP(AI153,P142:T151,5)</f>
        <v>8.9668352679581759E-4</v>
      </c>
      <c r="AJ159" s="89">
        <f>$X$39*T147</f>
        <v>7.8022974561873054E-7</v>
      </c>
      <c r="AK159" s="59" t="s">
        <v>572</v>
      </c>
      <c r="AL159" s="60">
        <f>-1*AL154*AL155+AL155^2+AL155^3</f>
        <v>-3.0443924469564891E-2</v>
      </c>
      <c r="AM159" s="61"/>
      <c r="AN159" s="66" t="s">
        <v>586</v>
      </c>
      <c r="AO159" s="61" t="e">
        <f>SQRT(1-AO158)/SQRT(AO158)*AL161/ABS(AL161)</f>
        <v>#NUM!</v>
      </c>
      <c r="AP159" s="61"/>
      <c r="AQ159" s="50"/>
      <c r="AR159" s="65"/>
      <c r="AS159" s="65"/>
      <c r="AT159" s="65" t="s">
        <v>589</v>
      </c>
      <c r="AU159" s="61">
        <f>AU154</f>
        <v>0.7478538888161268</v>
      </c>
      <c r="AV159" s="81"/>
      <c r="AW159" s="59">
        <v>6</v>
      </c>
      <c r="AX159" s="61">
        <f t="shared" si="48"/>
        <v>0.31801295394703216</v>
      </c>
      <c r="AY159" s="61">
        <f>SUMPRODUCT(T142:T151,$BC$34:$BC$43)</f>
        <v>1.2544072349149462</v>
      </c>
      <c r="AZ159" s="68">
        <f>IF($AA$12,EXP((AX159/AL155)*(AU159-1)-LN(AU159-AL155)-AL154*(2*AY159/AL154-AX159/AL155)*LN((AU159+2.41421536*AL155)/(AU159-0.41421536*AL155))/(AL155*2.82842713)      ),1)</f>
        <v>0.15453557309660743</v>
      </c>
    </row>
    <row r="160" spans="16:52" x14ac:dyDescent="0.25">
      <c r="P160" s="78">
        <v>7</v>
      </c>
      <c r="Q160" s="60"/>
      <c r="R160" s="60"/>
      <c r="S160" s="60">
        <f>$Z$13*$BJ$40/AZ160</f>
        <v>0.39263809362635521</v>
      </c>
      <c r="T160" s="61">
        <f>S160/S164</f>
        <v>0.39264795200376829</v>
      </c>
      <c r="U160" s="62"/>
      <c r="V160" s="62"/>
      <c r="W160" s="60"/>
      <c r="X160" s="63"/>
      <c r="Y160" s="61"/>
      <c r="Z160" s="86">
        <f>SQRT($W$40*VLOOKUP(Z153,$P$34:$W$43,8))*(1-$Q$26)*T148*VLOOKUP(Z153,P142:T151,5)</f>
        <v>1.0203600724765338E-2</v>
      </c>
      <c r="AA160" s="60">
        <f>SQRT($W$40*VLOOKUP(AA153,$P$34:$W$43,8))*(1-$R$26)*T148*VLOOKUP(AA153,P142:T151,5)</f>
        <v>6.4227987838741101E-3</v>
      </c>
      <c r="AB160" s="60">
        <f>SQRT($W$40*VLOOKUP(AB153,$P$34:$W$43,8))*(1-$S$26)*T148*VLOOKUP(AB153,P142:T151,5)</f>
        <v>3.7999318370752697E-3</v>
      </c>
      <c r="AC160" s="60">
        <f>SQRT($W$40*VLOOKUP(AC153,$P$34:$W$43,8))*(1-$T$26)*T148*VLOOKUP(AC153,P142:T151,5)</f>
        <v>2.6399277938837203E-3</v>
      </c>
      <c r="AD160" s="60">
        <f>SQRT($W$40*VLOOKUP(AD153,$P$34:$W$43,8))*(1-$U$26)*T148*VLOOKUP(AD153,P142:T151,5)</f>
        <v>2.5266928112217747E-3</v>
      </c>
      <c r="AE160" s="60">
        <f>SQRT($W$40*VLOOKUP(AE153,$P$34:$W$43,8))*(1-$V$26)*T148*VLOOKUP(AE153,P142:T151,5)</f>
        <v>1.6637409066346271E-3</v>
      </c>
      <c r="AF160" s="60">
        <f>SQRT($W$40*VLOOKUP(AF153,$P$34:$W$43,8))*(1-$W$26)*T148*VLOOKUP(AF153,P142:T151,5)</f>
        <v>1.3612937731877611E-2</v>
      </c>
      <c r="AG160" s="60">
        <f>SQRT($W$40*VLOOKUP(AG153,$P$34:$W$43,8))*(1-$X$26)*T148*VLOOKUP(AG153,P142:T151,5)</f>
        <v>8.4621720000546217E-3</v>
      </c>
      <c r="AH160" s="60">
        <f>SQRT($W$40*VLOOKUP(AH153,$P$34:$W$43,8))*(1-$Y$26)*T148*VLOOKUP(AH153,P142:T151,5)</f>
        <v>3.9655875296132756E-3</v>
      </c>
      <c r="AI160" s="87">
        <f>SQRT($W$40*VLOOKUP(AI153,$P$34:$W$43,8))*(1-$Z$26)*T148*VLOOKUP(AI153,P142:T151,5)</f>
        <v>6.6416619427779018E-3</v>
      </c>
      <c r="AJ160" s="89">
        <f>$X$40*T148</f>
        <v>9.4437107612774375E-6</v>
      </c>
      <c r="AK160" s="82"/>
      <c r="AL160" s="65"/>
      <c r="AM160" s="61"/>
      <c r="AN160" s="66" t="s">
        <v>587</v>
      </c>
      <c r="AO160" s="61" t="e">
        <f>IF(ATAN(AO159)&lt;0,ATAN(AO159)+PI(),ATAN(AO159))</f>
        <v>#NUM!</v>
      </c>
      <c r="AP160" s="61"/>
      <c r="AQ160" s="50"/>
      <c r="AR160" s="65"/>
      <c r="AS160" s="65"/>
      <c r="AT160" s="65"/>
      <c r="AU160" s="65"/>
      <c r="AV160" s="81"/>
      <c r="AW160" s="59">
        <v>7</v>
      </c>
      <c r="AX160" s="61">
        <f t="shared" si="48"/>
        <v>8.4952370925032716E-2</v>
      </c>
      <c r="AY160" s="61">
        <f>SUMPRODUCT(T142:T151,$BD$34:$BD$43)</f>
        <v>0.22121686224580916</v>
      </c>
      <c r="AZ160" s="68">
        <f>IF($AA$13,EXP((AX160/AL155)*(AU159-1)-LN(AU159-AL155)-AL154*(2*AY160/AL154-AX160/AL155)*LN((AU159+2.41421536*AL155)/(AU159-0.41421536*AL155))/(AL155*2.82842713)      ),1)</f>
        <v>1.1029132167561269</v>
      </c>
    </row>
    <row r="161" spans="16:52" x14ac:dyDescent="0.25">
      <c r="P161" s="78">
        <v>8</v>
      </c>
      <c r="Q161" s="60"/>
      <c r="R161" s="60"/>
      <c r="S161" s="60">
        <f>$Z$14*$BJ$41/AZ161</f>
        <v>0.11179981815745169</v>
      </c>
      <c r="T161" s="61">
        <f>S161/S164</f>
        <v>0.11180262523302585</v>
      </c>
      <c r="U161" s="62"/>
      <c r="V161" s="62"/>
      <c r="W161" s="60"/>
      <c r="X161" s="63"/>
      <c r="Y161" s="61"/>
      <c r="Z161" s="86">
        <f>SQRT($W$41*VLOOKUP(Z153,$P$34:$W$43,8))*(1-$Q$27)*T149*VLOOKUP(Z153,P142:T151,5)</f>
        <v>5.8454400834035518E-3</v>
      </c>
      <c r="AA161" s="60">
        <f>SQRT($W$41*VLOOKUP(AA153,$P$34:$W$43,8))*(1-$R$27)*T149*VLOOKUP(AA153,P142:T151,5)</f>
        <v>3.5918290993602118E-3</v>
      </c>
      <c r="AB161" s="60">
        <f>SQRT($W$41*VLOOKUP(AB153,$P$34:$W$43,8))*(1-$S$27)*T149*VLOOKUP(AB153,P142:T151,5)</f>
        <v>2.2238895509703342E-3</v>
      </c>
      <c r="AC161" s="60">
        <f>SQRT($W$41*VLOOKUP(AC153,$P$34:$W$43,8))*(1-$T$27)*T149*VLOOKUP(AC153,P142:T151,5)</f>
        <v>1.5201346385386029E-3</v>
      </c>
      <c r="AD161" s="60">
        <f>SQRT($W$41*VLOOKUP(AD153,$P$34:$W$43,8))*(1-$U$27)*T149*VLOOKUP(AD153,P142:T151,5)</f>
        <v>1.5156432324630095E-3</v>
      </c>
      <c r="AE161" s="60">
        <f>SQRT($W$41*VLOOKUP(AE153,$P$34:$W$43,8))*(1-$V$27)*T149*VLOOKUP(AE153,P142:T151,5)</f>
        <v>9.0168555900381486E-4</v>
      </c>
      <c r="AF161" s="60">
        <f>SQRT($W$41*VLOOKUP(AF153,$P$34:$W$43,8))*(1-$W$27)*T149*VLOOKUP(AF153,P142:T151,5)</f>
        <v>8.4621720000546199E-3</v>
      </c>
      <c r="AG161" s="60">
        <f>SQRT($W$41*VLOOKUP(AG153,$P$34:$W$43,8))*(1-$X$27)*T149*VLOOKUP(AG153,P142:T151,5)</f>
        <v>5.0859247838901979E-3</v>
      </c>
      <c r="AH161" s="60">
        <f>SQRT($W$41*VLOOKUP(AH153,$P$34:$W$43,8))*(1-$Y$27)*T149*VLOOKUP(AH153,P142:T151,5)</f>
        <v>2.6573807919402295E-3</v>
      </c>
      <c r="AI161" s="87">
        <f>SQRT($W$41*VLOOKUP(AI153,$P$34:$W$43,8))*(1-$Z$27)*T149*VLOOKUP(AI153,P142:T151,5)</f>
        <v>4.1945895564558027E-3</v>
      </c>
      <c r="AJ161" s="89">
        <f>$X$41*T149</f>
        <v>2.9824186607875208E-6</v>
      </c>
      <c r="AK161" s="59" t="s">
        <v>582</v>
      </c>
      <c r="AL161" s="61">
        <f>AL157*AL158/6-AL159/2-AL157^3/27</f>
        <v>1.945977451900726E-2</v>
      </c>
      <c r="AM161" s="61"/>
      <c r="AN161" s="66" t="s">
        <v>573</v>
      </c>
      <c r="AO161" s="61" t="e">
        <f>2*SQRT(AL162)*COS(AO160/3)-AL157/3</f>
        <v>#NUM!</v>
      </c>
      <c r="AP161" s="69" t="e">
        <f>AO161^3+AL157*AO161^2+AL158*AO161+AL159</f>
        <v>#NUM!</v>
      </c>
      <c r="AQ161" s="50"/>
      <c r="AR161" s="65"/>
      <c r="AS161" s="65"/>
      <c r="AT161" s="65"/>
      <c r="AU161" s="65"/>
      <c r="AV161" s="81"/>
      <c r="AW161" s="59">
        <v>8</v>
      </c>
      <c r="AX161" s="61">
        <f t="shared" si="48"/>
        <v>9.4229912225680806E-2</v>
      </c>
      <c r="AY161" s="61">
        <f>SUMPRODUCT(T142:T151,$BE$34:$BE$43)</f>
        <v>0.46664046680876675</v>
      </c>
      <c r="AZ161" s="68">
        <f>IF($AA$14,EXP((AX161/AL155)*(AU159-1)-LN(AU159-AL155)-AL154*(2*AY161/AL154-AX161/AL155)*LN((AU159+2.41421536*AL155)/(AU159-0.41421536*AL155))/(AL155*2.82842713)      ),1)</f>
        <v>0.62967408876206798</v>
      </c>
    </row>
    <row r="162" spans="16:52" x14ac:dyDescent="0.25">
      <c r="P162" s="78">
        <v>9</v>
      </c>
      <c r="Q162" s="60"/>
      <c r="R162" s="60"/>
      <c r="S162" s="60">
        <f>$Z$15*$BJ$42/AZ162</f>
        <v>5.5500614523907442E-2</v>
      </c>
      <c r="T162" s="61">
        <f>S162/S164</f>
        <v>5.5502008036186344E-2</v>
      </c>
      <c r="U162" s="62"/>
      <c r="V162" s="62" t="s">
        <v>592</v>
      </c>
      <c r="W162" s="60"/>
      <c r="X162" s="63"/>
      <c r="Y162" s="61"/>
      <c r="Z162" s="86">
        <f>SQRT($W$42*VLOOKUP(Z153,$P$34:$W$43,8))*(1-$Q$28)*T150*VLOOKUP(Z153,P142:T151,5)</f>
        <v>3.413245611693217E-3</v>
      </c>
      <c r="AA162" s="60">
        <f>SQRT($W$42*VLOOKUP(AA153,$P$34:$W$43,8))*(1-$R$28)*T150*VLOOKUP(AA153,P142:T151,5)</f>
        <v>2.1964017415722604E-3</v>
      </c>
      <c r="AB162" s="60">
        <f>SQRT($W$42*VLOOKUP(AB153,$P$34:$W$43,8))*(1-$S$28)*T150*VLOOKUP(AB153,P142:T151,5)</f>
        <v>1.3407175215430112E-3</v>
      </c>
      <c r="AC162" s="60">
        <f>SQRT($W$42*VLOOKUP(AC153,$P$34:$W$43,8))*(1-$T$28)*T150*VLOOKUP(AC153,P142:T151,5)</f>
        <v>1.015317303904538E-3</v>
      </c>
      <c r="AD162" s="60">
        <f>SQRT($W$42*VLOOKUP(AD153,$P$34:$W$43,8))*(1-$U$28)*T150*VLOOKUP(AD153,P142:T151,5)</f>
        <v>9.4975900282517759E-4</v>
      </c>
      <c r="AE162" s="60">
        <f>SQRT($W$42*VLOOKUP(AE153,$P$34:$W$43,8))*(1-$V$28)*T150*VLOOKUP(AE153,P142:T151,5)</f>
        <v>5.5716991464063498E-4</v>
      </c>
      <c r="AF162" s="60">
        <f>SQRT($W$42*VLOOKUP(AF153,$P$34:$W$43,8))*(1-$W$28)*T150*VLOOKUP(AF153,P142:T151,5)</f>
        <v>3.9655875296132756E-3</v>
      </c>
      <c r="AG162" s="60">
        <f>SQRT($W$42*VLOOKUP(AG153,$P$34:$W$43,8))*(1-$X$28)*T150*VLOOKUP(AG153,P142:T151,5)</f>
        <v>2.6573807919402295E-3</v>
      </c>
      <c r="AH162" s="60">
        <f>SQRT($W$42*VLOOKUP(AH153,$P$34:$W$43,8))*(1-$Y$28)*T150*VLOOKUP(AH153,P142:T151,5)</f>
        <v>1.7043037186332977E-3</v>
      </c>
      <c r="AI162" s="87">
        <f>SQRT($W$42*VLOOKUP(AI153,$P$34:$W$43,8))*(1-$Z$28)*T150*VLOOKUP(AI153,P142:T151,5)</f>
        <v>2.5700295442587289E-3</v>
      </c>
      <c r="AJ162" s="89">
        <f>$X$42*T150</f>
        <v>1.4991712556735246E-6</v>
      </c>
      <c r="AK162" s="59" t="s">
        <v>558</v>
      </c>
      <c r="AL162" s="61">
        <f>AL157^2/9-AL158/3</f>
        <v>3.8936216942649114E-2</v>
      </c>
      <c r="AM162" s="61"/>
      <c r="AN162" s="66" t="s">
        <v>574</v>
      </c>
      <c r="AO162" s="61" t="e">
        <f>2*SQRT(AL162)*COS((AO160+2*PI())/3)-AL157/3</f>
        <v>#NUM!</v>
      </c>
      <c r="AP162" s="69" t="e">
        <f>AO162^3+AO162^2*AL157+AO162*AL158+AL159</f>
        <v>#NUM!</v>
      </c>
      <c r="AQ162" s="50"/>
      <c r="AR162" s="65"/>
      <c r="AS162" s="50"/>
      <c r="AT162" s="65"/>
      <c r="AU162" s="65"/>
      <c r="AV162" s="81"/>
      <c r="AW162" s="59">
        <v>9</v>
      </c>
      <c r="AX162" s="61">
        <f t="shared" si="48"/>
        <v>9.5418812217132221E-2</v>
      </c>
      <c r="AY162" s="61">
        <f>SUMPRODUCT(T142:T151,$BF$34:$BF$43)</f>
        <v>0.53192139337402289</v>
      </c>
      <c r="AZ162" s="68">
        <f>IF($AA$15,EXP((AX162/AL155)*(AU159-1)-LN(AU159-AL155)-AL154*(2*AY162/AL154-AX162/AL155)*LN((AU159+2.41421536*AL155)/(AU159-0.41421536*AL155))/(AL155*2.82842713)      ),1)</f>
        <v>0.54104999701463585</v>
      </c>
    </row>
    <row r="163" spans="16:52" x14ac:dyDescent="0.25">
      <c r="P163" s="78">
        <v>10</v>
      </c>
      <c r="Q163" s="60"/>
      <c r="R163" s="60"/>
      <c r="S163" s="60">
        <f>$Z$16*$BJ$43/AZ163</f>
        <v>8.8835024870728779E-2</v>
      </c>
      <c r="T163" s="61">
        <f>S163/S164</f>
        <v>8.8837255345094082E-2</v>
      </c>
      <c r="U163" s="62"/>
      <c r="V163" s="96">
        <f>ABS(S152-S164)</f>
        <v>8.1293005660398876E-9</v>
      </c>
      <c r="W163" s="60"/>
      <c r="X163" s="63"/>
      <c r="Y163" s="61"/>
      <c r="Z163" s="86">
        <f>SQRT($W$43*VLOOKUP(Z153,$P$34:$W$43,8))*(1-$Q$29)*T151*VLOOKUP(Z153,P142:T151,5)</f>
        <v>5.4982441542009578E-3</v>
      </c>
      <c r="AA163" s="60">
        <f>SQRT($W$43*VLOOKUP(AA153,$P$34:$W$43,8))*(1-$R$29)*T151*VLOOKUP(AA153,P142:T151,5)</f>
        <v>3.5809078773625393E-3</v>
      </c>
      <c r="AB163" s="60">
        <f>SQRT($W$43*VLOOKUP(AB153,$P$34:$W$43,8))*(1-$S$29)*T151*VLOOKUP(AB153,P142:T151,5)</f>
        <v>2.2163499868051301E-3</v>
      </c>
      <c r="AC163" s="60">
        <f>SQRT($W$43*VLOOKUP(AC153,$P$34:$W$43,8))*(1-$T$29)*T151*VLOOKUP(AC153,P142:T151,5)</f>
        <v>1.3898985138618772E-3</v>
      </c>
      <c r="AD163" s="60">
        <f>SQRT($W$43*VLOOKUP(AD153,$P$34:$W$43,8))*(1-$U$29)*T151*VLOOKUP(AD153,P142:T151,5)</f>
        <v>1.5034672283642352E-3</v>
      </c>
      <c r="AE163" s="60">
        <f>SQRT($W$43*VLOOKUP(AE153,$P$34:$W$43,8))*(1-$V$29)*T151*VLOOKUP(AE153,P142:T151,5)</f>
        <v>8.9668352679581748E-4</v>
      </c>
      <c r="AF163" s="60">
        <f>SQRT($W$43*VLOOKUP(AF153,$P$34:$W$43,8))*(1-$W$29)*T151*VLOOKUP(AF153,P142:T151,5)</f>
        <v>6.6416619427779027E-3</v>
      </c>
      <c r="AG163" s="60">
        <f>SQRT($W$43*VLOOKUP(AG153,$P$34:$W$43,8))*(1-$X$29)*T151*VLOOKUP(AG153,P142:T151,5)</f>
        <v>4.1945895564558036E-3</v>
      </c>
      <c r="AH163" s="60">
        <f>SQRT($W$43*VLOOKUP(AH153,$P$34:$W$43,8))*(1-$Y$29)*T151*VLOOKUP(AH153,P142:T151,5)</f>
        <v>2.5700295442587289E-3</v>
      </c>
      <c r="AI163" s="87">
        <f>SQRT($W$43*VLOOKUP(AI153,$P$34:$W$43,8))*(1-$Z$29)*T151*VLOOKUP(AI153,P142:T151,5)</f>
        <v>3.8755133760192718E-3</v>
      </c>
      <c r="AJ163" s="89">
        <f>$X$43*T151</f>
        <v>3.2224094396275903E-6</v>
      </c>
      <c r="AK163" s="59" t="s">
        <v>72</v>
      </c>
      <c r="AL163" s="63">
        <f>AL161^2-AL162^3</f>
        <v>3.1965439069221019E-4</v>
      </c>
      <c r="AM163" s="61"/>
      <c r="AN163" s="66" t="s">
        <v>575</v>
      </c>
      <c r="AO163" s="61" t="e">
        <f>2*SQRT(AL162)*COS((AO160+4*PI())/3)-AL157/3</f>
        <v>#NUM!</v>
      </c>
      <c r="AP163" s="69" t="e">
        <f>AO163^3+AO163^2*AL157+AL158*AO163+AL159</f>
        <v>#NUM!</v>
      </c>
      <c r="AQ163" s="50"/>
      <c r="AR163" s="65"/>
      <c r="AS163" s="50"/>
      <c r="AT163" s="65"/>
      <c r="AU163" s="65"/>
      <c r="AV163" s="81"/>
      <c r="AW163" s="59">
        <v>10</v>
      </c>
      <c r="AX163" s="61">
        <f t="shared" si="48"/>
        <v>0.12813543860615031</v>
      </c>
      <c r="AY163" s="61">
        <f>SUMPRODUCT(T142:T151,$BG$34:$BG$43)</f>
        <v>0.52804526907644234</v>
      </c>
      <c r="AZ163" s="68">
        <f>IF($AA$16,EXP((AX163/AL155)*(AU159-1)-LN(AU159-AL155)-AL154*(2*AY163/AL154-AX163/AL155)*LN((AU159+2.41421536*AL155)/(AU159-0.41421536*AL155))/(AL155*2.82842713)      ),1)</f>
        <v>0.58357066619981013</v>
      </c>
    </row>
    <row r="164" spans="16:52" x14ac:dyDescent="0.25">
      <c r="P164" s="79"/>
      <c r="Q164" s="71"/>
      <c r="R164" s="71"/>
      <c r="S164" s="94">
        <f>SUM(S154:S163)</f>
        <v>0.99997489257905781</v>
      </c>
      <c r="T164" s="72">
        <f>SUM(T154:T163)</f>
        <v>1</v>
      </c>
      <c r="U164" s="73"/>
      <c r="V164" s="73"/>
      <c r="W164" s="73"/>
      <c r="X164" s="73"/>
      <c r="Y164" s="73"/>
      <c r="Z164" s="70"/>
      <c r="AA164" s="73"/>
      <c r="AB164" s="73"/>
      <c r="AC164" s="73"/>
      <c r="AD164" s="73"/>
      <c r="AE164" s="73"/>
      <c r="AF164" s="73"/>
      <c r="AG164" s="73"/>
      <c r="AH164" s="73"/>
      <c r="AI164" s="88">
        <f>SUM(Z154:AI163)</f>
        <v>0.27648381516371229</v>
      </c>
      <c r="AJ164" s="91">
        <f>SUM(AJ154:AJ163)</f>
        <v>3.0751617746484504E-5</v>
      </c>
      <c r="AK164" s="70"/>
      <c r="AL164" s="73"/>
      <c r="AM164" s="74"/>
      <c r="AN164" s="75"/>
      <c r="AO164" s="74"/>
      <c r="AP164" s="74"/>
      <c r="AQ164" s="76"/>
      <c r="AR164" s="73"/>
      <c r="AS164" s="76"/>
      <c r="AT164" s="73"/>
      <c r="AU164" s="73"/>
      <c r="AV164" s="80"/>
      <c r="AW164" s="70"/>
      <c r="AX164" s="73"/>
      <c r="AY164" s="73"/>
      <c r="AZ164" s="80"/>
    </row>
    <row r="165" spans="16:52" x14ac:dyDescent="0.25">
      <c r="P165" s="92">
        <f>P153+1</f>
        <v>11</v>
      </c>
      <c r="Q165" s="55"/>
      <c r="R165" s="55"/>
      <c r="S165" s="55"/>
      <c r="T165" s="55" t="s">
        <v>560</v>
      </c>
      <c r="U165" s="56"/>
      <c r="V165" s="56"/>
      <c r="W165" s="57"/>
      <c r="X165" s="57"/>
      <c r="Y165" s="57"/>
      <c r="Z165" s="54">
        <v>1</v>
      </c>
      <c r="AA165" s="55">
        <v>2</v>
      </c>
      <c r="AB165" s="55">
        <v>3</v>
      </c>
      <c r="AC165" s="55">
        <v>4</v>
      </c>
      <c r="AD165" s="55">
        <v>5</v>
      </c>
      <c r="AE165" s="55">
        <v>6</v>
      </c>
      <c r="AF165" s="55">
        <v>7</v>
      </c>
      <c r="AG165" s="55">
        <v>8</v>
      </c>
      <c r="AH165" s="55">
        <v>9</v>
      </c>
      <c r="AI165" s="58">
        <v>10</v>
      </c>
      <c r="AJ165" s="90"/>
      <c r="AK165" s="54"/>
      <c r="AL165" s="55"/>
      <c r="AM165" s="55"/>
      <c r="AN165" s="55"/>
      <c r="AO165" s="55"/>
      <c r="AP165" s="55"/>
      <c r="AQ165" s="55"/>
      <c r="AR165" s="55"/>
      <c r="AS165" s="55"/>
      <c r="AT165" s="55"/>
      <c r="AU165" s="55"/>
      <c r="AV165" s="58"/>
      <c r="AW165" s="54"/>
      <c r="AX165" s="55" t="s">
        <v>565</v>
      </c>
      <c r="AY165" s="55" t="s">
        <v>577</v>
      </c>
      <c r="AZ165" s="58" t="s">
        <v>590</v>
      </c>
    </row>
    <row r="166" spans="16:52" x14ac:dyDescent="0.25">
      <c r="P166" s="78">
        <v>1</v>
      </c>
      <c r="Q166" s="60"/>
      <c r="R166" s="60"/>
      <c r="S166" s="60">
        <f>$Z$7*$BJ$34/AZ166</f>
        <v>0.19915787027521778</v>
      </c>
      <c r="T166" s="61">
        <f>S166/S176</f>
        <v>0.19916287044971751</v>
      </c>
      <c r="U166" s="62"/>
      <c r="V166" s="62"/>
      <c r="W166" s="60"/>
      <c r="X166" s="63"/>
      <c r="Y166" s="61"/>
      <c r="Z166" s="86">
        <f>SQRT($W$34*VLOOKUP(Z165,$P$34:$W$43,8))*(1-$Q$20)*T154*VLOOKUP(Z165,P154:T163,5)</f>
        <v>8.1467171715209619E-3</v>
      </c>
      <c r="AA166" s="60">
        <f>SQRT($W$34*VLOOKUP(AA165,$P$34:$W$43,8))*(1-$R$20)*T154*VLOOKUP(AA165,P154:T163,5)</f>
        <v>5.252389706549108E-3</v>
      </c>
      <c r="AB166" s="60">
        <f>SQRT($W$34*VLOOKUP(AB165,$P$34:$W$43,8))*(1-$S$20)*T154*VLOOKUP(AB165,P154:T163,5)</f>
        <v>3.168831746119696E-3</v>
      </c>
      <c r="AC166" s="60">
        <f>SQRT($W$34*VLOOKUP(AC165,$P$34:$W$43,8))*(1-$T$20)*T154*VLOOKUP(AC165,P154:T163,5)</f>
        <v>2.1907157351862103E-3</v>
      </c>
      <c r="AD166" s="60">
        <f>SQRT($W$34*VLOOKUP(AD165,$P$34:$W$43,8))*(1-$U$20)*T154*VLOOKUP(AD165,P154:T163,5)</f>
        <v>2.1244164456357653E-3</v>
      </c>
      <c r="AE166" s="60">
        <f>SQRT($W$34*VLOOKUP(AE165,$P$34:$W$43,8))*(1-$V$20)*T154*VLOOKUP(AE165,P154:T163,5)</f>
        <v>1.2704888990459624E-3</v>
      </c>
      <c r="AF166" s="60">
        <f>SQRT($W$34*VLOOKUP(AF165,$P$34:$W$43,8))*(1-$W$20)*T154*VLOOKUP(AF165,P154:T163,5)</f>
        <v>1.0202790450018083E-2</v>
      </c>
      <c r="AG166" s="60">
        <f>SQRT($W$34*VLOOKUP(AG165,$P$34:$W$43,8))*(1-$X$20)*T154*VLOOKUP(AG165,P154:T163,5)</f>
        <v>5.8454606423419481E-3</v>
      </c>
      <c r="AH166" s="60">
        <f>SQRT($W$34*VLOOKUP(AH165,$P$34:$W$43,8))*(1-$Y$20)*T154*VLOOKUP(AH165,P154:T163,5)</f>
        <v>3.4134091122785116E-3</v>
      </c>
      <c r="AI166" s="87">
        <f>SQRT($W$34*VLOOKUP(AI165,$P$34:$W$43,8))*(1-$Z$20)*T154*VLOOKUP(AI165,P154:T163,5)</f>
        <v>5.4984089761824029E-3</v>
      </c>
      <c r="AJ166" s="89">
        <f>$X$34*T154</f>
        <v>5.3379688059582168E-6</v>
      </c>
      <c r="AK166" s="59" t="s">
        <v>69</v>
      </c>
      <c r="AL166" s="60">
        <f>$Q$44*AI176*100000/($T$3*$AE$9)^2</f>
        <v>0.40071869239747515</v>
      </c>
      <c r="AM166" s="65" t="s">
        <v>583</v>
      </c>
      <c r="AN166" s="66" t="s">
        <v>573</v>
      </c>
      <c r="AO166" s="61">
        <f>(AL173+SQRT(AL175))^(1/3)+(AL173-SQRT(AL175))^(1/3)-AL169/3</f>
        <v>0.74782527121212494</v>
      </c>
      <c r="AP166" s="63">
        <f>AO166^3+AL169*AO166^2+AL170*AO166+AL171</f>
        <v>3.4694469519536142E-17</v>
      </c>
      <c r="AQ166" s="65" t="s">
        <v>573</v>
      </c>
      <c r="AR166" s="61">
        <f>IF(AL175&gt;=0,AO166,AO173)</f>
        <v>0.74782527121212494</v>
      </c>
      <c r="AS166" s="61">
        <f>IF(AR166&lt;AR167,AR167,AR166)</f>
        <v>0.74782527121212494</v>
      </c>
      <c r="AT166" s="61">
        <f>AS166</f>
        <v>0.74782527121212494</v>
      </c>
      <c r="AU166" s="67">
        <f>IF(AT166&lt;AT167,AT167,AT166)</f>
        <v>0.74782527121212494</v>
      </c>
      <c r="AV166" s="81"/>
      <c r="AW166" s="59">
        <v>1</v>
      </c>
      <c r="AX166" s="61">
        <f>AX154</f>
        <v>9.4673405543509462E-2</v>
      </c>
      <c r="AY166" s="61">
        <f>SUMPRODUCT(T154:T163,$AX$34:$AX$43)</f>
        <v>0.34282624005597084</v>
      </c>
      <c r="AZ166" s="68">
        <f>IF($AA$7,EXP((AX166/AL167)*(AU171-1)-LN(AU171-AL167)-AL166*(2*AY166/AL166-AX166/AL167)*LN((AU171+2.41421536*AL167)/(AU171-0.41421536*AL167))/(AL167*2.82842713)      ),1)</f>
        <v>0.84423066611080211</v>
      </c>
    </row>
    <row r="167" spans="16:52" x14ac:dyDescent="0.25">
      <c r="P167" s="78">
        <v>2</v>
      </c>
      <c r="Q167" s="60"/>
      <c r="R167" s="60"/>
      <c r="S167" s="60">
        <f>$Z$8*$BJ$35/AZ167</f>
        <v>7.3920523352726392E-2</v>
      </c>
      <c r="T167" s="61">
        <f>S167/S176</f>
        <v>7.3922379244815234E-2</v>
      </c>
      <c r="U167" s="62"/>
      <c r="V167" s="62"/>
      <c r="W167" s="60"/>
      <c r="X167" s="63"/>
      <c r="Y167" s="61"/>
      <c r="Z167" s="86">
        <f>SQRT($W$35*VLOOKUP(Z165,$P$34:$W$43,8))*(1-$Q$21)*T155*VLOOKUP(Z165,P154:T163,5)</f>
        <v>5.2523897065491088E-3</v>
      </c>
      <c r="AA167" s="60">
        <f>SQRT($W$35*VLOOKUP(AA165,$P$34:$W$43,8))*(1-$R$21)*T155*VLOOKUP(AA165,P154:T163,5)</f>
        <v>3.3688047697268096E-3</v>
      </c>
      <c r="AB167" s="60">
        <f>SQRT($W$35*VLOOKUP(AB165,$P$34:$W$43,8))*(1-$S$21)*T155*VLOOKUP(AB165,P154:T163,5)</f>
        <v>2.0643858828253525E-3</v>
      </c>
      <c r="AC167" s="60">
        <f>SQRT($W$35*VLOOKUP(AC165,$P$34:$W$43,8))*(1-$T$21)*T155*VLOOKUP(AC165,P154:T163,5)</f>
        <v>1.2906721291188498E-3</v>
      </c>
      <c r="AD167" s="60">
        <f>SQRT($W$35*VLOOKUP(AD165,$P$34:$W$43,8))*(1-$U$21)*T155*VLOOKUP(AD165,P154:T163,5)</f>
        <v>1.4113965454130729E-3</v>
      </c>
      <c r="AE167" s="60">
        <f>SQRT($W$35*VLOOKUP(AE165,$P$34:$W$43,8))*(1-$V$21)*T155*VLOOKUP(AE165,P154:T163,5)</f>
        <v>8.2970199769853063E-4</v>
      </c>
      <c r="AF167" s="60">
        <f>SQRT($W$35*VLOOKUP(AF165,$P$34:$W$43,8))*(1-$W$21)*T155*VLOOKUP(AF165,P154:T163,5)</f>
        <v>6.4227933397111086E-3</v>
      </c>
      <c r="AG167" s="60">
        <f>SQRT($W$35*VLOOKUP(AG165,$P$34:$W$43,8))*(1-$X$21)*T155*VLOOKUP(AG165,P154:T163,5)</f>
        <v>3.5921239405507783E-3</v>
      </c>
      <c r="AH167" s="60">
        <f>SQRT($W$35*VLOOKUP(AH165,$P$34:$W$43,8))*(1-$Y$21)*T155*VLOOKUP(AH165,P154:T163,5)</f>
        <v>2.1966795311153687E-3</v>
      </c>
      <c r="AI167" s="87">
        <f>SQRT($W$35*VLOOKUP(AI165,$P$34:$W$43,8))*(1-$Z$21)*T155*VLOOKUP(AI165,P154:T163,5)</f>
        <v>3.5812965807387508E-3</v>
      </c>
      <c r="AJ167" s="89">
        <f>$X$35*T155</f>
        <v>2.9900893473206498E-6</v>
      </c>
      <c r="AK167" s="59" t="s">
        <v>65</v>
      </c>
      <c r="AL167" s="60">
        <f>AJ176*$Q$44*100000/($T$3*$AE$9)</f>
        <v>0.10862804087277821</v>
      </c>
      <c r="AM167" s="61"/>
      <c r="AN167" s="66" t="s">
        <v>574</v>
      </c>
      <c r="AO167" s="66" t="e">
        <f>1/0</f>
        <v>#DIV/0!</v>
      </c>
      <c r="AP167" s="61"/>
      <c r="AQ167" s="65" t="s">
        <v>574</v>
      </c>
      <c r="AR167" s="66">
        <f>IF(AL175&gt;=0,0,AO174)</f>
        <v>0</v>
      </c>
      <c r="AS167" s="61">
        <f>IF(AR166&lt;AR167,AR166,AR167)</f>
        <v>0</v>
      </c>
      <c r="AT167" s="61">
        <f>IF(AS167&lt;AS168,AS168,AS167)</f>
        <v>0</v>
      </c>
      <c r="AU167" s="67">
        <f>IF(AT166&lt;AT167,AT166,AT167)</f>
        <v>0</v>
      </c>
      <c r="AV167" s="81"/>
      <c r="AW167" s="59">
        <v>2</v>
      </c>
      <c r="AX167" s="61">
        <f t="shared" ref="AX167:AX175" si="49">AX155</f>
        <v>0.14288378647094405</v>
      </c>
      <c r="AY167" s="61">
        <f>SUMPRODUCT(T154:T163,$AY$34:$AY$43)</f>
        <v>0.58836096062712162</v>
      </c>
      <c r="AZ167" s="68">
        <f>IF($AA$8,EXP((AX167/AL167)*(AU171-1)-LN(AU171-AL167)-AL166*(2*AY167/AL166-AX167/AL167)*LN((AU171+2.41421536*AL167)/(AU171-0.41421536*AL167))/(AL167*2.82842713)      ),1)</f>
        <v>0.52153847886456095</v>
      </c>
    </row>
    <row r="168" spans="16:52" x14ac:dyDescent="0.25">
      <c r="P168" s="78">
        <v>3</v>
      </c>
      <c r="Q168" s="60"/>
      <c r="R168" s="60"/>
      <c r="S168" s="60">
        <f>$Z$9*$BJ$36/AZ168</f>
        <v>3.3100785886513176E-2</v>
      </c>
      <c r="T168" s="61">
        <f>S168/S176</f>
        <v>3.3101616934290909E-2</v>
      </c>
      <c r="U168" s="62"/>
      <c r="V168" s="62"/>
      <c r="W168" s="60"/>
      <c r="X168" s="63"/>
      <c r="Y168" s="61"/>
      <c r="Z168" s="86">
        <f>SQRT($W$36*VLOOKUP(Z165,$P$34:$W$43,8))*(1-$Q$22)*T156*VLOOKUP(Z165,P154:T163,5)</f>
        <v>3.168831746119696E-3</v>
      </c>
      <c r="AA168" s="60">
        <f>SQRT($W$36*VLOOKUP(AA165,$P$34:$W$43,8))*(1-$R$22)*T156*VLOOKUP(AA165,P154:T163,5)</f>
        <v>2.0643858828253525E-3</v>
      </c>
      <c r="AB168" s="60">
        <f>SQRT($W$36*VLOOKUP(AB165,$P$34:$W$43,8))*(1-$S$22)*T156*VLOOKUP(AB165,P154:T163,5)</f>
        <v>1.2678325322389749E-3</v>
      </c>
      <c r="AC168" s="60">
        <f>SQRT($W$36*VLOOKUP(AC165,$P$34:$W$43,8))*(1-$T$22)*T156*VLOOKUP(AC165,P154:T163,5)</f>
        <v>8.72981386386538E-4</v>
      </c>
      <c r="AD168" s="60">
        <f>SQRT($W$36*VLOOKUP(AD165,$P$34:$W$43,8))*(1-$U$22)*T156*VLOOKUP(AD165,P154:T163,5)</f>
        <v>8.6679492436802803E-4</v>
      </c>
      <c r="AE168" s="60">
        <f>SQRT($W$36*VLOOKUP(AE165,$P$34:$W$43,8))*(1-$V$22)*T156*VLOOKUP(AE165,P154:T163,5)</f>
        <v>4.9930125827066783E-4</v>
      </c>
      <c r="AF168" s="60">
        <f>SQRT($W$36*VLOOKUP(AF165,$P$34:$W$43,8))*(1-$W$22)*T156*VLOOKUP(AF165,P154:T163,5)</f>
        <v>3.8001942205394663E-3</v>
      </c>
      <c r="AG168" s="60">
        <f>SQRT($W$36*VLOOKUP(AG165,$P$34:$W$43,8))*(1-$X$22)*T156*VLOOKUP(AG165,P154:T163,5)</f>
        <v>2.2242275590286724E-3</v>
      </c>
      <c r="AH168" s="60">
        <f>SQRT($W$36*VLOOKUP(AH165,$P$34:$W$43,8))*(1-$Y$22)*T156*VLOOKUP(AH165,P154:T163,5)</f>
        <v>1.3409808128322729E-3</v>
      </c>
      <c r="AI168" s="87">
        <f>SQRT($W$36*VLOOKUP(AI165,$P$34:$W$43,8))*(1-$Z$22)*T156*VLOOKUP(AI165,P154:T163,5)</f>
        <v>2.2167455025067242E-3</v>
      </c>
      <c r="AJ168" s="89">
        <f>$X$36*T156</f>
        <v>1.8649858351199082E-6</v>
      </c>
      <c r="AK168" s="82"/>
      <c r="AL168" s="65"/>
      <c r="AM168" s="61"/>
      <c r="AN168" s="66" t="s">
        <v>575</v>
      </c>
      <c r="AO168" s="66" t="e">
        <f>1/0</f>
        <v>#DIV/0!</v>
      </c>
      <c r="AP168" s="61"/>
      <c r="AQ168" s="65" t="s">
        <v>575</v>
      </c>
      <c r="AR168" s="66">
        <f>IF(AL175&gt;=0,0,AO175)</f>
        <v>0</v>
      </c>
      <c r="AS168" s="61">
        <f>AR168</f>
        <v>0</v>
      </c>
      <c r="AT168" s="61">
        <f>IF(AS167&lt;AS168,AS167,AS168)</f>
        <v>0</v>
      </c>
      <c r="AU168" s="67">
        <f>AT168</f>
        <v>0</v>
      </c>
      <c r="AV168" s="81"/>
      <c r="AW168" s="59">
        <v>3</v>
      </c>
      <c r="AX168" s="61">
        <f t="shared" si="49"/>
        <v>0.1990278447156619</v>
      </c>
      <c r="AY168" s="61">
        <f>SUMPRODUCT(T154:T163,$AZ$34:$AZ$43)</f>
        <v>0.8022195657497101</v>
      </c>
      <c r="AZ168" s="68">
        <f>IF($AA$9,EXP((AX168/AL167)*(AU171-1)-LN(AU171-AL167)-AL166*(2*AY168/AL166-AX168/AL167)*LN((AU171+2.41421536*AL167)/(AU171-0.41421536*AL167))/(AL167*2.82842713)      ),1)</f>
        <v>0.35285169945869188</v>
      </c>
    </row>
    <row r="169" spans="16:52" x14ac:dyDescent="0.25">
      <c r="P169" s="78">
        <v>4</v>
      </c>
      <c r="Q169" s="60"/>
      <c r="R169" s="60"/>
      <c r="S169" s="60">
        <f>$Z$10*$BJ$37/AZ169</f>
        <v>1.80326422333668E-2</v>
      </c>
      <c r="T169" s="61">
        <f>S169/S176</f>
        <v>1.803309497147719E-2</v>
      </c>
      <c r="U169" s="62"/>
      <c r="V169" s="62"/>
      <c r="W169" s="60"/>
      <c r="X169" s="63"/>
      <c r="Y169" s="61"/>
      <c r="Z169" s="86">
        <f>SQRT($W$37*VLOOKUP(Z165,$P$34:$W$43,8))*(1-$Q$23)*T157*VLOOKUP(Z165,P154:T163,5)</f>
        <v>2.1907157351862099E-3</v>
      </c>
      <c r="AA169" s="60">
        <f>SQRT($W$37*VLOOKUP(AA165,$P$34:$W$43,8))*(1-$R$23)*T157*VLOOKUP(AA165,P154:T163,5)</f>
        <v>1.2906721291188498E-3</v>
      </c>
      <c r="AB169" s="60">
        <f>SQRT($W$37*VLOOKUP(AB165,$P$34:$W$43,8))*(1-$S$23)*T157*VLOOKUP(AB165,P154:T163,5)</f>
        <v>8.7298138638653789E-4</v>
      </c>
      <c r="AC169" s="60">
        <f>SQRT($W$37*VLOOKUP(AC165,$P$34:$W$43,8))*(1-$T$23)*T157*VLOOKUP(AC165,P154:T163,5)</f>
        <v>6.0508886313656715E-4</v>
      </c>
      <c r="AD169" s="60">
        <f>SQRT($W$37*VLOOKUP(AD165,$P$34:$W$43,8))*(1-$U$23)*T157*VLOOKUP(AD165,P154:T163,5)</f>
        <v>5.9442124463865756E-4</v>
      </c>
      <c r="AE169" s="60">
        <f>SQRT($W$37*VLOOKUP(AE165,$P$34:$W$43,8))*(1-$V$23)*T157*VLOOKUP(AE165,P154:T163,5)</f>
        <v>3.28175048364527E-4</v>
      </c>
      <c r="AF169" s="60">
        <f>SQRT($W$37*VLOOKUP(AF165,$P$34:$W$43,8))*(1-$W$23)*T157*VLOOKUP(AF165,P154:T163,5)</f>
        <v>2.6402563672916928E-3</v>
      </c>
      <c r="AG169" s="60">
        <f>SQRT($W$37*VLOOKUP(AG165,$P$34:$W$43,8))*(1-$X$23)*T157*VLOOKUP(AG165,P154:T163,5)</f>
        <v>1.5204499261588882E-3</v>
      </c>
      <c r="AH169" s="60">
        <f>SQRT($W$37*VLOOKUP(AH165,$P$34:$W$43,8))*(1-$Y$23)*T157*VLOOKUP(AH165,P154:T163,5)</f>
        <v>1.0155729622708793E-3</v>
      </c>
      <c r="AI169" s="87">
        <f>SQRT($W$37*VLOOKUP(AI165,$P$34:$W$43,8))*(1-$Z$23)*T157*VLOOKUP(AI165,P154:T163,5)</f>
        <v>1.3902235738781907E-3</v>
      </c>
      <c r="AJ169" s="89">
        <f>$X$37*T157</f>
        <v>1.3052555977296778E-6</v>
      </c>
      <c r="AK169" s="59" t="s">
        <v>570</v>
      </c>
      <c r="AL169" s="60">
        <f>AL167-1</f>
        <v>-0.89137195912722178</v>
      </c>
      <c r="AM169" s="61"/>
      <c r="AN169" s="66"/>
      <c r="AO169" s="61"/>
      <c r="AP169" s="61"/>
      <c r="AQ169" s="50"/>
      <c r="AR169" s="65"/>
      <c r="AS169" s="65"/>
      <c r="AT169" s="65"/>
      <c r="AU169" s="65"/>
      <c r="AV169" s="81"/>
      <c r="AW169" s="59">
        <v>4</v>
      </c>
      <c r="AX169" s="61">
        <f t="shared" si="49"/>
        <v>0.25569541720662459</v>
      </c>
      <c r="AY169" s="61">
        <f>SUMPRODUCT(T154:T163,$BA$34:$BA$43)</f>
        <v>1.0005111460382288</v>
      </c>
      <c r="AZ169" s="68">
        <f>IF($AA$10,EXP((AX169/AL167)*(AU171-1)-LN(AU171-AL167)-AL166*(2*AY169/AL166-AX169/AL167)*LN((AU171+2.41421536*AL167)/(AU171-0.41421536*AL167))/(AL167*2.82842713)      ),1)</f>
        <v>0.24792512810370762</v>
      </c>
    </row>
    <row r="170" spans="16:52" x14ac:dyDescent="0.25">
      <c r="P170" s="78">
        <v>5</v>
      </c>
      <c r="Q170" s="60"/>
      <c r="R170" s="60"/>
      <c r="S170" s="60">
        <f>$Z$11*$BJ$38/AZ170</f>
        <v>1.8326324637641122E-2</v>
      </c>
      <c r="T170" s="61">
        <f>S170/S176</f>
        <v>1.8326784749114498E-2</v>
      </c>
      <c r="U170" s="62"/>
      <c r="V170" s="62"/>
      <c r="W170" s="60"/>
      <c r="X170" s="63"/>
      <c r="Y170" s="61"/>
      <c r="Z170" s="86">
        <f>SQRT($W$38*VLOOKUP(Z165,$P$34:$W$43,8))*(1-$Q$24)*T158*VLOOKUP(Z165,P154:T163,5)</f>
        <v>2.1244164456357653E-3</v>
      </c>
      <c r="AA170" s="60">
        <f>SQRT($W$38*VLOOKUP(AA165,$P$34:$W$43,8))*(1-$R$24)*T158*VLOOKUP(AA165,P154:T163,5)</f>
        <v>1.4113965454130731E-3</v>
      </c>
      <c r="AB170" s="60">
        <f>SQRT($W$38*VLOOKUP(AB165,$P$34:$W$43,8))*(1-$S$24)*T158*VLOOKUP(AB165,P154:T163,5)</f>
        <v>8.6679492436802803E-4</v>
      </c>
      <c r="AC170" s="60">
        <f>SQRT($W$38*VLOOKUP(AC165,$P$34:$W$43,8))*(1-$T$24)*T158*VLOOKUP(AC165,P154:T163,5)</f>
        <v>5.9442124463865756E-4</v>
      </c>
      <c r="AD170" s="60">
        <f>SQRT($W$38*VLOOKUP(AD165,$P$34:$W$43,8))*(1-$U$24)*T158*VLOOKUP(AD165,P154:T163,5)</f>
        <v>5.8347482131131513E-4</v>
      </c>
      <c r="AE170" s="60">
        <f>SQRT($W$38*VLOOKUP(AE165,$P$34:$W$43,8))*(1-$V$24)*T158*VLOOKUP(AE165,P154:T163,5)</f>
        <v>3.4801346793822852E-4</v>
      </c>
      <c r="AF170" s="60">
        <f>SQRT($W$38*VLOOKUP(AF165,$P$34:$W$43,8))*(1-$W$24)*T158*VLOOKUP(AF165,P154:T163,5)</f>
        <v>2.5270097703430938E-3</v>
      </c>
      <c r="AG170" s="60">
        <f>SQRT($W$38*VLOOKUP(AG165,$P$34:$W$43,8))*(1-$X$24)*T158*VLOOKUP(AG165,P154:T163,5)</f>
        <v>1.5159590758583165E-3</v>
      </c>
      <c r="AH170" s="60">
        <f>SQRT($W$38*VLOOKUP(AH165,$P$34:$W$43,8))*(1-$Y$24)*T158*VLOOKUP(AH165,P154:T163,5)</f>
        <v>9.4999908557292037E-4</v>
      </c>
      <c r="AI170" s="87">
        <f>SQRT($W$38*VLOOKUP(AI165,$P$34:$W$43,8))*(1-$Z$24)*T158*VLOOKUP(AI165,P154:T163,5)</f>
        <v>1.5038203244772037E-3</v>
      </c>
      <c r="AJ170" s="89">
        <f>$X$38*T158</f>
        <v>1.3262136700384504E-6</v>
      </c>
      <c r="AK170" s="59" t="s">
        <v>571</v>
      </c>
      <c r="AL170" s="60">
        <f>AL166-3*AL167*AL167-2*AL167</f>
        <v>0.14806245686034483</v>
      </c>
      <c r="AM170" s="61" t="s">
        <v>584</v>
      </c>
      <c r="AN170" s="66" t="s">
        <v>585</v>
      </c>
      <c r="AO170" s="61">
        <f>AL173^2/AL174^3</f>
        <v>6.4180017261355848</v>
      </c>
      <c r="AP170" s="61"/>
      <c r="AQ170" s="50"/>
      <c r="AR170" s="65"/>
      <c r="AS170" s="65"/>
      <c r="AT170" s="65"/>
      <c r="AU170" s="65"/>
      <c r="AV170" s="81"/>
      <c r="AW170" s="59">
        <v>5</v>
      </c>
      <c r="AX170" s="61">
        <f t="shared" si="49"/>
        <v>0.25563778751671645</v>
      </c>
      <c r="AY170" s="61">
        <f>SUMPRODUCT(T154:T163,$BB$34:$BB$43)</f>
        <v>0.98263937719499517</v>
      </c>
      <c r="AZ170" s="68">
        <f>IF($AA$11,EXP((AX170/AL167)*(AU171-1)-LN(AU171-AL167)-AL166*(2*AY170/AL166-AX170/AL167)*LN((AU171+2.41421536*AL167)/(AU171-0.41421536*AL167))/(AL167*2.82842713)      ),1)</f>
        <v>0.25857880458386007</v>
      </c>
    </row>
    <row r="171" spans="16:52" x14ac:dyDescent="0.25">
      <c r="P171" s="78">
        <v>6</v>
      </c>
      <c r="Q171" s="60"/>
      <c r="R171" s="60"/>
      <c r="S171" s="60">
        <f>$Z$12*$BJ$39/AZ171</f>
        <v>8.6693619144623257E-3</v>
      </c>
      <c r="T171" s="61">
        <f>S171/S176</f>
        <v>8.6695795725559455E-3</v>
      </c>
      <c r="U171" s="62"/>
      <c r="V171" s="62"/>
      <c r="W171" s="60"/>
      <c r="X171" s="63"/>
      <c r="Y171" s="61"/>
      <c r="Z171" s="86">
        <f>SQRT($W$39*VLOOKUP(Z165,$P$34:$W$43,8))*(1-$Q$25)*T159*VLOOKUP(Z165,P154:T163,5)</f>
        <v>1.2704888990459622E-3</v>
      </c>
      <c r="AA171" s="60">
        <f>SQRT($W$39*VLOOKUP(AA165,$P$34:$W$43,8))*(1-$R$25)*T159*VLOOKUP(AA165,P154:T163,5)</f>
        <v>8.2970199769853053E-4</v>
      </c>
      <c r="AB171" s="60">
        <f>SQRT($W$39*VLOOKUP(AB165,$P$34:$W$43,8))*(1-$S$25)*T159*VLOOKUP(AB165,P154:T163,5)</f>
        <v>4.9930125827066783E-4</v>
      </c>
      <c r="AC171" s="60">
        <f>SQRT($W$39*VLOOKUP(AC165,$P$34:$W$43,8))*(1-$T$25)*T159*VLOOKUP(AC165,P154:T163,5)</f>
        <v>3.28175048364527E-4</v>
      </c>
      <c r="AD171" s="60">
        <f>SQRT($W$39*VLOOKUP(AD165,$P$34:$W$43,8))*(1-$U$25)*T159*VLOOKUP(AD165,P154:T163,5)</f>
        <v>3.4801346793822852E-4</v>
      </c>
      <c r="AE171" s="60">
        <f>SQRT($W$39*VLOOKUP(AE165,$P$34:$W$43,8))*(1-$V$25)*T159*VLOOKUP(AE165,P154:T163,5)</f>
        <v>2.0757257972880364E-4</v>
      </c>
      <c r="AF171" s="60">
        <f>SQRT($W$39*VLOOKUP(AF165,$P$34:$W$43,8))*(1-$W$25)*T159*VLOOKUP(AF165,P154:T163,5)</f>
        <v>1.6640596020362107E-3</v>
      </c>
      <c r="AG171" s="60">
        <f>SQRT($W$39*VLOOKUP(AG165,$P$34:$W$43,8))*(1-$X$25)*T159*VLOOKUP(AG165,P154:T163,5)</f>
        <v>9.0193307505722622E-4</v>
      </c>
      <c r="AH171" s="60">
        <f>SQRT($W$39*VLOOKUP(AH165,$P$34:$W$43,8))*(1-$Y$25)*T159*VLOOKUP(AH165,P154:T163,5)</f>
        <v>5.5734759638577218E-4</v>
      </c>
      <c r="AI171" s="87">
        <f>SQRT($W$39*VLOOKUP(AI165,$P$34:$W$43,8))*(1-$Z$25)*T159*VLOOKUP(AI165,P154:T163,5)</f>
        <v>8.96953402549771E-4</v>
      </c>
      <c r="AJ171" s="89">
        <f>$X$39*T159</f>
        <v>7.8042814571330032E-7</v>
      </c>
      <c r="AK171" s="59" t="s">
        <v>572</v>
      </c>
      <c r="AL171" s="60">
        <f>-1*AL166*AL167+AL167^2+AL167^3</f>
        <v>-3.044741878138995E-2</v>
      </c>
      <c r="AM171" s="61"/>
      <c r="AN171" s="66" t="s">
        <v>586</v>
      </c>
      <c r="AO171" s="61" t="e">
        <f>SQRT(1-AO170)/SQRT(AO170)*AL173/ABS(AL173)</f>
        <v>#NUM!</v>
      </c>
      <c r="AP171" s="61"/>
      <c r="AQ171" s="50"/>
      <c r="AR171" s="65"/>
      <c r="AS171" s="65"/>
      <c r="AT171" s="65" t="s">
        <v>589</v>
      </c>
      <c r="AU171" s="61">
        <f>AU166</f>
        <v>0.74782527121212494</v>
      </c>
      <c r="AV171" s="81"/>
      <c r="AW171" s="59">
        <v>6</v>
      </c>
      <c r="AX171" s="61">
        <f t="shared" si="49"/>
        <v>0.31801295394703216</v>
      </c>
      <c r="AY171" s="61">
        <f>SUMPRODUCT(T154:T163,$BC$34:$BC$43)</f>
        <v>1.2544519215862608</v>
      </c>
      <c r="AZ171" s="68">
        <f>IF($AA$12,EXP((AX171/AL167)*(AU171-1)-LN(AU171-AL167)-AL166*(2*AY171/AL166-AX171/AL167)*LN((AU171+2.41421536*AL167)/(AU171-0.41421536*AL167))/(AL167*2.82842713)      ),1)</f>
        <v>0.15451901926675293</v>
      </c>
    </row>
    <row r="172" spans="16:52" x14ac:dyDescent="0.25">
      <c r="P172" s="78">
        <v>7</v>
      </c>
      <c r="Q172" s="60"/>
      <c r="R172" s="60"/>
      <c r="S172" s="60">
        <f>$Z$13*$BJ$40/AZ172</f>
        <v>0.39262771830901622</v>
      </c>
      <c r="T172" s="61">
        <f>S172/S176</f>
        <v>0.39263757585118747</v>
      </c>
      <c r="U172" s="62"/>
      <c r="V172" s="62"/>
      <c r="W172" s="60"/>
      <c r="X172" s="63"/>
      <c r="Y172" s="61"/>
      <c r="Z172" s="86">
        <f>SQRT($W$40*VLOOKUP(Z165,$P$34:$W$43,8))*(1-$Q$26)*T160*VLOOKUP(Z165,P154:T163,5)</f>
        <v>1.0202790450018083E-2</v>
      </c>
      <c r="AA172" s="60">
        <f>SQRT($W$40*VLOOKUP(AA165,$P$34:$W$43,8))*(1-$R$26)*T160*VLOOKUP(AA165,P154:T163,5)</f>
        <v>6.4227933397111095E-3</v>
      </c>
      <c r="AB172" s="60">
        <f>SQRT($W$40*VLOOKUP(AB165,$P$34:$W$43,8))*(1-$S$26)*T160*VLOOKUP(AB165,P154:T163,5)</f>
        <v>3.8001942205394658E-3</v>
      </c>
      <c r="AC172" s="60">
        <f>SQRT($W$40*VLOOKUP(AC165,$P$34:$W$43,8))*(1-$T$26)*T160*VLOOKUP(AC165,P154:T163,5)</f>
        <v>2.6402563672916928E-3</v>
      </c>
      <c r="AD172" s="60">
        <f>SQRT($W$40*VLOOKUP(AD165,$P$34:$W$43,8))*(1-$U$26)*T160*VLOOKUP(AD165,P154:T163,5)</f>
        <v>2.5270097703430938E-3</v>
      </c>
      <c r="AE172" s="60">
        <f>SQRT($W$40*VLOOKUP(AE165,$P$34:$W$43,8))*(1-$V$26)*T160*VLOOKUP(AE165,P154:T163,5)</f>
        <v>1.6640596020362109E-3</v>
      </c>
      <c r="AF172" s="60">
        <f>SQRT($W$40*VLOOKUP(AF165,$P$34:$W$43,8))*(1-$W$26)*T160*VLOOKUP(AF165,P154:T163,5)</f>
        <v>1.3611230321576021E-2</v>
      </c>
      <c r="AG172" s="60">
        <f>SQRT($W$40*VLOOKUP(AG165,$P$34:$W$43,8))*(1-$X$26)*T160*VLOOKUP(AG165,P154:T163,5)</f>
        <v>8.4618123440712203E-3</v>
      </c>
      <c r="AH172" s="60">
        <f>SQRT($W$40*VLOOKUP(AH165,$P$34:$W$43,8))*(1-$Y$26)*T160*VLOOKUP(AH165,P154:T163,5)</f>
        <v>3.9655949890614502E-3</v>
      </c>
      <c r="AI172" s="87">
        <f>SQRT($W$40*VLOOKUP(AI165,$P$34:$W$43,8))*(1-$Z$26)*T160*VLOOKUP(AI165,P154:T163,5)</f>
        <v>6.6415553924527001E-3</v>
      </c>
      <c r="AJ172" s="89">
        <f>$X$40*T160</f>
        <v>9.4431185013630878E-6</v>
      </c>
      <c r="AK172" s="82"/>
      <c r="AL172" s="65"/>
      <c r="AM172" s="61"/>
      <c r="AN172" s="66" t="s">
        <v>587</v>
      </c>
      <c r="AO172" s="61" t="e">
        <f>IF(ATAN(AO171)&lt;0,ATAN(AO171)+PI(),ATAN(AO171))</f>
        <v>#NUM!</v>
      </c>
      <c r="AP172" s="61"/>
      <c r="AQ172" s="50"/>
      <c r="AR172" s="65"/>
      <c r="AS172" s="65"/>
      <c r="AT172" s="65"/>
      <c r="AU172" s="65"/>
      <c r="AV172" s="81"/>
      <c r="AW172" s="59">
        <v>7</v>
      </c>
      <c r="AX172" s="61">
        <f t="shared" si="49"/>
        <v>8.4952370925032716E-2</v>
      </c>
      <c r="AY172" s="61">
        <f>SUMPRODUCT(T154:T163,$BD$34:$BD$43)</f>
        <v>0.22122425811922483</v>
      </c>
      <c r="AZ172" s="68">
        <f>IF($AA$13,EXP((AX172/AL167)*(AU171-1)-LN(AU171-AL167)-AL166*(2*AY172/AL166-AX172/AL167)*LN((AU171+2.41421536*AL167)/(AU171-0.41421536*AL167))/(AL167*2.82842713)      ),1)</f>
        <v>1.1029423616027274</v>
      </c>
    </row>
    <row r="173" spans="16:52" x14ac:dyDescent="0.25">
      <c r="P173" s="78">
        <v>8</v>
      </c>
      <c r="Q173" s="60"/>
      <c r="R173" s="60"/>
      <c r="S173" s="60">
        <f>$Z$14*$BJ$41/AZ173</f>
        <v>0.11180077043482188</v>
      </c>
      <c r="T173" s="61">
        <f>S173/S176</f>
        <v>0.11180357737064925</v>
      </c>
      <c r="U173" s="62"/>
      <c r="V173" s="62"/>
      <c r="W173" s="60"/>
      <c r="X173" s="63"/>
      <c r="Y173" s="61"/>
      <c r="Z173" s="86">
        <f>SQRT($W$41*VLOOKUP(Z165,$P$34:$W$43,8))*(1-$Q$27)*T161*VLOOKUP(Z165,P154:T163,5)</f>
        <v>5.8454606423419472E-3</v>
      </c>
      <c r="AA173" s="60">
        <f>SQRT($W$41*VLOOKUP(AA165,$P$34:$W$43,8))*(1-$R$27)*T161*VLOOKUP(AA165,P154:T163,5)</f>
        <v>3.5921239405507779E-3</v>
      </c>
      <c r="AB173" s="60">
        <f>SQRT($W$41*VLOOKUP(AB165,$P$34:$W$43,8))*(1-$S$27)*T161*VLOOKUP(AB165,P154:T163,5)</f>
        <v>2.2242275590286724E-3</v>
      </c>
      <c r="AC173" s="60">
        <f>SQRT($W$41*VLOOKUP(AC165,$P$34:$W$43,8))*(1-$T$27)*T161*VLOOKUP(AC165,P154:T163,5)</f>
        <v>1.5204499261588882E-3</v>
      </c>
      <c r="AD173" s="60">
        <f>SQRT($W$41*VLOOKUP(AD165,$P$34:$W$43,8))*(1-$U$27)*T161*VLOOKUP(AD165,P154:T163,5)</f>
        <v>1.5159590758583167E-3</v>
      </c>
      <c r="AE173" s="60">
        <f>SQRT($W$41*VLOOKUP(AE165,$P$34:$W$43,8))*(1-$V$27)*T161*VLOOKUP(AE165,P154:T163,5)</f>
        <v>9.0193307505722633E-4</v>
      </c>
      <c r="AF173" s="60">
        <f>SQRT($W$41*VLOOKUP(AF165,$P$34:$W$43,8))*(1-$W$27)*T161*VLOOKUP(AF165,P154:T163,5)</f>
        <v>8.4618123440712203E-3</v>
      </c>
      <c r="AG173" s="60">
        <f>SQRT($W$41*VLOOKUP(AG165,$P$34:$W$43,8))*(1-$X$27)*T161*VLOOKUP(AG165,P154:T163,5)</f>
        <v>5.0861304037752011E-3</v>
      </c>
      <c r="AH173" s="60">
        <f>SQRT($W$41*VLOOKUP(AH165,$P$34:$W$43,8))*(1-$Y$27)*T161*VLOOKUP(AH165,P154:T163,5)</f>
        <v>2.657606179138944E-3</v>
      </c>
      <c r="AI173" s="87">
        <f>SQRT($W$41*VLOOKUP(AI165,$P$34:$W$43,8))*(1-$Z$27)*T161*VLOOKUP(AI165,P154:T163,5)</f>
        <v>4.1948701337790927E-3</v>
      </c>
      <c r="AJ173" s="89">
        <f>$X$41*T161</f>
        <v>2.9824789485827592E-6</v>
      </c>
      <c r="AK173" s="59" t="s">
        <v>582</v>
      </c>
      <c r="AL173" s="61">
        <f>AL169*AL170/6-AL171/2-AL169^3/27</f>
        <v>1.9458152524793826E-2</v>
      </c>
      <c r="AM173" s="61"/>
      <c r="AN173" s="66" t="s">
        <v>573</v>
      </c>
      <c r="AO173" s="61" t="e">
        <f>2*SQRT(AL174)*COS(AO172/3)-AL169/3</f>
        <v>#NUM!</v>
      </c>
      <c r="AP173" s="69" t="e">
        <f>AO173^3+AL169*AO173^2+AL170*AO173+AL171</f>
        <v>#NUM!</v>
      </c>
      <c r="AQ173" s="50"/>
      <c r="AR173" s="65"/>
      <c r="AS173" s="65"/>
      <c r="AT173" s="65"/>
      <c r="AU173" s="65"/>
      <c r="AV173" s="81"/>
      <c r="AW173" s="59">
        <v>8</v>
      </c>
      <c r="AX173" s="61">
        <f t="shared" si="49"/>
        <v>9.4229912225680806E-2</v>
      </c>
      <c r="AY173" s="61">
        <f>SUMPRODUCT(T154:T163,$BE$34:$BE$43)</f>
        <v>0.46665545517877088</v>
      </c>
      <c r="AZ173" s="68">
        <f>IF($AA$14,EXP((AX173/AL167)*(AU171-1)-LN(AU171-AL167)-AL166*(2*AY173/AL166-AX173/AL167)*LN((AU171+2.41421536*AL167)/(AU171-0.41421536*AL167))/(AL167*2.82842713)      ),1)</f>
        <v>0.62966872543243269</v>
      </c>
    </row>
    <row r="174" spans="16:52" x14ac:dyDescent="0.25">
      <c r="P174" s="78">
        <v>9</v>
      </c>
      <c r="Q174" s="60"/>
      <c r="R174" s="60"/>
      <c r="S174" s="60">
        <f>$Z$15*$BJ$42/AZ174</f>
        <v>5.5502125144353112E-2</v>
      </c>
      <c r="T174" s="61">
        <f>S174/S176</f>
        <v>5.5503518613315414E-2</v>
      </c>
      <c r="U174" s="62"/>
      <c r="V174" s="62" t="s">
        <v>592</v>
      </c>
      <c r="W174" s="60"/>
      <c r="X174" s="63"/>
      <c r="Y174" s="61"/>
      <c r="Z174" s="86">
        <f>SQRT($W$42*VLOOKUP(Z165,$P$34:$W$43,8))*(1-$Q$28)*T162*VLOOKUP(Z165,P154:T163,5)</f>
        <v>3.4134091122785116E-3</v>
      </c>
      <c r="AA174" s="60">
        <f>SQRT($W$42*VLOOKUP(AA165,$P$34:$W$43,8))*(1-$R$28)*T162*VLOOKUP(AA165,P154:T163,5)</f>
        <v>2.1966795311153691E-3</v>
      </c>
      <c r="AB174" s="60">
        <f>SQRT($W$42*VLOOKUP(AB165,$P$34:$W$43,8))*(1-$S$28)*T162*VLOOKUP(AB165,P154:T163,5)</f>
        <v>1.3409808128322731E-3</v>
      </c>
      <c r="AC174" s="60">
        <f>SQRT($W$42*VLOOKUP(AC165,$P$34:$W$43,8))*(1-$T$28)*T162*VLOOKUP(AC165,P154:T163,5)</f>
        <v>1.0155729622708793E-3</v>
      </c>
      <c r="AD174" s="60">
        <f>SQRT($W$42*VLOOKUP(AD165,$P$34:$W$43,8))*(1-$U$28)*T162*VLOOKUP(AD165,P154:T163,5)</f>
        <v>9.4999908557292037E-4</v>
      </c>
      <c r="AE174" s="60">
        <f>SQRT($W$42*VLOOKUP(AE165,$P$34:$W$43,8))*(1-$V$28)*T162*VLOOKUP(AE165,P154:T163,5)</f>
        <v>5.5734759638577218E-4</v>
      </c>
      <c r="AF174" s="60">
        <f>SQRT($W$42*VLOOKUP(AF165,$P$34:$W$43,8))*(1-$W$28)*T162*VLOOKUP(AF165,P154:T163,5)</f>
        <v>3.9655949890614502E-3</v>
      </c>
      <c r="AG174" s="60">
        <f>SQRT($W$42*VLOOKUP(AG165,$P$34:$W$43,8))*(1-$X$28)*T162*VLOOKUP(AG165,P154:T163,5)</f>
        <v>2.6576061791389444E-3</v>
      </c>
      <c r="AH174" s="60">
        <f>SQRT($W$42*VLOOKUP(AH165,$P$34:$W$43,8))*(1-$Y$28)*T162*VLOOKUP(AH165,P154:T163,5)</f>
        <v>1.7045239212457072E-3</v>
      </c>
      <c r="AI174" s="87">
        <f>SQRT($W$42*VLOOKUP(AI165,$P$34:$W$43,8))*(1-$Z$28)*T162*VLOOKUP(AI165,P154:T163,5)</f>
        <v>2.5703155315148492E-3</v>
      </c>
      <c r="AJ174" s="89">
        <f>$X$42*T162</f>
        <v>1.4992681018989912E-6</v>
      </c>
      <c r="AK174" s="59" t="s">
        <v>558</v>
      </c>
      <c r="AL174" s="61">
        <f>AL169^2/9-AL170/3</f>
        <v>3.8928510993029672E-2</v>
      </c>
      <c r="AM174" s="61"/>
      <c r="AN174" s="66" t="s">
        <v>574</v>
      </c>
      <c r="AO174" s="61" t="e">
        <f>2*SQRT(AL174)*COS((AO172+2*PI())/3)-AL169/3</f>
        <v>#NUM!</v>
      </c>
      <c r="AP174" s="69" t="e">
        <f>AO174^3+AO174^2*AL169+AO174*AL170+AL171</f>
        <v>#NUM!</v>
      </c>
      <c r="AQ174" s="50"/>
      <c r="AR174" s="65"/>
      <c r="AS174" s="50"/>
      <c r="AT174" s="65"/>
      <c r="AU174" s="65"/>
      <c r="AV174" s="81"/>
      <c r="AW174" s="59">
        <v>9</v>
      </c>
      <c r="AX174" s="61">
        <f t="shared" si="49"/>
        <v>9.5418812217132221E-2</v>
      </c>
      <c r="AY174" s="61">
        <f>SUMPRODUCT(T154:T163,$BF$34:$BF$43)</f>
        <v>0.53194231246484891</v>
      </c>
      <c r="AZ174" s="68">
        <f>IF($AA$15,EXP((AX174/AL167)*(AU171-1)-LN(AU171-AL167)-AL166*(2*AY174/AL166-AX174/AL167)*LN((AU171+2.41421536*AL167)/(AU171-0.41421536*AL167))/(AL167*2.82842713)      ),1)</f>
        <v>0.54103527107062033</v>
      </c>
    </row>
    <row r="175" spans="16:52" x14ac:dyDescent="0.25">
      <c r="P175" s="78">
        <v>10</v>
      </c>
      <c r="Q175" s="60"/>
      <c r="R175" s="60"/>
      <c r="S175" s="60">
        <f>$Z$16*$BJ$43/AZ175</f>
        <v>8.8836771854689314E-2</v>
      </c>
      <c r="T175" s="61">
        <f>S175/S176</f>
        <v>8.8839002242876594E-2</v>
      </c>
      <c r="U175" s="62"/>
      <c r="V175" s="96">
        <f>ABS(S164-S176)</f>
        <v>1.463750343155823E-9</v>
      </c>
      <c r="W175" s="60"/>
      <c r="X175" s="63"/>
      <c r="Y175" s="61"/>
      <c r="Z175" s="86">
        <f>SQRT($W$43*VLOOKUP(Z165,$P$34:$W$43,8))*(1-$Q$29)*T163*VLOOKUP(Z165,P154:T163,5)</f>
        <v>5.4984089761824029E-3</v>
      </c>
      <c r="AA175" s="60">
        <f>SQRT($W$43*VLOOKUP(AA165,$P$34:$W$43,8))*(1-$R$29)*T163*VLOOKUP(AA165,P154:T163,5)</f>
        <v>3.5812965807387504E-3</v>
      </c>
      <c r="AB175" s="60">
        <f>SQRT($W$43*VLOOKUP(AB165,$P$34:$W$43,8))*(1-$S$29)*T163*VLOOKUP(AB165,P154:T163,5)</f>
        <v>2.2167455025067242E-3</v>
      </c>
      <c r="AC175" s="60">
        <f>SQRT($W$43*VLOOKUP(AC165,$P$34:$W$43,8))*(1-$T$29)*T163*VLOOKUP(AC165,P154:T163,5)</f>
        <v>1.3902235738781907E-3</v>
      </c>
      <c r="AD175" s="60">
        <f>SQRT($W$43*VLOOKUP(AD165,$P$34:$W$43,8))*(1-$U$29)*T163*VLOOKUP(AD165,P154:T163,5)</f>
        <v>1.5038203244772037E-3</v>
      </c>
      <c r="AE175" s="60">
        <f>SQRT($W$43*VLOOKUP(AE165,$P$34:$W$43,8))*(1-$V$29)*T163*VLOOKUP(AE165,P154:T163,5)</f>
        <v>8.96953402549771E-4</v>
      </c>
      <c r="AF175" s="60">
        <f>SQRT($W$43*VLOOKUP(AF165,$P$34:$W$43,8))*(1-$W$29)*T163*VLOOKUP(AF165,P154:T163,5)</f>
        <v>6.6415553924527001E-3</v>
      </c>
      <c r="AG175" s="60">
        <f>SQRT($W$43*VLOOKUP(AG165,$P$34:$W$43,8))*(1-$X$29)*T163*VLOOKUP(AG165,P154:T163,5)</f>
        <v>4.1948701337790927E-3</v>
      </c>
      <c r="AH175" s="60">
        <f>SQRT($W$43*VLOOKUP(AH165,$P$34:$W$43,8))*(1-$Y$29)*T163*VLOOKUP(AH165,P154:T163,5)</f>
        <v>2.5703155315148492E-3</v>
      </c>
      <c r="AI175" s="87">
        <f>SQRT($W$43*VLOOKUP(AI165,$P$34:$W$43,8))*(1-$Z$29)*T163*VLOOKUP(AI165,P154:T163,5)</f>
        <v>3.8758751632645065E-3</v>
      </c>
      <c r="AJ175" s="89">
        <f>$X$43*T163</f>
        <v>3.2225598454337704E-6</v>
      </c>
      <c r="AK175" s="59" t="s">
        <v>72</v>
      </c>
      <c r="AL175" s="63">
        <f>AL173^2-AL174^3</f>
        <v>3.1962630643296352E-4</v>
      </c>
      <c r="AM175" s="61"/>
      <c r="AN175" s="66" t="s">
        <v>575</v>
      </c>
      <c r="AO175" s="61" t="e">
        <f>2*SQRT(AL174)*COS((AO172+4*PI())/3)-AL169/3</f>
        <v>#NUM!</v>
      </c>
      <c r="AP175" s="69" t="e">
        <f>AO175^3+AO175^2*AL169+AL170*AO175+AL171</f>
        <v>#NUM!</v>
      </c>
      <c r="AQ175" s="50"/>
      <c r="AR175" s="65"/>
      <c r="AS175" s="50"/>
      <c r="AT175" s="65"/>
      <c r="AU175" s="65"/>
      <c r="AV175" s="81"/>
      <c r="AW175" s="59">
        <v>10</v>
      </c>
      <c r="AX175" s="61">
        <f t="shared" si="49"/>
        <v>0.12813543860615031</v>
      </c>
      <c r="AY175" s="61">
        <f>SUMPRODUCT(T154:T163,$BG$34:$BG$43)</f>
        <v>0.52806497775541994</v>
      </c>
      <c r="AZ175" s="68">
        <f>IF($AA$16,EXP((AX175/AL167)*(AU171-1)-LN(AU171-AL167)-AL166*(2*AY175/AL166-AX175/AL167)*LN((AU171+2.41421536*AL167)/(AU171-0.41421536*AL167))/(AL167*2.82842713)      ),1)</f>
        <v>0.58355919022457592</v>
      </c>
    </row>
    <row r="176" spans="16:52" x14ac:dyDescent="0.25">
      <c r="P176" s="79"/>
      <c r="Q176" s="71"/>
      <c r="R176" s="71"/>
      <c r="S176" s="94">
        <f>SUM(S166:S175)</f>
        <v>0.99997489404280815</v>
      </c>
      <c r="T176" s="72">
        <f>SUM(T166:T175)</f>
        <v>0.99999999999999989</v>
      </c>
      <c r="U176" s="73"/>
      <c r="V176" s="73"/>
      <c r="W176" s="73"/>
      <c r="X176" s="73"/>
      <c r="Y176" s="73"/>
      <c r="Z176" s="70"/>
      <c r="AA176" s="73"/>
      <c r="AB176" s="73"/>
      <c r="AC176" s="73"/>
      <c r="AD176" s="73"/>
      <c r="AE176" s="73"/>
      <c r="AF176" s="73"/>
      <c r="AG176" s="73"/>
      <c r="AH176" s="73"/>
      <c r="AI176" s="88">
        <f>SUM(Z166:AI175)</f>
        <v>0.27650352338212819</v>
      </c>
      <c r="AJ176" s="91">
        <f>SUM(AJ166:AJ175)</f>
        <v>3.0752366799158815E-5</v>
      </c>
      <c r="AK176" s="70"/>
      <c r="AL176" s="73"/>
      <c r="AM176" s="74"/>
      <c r="AN176" s="75"/>
      <c r="AO176" s="74"/>
      <c r="AP176" s="74"/>
      <c r="AQ176" s="76"/>
      <c r="AR176" s="73"/>
      <c r="AS176" s="76"/>
      <c r="AT176" s="73"/>
      <c r="AU176" s="73"/>
      <c r="AV176" s="80"/>
      <c r="AW176" s="70"/>
      <c r="AX176" s="73"/>
      <c r="AY176" s="73"/>
      <c r="AZ176" s="80"/>
    </row>
    <row r="177" spans="16:52" x14ac:dyDescent="0.25">
      <c r="P177" s="92">
        <f>P165+1</f>
        <v>12</v>
      </c>
      <c r="Q177" s="55"/>
      <c r="R177" s="55"/>
      <c r="S177" s="55"/>
      <c r="T177" s="55" t="s">
        <v>560</v>
      </c>
      <c r="U177" s="56"/>
      <c r="V177" s="56"/>
      <c r="W177" s="57"/>
      <c r="X177" s="57"/>
      <c r="Y177" s="57"/>
      <c r="Z177" s="54">
        <v>1</v>
      </c>
      <c r="AA177" s="55">
        <v>2</v>
      </c>
      <c r="AB177" s="55">
        <v>3</v>
      </c>
      <c r="AC177" s="55">
        <v>4</v>
      </c>
      <c r="AD177" s="55">
        <v>5</v>
      </c>
      <c r="AE177" s="55">
        <v>6</v>
      </c>
      <c r="AF177" s="55">
        <v>7</v>
      </c>
      <c r="AG177" s="55">
        <v>8</v>
      </c>
      <c r="AH177" s="55">
        <v>9</v>
      </c>
      <c r="AI177" s="58">
        <v>10</v>
      </c>
      <c r="AJ177" s="90"/>
      <c r="AK177" s="54"/>
      <c r="AL177" s="55"/>
      <c r="AM177" s="55"/>
      <c r="AN177" s="55"/>
      <c r="AO177" s="55"/>
      <c r="AP177" s="55"/>
      <c r="AQ177" s="55"/>
      <c r="AR177" s="55"/>
      <c r="AS177" s="55"/>
      <c r="AT177" s="55"/>
      <c r="AU177" s="55"/>
      <c r="AV177" s="58"/>
      <c r="AW177" s="54"/>
      <c r="AX177" s="55" t="s">
        <v>565</v>
      </c>
      <c r="AY177" s="55" t="s">
        <v>577</v>
      </c>
      <c r="AZ177" s="58" t="s">
        <v>590</v>
      </c>
    </row>
    <row r="178" spans="16:52" x14ac:dyDescent="0.25">
      <c r="P178" s="78">
        <v>1</v>
      </c>
      <c r="Q178" s="60"/>
      <c r="R178" s="60"/>
      <c r="S178" s="60">
        <f>$Z$7*$BJ$34/AZ178</f>
        <v>0.19915727975339176</v>
      </c>
      <c r="T178" s="61">
        <f>S178/S188</f>
        <v>0.19916227985956181</v>
      </c>
      <c r="U178" s="62"/>
      <c r="V178" s="62"/>
      <c r="W178" s="60"/>
      <c r="X178" s="63"/>
      <c r="Y178" s="61"/>
      <c r="Z178" s="86">
        <f>SQRT($W$34*VLOOKUP(Z177,$P$34:$W$43,8))*(1-$Q$20)*T166*VLOOKUP(Z177,P166:T175,5)</f>
        <v>8.1466025236127775E-3</v>
      </c>
      <c r="AA178" s="60">
        <f>SQRT($W$34*VLOOKUP(AA177,$P$34:$W$43,8))*(1-$R$20)*T166*VLOOKUP(AA177,P166:T175,5)</f>
        <v>5.2524896597862698E-3</v>
      </c>
      <c r="AB178" s="60">
        <f>SQRT($W$34*VLOOKUP(AB177,$P$34:$W$43,8))*(1-$S$20)*T166*VLOOKUP(AB177,P166:T175,5)</f>
        <v>3.1689853710399223E-3</v>
      </c>
      <c r="AC178" s="60">
        <f>SQRT($W$34*VLOOKUP(AC177,$P$34:$W$43,8))*(1-$T$20)*T166*VLOOKUP(AC177,P166:T175,5)</f>
        <v>2.190873087657703E-3</v>
      </c>
      <c r="AD178" s="60">
        <f>SQRT($W$34*VLOOKUP(AD177,$P$34:$W$43,8))*(1-$U$20)*T166*VLOOKUP(AD177,P166:T175,5)</f>
        <v>2.1245699130917782E-3</v>
      </c>
      <c r="AE178" s="60">
        <f>SQRT($W$34*VLOOKUP(AE177,$P$34:$W$43,8))*(1-$V$20)*T166*VLOOKUP(AE177,P166:T175,5)</f>
        <v>1.2706160656478203E-3</v>
      </c>
      <c r="AF178" s="60">
        <f>SQRT($W$34*VLOOKUP(AF177,$P$34:$W$43,8))*(1-$W$20)*T166*VLOOKUP(AF177,P166:T175,5)</f>
        <v>1.0202449040332606E-2</v>
      </c>
      <c r="AG178" s="60">
        <f>SQRT($W$34*VLOOKUP(AG177,$P$34:$W$43,8))*(1-$X$20)*T166*VLOOKUP(AG177,P166:T175,5)</f>
        <v>5.8454692918920451E-3</v>
      </c>
      <c r="AH178" s="60">
        <f>SQRT($W$34*VLOOKUP(AH177,$P$34:$W$43,8))*(1-$Y$20)*T166*VLOOKUP(AH177,P166:T175,5)</f>
        <v>3.4134779947264486E-3</v>
      </c>
      <c r="AI178" s="87">
        <f>SQRT($W$34*VLOOKUP(AI177,$P$34:$W$43,8))*(1-$Z$20)*T166*VLOOKUP(AI177,P166:T175,5)</f>
        <v>5.4984784068525553E-3</v>
      </c>
      <c r="AJ178" s="89">
        <f>$X$34*T166</f>
        <v>5.3379312454846061E-6</v>
      </c>
      <c r="AK178" s="59" t="s">
        <v>69</v>
      </c>
      <c r="AL178" s="60">
        <f>$Q$44*AI188*100000/($T$3*$AE$9)^2</f>
        <v>0.40073072766998669</v>
      </c>
      <c r="AM178" s="65" t="s">
        <v>583</v>
      </c>
      <c r="AN178" s="66" t="s">
        <v>573</v>
      </c>
      <c r="AO178" s="61">
        <f>(AL185+SQRT(AL187))^(1/3)+(AL185-SQRT(AL187))^(1/3)-AL181/3</f>
        <v>0.74781321206193752</v>
      </c>
      <c r="AP178" s="63">
        <f>AO178^3+AL181*AO178^2+AL182*AO178+AL183</f>
        <v>3.8163916471489756E-17</v>
      </c>
      <c r="AQ178" s="65" t="s">
        <v>573</v>
      </c>
      <c r="AR178" s="61">
        <f>IF(AL187&gt;=0,AO178,AO185)</f>
        <v>0.74781321206193752</v>
      </c>
      <c r="AS178" s="61">
        <f>IF(AR178&lt;AR179,AR179,AR178)</f>
        <v>0.74781321206193752</v>
      </c>
      <c r="AT178" s="61">
        <f>AS178</f>
        <v>0.74781321206193752</v>
      </c>
      <c r="AU178" s="67">
        <f>IF(AT178&lt;AT179,AT179,AT178)</f>
        <v>0.74781321206193752</v>
      </c>
      <c r="AV178" s="81"/>
      <c r="AW178" s="59">
        <v>1</v>
      </c>
      <c r="AX178" s="61">
        <f>AX166</f>
        <v>9.4673405543509462E-2</v>
      </c>
      <c r="AY178" s="61">
        <f>SUMPRODUCT(T166:T175,$AX$34:$AX$43)</f>
        <v>0.3428314354531613</v>
      </c>
      <c r="AZ178" s="68">
        <f>IF($AA$7,EXP((AX178/AL179)*(AU183-1)-LN(AU183-AL179)-AL178*(2*AY178/AL178-AX178/AL179)*LN((AU183+2.41421536*AL179)/(AU183-0.41421536*AL179))/(AL179*2.82842713)      ),1)</f>
        <v>0.84423316934159121</v>
      </c>
    </row>
    <row r="179" spans="16:52" x14ac:dyDescent="0.25">
      <c r="P179" s="78">
        <v>2</v>
      </c>
      <c r="Q179" s="60"/>
      <c r="R179" s="60"/>
      <c r="S179" s="60">
        <f>$Z$8*$BJ$35/AZ179</f>
        <v>7.3921335312964284E-2</v>
      </c>
      <c r="T179" s="61">
        <f>S179/S188</f>
        <v>7.3923191205579677E-2</v>
      </c>
      <c r="U179" s="62"/>
      <c r="V179" s="62"/>
      <c r="W179" s="60"/>
      <c r="X179" s="63"/>
      <c r="Y179" s="61"/>
      <c r="Z179" s="86">
        <f>SQRT($W$35*VLOOKUP(Z177,$P$34:$W$43,8))*(1-$Q$21)*T167*VLOOKUP(Z177,P166:T175,5)</f>
        <v>5.252489659786269E-3</v>
      </c>
      <c r="AA179" s="60">
        <f>SQRT($W$35*VLOOKUP(AA177,$P$34:$W$43,8))*(1-$R$21)*T167*VLOOKUP(AA177,P166:T175,5)</f>
        <v>3.3689803993039186E-3</v>
      </c>
      <c r="AB179" s="60">
        <f>SQRT($W$35*VLOOKUP(AB177,$P$34:$W$43,8))*(1-$S$21)*T167*VLOOKUP(AB177,P166:T175,5)</f>
        <v>2.0645543057547771E-3</v>
      </c>
      <c r="AC179" s="60">
        <f>SQRT($W$35*VLOOKUP(AC177,$P$34:$W$43,8))*(1-$T$21)*T167*VLOOKUP(AC177,P166:T175,5)</f>
        <v>1.2908075629063077E-3</v>
      </c>
      <c r="AD179" s="60">
        <f>SQRT($W$35*VLOOKUP(AD177,$P$34:$W$43,8))*(1-$U$21)*T167*VLOOKUP(AD177,P166:T175,5)</f>
        <v>1.411545229858448E-3</v>
      </c>
      <c r="AE179" s="60">
        <f>SQRT($W$35*VLOOKUP(AE177,$P$34:$W$43,8))*(1-$V$21)*T167*VLOOKUP(AE177,P166:T175,5)</f>
        <v>8.2981251348726798E-4</v>
      </c>
      <c r="AF179" s="60">
        <f>SQRT($W$35*VLOOKUP(AF177,$P$34:$W$43,8))*(1-$W$21)*T167*VLOOKUP(AF177,P166:T175,5)</f>
        <v>6.4227910269984145E-3</v>
      </c>
      <c r="AG179" s="60">
        <f>SQRT($W$35*VLOOKUP(AG177,$P$34:$W$43,8))*(1-$X$21)*T167*VLOOKUP(AG177,P166:T175,5)</f>
        <v>3.5922481675652864E-3</v>
      </c>
      <c r="AH179" s="60">
        <f>SQRT($W$35*VLOOKUP(AH177,$P$34:$W$43,8))*(1-$Y$21)*T167*VLOOKUP(AH177,P166:T175,5)</f>
        <v>2.1967965790683831E-3</v>
      </c>
      <c r="AI179" s="87">
        <f>SQRT($W$35*VLOOKUP(AI177,$P$34:$W$43,8))*(1-$Z$21)*T167*VLOOKUP(AI177,P166:T175,5)</f>
        <v>3.5814603578764102E-3</v>
      </c>
      <c r="AJ179" s="89">
        <f>$X$35*T167</f>
        <v>2.9901672891010637E-6</v>
      </c>
      <c r="AK179" s="59" t="s">
        <v>65</v>
      </c>
      <c r="AL179" s="60">
        <f>AJ188*$Q$44*100000/($T$3*$AE$9)</f>
        <v>0.10862915578958281</v>
      </c>
      <c r="AM179" s="61"/>
      <c r="AN179" s="66" t="s">
        <v>574</v>
      </c>
      <c r="AO179" s="66" t="e">
        <f>1/0</f>
        <v>#DIV/0!</v>
      </c>
      <c r="AP179" s="61"/>
      <c r="AQ179" s="65" t="s">
        <v>574</v>
      </c>
      <c r="AR179" s="66">
        <f>IF(AL187&gt;=0,0,AO186)</f>
        <v>0</v>
      </c>
      <c r="AS179" s="61">
        <f>IF(AR178&lt;AR179,AR178,AR179)</f>
        <v>0</v>
      </c>
      <c r="AT179" s="61">
        <f>IF(AS179&lt;AS180,AS180,AS179)</f>
        <v>0</v>
      </c>
      <c r="AU179" s="67">
        <f>IF(AT178&lt;AT179,AT178,AT179)</f>
        <v>0</v>
      </c>
      <c r="AV179" s="81"/>
      <c r="AW179" s="59">
        <v>2</v>
      </c>
      <c r="AX179" s="61">
        <f t="shared" ref="AX179:AX187" si="50">AX167</f>
        <v>0.14288378647094405</v>
      </c>
      <c r="AY179" s="61">
        <f>SUMPRODUCT(T166:T175,$AY$34:$AY$43)</f>
        <v>0.58836996141717268</v>
      </c>
      <c r="AZ179" s="68">
        <f>IF($AA$8,EXP((AX179/AL179)*(AU183-1)-LN(AU183-AL179)-AL178*(2*AY179/AL178-AX179/AL179)*LN((AU183+2.41421536*AL179)/(AU183-0.41421536*AL179))/(AL179*2.82842713)      ),1)</f>
        <v>0.52153275022741474</v>
      </c>
    </row>
    <row r="180" spans="16:52" x14ac:dyDescent="0.25">
      <c r="P180" s="78">
        <v>3</v>
      </c>
      <c r="Q180" s="60"/>
      <c r="R180" s="60"/>
      <c r="S180" s="60">
        <f>$Z$9*$BJ$36/AZ180</f>
        <v>3.3101560243877927E-2</v>
      </c>
      <c r="T180" s="61">
        <f>S180/S188</f>
        <v>3.3102391302204381E-2</v>
      </c>
      <c r="U180" s="62"/>
      <c r="V180" s="62"/>
      <c r="W180" s="60"/>
      <c r="X180" s="63"/>
      <c r="Y180" s="61"/>
      <c r="Z180" s="86">
        <f>SQRT($W$36*VLOOKUP(Z177,$P$34:$W$43,8))*(1-$Q$22)*T168*VLOOKUP(Z177,P166:T175,5)</f>
        <v>3.1689853710399228E-3</v>
      </c>
      <c r="AA180" s="60">
        <f>SQRT($W$36*VLOOKUP(AA177,$P$34:$W$43,8))*(1-$R$22)*T168*VLOOKUP(AA177,P166:T175,5)</f>
        <v>2.0645543057547771E-3</v>
      </c>
      <c r="AB180" s="60">
        <f>SQRT($W$36*VLOOKUP(AB177,$P$34:$W$43,8))*(1-$S$22)*T168*VLOOKUP(AB177,P166:T175,5)</f>
        <v>1.2679733082840588E-3</v>
      </c>
      <c r="AC180" s="60">
        <f>SQRT($W$36*VLOOKUP(AC177,$P$34:$W$43,8))*(1-$T$22)*T168*VLOOKUP(AC177,P166:T175,5)</f>
        <v>8.7309870218705264E-4</v>
      </c>
      <c r="AD180" s="60">
        <f>SQRT($W$36*VLOOKUP(AD177,$P$34:$W$43,8))*(1-$U$22)*T168*VLOOKUP(AD177,P166:T175,5)</f>
        <v>8.6691176667657438E-4</v>
      </c>
      <c r="AE180" s="60">
        <f>SQRT($W$36*VLOOKUP(AE177,$P$34:$W$43,8))*(1-$V$22)*T168*VLOOKUP(AE177,P166:T175,5)</f>
        <v>4.9938247095618424E-4</v>
      </c>
      <c r="AF180" s="60">
        <f>SQRT($W$36*VLOOKUP(AF177,$P$34:$W$43,8))*(1-$W$22)*T168*VLOOKUP(AF177,P166:T175,5)</f>
        <v>3.800304765479066E-3</v>
      </c>
      <c r="AG180" s="60">
        <f>SQRT($W$36*VLOOKUP(AG177,$P$34:$W$43,8))*(1-$X$22)*T168*VLOOKUP(AG177,P166:T175,5)</f>
        <v>2.2243699842368504E-3</v>
      </c>
      <c r="AH180" s="60">
        <f>SQRT($W$36*VLOOKUP(AH177,$P$34:$W$43,8))*(1-$Y$22)*T168*VLOOKUP(AH177,P166:T175,5)</f>
        <v>1.3410917588561708E-3</v>
      </c>
      <c r="AI180" s="87">
        <f>SQRT($W$36*VLOOKUP(AI177,$P$34:$W$43,8))*(1-$Z$22)*T168*VLOOKUP(AI177,P166:T175,5)</f>
        <v>2.2169121617879456E-3</v>
      </c>
      <c r="AJ180" s="89">
        <f>$X$36*T168</f>
        <v>1.8650893732590896E-6</v>
      </c>
      <c r="AK180" s="82"/>
      <c r="AL180" s="65"/>
      <c r="AM180" s="61"/>
      <c r="AN180" s="66" t="s">
        <v>575</v>
      </c>
      <c r="AO180" s="66" t="e">
        <f>1/0</f>
        <v>#DIV/0!</v>
      </c>
      <c r="AP180" s="61"/>
      <c r="AQ180" s="65" t="s">
        <v>575</v>
      </c>
      <c r="AR180" s="66">
        <f>IF(AL187&gt;=0,0,AO187)</f>
        <v>0</v>
      </c>
      <c r="AS180" s="61">
        <f>AR180</f>
        <v>0</v>
      </c>
      <c r="AT180" s="61">
        <f>IF(AS179&lt;AS180,AS179,AS180)</f>
        <v>0</v>
      </c>
      <c r="AU180" s="67">
        <f>AT180</f>
        <v>0</v>
      </c>
      <c r="AV180" s="81"/>
      <c r="AW180" s="59">
        <v>3</v>
      </c>
      <c r="AX180" s="61">
        <f t="shared" si="50"/>
        <v>0.1990278447156619</v>
      </c>
      <c r="AY180" s="61">
        <f>SUMPRODUCT(T166:T175,$AZ$34:$AZ$43)</f>
        <v>0.80223233131811422</v>
      </c>
      <c r="AZ180" s="68">
        <f>IF($AA$9,EXP((AX180/AL179)*(AU183-1)-LN(AU183-AL179)-AL178*(2*AY180/AL178-AX180/AL179)*LN((AU183+2.41421536*AL179)/(AU183-0.41421536*AL179))/(AL179*2.82842713)      ),1)</f>
        <v>0.35284344506493742</v>
      </c>
    </row>
    <row r="181" spans="16:52" x14ac:dyDescent="0.25">
      <c r="P181" s="78">
        <v>4</v>
      </c>
      <c r="Q181" s="60"/>
      <c r="R181" s="60"/>
      <c r="S181" s="60">
        <f>$Z$10*$BJ$37/AZ181</f>
        <v>1.8033241491394191E-2</v>
      </c>
      <c r="T181" s="61">
        <f>S181/S188</f>
        <v>1.8033694239705269E-2</v>
      </c>
      <c r="U181" s="62"/>
      <c r="V181" s="62"/>
      <c r="W181" s="60"/>
      <c r="X181" s="63"/>
      <c r="Y181" s="61"/>
      <c r="Z181" s="86">
        <f>SQRT($W$37*VLOOKUP(Z177,$P$34:$W$43,8))*(1-$Q$23)*T169*VLOOKUP(Z177,P166:T175,5)</f>
        <v>2.190873087657703E-3</v>
      </c>
      <c r="AA181" s="60">
        <f>SQRT($W$37*VLOOKUP(AA177,$P$34:$W$43,8))*(1-$R$23)*T169*VLOOKUP(AA177,P166:T175,5)</f>
        <v>1.2908075629063077E-3</v>
      </c>
      <c r="AB181" s="60">
        <f>SQRT($W$37*VLOOKUP(AB177,$P$34:$W$43,8))*(1-$S$23)*T169*VLOOKUP(AB177,P166:T175,5)</f>
        <v>8.7309870218705275E-4</v>
      </c>
      <c r="AC181" s="60">
        <f>SQRT($W$37*VLOOKUP(AC177,$P$34:$W$43,8))*(1-$T$23)*T169*VLOOKUP(AC177,P166:T175,5)</f>
        <v>6.051843063526334E-4</v>
      </c>
      <c r="AD181" s="60">
        <f>SQRT($W$37*VLOOKUP(AD177,$P$34:$W$43,8))*(1-$U$23)*T169*VLOOKUP(AD177,P166:T175,5)</f>
        <v>5.9451525063313989E-4</v>
      </c>
      <c r="AE181" s="60">
        <f>SQRT($W$37*VLOOKUP(AE177,$P$34:$W$43,8))*(1-$V$23)*T169*VLOOKUP(AE177,P166:T175,5)</f>
        <v>3.2823608968605836E-4</v>
      </c>
      <c r="AF181" s="60">
        <f>SQRT($W$37*VLOOKUP(AF177,$P$34:$W$43,8))*(1-$W$23)*T169*VLOOKUP(AF177,P166:T175,5)</f>
        <v>2.6403948112907732E-3</v>
      </c>
      <c r="AG181" s="60">
        <f>SQRT($W$37*VLOOKUP(AG177,$P$34:$W$43,8))*(1-$X$23)*T169*VLOOKUP(AG177,P166:T175,5)</f>
        <v>1.5205827844501358E-3</v>
      </c>
      <c r="AH181" s="60">
        <f>SQRT($W$37*VLOOKUP(AH177,$P$34:$W$43,8))*(1-$Y$23)*T169*VLOOKUP(AH177,P166:T175,5)</f>
        <v>1.0156806970584946E-3</v>
      </c>
      <c r="AI181" s="87">
        <f>SQRT($W$37*VLOOKUP(AI177,$P$34:$W$43,8))*(1-$Z$23)*T169*VLOOKUP(AI177,P166:T175,5)</f>
        <v>1.39036055200958E-3</v>
      </c>
      <c r="AJ181" s="89">
        <f>$X$37*T169</f>
        <v>1.3053585354033546E-6</v>
      </c>
      <c r="AK181" s="59" t="s">
        <v>570</v>
      </c>
      <c r="AL181" s="60">
        <f>AL179-1</f>
        <v>-0.89137084421041723</v>
      </c>
      <c r="AM181" s="61"/>
      <c r="AN181" s="66"/>
      <c r="AO181" s="61"/>
      <c r="AP181" s="61"/>
      <c r="AQ181" s="50"/>
      <c r="AR181" s="65"/>
      <c r="AS181" s="65"/>
      <c r="AT181" s="65"/>
      <c r="AU181" s="65"/>
      <c r="AV181" s="81"/>
      <c r="AW181" s="59">
        <v>4</v>
      </c>
      <c r="AX181" s="61">
        <f t="shared" si="50"/>
        <v>0.25569541720662459</v>
      </c>
      <c r="AY181" s="61">
        <f>SUMPRODUCT(T166:T175,$BA$34:$BA$43)</f>
        <v>1.0005268064111761</v>
      </c>
      <c r="AZ181" s="68">
        <f>IF($AA$10,EXP((AX181/AL179)*(AU183-1)-LN(AU183-AL179)-AL178*(2*AY181/AL178-AX181/AL179)*LN((AU183+2.41421536*AL179)/(AU183-0.41421536*AL179))/(AL179*2.82842713)      ),1)</f>
        <v>0.24791688936730077</v>
      </c>
    </row>
    <row r="182" spans="16:52" x14ac:dyDescent="0.25">
      <c r="P182" s="78">
        <v>5</v>
      </c>
      <c r="Q182" s="60"/>
      <c r="R182" s="60"/>
      <c r="S182" s="60">
        <f>$Z$11*$BJ$38/AZ182</f>
        <v>1.8326936841573771E-2</v>
      </c>
      <c r="T182" s="61">
        <f>S182/S188</f>
        <v>1.8327396963493961E-2</v>
      </c>
      <c r="U182" s="62"/>
      <c r="V182" s="62"/>
      <c r="W182" s="60"/>
      <c r="X182" s="63"/>
      <c r="Y182" s="61"/>
      <c r="Z182" s="86">
        <f>SQRT($W$38*VLOOKUP(Z177,$P$34:$W$43,8))*(1-$Q$24)*T170*VLOOKUP(Z177,P166:T175,5)</f>
        <v>2.1245699130917782E-3</v>
      </c>
      <c r="AA182" s="60">
        <f>SQRT($W$38*VLOOKUP(AA177,$P$34:$W$43,8))*(1-$R$24)*T170*VLOOKUP(AA177,P166:T175,5)</f>
        <v>1.411545229858448E-3</v>
      </c>
      <c r="AB182" s="60">
        <f>SQRT($W$38*VLOOKUP(AB177,$P$34:$W$43,8))*(1-$S$24)*T170*VLOOKUP(AB177,P166:T175,5)</f>
        <v>8.6691176667657427E-4</v>
      </c>
      <c r="AC182" s="60">
        <f>SQRT($W$38*VLOOKUP(AC177,$P$34:$W$43,8))*(1-$T$24)*T170*VLOOKUP(AC177,P166:T175,5)</f>
        <v>5.9451525063313989E-4</v>
      </c>
      <c r="AD182" s="60">
        <f>SQRT($W$38*VLOOKUP(AD177,$P$34:$W$43,8))*(1-$U$24)*T170*VLOOKUP(AD177,P166:T175,5)</f>
        <v>5.8356733706805349E-4</v>
      </c>
      <c r="AE182" s="60">
        <f>SQRT($W$38*VLOOKUP(AE177,$P$34:$W$43,8))*(1-$V$24)*T170*VLOOKUP(AE177,P166:T175,5)</f>
        <v>3.480783429450397E-4</v>
      </c>
      <c r="AF182" s="60">
        <f>SQRT($W$38*VLOOKUP(AF177,$P$34:$W$43,8))*(1-$W$24)*T170*VLOOKUP(AF177,P166:T175,5)</f>
        <v>2.5271433194156197E-3</v>
      </c>
      <c r="AG182" s="60">
        <f>SQRT($W$38*VLOOKUP(AG177,$P$34:$W$43,8))*(1-$X$24)*T170*VLOOKUP(AG177,P166:T175,5)</f>
        <v>1.5160921676057358E-3</v>
      </c>
      <c r="AH182" s="60">
        <f>SQRT($W$38*VLOOKUP(AH177,$P$34:$W$43,8))*(1-$Y$24)*T170*VLOOKUP(AH177,P166:T175,5)</f>
        <v>9.5010025632126613E-4</v>
      </c>
      <c r="AI182" s="87">
        <f>SQRT($W$38*VLOOKUP(AI177,$P$34:$W$43,8))*(1-$Z$24)*T170*VLOOKUP(AI177,P166:T175,5)</f>
        <v>1.5039691161137382E-3</v>
      </c>
      <c r="AJ182" s="89">
        <f>$X$38*T170</f>
        <v>1.3263188080782844E-6</v>
      </c>
      <c r="AK182" s="59" t="s">
        <v>571</v>
      </c>
      <c r="AL182" s="60">
        <f>AL178-3*AL179*AL179-2*AL179</f>
        <v>0.1480715356281487</v>
      </c>
      <c r="AM182" s="61" t="s">
        <v>584</v>
      </c>
      <c r="AN182" s="66" t="s">
        <v>585</v>
      </c>
      <c r="AO182" s="61">
        <f>AL185^2/AL186^3</f>
        <v>6.4191570532333291</v>
      </c>
      <c r="AP182" s="61"/>
      <c r="AQ182" s="50"/>
      <c r="AR182" s="65"/>
      <c r="AS182" s="65"/>
      <c r="AT182" s="65"/>
      <c r="AU182" s="65"/>
      <c r="AV182" s="81"/>
      <c r="AW182" s="59">
        <v>5</v>
      </c>
      <c r="AX182" s="61">
        <f t="shared" si="50"/>
        <v>0.25563778751671645</v>
      </c>
      <c r="AY182" s="61">
        <f>SUMPRODUCT(T166:T175,$BB$34:$BB$43)</f>
        <v>0.98265534728904913</v>
      </c>
      <c r="AZ182" s="68">
        <f>IF($AA$11,EXP((AX182/AL179)*(AU183-1)-LN(AU183-AL179)-AL178*(2*AY182/AL178-AX182/AL179)*LN((AU183+2.41421536*AL179)/(AU183-0.41421536*AL179))/(AL179*2.82842713)      ),1)</f>
        <v>0.25857016686319595</v>
      </c>
    </row>
    <row r="183" spans="16:52" x14ac:dyDescent="0.25">
      <c r="P183" s="78">
        <v>6</v>
      </c>
      <c r="Q183" s="60"/>
      <c r="R183" s="60"/>
      <c r="S183" s="60">
        <f>$Z$12*$BJ$39/AZ183</f>
        <v>8.6697532686496517E-3</v>
      </c>
      <c r="T183" s="61">
        <f>S183/S188</f>
        <v>8.6699709342397072E-3</v>
      </c>
      <c r="U183" s="62"/>
      <c r="V183" s="62"/>
      <c r="W183" s="60"/>
      <c r="X183" s="63"/>
      <c r="Y183" s="61"/>
      <c r="Z183" s="86">
        <f>SQRT($W$39*VLOOKUP(Z177,$P$34:$W$43,8))*(1-$Q$25)*T171*VLOOKUP(Z177,P166:T175,5)</f>
        <v>1.2706160656478203E-3</v>
      </c>
      <c r="AA183" s="60">
        <f>SQRT($W$39*VLOOKUP(AA177,$P$34:$W$43,8))*(1-$R$25)*T171*VLOOKUP(AA177,P166:T175,5)</f>
        <v>8.2981251348726798E-4</v>
      </c>
      <c r="AB183" s="60">
        <f>SQRT($W$39*VLOOKUP(AB177,$P$34:$W$43,8))*(1-$S$25)*T171*VLOOKUP(AB177,P166:T175,5)</f>
        <v>4.9938247095618424E-4</v>
      </c>
      <c r="AC183" s="60">
        <f>SQRT($W$39*VLOOKUP(AC177,$P$34:$W$43,8))*(1-$T$25)*T171*VLOOKUP(AC177,P166:T175,5)</f>
        <v>3.2823608968605836E-4</v>
      </c>
      <c r="AD183" s="60">
        <f>SQRT($W$39*VLOOKUP(AD177,$P$34:$W$43,8))*(1-$U$25)*T171*VLOOKUP(AD177,P166:T175,5)</f>
        <v>3.480783429450397E-4</v>
      </c>
      <c r="AE183" s="60">
        <f>SQRT($W$39*VLOOKUP(AE177,$P$34:$W$43,8))*(1-$V$25)*T171*VLOOKUP(AE177,P166:T175,5)</f>
        <v>2.0761705656126471E-4</v>
      </c>
      <c r="AF183" s="60">
        <f>SQRT($W$39*VLOOKUP(AF177,$P$34:$W$43,8))*(1-$W$25)*T171*VLOOKUP(AF177,P166:T175,5)</f>
        <v>1.6641938932277405E-3</v>
      </c>
      <c r="AG183" s="60">
        <f>SQRT($W$39*VLOOKUP(AG177,$P$34:$W$43,8))*(1-$X$25)*T171*VLOOKUP(AG177,P166:T175,5)</f>
        <v>9.0203738093576824E-4</v>
      </c>
      <c r="AH183" s="60">
        <f>SQRT($W$39*VLOOKUP(AH177,$P$34:$W$43,8))*(1-$Y$25)*T171*VLOOKUP(AH177,P166:T175,5)</f>
        <v>5.5742247570912738E-4</v>
      </c>
      <c r="AI183" s="87">
        <f>SQRT($W$39*VLOOKUP(AI177,$P$34:$W$43,8))*(1-$Z$25)*T171*VLOOKUP(AI177,P166:T175,5)</f>
        <v>8.970671326595127E-4</v>
      </c>
      <c r="AJ183" s="89">
        <f>$X$39*T171</f>
        <v>7.8051175288515954E-7</v>
      </c>
      <c r="AK183" s="59" t="s">
        <v>572</v>
      </c>
      <c r="AL183" s="60">
        <f>-1*AL178*AL179+AL179^2+AL179^3</f>
        <v>-3.044889123855574E-2</v>
      </c>
      <c r="AM183" s="61"/>
      <c r="AN183" s="66" t="s">
        <v>586</v>
      </c>
      <c r="AO183" s="61" t="e">
        <f>SQRT(1-AO182)/SQRT(AO182)*AL185/ABS(AL185)</f>
        <v>#NUM!</v>
      </c>
      <c r="AP183" s="61"/>
      <c r="AQ183" s="50"/>
      <c r="AR183" s="65"/>
      <c r="AS183" s="65"/>
      <c r="AT183" s="65" t="s">
        <v>589</v>
      </c>
      <c r="AU183" s="61">
        <f>AU178</f>
        <v>0.74781321206193752</v>
      </c>
      <c r="AV183" s="81"/>
      <c r="AW183" s="59">
        <v>6</v>
      </c>
      <c r="AX183" s="61">
        <f t="shared" si="50"/>
        <v>0.31801295394703216</v>
      </c>
      <c r="AY183" s="61">
        <f>SUMPRODUCT(T166:T175,$BC$34:$BC$43)</f>
        <v>1.2544707509714066</v>
      </c>
      <c r="AZ183" s="68">
        <f>IF($AA$12,EXP((AX183/AL179)*(AU183-1)-LN(AU183-AL179)-AL178*(2*AY183/AL178-AX183/AL179)*LN((AU183+2.41421536*AL179)/(AU183-0.41421536*AL179))/(AL179*2.82842713)      ),1)</f>
        <v>0.15451204425104745</v>
      </c>
    </row>
    <row r="184" spans="16:52" x14ac:dyDescent="0.25">
      <c r="P184" s="78">
        <v>7</v>
      </c>
      <c r="Q184" s="60"/>
      <c r="R184" s="60"/>
      <c r="S184" s="60">
        <f>$Z$13*$BJ$40/AZ184</f>
        <v>0.39262334607365296</v>
      </c>
      <c r="T184" s="61">
        <f>S184/S188</f>
        <v>0.39263320340057389</v>
      </c>
      <c r="U184" s="62"/>
      <c r="V184" s="62"/>
      <c r="W184" s="60"/>
      <c r="X184" s="63"/>
      <c r="Y184" s="61"/>
      <c r="Z184" s="86">
        <f>SQRT($W$40*VLOOKUP(Z177,$P$34:$W$43,8))*(1-$Q$26)*T172*VLOOKUP(Z177,P166:T175,5)</f>
        <v>1.0202449040332606E-2</v>
      </c>
      <c r="AA184" s="60">
        <f>SQRT($W$40*VLOOKUP(AA177,$P$34:$W$43,8))*(1-$R$26)*T172*VLOOKUP(AA177,P166:T175,5)</f>
        <v>6.4227910269984145E-3</v>
      </c>
      <c r="AB184" s="60">
        <f>SQRT($W$40*VLOOKUP(AB177,$P$34:$W$43,8))*(1-$S$26)*T172*VLOOKUP(AB177,P166:T175,5)</f>
        <v>3.8003047654790656E-3</v>
      </c>
      <c r="AC184" s="60">
        <f>SQRT($W$40*VLOOKUP(AC177,$P$34:$W$43,8))*(1-$T$26)*T172*VLOOKUP(AC177,P166:T175,5)</f>
        <v>2.6403948112907732E-3</v>
      </c>
      <c r="AD184" s="60">
        <f>SQRT($W$40*VLOOKUP(AD177,$P$34:$W$43,8))*(1-$U$26)*T172*VLOOKUP(AD177,P166:T175,5)</f>
        <v>2.5271433194156197E-3</v>
      </c>
      <c r="AE184" s="60">
        <f>SQRT($W$40*VLOOKUP(AE177,$P$34:$W$43,8))*(1-$V$26)*T172*VLOOKUP(AE177,P166:T175,5)</f>
        <v>1.6641938932277407E-3</v>
      </c>
      <c r="AF184" s="60">
        <f>SQRT($W$40*VLOOKUP(AF177,$P$34:$W$43,8))*(1-$W$26)*T172*VLOOKUP(AF177,P166:T175,5)</f>
        <v>1.3610510947715542E-2</v>
      </c>
      <c r="AG184" s="60">
        <f>SQRT($W$40*VLOOKUP(AG177,$P$34:$W$43,8))*(1-$X$26)*T172*VLOOKUP(AG177,P166:T175,5)</f>
        <v>8.4616607922963164E-3</v>
      </c>
      <c r="AH184" s="60">
        <f>SQRT($W$40*VLOOKUP(AH177,$P$34:$W$43,8))*(1-$Y$26)*T172*VLOOKUP(AH177,P166:T175,5)</f>
        <v>3.9655981211110074E-3</v>
      </c>
      <c r="AI184" s="87">
        <f>SQRT($W$40*VLOOKUP(AI177,$P$34:$W$43,8))*(1-$Z$26)*T172*VLOOKUP(AI177,P166:T175,5)</f>
        <v>6.6415104783135266E-3</v>
      </c>
      <c r="AJ184" s="89">
        <f>$X$40*T172</f>
        <v>9.44286895660446E-6</v>
      </c>
      <c r="AK184" s="82"/>
      <c r="AL184" s="65"/>
      <c r="AM184" s="61"/>
      <c r="AN184" s="66" t="s">
        <v>587</v>
      </c>
      <c r="AO184" s="61" t="e">
        <f>IF(ATAN(AO183)&lt;0,ATAN(AO183)+PI(),ATAN(AO183))</f>
        <v>#NUM!</v>
      </c>
      <c r="AP184" s="61"/>
      <c r="AQ184" s="50"/>
      <c r="AR184" s="65"/>
      <c r="AS184" s="65"/>
      <c r="AT184" s="65"/>
      <c r="AU184" s="65"/>
      <c r="AV184" s="81"/>
      <c r="AW184" s="59">
        <v>7</v>
      </c>
      <c r="AX184" s="61">
        <f t="shared" si="50"/>
        <v>8.4952370925032716E-2</v>
      </c>
      <c r="AY184" s="61">
        <f>SUMPRODUCT(T166:T175,$BD$34:$BD$43)</f>
        <v>0.22122737448123755</v>
      </c>
      <c r="AZ184" s="68">
        <f>IF($AA$13,EXP((AX184/AL179)*(AU183-1)-LN(AU183-AL179)-AL178*(2*AY184/AL178-AX184/AL179)*LN((AU183+2.41421536*AL179)/(AU183-0.41421536*AL179))/(AL179*2.82842713)      ),1)</f>
        <v>1.1029546439176872</v>
      </c>
    </row>
    <row r="185" spans="16:52" x14ac:dyDescent="0.25">
      <c r="P185" s="78">
        <v>8</v>
      </c>
      <c r="Q185" s="60"/>
      <c r="R185" s="60"/>
      <c r="S185" s="60">
        <f>$Z$14*$BJ$41/AZ185</f>
        <v>0.11180117166433584</v>
      </c>
      <c r="T185" s="61">
        <f>S185/S188</f>
        <v>0.11180397858020127</v>
      </c>
      <c r="U185" s="62"/>
      <c r="V185" s="62"/>
      <c r="W185" s="60"/>
      <c r="X185" s="63"/>
      <c r="Y185" s="61"/>
      <c r="Z185" s="86">
        <f>SQRT($W$41*VLOOKUP(Z177,$P$34:$W$43,8))*(1-$Q$27)*T173*VLOOKUP(Z177,P166:T175,5)</f>
        <v>5.8454692918920451E-3</v>
      </c>
      <c r="AA185" s="60">
        <f>SQRT($W$41*VLOOKUP(AA177,$P$34:$W$43,8))*(1-$R$27)*T173*VLOOKUP(AA177,P166:T175,5)</f>
        <v>3.5922481675652864E-3</v>
      </c>
      <c r="AB185" s="60">
        <f>SQRT($W$41*VLOOKUP(AB177,$P$34:$W$43,8))*(1-$S$27)*T173*VLOOKUP(AB177,P166:T175,5)</f>
        <v>2.2243699842368504E-3</v>
      </c>
      <c r="AC185" s="60">
        <f>SQRT($W$41*VLOOKUP(AC177,$P$34:$W$43,8))*(1-$T$27)*T173*VLOOKUP(AC177,P166:T175,5)</f>
        <v>1.5205827844501358E-3</v>
      </c>
      <c r="AD185" s="60">
        <f>SQRT($W$41*VLOOKUP(AD177,$P$34:$W$43,8))*(1-$U$27)*T173*VLOOKUP(AD177,P166:T175,5)</f>
        <v>1.5160921676057358E-3</v>
      </c>
      <c r="AE185" s="60">
        <f>SQRT($W$41*VLOOKUP(AE177,$P$34:$W$43,8))*(1-$V$27)*T173*VLOOKUP(AE177,P166:T175,5)</f>
        <v>9.0203738093576813E-4</v>
      </c>
      <c r="AF185" s="60">
        <f>SQRT($W$41*VLOOKUP(AF177,$P$34:$W$43,8))*(1-$W$27)*T173*VLOOKUP(AF177,P166:T175,5)</f>
        <v>8.4616607922963164E-3</v>
      </c>
      <c r="AG185" s="60">
        <f>SQRT($W$41*VLOOKUP(AG177,$P$34:$W$43,8))*(1-$X$27)*T173*VLOOKUP(AG177,P166:T175,5)</f>
        <v>5.0862170335251849E-3</v>
      </c>
      <c r="AH185" s="60">
        <f>SQRT($W$41*VLOOKUP(AH177,$P$34:$W$43,8))*(1-$Y$27)*T173*VLOOKUP(AH177,P166:T175,5)</f>
        <v>2.6577011436189871E-3</v>
      </c>
      <c r="AI185" s="87">
        <f>SQRT($W$41*VLOOKUP(AI177,$P$34:$W$43,8))*(1-$Z$27)*T173*VLOOKUP(AI177,P166:T175,5)</f>
        <v>4.1949883470091247E-3</v>
      </c>
      <c r="AJ185" s="89">
        <f>$X$41*T173</f>
        <v>2.9825043480795245E-6</v>
      </c>
      <c r="AK185" s="59" t="s">
        <v>582</v>
      </c>
      <c r="AL185" s="61">
        <f>AL181*AL182/6-AL183/2-AL181^3/27</f>
        <v>1.9457469080408255E-2</v>
      </c>
      <c r="AM185" s="61"/>
      <c r="AN185" s="66" t="s">
        <v>573</v>
      </c>
      <c r="AO185" s="61" t="e">
        <f>2*SQRT(AL186)*COS(AO184/3)-AL181/3</f>
        <v>#NUM!</v>
      </c>
      <c r="AP185" s="69" t="e">
        <f>AO185^3+AL181*AO185^2+AL182*AO185+AL183</f>
        <v>#NUM!</v>
      </c>
      <c r="AQ185" s="50"/>
      <c r="AR185" s="65"/>
      <c r="AS185" s="65"/>
      <c r="AT185" s="65"/>
      <c r="AU185" s="65"/>
      <c r="AV185" s="81"/>
      <c r="AW185" s="59">
        <v>8</v>
      </c>
      <c r="AX185" s="61">
        <f t="shared" si="50"/>
        <v>9.4229912225680806E-2</v>
      </c>
      <c r="AY185" s="61">
        <f>SUMPRODUCT(T166:T175,$BE$34:$BE$43)</f>
        <v>0.46666177073896431</v>
      </c>
      <c r="AZ185" s="68">
        <f>IF($AA$14,EXP((AX185/AL179)*(AU183-1)-LN(AU183-AL179)-AL178*(2*AY185/AL178-AX185/AL179)*LN((AU183+2.41421536*AL179)/(AU183-0.41421536*AL179))/(AL179*2.82842713)      ),1)</f>
        <v>0.62966646569156504</v>
      </c>
    </row>
    <row r="186" spans="16:52" x14ac:dyDescent="0.25">
      <c r="P186" s="78">
        <v>9</v>
      </c>
      <c r="Q186" s="60"/>
      <c r="R186" s="60"/>
      <c r="S186" s="60">
        <f>$Z$15*$BJ$42/AZ186</f>
        <v>5.5502761688463582E-2</v>
      </c>
      <c r="T186" s="61">
        <f>S186/S188</f>
        <v>5.55041551584965E-2</v>
      </c>
      <c r="U186" s="62"/>
      <c r="V186" s="62" t="s">
        <v>592</v>
      </c>
      <c r="W186" s="60"/>
      <c r="X186" s="63"/>
      <c r="Y186" s="61"/>
      <c r="Z186" s="86">
        <f>SQRT($W$42*VLOOKUP(Z177,$P$34:$W$43,8))*(1-$Q$28)*T174*VLOOKUP(Z177,P166:T175,5)</f>
        <v>3.4134779947264482E-3</v>
      </c>
      <c r="AA186" s="60">
        <f>SQRT($W$42*VLOOKUP(AA177,$P$34:$W$43,8))*(1-$R$28)*T174*VLOOKUP(AA177,P166:T175,5)</f>
        <v>2.1967965790683835E-3</v>
      </c>
      <c r="AB186" s="60">
        <f>SQRT($W$42*VLOOKUP(AB177,$P$34:$W$43,8))*(1-$S$28)*T174*VLOOKUP(AB177,P166:T175,5)</f>
        <v>1.3410917588561708E-3</v>
      </c>
      <c r="AC186" s="60">
        <f>SQRT($W$42*VLOOKUP(AC177,$P$34:$W$43,8))*(1-$T$28)*T174*VLOOKUP(AC177,P166:T175,5)</f>
        <v>1.0156806970584948E-3</v>
      </c>
      <c r="AD186" s="60">
        <f>SQRT($W$42*VLOOKUP(AD177,$P$34:$W$43,8))*(1-$U$28)*T174*VLOOKUP(AD177,P166:T175,5)</f>
        <v>9.5010025632126613E-4</v>
      </c>
      <c r="AE186" s="60">
        <f>SQRT($W$42*VLOOKUP(AE177,$P$34:$W$43,8))*(1-$V$28)*T174*VLOOKUP(AE177,P166:T175,5)</f>
        <v>5.5742247570912727E-4</v>
      </c>
      <c r="AF186" s="60">
        <f>SQRT($W$42*VLOOKUP(AF177,$P$34:$W$43,8))*(1-$W$28)*T174*VLOOKUP(AF177,P166:T175,5)</f>
        <v>3.9655981211110074E-3</v>
      </c>
      <c r="AG186" s="60">
        <f>SQRT($W$42*VLOOKUP(AG177,$P$34:$W$43,8))*(1-$X$28)*T174*VLOOKUP(AG177,P166:T175,5)</f>
        <v>2.6577011436189871E-3</v>
      </c>
      <c r="AH186" s="60">
        <f>SQRT($W$42*VLOOKUP(AH177,$P$34:$W$43,8))*(1-$Y$28)*T174*VLOOKUP(AH177,P166:T175,5)</f>
        <v>1.7046167052721371E-3</v>
      </c>
      <c r="AI186" s="87">
        <f>SQRT($W$42*VLOOKUP(AI177,$P$34:$W$43,8))*(1-$Z$28)*T174*VLOOKUP(AI177,P166:T175,5)</f>
        <v>2.5704360309369476E-3</v>
      </c>
      <c r="AJ186" s="89">
        <f>$X$42*T174</f>
        <v>1.4993089069110118E-6</v>
      </c>
      <c r="AK186" s="59" t="s">
        <v>558</v>
      </c>
      <c r="AL186" s="61">
        <f>AL181^2/9-AL182/3</f>
        <v>3.892526389154953E-2</v>
      </c>
      <c r="AM186" s="61"/>
      <c r="AN186" s="66" t="s">
        <v>574</v>
      </c>
      <c r="AO186" s="61" t="e">
        <f>2*SQRT(AL186)*COS((AO184+2*PI())/3)-AL181/3</f>
        <v>#NUM!</v>
      </c>
      <c r="AP186" s="69" t="e">
        <f>AO186^3+AO186^2*AL181+AO186*AL182+AL183</f>
        <v>#NUM!</v>
      </c>
      <c r="AQ186" s="50"/>
      <c r="AR186" s="65"/>
      <c r="AS186" s="50"/>
      <c r="AT186" s="65"/>
      <c r="AU186" s="65"/>
      <c r="AV186" s="81"/>
      <c r="AW186" s="59">
        <v>9</v>
      </c>
      <c r="AX186" s="61">
        <f t="shared" si="50"/>
        <v>9.5418812217132221E-2</v>
      </c>
      <c r="AY186" s="61">
        <f>SUMPRODUCT(T166:T175,$BF$34:$BF$43)</f>
        <v>0.53195112700292579</v>
      </c>
      <c r="AZ186" s="68">
        <f>IF($AA$15,EXP((AX186/AL179)*(AU183-1)-LN(AU183-AL179)-AL178*(2*AY186/AL178-AX186/AL179)*LN((AU183+2.41421536*AL179)/(AU183-0.41421536*AL179))/(AL179*2.82842713)      ),1)</f>
        <v>0.54102906610342805</v>
      </c>
    </row>
    <row r="187" spans="16:52" x14ac:dyDescent="0.25">
      <c r="P187" s="78">
        <v>10</v>
      </c>
      <c r="Q187" s="60"/>
      <c r="R187" s="60"/>
      <c r="S187" s="60">
        <f>$Z$16*$BJ$43/AZ187</f>
        <v>8.8837507973140953E-2</v>
      </c>
      <c r="T187" s="61">
        <f>S187/S188</f>
        <v>8.8839738355943415E-2</v>
      </c>
      <c r="U187" s="62"/>
      <c r="V187" s="96">
        <f>ABS(S176-S188)</f>
        <v>2.686368905102654E-10</v>
      </c>
      <c r="W187" s="60"/>
      <c r="X187" s="63"/>
      <c r="Y187" s="61"/>
      <c r="Z187" s="86">
        <f>SQRT($W$43*VLOOKUP(Z177,$P$34:$W$43,8))*(1-$Q$29)*T175*VLOOKUP(Z177,P166:T175,5)</f>
        <v>5.4984784068525553E-3</v>
      </c>
      <c r="AA187" s="60">
        <f>SQRT($W$43*VLOOKUP(AA177,$P$34:$W$43,8))*(1-$R$29)*T175*VLOOKUP(AA177,P166:T175,5)</f>
        <v>3.5814603578764102E-3</v>
      </c>
      <c r="AB187" s="60">
        <f>SQRT($W$43*VLOOKUP(AB177,$P$34:$W$43,8))*(1-$S$29)*T175*VLOOKUP(AB177,P166:T175,5)</f>
        <v>2.2169121617879456E-3</v>
      </c>
      <c r="AC187" s="60">
        <f>SQRT($W$43*VLOOKUP(AC177,$P$34:$W$43,8))*(1-$T$29)*T175*VLOOKUP(AC177,P166:T175,5)</f>
        <v>1.39036055200958E-3</v>
      </c>
      <c r="AD187" s="60">
        <f>SQRT($W$43*VLOOKUP(AD177,$P$34:$W$43,8))*(1-$U$29)*T175*VLOOKUP(AD177,P166:T175,5)</f>
        <v>1.5039691161137379E-3</v>
      </c>
      <c r="AE187" s="60">
        <f>SQRT($W$43*VLOOKUP(AE177,$P$34:$W$43,8))*(1-$V$29)*T175*VLOOKUP(AE177,P166:T175,5)</f>
        <v>8.9706713265951259E-4</v>
      </c>
      <c r="AF187" s="60">
        <f>SQRT($W$43*VLOOKUP(AF177,$P$34:$W$43,8))*(1-$W$29)*T175*VLOOKUP(AF177,P166:T175,5)</f>
        <v>6.6415104783135266E-3</v>
      </c>
      <c r="AG187" s="60">
        <f>SQRT($W$43*VLOOKUP(AG177,$P$34:$W$43,8))*(1-$X$29)*T175*VLOOKUP(AG177,P166:T175,5)</f>
        <v>4.1949883470091247E-3</v>
      </c>
      <c r="AH187" s="60">
        <f>SQRT($W$43*VLOOKUP(AH177,$P$34:$W$43,8))*(1-$Y$29)*T175*VLOOKUP(AH177,P166:T175,5)</f>
        <v>2.570436030936948E-3</v>
      </c>
      <c r="AI187" s="87">
        <f>SQRT($W$43*VLOOKUP(AI177,$P$34:$W$43,8))*(1-$Z$29)*T175*VLOOKUP(AI177,P166:T175,5)</f>
        <v>3.8760275953555667E-3</v>
      </c>
      <c r="AJ187" s="89">
        <f>$X$43*T175</f>
        <v>3.2226232139228819E-6</v>
      </c>
      <c r="AK187" s="59" t="s">
        <v>72</v>
      </c>
      <c r="AL187" s="63">
        <f>AL185^2-AL186^3</f>
        <v>3.1961447079348917E-4</v>
      </c>
      <c r="AM187" s="61"/>
      <c r="AN187" s="66" t="s">
        <v>575</v>
      </c>
      <c r="AO187" s="61" t="e">
        <f>2*SQRT(AL186)*COS((AO184+4*PI())/3)-AL181/3</f>
        <v>#NUM!</v>
      </c>
      <c r="AP187" s="69" t="e">
        <f>AO187^3+AO187^2*AL181+AL182*AO187+AL183</f>
        <v>#NUM!</v>
      </c>
      <c r="AQ187" s="50"/>
      <c r="AR187" s="65"/>
      <c r="AS187" s="50"/>
      <c r="AT187" s="65"/>
      <c r="AU187" s="65"/>
      <c r="AV187" s="81"/>
      <c r="AW187" s="59">
        <v>10</v>
      </c>
      <c r="AX187" s="61">
        <f t="shared" si="50"/>
        <v>0.12813543860615031</v>
      </c>
      <c r="AY187" s="61">
        <f>SUMPRODUCT(T166:T175,$BG$34:$BG$43)</f>
        <v>0.52807328227244987</v>
      </c>
      <c r="AZ187" s="68">
        <f>IF($AA$16,EXP((AX187/AL179)*(AU183-1)-LN(AU183-AL179)-AL178*(2*AY187/AL178-AX187/AL179)*LN((AU183+2.41421536*AL179)/(AU183-0.41421536*AL179))/(AL179*2.82842713)      ),1)</f>
        <v>0.58355435478178441</v>
      </c>
    </row>
    <row r="188" spans="16:52" x14ac:dyDescent="0.25">
      <c r="P188" s="79"/>
      <c r="Q188" s="71"/>
      <c r="R188" s="71"/>
      <c r="S188" s="94">
        <f>SUM(S178:S187)</f>
        <v>0.99997489431144504</v>
      </c>
      <c r="T188" s="72">
        <f>SUM(T178:T187)</f>
        <v>0.99999999999999989</v>
      </c>
      <c r="U188" s="73"/>
      <c r="V188" s="73"/>
      <c r="W188" s="73"/>
      <c r="X188" s="73"/>
      <c r="Y188" s="73"/>
      <c r="Z188" s="70"/>
      <c r="AA188" s="73"/>
      <c r="AB188" s="73"/>
      <c r="AC188" s="73"/>
      <c r="AD188" s="73"/>
      <c r="AE188" s="73"/>
      <c r="AF188" s="73"/>
      <c r="AG188" s="73"/>
      <c r="AH188" s="73"/>
      <c r="AI188" s="88">
        <f>SUM(Z178:AI187)</f>
        <v>0.27651182794919094</v>
      </c>
      <c r="AJ188" s="91">
        <f>SUM(AJ178:AJ187)</f>
        <v>3.0752682429729432E-5</v>
      </c>
      <c r="AK188" s="70"/>
      <c r="AL188" s="73"/>
      <c r="AM188" s="74"/>
      <c r="AN188" s="75"/>
      <c r="AO188" s="74"/>
      <c r="AP188" s="74"/>
      <c r="AQ188" s="76"/>
      <c r="AR188" s="73"/>
      <c r="AS188" s="76"/>
      <c r="AT188" s="73"/>
      <c r="AU188" s="73"/>
      <c r="AV188" s="80"/>
      <c r="AW188" s="70"/>
      <c r="AX188" s="73"/>
      <c r="AY188" s="73"/>
      <c r="AZ188" s="80"/>
    </row>
    <row r="189" spans="16:52" x14ac:dyDescent="0.25">
      <c r="P189" s="92">
        <f>P177+1</f>
        <v>13</v>
      </c>
      <c r="Q189" s="55"/>
      <c r="R189" s="55"/>
      <c r="S189" s="55"/>
      <c r="T189" s="55" t="s">
        <v>560</v>
      </c>
      <c r="U189" s="56"/>
      <c r="V189" s="56"/>
      <c r="W189" s="57"/>
      <c r="X189" s="57"/>
      <c r="Y189" s="57"/>
      <c r="Z189" s="54">
        <v>1</v>
      </c>
      <c r="AA189" s="55">
        <v>2</v>
      </c>
      <c r="AB189" s="55">
        <v>3</v>
      </c>
      <c r="AC189" s="55">
        <v>4</v>
      </c>
      <c r="AD189" s="55">
        <v>5</v>
      </c>
      <c r="AE189" s="55">
        <v>6</v>
      </c>
      <c r="AF189" s="55">
        <v>7</v>
      </c>
      <c r="AG189" s="55">
        <v>8</v>
      </c>
      <c r="AH189" s="55">
        <v>9</v>
      </c>
      <c r="AI189" s="58">
        <v>10</v>
      </c>
      <c r="AJ189" s="90"/>
      <c r="AK189" s="54"/>
      <c r="AL189" s="55"/>
      <c r="AM189" s="55"/>
      <c r="AN189" s="55"/>
      <c r="AO189" s="55"/>
      <c r="AP189" s="55"/>
      <c r="AQ189" s="55"/>
      <c r="AR189" s="55"/>
      <c r="AS189" s="55"/>
      <c r="AT189" s="55"/>
      <c r="AU189" s="55"/>
      <c r="AV189" s="58"/>
      <c r="AW189" s="54"/>
      <c r="AX189" s="55" t="s">
        <v>565</v>
      </c>
      <c r="AY189" s="55" t="s">
        <v>577</v>
      </c>
      <c r="AZ189" s="58" t="s">
        <v>590</v>
      </c>
    </row>
    <row r="190" spans="16:52" x14ac:dyDescent="0.25">
      <c r="P190" s="78">
        <v>1</v>
      </c>
      <c r="Q190" s="60"/>
      <c r="R190" s="60"/>
      <c r="S190" s="60">
        <f>$Z$7*$BJ$34/AZ190</f>
        <v>0.19915703087840722</v>
      </c>
      <c r="T190" s="61">
        <f>S190/S200</f>
        <v>0.19916203096809498</v>
      </c>
      <c r="U190" s="62"/>
      <c r="V190" s="62"/>
      <c r="W190" s="60"/>
      <c r="X190" s="63"/>
      <c r="Y190" s="61"/>
      <c r="Z190" s="86">
        <f>SQRT($W$34*VLOOKUP(Z189,$P$34:$W$43,8))*(1-$Q$20)*T178*VLOOKUP(Z189,P178:T187,5)</f>
        <v>8.1465542084212129E-3</v>
      </c>
      <c r="AA190" s="60">
        <f>SQRT($W$34*VLOOKUP(AA189,$P$34:$W$43,8))*(1-$R$20)*T178*VLOOKUP(AA189,P178:T187,5)</f>
        <v>5.252531777236235E-3</v>
      </c>
      <c r="AB190" s="60">
        <f>SQRT($W$34*VLOOKUP(AB189,$P$34:$W$43,8))*(1-$S$20)*T178*VLOOKUP(AB189,P178:T187,5)</f>
        <v>3.1690501077896484E-3</v>
      </c>
      <c r="AC190" s="60">
        <f>SQRT($W$34*VLOOKUP(AC189,$P$34:$W$43,8))*(1-$T$20)*T178*VLOOKUP(AC189,P178:T187,5)</f>
        <v>2.1909393968814325E-3</v>
      </c>
      <c r="AD190" s="60">
        <f>SQRT($W$34*VLOOKUP(AD189,$P$34:$W$43,8))*(1-$U$20)*T178*VLOOKUP(AD189,P178:T187,5)</f>
        <v>2.12463458496186E-3</v>
      </c>
      <c r="AE190" s="60">
        <f>SQRT($W$34*VLOOKUP(AE189,$P$34:$W$43,8))*(1-$V$20)*T178*VLOOKUP(AE189,P178:T187,5)</f>
        <v>1.2706696557206736E-3</v>
      </c>
      <c r="AF190" s="60">
        <f>SQRT($W$34*VLOOKUP(AF189,$P$34:$W$43,8))*(1-$W$20)*T178*VLOOKUP(AF189,P178:T187,5)</f>
        <v>1.0202305171232549E-2</v>
      </c>
      <c r="AG190" s="60">
        <f>SQRT($W$34*VLOOKUP(AG189,$P$34:$W$43,8))*(1-$X$20)*T178*VLOOKUP(AG189,P178:T187,5)</f>
        <v>5.8454729344857908E-3</v>
      </c>
      <c r="AH190" s="60">
        <f>SQRT($W$34*VLOOKUP(AH189,$P$34:$W$43,8))*(1-$Y$20)*T178*VLOOKUP(AH189,P178:T187,5)</f>
        <v>3.413507020071566E-3</v>
      </c>
      <c r="AI190" s="87">
        <f>SQRT($W$34*VLOOKUP(AI189,$P$34:$W$43,8))*(1-$Z$20)*T178*VLOOKUP(AI189,P178:T187,5)</f>
        <v>5.4985076616991093E-3</v>
      </c>
      <c r="AJ190" s="89">
        <f>$X$34*T178</f>
        <v>5.3379154165821693E-6</v>
      </c>
      <c r="AK190" s="59" t="s">
        <v>69</v>
      </c>
      <c r="AL190" s="60">
        <f>$Q$44*AI200*100000/($T$3*$AE$9)^2</f>
        <v>0.40073579942905585</v>
      </c>
      <c r="AM190" s="65" t="s">
        <v>583</v>
      </c>
      <c r="AN190" s="66" t="s">
        <v>573</v>
      </c>
      <c r="AO190" s="61">
        <f>(AL197+SQRT(AL199))^(1/3)+(AL197-SQRT(AL199))^(1/3)-AL193/3</f>
        <v>0.74780813017255698</v>
      </c>
      <c r="AP190" s="63">
        <f>AO190^3+AL193*AO190^2+AL194*AO190+AL195</f>
        <v>0</v>
      </c>
      <c r="AQ190" s="65" t="s">
        <v>573</v>
      </c>
      <c r="AR190" s="61">
        <f>IF(AL199&gt;=0,AO190,AO197)</f>
        <v>0.74780813017255698</v>
      </c>
      <c r="AS190" s="61">
        <f>IF(AR190&lt;AR191,AR191,AR190)</f>
        <v>0.74780813017255698</v>
      </c>
      <c r="AT190" s="61">
        <f>AS190</f>
        <v>0.74780813017255698</v>
      </c>
      <c r="AU190" s="67">
        <f>IF(AT190&lt;AT191,AT191,AT190)</f>
        <v>0.74780813017255698</v>
      </c>
      <c r="AV190" s="81"/>
      <c r="AW190" s="59">
        <v>1</v>
      </c>
      <c r="AX190" s="61">
        <f>AX178</f>
        <v>9.4673405543509462E-2</v>
      </c>
      <c r="AY190" s="61">
        <f>SUMPRODUCT(T178:T187,$AX$34:$AX$43)</f>
        <v>0.34283362480970692</v>
      </c>
      <c r="AZ190" s="68">
        <f>IF($AA$7,EXP((AX190/AL191)*(AU195-1)-LN(AU195-AL191)-AL190*(2*AY190/AL190-AX190/AL191)*LN((AU195+2.41421536*AL191)/(AU195-0.41421536*AL191))/(AL191*2.82842713)      ),1)</f>
        <v>0.84423422433079265</v>
      </c>
    </row>
    <row r="191" spans="16:52" x14ac:dyDescent="0.25">
      <c r="P191" s="78">
        <v>2</v>
      </c>
      <c r="Q191" s="60"/>
      <c r="R191" s="60"/>
      <c r="S191" s="60">
        <f>$Z$8*$BJ$35/AZ191</f>
        <v>7.3921677479724834E-2</v>
      </c>
      <c r="T191" s="61">
        <f>S191/S200</f>
        <v>7.3923533377132214E-2</v>
      </c>
      <c r="U191" s="62"/>
      <c r="V191" s="62"/>
      <c r="W191" s="60"/>
      <c r="X191" s="63"/>
      <c r="Y191" s="61"/>
      <c r="Z191" s="86">
        <f>SQRT($W$35*VLOOKUP(Z189,$P$34:$W$43,8))*(1-$Q$21)*T179*VLOOKUP(Z189,P178:T187,5)</f>
        <v>5.2525317772362341E-3</v>
      </c>
      <c r="AA191" s="60">
        <f>SQRT($W$35*VLOOKUP(AA189,$P$34:$W$43,8))*(1-$R$21)*T179*VLOOKUP(AA189,P178:T187,5)</f>
        <v>3.3690544092303191E-3</v>
      </c>
      <c r="AB191" s="60">
        <f>SQRT($W$35*VLOOKUP(AB189,$P$34:$W$43,8))*(1-$S$21)*T179*VLOOKUP(AB189,P178:T187,5)</f>
        <v>2.0646252807536105E-3</v>
      </c>
      <c r="AC191" s="60">
        <f>SQRT($W$35*VLOOKUP(AC189,$P$34:$W$43,8))*(1-$T$21)*T179*VLOOKUP(AC189,P178:T187,5)</f>
        <v>1.2908646371355503E-3</v>
      </c>
      <c r="AD191" s="60">
        <f>SQRT($W$35*VLOOKUP(AD189,$P$34:$W$43,8))*(1-$U$21)*T179*VLOOKUP(AD189,P178:T187,5)</f>
        <v>1.4116078880335589E-3</v>
      </c>
      <c r="AE191" s="60">
        <f>SQRT($W$35*VLOOKUP(AE189,$P$34:$W$43,8))*(1-$V$21)*T179*VLOOKUP(AE189,P178:T187,5)</f>
        <v>8.2985908788042859E-4</v>
      </c>
      <c r="AF191" s="60">
        <f>SQRT($W$35*VLOOKUP(AF189,$P$34:$W$43,8))*(1-$W$21)*T179*VLOOKUP(AF189,P178:T187,5)</f>
        <v>6.4227900490874644E-3</v>
      </c>
      <c r="AG191" s="60">
        <f>SQRT($W$35*VLOOKUP(AG189,$P$34:$W$43,8))*(1-$X$21)*T179*VLOOKUP(AG189,P178:T187,5)</f>
        <v>3.5923005156921462E-3</v>
      </c>
      <c r="AH191" s="60">
        <f>SQRT($W$35*VLOOKUP(AH189,$P$34:$W$43,8))*(1-$Y$21)*T179*VLOOKUP(AH189,P178:T187,5)</f>
        <v>2.1968459029633987E-3</v>
      </c>
      <c r="AI191" s="87">
        <f>SQRT($W$35*VLOOKUP(AI189,$P$34:$W$43,8))*(1-$Z$21)*T179*VLOOKUP(AI189,P178:T187,5)</f>
        <v>3.5815293725367137E-3</v>
      </c>
      <c r="AJ191" s="89">
        <f>$X$35*T179</f>
        <v>2.9902001329914074E-6</v>
      </c>
      <c r="AK191" s="59" t="s">
        <v>65</v>
      </c>
      <c r="AL191" s="60">
        <f>AJ200*$Q$44*100000/($T$3*$AE$9)</f>
        <v>0.10862962562301128</v>
      </c>
      <c r="AM191" s="61"/>
      <c r="AN191" s="66" t="s">
        <v>574</v>
      </c>
      <c r="AO191" s="66" t="e">
        <f>1/0</f>
        <v>#DIV/0!</v>
      </c>
      <c r="AP191" s="61"/>
      <c r="AQ191" s="65" t="s">
        <v>574</v>
      </c>
      <c r="AR191" s="66">
        <f>IF(AL199&gt;=0,0,AO198)</f>
        <v>0</v>
      </c>
      <c r="AS191" s="61">
        <f>IF(AR190&lt;AR191,AR190,AR191)</f>
        <v>0</v>
      </c>
      <c r="AT191" s="61">
        <f>IF(AS191&lt;AS192,AS192,AS191)</f>
        <v>0</v>
      </c>
      <c r="AU191" s="67">
        <f>IF(AT190&lt;AT191,AT190,AT191)</f>
        <v>0</v>
      </c>
      <c r="AV191" s="81"/>
      <c r="AW191" s="59">
        <v>2</v>
      </c>
      <c r="AX191" s="61">
        <f t="shared" ref="AX191:AX199" si="51">AX179</f>
        <v>0.14288378647094405</v>
      </c>
      <c r="AY191" s="61">
        <f>SUMPRODUCT(T178:T187,$AY$34:$AY$43)</f>
        <v>0.58837375437728312</v>
      </c>
      <c r="AZ191" s="68">
        <f>IF($AA$8,EXP((AX191/AL191)*(AU195-1)-LN(AU195-AL191)-AL190*(2*AY191/AL190-AX191/AL191)*LN((AU195+2.41421536*AL191)/(AU195-0.41421536*AL191))/(AL191*2.82842713)      ),1)</f>
        <v>0.52153033617002664</v>
      </c>
    </row>
    <row r="192" spans="16:52" x14ac:dyDescent="0.25">
      <c r="P192" s="78">
        <v>3</v>
      </c>
      <c r="Q192" s="60"/>
      <c r="R192" s="60"/>
      <c r="S192" s="60">
        <f>$Z$9*$BJ$36/AZ192</f>
        <v>3.310188657095612E-2</v>
      </c>
      <c r="T192" s="61">
        <f>S192/S200</f>
        <v>3.3102717635774465E-2</v>
      </c>
      <c r="U192" s="62"/>
      <c r="V192" s="62"/>
      <c r="W192" s="60"/>
      <c r="X192" s="63"/>
      <c r="Y192" s="61"/>
      <c r="Z192" s="86">
        <f>SQRT($W$36*VLOOKUP(Z189,$P$34:$W$43,8))*(1-$Q$22)*T180*VLOOKUP(Z189,P178:T187,5)</f>
        <v>3.1690501077896479E-3</v>
      </c>
      <c r="AA192" s="60">
        <f>SQRT($W$36*VLOOKUP(AA189,$P$34:$W$43,8))*(1-$R$22)*T180*VLOOKUP(AA189,P178:T187,5)</f>
        <v>2.0646252807536105E-3</v>
      </c>
      <c r="AB192" s="60">
        <f>SQRT($W$36*VLOOKUP(AB189,$P$34:$W$43,8))*(1-$S$22)*T180*VLOOKUP(AB189,P178:T187,5)</f>
        <v>1.2680326340464153E-3</v>
      </c>
      <c r="AC192" s="60">
        <f>SQRT($W$36*VLOOKUP(AC189,$P$34:$W$43,8))*(1-$T$22)*T180*VLOOKUP(AC189,P178:T187,5)</f>
        <v>8.731481422873281E-4</v>
      </c>
      <c r="AD192" s="60">
        <f>SQRT($W$36*VLOOKUP(AD189,$P$34:$W$43,8))*(1-$U$22)*T180*VLOOKUP(AD189,P178:T187,5)</f>
        <v>8.6696100716400308E-4</v>
      </c>
      <c r="AE192" s="60">
        <f>SQRT($W$36*VLOOKUP(AE189,$P$34:$W$43,8))*(1-$V$22)*T180*VLOOKUP(AE189,P178:T187,5)</f>
        <v>4.9941669696241251E-4</v>
      </c>
      <c r="AF192" s="60">
        <f>SQRT($W$36*VLOOKUP(AF189,$P$34:$W$43,8))*(1-$W$22)*T180*VLOOKUP(AF189,P178:T187,5)</f>
        <v>3.8003513469527187E-3</v>
      </c>
      <c r="AG192" s="60">
        <f>SQRT($W$36*VLOOKUP(AG189,$P$34:$W$43,8))*(1-$X$22)*T180*VLOOKUP(AG189,P178:T187,5)</f>
        <v>2.2244300027745032E-3</v>
      </c>
      <c r="AH192" s="60">
        <f>SQRT($W$36*VLOOKUP(AH189,$P$34:$W$43,8))*(1-$Y$22)*T180*VLOOKUP(AH189,P178:T187,5)</f>
        <v>1.3411385126434431E-3</v>
      </c>
      <c r="AI192" s="87">
        <f>SQRT($W$36*VLOOKUP(AI189,$P$34:$W$43,8))*(1-$Z$22)*T180*VLOOKUP(AI189,P178:T187,5)</f>
        <v>2.216982393064954E-3</v>
      </c>
      <c r="AJ192" s="89">
        <f>$X$36*T180</f>
        <v>1.8651330045224588E-6</v>
      </c>
      <c r="AK192" s="82"/>
      <c r="AL192" s="65"/>
      <c r="AM192" s="61"/>
      <c r="AN192" s="66" t="s">
        <v>575</v>
      </c>
      <c r="AO192" s="66" t="e">
        <f>1/0</f>
        <v>#DIV/0!</v>
      </c>
      <c r="AP192" s="61"/>
      <c r="AQ192" s="65" t="s">
        <v>575</v>
      </c>
      <c r="AR192" s="66">
        <f>IF(AL199&gt;=0,0,AO199)</f>
        <v>0</v>
      </c>
      <c r="AS192" s="61">
        <f>AR192</f>
        <v>0</v>
      </c>
      <c r="AT192" s="61">
        <f>IF(AS191&lt;AS192,AS191,AS192)</f>
        <v>0</v>
      </c>
      <c r="AU192" s="67">
        <f>AT192</f>
        <v>0</v>
      </c>
      <c r="AV192" s="81"/>
      <c r="AW192" s="59">
        <v>3</v>
      </c>
      <c r="AX192" s="61">
        <f t="shared" si="51"/>
        <v>0.1990278447156619</v>
      </c>
      <c r="AY192" s="61">
        <f>SUMPRODUCT(T178:T187,$AZ$34:$AZ$43)</f>
        <v>0.80223771076730432</v>
      </c>
      <c r="AZ192" s="68">
        <f>IF($AA$9,EXP((AX192/AL191)*(AU195-1)-LN(AU195-AL191)-AL190*(2*AY192/AL190-AX192/AL191)*LN((AU195+2.41421536*AL191)/(AU195-0.41421536*AL191))/(AL191*2.82842713)      ),1)</f>
        <v>0.35283996664172912</v>
      </c>
    </row>
    <row r="193" spans="16:52" x14ac:dyDescent="0.25">
      <c r="P193" s="78">
        <v>4</v>
      </c>
      <c r="Q193" s="60"/>
      <c r="R193" s="60"/>
      <c r="S193" s="60">
        <f>$Z$10*$BJ$37/AZ193</f>
        <v>1.803349403137575E-2</v>
      </c>
      <c r="T193" s="61">
        <f>S193/S200</f>
        <v>1.8033946785100501E-2</v>
      </c>
      <c r="U193" s="62"/>
      <c r="V193" s="62"/>
      <c r="W193" s="60"/>
      <c r="X193" s="63"/>
      <c r="Y193" s="61"/>
      <c r="Z193" s="86">
        <f>SQRT($W$37*VLOOKUP(Z189,$P$34:$W$43,8))*(1-$Q$23)*T181*VLOOKUP(Z189,P178:T187,5)</f>
        <v>2.1909393968814325E-3</v>
      </c>
      <c r="AA193" s="60">
        <f>SQRT($W$37*VLOOKUP(AA189,$P$34:$W$43,8))*(1-$R$23)*T181*VLOOKUP(AA189,P178:T187,5)</f>
        <v>1.2908646371355506E-3</v>
      </c>
      <c r="AB193" s="60">
        <f>SQRT($W$37*VLOOKUP(AB189,$P$34:$W$43,8))*(1-$S$23)*T181*VLOOKUP(AB189,P178:T187,5)</f>
        <v>8.7314814228732821E-4</v>
      </c>
      <c r="AC193" s="60">
        <f>SQRT($W$37*VLOOKUP(AC189,$P$34:$W$43,8))*(1-$T$23)*T181*VLOOKUP(AC189,P178:T187,5)</f>
        <v>6.0522452948166524E-4</v>
      </c>
      <c r="AD193" s="60">
        <f>SQRT($W$37*VLOOKUP(AD189,$P$34:$W$43,8))*(1-$U$23)*T181*VLOOKUP(AD189,P178:T187,5)</f>
        <v>5.9455486801974155E-4</v>
      </c>
      <c r="AE193" s="60">
        <f>SQRT($W$37*VLOOKUP(AE189,$P$34:$W$43,8))*(1-$V$23)*T181*VLOOKUP(AE189,P178:T187,5)</f>
        <v>3.282618151976366E-4</v>
      </c>
      <c r="AF193" s="60">
        <f>SQRT($W$37*VLOOKUP(AF189,$P$34:$W$43,8))*(1-$W$23)*T181*VLOOKUP(AF189,P178:T187,5)</f>
        <v>2.6404531511075788E-3</v>
      </c>
      <c r="AG193" s="60">
        <f>SQRT($W$37*VLOOKUP(AG189,$P$34:$W$43,8))*(1-$X$23)*T181*VLOOKUP(AG189,P178:T187,5)</f>
        <v>1.5206387726432262E-3</v>
      </c>
      <c r="AH193" s="60">
        <f>SQRT($W$37*VLOOKUP(AH189,$P$34:$W$43,8))*(1-$Y$23)*T181*VLOOKUP(AH189,P178:T187,5)</f>
        <v>1.0157260985097555E-3</v>
      </c>
      <c r="AI193" s="87">
        <f>SQRT($W$37*VLOOKUP(AI189,$P$34:$W$43,8))*(1-$Z$23)*T181*VLOOKUP(AI189,P178:T187,5)</f>
        <v>1.3904182766890114E-3</v>
      </c>
      <c r="AJ193" s="89">
        <f>$X$37*T181</f>
        <v>1.3054019145292207E-6</v>
      </c>
      <c r="AK193" s="59" t="s">
        <v>570</v>
      </c>
      <c r="AL193" s="60">
        <f>AL191-1</f>
        <v>-0.89137037437698874</v>
      </c>
      <c r="AM193" s="61"/>
      <c r="AN193" s="66"/>
      <c r="AO193" s="61"/>
      <c r="AP193" s="61"/>
      <c r="AQ193" s="50"/>
      <c r="AR193" s="65"/>
      <c r="AS193" s="65"/>
      <c r="AT193" s="65"/>
      <c r="AU193" s="65"/>
      <c r="AV193" s="81"/>
      <c r="AW193" s="59">
        <v>4</v>
      </c>
      <c r="AX193" s="61">
        <f t="shared" si="51"/>
        <v>0.25569541720662459</v>
      </c>
      <c r="AY193" s="61">
        <f>SUMPRODUCT(T178:T187,$BA$34:$BA$43)</f>
        <v>1.0005334057436241</v>
      </c>
      <c r="AZ193" s="68">
        <f>IF($AA$10,EXP((AX193/AL191)*(AU195-1)-LN(AU195-AL191)-AL190*(2*AY193/AL190-AX193/AL191)*LN((AU195+2.41421536*AL191)/(AU195-0.41421536*AL191))/(AL191*2.82842713)      ),1)</f>
        <v>0.2479134175538763</v>
      </c>
    </row>
    <row r="194" spans="16:52" x14ac:dyDescent="0.25">
      <c r="P194" s="78">
        <v>5</v>
      </c>
      <c r="Q194" s="60"/>
      <c r="R194" s="60"/>
      <c r="S194" s="60">
        <f>$Z$11*$BJ$38/AZ194</f>
        <v>1.8327194836951683E-2</v>
      </c>
      <c r="T194" s="61">
        <f>S194/S200</f>
        <v>1.8327654964407417E-2</v>
      </c>
      <c r="U194" s="62"/>
      <c r="V194" s="62"/>
      <c r="W194" s="60"/>
      <c r="X194" s="63"/>
      <c r="Y194" s="61"/>
      <c r="Z194" s="86">
        <f>SQRT($W$38*VLOOKUP(Z189,$P$34:$W$43,8))*(1-$Q$24)*T182*VLOOKUP(Z189,P178:T187,5)</f>
        <v>2.1246345849618596E-3</v>
      </c>
      <c r="AA194" s="60">
        <f>SQRT($W$38*VLOOKUP(AA189,$P$34:$W$43,8))*(1-$R$24)*T182*VLOOKUP(AA189,P178:T187,5)</f>
        <v>1.4116078880335589E-3</v>
      </c>
      <c r="AB194" s="60">
        <f>SQRT($W$38*VLOOKUP(AB189,$P$34:$W$43,8))*(1-$S$24)*T182*VLOOKUP(AB189,P178:T187,5)</f>
        <v>8.6696100716400297E-4</v>
      </c>
      <c r="AC194" s="60">
        <f>SQRT($W$38*VLOOKUP(AC189,$P$34:$W$43,8))*(1-$T$24)*T182*VLOOKUP(AC189,P178:T187,5)</f>
        <v>5.9455486801974155E-4</v>
      </c>
      <c r="AD194" s="60">
        <f>SQRT($W$38*VLOOKUP(AD189,$P$34:$W$43,8))*(1-$U$24)*T182*VLOOKUP(AD189,P178:T187,5)</f>
        <v>5.8360632637112888E-4</v>
      </c>
      <c r="AE194" s="60">
        <f>SQRT($W$38*VLOOKUP(AE189,$P$34:$W$43,8))*(1-$V$24)*T182*VLOOKUP(AE189,P178:T187,5)</f>
        <v>3.4810568411488256E-4</v>
      </c>
      <c r="AF194" s="60">
        <f>SQRT($W$38*VLOOKUP(AF189,$P$34:$W$43,8))*(1-$W$24)*T182*VLOOKUP(AF189,P178:T187,5)</f>
        <v>2.5271995963035963E-3</v>
      </c>
      <c r="AG194" s="60">
        <f>SQRT($W$38*VLOOKUP(AG189,$P$34:$W$43,8))*(1-$X$24)*T182*VLOOKUP(AG189,P178:T187,5)</f>
        <v>1.5161482540487897E-3</v>
      </c>
      <c r="AH194" s="60">
        <f>SQRT($W$38*VLOOKUP(AH189,$P$34:$W$43,8))*(1-$Y$24)*T182*VLOOKUP(AH189,P178:T187,5)</f>
        <v>9.5014289148353138E-4</v>
      </c>
      <c r="AI194" s="87">
        <f>SQRT($W$38*VLOOKUP(AI189,$P$34:$W$43,8))*(1-$Z$24)*T182*VLOOKUP(AI189,P178:T187,5)</f>
        <v>1.5040318190571243E-3</v>
      </c>
      <c r="AJ194" s="89">
        <f>$X$38*T182</f>
        <v>1.3263631143467966E-6</v>
      </c>
      <c r="AK194" s="59" t="s">
        <v>571</v>
      </c>
      <c r="AL194" s="60">
        <f>AL190-3*AL191*AL191-2*AL191</f>
        <v>0.14807536149404651</v>
      </c>
      <c r="AM194" s="61" t="s">
        <v>584</v>
      </c>
      <c r="AN194" s="66" t="s">
        <v>585</v>
      </c>
      <c r="AO194" s="61">
        <f>AL197^2/AL198^3</f>
        <v>6.419644017839885</v>
      </c>
      <c r="AP194" s="61"/>
      <c r="AQ194" s="50"/>
      <c r="AR194" s="65"/>
      <c r="AS194" s="65"/>
      <c r="AT194" s="65"/>
      <c r="AU194" s="65"/>
      <c r="AV194" s="81"/>
      <c r="AW194" s="59">
        <v>5</v>
      </c>
      <c r="AX194" s="61">
        <f t="shared" si="51"/>
        <v>0.25563778751671645</v>
      </c>
      <c r="AY194" s="61">
        <f>SUMPRODUCT(T178:T187,$BB$34:$BB$43)</f>
        <v>0.98266207713436382</v>
      </c>
      <c r="AZ194" s="68">
        <f>IF($AA$11,EXP((AX194/AL191)*(AU195-1)-LN(AU195-AL191)-AL190*(2*AY194/AL190-AX194/AL191)*LN((AU195+2.41421536*AL191)/(AU195-0.41421536*AL191))/(AL191*2.82842713)      ),1)</f>
        <v>0.25856652692219517</v>
      </c>
    </row>
    <row r="195" spans="16:52" x14ac:dyDescent="0.25">
      <c r="P195" s="78">
        <v>6</v>
      </c>
      <c r="Q195" s="60"/>
      <c r="R195" s="60"/>
      <c r="S195" s="60">
        <f>$Z$12*$BJ$39/AZ195</f>
        <v>8.6699181953144768E-3</v>
      </c>
      <c r="T195" s="61">
        <f>S195/S200</f>
        <v>8.6701358645997189E-3</v>
      </c>
      <c r="U195" s="62"/>
      <c r="V195" s="62"/>
      <c r="W195" s="60"/>
      <c r="X195" s="63"/>
      <c r="Y195" s="61"/>
      <c r="Z195" s="86">
        <f>SQRT($W$39*VLOOKUP(Z189,$P$34:$W$43,8))*(1-$Q$25)*T183*VLOOKUP(Z189,P178:T187,5)</f>
        <v>1.2706696557206736E-3</v>
      </c>
      <c r="AA195" s="60">
        <f>SQRT($W$39*VLOOKUP(AA189,$P$34:$W$43,8))*(1-$R$25)*T183*VLOOKUP(AA189,P178:T187,5)</f>
        <v>8.2985908788042869E-4</v>
      </c>
      <c r="AB195" s="60">
        <f>SQRT($W$39*VLOOKUP(AB189,$P$34:$W$43,8))*(1-$S$25)*T183*VLOOKUP(AB189,P178:T187,5)</f>
        <v>4.9941669696241251E-4</v>
      </c>
      <c r="AC195" s="60">
        <f>SQRT($W$39*VLOOKUP(AC189,$P$34:$W$43,8))*(1-$T$25)*T183*VLOOKUP(AC189,P178:T187,5)</f>
        <v>3.282618151976366E-4</v>
      </c>
      <c r="AD195" s="60">
        <f>SQRT($W$39*VLOOKUP(AD189,$P$34:$W$43,8))*(1-$U$25)*T183*VLOOKUP(AD189,P178:T187,5)</f>
        <v>3.4810568411488261E-4</v>
      </c>
      <c r="AE195" s="60">
        <f>SQRT($W$39*VLOOKUP(AE189,$P$34:$W$43,8))*(1-$V$25)*T183*VLOOKUP(AE189,P178:T187,5)</f>
        <v>2.0763580145981964E-4</v>
      </c>
      <c r="AF195" s="60">
        <f>SQRT($W$39*VLOOKUP(AF189,$P$34:$W$43,8))*(1-$W$25)*T183*VLOOKUP(AF189,P178:T187,5)</f>
        <v>1.6642504847135787E-3</v>
      </c>
      <c r="AG195" s="60">
        <f>SQRT($W$39*VLOOKUP(AG189,$P$34:$W$43,8))*(1-$X$25)*T183*VLOOKUP(AG189,P178:T187,5)</f>
        <v>9.0208133778430324E-4</v>
      </c>
      <c r="AH195" s="60">
        <f>SQRT($W$39*VLOOKUP(AH189,$P$34:$W$43,8))*(1-$Y$25)*T183*VLOOKUP(AH189,P178:T187,5)</f>
        <v>5.5745403196299549E-4</v>
      </c>
      <c r="AI195" s="87">
        <f>SQRT($W$39*VLOOKUP(AI189,$P$34:$W$43,8))*(1-$Z$25)*T183*VLOOKUP(AI189,P178:T187,5)</f>
        <v>8.9711506137869768E-4</v>
      </c>
      <c r="AJ195" s="89">
        <f>$X$39*T183</f>
        <v>7.8054698670373727E-7</v>
      </c>
      <c r="AK195" s="59" t="s">
        <v>572</v>
      </c>
      <c r="AL195" s="60">
        <f>-1*AL190*AL191+AL191^2+AL191^3</f>
        <v>-3.044951175050923E-2</v>
      </c>
      <c r="AM195" s="61"/>
      <c r="AN195" s="66" t="s">
        <v>586</v>
      </c>
      <c r="AO195" s="61" t="e">
        <f>SQRT(1-AO194)/SQRT(AO194)*AL197/ABS(AL197)</f>
        <v>#NUM!</v>
      </c>
      <c r="AP195" s="61"/>
      <c r="AQ195" s="50"/>
      <c r="AR195" s="65"/>
      <c r="AS195" s="65"/>
      <c r="AT195" s="65" t="s">
        <v>589</v>
      </c>
      <c r="AU195" s="61">
        <f>AU190</f>
        <v>0.74780813017255698</v>
      </c>
      <c r="AV195" s="81"/>
      <c r="AW195" s="59">
        <v>6</v>
      </c>
      <c r="AX195" s="61">
        <f t="shared" si="51"/>
        <v>0.31801295394703216</v>
      </c>
      <c r="AY195" s="61">
        <f>SUMPRODUCT(T178:T187,$BC$34:$BC$43)</f>
        <v>1.2544786857347927</v>
      </c>
      <c r="AZ195" s="68">
        <f>IF($AA$12,EXP((AX195/AL191)*(AU195-1)-LN(AU195-AL191)-AL190*(2*AY195/AL190-AX195/AL191)*LN((AU195+2.41421536*AL191)/(AU195-0.41421536*AL191))/(AL191*2.82842713)      ),1)</f>
        <v>0.15450910498961964</v>
      </c>
    </row>
    <row r="196" spans="16:52" x14ac:dyDescent="0.25">
      <c r="P196" s="78">
        <v>7</v>
      </c>
      <c r="Q196" s="60"/>
      <c r="R196" s="60"/>
      <c r="S196" s="60">
        <f>$Z$13*$BJ$40/AZ196</f>
        <v>0.3926215035209476</v>
      </c>
      <c r="T196" s="61">
        <f>S196/S200</f>
        <v>0.3926313607814334</v>
      </c>
      <c r="U196" s="62"/>
      <c r="V196" s="62"/>
      <c r="W196" s="60"/>
      <c r="X196" s="63"/>
      <c r="Y196" s="61"/>
      <c r="Z196" s="86">
        <f>SQRT($W$40*VLOOKUP(Z189,$P$34:$W$43,8))*(1-$Q$26)*T184*VLOOKUP(Z189,P178:T187,5)</f>
        <v>1.0202305171232549E-2</v>
      </c>
      <c r="AA196" s="60">
        <f>SQRT($W$40*VLOOKUP(AA189,$P$34:$W$43,8))*(1-$R$26)*T184*VLOOKUP(AA189,P178:T187,5)</f>
        <v>6.4227900490874644E-3</v>
      </c>
      <c r="AB196" s="60">
        <f>SQRT($W$40*VLOOKUP(AB189,$P$34:$W$43,8))*(1-$S$26)*T184*VLOOKUP(AB189,P178:T187,5)</f>
        <v>3.8003513469527187E-3</v>
      </c>
      <c r="AC196" s="60">
        <f>SQRT($W$40*VLOOKUP(AC189,$P$34:$W$43,8))*(1-$T$26)*T184*VLOOKUP(AC189,P178:T187,5)</f>
        <v>2.6404531511075788E-3</v>
      </c>
      <c r="AD196" s="60">
        <f>SQRT($W$40*VLOOKUP(AD189,$P$34:$W$43,8))*(1-$U$26)*T184*VLOOKUP(AD189,P178:T187,5)</f>
        <v>2.5271995963035963E-3</v>
      </c>
      <c r="AE196" s="60">
        <f>SQRT($W$40*VLOOKUP(AE189,$P$34:$W$43,8))*(1-$V$26)*T184*VLOOKUP(AE189,P178:T187,5)</f>
        <v>1.6642504847135785E-3</v>
      </c>
      <c r="AF196" s="60">
        <f>SQRT($W$40*VLOOKUP(AF189,$P$34:$W$43,8))*(1-$W$26)*T184*VLOOKUP(AF189,P178:T187,5)</f>
        <v>1.3610207813429663E-2</v>
      </c>
      <c r="AG196" s="60">
        <f>SQRT($W$40*VLOOKUP(AG189,$P$34:$W$43,8))*(1-$X$26)*T184*VLOOKUP(AG189,P178:T187,5)</f>
        <v>8.4615969269248963E-3</v>
      </c>
      <c r="AH196" s="60">
        <f>SQRT($W$40*VLOOKUP(AH189,$P$34:$W$43,8))*(1-$Y$26)*T184*VLOOKUP(AH189,P178:T187,5)</f>
        <v>3.9655994389962814E-3</v>
      </c>
      <c r="AI196" s="87">
        <f>SQRT($W$40*VLOOKUP(AI189,$P$34:$W$43,8))*(1-$Z$26)*T184*VLOOKUP(AI189,P178:T187,5)</f>
        <v>6.641491548227167E-3</v>
      </c>
      <c r="AJ196" s="89">
        <f>$X$40*T184</f>
        <v>9.4427637998881836E-6</v>
      </c>
      <c r="AK196" s="82"/>
      <c r="AL196" s="65"/>
      <c r="AM196" s="61"/>
      <c r="AN196" s="66" t="s">
        <v>587</v>
      </c>
      <c r="AO196" s="61" t="e">
        <f>IF(ATAN(AO195)&lt;0,ATAN(AO195)+PI(),ATAN(AO195))</f>
        <v>#NUM!</v>
      </c>
      <c r="AP196" s="61"/>
      <c r="AQ196" s="50"/>
      <c r="AR196" s="65"/>
      <c r="AS196" s="65"/>
      <c r="AT196" s="65"/>
      <c r="AU196" s="65"/>
      <c r="AV196" s="81"/>
      <c r="AW196" s="59">
        <v>7</v>
      </c>
      <c r="AX196" s="61">
        <f t="shared" si="51"/>
        <v>8.4952370925032716E-2</v>
      </c>
      <c r="AY196" s="61">
        <f>SUMPRODUCT(T178:T187,$BD$34:$BD$43)</f>
        <v>0.22122868772658166</v>
      </c>
      <c r="AZ196" s="68">
        <f>IF($AA$13,EXP((AX196/AL191)*(AU195-1)-LN(AU195-AL191)-AL190*(2*AY196/AL190-AX196/AL191)*LN((AU195+2.41421536*AL191)/(AU195-0.41421536*AL191))/(AL191*2.82842713)      ),1)</f>
        <v>1.1029598200276169</v>
      </c>
    </row>
    <row r="197" spans="16:52" x14ac:dyDescent="0.25">
      <c r="P197" s="78">
        <v>8</v>
      </c>
      <c r="Q197" s="60"/>
      <c r="R197" s="60"/>
      <c r="S197" s="60">
        <f>$Z$14*$BJ$41/AZ197</f>
        <v>0.11180134073902906</v>
      </c>
      <c r="T197" s="61">
        <f>S197/S200</f>
        <v>0.11180414765339428</v>
      </c>
      <c r="U197" s="62"/>
      <c r="V197" s="62"/>
      <c r="W197" s="60"/>
      <c r="X197" s="63"/>
      <c r="Y197" s="61"/>
      <c r="Z197" s="86">
        <f>SQRT($W$41*VLOOKUP(Z189,$P$34:$W$43,8))*(1-$Q$27)*T185*VLOOKUP(Z189,P178:T187,5)</f>
        <v>5.8454729344857908E-3</v>
      </c>
      <c r="AA197" s="60">
        <f>SQRT($W$41*VLOOKUP(AA189,$P$34:$W$43,8))*(1-$R$27)*T185*VLOOKUP(AA189,P178:T187,5)</f>
        <v>3.5923005156921462E-3</v>
      </c>
      <c r="AB197" s="60">
        <f>SQRT($W$41*VLOOKUP(AB189,$P$34:$W$43,8))*(1-$S$27)*T185*VLOOKUP(AB189,P178:T187,5)</f>
        <v>2.2244300027745027E-3</v>
      </c>
      <c r="AC197" s="60">
        <f>SQRT($W$41*VLOOKUP(AC189,$P$34:$W$43,8))*(1-$T$27)*T185*VLOOKUP(AC189,P178:T187,5)</f>
        <v>1.5206387726432262E-3</v>
      </c>
      <c r="AD197" s="60">
        <f>SQRT($W$41*VLOOKUP(AD189,$P$34:$W$43,8))*(1-$U$27)*T185*VLOOKUP(AD189,P178:T187,5)</f>
        <v>1.5161482540487897E-3</v>
      </c>
      <c r="AE197" s="60">
        <f>SQRT($W$41*VLOOKUP(AE189,$P$34:$W$43,8))*(1-$V$27)*T185*VLOOKUP(AE189,P178:T187,5)</f>
        <v>9.0208133778430335E-4</v>
      </c>
      <c r="AF197" s="60">
        <f>SQRT($W$41*VLOOKUP(AF189,$P$34:$W$43,8))*(1-$W$27)*T185*VLOOKUP(AF189,P178:T187,5)</f>
        <v>8.4615969269248963E-3</v>
      </c>
      <c r="AG197" s="60">
        <f>SQRT($W$41*VLOOKUP(AG189,$P$34:$W$43,8))*(1-$X$27)*T185*VLOOKUP(AG189,P178:T187,5)</f>
        <v>5.086253537590027E-3</v>
      </c>
      <c r="AH197" s="60">
        <f>SQRT($W$41*VLOOKUP(AH189,$P$34:$W$43,8))*(1-$Y$27)*T185*VLOOKUP(AH189,P178:T187,5)</f>
        <v>2.6577411609392623E-3</v>
      </c>
      <c r="AI197" s="87">
        <f>SQRT($W$41*VLOOKUP(AI189,$P$34:$W$43,8))*(1-$Z$27)*T185*VLOOKUP(AI189,P178:T187,5)</f>
        <v>4.195038160287495E-3</v>
      </c>
      <c r="AJ197" s="89">
        <f>$X$41*T185</f>
        <v>2.9825150508607909E-6</v>
      </c>
      <c r="AK197" s="59" t="s">
        <v>582</v>
      </c>
      <c r="AL197" s="61">
        <f>AL193*AL194/6-AL195/2-AL193^3/27</f>
        <v>1.9457181075937524E-2</v>
      </c>
      <c r="AM197" s="61"/>
      <c r="AN197" s="66" t="s">
        <v>573</v>
      </c>
      <c r="AO197" s="61" t="e">
        <f>2*SQRT(AL198)*COS(AO196/3)-AL193/3</f>
        <v>#NUM!</v>
      </c>
      <c r="AP197" s="69" t="e">
        <f>AO197^3+AL193*AO197^2+AL194*AO197+AL195</f>
        <v>#NUM!</v>
      </c>
      <c r="AQ197" s="50"/>
      <c r="AR197" s="65"/>
      <c r="AS197" s="65"/>
      <c r="AT197" s="65"/>
      <c r="AU197" s="65"/>
      <c r="AV197" s="81"/>
      <c r="AW197" s="59">
        <v>8</v>
      </c>
      <c r="AX197" s="61">
        <f t="shared" si="51"/>
        <v>9.4229912225680806E-2</v>
      </c>
      <c r="AY197" s="61">
        <f>SUMPRODUCT(T178:T187,$BE$34:$BE$43)</f>
        <v>0.46666443213461289</v>
      </c>
      <c r="AZ197" s="68">
        <f>IF($AA$14,EXP((AX197/AL191)*(AU195-1)-LN(AU195-AL191)-AL190*(2*AY197/AL190-AX197/AL191)*LN((AU195+2.41421536*AL191)/(AU195-0.41421536*AL191))/(AL191*2.82842713)      ),1)</f>
        <v>0.62966551346090471</v>
      </c>
    </row>
    <row r="198" spans="16:52" x14ac:dyDescent="0.25">
      <c r="P198" s="78">
        <v>9</v>
      </c>
      <c r="Q198" s="60"/>
      <c r="R198" s="60"/>
      <c r="S198" s="60">
        <f>$Z$15*$BJ$42/AZ198</f>
        <v>5.5503029934104241E-2</v>
      </c>
      <c r="T198" s="61">
        <f>S198/S200</f>
        <v>5.5504423408019719E-2</v>
      </c>
      <c r="U198" s="62"/>
      <c r="V198" s="62" t="s">
        <v>592</v>
      </c>
      <c r="W198" s="60"/>
      <c r="X198" s="63"/>
      <c r="Y198" s="61"/>
      <c r="Z198" s="86">
        <f>SQRT($W$42*VLOOKUP(Z189,$P$34:$W$43,8))*(1-$Q$28)*T186*VLOOKUP(Z189,P178:T187,5)</f>
        <v>3.413507020071566E-3</v>
      </c>
      <c r="AA198" s="60">
        <f>SQRT($W$42*VLOOKUP(AA189,$P$34:$W$43,8))*(1-$R$28)*T186*VLOOKUP(AA189,P178:T187,5)</f>
        <v>2.1968459029633987E-3</v>
      </c>
      <c r="AB198" s="60">
        <f>SQRT($W$42*VLOOKUP(AB189,$P$34:$W$43,8))*(1-$S$28)*T186*VLOOKUP(AB189,P178:T187,5)</f>
        <v>1.3411385126434431E-3</v>
      </c>
      <c r="AC198" s="60">
        <f>SQRT($W$42*VLOOKUP(AC189,$P$34:$W$43,8))*(1-$T$28)*T186*VLOOKUP(AC189,P178:T187,5)</f>
        <v>1.0157260985097557E-3</v>
      </c>
      <c r="AD198" s="60">
        <f>SQRT($W$42*VLOOKUP(AD189,$P$34:$W$43,8))*(1-$U$28)*T186*VLOOKUP(AD189,P178:T187,5)</f>
        <v>9.5014289148353138E-4</v>
      </c>
      <c r="AE198" s="60">
        <f>SQRT($W$42*VLOOKUP(AE189,$P$34:$W$43,8))*(1-$V$28)*T186*VLOOKUP(AE189,P178:T187,5)</f>
        <v>5.5745403196299549E-4</v>
      </c>
      <c r="AF198" s="60">
        <f>SQRT($W$42*VLOOKUP(AF189,$P$34:$W$43,8))*(1-$W$28)*T186*VLOOKUP(AF189,P178:T187,5)</f>
        <v>3.9655994389962814E-3</v>
      </c>
      <c r="AG198" s="60">
        <f>SQRT($W$42*VLOOKUP(AG189,$P$34:$W$43,8))*(1-$X$28)*T186*VLOOKUP(AG189,P178:T187,5)</f>
        <v>2.6577411609392627E-3</v>
      </c>
      <c r="AH198" s="60">
        <f>SQRT($W$42*VLOOKUP(AH189,$P$34:$W$43,8))*(1-$Y$28)*T186*VLOOKUP(AH189,P178:T187,5)</f>
        <v>1.7046558044787644E-3</v>
      </c>
      <c r="AI198" s="87">
        <f>SQRT($W$42*VLOOKUP(AI189,$P$34:$W$43,8))*(1-$Z$28)*T186*VLOOKUP(AI189,P178:T187,5)</f>
        <v>2.5704868088025144E-3</v>
      </c>
      <c r="AJ198" s="89">
        <f>$X$42*T186</f>
        <v>1.4993261018183527E-6</v>
      </c>
      <c r="AK198" s="59" t="s">
        <v>558</v>
      </c>
      <c r="AL198" s="61">
        <f>AL193^2/9-AL194/3</f>
        <v>3.8923895537203719E-2</v>
      </c>
      <c r="AM198" s="61"/>
      <c r="AN198" s="66" t="s">
        <v>574</v>
      </c>
      <c r="AO198" s="61" t="e">
        <f>2*SQRT(AL198)*COS((AO196+2*PI())/3)-AL193/3</f>
        <v>#NUM!</v>
      </c>
      <c r="AP198" s="69" t="e">
        <f>AO198^3+AO198^2*AL193+AO198*AL194+AL195</f>
        <v>#NUM!</v>
      </c>
      <c r="AQ198" s="50"/>
      <c r="AR198" s="65"/>
      <c r="AS198" s="50"/>
      <c r="AT198" s="65"/>
      <c r="AU198" s="65"/>
      <c r="AV198" s="81"/>
      <c r="AW198" s="59">
        <v>9</v>
      </c>
      <c r="AX198" s="61">
        <f t="shared" si="51"/>
        <v>9.5418812217132221E-2</v>
      </c>
      <c r="AY198" s="61">
        <f>SUMPRODUCT(T178:T187,$BF$34:$BF$43)</f>
        <v>0.53195484147261074</v>
      </c>
      <c r="AZ198" s="68">
        <f>IF($AA$15,EXP((AX198/AL191)*(AU195-1)-LN(AU195-AL191)-AL190*(2*AY198/AL190-AX198/AL191)*LN((AU195+2.41421536*AL191)/(AU195-0.41421536*AL191))/(AL191*2.82842713)      ),1)</f>
        <v>0.54102645131485483</v>
      </c>
    </row>
    <row r="199" spans="16:52" x14ac:dyDescent="0.25">
      <c r="P199" s="78">
        <v>10</v>
      </c>
      <c r="Q199" s="60"/>
      <c r="R199" s="60"/>
      <c r="S199" s="60">
        <f>$Z$16*$BJ$43/AZ199</f>
        <v>8.883781817601781E-2</v>
      </c>
      <c r="T199" s="61">
        <f>S199/S200</f>
        <v>8.8840048562043278E-2</v>
      </c>
      <c r="U199" s="62"/>
      <c r="V199" s="96">
        <f>ABS(S188-S200)</f>
        <v>5.1383786114911345E-11</v>
      </c>
      <c r="W199" s="60"/>
      <c r="X199" s="63"/>
      <c r="Y199" s="61"/>
      <c r="Z199" s="86">
        <f>SQRT($W$43*VLOOKUP(Z189,$P$34:$W$43,8))*(1-$Q$29)*T187*VLOOKUP(Z189,P178:T187,5)</f>
        <v>5.4985076616991093E-3</v>
      </c>
      <c r="AA199" s="60">
        <f>SQRT($W$43*VLOOKUP(AA189,$P$34:$W$43,8))*(1-$R$29)*T187*VLOOKUP(AA189,P178:T187,5)</f>
        <v>3.5815293725367137E-3</v>
      </c>
      <c r="AB199" s="60">
        <f>SQRT($W$43*VLOOKUP(AB189,$P$34:$W$43,8))*(1-$S$29)*T187*VLOOKUP(AB189,P178:T187,5)</f>
        <v>2.216982393064954E-3</v>
      </c>
      <c r="AC199" s="60">
        <f>SQRT($W$43*VLOOKUP(AC189,$P$34:$W$43,8))*(1-$T$29)*T187*VLOOKUP(AC189,P178:T187,5)</f>
        <v>1.3904182766890111E-3</v>
      </c>
      <c r="AD199" s="60">
        <f>SQRT($W$43*VLOOKUP(AD189,$P$34:$W$43,8))*(1-$U$29)*T187*VLOOKUP(AD189,P178:T187,5)</f>
        <v>1.5040318190571241E-3</v>
      </c>
      <c r="AE199" s="60">
        <f>SQRT($W$43*VLOOKUP(AE189,$P$34:$W$43,8))*(1-$V$29)*T187*VLOOKUP(AE189,P178:T187,5)</f>
        <v>8.9711506137869768E-4</v>
      </c>
      <c r="AF199" s="60">
        <f>SQRT($W$43*VLOOKUP(AF189,$P$34:$W$43,8))*(1-$W$29)*T187*VLOOKUP(AF189,P178:T187,5)</f>
        <v>6.6414915482271679E-3</v>
      </c>
      <c r="AG199" s="60">
        <f>SQRT($W$43*VLOOKUP(AG189,$P$34:$W$43,8))*(1-$X$29)*T187*VLOOKUP(AG189,P178:T187,5)</f>
        <v>4.195038160287495E-3</v>
      </c>
      <c r="AH199" s="60">
        <f>SQRT($W$43*VLOOKUP(AH189,$P$34:$W$43,8))*(1-$Y$29)*T187*VLOOKUP(AH189,P178:T187,5)</f>
        <v>2.570486808802514E-3</v>
      </c>
      <c r="AI199" s="87">
        <f>SQRT($W$43*VLOOKUP(AI189,$P$34:$W$43,8))*(1-$Z$29)*T187*VLOOKUP(AI189,P178:T187,5)</f>
        <v>3.8760918285483978E-3</v>
      </c>
      <c r="AJ199" s="89">
        <f>$X$43*T187</f>
        <v>3.2226499163283266E-6</v>
      </c>
      <c r="AK199" s="59" t="s">
        <v>72</v>
      </c>
      <c r="AL199" s="63">
        <f>AL197^2-AL198^3</f>
        <v>3.196094828753062E-4</v>
      </c>
      <c r="AM199" s="61"/>
      <c r="AN199" s="66" t="s">
        <v>575</v>
      </c>
      <c r="AO199" s="61" t="e">
        <f>2*SQRT(AL198)*COS((AO196+4*PI())/3)-AL193/3</f>
        <v>#NUM!</v>
      </c>
      <c r="AP199" s="69" t="e">
        <f>AO199^3+AO199^2*AL193+AL194*AO199+AL195</f>
        <v>#NUM!</v>
      </c>
      <c r="AQ199" s="50"/>
      <c r="AR199" s="65"/>
      <c r="AS199" s="50"/>
      <c r="AT199" s="65"/>
      <c r="AU199" s="65"/>
      <c r="AV199" s="81"/>
      <c r="AW199" s="59">
        <v>10</v>
      </c>
      <c r="AX199" s="61">
        <f t="shared" si="51"/>
        <v>0.12813543860615031</v>
      </c>
      <c r="AY199" s="61">
        <f>SUMPRODUCT(T178:T187,$BG$34:$BG$43)</f>
        <v>0.52807678181829498</v>
      </c>
      <c r="AZ199" s="68">
        <f>IF($AA$16,EXP((AX199/AL191)*(AU195-1)-LN(AU195-AL191)-AL190*(2*AY199/AL190-AX199/AL191)*LN((AU195+2.41421536*AL191)/(AU195-0.41421536*AL191))/(AL191*2.82842713)      ),1)</f>
        <v>0.58355231713336653</v>
      </c>
    </row>
    <row r="200" spans="16:52" x14ac:dyDescent="0.25">
      <c r="P200" s="79"/>
      <c r="Q200" s="71"/>
      <c r="R200" s="71"/>
      <c r="S200" s="94">
        <f>SUM(S190:S199)</f>
        <v>0.99997489436282883</v>
      </c>
      <c r="T200" s="72">
        <f>SUM(T190:T199)</f>
        <v>1</v>
      </c>
      <c r="U200" s="73"/>
      <c r="V200" s="73"/>
      <c r="W200" s="73"/>
      <c r="X200" s="73"/>
      <c r="Y200" s="73"/>
      <c r="Z200" s="70"/>
      <c r="AA200" s="73"/>
      <c r="AB200" s="73"/>
      <c r="AC200" s="73"/>
      <c r="AD200" s="73"/>
      <c r="AE200" s="73"/>
      <c r="AF200" s="73"/>
      <c r="AG200" s="73"/>
      <c r="AH200" s="73"/>
      <c r="AI200" s="88">
        <f>SUM(Z190:AI199)</f>
        <v>0.27651532755946362</v>
      </c>
      <c r="AJ200" s="91">
        <f>SUM(AJ190:AJ199)</f>
        <v>3.0752815438571443E-5</v>
      </c>
      <c r="AK200" s="70"/>
      <c r="AL200" s="73"/>
      <c r="AM200" s="74"/>
      <c r="AN200" s="75"/>
      <c r="AO200" s="74"/>
      <c r="AP200" s="74"/>
      <c r="AQ200" s="76"/>
      <c r="AR200" s="73"/>
      <c r="AS200" s="76"/>
      <c r="AT200" s="73"/>
      <c r="AU200" s="73"/>
      <c r="AV200" s="80"/>
      <c r="AW200" s="70"/>
      <c r="AX200" s="73"/>
      <c r="AY200" s="73"/>
      <c r="AZ200" s="80"/>
    </row>
    <row r="201" spans="16:52" x14ac:dyDescent="0.25">
      <c r="P201" s="92">
        <f>P189+1</f>
        <v>14</v>
      </c>
      <c r="Q201" s="55"/>
      <c r="R201" s="55"/>
      <c r="S201" s="55"/>
      <c r="T201" s="55" t="s">
        <v>560</v>
      </c>
      <c r="U201" s="56"/>
      <c r="V201" s="56"/>
      <c r="W201" s="57"/>
      <c r="X201" s="57"/>
      <c r="Y201" s="57"/>
      <c r="Z201" s="54">
        <v>1</v>
      </c>
      <c r="AA201" s="55">
        <v>2</v>
      </c>
      <c r="AB201" s="55">
        <v>3</v>
      </c>
      <c r="AC201" s="55">
        <v>4</v>
      </c>
      <c r="AD201" s="55">
        <v>5</v>
      </c>
      <c r="AE201" s="55">
        <v>6</v>
      </c>
      <c r="AF201" s="55">
        <v>7</v>
      </c>
      <c r="AG201" s="55">
        <v>8</v>
      </c>
      <c r="AH201" s="55">
        <v>9</v>
      </c>
      <c r="AI201" s="58">
        <v>10</v>
      </c>
      <c r="AJ201" s="90"/>
      <c r="AK201" s="54"/>
      <c r="AL201" s="55"/>
      <c r="AM201" s="55"/>
      <c r="AN201" s="55"/>
      <c r="AO201" s="55"/>
      <c r="AP201" s="55"/>
      <c r="AQ201" s="55"/>
      <c r="AR201" s="55"/>
      <c r="AS201" s="55"/>
      <c r="AT201" s="55"/>
      <c r="AU201" s="55"/>
      <c r="AV201" s="58"/>
      <c r="AW201" s="54"/>
      <c r="AX201" s="55" t="s">
        <v>565</v>
      </c>
      <c r="AY201" s="55" t="s">
        <v>577</v>
      </c>
      <c r="AZ201" s="58" t="s">
        <v>590</v>
      </c>
    </row>
    <row r="202" spans="16:52" x14ac:dyDescent="0.25">
      <c r="P202" s="78">
        <v>1</v>
      </c>
      <c r="Q202" s="60"/>
      <c r="R202" s="60"/>
      <c r="S202" s="60">
        <f>$Z$7*$BJ$34/AZ202</f>
        <v>0.19915692599281934</v>
      </c>
      <c r="T202" s="61">
        <f>S202/S212</f>
        <v>0.19916192607774777</v>
      </c>
      <c r="U202" s="62"/>
      <c r="V202" s="62"/>
      <c r="W202" s="60"/>
      <c r="X202" s="63"/>
      <c r="Y202" s="61"/>
      <c r="Z202" s="86">
        <f>SQRT($W$34*VLOOKUP(Z201,$P$34:$W$43,8))*(1-$Q$20)*T190*VLOOKUP(Z201,P190:T199,5)</f>
        <v>8.146533847070047E-3</v>
      </c>
      <c r="AA202" s="60">
        <f>SQRT($W$34*VLOOKUP(AA201,$P$34:$W$43,8))*(1-$R$20)*T190*VLOOKUP(AA201,P190:T199,5)</f>
        <v>5.2525495257867002E-3</v>
      </c>
      <c r="AB202" s="60">
        <f>SQRT($W$34*VLOOKUP(AB201,$P$34:$W$43,8))*(1-$S$20)*T190*VLOOKUP(AB201,P190:T199,5)</f>
        <v>3.1690773888868261E-3</v>
      </c>
      <c r="AC202" s="60">
        <f>SQRT($W$34*VLOOKUP(AC201,$P$34:$W$43,8))*(1-$T$20)*T190*VLOOKUP(AC201,P190:T199,5)</f>
        <v>2.1909673409466479E-3</v>
      </c>
      <c r="AD202" s="60">
        <f>SQRT($W$34*VLOOKUP(AD201,$P$34:$W$43,8))*(1-$U$20)*T190*VLOOKUP(AD201,P190:T199,5)</f>
        <v>2.1246618389796608E-3</v>
      </c>
      <c r="AE202" s="60">
        <f>SQRT($W$34*VLOOKUP(AE201,$P$34:$W$43,8))*(1-$V$20)*T190*VLOOKUP(AE201,P190:T199,5)</f>
        <v>1.2706922399141542E-3</v>
      </c>
      <c r="AF202" s="60">
        <f>SQRT($W$34*VLOOKUP(AF201,$P$34:$W$43,8))*(1-$W$20)*T190*VLOOKUP(AF201,P190:T199,5)</f>
        <v>1.0202244542357589E-2</v>
      </c>
      <c r="AG202" s="60">
        <f>SQRT($W$34*VLOOKUP(AG201,$P$34:$W$43,8))*(1-$X$20)*T190*VLOOKUP(AG201,P190:T199,5)</f>
        <v>5.8454744691275309E-3</v>
      </c>
      <c r="AH202" s="60">
        <f>SQRT($W$34*VLOOKUP(AH201,$P$34:$W$43,8))*(1-$Y$20)*T190*VLOOKUP(AH201,P190:T199,5)</f>
        <v>3.4135192515720577E-3</v>
      </c>
      <c r="AI202" s="87">
        <f>SQRT($W$34*VLOOKUP(AI201,$P$34:$W$43,8))*(1-$Z$20)*T190*VLOOKUP(AI201,P190:T199,5)</f>
        <v>5.4985199896458396E-3</v>
      </c>
      <c r="AJ202" s="89">
        <f>$X$34*T190</f>
        <v>5.3379087458330756E-6</v>
      </c>
      <c r="AK202" s="59" t="s">
        <v>69</v>
      </c>
      <c r="AL202" s="60">
        <f>$Q$44*AI212*100000/($T$3*$AE$9)^2</f>
        <v>0.4007379367770168</v>
      </c>
      <c r="AM202" s="65" t="s">
        <v>583</v>
      </c>
      <c r="AN202" s="66" t="s">
        <v>573</v>
      </c>
      <c r="AO202" s="61">
        <f>(AL209+SQRT(AL211))^(1/3)+(AL209-SQRT(AL211))^(1/3)-AL205/3</f>
        <v>0.74780598854337654</v>
      </c>
      <c r="AP202" s="63">
        <f>AO202^3+AL205*AO202^2+AL206*AO202+AL207</f>
        <v>4.8572257327350599E-17</v>
      </c>
      <c r="AQ202" s="65" t="s">
        <v>573</v>
      </c>
      <c r="AR202" s="61">
        <f>IF(AL211&gt;=0,AO202,AO209)</f>
        <v>0.74780598854337654</v>
      </c>
      <c r="AS202" s="61">
        <f>IF(AR202&lt;AR203,AR203,AR202)</f>
        <v>0.74780598854337654</v>
      </c>
      <c r="AT202" s="61">
        <f>AS202</f>
        <v>0.74780598854337654</v>
      </c>
      <c r="AU202" s="67">
        <f>IF(AT202&lt;AT203,AT203,AT202)</f>
        <v>0.74780598854337654</v>
      </c>
      <c r="AV202" s="81"/>
      <c r="AW202" s="59">
        <v>1</v>
      </c>
      <c r="AX202" s="61">
        <f>AX190</f>
        <v>9.4673405543509462E-2</v>
      </c>
      <c r="AY202" s="61">
        <f>SUMPRODUCT(T190:T199,$AX$34:$AX$43)</f>
        <v>0.3428345474470445</v>
      </c>
      <c r="AZ202" s="68">
        <f>IF($AA$7,EXP((AX202/AL203)*(AU207-1)-LN(AU207-AL203)-AL202*(2*AY202/AL202-AX202/AL203)*LN((AU207+2.41421536*AL203)/(AU207-0.41421536*AL203))/(AL203*2.82842713)      ),1)</f>
        <v>0.84423466894502075</v>
      </c>
    </row>
    <row r="203" spans="16:52" x14ac:dyDescent="0.25">
      <c r="P203" s="78">
        <v>2</v>
      </c>
      <c r="Q203" s="60"/>
      <c r="R203" s="60"/>
      <c r="S203" s="60">
        <f>$Z$8*$BJ$35/AZ203</f>
        <v>7.3921821676182164E-2</v>
      </c>
      <c r="T203" s="61">
        <f>S203/S212</f>
        <v>7.3923677576420641E-2</v>
      </c>
      <c r="U203" s="62"/>
      <c r="V203" s="62"/>
      <c r="W203" s="60"/>
      <c r="X203" s="63"/>
      <c r="Y203" s="61"/>
      <c r="Z203" s="86">
        <f>SQRT($W$35*VLOOKUP(Z201,$P$34:$W$43,8))*(1-$Q$21)*T191*VLOOKUP(Z201,P190:T199,5)</f>
        <v>5.2525495257867011E-3</v>
      </c>
      <c r="AA203" s="60">
        <f>SQRT($W$35*VLOOKUP(AA201,$P$34:$W$43,8))*(1-$R$21)*T191*VLOOKUP(AA201,P190:T199,5)</f>
        <v>3.3690855982855257E-3</v>
      </c>
      <c r="AB203" s="60">
        <f>SQRT($W$35*VLOOKUP(AB201,$P$34:$W$43,8))*(1-$S$21)*T191*VLOOKUP(AB201,P190:T199,5)</f>
        <v>2.0646551911823853E-3</v>
      </c>
      <c r="AC203" s="60">
        <f>SQRT($W$35*VLOOKUP(AC201,$P$34:$W$43,8))*(1-$T$21)*T191*VLOOKUP(AC201,P190:T199,5)</f>
        <v>1.290888689680294E-3</v>
      </c>
      <c r="AD203" s="60">
        <f>SQRT($W$35*VLOOKUP(AD201,$P$34:$W$43,8))*(1-$U$21)*T191*VLOOKUP(AD201,P190:T199,5)</f>
        <v>1.4116342937752014E-3</v>
      </c>
      <c r="AE203" s="60">
        <f>SQRT($W$35*VLOOKUP(AE201,$P$34:$W$43,8))*(1-$V$21)*T191*VLOOKUP(AE201,P190:T199,5)</f>
        <v>8.2987871571233644E-4</v>
      </c>
      <c r="AF203" s="60">
        <f>SQRT($W$35*VLOOKUP(AF201,$P$34:$W$43,8))*(1-$W$21)*T191*VLOOKUP(AF201,P190:T199,5)</f>
        <v>6.4227896363860688E-3</v>
      </c>
      <c r="AG203" s="60">
        <f>SQRT($W$35*VLOOKUP(AG201,$P$34:$W$43,8))*(1-$X$21)*T191*VLOOKUP(AG201,P190:T199,5)</f>
        <v>3.5923225759381442E-3</v>
      </c>
      <c r="AH203" s="60">
        <f>SQRT($W$35*VLOOKUP(AH201,$P$34:$W$43,8))*(1-$Y$21)*T191*VLOOKUP(AH201,P190:T199,5)</f>
        <v>2.1968666889253395E-3</v>
      </c>
      <c r="AI203" s="87">
        <f>SQRT($W$35*VLOOKUP(AI201,$P$34:$W$43,8))*(1-$Z$21)*T191*VLOOKUP(AI201,P190:T199,5)</f>
        <v>3.581558456381302E-3</v>
      </c>
      <c r="AJ203" s="89">
        <f>$X$35*T191</f>
        <v>2.9902139738633345E-6</v>
      </c>
      <c r="AK203" s="59" t="s">
        <v>65</v>
      </c>
      <c r="AL203" s="60">
        <f>AJ212*$Q$44*100000/($T$3*$AE$9)</f>
        <v>0.10862982362064953</v>
      </c>
      <c r="AM203" s="61"/>
      <c r="AN203" s="66" t="s">
        <v>574</v>
      </c>
      <c r="AO203" s="66" t="e">
        <f>1/0</f>
        <v>#DIV/0!</v>
      </c>
      <c r="AP203" s="61"/>
      <c r="AQ203" s="65" t="s">
        <v>574</v>
      </c>
      <c r="AR203" s="66">
        <f>IF(AL211&gt;=0,0,AO210)</f>
        <v>0</v>
      </c>
      <c r="AS203" s="61">
        <f>IF(AR202&lt;AR203,AR202,AR203)</f>
        <v>0</v>
      </c>
      <c r="AT203" s="61">
        <f>IF(AS203&lt;AS204,AS204,AS203)</f>
        <v>0</v>
      </c>
      <c r="AU203" s="67">
        <f>IF(AT202&lt;AT203,AT202,AT203)</f>
        <v>0</v>
      </c>
      <c r="AV203" s="81"/>
      <c r="AW203" s="59">
        <v>2</v>
      </c>
      <c r="AX203" s="61">
        <f t="shared" ref="AX203:AX211" si="52">AX191</f>
        <v>0.14288378647094405</v>
      </c>
      <c r="AY203" s="61">
        <f>SUMPRODUCT(T190:T199,$AY$34:$AY$43)</f>
        <v>0.58837535280413666</v>
      </c>
      <c r="AZ203" s="68">
        <f>IF($AA$8,EXP((AX203/AL203)*(AU207-1)-LN(AU207-AL203)-AL202*(2*AY203/AL202-AX203/AL203)*LN((AU207+2.41421536*AL203)/(AU207-0.41421536*AL203))/(AL203*2.82842713)      ),1)</f>
        <v>0.52152931884083797</v>
      </c>
    </row>
    <row r="204" spans="16:52" x14ac:dyDescent="0.25">
      <c r="P204" s="78">
        <v>3</v>
      </c>
      <c r="Q204" s="60"/>
      <c r="R204" s="60"/>
      <c r="S204" s="60">
        <f>$Z$9*$BJ$36/AZ204</f>
        <v>3.3102024093380242E-2</v>
      </c>
      <c r="T204" s="61">
        <f>S204/S212</f>
        <v>3.3102855161297892E-2</v>
      </c>
      <c r="U204" s="62"/>
      <c r="V204" s="62"/>
      <c r="W204" s="60"/>
      <c r="X204" s="63"/>
      <c r="Y204" s="61"/>
      <c r="Z204" s="86">
        <f>SQRT($W$36*VLOOKUP(Z201,$P$34:$W$43,8))*(1-$Q$22)*T192*VLOOKUP(Z201,P190:T199,5)</f>
        <v>3.1690773888868261E-3</v>
      </c>
      <c r="AA204" s="60">
        <f>SQRT($W$36*VLOOKUP(AA201,$P$34:$W$43,8))*(1-$R$22)*T192*VLOOKUP(AA201,P190:T199,5)</f>
        <v>2.0646551911823853E-3</v>
      </c>
      <c r="AB204" s="60">
        <f>SQRT($W$36*VLOOKUP(AB201,$P$34:$W$43,8))*(1-$S$22)*T192*VLOOKUP(AB201,P190:T199,5)</f>
        <v>1.2680576354822551E-3</v>
      </c>
      <c r="AC204" s="60">
        <f>SQRT($W$36*VLOOKUP(AC201,$P$34:$W$43,8))*(1-$T$22)*T192*VLOOKUP(AC201,P190:T199,5)</f>
        <v>8.7316897781241796E-4</v>
      </c>
      <c r="AD204" s="60">
        <f>SQRT($W$36*VLOOKUP(AD201,$P$34:$W$43,8))*(1-$U$22)*T192*VLOOKUP(AD201,P190:T199,5)</f>
        <v>8.6698175855382767E-4</v>
      </c>
      <c r="AE204" s="60">
        <f>SQRT($W$36*VLOOKUP(AE201,$P$34:$W$43,8))*(1-$V$22)*T192*VLOOKUP(AE201,P190:T199,5)</f>
        <v>4.9943112095010643E-4</v>
      </c>
      <c r="AF204" s="60">
        <f>SQRT($W$36*VLOOKUP(AF201,$P$34:$W$43,8))*(1-$W$22)*T192*VLOOKUP(AF201,P190:T199,5)</f>
        <v>3.8003709768443454E-3</v>
      </c>
      <c r="AG204" s="60">
        <f>SQRT($W$36*VLOOKUP(AG201,$P$34:$W$43,8))*(1-$X$22)*T192*VLOOKUP(AG201,P190:T199,5)</f>
        <v>2.2244552957708767E-3</v>
      </c>
      <c r="AH204" s="60">
        <f>SQRT($W$36*VLOOKUP(AH201,$P$34:$W$43,8))*(1-$Y$22)*T192*VLOOKUP(AH201,P190:T199,5)</f>
        <v>1.3411582157366023E-3</v>
      </c>
      <c r="AI204" s="87">
        <f>SQRT($W$36*VLOOKUP(AI201,$P$34:$W$43,8))*(1-$Z$22)*T192*VLOOKUP(AI201,P190:T199,5)</f>
        <v>2.2170119899834633E-3</v>
      </c>
      <c r="AJ204" s="89">
        <f>$X$36*T192</f>
        <v>1.8651513915781397E-6</v>
      </c>
      <c r="AK204" s="82"/>
      <c r="AL204" s="65"/>
      <c r="AM204" s="61"/>
      <c r="AN204" s="66" t="s">
        <v>575</v>
      </c>
      <c r="AO204" s="66" t="e">
        <f>1/0</f>
        <v>#DIV/0!</v>
      </c>
      <c r="AP204" s="61"/>
      <c r="AQ204" s="65" t="s">
        <v>575</v>
      </c>
      <c r="AR204" s="66">
        <f>IF(AL211&gt;=0,0,AO211)</f>
        <v>0</v>
      </c>
      <c r="AS204" s="61">
        <f>AR204</f>
        <v>0</v>
      </c>
      <c r="AT204" s="61">
        <f>IF(AS203&lt;AS204,AS203,AS204)</f>
        <v>0</v>
      </c>
      <c r="AU204" s="67">
        <f>AT204</f>
        <v>0</v>
      </c>
      <c r="AV204" s="81"/>
      <c r="AW204" s="59">
        <v>3</v>
      </c>
      <c r="AX204" s="61">
        <f t="shared" si="52"/>
        <v>0.1990278447156619</v>
      </c>
      <c r="AY204" s="61">
        <f>SUMPRODUCT(T190:T199,$AZ$34:$AZ$43)</f>
        <v>0.80223997777140366</v>
      </c>
      <c r="AZ204" s="68">
        <f>IF($AA$9,EXP((AX204/AL203)*(AU207-1)-LN(AU207-AL203)-AL202*(2*AY204/AL202-AX204/AL203)*LN((AU207+2.41421536*AL203)/(AU207-0.41421536*AL203))/(AL203*2.82842713)      ),1)</f>
        <v>0.35283850076739454</v>
      </c>
    </row>
    <row r="205" spans="16:52" x14ac:dyDescent="0.25">
      <c r="P205" s="78">
        <v>4</v>
      </c>
      <c r="Q205" s="60"/>
      <c r="R205" s="60"/>
      <c r="S205" s="60">
        <f>$Z$10*$BJ$37/AZ205</f>
        <v>1.8033600458540258E-2</v>
      </c>
      <c r="T205" s="61">
        <f>S205/S212</f>
        <v>1.8034053214744484E-2</v>
      </c>
      <c r="U205" s="62"/>
      <c r="V205" s="62"/>
      <c r="W205" s="60"/>
      <c r="X205" s="63"/>
      <c r="Y205" s="61"/>
      <c r="Z205" s="86">
        <f>SQRT($W$37*VLOOKUP(Z201,$P$34:$W$43,8))*(1-$Q$23)*T193*VLOOKUP(Z201,P190:T199,5)</f>
        <v>2.1909673409466479E-3</v>
      </c>
      <c r="AA205" s="60">
        <f>SQRT($W$37*VLOOKUP(AA201,$P$34:$W$43,8))*(1-$R$23)*T193*VLOOKUP(AA201,P190:T199,5)</f>
        <v>1.290888689680294E-3</v>
      </c>
      <c r="AB205" s="60">
        <f>SQRT($W$37*VLOOKUP(AB201,$P$34:$W$43,8))*(1-$S$23)*T193*VLOOKUP(AB201,P190:T199,5)</f>
        <v>8.7316897781241796E-4</v>
      </c>
      <c r="AC205" s="60">
        <f>SQRT($W$37*VLOOKUP(AC201,$P$34:$W$43,8))*(1-$T$23)*T193*VLOOKUP(AC201,P190:T199,5)</f>
        <v>6.0524148083242115E-4</v>
      </c>
      <c r="AD205" s="60">
        <f>SQRT($W$37*VLOOKUP(AD201,$P$34:$W$43,8))*(1-$U$23)*T193*VLOOKUP(AD201,P190:T199,5)</f>
        <v>5.9457156408240374E-4</v>
      </c>
      <c r="AE205" s="60">
        <f>SQRT($W$37*VLOOKUP(AE201,$P$34:$W$43,8))*(1-$V$23)*T193*VLOOKUP(AE201,P190:T199,5)</f>
        <v>3.2827265687301275E-4</v>
      </c>
      <c r="AF205" s="60">
        <f>SQRT($W$37*VLOOKUP(AF201,$P$34:$W$43,8))*(1-$W$23)*T193*VLOOKUP(AF201,P190:T199,5)</f>
        <v>2.640477736476029E-3</v>
      </c>
      <c r="AG205" s="60">
        <f>SQRT($W$37*VLOOKUP(AG201,$P$34:$W$43,8))*(1-$X$23)*T193*VLOOKUP(AG201,P190:T199,5)</f>
        <v>1.5206623673844509E-3</v>
      </c>
      <c r="AH205" s="60">
        <f>SQRT($W$37*VLOOKUP(AH201,$P$34:$W$43,8))*(1-$Y$23)*T193*VLOOKUP(AH201,P190:T199,5)</f>
        <v>1.0157452318601459E-3</v>
      </c>
      <c r="AI205" s="87">
        <f>SQRT($W$37*VLOOKUP(AI201,$P$34:$W$43,8))*(1-$Z$23)*T193*VLOOKUP(AI201,P190:T199,5)</f>
        <v>1.390442603285501E-3</v>
      </c>
      <c r="AJ205" s="89">
        <f>$X$37*T193</f>
        <v>1.3054201954891869E-6</v>
      </c>
      <c r="AK205" s="59" t="s">
        <v>570</v>
      </c>
      <c r="AL205" s="60">
        <f>AL203-1</f>
        <v>-0.89137017637935045</v>
      </c>
      <c r="AM205" s="61"/>
      <c r="AN205" s="66"/>
      <c r="AO205" s="61"/>
      <c r="AP205" s="61"/>
      <c r="AQ205" s="50"/>
      <c r="AR205" s="65"/>
      <c r="AS205" s="65"/>
      <c r="AT205" s="65"/>
      <c r="AU205" s="65"/>
      <c r="AV205" s="81"/>
      <c r="AW205" s="59">
        <v>4</v>
      </c>
      <c r="AX205" s="61">
        <f t="shared" si="52"/>
        <v>0.25569541720662459</v>
      </c>
      <c r="AY205" s="61">
        <f>SUMPRODUCT(T190:T199,$BA$34:$BA$43)</f>
        <v>1.0005361868308449</v>
      </c>
      <c r="AZ205" s="68">
        <f>IF($AA$10,EXP((AX205/AL203)*(AU207-1)-LN(AU207-AL203)-AL202*(2*AY205/AL202-AX205/AL203)*LN((AU207+2.41421536*AL203)/(AU207-0.41421536*AL203))/(AL203*2.82842713)      ),1)</f>
        <v>0.24791195446711584</v>
      </c>
    </row>
    <row r="206" spans="16:52" x14ac:dyDescent="0.25">
      <c r="P206" s="78">
        <v>5</v>
      </c>
      <c r="Q206" s="60"/>
      <c r="R206" s="60"/>
      <c r="S206" s="60">
        <f>$Z$11*$BJ$38/AZ206</f>
        <v>1.8327303563117486E-2</v>
      </c>
      <c r="T206" s="61">
        <f>S206/S212</f>
        <v>1.832776369310728E-2</v>
      </c>
      <c r="U206" s="62"/>
      <c r="V206" s="62"/>
      <c r="W206" s="60"/>
      <c r="X206" s="63"/>
      <c r="Y206" s="61"/>
      <c r="Z206" s="86">
        <f>SQRT($W$38*VLOOKUP(Z201,$P$34:$W$43,8))*(1-$Q$24)*T194*VLOOKUP(Z201,P190:T199,5)</f>
        <v>2.1246618389796608E-3</v>
      </c>
      <c r="AA206" s="60">
        <f>SQRT($W$38*VLOOKUP(AA201,$P$34:$W$43,8))*(1-$R$24)*T194*VLOOKUP(AA201,P190:T199,5)</f>
        <v>1.4116342937752014E-3</v>
      </c>
      <c r="AB206" s="60">
        <f>SQRT($W$38*VLOOKUP(AB201,$P$34:$W$43,8))*(1-$S$24)*T194*VLOOKUP(AB201,P190:T199,5)</f>
        <v>8.6698175855382767E-4</v>
      </c>
      <c r="AC206" s="60">
        <f>SQRT($W$38*VLOOKUP(AC201,$P$34:$W$43,8))*(1-$T$24)*T194*VLOOKUP(AC201,P190:T199,5)</f>
        <v>5.9457156408240374E-4</v>
      </c>
      <c r="AD206" s="60">
        <f>SQRT($W$38*VLOOKUP(AD201,$P$34:$W$43,8))*(1-$U$24)*T194*VLOOKUP(AD201,P190:T199,5)</f>
        <v>5.8362275773074003E-4</v>
      </c>
      <c r="AE206" s="60">
        <f>SQRT($W$38*VLOOKUP(AE201,$P$34:$W$43,8))*(1-$V$24)*T194*VLOOKUP(AE201,P190:T199,5)</f>
        <v>3.4811720668333484E-4</v>
      </c>
      <c r="AF206" s="60">
        <f>SQRT($W$38*VLOOKUP(AF201,$P$34:$W$43,8))*(1-$W$24)*T194*VLOOKUP(AF201,P190:T199,5)</f>
        <v>2.5272233122797905E-3</v>
      </c>
      <c r="AG206" s="60">
        <f>SQRT($W$38*VLOOKUP(AG201,$P$34:$W$43,8))*(1-$X$24)*T194*VLOOKUP(AG201,P190:T199,5)</f>
        <v>1.5161718901715131E-3</v>
      </c>
      <c r="AH206" s="60">
        <f>SQRT($W$38*VLOOKUP(AH201,$P$34:$W$43,8))*(1-$Y$24)*T194*VLOOKUP(AH201,P190:T199,5)</f>
        <v>9.5016085903365803E-4</v>
      </c>
      <c r="AI206" s="87">
        <f>SQRT($W$38*VLOOKUP(AI201,$P$34:$W$43,8))*(1-$Z$24)*T194*VLOOKUP(AI201,P190:T199,5)</f>
        <v>1.5040582435935203E-3</v>
      </c>
      <c r="AJ206" s="89">
        <f>$X$38*T194</f>
        <v>1.3263817860051755E-6</v>
      </c>
      <c r="AK206" s="59" t="s">
        <v>571</v>
      </c>
      <c r="AL206" s="60">
        <f>AL202-3*AL203*AL203-2*AL203</f>
        <v>0.14807697379615745</v>
      </c>
      <c r="AM206" s="61" t="s">
        <v>584</v>
      </c>
      <c r="AN206" s="66" t="s">
        <v>585</v>
      </c>
      <c r="AO206" s="61">
        <f>AL209^2/AL210^3</f>
        <v>6.4198492530348448</v>
      </c>
      <c r="AP206" s="61"/>
      <c r="AQ206" s="50"/>
      <c r="AR206" s="65"/>
      <c r="AS206" s="65"/>
      <c r="AT206" s="65"/>
      <c r="AU206" s="65"/>
      <c r="AV206" s="81"/>
      <c r="AW206" s="59">
        <v>5</v>
      </c>
      <c r="AX206" s="61">
        <f t="shared" si="52"/>
        <v>0.25563778751671645</v>
      </c>
      <c r="AY206" s="61">
        <f>SUMPRODUCT(T190:T199,$BB$34:$BB$43)</f>
        <v>0.98266491322142735</v>
      </c>
      <c r="AZ206" s="68">
        <f>IF($AA$11,EXP((AX206/AL203)*(AU207-1)-LN(AU207-AL203)-AL202*(2*AY206/AL202-AX206/AL203)*LN((AU207+2.41421536*AL203)/(AU207-0.41421536*AL203))/(AL203*2.82842713)      ),1)</f>
        <v>0.25856499298421132</v>
      </c>
    </row>
    <row r="207" spans="16:52" x14ac:dyDescent="0.25">
      <c r="P207" s="78">
        <v>6</v>
      </c>
      <c r="Q207" s="60"/>
      <c r="R207" s="60"/>
      <c r="S207" s="60">
        <f>$Z$12*$BJ$39/AZ207</f>
        <v>8.6699877001733105E-3</v>
      </c>
      <c r="T207" s="61">
        <f>S207/S212</f>
        <v>8.670205371111005E-3</v>
      </c>
      <c r="U207" s="62"/>
      <c r="V207" s="62"/>
      <c r="W207" s="60"/>
      <c r="X207" s="63"/>
      <c r="Y207" s="61"/>
      <c r="Z207" s="86">
        <f>SQRT($W$39*VLOOKUP(Z201,$P$34:$W$43,8))*(1-$Q$25)*T195*VLOOKUP(Z201,P190:T199,5)</f>
        <v>1.270692239914154E-3</v>
      </c>
      <c r="AA207" s="60">
        <f>SQRT($W$39*VLOOKUP(AA201,$P$34:$W$43,8))*(1-$R$25)*T195*VLOOKUP(AA201,P190:T199,5)</f>
        <v>8.2987871571233644E-4</v>
      </c>
      <c r="AB207" s="60">
        <f>SQRT($W$39*VLOOKUP(AB201,$P$34:$W$43,8))*(1-$S$25)*T195*VLOOKUP(AB201,P190:T199,5)</f>
        <v>4.9943112095010643E-4</v>
      </c>
      <c r="AC207" s="60">
        <f>SQRT($W$39*VLOOKUP(AC201,$P$34:$W$43,8))*(1-$T$25)*T195*VLOOKUP(AC201,P190:T199,5)</f>
        <v>3.2827265687301275E-4</v>
      </c>
      <c r="AD207" s="60">
        <f>SQRT($W$39*VLOOKUP(AD201,$P$34:$W$43,8))*(1-$U$25)*T195*VLOOKUP(AD201,P190:T199,5)</f>
        <v>3.4811720668333478E-4</v>
      </c>
      <c r="AE207" s="60">
        <f>SQRT($W$39*VLOOKUP(AE201,$P$34:$W$43,8))*(1-$V$25)*T195*VLOOKUP(AE201,P190:T199,5)</f>
        <v>2.0764370131864834E-4</v>
      </c>
      <c r="AF207" s="60">
        <f>SQRT($W$39*VLOOKUP(AF201,$P$34:$W$43,8))*(1-$W$25)*T195*VLOOKUP(AF201,P190:T199,5)</f>
        <v>1.6642743335989012E-3</v>
      </c>
      <c r="AG207" s="60">
        <f>SQRT($W$39*VLOOKUP(AG201,$P$34:$W$43,8))*(1-$X$25)*T195*VLOOKUP(AG201,P190:T199,5)</f>
        <v>9.0209986241326912E-4</v>
      </c>
      <c r="AH207" s="60">
        <f>SQRT($W$39*VLOOKUP(AH201,$P$34:$W$43,8))*(1-$Y$25)*T195*VLOOKUP(AH201,P190:T199,5)</f>
        <v>5.5746733071359135E-4</v>
      </c>
      <c r="AI207" s="87">
        <f>SQRT($W$39*VLOOKUP(AI201,$P$34:$W$43,8))*(1-$Z$25)*T195*VLOOKUP(AI201,P190:T199,5)</f>
        <v>8.9713525991455881E-4</v>
      </c>
      <c r="AJ207" s="89">
        <f>$X$39*T195</f>
        <v>7.8056183518437232E-7</v>
      </c>
      <c r="AK207" s="59" t="s">
        <v>572</v>
      </c>
      <c r="AL207" s="60">
        <f>-1*AL202*AL203+AL203^2+AL203^3</f>
        <v>-3.0449773248761129E-2</v>
      </c>
      <c r="AM207" s="61"/>
      <c r="AN207" s="66" t="s">
        <v>586</v>
      </c>
      <c r="AO207" s="61" t="e">
        <f>SQRT(1-AO206)/SQRT(AO206)*AL209/ABS(AL209)</f>
        <v>#NUM!</v>
      </c>
      <c r="AP207" s="61"/>
      <c r="AQ207" s="50"/>
      <c r="AR207" s="65"/>
      <c r="AS207" s="65"/>
      <c r="AT207" s="65" t="s">
        <v>589</v>
      </c>
      <c r="AU207" s="61">
        <f>AU202</f>
        <v>0.74780598854337654</v>
      </c>
      <c r="AV207" s="81"/>
      <c r="AW207" s="59">
        <v>6</v>
      </c>
      <c r="AX207" s="61">
        <f t="shared" si="52"/>
        <v>0.31801295394703216</v>
      </c>
      <c r="AY207" s="61">
        <f>SUMPRODUCT(T190:T199,$BC$34:$BC$43)</f>
        <v>1.2544820295984092</v>
      </c>
      <c r="AZ207" s="68">
        <f>IF($AA$12,EXP((AX207/AL203)*(AU207-1)-LN(AU207-AL203)-AL202*(2*AY207/AL202-AX207/AL203)*LN((AU207+2.41421536*AL203)/(AU207-0.41421536*AL203))/(AL203*2.82842713)      ),1)</f>
        <v>0.15450786633347594</v>
      </c>
    </row>
    <row r="208" spans="16:52" x14ac:dyDescent="0.25">
      <c r="P208" s="78">
        <v>7</v>
      </c>
      <c r="Q208" s="60"/>
      <c r="R208" s="60"/>
      <c r="S208" s="60">
        <f>$Z$13*$BJ$40/AZ208</f>
        <v>0.39262072701942791</v>
      </c>
      <c r="T208" s="61">
        <f>S208/S212</f>
        <v>0.39263058425622732</v>
      </c>
      <c r="U208" s="62"/>
      <c r="V208" s="62"/>
      <c r="W208" s="60"/>
      <c r="X208" s="63"/>
      <c r="Y208" s="61"/>
      <c r="Z208" s="86">
        <f>SQRT($W$40*VLOOKUP(Z201,$P$34:$W$43,8))*(1-$Q$26)*T196*VLOOKUP(Z201,P190:T199,5)</f>
        <v>1.0202244542357589E-2</v>
      </c>
      <c r="AA208" s="60">
        <f>SQRT($W$40*VLOOKUP(AA201,$P$34:$W$43,8))*(1-$R$26)*T196*VLOOKUP(AA201,P190:T199,5)</f>
        <v>6.4227896363860679E-3</v>
      </c>
      <c r="AB208" s="60">
        <f>SQRT($W$40*VLOOKUP(AB201,$P$34:$W$43,8))*(1-$S$26)*T196*VLOOKUP(AB201,P190:T199,5)</f>
        <v>3.8003709768443454E-3</v>
      </c>
      <c r="AC208" s="60">
        <f>SQRT($W$40*VLOOKUP(AC201,$P$34:$W$43,8))*(1-$T$26)*T196*VLOOKUP(AC201,P190:T199,5)</f>
        <v>2.6404777364760286E-3</v>
      </c>
      <c r="AD208" s="60">
        <f>SQRT($W$40*VLOOKUP(AD201,$P$34:$W$43,8))*(1-$U$26)*T196*VLOOKUP(AD201,P190:T199,5)</f>
        <v>2.5272233122797905E-3</v>
      </c>
      <c r="AE208" s="60">
        <f>SQRT($W$40*VLOOKUP(AE201,$P$34:$W$43,8))*(1-$V$26)*T196*VLOOKUP(AE201,P190:T199,5)</f>
        <v>1.6642743335989012E-3</v>
      </c>
      <c r="AF208" s="60">
        <f>SQRT($W$40*VLOOKUP(AF201,$P$34:$W$43,8))*(1-$W$26)*T196*VLOOKUP(AF201,P190:T199,5)</f>
        <v>1.3610080068906988E-2</v>
      </c>
      <c r="AG208" s="60">
        <f>SQRT($W$40*VLOOKUP(AG201,$P$34:$W$43,8))*(1-$X$26)*T196*VLOOKUP(AG201,P190:T199,5)</f>
        <v>8.4615700126435978E-3</v>
      </c>
      <c r="AH208" s="60">
        <f>SQRT($W$40*VLOOKUP(AH201,$P$34:$W$43,8))*(1-$Y$26)*T196*VLOOKUP(AH201,P190:T199,5)</f>
        <v>3.9655999940288534E-3</v>
      </c>
      <c r="AI208" s="87">
        <f>SQRT($W$40*VLOOKUP(AI201,$P$34:$W$43,8))*(1-$Z$26)*T196*VLOOKUP(AI201,P190:T199,5)</f>
        <v>6.641483570165879E-3</v>
      </c>
      <c r="AJ208" s="89">
        <f>$X$40*T196</f>
        <v>9.4427194852016875E-6</v>
      </c>
      <c r="AK208" s="82"/>
      <c r="AL208" s="65"/>
      <c r="AM208" s="61"/>
      <c r="AN208" s="66" t="s">
        <v>587</v>
      </c>
      <c r="AO208" s="61" t="e">
        <f>IF(ATAN(AO207)&lt;0,ATAN(AO207)+PI(),ATAN(AO207))</f>
        <v>#NUM!</v>
      </c>
      <c r="AP208" s="61"/>
      <c r="AQ208" s="50"/>
      <c r="AR208" s="65"/>
      <c r="AS208" s="65"/>
      <c r="AT208" s="65"/>
      <c r="AU208" s="65"/>
      <c r="AV208" s="81"/>
      <c r="AW208" s="59">
        <v>7</v>
      </c>
      <c r="AX208" s="61">
        <f t="shared" si="52"/>
        <v>8.4952370925032716E-2</v>
      </c>
      <c r="AY208" s="61">
        <f>SUMPRODUCT(T190:T199,$BD$34:$BD$43)</f>
        <v>0.22122924115377907</v>
      </c>
      <c r="AZ208" s="68">
        <f>IF($AA$13,EXP((AX208/AL203)*(AU207-1)-LN(AU207-AL203)-AL202*(2*AY208/AL202-AX208/AL203)*LN((AU207+2.41421536*AL203)/(AU207-0.41421536*AL203))/(AL203*2.82842713)      ),1)</f>
        <v>1.102962001394818</v>
      </c>
    </row>
    <row r="209" spans="16:52" x14ac:dyDescent="0.25">
      <c r="P209" s="78">
        <v>8</v>
      </c>
      <c r="Q209" s="60"/>
      <c r="R209" s="60"/>
      <c r="S209" s="60">
        <f>$Z$14*$BJ$41/AZ209</f>
        <v>0.11180141198955613</v>
      </c>
      <c r="T209" s="61">
        <f>S209/S212</f>
        <v>0.11180421890451668</v>
      </c>
      <c r="U209" s="62"/>
      <c r="V209" s="62"/>
      <c r="W209" s="60"/>
      <c r="X209" s="63"/>
      <c r="Y209" s="61"/>
      <c r="Z209" s="86">
        <f>SQRT($W$41*VLOOKUP(Z201,$P$34:$W$43,8))*(1-$Q$27)*T197*VLOOKUP(Z201,P190:T199,5)</f>
        <v>5.8454744691275309E-3</v>
      </c>
      <c r="AA209" s="60">
        <f>SQRT($W$41*VLOOKUP(AA201,$P$34:$W$43,8))*(1-$R$27)*T197*VLOOKUP(AA201,P190:T199,5)</f>
        <v>3.5923225759381442E-3</v>
      </c>
      <c r="AB209" s="60">
        <f>SQRT($W$41*VLOOKUP(AB201,$P$34:$W$43,8))*(1-$S$27)*T197*VLOOKUP(AB201,P190:T199,5)</f>
        <v>2.2244552957708767E-3</v>
      </c>
      <c r="AC209" s="60">
        <f>SQRT($W$41*VLOOKUP(AC201,$P$34:$W$43,8))*(1-$T$27)*T197*VLOOKUP(AC201,P190:T199,5)</f>
        <v>1.5206623673844509E-3</v>
      </c>
      <c r="AD209" s="60">
        <f>SQRT($W$41*VLOOKUP(AD201,$P$34:$W$43,8))*(1-$U$27)*T197*VLOOKUP(AD201,P190:T199,5)</f>
        <v>1.5161718901715131E-3</v>
      </c>
      <c r="AE209" s="60">
        <f>SQRT($W$41*VLOOKUP(AE201,$P$34:$W$43,8))*(1-$V$27)*T197*VLOOKUP(AE201,P190:T199,5)</f>
        <v>9.0209986241326901E-4</v>
      </c>
      <c r="AF209" s="60">
        <f>SQRT($W$41*VLOOKUP(AF201,$P$34:$W$43,8))*(1-$W$27)*T197*VLOOKUP(AF201,P190:T199,5)</f>
        <v>8.4615700126435978E-3</v>
      </c>
      <c r="AG209" s="60">
        <f>SQRT($W$41*VLOOKUP(AG201,$P$34:$W$43,8))*(1-$X$27)*T197*VLOOKUP(AG201,P190:T199,5)</f>
        <v>5.0862689207595204E-3</v>
      </c>
      <c r="AH209" s="60">
        <f>SQRT($W$41*VLOOKUP(AH201,$P$34:$W$43,8))*(1-$Y$27)*T197*VLOOKUP(AH201,P190:T199,5)</f>
        <v>2.657758024835788E-3</v>
      </c>
      <c r="AI209" s="87">
        <f>SQRT($W$41*VLOOKUP(AI201,$P$34:$W$43,8))*(1-$Z$27)*T197*VLOOKUP(AI201,P190:T199,5)</f>
        <v>4.1950591521888693E-3</v>
      </c>
      <c r="AJ209" s="89">
        <f>$X$41*T197</f>
        <v>2.9825195611058575E-6</v>
      </c>
      <c r="AK209" s="59" t="s">
        <v>582</v>
      </c>
      <c r="AL209" s="61">
        <f>AL205*AL206/6-AL207/2-AL205^3/27</f>
        <v>1.9457059705463155E-2</v>
      </c>
      <c r="AM209" s="61"/>
      <c r="AN209" s="66" t="s">
        <v>573</v>
      </c>
      <c r="AO209" s="61" t="e">
        <f>2*SQRT(AL210)*COS(AO208/3)-AL205/3</f>
        <v>#NUM!</v>
      </c>
      <c r="AP209" s="69" t="e">
        <f>AO209^3+AL205*AO209^2+AL206*AO209+AL207</f>
        <v>#NUM!</v>
      </c>
      <c r="AQ209" s="50"/>
      <c r="AR209" s="65"/>
      <c r="AS209" s="65"/>
      <c r="AT209" s="65"/>
      <c r="AU209" s="65"/>
      <c r="AV209" s="81"/>
      <c r="AW209" s="59">
        <v>8</v>
      </c>
      <c r="AX209" s="61">
        <f t="shared" si="52"/>
        <v>9.4229912225680806E-2</v>
      </c>
      <c r="AY209" s="61">
        <f>SUMPRODUCT(T190:T199,$BE$34:$BE$43)</f>
        <v>0.46666555369819879</v>
      </c>
      <c r="AZ209" s="68">
        <f>IF($AA$14,EXP((AX209/AL203)*(AU207-1)-LN(AU207-AL203)-AL202*(2*AY209/AL202-AX209/AL203)*LN((AU207+2.41421536*AL203)/(AU207-0.41421536*AL203))/(AL203*2.82842713)      ),1)</f>
        <v>0.62966511217796095</v>
      </c>
    </row>
    <row r="210" spans="16:52" x14ac:dyDescent="0.25">
      <c r="P210" s="78">
        <v>9</v>
      </c>
      <c r="Q210" s="60"/>
      <c r="R210" s="60"/>
      <c r="S210" s="60">
        <f>$Z$15*$BJ$42/AZ210</f>
        <v>5.5503142978728423E-2</v>
      </c>
      <c r="T210" s="61">
        <f>S210/S212</f>
        <v>5.5504536454889522E-2</v>
      </c>
      <c r="U210" s="62"/>
      <c r="V210" s="62" t="s">
        <v>592</v>
      </c>
      <c r="W210" s="60"/>
      <c r="X210" s="63"/>
      <c r="Y210" s="61"/>
      <c r="Z210" s="86">
        <f>SQRT($W$42*VLOOKUP(Z201,$P$34:$W$43,8))*(1-$Q$28)*T198*VLOOKUP(Z201,P190:T199,5)</f>
        <v>3.4135192515720573E-3</v>
      </c>
      <c r="AA210" s="60">
        <f>SQRT($W$42*VLOOKUP(AA201,$P$34:$W$43,8))*(1-$R$28)*T198*VLOOKUP(AA201,P190:T199,5)</f>
        <v>2.19686668892534E-3</v>
      </c>
      <c r="AB210" s="60">
        <f>SQRT($W$42*VLOOKUP(AB201,$P$34:$W$43,8))*(1-$S$28)*T198*VLOOKUP(AB201,P190:T199,5)</f>
        <v>1.3411582157366023E-3</v>
      </c>
      <c r="AC210" s="60">
        <f>SQRT($W$42*VLOOKUP(AC201,$P$34:$W$43,8))*(1-$T$28)*T198*VLOOKUP(AC201,P190:T199,5)</f>
        <v>1.0157452318601459E-3</v>
      </c>
      <c r="AD210" s="60">
        <f>SQRT($W$42*VLOOKUP(AD201,$P$34:$W$43,8))*(1-$U$28)*T198*VLOOKUP(AD201,P190:T199,5)</f>
        <v>9.5016085903365803E-4</v>
      </c>
      <c r="AE210" s="60">
        <f>SQRT($W$42*VLOOKUP(AE201,$P$34:$W$43,8))*(1-$V$28)*T198*VLOOKUP(AE201,P190:T199,5)</f>
        <v>5.5746733071359124E-4</v>
      </c>
      <c r="AF210" s="60">
        <f>SQRT($W$42*VLOOKUP(AF201,$P$34:$W$43,8))*(1-$W$28)*T198*VLOOKUP(AF201,P190:T199,5)</f>
        <v>3.9655999940288534E-3</v>
      </c>
      <c r="AG210" s="60">
        <f>SQRT($W$42*VLOOKUP(AG201,$P$34:$W$43,8))*(1-$X$28)*T198*VLOOKUP(AG201,P190:T199,5)</f>
        <v>2.657758024835788E-3</v>
      </c>
      <c r="AH210" s="60">
        <f>SQRT($W$42*VLOOKUP(AH201,$P$34:$W$43,8))*(1-$Y$28)*T198*VLOOKUP(AH201,P190:T199,5)</f>
        <v>1.704672281595135E-3</v>
      </c>
      <c r="AI210" s="87">
        <f>SQRT($W$42*VLOOKUP(AI201,$P$34:$W$43,8))*(1-$Z$28)*T198*VLOOKUP(AI201,P190:T199,5)</f>
        <v>2.570508207408978E-3</v>
      </c>
      <c r="AJ210" s="89">
        <f>$X$42*T198</f>
        <v>1.4993333480057925E-6</v>
      </c>
      <c r="AK210" s="59" t="s">
        <v>558</v>
      </c>
      <c r="AL210" s="61">
        <f>AL205^2/9-AL206/3</f>
        <v>3.8923318883342453E-2</v>
      </c>
      <c r="AM210" s="61"/>
      <c r="AN210" s="66" t="s">
        <v>574</v>
      </c>
      <c r="AO210" s="61" t="e">
        <f>2*SQRT(AL210)*COS((AO208+2*PI())/3)-AL205/3</f>
        <v>#NUM!</v>
      </c>
      <c r="AP210" s="69" t="e">
        <f>AO210^3+AO210^2*AL205+AO210*AL206+AL207</f>
        <v>#NUM!</v>
      </c>
      <c r="AQ210" s="50"/>
      <c r="AR210" s="65"/>
      <c r="AS210" s="50"/>
      <c r="AT210" s="65"/>
      <c r="AU210" s="65"/>
      <c r="AV210" s="81"/>
      <c r="AW210" s="59">
        <v>9</v>
      </c>
      <c r="AX210" s="61">
        <f t="shared" si="52"/>
        <v>9.5418812217132221E-2</v>
      </c>
      <c r="AY210" s="61">
        <f>SUMPRODUCT(T190:T199,$BF$34:$BF$43)</f>
        <v>0.53195640682149636</v>
      </c>
      <c r="AZ210" s="68">
        <f>IF($AA$15,EXP((AX210/AL203)*(AU207-1)-LN(AU207-AL203)-AL202*(2*AY210/AL202-AX210/AL203)*LN((AU207+2.41421536*AL203)/(AU207-0.41421536*AL203))/(AL203*2.82842713)      ),1)</f>
        <v>0.54102534939289904</v>
      </c>
    </row>
    <row r="211" spans="16:52" x14ac:dyDescent="0.25">
      <c r="P211" s="78">
        <v>10</v>
      </c>
      <c r="Q211" s="60"/>
      <c r="R211" s="60"/>
      <c r="S211" s="60">
        <f>$Z$16*$BJ$43/AZ211</f>
        <v>8.883794890157827E-2</v>
      </c>
      <c r="T211" s="61">
        <f>S211/S212</f>
        <v>8.8840179289937399E-2</v>
      </c>
      <c r="U211" s="62"/>
      <c r="V211" s="96">
        <f>ABS(S200-S212)</f>
        <v>1.0674683359468418E-11</v>
      </c>
      <c r="W211" s="60"/>
      <c r="X211" s="63"/>
      <c r="Y211" s="61"/>
      <c r="Z211" s="86">
        <f>SQRT($W$43*VLOOKUP(Z201,$P$34:$W$43,8))*(1-$Q$29)*T199*VLOOKUP(Z201,P190:T199,5)</f>
        <v>5.4985199896458396E-3</v>
      </c>
      <c r="AA211" s="60">
        <f>SQRT($W$43*VLOOKUP(AA201,$P$34:$W$43,8))*(1-$R$29)*T199*VLOOKUP(AA201,P190:T199,5)</f>
        <v>3.581558456381302E-3</v>
      </c>
      <c r="AB211" s="60">
        <f>SQRT($W$43*VLOOKUP(AB201,$P$34:$W$43,8))*(1-$S$29)*T199*VLOOKUP(AB201,P190:T199,5)</f>
        <v>2.2170119899834633E-3</v>
      </c>
      <c r="AC211" s="60">
        <f>SQRT($W$43*VLOOKUP(AC201,$P$34:$W$43,8))*(1-$T$29)*T199*VLOOKUP(AC201,P190:T199,5)</f>
        <v>1.390442603285501E-3</v>
      </c>
      <c r="AD211" s="60">
        <f>SQRT($W$43*VLOOKUP(AD201,$P$34:$W$43,8))*(1-$U$29)*T199*VLOOKUP(AD201,P190:T199,5)</f>
        <v>1.5040582435935203E-3</v>
      </c>
      <c r="AE211" s="60">
        <f>SQRT($W$43*VLOOKUP(AE201,$P$34:$W$43,8))*(1-$V$29)*T199*VLOOKUP(AE201,P190:T199,5)</f>
        <v>8.9713525991455881E-4</v>
      </c>
      <c r="AF211" s="60">
        <f>SQRT($W$43*VLOOKUP(AF201,$P$34:$W$43,8))*(1-$W$29)*T199*VLOOKUP(AF201,P190:T199,5)</f>
        <v>6.6414835701658799E-3</v>
      </c>
      <c r="AG211" s="60">
        <f>SQRT($W$43*VLOOKUP(AG201,$P$34:$W$43,8))*(1-$X$29)*T199*VLOOKUP(AG201,P190:T199,5)</f>
        <v>4.1950591521888693E-3</v>
      </c>
      <c r="AH211" s="60">
        <f>SQRT($W$43*VLOOKUP(AH201,$P$34:$W$43,8))*(1-$Y$29)*T199*VLOOKUP(AH201,P190:T199,5)</f>
        <v>2.570508207408978E-3</v>
      </c>
      <c r="AI211" s="87">
        <f>SQRT($W$43*VLOOKUP(AI201,$P$34:$W$43,8))*(1-$Z$29)*T199*VLOOKUP(AI201,P190:T199,5)</f>
        <v>3.8761188972780067E-3</v>
      </c>
      <c r="AJ211" s="89">
        <f>$X$43*T199</f>
        <v>3.222661169014121E-6</v>
      </c>
      <c r="AK211" s="59" t="s">
        <v>72</v>
      </c>
      <c r="AL211" s="63">
        <f>AL209^2-AL210^3</f>
        <v>3.1960738080889361E-4</v>
      </c>
      <c r="AM211" s="61"/>
      <c r="AN211" s="66" t="s">
        <v>575</v>
      </c>
      <c r="AO211" s="61" t="e">
        <f>2*SQRT(AL210)*COS((AO208+4*PI())/3)-AL205/3</f>
        <v>#NUM!</v>
      </c>
      <c r="AP211" s="69" t="e">
        <f>AO211^3+AO211^2*AL205+AL206*AO211+AL207</f>
        <v>#NUM!</v>
      </c>
      <c r="AQ211" s="50"/>
      <c r="AR211" s="65"/>
      <c r="AS211" s="50"/>
      <c r="AT211" s="65"/>
      <c r="AU211" s="65"/>
      <c r="AV211" s="81"/>
      <c r="AW211" s="59">
        <v>10</v>
      </c>
      <c r="AX211" s="61">
        <f t="shared" si="52"/>
        <v>0.12813543860615031</v>
      </c>
      <c r="AY211" s="61">
        <f>SUMPRODUCT(T190:T199,$BG$34:$BG$43)</f>
        <v>0.52807825659421281</v>
      </c>
      <c r="AZ211" s="68">
        <f>IF($AA$16,EXP((AX211/AL203)*(AU207-1)-LN(AU207-AL203)-AL202*(2*AY211/AL202-AX211/AL203)*LN((AU207+2.41421536*AL203)/(AU207-0.41421536*AL203))/(AL203*2.82842713)      ),1)</f>
        <v>0.58355145843272493</v>
      </c>
    </row>
    <row r="212" spans="16:52" x14ac:dyDescent="0.25">
      <c r="P212" s="79"/>
      <c r="Q212" s="71"/>
      <c r="R212" s="71"/>
      <c r="S212" s="94">
        <f>SUM(S202:S211)</f>
        <v>0.99997489437350351</v>
      </c>
      <c r="T212" s="72">
        <f>SUM(T202:T211)</f>
        <v>1</v>
      </c>
      <c r="U212" s="73"/>
      <c r="V212" s="73"/>
      <c r="W212" s="73"/>
      <c r="X212" s="73"/>
      <c r="Y212" s="73"/>
      <c r="Z212" s="70"/>
      <c r="AA212" s="73"/>
      <c r="AB212" s="73"/>
      <c r="AC212" s="73"/>
      <c r="AD212" s="73"/>
      <c r="AE212" s="73"/>
      <c r="AF212" s="73"/>
      <c r="AG212" s="73"/>
      <c r="AH212" s="73"/>
      <c r="AI212" s="88">
        <f>SUM(Z202:AI211)</f>
        <v>0.27651680237023013</v>
      </c>
      <c r="AJ212" s="91">
        <f>SUM(AJ202:AJ211)</f>
        <v>3.0752871491280745E-5</v>
      </c>
      <c r="AK212" s="70"/>
      <c r="AL212" s="73"/>
      <c r="AM212" s="74"/>
      <c r="AN212" s="75"/>
      <c r="AO212" s="74"/>
      <c r="AP212" s="74"/>
      <c r="AQ212" s="76"/>
      <c r="AR212" s="73"/>
      <c r="AS212" s="76"/>
      <c r="AT212" s="73"/>
      <c r="AU212" s="73"/>
      <c r="AV212" s="80"/>
      <c r="AW212" s="70"/>
      <c r="AX212" s="73"/>
      <c r="AY212" s="73"/>
      <c r="AZ212" s="80"/>
    </row>
    <row r="213" spans="16:52" x14ac:dyDescent="0.25">
      <c r="P213" s="92">
        <f>P201+1</f>
        <v>15</v>
      </c>
      <c r="Q213" s="55"/>
      <c r="R213" s="55"/>
      <c r="S213" s="55"/>
      <c r="T213" s="55" t="s">
        <v>560</v>
      </c>
      <c r="U213" s="56"/>
      <c r="V213" s="56"/>
      <c r="W213" s="57"/>
      <c r="X213" s="57"/>
      <c r="Y213" s="57"/>
      <c r="Z213" s="54">
        <v>1</v>
      </c>
      <c r="AA213" s="55">
        <v>2</v>
      </c>
      <c r="AB213" s="55">
        <v>3</v>
      </c>
      <c r="AC213" s="55">
        <v>4</v>
      </c>
      <c r="AD213" s="55">
        <v>5</v>
      </c>
      <c r="AE213" s="55">
        <v>6</v>
      </c>
      <c r="AF213" s="55">
        <v>7</v>
      </c>
      <c r="AG213" s="55">
        <v>8</v>
      </c>
      <c r="AH213" s="55">
        <v>9</v>
      </c>
      <c r="AI213" s="58">
        <v>10</v>
      </c>
      <c r="AJ213" s="90"/>
      <c r="AK213" s="54"/>
      <c r="AL213" s="55"/>
      <c r="AM213" s="55"/>
      <c r="AN213" s="55"/>
      <c r="AO213" s="55"/>
      <c r="AP213" s="55"/>
      <c r="AQ213" s="55"/>
      <c r="AR213" s="55"/>
      <c r="AS213" s="55"/>
      <c r="AT213" s="55"/>
      <c r="AU213" s="55"/>
      <c r="AV213" s="58"/>
      <c r="AW213" s="54"/>
      <c r="AX213" s="55" t="s">
        <v>565</v>
      </c>
      <c r="AY213" s="55" t="s">
        <v>577</v>
      </c>
      <c r="AZ213" s="58" t="s">
        <v>590</v>
      </c>
    </row>
    <row r="214" spans="16:52" x14ac:dyDescent="0.25">
      <c r="P214" s="78">
        <v>1</v>
      </c>
      <c r="Q214" s="60"/>
      <c r="R214" s="60"/>
      <c r="S214" s="60">
        <f>$Z$7*$BJ$34/AZ214</f>
        <v>0.19915688179041743</v>
      </c>
      <c r="T214" s="61">
        <f>S214/S224</f>
        <v>0.19916188187372835</v>
      </c>
      <c r="U214" s="62"/>
      <c r="V214" s="62"/>
      <c r="W214" s="60"/>
      <c r="X214" s="63"/>
      <c r="Y214" s="61"/>
      <c r="Z214" s="86">
        <f>SQRT($W$34*VLOOKUP(Z213,$P$34:$W$43,8))*(1-$Q$20)*T202*VLOOKUP(Z213,P202:T211,5)</f>
        <v>8.1465252661921082E-3</v>
      </c>
      <c r="AA214" s="60">
        <f>SQRT($W$34*VLOOKUP(AA213,$P$34:$W$43,8))*(1-$R$20)*T202*VLOOKUP(AA213,P202:T211,5)</f>
        <v>5.2525570053926843E-3</v>
      </c>
      <c r="AB214" s="60">
        <f>SQRT($W$34*VLOOKUP(AB213,$P$34:$W$43,8))*(1-$S$20)*T202*VLOOKUP(AB213,P202:T211,5)</f>
        <v>3.1690888858179199E-3</v>
      </c>
      <c r="AC214" s="60">
        <f>SQRT($W$34*VLOOKUP(AC213,$P$34:$W$43,8))*(1-$T$20)*T202*VLOOKUP(AC213,P202:T211,5)</f>
        <v>2.1909791173226334E-3</v>
      </c>
      <c r="AD214" s="60">
        <f>SQRT($W$34*VLOOKUP(AD213,$P$34:$W$43,8))*(1-$U$20)*T202*VLOOKUP(AD213,P202:T211,5)</f>
        <v>2.1246733245453529E-3</v>
      </c>
      <c r="AE214" s="60">
        <f>SQRT($W$34*VLOOKUP(AE213,$P$34:$W$43,8))*(1-$V$20)*T202*VLOOKUP(AE213,P202:T211,5)</f>
        <v>1.2707017575393736E-3</v>
      </c>
      <c r="AF214" s="60">
        <f>SQRT($W$34*VLOOKUP(AF213,$P$34:$W$43,8))*(1-$W$20)*T202*VLOOKUP(AF213,P202:T211,5)</f>
        <v>1.02022189918199E-2</v>
      </c>
      <c r="AG214" s="60">
        <f>SQRT($W$34*VLOOKUP(AG213,$P$34:$W$43,8))*(1-$X$20)*T202*VLOOKUP(AG213,P202:T211,5)</f>
        <v>5.8454751157916551E-3</v>
      </c>
      <c r="AH214" s="60">
        <f>SQRT($W$34*VLOOKUP(AH213,$P$34:$W$43,8))*(1-$Y$20)*T202*VLOOKUP(AH213,P202:T211,5)</f>
        <v>3.4135244061867832E-3</v>
      </c>
      <c r="AI214" s="87">
        <f>SQRT($W$34*VLOOKUP(AI213,$P$34:$W$43,8))*(1-$Z$20)*T202*VLOOKUP(AI213,P202:T211,5)</f>
        <v>5.4985251848575717E-3</v>
      </c>
      <c r="AJ214" s="89">
        <f>$X$34*T202</f>
        <v>5.337905934578847E-6</v>
      </c>
      <c r="AK214" s="59" t="s">
        <v>69</v>
      </c>
      <c r="AL214" s="60">
        <f>$Q$44*AI224*100000/($T$3*$AE$9)^2</f>
        <v>0.40073883751342687</v>
      </c>
      <c r="AM214" s="65" t="s">
        <v>583</v>
      </c>
      <c r="AN214" s="66" t="s">
        <v>573</v>
      </c>
      <c r="AO214" s="61">
        <f>(AL221+SQRT(AL223))^(1/3)+(AL221-SQRT(AL223))^(1/3)-AL217/3</f>
        <v>0.74780508600059736</v>
      </c>
      <c r="AP214" s="63">
        <f>AO214^3+AL217*AO214^2+AL218*AO214+AL219</f>
        <v>0</v>
      </c>
      <c r="AQ214" s="65" t="s">
        <v>573</v>
      </c>
      <c r="AR214" s="61">
        <f>IF(AL223&gt;=0,AO214,AO221)</f>
        <v>0.74780508600059736</v>
      </c>
      <c r="AS214" s="61">
        <f>IF(AR214&lt;AR215,AR215,AR214)</f>
        <v>0.74780508600059736</v>
      </c>
      <c r="AT214" s="61">
        <f>AS214</f>
        <v>0.74780508600059736</v>
      </c>
      <c r="AU214" s="67">
        <f>IF(AT214&lt;AT215,AT215,AT214)</f>
        <v>0.74780508600059736</v>
      </c>
      <c r="AV214" s="81"/>
      <c r="AW214" s="59">
        <v>1</v>
      </c>
      <c r="AX214" s="61">
        <f>AX202</f>
        <v>9.4673405543509462E-2</v>
      </c>
      <c r="AY214" s="61">
        <f>SUMPRODUCT(T202:T211,$AX$34:$AX$43)</f>
        <v>0.34283493627066025</v>
      </c>
      <c r="AZ214" s="68">
        <f>IF($AA$7,EXP((AX214/AL215)*(AU219-1)-LN(AU219-AL215)-AL214*(2*AY214/AL214-AX214/AL215)*LN((AU219+2.41421536*AL215)/(AU219-0.41421536*AL215))/(AL215*2.82842713)      ),1)</f>
        <v>0.84423485632092166</v>
      </c>
    </row>
    <row r="215" spans="16:52" x14ac:dyDescent="0.25">
      <c r="P215" s="78">
        <v>2</v>
      </c>
      <c r="Q215" s="60"/>
      <c r="R215" s="60"/>
      <c r="S215" s="60">
        <f>$Z$8*$BJ$35/AZ215</f>
        <v>7.392188244449012E-2</v>
      </c>
      <c r="T215" s="61">
        <f>S215/S224</f>
        <v>7.3923738346065804E-2</v>
      </c>
      <c r="U215" s="62"/>
      <c r="V215" s="62"/>
      <c r="W215" s="60"/>
      <c r="X215" s="63"/>
      <c r="Y215" s="61"/>
      <c r="Z215" s="86">
        <f>SQRT($W$35*VLOOKUP(Z213,$P$34:$W$43,8))*(1-$Q$21)*T203*VLOOKUP(Z213,P202:T211,5)</f>
        <v>5.2525570053926843E-3</v>
      </c>
      <c r="AA215" s="60">
        <f>SQRT($W$35*VLOOKUP(AA213,$P$34:$W$43,8))*(1-$R$21)*T203*VLOOKUP(AA213,P202:T211,5)</f>
        <v>3.3690987421437146E-3</v>
      </c>
      <c r="AB215" s="60">
        <f>SQRT($W$35*VLOOKUP(AB213,$P$34:$W$43,8))*(1-$S$21)*T203*VLOOKUP(AB213,P202:T211,5)</f>
        <v>2.0646677962561301E-3</v>
      </c>
      <c r="AC215" s="60">
        <f>SQRT($W$35*VLOOKUP(AC213,$P$34:$W$43,8))*(1-$T$21)*T203*VLOOKUP(AC213,P202:T211,5)</f>
        <v>1.2908988261179969E-3</v>
      </c>
      <c r="AD215" s="60">
        <f>SQRT($W$35*VLOOKUP(AD213,$P$34:$W$43,8))*(1-$U$21)*T203*VLOOKUP(AD213,P202:T211,5)</f>
        <v>1.4116454219143466E-3</v>
      </c>
      <c r="AE215" s="60">
        <f>SQRT($W$35*VLOOKUP(AE213,$P$34:$W$43,8))*(1-$V$21)*T203*VLOOKUP(AE213,P202:T211,5)</f>
        <v>8.2988698748143685E-4</v>
      </c>
      <c r="AF215" s="60">
        <f>SQRT($W$35*VLOOKUP(AF213,$P$34:$W$43,8))*(1-$W$21)*T203*VLOOKUP(AF213,P202:T211,5)</f>
        <v>6.4227894623579383E-3</v>
      </c>
      <c r="AG215" s="60">
        <f>SQRT($W$35*VLOOKUP(AG213,$P$34:$W$43,8))*(1-$X$21)*T203*VLOOKUP(AG213,P202:T211,5)</f>
        <v>3.5923318726573681E-3</v>
      </c>
      <c r="AH215" s="60">
        <f>SQRT($W$35*VLOOKUP(AH213,$P$34:$W$43,8))*(1-$Y$21)*T203*VLOOKUP(AH213,P202:T211,5)</f>
        <v>2.1968754486608047E-3</v>
      </c>
      <c r="AI215" s="87">
        <f>SQRT($W$35*VLOOKUP(AI213,$P$34:$W$43,8))*(1-$Z$21)*T203*VLOOKUP(AI213,P202:T211,5)</f>
        <v>3.5815707130291484E-3</v>
      </c>
      <c r="AJ215" s="89">
        <f>$X$35*T203</f>
        <v>2.9902198067383008E-6</v>
      </c>
      <c r="AK215" s="59" t="s">
        <v>65</v>
      </c>
      <c r="AL215" s="60">
        <f>AJ224*$Q$44*100000/($T$3*$AE$9)</f>
        <v>0.10862990706218324</v>
      </c>
      <c r="AM215" s="61"/>
      <c r="AN215" s="66" t="s">
        <v>574</v>
      </c>
      <c r="AO215" s="66" t="e">
        <f>1/0</f>
        <v>#DIV/0!</v>
      </c>
      <c r="AP215" s="61"/>
      <c r="AQ215" s="65" t="s">
        <v>574</v>
      </c>
      <c r="AR215" s="66">
        <f>IF(AL223&gt;=0,0,AO222)</f>
        <v>0</v>
      </c>
      <c r="AS215" s="61">
        <f>IF(AR214&lt;AR215,AR214,AR215)</f>
        <v>0</v>
      </c>
      <c r="AT215" s="61">
        <f>IF(AS215&lt;AS216,AS216,AS215)</f>
        <v>0</v>
      </c>
      <c r="AU215" s="67">
        <f>IF(AT214&lt;AT215,AT214,AT215)</f>
        <v>0</v>
      </c>
      <c r="AV215" s="81"/>
      <c r="AW215" s="59">
        <v>2</v>
      </c>
      <c r="AX215" s="61">
        <f t="shared" ref="AX215:AX223" si="53">AX203</f>
        <v>0.14288378647094405</v>
      </c>
      <c r="AY215" s="61">
        <f>SUMPRODUCT(T202:T211,$AY$34:$AY$43)</f>
        <v>0.5883760264231841</v>
      </c>
      <c r="AZ215" s="68">
        <f>IF($AA$8,EXP((AX215/AL215)*(AU219-1)-LN(AU219-AL215)-AL214*(2*AY215/AL214-AX215/AL215)*LN((AU219+2.41421536*AL215)/(AU219-0.41421536*AL215))/(AL215*2.82842713)      ),1)</f>
        <v>0.52152889011184456</v>
      </c>
    </row>
    <row r="216" spans="16:52" x14ac:dyDescent="0.25">
      <c r="P216" s="78">
        <v>3</v>
      </c>
      <c r="Q216" s="60"/>
      <c r="R216" s="60"/>
      <c r="S216" s="60">
        <f>$Z$9*$BJ$36/AZ216</f>
        <v>3.3102082049273507E-2</v>
      </c>
      <c r="T216" s="61">
        <f>S216/S224</f>
        <v>3.3102913118561818E-2</v>
      </c>
      <c r="U216" s="62"/>
      <c r="V216" s="62"/>
      <c r="W216" s="60"/>
      <c r="X216" s="63"/>
      <c r="Y216" s="61"/>
      <c r="Z216" s="86">
        <f>SQRT($W$36*VLOOKUP(Z213,$P$34:$W$43,8))*(1-$Q$22)*T204*VLOOKUP(Z213,P202:T211,5)</f>
        <v>3.1690888858179199E-3</v>
      </c>
      <c r="AA216" s="60">
        <f>SQRT($W$36*VLOOKUP(AA213,$P$34:$W$43,8))*(1-$R$22)*T204*VLOOKUP(AA213,P202:T211,5)</f>
        <v>2.0646677962561301E-3</v>
      </c>
      <c r="AB216" s="60">
        <f>SQRT($W$36*VLOOKUP(AB213,$P$34:$W$43,8))*(1-$S$22)*T204*VLOOKUP(AB213,P202:T211,5)</f>
        <v>1.2680681718167176E-3</v>
      </c>
      <c r="AC216" s="60">
        <f>SQRT($W$36*VLOOKUP(AC213,$P$34:$W$43,8))*(1-$T$22)*T204*VLOOKUP(AC213,P202:T211,5)</f>
        <v>8.7317775854023469E-4</v>
      </c>
      <c r="AD216" s="60">
        <f>SQRT($W$36*VLOOKUP(AD213,$P$34:$W$43,8))*(1-$U$22)*T204*VLOOKUP(AD213,P202:T211,5)</f>
        <v>8.6699050382225105E-4</v>
      </c>
      <c r="AE216" s="60">
        <f>SQRT($W$36*VLOOKUP(AE213,$P$34:$W$43,8))*(1-$V$22)*T204*VLOOKUP(AE213,P202:T211,5)</f>
        <v>4.994371996835384E-4</v>
      </c>
      <c r="AF216" s="60">
        <f>SQRT($W$36*VLOOKUP(AF213,$P$34:$W$43,8))*(1-$W$22)*T204*VLOOKUP(AF213,P202:T211,5)</f>
        <v>3.8003792493173406E-3</v>
      </c>
      <c r="AG216" s="60">
        <f>SQRT($W$36*VLOOKUP(AG213,$P$34:$W$43,8))*(1-$X$22)*T204*VLOOKUP(AG213,P202:T211,5)</f>
        <v>2.2244659549076253E-3</v>
      </c>
      <c r="AH216" s="60">
        <f>SQRT($W$36*VLOOKUP(AH213,$P$34:$W$43,8))*(1-$Y$22)*T204*VLOOKUP(AH213,P202:T211,5)</f>
        <v>1.3411665191625823E-3</v>
      </c>
      <c r="AI216" s="87">
        <f>SQRT($W$36*VLOOKUP(AI213,$P$34:$W$43,8))*(1-$Z$22)*T204*VLOOKUP(AI213,P202:T211,5)</f>
        <v>2.2170244629195037E-3</v>
      </c>
      <c r="AJ216" s="89">
        <f>$X$36*T204</f>
        <v>1.8651591403655421E-6</v>
      </c>
      <c r="AK216" s="82"/>
      <c r="AL216" s="65"/>
      <c r="AM216" s="61"/>
      <c r="AN216" s="66" t="s">
        <v>575</v>
      </c>
      <c r="AO216" s="66" t="e">
        <f>1/0</f>
        <v>#DIV/0!</v>
      </c>
      <c r="AP216" s="61"/>
      <c r="AQ216" s="65" t="s">
        <v>575</v>
      </c>
      <c r="AR216" s="66">
        <f>IF(AL223&gt;=0,0,AO223)</f>
        <v>0</v>
      </c>
      <c r="AS216" s="61">
        <f>AR216</f>
        <v>0</v>
      </c>
      <c r="AT216" s="61">
        <f>IF(AS215&lt;AS216,AS215,AS216)</f>
        <v>0</v>
      </c>
      <c r="AU216" s="67">
        <f>AT216</f>
        <v>0</v>
      </c>
      <c r="AV216" s="81"/>
      <c r="AW216" s="59">
        <v>3</v>
      </c>
      <c r="AX216" s="61">
        <f t="shared" si="53"/>
        <v>0.1990278447156619</v>
      </c>
      <c r="AY216" s="61">
        <f>SUMPRODUCT(T202:T211,$AZ$34:$AZ$43)</f>
        <v>0.80224093314646172</v>
      </c>
      <c r="AZ216" s="68">
        <f>IF($AA$9,EXP((AX216/AL215)*(AU219-1)-LN(AU219-AL215)-AL214*(2*AY216/AL214-AX216/AL215)*LN((AU219+2.41421536*AL215)/(AU219-0.41421536*AL215))/(AL215*2.82842713)      ),1)</f>
        <v>0.35283788300956109</v>
      </c>
    </row>
    <row r="217" spans="16:52" x14ac:dyDescent="0.25">
      <c r="P217" s="78">
        <v>4</v>
      </c>
      <c r="Q217" s="60"/>
      <c r="R217" s="60"/>
      <c r="S217" s="60">
        <f>$Z$10*$BJ$37/AZ217</f>
        <v>1.8033645310083835E-2</v>
      </c>
      <c r="T217" s="61">
        <f>S217/S224</f>
        <v>1.8034098067368137E-2</v>
      </c>
      <c r="U217" s="62"/>
      <c r="V217" s="62"/>
      <c r="W217" s="60"/>
      <c r="X217" s="63"/>
      <c r="Y217" s="61"/>
      <c r="Z217" s="86">
        <f>SQRT($W$37*VLOOKUP(Z213,$P$34:$W$43,8))*(1-$Q$23)*T205*VLOOKUP(Z213,P202:T211,5)</f>
        <v>2.1909791173226338E-3</v>
      </c>
      <c r="AA217" s="60">
        <f>SQRT($W$37*VLOOKUP(AA213,$P$34:$W$43,8))*(1-$R$23)*T205*VLOOKUP(AA213,P202:T211,5)</f>
        <v>1.2908988261179971E-3</v>
      </c>
      <c r="AB217" s="60">
        <f>SQRT($W$37*VLOOKUP(AB213,$P$34:$W$43,8))*(1-$S$23)*T205*VLOOKUP(AB213,P202:T211,5)</f>
        <v>8.7317775854023469E-4</v>
      </c>
      <c r="AC217" s="60">
        <f>SQRT($W$37*VLOOKUP(AC213,$P$34:$W$43,8))*(1-$T$23)*T205*VLOOKUP(AC213,P202:T211,5)</f>
        <v>6.0524862467355308E-4</v>
      </c>
      <c r="AD217" s="60">
        <f>SQRT($W$37*VLOOKUP(AD213,$P$34:$W$43,8))*(1-$U$23)*T205*VLOOKUP(AD213,P202:T211,5)</f>
        <v>5.9457860033549888E-4</v>
      </c>
      <c r="AE217" s="60">
        <f>SQRT($W$37*VLOOKUP(AE213,$P$34:$W$43,8))*(1-$V$23)*T205*VLOOKUP(AE213,P202:T211,5)</f>
        <v>3.2827722591900261E-4</v>
      </c>
      <c r="AF217" s="60">
        <f>SQRT($W$37*VLOOKUP(AF213,$P$34:$W$43,8))*(1-$W$23)*T205*VLOOKUP(AF213,P202:T211,5)</f>
        <v>2.640488097367387E-3</v>
      </c>
      <c r="AG217" s="60">
        <f>SQRT($W$37*VLOOKUP(AG213,$P$34:$W$43,8))*(1-$X$23)*T205*VLOOKUP(AG213,P202:T211,5)</f>
        <v>1.5206723108692019E-3</v>
      </c>
      <c r="AH217" s="60">
        <f>SQRT($W$37*VLOOKUP(AH213,$P$34:$W$43,8))*(1-$Y$23)*T205*VLOOKUP(AH213,P202:T211,5)</f>
        <v>1.015753295209591E-3</v>
      </c>
      <c r="AI217" s="87">
        <f>SQRT($W$37*VLOOKUP(AI213,$P$34:$W$43,8))*(1-$Z$23)*T205*VLOOKUP(AI213,P202:T211,5)</f>
        <v>1.3904528552050508E-3</v>
      </c>
      <c r="AJ217" s="89">
        <f>$X$37*T205</f>
        <v>1.3054278995934693E-6</v>
      </c>
      <c r="AK217" s="59" t="s">
        <v>570</v>
      </c>
      <c r="AL217" s="60">
        <f>AL215-1</f>
        <v>-0.89137009293781677</v>
      </c>
      <c r="AM217" s="61"/>
      <c r="AN217" s="66"/>
      <c r="AO217" s="61"/>
      <c r="AP217" s="61"/>
      <c r="AQ217" s="50"/>
      <c r="AR217" s="65"/>
      <c r="AS217" s="65"/>
      <c r="AT217" s="65"/>
      <c r="AU217" s="65"/>
      <c r="AV217" s="81"/>
      <c r="AW217" s="59">
        <v>4</v>
      </c>
      <c r="AX217" s="61">
        <f t="shared" si="53"/>
        <v>0.25569541720662459</v>
      </c>
      <c r="AY217" s="61">
        <f>SUMPRODUCT(T202:T211,$BA$34:$BA$43)</f>
        <v>1.0005373588541511</v>
      </c>
      <c r="AZ217" s="68">
        <f>IF($AA$10,EXP((AX217/AL215)*(AU219-1)-LN(AU219-AL215)-AL214*(2*AY217/AL214-AX217/AL215)*LN((AU219+2.41421536*AL215)/(AU219-0.41421536*AL215))/(AL215*2.82842713)      ),1)</f>
        <v>0.24791133788440961</v>
      </c>
    </row>
    <row r="218" spans="16:52" x14ac:dyDescent="0.25">
      <c r="P218" s="78">
        <v>5</v>
      </c>
      <c r="Q218" s="60"/>
      <c r="R218" s="60"/>
      <c r="S218" s="60">
        <f>$Z$11*$BJ$38/AZ218</f>
        <v>1.8327349383519098E-2</v>
      </c>
      <c r="T218" s="61">
        <f>S218/S224</f>
        <v>1.8327809514612547E-2</v>
      </c>
      <c r="U218" s="62"/>
      <c r="V218" s="62"/>
      <c r="W218" s="60"/>
      <c r="X218" s="63"/>
      <c r="Y218" s="61"/>
      <c r="Z218" s="86">
        <f>SQRT($W$38*VLOOKUP(Z213,$P$34:$W$43,8))*(1-$Q$24)*T206*VLOOKUP(Z213,P202:T211,5)</f>
        <v>2.1246733245453529E-3</v>
      </c>
      <c r="AA218" s="60">
        <f>SQRT($W$38*VLOOKUP(AA213,$P$34:$W$43,8))*(1-$R$24)*T206*VLOOKUP(AA213,P202:T211,5)</f>
        <v>1.4116454219143466E-3</v>
      </c>
      <c r="AB218" s="60">
        <f>SQRT($W$38*VLOOKUP(AB213,$P$34:$W$43,8))*(1-$S$24)*T206*VLOOKUP(AB213,P202:T211,5)</f>
        <v>8.6699050382225105E-4</v>
      </c>
      <c r="AC218" s="60">
        <f>SQRT($W$38*VLOOKUP(AC213,$P$34:$W$43,8))*(1-$T$24)*T206*VLOOKUP(AC213,P202:T211,5)</f>
        <v>5.9457860033549888E-4</v>
      </c>
      <c r="AD218" s="60">
        <f>SQRT($W$38*VLOOKUP(AD213,$P$34:$W$43,8))*(1-$U$24)*T206*VLOOKUP(AD213,P202:T211,5)</f>
        <v>5.836296824280905E-4</v>
      </c>
      <c r="AE218" s="60">
        <f>SQRT($W$38*VLOOKUP(AE213,$P$34:$W$43,8))*(1-$V$24)*T206*VLOOKUP(AE213,P202:T211,5)</f>
        <v>3.4812206267969994E-4</v>
      </c>
      <c r="AF218" s="60">
        <f>SQRT($W$38*VLOOKUP(AF213,$P$34:$W$43,8))*(1-$W$24)*T206*VLOOKUP(AF213,P202:T211,5)</f>
        <v>2.5272333067803683E-3</v>
      </c>
      <c r="AG218" s="60">
        <f>SQRT($W$38*VLOOKUP(AG213,$P$34:$W$43,8))*(1-$X$24)*T206*VLOOKUP(AG213,P202:T211,5)</f>
        <v>1.5161818510914403E-3</v>
      </c>
      <c r="AH218" s="60">
        <f>SQRT($W$38*VLOOKUP(AH213,$P$34:$W$43,8))*(1-$Y$24)*T206*VLOOKUP(AH213,P202:T211,5)</f>
        <v>9.5016843107848816E-4</v>
      </c>
      <c r="AI218" s="87">
        <f>SQRT($W$38*VLOOKUP(AI213,$P$34:$W$43,8))*(1-$Z$24)*T206*VLOOKUP(AI213,P202:T211,5)</f>
        <v>1.5040693796405766E-3</v>
      </c>
      <c r="AJ218" s="89">
        <f>$X$38*T206</f>
        <v>1.3263896547569276E-6</v>
      </c>
      <c r="AK218" s="59" t="s">
        <v>571</v>
      </c>
      <c r="AL218" s="60">
        <f>AL214-3*AL215*AL215-2*AL215</f>
        <v>0.14807765326404468</v>
      </c>
      <c r="AM218" s="61" t="s">
        <v>584</v>
      </c>
      <c r="AN218" s="66" t="s">
        <v>585</v>
      </c>
      <c r="AO218" s="61">
        <f>AL221^2/AL222^3</f>
        <v>6.4199357478880463</v>
      </c>
      <c r="AP218" s="61"/>
      <c r="AQ218" s="50"/>
      <c r="AR218" s="65"/>
      <c r="AS218" s="65"/>
      <c r="AT218" s="65"/>
      <c r="AU218" s="65"/>
      <c r="AV218" s="81"/>
      <c r="AW218" s="59">
        <v>5</v>
      </c>
      <c r="AX218" s="61">
        <f t="shared" si="53"/>
        <v>0.25563778751671645</v>
      </c>
      <c r="AY218" s="61">
        <f>SUMPRODUCT(T202:T211,$BB$34:$BB$43)</f>
        <v>0.98266610842296853</v>
      </c>
      <c r="AZ218" s="68">
        <f>IF($AA$11,EXP((AX218/AL215)*(AU219-1)-LN(AU219-AL215)-AL214*(2*AY218/AL214-AX218/AL215)*LN((AU219+2.41421536*AL215)/(AU219-0.41421536*AL215))/(AL215*2.82842713)      ),1)</f>
        <v>0.25856434654311533</v>
      </c>
    </row>
    <row r="219" spans="16:52" x14ac:dyDescent="0.25">
      <c r="P219" s="78">
        <v>6</v>
      </c>
      <c r="Q219" s="60"/>
      <c r="R219" s="60"/>
      <c r="S219" s="60">
        <f>$Z$12*$BJ$39/AZ219</f>
        <v>8.6700169916243616E-3</v>
      </c>
      <c r="T219" s="61">
        <f>S219/S224</f>
        <v>8.6702346632753502E-3</v>
      </c>
      <c r="U219" s="62"/>
      <c r="V219" s="62"/>
      <c r="W219" s="60"/>
      <c r="X219" s="63"/>
      <c r="Y219" s="61"/>
      <c r="Z219" s="86">
        <f>SQRT($W$39*VLOOKUP(Z213,$P$34:$W$43,8))*(1-$Q$25)*T207*VLOOKUP(Z213,P202:T211,5)</f>
        <v>1.2707017575393736E-3</v>
      </c>
      <c r="AA219" s="60">
        <f>SQRT($W$39*VLOOKUP(AA213,$P$34:$W$43,8))*(1-$R$25)*T207*VLOOKUP(AA213,P202:T211,5)</f>
        <v>8.2988698748143674E-4</v>
      </c>
      <c r="AB219" s="60">
        <f>SQRT($W$39*VLOOKUP(AB213,$P$34:$W$43,8))*(1-$S$25)*T207*VLOOKUP(AB213,P202:T211,5)</f>
        <v>4.994371996835384E-4</v>
      </c>
      <c r="AC219" s="60">
        <f>SQRT($W$39*VLOOKUP(AC213,$P$34:$W$43,8))*(1-$T$25)*T207*VLOOKUP(AC213,P202:T211,5)</f>
        <v>3.2827722591900261E-4</v>
      </c>
      <c r="AD219" s="60">
        <f>SQRT($W$39*VLOOKUP(AD213,$P$34:$W$43,8))*(1-$U$25)*T207*VLOOKUP(AD213,P202:T211,5)</f>
        <v>3.4812206267969994E-4</v>
      </c>
      <c r="AE219" s="60">
        <f>SQRT($W$39*VLOOKUP(AE213,$P$34:$W$43,8))*(1-$V$25)*T207*VLOOKUP(AE213,P202:T211,5)</f>
        <v>2.0764703059683866E-4</v>
      </c>
      <c r="AF219" s="60">
        <f>SQRT($W$39*VLOOKUP(AF213,$P$34:$W$43,8))*(1-$W$25)*T207*VLOOKUP(AF213,P202:T211,5)</f>
        <v>1.6642843841697483E-3</v>
      </c>
      <c r="AG219" s="60">
        <f>SQRT($W$39*VLOOKUP(AG213,$P$34:$W$43,8))*(1-$X$25)*T207*VLOOKUP(AG213,P202:T211,5)</f>
        <v>9.0210766924255826E-4</v>
      </c>
      <c r="AH219" s="60">
        <f>SQRT($W$39*VLOOKUP(AH213,$P$34:$W$43,8))*(1-$Y$25)*T207*VLOOKUP(AH213,P202:T211,5)</f>
        <v>5.5747293521561344E-4</v>
      </c>
      <c r="AI219" s="87">
        <f>SQRT($W$39*VLOOKUP(AI213,$P$34:$W$43,8))*(1-$Z$25)*T207*VLOOKUP(AI213,P202:T211,5)</f>
        <v>8.9714377218702806E-4</v>
      </c>
      <c r="AJ219" s="89">
        <f>$X$39*T207</f>
        <v>7.8056809277143374E-7</v>
      </c>
      <c r="AK219" s="59" t="s">
        <v>572</v>
      </c>
      <c r="AL219" s="60">
        <f>-1*AL214*AL215+AL215^2+AL215^3</f>
        <v>-3.044988345143421E-2</v>
      </c>
      <c r="AM219" s="61"/>
      <c r="AN219" s="66" t="s">
        <v>586</v>
      </c>
      <c r="AO219" s="61" t="e">
        <f>SQRT(1-AO218)/SQRT(AO218)*AL221/ABS(AL221)</f>
        <v>#NUM!</v>
      </c>
      <c r="AP219" s="61"/>
      <c r="AQ219" s="50"/>
      <c r="AR219" s="65"/>
      <c r="AS219" s="65"/>
      <c r="AT219" s="65" t="s">
        <v>589</v>
      </c>
      <c r="AU219" s="61">
        <f>AU214</f>
        <v>0.74780508600059736</v>
      </c>
      <c r="AV219" s="81"/>
      <c r="AW219" s="59">
        <v>6</v>
      </c>
      <c r="AX219" s="61">
        <f t="shared" si="53"/>
        <v>0.31801295394703216</v>
      </c>
      <c r="AY219" s="61">
        <f>SUMPRODUCT(T202:T211,$BC$34:$BC$43)</f>
        <v>1.2544834387904547</v>
      </c>
      <c r="AZ219" s="68">
        <f>IF($AA$12,EXP((AX219/AL215)*(AU219-1)-LN(AU219-AL215)-AL214*(2*AY219/AL214-AX219/AL215)*LN((AU219+2.41421536*AL215)/(AU219-0.41421536*AL215))/(AL215*2.82842713)      ),1)</f>
        <v>0.15450734433223784</v>
      </c>
    </row>
    <row r="220" spans="16:52" x14ac:dyDescent="0.25">
      <c r="P220" s="78">
        <v>7</v>
      </c>
      <c r="Q220" s="60"/>
      <c r="R220" s="60"/>
      <c r="S220" s="60">
        <f>$Z$13*$BJ$40/AZ220</f>
        <v>0.39262039977879032</v>
      </c>
      <c r="T220" s="61">
        <f>S220/S224</f>
        <v>0.392630257006373</v>
      </c>
      <c r="U220" s="62"/>
      <c r="V220" s="62"/>
      <c r="W220" s="60"/>
      <c r="X220" s="63"/>
      <c r="Y220" s="61"/>
      <c r="Z220" s="86">
        <f>SQRT($W$40*VLOOKUP(Z213,$P$34:$W$43,8))*(1-$Q$26)*T208*VLOOKUP(Z213,P202:T211,5)</f>
        <v>1.0202218991819901E-2</v>
      </c>
      <c r="AA220" s="60">
        <f>SQRT($W$40*VLOOKUP(AA213,$P$34:$W$43,8))*(1-$R$26)*T208*VLOOKUP(AA213,P202:T211,5)</f>
        <v>6.4227894623579401E-3</v>
      </c>
      <c r="AB220" s="60">
        <f>SQRT($W$40*VLOOKUP(AB213,$P$34:$W$43,8))*(1-$S$26)*T208*VLOOKUP(AB213,P202:T211,5)</f>
        <v>3.8003792493173406E-3</v>
      </c>
      <c r="AC220" s="60">
        <f>SQRT($W$40*VLOOKUP(AC213,$P$34:$W$43,8))*(1-$T$26)*T208*VLOOKUP(AC213,P202:T211,5)</f>
        <v>2.6404880973673875E-3</v>
      </c>
      <c r="AD220" s="60">
        <f>SQRT($W$40*VLOOKUP(AD213,$P$34:$W$43,8))*(1-$U$26)*T208*VLOOKUP(AD213,P202:T211,5)</f>
        <v>2.5272333067803687E-3</v>
      </c>
      <c r="AE220" s="60">
        <f>SQRT($W$40*VLOOKUP(AE213,$P$34:$W$43,8))*(1-$V$26)*T208*VLOOKUP(AE213,P202:T211,5)</f>
        <v>1.6642843841697486E-3</v>
      </c>
      <c r="AF220" s="60">
        <f>SQRT($W$40*VLOOKUP(AF213,$P$34:$W$43,8))*(1-$W$26)*T208*VLOOKUP(AF213,P202:T211,5)</f>
        <v>1.3610026234390263E-2</v>
      </c>
      <c r="AG220" s="60">
        <f>SQRT($W$40*VLOOKUP(AG213,$P$34:$W$43,8))*(1-$X$26)*T208*VLOOKUP(AG213,P202:T211,5)</f>
        <v>8.4615586702273399E-3</v>
      </c>
      <c r="AH220" s="60">
        <f>SQRT($W$40*VLOOKUP(AH213,$P$34:$W$43,8))*(1-$Y$26)*T208*VLOOKUP(AH213,P202:T211,5)</f>
        <v>3.96560022787203E-3</v>
      </c>
      <c r="AI220" s="87">
        <f>SQRT($W$40*VLOOKUP(AI213,$P$34:$W$43,8))*(1-$Z$26)*T208*VLOOKUP(AI213,P202:T211,5)</f>
        <v>6.6414802079025771E-3</v>
      </c>
      <c r="AJ220" s="89">
        <f>$X$40*T208</f>
        <v>9.4427008098985233E-6</v>
      </c>
      <c r="AK220" s="82"/>
      <c r="AL220" s="65"/>
      <c r="AM220" s="61"/>
      <c r="AN220" s="66" t="s">
        <v>587</v>
      </c>
      <c r="AO220" s="61" t="e">
        <f>IF(ATAN(AO219)&lt;0,ATAN(AO219)+PI(),ATAN(AO219))</f>
        <v>#NUM!</v>
      </c>
      <c r="AP220" s="61"/>
      <c r="AQ220" s="50"/>
      <c r="AR220" s="65"/>
      <c r="AS220" s="65"/>
      <c r="AT220" s="65"/>
      <c r="AU220" s="65"/>
      <c r="AV220" s="81"/>
      <c r="AW220" s="59">
        <v>7</v>
      </c>
      <c r="AX220" s="61">
        <f t="shared" si="53"/>
        <v>8.4952370925032716E-2</v>
      </c>
      <c r="AY220" s="61">
        <f>SUMPRODUCT(T202:T211,$BD$34:$BD$43)</f>
        <v>0.22122947438256288</v>
      </c>
      <c r="AZ220" s="68">
        <f>IF($AA$13,EXP((AX220/AL215)*(AU219-1)-LN(AU219-AL215)-AL214*(2*AY220/AL214-AX220/AL215)*LN((AU219+2.41421536*AL215)/(AU219-0.41421536*AL215))/(AL215*2.82842713)      ),1)</f>
        <v>1.1029629206898643</v>
      </c>
    </row>
    <row r="221" spans="16:52" x14ac:dyDescent="0.25">
      <c r="P221" s="78">
        <v>8</v>
      </c>
      <c r="Q221" s="60"/>
      <c r="R221" s="60"/>
      <c r="S221" s="60">
        <f>$Z$14*$BJ$41/AZ221</f>
        <v>0.11180144201625304</v>
      </c>
      <c r="T221" s="61">
        <f>S221/S224</f>
        <v>0.11180424893168241</v>
      </c>
      <c r="U221" s="62"/>
      <c r="V221" s="62"/>
      <c r="W221" s="60"/>
      <c r="X221" s="63"/>
      <c r="Y221" s="61"/>
      <c r="Z221" s="86">
        <f>SQRT($W$41*VLOOKUP(Z213,$P$34:$W$43,8))*(1-$Q$27)*T209*VLOOKUP(Z213,P202:T211,5)</f>
        <v>5.8454751157916542E-3</v>
      </c>
      <c r="AA221" s="60">
        <f>SQRT($W$41*VLOOKUP(AA213,$P$34:$W$43,8))*(1-$R$27)*T209*VLOOKUP(AA213,P202:T211,5)</f>
        <v>3.5923318726573681E-3</v>
      </c>
      <c r="AB221" s="60">
        <f>SQRT($W$41*VLOOKUP(AB213,$P$34:$W$43,8))*(1-$S$27)*T209*VLOOKUP(AB213,P202:T211,5)</f>
        <v>2.2244659549076253E-3</v>
      </c>
      <c r="AC221" s="60">
        <f>SQRT($W$41*VLOOKUP(AC213,$P$34:$W$43,8))*(1-$T$27)*T209*VLOOKUP(AC213,P202:T211,5)</f>
        <v>1.5206723108692017E-3</v>
      </c>
      <c r="AD221" s="60">
        <f>SQRT($W$41*VLOOKUP(AD213,$P$34:$W$43,8))*(1-$U$27)*T209*VLOOKUP(AD213,P202:T211,5)</f>
        <v>1.5161818510914403E-3</v>
      </c>
      <c r="AE221" s="60">
        <f>SQRT($W$41*VLOOKUP(AE213,$P$34:$W$43,8))*(1-$V$27)*T209*VLOOKUP(AE213,P202:T211,5)</f>
        <v>9.0210766924255826E-4</v>
      </c>
      <c r="AF221" s="60">
        <f>SQRT($W$41*VLOOKUP(AF213,$P$34:$W$43,8))*(1-$W$27)*T209*VLOOKUP(AF213,P202:T211,5)</f>
        <v>8.4615586702273399E-3</v>
      </c>
      <c r="AG221" s="60">
        <f>SQRT($W$41*VLOOKUP(AG213,$P$34:$W$43,8))*(1-$X$27)*T209*VLOOKUP(AG213,P202:T211,5)</f>
        <v>5.0862754035688349E-3</v>
      </c>
      <c r="AH221" s="60">
        <f>SQRT($W$41*VLOOKUP(AH213,$P$34:$W$43,8))*(1-$Y$27)*T209*VLOOKUP(AH213,P202:T211,5)</f>
        <v>2.6577651316931077E-3</v>
      </c>
      <c r="AI221" s="87">
        <f>SQRT($W$41*VLOOKUP(AI213,$P$34:$W$43,8))*(1-$Z$27)*T209*VLOOKUP(AI213,P202:T211,5)</f>
        <v>4.1950679986600169E-3</v>
      </c>
      <c r="AJ221" s="89">
        <f>$X$41*T209</f>
        <v>2.9825214618212675E-6</v>
      </c>
      <c r="AK221" s="59" t="s">
        <v>582</v>
      </c>
      <c r="AL221" s="61">
        <f>AL217*AL218/6-AL219/2-AL217^3/27</f>
        <v>1.9457008556791694E-2</v>
      </c>
      <c r="AM221" s="61"/>
      <c r="AN221" s="66" t="s">
        <v>573</v>
      </c>
      <c r="AO221" s="61" t="e">
        <f>2*SQRT(AL222)*COS(AO220/3)-AL217/3</f>
        <v>#NUM!</v>
      </c>
      <c r="AP221" s="69" t="e">
        <f>AO221^3+AL217*AO221^2+AL218*AO221+AL219</f>
        <v>#NUM!</v>
      </c>
      <c r="AQ221" s="50"/>
      <c r="AR221" s="65"/>
      <c r="AS221" s="65"/>
      <c r="AT221" s="65"/>
      <c r="AU221" s="65"/>
      <c r="AV221" s="81"/>
      <c r="AW221" s="59">
        <v>8</v>
      </c>
      <c r="AX221" s="61">
        <f t="shared" si="53"/>
        <v>9.4229912225680806E-2</v>
      </c>
      <c r="AY221" s="61">
        <f>SUMPRODUCT(T202:T211,$BE$34:$BE$43)</f>
        <v>0.46666602635452847</v>
      </c>
      <c r="AZ221" s="68">
        <f>IF($AA$14,EXP((AX221/AL215)*(AU219-1)-LN(AU219-AL215)-AL214*(2*AY221/AL214-AX221/AL215)*LN((AU219+2.41421536*AL215)/(AU219-0.41421536*AL215))/(AL215*2.82842713)      ),1)</f>
        <v>0.62966494306776766</v>
      </c>
    </row>
    <row r="222" spans="16:52" x14ac:dyDescent="0.25">
      <c r="P222" s="78">
        <v>9</v>
      </c>
      <c r="Q222" s="60"/>
      <c r="R222" s="60"/>
      <c r="S222" s="60">
        <f>$Z$15*$BJ$42/AZ222</f>
        <v>5.550319061882851E-2</v>
      </c>
      <c r="T222" s="61">
        <f>S222/S224</f>
        <v>5.5504584096044161E-2</v>
      </c>
      <c r="U222" s="62"/>
      <c r="V222" s="62" t="s">
        <v>592</v>
      </c>
      <c r="W222" s="60"/>
      <c r="X222" s="63"/>
      <c r="Y222" s="61"/>
      <c r="Z222" s="86">
        <f>SQRT($W$42*VLOOKUP(Z213,$P$34:$W$43,8))*(1-$Q$28)*T210*VLOOKUP(Z213,P202:T211,5)</f>
        <v>3.4135244061867837E-3</v>
      </c>
      <c r="AA222" s="60">
        <f>SQRT($W$42*VLOOKUP(AA213,$P$34:$W$43,8))*(1-$R$28)*T210*VLOOKUP(AA213,P202:T211,5)</f>
        <v>2.1968754486608047E-3</v>
      </c>
      <c r="AB222" s="60">
        <f>SQRT($W$42*VLOOKUP(AB213,$P$34:$W$43,8))*(1-$S$28)*T210*VLOOKUP(AB213,P202:T211,5)</f>
        <v>1.3411665191625823E-3</v>
      </c>
      <c r="AC222" s="60">
        <f>SQRT($W$42*VLOOKUP(AC213,$P$34:$W$43,8))*(1-$T$28)*T210*VLOOKUP(AC213,P202:T211,5)</f>
        <v>1.015753295209591E-3</v>
      </c>
      <c r="AD222" s="60">
        <f>SQRT($W$42*VLOOKUP(AD213,$P$34:$W$43,8))*(1-$U$28)*T210*VLOOKUP(AD213,P202:T211,5)</f>
        <v>9.5016843107848805E-4</v>
      </c>
      <c r="AE222" s="60">
        <f>SQRT($W$42*VLOOKUP(AE213,$P$34:$W$43,8))*(1-$V$28)*T210*VLOOKUP(AE213,P202:T211,5)</f>
        <v>5.5747293521561344E-4</v>
      </c>
      <c r="AF222" s="60">
        <f>SQRT($W$42*VLOOKUP(AF213,$P$34:$W$43,8))*(1-$W$28)*T210*VLOOKUP(AF213,P202:T211,5)</f>
        <v>3.96560022787203E-3</v>
      </c>
      <c r="AG222" s="60">
        <f>SQRT($W$42*VLOOKUP(AG213,$P$34:$W$43,8))*(1-$X$28)*T210*VLOOKUP(AG213,P202:T211,5)</f>
        <v>2.6577651316931077E-3</v>
      </c>
      <c r="AH222" s="60">
        <f>SQRT($W$42*VLOOKUP(AH213,$P$34:$W$43,8))*(1-$Y$28)*T210*VLOOKUP(AH213,P202:T211,5)</f>
        <v>1.7046792254763572E-3</v>
      </c>
      <c r="AI222" s="87">
        <f>SQRT($W$42*VLOOKUP(AI213,$P$34:$W$43,8))*(1-$Z$28)*T210*VLOOKUP(AI213,P202:T211,5)</f>
        <v>2.5705172253135127E-3</v>
      </c>
      <c r="AJ222" s="89">
        <f>$X$42*T210</f>
        <v>1.4993364017253228E-6</v>
      </c>
      <c r="AK222" s="59" t="s">
        <v>558</v>
      </c>
      <c r="AL222" s="61">
        <f>AL217^2/9-AL218/3</f>
        <v>3.8923075865759778E-2</v>
      </c>
      <c r="AM222" s="61"/>
      <c r="AN222" s="66" t="s">
        <v>574</v>
      </c>
      <c r="AO222" s="61" t="e">
        <f>2*SQRT(AL222)*COS((AO220+2*PI())/3)-AL217/3</f>
        <v>#NUM!</v>
      </c>
      <c r="AP222" s="69" t="e">
        <f>AO222^3+AO222^2*AL217+AO222*AL218+AL219</f>
        <v>#NUM!</v>
      </c>
      <c r="AQ222" s="50"/>
      <c r="AR222" s="65"/>
      <c r="AS222" s="50"/>
      <c r="AT222" s="65"/>
      <c r="AU222" s="65"/>
      <c r="AV222" s="81"/>
      <c r="AW222" s="59">
        <v>9</v>
      </c>
      <c r="AX222" s="61">
        <f t="shared" si="53"/>
        <v>9.5418812217132221E-2</v>
      </c>
      <c r="AY222" s="61">
        <f>SUMPRODUCT(T202:T211,$BF$34:$BF$43)</f>
        <v>0.53195706650051611</v>
      </c>
      <c r="AZ222" s="68">
        <f>IF($AA$15,EXP((AX222/AL215)*(AU219-1)-LN(AU219-AL215)-AL214*(2*AY222/AL214-AX222/AL215)*LN((AU219+2.41421536*AL215)/(AU219-0.41421536*AL215))/(AL215*2.82842713)      ),1)</f>
        <v>0.5410248850141578</v>
      </c>
    </row>
    <row r="223" spans="16:52" x14ac:dyDescent="0.25">
      <c r="P223" s="78">
        <v>10</v>
      </c>
      <c r="Q223" s="60"/>
      <c r="R223" s="60"/>
      <c r="S223" s="60">
        <f>$Z$16*$BJ$43/AZ223</f>
        <v>8.8838003992772752E-2</v>
      </c>
      <c r="T223" s="61">
        <f>S223/S224</f>
        <v>8.8840234382288524E-2</v>
      </c>
      <c r="U223" s="62"/>
      <c r="V223" s="96">
        <f>ABS(S212-S224)</f>
        <v>2.549405131446747E-12</v>
      </c>
      <c r="W223" s="60"/>
      <c r="X223" s="63"/>
      <c r="Y223" s="61"/>
      <c r="Z223" s="86">
        <f>SQRT($W$43*VLOOKUP(Z213,$P$34:$W$43,8))*(1-$Q$29)*T211*VLOOKUP(Z213,P202:T211,5)</f>
        <v>5.4985251848575717E-3</v>
      </c>
      <c r="AA223" s="60">
        <f>SQRT($W$43*VLOOKUP(AA213,$P$34:$W$43,8))*(1-$R$29)*T211*VLOOKUP(AA213,P202:T211,5)</f>
        <v>3.5815707130291484E-3</v>
      </c>
      <c r="AB223" s="60">
        <f>SQRT($W$43*VLOOKUP(AB213,$P$34:$W$43,8))*(1-$S$29)*T211*VLOOKUP(AB213,P202:T211,5)</f>
        <v>2.2170244629195037E-3</v>
      </c>
      <c r="AC223" s="60">
        <f>SQRT($W$43*VLOOKUP(AC213,$P$34:$W$43,8))*(1-$T$29)*T211*VLOOKUP(AC213,P202:T211,5)</f>
        <v>1.3904528552050506E-3</v>
      </c>
      <c r="AD223" s="60">
        <f>SQRT($W$43*VLOOKUP(AD213,$P$34:$W$43,8))*(1-$U$29)*T211*VLOOKUP(AD213,P202:T211,5)</f>
        <v>1.5040693796405766E-3</v>
      </c>
      <c r="AE223" s="60">
        <f>SQRT($W$43*VLOOKUP(AE213,$P$34:$W$43,8))*(1-$V$29)*T211*VLOOKUP(AE213,P202:T211,5)</f>
        <v>8.9714377218702806E-4</v>
      </c>
      <c r="AF223" s="60">
        <f>SQRT($W$43*VLOOKUP(AF213,$P$34:$W$43,8))*(1-$W$29)*T211*VLOOKUP(AF213,P202:T211,5)</f>
        <v>6.6414802079025771E-3</v>
      </c>
      <c r="AG223" s="60">
        <f>SQRT($W$43*VLOOKUP(AG213,$P$34:$W$43,8))*(1-$X$29)*T211*VLOOKUP(AG213,P202:T211,5)</f>
        <v>4.1950679986600169E-3</v>
      </c>
      <c r="AH223" s="60">
        <f>SQRT($W$43*VLOOKUP(AH213,$P$34:$W$43,8))*(1-$Y$29)*T211*VLOOKUP(AH213,P202:T211,5)</f>
        <v>2.5705172253135127E-3</v>
      </c>
      <c r="AI223" s="87">
        <f>SQRT($W$43*VLOOKUP(AI213,$P$34:$W$43,8))*(1-$Z$29)*T211*VLOOKUP(AI213,P202:T211,5)</f>
        <v>3.8761303046836045E-3</v>
      </c>
      <c r="AJ223" s="89">
        <f>$X$43*T211</f>
        <v>3.2226659111514217E-6</v>
      </c>
      <c r="AK223" s="59" t="s">
        <v>72</v>
      </c>
      <c r="AL223" s="63">
        <f>AL221^2-AL222^3</f>
        <v>3.1960649493206408E-4</v>
      </c>
      <c r="AM223" s="61"/>
      <c r="AN223" s="66" t="s">
        <v>575</v>
      </c>
      <c r="AO223" s="61" t="e">
        <f>2*SQRT(AL222)*COS((AO220+4*PI())/3)-AL217/3</f>
        <v>#NUM!</v>
      </c>
      <c r="AP223" s="69" t="e">
        <f>AO223^3+AO223^2*AL217+AL218*AO223+AL219</f>
        <v>#NUM!</v>
      </c>
      <c r="AQ223" s="50"/>
      <c r="AR223" s="65"/>
      <c r="AS223" s="50"/>
      <c r="AT223" s="65"/>
      <c r="AU223" s="65"/>
      <c r="AV223" s="81"/>
      <c r="AW223" s="59">
        <v>10</v>
      </c>
      <c r="AX223" s="61">
        <f t="shared" si="53"/>
        <v>0.12813543860615031</v>
      </c>
      <c r="AY223" s="61">
        <f>SUMPRODUCT(T202:T211,$BG$34:$BG$43)</f>
        <v>0.52807887810342369</v>
      </c>
      <c r="AZ223" s="68">
        <f>IF($AA$16,EXP((AX223/AL215)*(AU219-1)-LN(AU219-AL215)-AL214*(2*AY223/AL214-AX223/AL215)*LN((AU219+2.41421536*AL215)/(AU219-0.41421536*AL215))/(AL215*2.82842713)      ),1)</f>
        <v>0.5835510965544134</v>
      </c>
    </row>
    <row r="224" spans="16:52" x14ac:dyDescent="0.25">
      <c r="P224" s="79"/>
      <c r="Q224" s="71"/>
      <c r="R224" s="71"/>
      <c r="S224" s="94">
        <f>SUM(S214:S223)</f>
        <v>0.99997489437605291</v>
      </c>
      <c r="T224" s="72">
        <f>SUM(T214:T223)</f>
        <v>1.0000000000000002</v>
      </c>
      <c r="U224" s="73"/>
      <c r="V224" s="73"/>
      <c r="W224" s="73"/>
      <c r="X224" s="73"/>
      <c r="Y224" s="73"/>
      <c r="Z224" s="70"/>
      <c r="AA224" s="73"/>
      <c r="AB224" s="73"/>
      <c r="AC224" s="73"/>
      <c r="AD224" s="73"/>
      <c r="AE224" s="73"/>
      <c r="AF224" s="73"/>
      <c r="AG224" s="73"/>
      <c r="AH224" s="73"/>
      <c r="AI224" s="88">
        <f>SUM(Z214:AI223)</f>
        <v>0.276517423895494</v>
      </c>
      <c r="AJ224" s="91">
        <f>SUM(AJ214:AJ223)</f>
        <v>3.0752895113401057E-5</v>
      </c>
      <c r="AK224" s="70"/>
      <c r="AL224" s="73"/>
      <c r="AM224" s="74"/>
      <c r="AN224" s="75"/>
      <c r="AO224" s="74"/>
      <c r="AP224" s="74"/>
      <c r="AQ224" s="76"/>
      <c r="AR224" s="73"/>
      <c r="AS224" s="76"/>
      <c r="AT224" s="73"/>
      <c r="AU224" s="73"/>
      <c r="AV224" s="80"/>
      <c r="AW224" s="70"/>
      <c r="AX224" s="73"/>
      <c r="AY224" s="73"/>
      <c r="AZ224" s="80"/>
    </row>
    <row r="225" spans="16:52" x14ac:dyDescent="0.25">
      <c r="P225" s="92">
        <f>P213+1</f>
        <v>16</v>
      </c>
      <c r="Q225" s="55"/>
      <c r="R225" s="55"/>
      <c r="S225" s="55"/>
      <c r="T225" s="55" t="s">
        <v>560</v>
      </c>
      <c r="U225" s="56"/>
      <c r="V225" s="56"/>
      <c r="W225" s="57"/>
      <c r="X225" s="57"/>
      <c r="Y225" s="57"/>
      <c r="Z225" s="54">
        <v>1</v>
      </c>
      <c r="AA225" s="55">
        <v>2</v>
      </c>
      <c r="AB225" s="55">
        <v>3</v>
      </c>
      <c r="AC225" s="55">
        <v>4</v>
      </c>
      <c r="AD225" s="55">
        <v>5</v>
      </c>
      <c r="AE225" s="55">
        <v>6</v>
      </c>
      <c r="AF225" s="55">
        <v>7</v>
      </c>
      <c r="AG225" s="55">
        <v>8</v>
      </c>
      <c r="AH225" s="55">
        <v>9</v>
      </c>
      <c r="AI225" s="58">
        <v>10</v>
      </c>
      <c r="AJ225" s="90"/>
      <c r="AK225" s="54"/>
      <c r="AL225" s="55"/>
      <c r="AM225" s="55"/>
      <c r="AN225" s="55"/>
      <c r="AO225" s="55"/>
      <c r="AP225" s="55"/>
      <c r="AQ225" s="55"/>
      <c r="AR225" s="55"/>
      <c r="AS225" s="55"/>
      <c r="AT225" s="55"/>
      <c r="AU225" s="55"/>
      <c r="AV225" s="58"/>
      <c r="AW225" s="54"/>
      <c r="AX225" s="55" t="s">
        <v>565</v>
      </c>
      <c r="AY225" s="55" t="s">
        <v>577</v>
      </c>
      <c r="AZ225" s="58" t="s">
        <v>590</v>
      </c>
    </row>
    <row r="226" spans="16:52" x14ac:dyDescent="0.25">
      <c r="P226" s="78">
        <v>1</v>
      </c>
      <c r="Q226" s="60"/>
      <c r="R226" s="60"/>
      <c r="S226" s="60">
        <f>$Z$7*$BJ$34/AZ226</f>
        <v>0.1991568631620832</v>
      </c>
      <c r="T226" s="61">
        <f>S226/S236</f>
        <v>0.1991618632447815</v>
      </c>
      <c r="U226" s="62"/>
      <c r="V226" s="62"/>
      <c r="W226" s="60"/>
      <c r="X226" s="63"/>
      <c r="Y226" s="61"/>
      <c r="Z226" s="86">
        <f>SQRT($W$34*VLOOKUP(Z225,$P$34:$W$43,8))*(1-$Q$20)*T214*VLOOKUP(Z225,P214:T223,5)</f>
        <v>8.1465216499474972E-3</v>
      </c>
      <c r="AA226" s="60">
        <f>SQRT($W$34*VLOOKUP(AA225,$P$34:$W$43,8))*(1-$R$20)*T214*VLOOKUP(AA225,P214:T223,5)</f>
        <v>5.2525601574991403E-3</v>
      </c>
      <c r="AB226" s="60">
        <f>SQRT($W$34*VLOOKUP(AB225,$P$34:$W$43,8))*(1-$S$20)*T214*VLOOKUP(AB225,P214:T223,5)</f>
        <v>3.1690937309529171E-3</v>
      </c>
      <c r="AC226" s="60">
        <f>SQRT($W$34*VLOOKUP(AC225,$P$34:$W$43,8))*(1-$T$20)*T214*VLOOKUP(AC225,P214:T223,5)</f>
        <v>2.1909840802332246E-3</v>
      </c>
      <c r="AD226" s="60">
        <f>SQRT($W$34*VLOOKUP(AD225,$P$34:$W$43,8))*(1-$U$20)*T214*VLOOKUP(AD225,P214:T223,5)</f>
        <v>2.1246781648989075E-3</v>
      </c>
      <c r="AE226" s="60">
        <f>SQRT($W$34*VLOOKUP(AE225,$P$34:$W$43,8))*(1-$V$20)*T214*VLOOKUP(AE225,P214:T223,5)</f>
        <v>1.2707057685536157E-3</v>
      </c>
      <c r="AF226" s="60">
        <f>SQRT($W$34*VLOOKUP(AF225,$P$34:$W$43,8))*(1-$W$20)*T214*VLOOKUP(AF225,P214:T223,5)</f>
        <v>1.0202208224089277E-2</v>
      </c>
      <c r="AG226" s="60">
        <f>SQRT($W$34*VLOOKUP(AG225,$P$34:$W$43,8))*(1-$X$20)*T214*VLOOKUP(AG225,P214:T223,5)</f>
        <v>5.8454753883015968E-3</v>
      </c>
      <c r="AH226" s="60">
        <f>SQRT($W$34*VLOOKUP(AH225,$P$34:$W$43,8))*(1-$Y$20)*T214*VLOOKUP(AH225,P214:T223,5)</f>
        <v>3.4135265784809524E-3</v>
      </c>
      <c r="AI226" s="87">
        <f>SQRT($W$34*VLOOKUP(AI225,$P$34:$W$43,8))*(1-$Z$20)*T214*VLOOKUP(AI225,P214:T223,5)</f>
        <v>5.4985273742519849E-3</v>
      </c>
      <c r="AJ226" s="89">
        <f>$X$34*T214</f>
        <v>5.3379047498298224E-6</v>
      </c>
      <c r="AK226" s="59" t="s">
        <v>69</v>
      </c>
      <c r="AL226" s="60">
        <f>$Q$44*AI236*100000/($T$3*$AE$9)^2</f>
        <v>0.40073921711034693</v>
      </c>
      <c r="AM226" s="65" t="s">
        <v>583</v>
      </c>
      <c r="AN226" s="66" t="s">
        <v>573</v>
      </c>
      <c r="AO226" s="61">
        <f>(AL233+SQRT(AL235))^(1/3)+(AL233-SQRT(AL235))^(1/3)-AL229/3</f>
        <v>0.7478047056420386</v>
      </c>
      <c r="AP226" s="63">
        <f>AO226^3+AL229*AO226^2+AL230*AO226+AL231</f>
        <v>7.9797279894933126E-17</v>
      </c>
      <c r="AQ226" s="65" t="s">
        <v>573</v>
      </c>
      <c r="AR226" s="61">
        <f>IF(AL235&gt;=0,AO226,AO233)</f>
        <v>0.7478047056420386</v>
      </c>
      <c r="AS226" s="61">
        <f>IF(AR226&lt;AR227,AR227,AR226)</f>
        <v>0.7478047056420386</v>
      </c>
      <c r="AT226" s="61">
        <f>AS226</f>
        <v>0.7478047056420386</v>
      </c>
      <c r="AU226" s="67">
        <f>IF(AT226&lt;AT227,AT227,AT226)</f>
        <v>0.7478047056420386</v>
      </c>
      <c r="AV226" s="81"/>
      <c r="AW226" s="59">
        <v>1</v>
      </c>
      <c r="AX226" s="61">
        <f>AX214</f>
        <v>9.4673405543509462E-2</v>
      </c>
      <c r="AY226" s="61">
        <f>SUMPRODUCT(T214:T223,$AX$34:$AX$43)</f>
        <v>0.34283510013227331</v>
      </c>
      <c r="AZ226" s="68">
        <f>IF($AA$7,EXP((AX226/AL227)*(AU231-1)-LN(AU231-AL227)-AL226*(2*AY226/AL226-AX226/AL227)*LN((AU231+2.41421536*AL227)/(AU231-0.41421536*AL227))/(AL227*2.82842713)      ),1)</f>
        <v>0.84423493528726412</v>
      </c>
    </row>
    <row r="227" spans="16:52" x14ac:dyDescent="0.25">
      <c r="P227" s="78">
        <v>2</v>
      </c>
      <c r="Q227" s="60"/>
      <c r="R227" s="60"/>
      <c r="S227" s="60">
        <f>$Z$8*$BJ$35/AZ227</f>
        <v>7.3921908054051064E-2</v>
      </c>
      <c r="T227" s="61">
        <f>S227/S236</f>
        <v>7.3923763956215902E-2</v>
      </c>
      <c r="U227" s="62"/>
      <c r="V227" s="62"/>
      <c r="W227" s="60"/>
      <c r="X227" s="63"/>
      <c r="Y227" s="61"/>
      <c r="Z227" s="86">
        <f>SQRT($W$35*VLOOKUP(Z225,$P$34:$W$43,8))*(1-$Q$21)*T215*VLOOKUP(Z225,P214:T223,5)</f>
        <v>5.2525601574991395E-3</v>
      </c>
      <c r="AA227" s="60">
        <f>SQRT($W$35*VLOOKUP(AA225,$P$34:$W$43,8))*(1-$R$21)*T215*VLOOKUP(AA225,P214:T223,5)</f>
        <v>3.3691042813437633E-3</v>
      </c>
      <c r="AB227" s="60">
        <f>SQRT($W$35*VLOOKUP(AB225,$P$34:$W$43,8))*(1-$S$21)*T215*VLOOKUP(AB225,P214:T223,5)</f>
        <v>2.0646731084077697E-3</v>
      </c>
      <c r="AC227" s="60">
        <f>SQRT($W$35*VLOOKUP(AC225,$P$34:$W$43,8))*(1-$T$21)*T215*VLOOKUP(AC225,P214:T223,5)</f>
        <v>1.2909030979197649E-3</v>
      </c>
      <c r="AD227" s="60">
        <f>SQRT($W$35*VLOOKUP(AD225,$P$34:$W$43,8))*(1-$U$21)*T215*VLOOKUP(AD225,P214:T223,5)</f>
        <v>1.411650111648463E-3</v>
      </c>
      <c r="AE227" s="60">
        <f>SQRT($W$35*VLOOKUP(AE225,$P$34:$W$43,8))*(1-$V$21)*T215*VLOOKUP(AE225,P214:T223,5)</f>
        <v>8.298904734613114E-4</v>
      </c>
      <c r="AF227" s="60">
        <f>SQRT($W$35*VLOOKUP(AF225,$P$34:$W$43,8))*(1-$W$21)*T215*VLOOKUP(AF225,P214:T223,5)</f>
        <v>6.4227893889987776E-3</v>
      </c>
      <c r="AG227" s="60">
        <f>SQRT($W$35*VLOOKUP(AG225,$P$34:$W$43,8))*(1-$X$21)*T215*VLOOKUP(AG225,P214:T223,5)</f>
        <v>3.5923357905574857E-3</v>
      </c>
      <c r="AH227" s="60">
        <f>SQRT($W$35*VLOOKUP(AH225,$P$34:$W$43,8))*(1-$Y$21)*T215*VLOOKUP(AH225,P214:T223,5)</f>
        <v>2.1968791402661651E-3</v>
      </c>
      <c r="AI227" s="87">
        <f>SQRT($W$35*VLOOKUP(AI225,$P$34:$W$43,8))*(1-$Z$21)*T215*VLOOKUP(AI225,P214:T223,5)</f>
        <v>3.5815758783294574E-3</v>
      </c>
      <c r="AJ227" s="89">
        <f>$X$35*T215</f>
        <v>2.9902222648762425E-6</v>
      </c>
      <c r="AK227" s="59" t="s">
        <v>65</v>
      </c>
      <c r="AL227" s="60">
        <f>AJ236*$Q$44*100000/($T$3*$AE$9)</f>
        <v>0.10862994222690188</v>
      </c>
      <c r="AM227" s="61"/>
      <c r="AN227" s="66" t="s">
        <v>574</v>
      </c>
      <c r="AO227" s="66" t="e">
        <f>1/0</f>
        <v>#DIV/0!</v>
      </c>
      <c r="AP227" s="61"/>
      <c r="AQ227" s="65" t="s">
        <v>574</v>
      </c>
      <c r="AR227" s="66">
        <f>IF(AL235&gt;=0,0,AO234)</f>
        <v>0</v>
      </c>
      <c r="AS227" s="61">
        <f>IF(AR226&lt;AR227,AR226,AR227)</f>
        <v>0</v>
      </c>
      <c r="AT227" s="61">
        <f>IF(AS227&lt;AS228,AS228,AS227)</f>
        <v>0</v>
      </c>
      <c r="AU227" s="67">
        <f>IF(AT226&lt;AT227,AT226,AT227)</f>
        <v>0</v>
      </c>
      <c r="AV227" s="81"/>
      <c r="AW227" s="59">
        <v>2</v>
      </c>
      <c r="AX227" s="61">
        <f t="shared" ref="AX227:AX235" si="54">AX215</f>
        <v>0.14288378647094405</v>
      </c>
      <c r="AY227" s="61">
        <f>SUMPRODUCT(T214:T223,$AY$34:$AY$43)</f>
        <v>0.58837631030589466</v>
      </c>
      <c r="AZ227" s="68">
        <f>IF($AA$8,EXP((AX227/AL227)*(AU231-1)-LN(AU231-AL227)-AL226*(2*AY227/AL226-AX227/AL227)*LN((AU231+2.41421536*AL227)/(AU231-0.41421536*AL227))/(AL227*2.82842713)      ),1)</f>
        <v>0.52152870943298701</v>
      </c>
    </row>
    <row r="228" spans="16:52" x14ac:dyDescent="0.25">
      <c r="P228" s="78">
        <v>3</v>
      </c>
      <c r="Q228" s="60"/>
      <c r="R228" s="60"/>
      <c r="S228" s="60">
        <f>$Z$9*$BJ$36/AZ228</f>
        <v>3.3102106473636081E-2</v>
      </c>
      <c r="T228" s="61">
        <f>S228/S236</f>
        <v>3.3102937543513504E-2</v>
      </c>
      <c r="U228" s="62"/>
      <c r="V228" s="62"/>
      <c r="W228" s="60"/>
      <c r="X228" s="63"/>
      <c r="Y228" s="61"/>
      <c r="Z228" s="86">
        <f>SQRT($W$36*VLOOKUP(Z225,$P$34:$W$43,8))*(1-$Q$22)*T216*VLOOKUP(Z225,P214:T223,5)</f>
        <v>3.1690937309529171E-3</v>
      </c>
      <c r="AA228" s="60">
        <f>SQRT($W$36*VLOOKUP(AA225,$P$34:$W$43,8))*(1-$R$22)*T216*VLOOKUP(AA225,P214:T223,5)</f>
        <v>2.0646731084077697E-3</v>
      </c>
      <c r="AB228" s="60">
        <f>SQRT($W$36*VLOOKUP(AB225,$P$34:$W$43,8))*(1-$S$22)*T216*VLOOKUP(AB225,P214:T223,5)</f>
        <v>1.2680726121482651E-3</v>
      </c>
      <c r="AC228" s="60">
        <f>SQRT($W$36*VLOOKUP(AC225,$P$34:$W$43,8))*(1-$T$22)*T216*VLOOKUP(AC225,P214:T223,5)</f>
        <v>8.7318145901105887E-4</v>
      </c>
      <c r="AD228" s="60">
        <f>SQRT($W$36*VLOOKUP(AD225,$P$34:$W$43,8))*(1-$U$22)*T216*VLOOKUP(AD225,P214:T223,5)</f>
        <v>8.6699418934899487E-4</v>
      </c>
      <c r="AE228" s="60">
        <f>SQRT($W$36*VLOOKUP(AE225,$P$34:$W$43,8))*(1-$V$22)*T216*VLOOKUP(AE225,P214:T223,5)</f>
        <v>4.9943976145439451E-4</v>
      </c>
      <c r="AF228" s="60">
        <f>SQRT($W$36*VLOOKUP(AF225,$P$34:$W$43,8))*(1-$W$22)*T216*VLOOKUP(AF225,P214:T223,5)</f>
        <v>3.8003827355647091E-3</v>
      </c>
      <c r="AG228" s="60">
        <f>SQRT($W$36*VLOOKUP(AG225,$P$34:$W$43,8))*(1-$X$22)*T216*VLOOKUP(AG225,P214:T223,5)</f>
        <v>2.2244704469793876E-3</v>
      </c>
      <c r="AH228" s="60">
        <f>SQRT($W$36*VLOOKUP(AH225,$P$34:$W$43,8))*(1-$Y$22)*T216*VLOOKUP(AH225,P214:T223,5)</f>
        <v>1.3411700184728986E-3</v>
      </c>
      <c r="AI228" s="87">
        <f>SQRT($W$36*VLOOKUP(AI225,$P$34:$W$43,8))*(1-$Z$22)*T216*VLOOKUP(AI225,P214:T223,5)</f>
        <v>2.2170297193815757E-3</v>
      </c>
      <c r="AJ228" s="89">
        <f>$X$36*T216</f>
        <v>1.8651624059304016E-6</v>
      </c>
      <c r="AK228" s="82"/>
      <c r="AL228" s="65"/>
      <c r="AM228" s="61"/>
      <c r="AN228" s="66" t="s">
        <v>575</v>
      </c>
      <c r="AO228" s="66" t="e">
        <f>1/0</f>
        <v>#DIV/0!</v>
      </c>
      <c r="AP228" s="61"/>
      <c r="AQ228" s="65" t="s">
        <v>575</v>
      </c>
      <c r="AR228" s="66">
        <f>IF(AL235&gt;=0,0,AO235)</f>
        <v>0</v>
      </c>
      <c r="AS228" s="61">
        <f>AR228</f>
        <v>0</v>
      </c>
      <c r="AT228" s="61">
        <f>IF(AS227&lt;AS228,AS227,AS228)</f>
        <v>0</v>
      </c>
      <c r="AU228" s="67">
        <f>AT228</f>
        <v>0</v>
      </c>
      <c r="AV228" s="81"/>
      <c r="AW228" s="59">
        <v>3</v>
      </c>
      <c r="AX228" s="61">
        <f t="shared" si="54"/>
        <v>0.1990278447156619</v>
      </c>
      <c r="AY228" s="61">
        <f>SUMPRODUCT(T214:T223,$AZ$34:$AZ$43)</f>
        <v>0.80224133576937195</v>
      </c>
      <c r="AZ228" s="68">
        <f>IF($AA$9,EXP((AX228/AL227)*(AU231-1)-LN(AU231-AL227)-AL226*(2*AY228/AL226-AX228/AL227)*LN((AU231+2.41421536*AL227)/(AU231-0.41421536*AL227))/(AL227*2.82842713)      ),1)</f>
        <v>0.35283762266841356</v>
      </c>
    </row>
    <row r="229" spans="16:52" x14ac:dyDescent="0.25">
      <c r="P229" s="78">
        <v>4</v>
      </c>
      <c r="Q229" s="60"/>
      <c r="R229" s="60"/>
      <c r="S229" s="60">
        <f>$Z$10*$BJ$37/AZ229</f>
        <v>1.8033664211892945E-2</v>
      </c>
      <c r="T229" s="61">
        <f>S229/S236</f>
        <v>1.8034116969638678E-2</v>
      </c>
      <c r="U229" s="62"/>
      <c r="V229" s="62"/>
      <c r="W229" s="60"/>
      <c r="X229" s="63"/>
      <c r="Y229" s="61"/>
      <c r="Z229" s="86">
        <f>SQRT($W$37*VLOOKUP(Z225,$P$34:$W$43,8))*(1-$Q$23)*T217*VLOOKUP(Z225,P214:T223,5)</f>
        <v>2.1909840802332246E-3</v>
      </c>
      <c r="AA229" s="60">
        <f>SQRT($W$37*VLOOKUP(AA225,$P$34:$W$43,8))*(1-$R$23)*T217*VLOOKUP(AA225,P214:T223,5)</f>
        <v>1.2909030979197647E-3</v>
      </c>
      <c r="AB229" s="60">
        <f>SQRT($W$37*VLOOKUP(AB225,$P$34:$W$43,8))*(1-$S$23)*T217*VLOOKUP(AB225,P214:T223,5)</f>
        <v>8.7318145901105887E-4</v>
      </c>
      <c r="AC229" s="60">
        <f>SQRT($W$37*VLOOKUP(AC225,$P$34:$W$43,8))*(1-$T$23)*T217*VLOOKUP(AC225,P214:T223,5)</f>
        <v>6.0525163531372525E-4</v>
      </c>
      <c r="AD229" s="60">
        <f>SQRT($W$37*VLOOKUP(AD225,$P$34:$W$43,8))*(1-$U$23)*T217*VLOOKUP(AD225,P214:T223,5)</f>
        <v>5.9458156563441491E-4</v>
      </c>
      <c r="AE229" s="60">
        <f>SQRT($W$37*VLOOKUP(AE225,$P$34:$W$43,8))*(1-$V$23)*T217*VLOOKUP(AE225,P214:T223,5)</f>
        <v>3.2827915146230809E-4</v>
      </c>
      <c r="AF229" s="60">
        <f>SQRT($W$37*VLOOKUP(AF225,$P$34:$W$43,8))*(1-$W$23)*T217*VLOOKUP(AF225,P214:T223,5)</f>
        <v>2.6404924637440882E-3</v>
      </c>
      <c r="AG229" s="60">
        <f>SQRT($W$37*VLOOKUP(AG225,$P$34:$W$43,8))*(1-$X$23)*T217*VLOOKUP(AG225,P214:T223,5)</f>
        <v>1.5206765013509687E-3</v>
      </c>
      <c r="AH229" s="60">
        <f>SQRT($W$37*VLOOKUP(AH225,$P$34:$W$43,8))*(1-$Y$23)*T217*VLOOKUP(AH225,P214:T223,5)</f>
        <v>1.0157566933496319E-3</v>
      </c>
      <c r="AI229" s="87">
        <f>SQRT($W$37*VLOOKUP(AI225,$P$34:$W$43,8))*(1-$Z$23)*T217*VLOOKUP(AI225,P214:T223,5)</f>
        <v>1.390457175672326E-3</v>
      </c>
      <c r="AJ229" s="89">
        <f>$X$37*T217</f>
        <v>1.3054311463326016E-6</v>
      </c>
      <c r="AK229" s="59" t="s">
        <v>570</v>
      </c>
      <c r="AL229" s="60">
        <f>AL227-1</f>
        <v>-0.89137005777309808</v>
      </c>
      <c r="AM229" s="61"/>
      <c r="AN229" s="66"/>
      <c r="AO229" s="61"/>
      <c r="AP229" s="61"/>
      <c r="AQ229" s="50"/>
      <c r="AR229" s="65"/>
      <c r="AS229" s="65"/>
      <c r="AT229" s="65"/>
      <c r="AU229" s="65"/>
      <c r="AV229" s="81"/>
      <c r="AW229" s="59">
        <v>4</v>
      </c>
      <c r="AX229" s="61">
        <f t="shared" si="54"/>
        <v>0.25569541720662459</v>
      </c>
      <c r="AY229" s="61">
        <f>SUMPRODUCT(T214:T223,$BA$34:$BA$43)</f>
        <v>1.0005378527789728</v>
      </c>
      <c r="AZ229" s="68">
        <f>IF($AA$10,EXP((AX229/AL227)*(AU231-1)-LN(AU231-AL227)-AL226*(2*AY229/AL226-AX229/AL227)*LN((AU231+2.41421536*AL227)/(AU231-0.41421536*AL227))/(AL227*2.82842713)      ),1)</f>
        <v>0.24791107803856072</v>
      </c>
    </row>
    <row r="230" spans="16:52" x14ac:dyDescent="0.25">
      <c r="P230" s="78">
        <v>5</v>
      </c>
      <c r="Q230" s="60"/>
      <c r="R230" s="60"/>
      <c r="S230" s="60">
        <f>$Z$11*$BJ$38/AZ230</f>
        <v>1.8327368693632978E-2</v>
      </c>
      <c r="T230" s="61">
        <f>S230/S236</f>
        <v>1.832782882519789E-2</v>
      </c>
      <c r="U230" s="62"/>
      <c r="V230" s="62"/>
      <c r="W230" s="60"/>
      <c r="X230" s="63"/>
      <c r="Y230" s="61"/>
      <c r="Z230" s="86">
        <f>SQRT($W$38*VLOOKUP(Z225,$P$34:$W$43,8))*(1-$Q$24)*T218*VLOOKUP(Z225,P214:T223,5)</f>
        <v>2.1246781648989075E-3</v>
      </c>
      <c r="AA230" s="60">
        <f>SQRT($W$38*VLOOKUP(AA225,$P$34:$W$43,8))*(1-$R$24)*T218*VLOOKUP(AA225,P214:T223,5)</f>
        <v>1.411650111648463E-3</v>
      </c>
      <c r="AB230" s="60">
        <f>SQRT($W$38*VLOOKUP(AB225,$P$34:$W$43,8))*(1-$S$24)*T218*VLOOKUP(AB225,P214:T223,5)</f>
        <v>8.6699418934899476E-4</v>
      </c>
      <c r="AC230" s="60">
        <f>SQRT($W$38*VLOOKUP(AC225,$P$34:$W$43,8))*(1-$T$24)*T218*VLOOKUP(AC225,P214:T223,5)</f>
        <v>5.9458156563441491E-4</v>
      </c>
      <c r="AD230" s="60">
        <f>SQRT($W$38*VLOOKUP(AD225,$P$34:$W$43,8))*(1-$U$24)*T218*VLOOKUP(AD225,P214:T223,5)</f>
        <v>5.8363260071364305E-4</v>
      </c>
      <c r="AE230" s="60">
        <f>SQRT($W$38*VLOOKUP(AE225,$P$34:$W$43,8))*(1-$V$24)*T218*VLOOKUP(AE225,P214:T223,5)</f>
        <v>3.4812410915299952E-4</v>
      </c>
      <c r="AF230" s="60">
        <f>SQRT($W$38*VLOOKUP(AF225,$P$34:$W$43,8))*(1-$W$24)*T218*VLOOKUP(AF225,P214:T223,5)</f>
        <v>2.527237518748237E-3</v>
      </c>
      <c r="AG230" s="60">
        <f>SQRT($W$38*VLOOKUP(AG225,$P$34:$W$43,8))*(1-$X$24)*T218*VLOOKUP(AG225,P214:T223,5)</f>
        <v>1.5161860489201764E-3</v>
      </c>
      <c r="AH230" s="60">
        <f>SQRT($W$38*VLOOKUP(AH225,$P$34:$W$43,8))*(1-$Y$24)*T218*VLOOKUP(AH225,P214:T223,5)</f>
        <v>9.501716221674124E-4</v>
      </c>
      <c r="AI230" s="87">
        <f>SQRT($W$38*VLOOKUP(AI225,$P$34:$W$43,8))*(1-$Z$24)*T218*VLOOKUP(AI225,P214:T223,5)</f>
        <v>1.5040740727050638E-3</v>
      </c>
      <c r="AJ230" s="89">
        <f>$X$38*T218</f>
        <v>1.3263929708827555E-6</v>
      </c>
      <c r="AK230" s="59" t="s">
        <v>571</v>
      </c>
      <c r="AL230" s="60">
        <f>AL226-3*AL227*AL227-2*AL227</f>
        <v>0.14807793961188306</v>
      </c>
      <c r="AM230" s="61" t="s">
        <v>584</v>
      </c>
      <c r="AN230" s="66" t="s">
        <v>585</v>
      </c>
      <c r="AO230" s="61">
        <f>AL233^2/AL234^3</f>
        <v>6.4199721999370469</v>
      </c>
      <c r="AP230" s="61"/>
      <c r="AQ230" s="50"/>
      <c r="AR230" s="65"/>
      <c r="AS230" s="65"/>
      <c r="AT230" s="65"/>
      <c r="AU230" s="65"/>
      <c r="AV230" s="81"/>
      <c r="AW230" s="59">
        <v>5</v>
      </c>
      <c r="AX230" s="61">
        <f t="shared" si="54"/>
        <v>0.25563778751671645</v>
      </c>
      <c r="AY230" s="61">
        <f>SUMPRODUCT(T214:T223,$BB$34:$BB$43)</f>
        <v>0.98266661211574879</v>
      </c>
      <c r="AZ230" s="68">
        <f>IF($AA$11,EXP((AX230/AL227)*(AU231-1)-LN(AU231-AL227)-AL226*(2*AY230/AL226-AX230/AL227)*LN((AU231+2.41421536*AL227)/(AU231-0.41421536*AL227))/(AL227*2.82842713)      ),1)</f>
        <v>0.25856407411410165</v>
      </c>
    </row>
    <row r="231" spans="16:52" x14ac:dyDescent="0.25">
      <c r="P231" s="78">
        <v>6</v>
      </c>
      <c r="Q231" s="60"/>
      <c r="R231" s="60"/>
      <c r="S231" s="60">
        <f>$Z$12*$BJ$39/AZ231</f>
        <v>8.6700293359454651E-3</v>
      </c>
      <c r="T231" s="61">
        <f>S231/S236</f>
        <v>8.6702470079000633E-3</v>
      </c>
      <c r="U231" s="62"/>
      <c r="V231" s="62"/>
      <c r="W231" s="60"/>
      <c r="X231" s="63"/>
      <c r="Y231" s="61"/>
      <c r="Z231" s="86">
        <f>SQRT($W$39*VLOOKUP(Z225,$P$34:$W$43,8))*(1-$Q$25)*T219*VLOOKUP(Z225,P214:T223,5)</f>
        <v>1.2707057685536157E-3</v>
      </c>
      <c r="AA231" s="60">
        <f>SQRT($W$39*VLOOKUP(AA225,$P$34:$W$43,8))*(1-$R$25)*T219*VLOOKUP(AA225,P214:T223,5)</f>
        <v>8.298904734613114E-4</v>
      </c>
      <c r="AB231" s="60">
        <f>SQRT($W$39*VLOOKUP(AB225,$P$34:$W$43,8))*(1-$S$25)*T219*VLOOKUP(AB225,P214:T223,5)</f>
        <v>4.9943976145439451E-4</v>
      </c>
      <c r="AC231" s="60">
        <f>SQRT($W$39*VLOOKUP(AC225,$P$34:$W$43,8))*(1-$T$25)*T219*VLOOKUP(AC225,P214:T223,5)</f>
        <v>3.2827915146230809E-4</v>
      </c>
      <c r="AD231" s="60">
        <f>SQRT($W$39*VLOOKUP(AD225,$P$34:$W$43,8))*(1-$U$25)*T219*VLOOKUP(AD225,P214:T223,5)</f>
        <v>3.4812410915299952E-4</v>
      </c>
      <c r="AE231" s="60">
        <f>SQRT($W$39*VLOOKUP(AE225,$P$34:$W$43,8))*(1-$V$25)*T219*VLOOKUP(AE225,P214:T223,5)</f>
        <v>2.0764843366423105E-4</v>
      </c>
      <c r="AF231" s="60">
        <f>SQRT($W$39*VLOOKUP(AF225,$P$34:$W$43,8))*(1-$W$25)*T219*VLOOKUP(AF225,P214:T223,5)</f>
        <v>1.6642886197777197E-3</v>
      </c>
      <c r="AG231" s="60">
        <f>SQRT($W$39*VLOOKUP(AG225,$P$34:$W$43,8))*(1-$X$25)*T219*VLOOKUP(AG225,P214:T223,5)</f>
        <v>9.0211095927948692E-4</v>
      </c>
      <c r="AH231" s="60">
        <f>SQRT($W$39*VLOOKUP(AH225,$P$34:$W$43,8))*(1-$Y$25)*T219*VLOOKUP(AH225,P214:T223,5)</f>
        <v>5.5747529712673737E-4</v>
      </c>
      <c r="AI231" s="87">
        <f>SQRT($W$39*VLOOKUP(AI225,$P$34:$W$43,8))*(1-$Z$25)*T219*VLOOKUP(AI225,P214:T223,5)</f>
        <v>8.9714735952092339E-4</v>
      </c>
      <c r="AJ231" s="89">
        <f>$X$39*T219</f>
        <v>7.8057072990952641E-7</v>
      </c>
      <c r="AK231" s="59" t="s">
        <v>572</v>
      </c>
      <c r="AL231" s="60">
        <f>-1*AL226*AL227+AL227^2+AL227^3</f>
        <v>-3.0449929894133077E-2</v>
      </c>
      <c r="AM231" s="61"/>
      <c r="AN231" s="66" t="s">
        <v>586</v>
      </c>
      <c r="AO231" s="61" t="e">
        <f>SQRT(1-AO230)/SQRT(AO230)*AL233/ABS(AL233)</f>
        <v>#NUM!</v>
      </c>
      <c r="AP231" s="61"/>
      <c r="AQ231" s="50"/>
      <c r="AR231" s="65"/>
      <c r="AS231" s="65"/>
      <c r="AT231" s="65" t="s">
        <v>589</v>
      </c>
      <c r="AU231" s="61">
        <f>AU226</f>
        <v>0.7478047056420386</v>
      </c>
      <c r="AV231" s="81"/>
      <c r="AW231" s="59">
        <v>6</v>
      </c>
      <c r="AX231" s="61">
        <f t="shared" si="54"/>
        <v>0.31801295394703216</v>
      </c>
      <c r="AY231" s="61">
        <f>SUMPRODUCT(T214:T223,$BC$34:$BC$43)</f>
        <v>1.254484032665097</v>
      </c>
      <c r="AZ231" s="68">
        <f>IF($AA$12,EXP((AX231/AL227)*(AU231-1)-LN(AU231-AL227)-AL226*(2*AY231/AL226-AX231/AL227)*LN((AU231+2.41421536*AL227)/(AU231-0.41421536*AL227))/(AL227*2.82842713)      ),1)</f>
        <v>0.15450712434586902</v>
      </c>
    </row>
    <row r="232" spans="16:52" x14ac:dyDescent="0.25">
      <c r="P232" s="78">
        <v>7</v>
      </c>
      <c r="Q232" s="60"/>
      <c r="R232" s="60"/>
      <c r="S232" s="60">
        <f>$Z$13*$BJ$40/AZ232</f>
        <v>0.3926202618695972</v>
      </c>
      <c r="T232" s="61">
        <f>S232/S236</f>
        <v>0.39263011909343171</v>
      </c>
      <c r="U232" s="62"/>
      <c r="V232" s="62"/>
      <c r="W232" s="60"/>
      <c r="X232" s="63"/>
      <c r="Y232" s="61"/>
      <c r="Z232" s="86">
        <f>SQRT($W$40*VLOOKUP(Z225,$P$34:$W$43,8))*(1-$Q$26)*T220*VLOOKUP(Z225,P214:T223,5)</f>
        <v>1.0202208224089277E-2</v>
      </c>
      <c r="AA232" s="60">
        <f>SQRT($W$40*VLOOKUP(AA225,$P$34:$W$43,8))*(1-$R$26)*T220*VLOOKUP(AA225,P214:T223,5)</f>
        <v>6.4227893889987776E-3</v>
      </c>
      <c r="AB232" s="60">
        <f>SQRT($W$40*VLOOKUP(AB225,$P$34:$W$43,8))*(1-$S$26)*T220*VLOOKUP(AB225,P214:T223,5)</f>
        <v>3.8003827355647096E-3</v>
      </c>
      <c r="AC232" s="60">
        <f>SQRT($W$40*VLOOKUP(AC225,$P$34:$W$43,8))*(1-$T$26)*T220*VLOOKUP(AC225,P214:T223,5)</f>
        <v>2.6404924637440878E-3</v>
      </c>
      <c r="AD232" s="60">
        <f>SQRT($W$40*VLOOKUP(AD225,$P$34:$W$43,8))*(1-$U$26)*T220*VLOOKUP(AD225,P214:T223,5)</f>
        <v>2.527237518748237E-3</v>
      </c>
      <c r="AE232" s="60">
        <f>SQRT($W$40*VLOOKUP(AE225,$P$34:$W$43,8))*(1-$V$26)*T220*VLOOKUP(AE225,P214:T223,5)</f>
        <v>1.6642886197777197E-3</v>
      </c>
      <c r="AF232" s="60">
        <f>SQRT($W$40*VLOOKUP(AF225,$P$34:$W$43,8))*(1-$W$26)*T220*VLOOKUP(AF225,P214:T223,5)</f>
        <v>1.3610003547022418E-2</v>
      </c>
      <c r="AG232" s="60">
        <f>SQRT($W$40*VLOOKUP(AG225,$P$34:$W$43,8))*(1-$X$26)*T220*VLOOKUP(AG225,P214:T223,5)</f>
        <v>8.4615538901967949E-3</v>
      </c>
      <c r="AH232" s="60">
        <f>SQRT($W$40*VLOOKUP(AH225,$P$34:$W$43,8))*(1-$Y$26)*T220*VLOOKUP(AH225,P214:T223,5)</f>
        <v>3.9656003264093298E-3</v>
      </c>
      <c r="AI232" s="87">
        <f>SQRT($W$40*VLOOKUP(AI225,$P$34:$W$43,8))*(1-$Z$26)*T220*VLOOKUP(AI225,P214:T223,5)</f>
        <v>6.6414787909292294E-3</v>
      </c>
      <c r="AJ232" s="89">
        <f>$X$40*T220</f>
        <v>9.4426929395934873E-6</v>
      </c>
      <c r="AK232" s="82"/>
      <c r="AL232" s="65"/>
      <c r="AM232" s="61"/>
      <c r="AN232" s="66" t="s">
        <v>587</v>
      </c>
      <c r="AO232" s="61" t="e">
        <f>IF(ATAN(AO231)&lt;0,ATAN(AO231)+PI(),ATAN(AO231))</f>
        <v>#NUM!</v>
      </c>
      <c r="AP232" s="61"/>
      <c r="AQ232" s="50"/>
      <c r="AR232" s="65"/>
      <c r="AS232" s="65"/>
      <c r="AT232" s="65"/>
      <c r="AU232" s="65"/>
      <c r="AV232" s="81"/>
      <c r="AW232" s="59">
        <v>7</v>
      </c>
      <c r="AX232" s="61">
        <f t="shared" si="54"/>
        <v>8.4952370925032716E-2</v>
      </c>
      <c r="AY232" s="61">
        <f>SUMPRODUCT(T214:T223,$BD$34:$BD$43)</f>
        <v>0.22122957267197918</v>
      </c>
      <c r="AZ232" s="68">
        <f>IF($AA$13,EXP((AX232/AL227)*(AU231-1)-LN(AU231-AL227)-AL226*(2*AY232/AL226-AX232/AL227)*LN((AU231+2.41421536*AL227)/(AU231-0.41421536*AL227))/(AL227*2.82842713)      ),1)</f>
        <v>1.1029633081093158</v>
      </c>
    </row>
    <row r="233" spans="16:52" x14ac:dyDescent="0.25">
      <c r="P233" s="78">
        <v>8</v>
      </c>
      <c r="Q233" s="60"/>
      <c r="R233" s="60"/>
      <c r="S233" s="60">
        <f>$Z$14*$BJ$41/AZ233</f>
        <v>0.1118014546703527</v>
      </c>
      <c r="T233" s="61">
        <f>S233/S236</f>
        <v>0.11180426158601839</v>
      </c>
      <c r="U233" s="62"/>
      <c r="V233" s="62"/>
      <c r="W233" s="60"/>
      <c r="X233" s="63"/>
      <c r="Y233" s="61"/>
      <c r="Z233" s="86">
        <f>SQRT($W$41*VLOOKUP(Z225,$P$34:$W$43,8))*(1-$Q$27)*T221*VLOOKUP(Z225,P214:T223,5)</f>
        <v>5.8454753883015976E-3</v>
      </c>
      <c r="AA233" s="60">
        <f>SQRT($W$41*VLOOKUP(AA225,$P$34:$W$43,8))*(1-$R$27)*T221*VLOOKUP(AA225,P214:T223,5)</f>
        <v>3.5923357905574861E-3</v>
      </c>
      <c r="AB233" s="60">
        <f>SQRT($W$41*VLOOKUP(AB225,$P$34:$W$43,8))*(1-$S$27)*T221*VLOOKUP(AB225,P214:T223,5)</f>
        <v>2.2244704469793876E-3</v>
      </c>
      <c r="AC233" s="60">
        <f>SQRT($W$41*VLOOKUP(AC225,$P$34:$W$43,8))*(1-$T$27)*T221*VLOOKUP(AC225,P214:T223,5)</f>
        <v>1.5206765013509684E-3</v>
      </c>
      <c r="AD233" s="60">
        <f>SQRT($W$41*VLOOKUP(AD225,$P$34:$W$43,8))*(1-$U$27)*T221*VLOOKUP(AD225,P214:T223,5)</f>
        <v>1.5161860489201762E-3</v>
      </c>
      <c r="AE233" s="60">
        <f>SQRT($W$41*VLOOKUP(AE225,$P$34:$W$43,8))*(1-$V$27)*T221*VLOOKUP(AE225,P214:T223,5)</f>
        <v>9.0211095927948692E-4</v>
      </c>
      <c r="AF233" s="60">
        <f>SQRT($W$41*VLOOKUP(AF225,$P$34:$W$43,8))*(1-$W$27)*T221*VLOOKUP(AF225,P214:T223,5)</f>
        <v>8.4615538901967949E-3</v>
      </c>
      <c r="AG233" s="60">
        <f>SQRT($W$41*VLOOKUP(AG225,$P$34:$W$43,8))*(1-$X$27)*T221*VLOOKUP(AG225,P214:T223,5)</f>
        <v>5.0862781356026789E-3</v>
      </c>
      <c r="AH233" s="60">
        <f>SQRT($W$41*VLOOKUP(AH225,$P$34:$W$43,8))*(1-$Y$27)*T221*VLOOKUP(AH225,P214:T223,5)</f>
        <v>2.6577681267244361E-3</v>
      </c>
      <c r="AI233" s="87">
        <f>SQRT($W$41*VLOOKUP(AI225,$P$34:$W$43,8))*(1-$Z$27)*T221*VLOOKUP(AI225,P214:T223,5)</f>
        <v>4.1950717268089844E-3</v>
      </c>
      <c r="AJ233" s="89">
        <f>$X$41*T221</f>
        <v>2.9825222628345662E-6</v>
      </c>
      <c r="AK233" s="59" t="s">
        <v>582</v>
      </c>
      <c r="AL233" s="61">
        <f>AL229*AL230/6-AL231/2-AL229^3/27</f>
        <v>1.9456987001255859E-2</v>
      </c>
      <c r="AM233" s="61"/>
      <c r="AN233" s="66" t="s">
        <v>573</v>
      </c>
      <c r="AO233" s="61" t="e">
        <f>2*SQRT(AL234)*COS(AO232/3)-AL229/3</f>
        <v>#NUM!</v>
      </c>
      <c r="AP233" s="69" t="e">
        <f>AO233^3+AL229*AO233^2+AL230*AO233+AL231</f>
        <v>#NUM!</v>
      </c>
      <c r="AQ233" s="50"/>
      <c r="AR233" s="65"/>
      <c r="AS233" s="65"/>
      <c r="AT233" s="65"/>
      <c r="AU233" s="65"/>
      <c r="AV233" s="81"/>
      <c r="AW233" s="59">
        <v>8</v>
      </c>
      <c r="AX233" s="61">
        <f t="shared" si="54"/>
        <v>9.4229912225680806E-2</v>
      </c>
      <c r="AY233" s="61">
        <f>SUMPRODUCT(T214:T223,$BE$34:$BE$43)</f>
        <v>0.46666622554568643</v>
      </c>
      <c r="AZ233" s="68">
        <f>IF($AA$14,EXP((AX233/AL227)*(AU231-1)-LN(AU231-AL227)-AL226*(2*AY233/AL226-AX233/AL227)*LN((AU231+2.41421536*AL227)/(AU231-0.41421536*AL227))/(AL227*2.82842713)      ),1)</f>
        <v>0.62966487179997455</v>
      </c>
    </row>
    <row r="234" spans="16:52" x14ac:dyDescent="0.25">
      <c r="P234" s="78">
        <v>9</v>
      </c>
      <c r="Q234" s="60"/>
      <c r="R234" s="60"/>
      <c r="S234" s="60">
        <f>$Z$15*$BJ$42/AZ234</f>
        <v>5.5503210695778508E-2</v>
      </c>
      <c r="T234" s="61">
        <f>S234/S236</f>
        <v>5.5504604173457824E-2</v>
      </c>
      <c r="U234" s="62"/>
      <c r="V234" s="62" t="s">
        <v>592</v>
      </c>
      <c r="W234" s="60"/>
      <c r="X234" s="63"/>
      <c r="Y234" s="61"/>
      <c r="Z234" s="86">
        <f>SQRT($W$42*VLOOKUP(Z225,$P$34:$W$43,8))*(1-$Q$28)*T222*VLOOKUP(Z225,P214:T223,5)</f>
        <v>3.4135265784809529E-3</v>
      </c>
      <c r="AA234" s="60">
        <f>SQRT($W$42*VLOOKUP(AA225,$P$34:$W$43,8))*(1-$R$28)*T222*VLOOKUP(AA225,P214:T223,5)</f>
        <v>2.1968791402661651E-3</v>
      </c>
      <c r="AB234" s="60">
        <f>SQRT($W$42*VLOOKUP(AB225,$P$34:$W$43,8))*(1-$S$28)*T222*VLOOKUP(AB225,P214:T223,5)</f>
        <v>1.3411700184728986E-3</v>
      </c>
      <c r="AC234" s="60">
        <f>SQRT($W$42*VLOOKUP(AC225,$P$34:$W$43,8))*(1-$T$28)*T222*VLOOKUP(AC225,P214:T223,5)</f>
        <v>1.0157566933496319E-3</v>
      </c>
      <c r="AD234" s="60">
        <f>SQRT($W$42*VLOOKUP(AD225,$P$34:$W$43,8))*(1-$U$28)*T222*VLOOKUP(AD225,P214:T223,5)</f>
        <v>9.501716221674124E-4</v>
      </c>
      <c r="AE234" s="60">
        <f>SQRT($W$42*VLOOKUP(AE225,$P$34:$W$43,8))*(1-$V$28)*T222*VLOOKUP(AE225,P214:T223,5)</f>
        <v>5.5747529712673737E-4</v>
      </c>
      <c r="AF234" s="60">
        <f>SQRT($W$42*VLOOKUP(AF225,$P$34:$W$43,8))*(1-$W$28)*T222*VLOOKUP(AF225,P214:T223,5)</f>
        <v>3.9656003264093298E-3</v>
      </c>
      <c r="AG234" s="60">
        <f>SQRT($W$42*VLOOKUP(AG225,$P$34:$W$43,8))*(1-$X$28)*T222*VLOOKUP(AG225,P214:T223,5)</f>
        <v>2.6577681267244357E-3</v>
      </c>
      <c r="AH234" s="60">
        <f>SQRT($W$42*VLOOKUP(AH225,$P$34:$W$43,8))*(1-$Y$28)*T222*VLOOKUP(AH225,P214:T223,5)</f>
        <v>1.7046821518289267E-3</v>
      </c>
      <c r="AI234" s="87">
        <f>SQRT($W$42*VLOOKUP(AI225,$P$34:$W$43,8))*(1-$Z$28)*T222*VLOOKUP(AI225,P214:T223,5)</f>
        <v>2.5705210257161095E-3</v>
      </c>
      <c r="AJ234" s="89">
        <f>$X$42*T222</f>
        <v>1.4993376886492742E-6</v>
      </c>
      <c r="AK234" s="59" t="s">
        <v>558</v>
      </c>
      <c r="AL234" s="61">
        <f>AL229^2/9-AL230/3</f>
        <v>3.8922973450974112E-2</v>
      </c>
      <c r="AM234" s="61"/>
      <c r="AN234" s="66" t="s">
        <v>574</v>
      </c>
      <c r="AO234" s="61" t="e">
        <f>2*SQRT(AL234)*COS((AO232+2*PI())/3)-AL229/3</f>
        <v>#NUM!</v>
      </c>
      <c r="AP234" s="69" t="e">
        <f>AO234^3+AO234^2*AL229+AO234*AL230+AL231</f>
        <v>#NUM!</v>
      </c>
      <c r="AQ234" s="50"/>
      <c r="AR234" s="65"/>
      <c r="AS234" s="50"/>
      <c r="AT234" s="65"/>
      <c r="AU234" s="65"/>
      <c r="AV234" s="81"/>
      <c r="AW234" s="59">
        <v>9</v>
      </c>
      <c r="AX234" s="61">
        <f t="shared" si="54"/>
        <v>9.5418812217132221E-2</v>
      </c>
      <c r="AY234" s="61">
        <f>SUMPRODUCT(T214:T223,$BF$34:$BF$43)</f>
        <v>0.53195734450847398</v>
      </c>
      <c r="AZ234" s="68">
        <f>IF($AA$15,EXP((AX234/AL227)*(AU231-1)-LN(AU231-AL227)-AL226*(2*AY234/AL226-AX234/AL227)*LN((AU231+2.41421536*AL227)/(AU231-0.41421536*AL227))/(AL227*2.82842713)      ),1)</f>
        <v>0.5410246893114331</v>
      </c>
    </row>
    <row r="235" spans="16:52" x14ac:dyDescent="0.25">
      <c r="P235" s="78">
        <v>10</v>
      </c>
      <c r="Q235" s="60"/>
      <c r="R235" s="60"/>
      <c r="S235" s="60">
        <f>$Z$16*$BJ$43/AZ235</f>
        <v>8.8838027209810502E-2</v>
      </c>
      <c r="T235" s="61">
        <f>S235/S236</f>
        <v>8.8840257599844513E-2</v>
      </c>
      <c r="U235" s="62"/>
      <c r="V235" s="96">
        <f>ABS(S224-S236)</f>
        <v>7.2775119264179011E-13</v>
      </c>
      <c r="W235" s="60"/>
      <c r="X235" s="63"/>
      <c r="Y235" s="61"/>
      <c r="Z235" s="86">
        <f>SQRT($W$43*VLOOKUP(Z225,$P$34:$W$43,8))*(1-$Q$29)*T223*VLOOKUP(Z225,P214:T223,5)</f>
        <v>5.4985273742519849E-3</v>
      </c>
      <c r="AA235" s="60">
        <f>SQRT($W$43*VLOOKUP(AA225,$P$34:$W$43,8))*(1-$R$29)*T223*VLOOKUP(AA225,P214:T223,5)</f>
        <v>3.5815758783294569E-3</v>
      </c>
      <c r="AB235" s="60">
        <f>SQRT($W$43*VLOOKUP(AB225,$P$34:$W$43,8))*(1-$S$29)*T223*VLOOKUP(AB225,P214:T223,5)</f>
        <v>2.2170297193815757E-3</v>
      </c>
      <c r="AC235" s="60">
        <f>SQRT($W$43*VLOOKUP(AC225,$P$34:$W$43,8))*(1-$T$29)*T223*VLOOKUP(AC225,P214:T223,5)</f>
        <v>1.3904571756723262E-3</v>
      </c>
      <c r="AD235" s="60">
        <f>SQRT($W$43*VLOOKUP(AD225,$P$34:$W$43,8))*(1-$U$29)*T223*VLOOKUP(AD225,P214:T223,5)</f>
        <v>1.5040740727050635E-3</v>
      </c>
      <c r="AE235" s="60">
        <f>SQRT($W$43*VLOOKUP(AE225,$P$34:$W$43,8))*(1-$V$29)*T223*VLOOKUP(AE225,P214:T223,5)</f>
        <v>8.9714735952092339E-4</v>
      </c>
      <c r="AF235" s="60">
        <f>SQRT($W$43*VLOOKUP(AF225,$P$34:$W$43,8))*(1-$W$29)*T223*VLOOKUP(AF225,P214:T223,5)</f>
        <v>6.6414787909292294E-3</v>
      </c>
      <c r="AG235" s="60">
        <f>SQRT($W$43*VLOOKUP(AG225,$P$34:$W$43,8))*(1-$X$29)*T223*VLOOKUP(AG225,P214:T223,5)</f>
        <v>4.1950717268089844E-3</v>
      </c>
      <c r="AH235" s="60">
        <f>SQRT($W$43*VLOOKUP(AH225,$P$34:$W$43,8))*(1-$Y$29)*T223*VLOOKUP(AH225,P214:T223,5)</f>
        <v>2.5705210257161095E-3</v>
      </c>
      <c r="AI235" s="87">
        <f>SQRT($W$43*VLOOKUP(AI225,$P$34:$W$43,8))*(1-$Z$29)*T223*VLOOKUP(AI225,P214:T223,5)</f>
        <v>3.8761351120849322E-3</v>
      </c>
      <c r="AJ235" s="89">
        <f>$X$43*T223</f>
        <v>3.2226679096192701E-6</v>
      </c>
      <c r="AK235" s="59" t="s">
        <v>72</v>
      </c>
      <c r="AL235" s="63">
        <f>AL233^2-AL234^3</f>
        <v>3.1960612159580716E-4</v>
      </c>
      <c r="AM235" s="61"/>
      <c r="AN235" s="66" t="s">
        <v>575</v>
      </c>
      <c r="AO235" s="61" t="e">
        <f>2*SQRT(AL234)*COS((AO232+4*PI())/3)-AL229/3</f>
        <v>#NUM!</v>
      </c>
      <c r="AP235" s="69" t="e">
        <f>AO235^3+AO235^2*AL229+AL230*AO235+AL231</f>
        <v>#NUM!</v>
      </c>
      <c r="AQ235" s="50"/>
      <c r="AR235" s="65"/>
      <c r="AS235" s="50"/>
      <c r="AT235" s="65"/>
      <c r="AU235" s="65"/>
      <c r="AV235" s="81"/>
      <c r="AW235" s="59">
        <v>10</v>
      </c>
      <c r="AX235" s="61">
        <f t="shared" si="54"/>
        <v>0.12813543860615031</v>
      </c>
      <c r="AY235" s="61">
        <f>SUMPRODUCT(T214:T223,$BG$34:$BG$43)</f>
        <v>0.52807914002551415</v>
      </c>
      <c r="AZ235" s="68">
        <f>IF($AA$16,EXP((AX235/AL227)*(AU231-1)-LN(AU231-AL227)-AL226*(2*AY235/AL226-AX235/AL227)*LN((AU231+2.41421536*AL227)/(AU231-0.41421536*AL227))/(AL227*2.82842713)      ),1)</f>
        <v>0.58355094404846231</v>
      </c>
    </row>
    <row r="236" spans="16:52" x14ac:dyDescent="0.25">
      <c r="P236" s="79"/>
      <c r="Q236" s="71"/>
      <c r="R236" s="71"/>
      <c r="S236" s="94">
        <f>SUM(S226:S235)</f>
        <v>0.99997489437678067</v>
      </c>
      <c r="T236" s="72">
        <f>SUM(T226:T235)</f>
        <v>1</v>
      </c>
      <c r="U236" s="73"/>
      <c r="V236" s="73"/>
      <c r="W236" s="73"/>
      <c r="X236" s="73"/>
      <c r="Y236" s="73"/>
      <c r="Z236" s="70"/>
      <c r="AA236" s="73"/>
      <c r="AB236" s="73"/>
      <c r="AC236" s="73"/>
      <c r="AD236" s="73"/>
      <c r="AE236" s="73"/>
      <c r="AF236" s="73"/>
      <c r="AG236" s="73"/>
      <c r="AH236" s="73"/>
      <c r="AI236" s="88">
        <f>SUM(Z226:AI235)</f>
        <v>0.27651768582459252</v>
      </c>
      <c r="AJ236" s="91">
        <f>SUM(AJ226:AJ235)</f>
        <v>3.0752905068457943E-5</v>
      </c>
      <c r="AK236" s="70"/>
      <c r="AL236" s="73"/>
      <c r="AM236" s="74"/>
      <c r="AN236" s="75"/>
      <c r="AO236" s="74"/>
      <c r="AP236" s="74"/>
      <c r="AQ236" s="76"/>
      <c r="AR236" s="73"/>
      <c r="AS236" s="76"/>
      <c r="AT236" s="73"/>
      <c r="AU236" s="73"/>
      <c r="AV236" s="80"/>
      <c r="AW236" s="70"/>
      <c r="AX236" s="73"/>
      <c r="AY236" s="73"/>
      <c r="AZ236" s="80"/>
    </row>
    <row r="237" spans="16:52" x14ac:dyDescent="0.25">
      <c r="P237" s="92">
        <f>P225+1</f>
        <v>17</v>
      </c>
      <c r="Q237" s="55"/>
      <c r="R237" s="55"/>
      <c r="S237" s="55"/>
      <c r="T237" s="55" t="s">
        <v>560</v>
      </c>
      <c r="U237" s="56"/>
      <c r="V237" s="56"/>
      <c r="W237" s="57"/>
      <c r="X237" s="57"/>
      <c r="Y237" s="57"/>
      <c r="Z237" s="54">
        <v>1</v>
      </c>
      <c r="AA237" s="55">
        <v>2</v>
      </c>
      <c r="AB237" s="55">
        <v>3</v>
      </c>
      <c r="AC237" s="55">
        <v>4</v>
      </c>
      <c r="AD237" s="55">
        <v>5</v>
      </c>
      <c r="AE237" s="55">
        <v>6</v>
      </c>
      <c r="AF237" s="55">
        <v>7</v>
      </c>
      <c r="AG237" s="55">
        <v>8</v>
      </c>
      <c r="AH237" s="55">
        <v>9</v>
      </c>
      <c r="AI237" s="58">
        <v>10</v>
      </c>
      <c r="AJ237" s="90"/>
      <c r="AK237" s="54"/>
      <c r="AL237" s="55"/>
      <c r="AM237" s="55"/>
      <c r="AN237" s="55"/>
      <c r="AO237" s="55"/>
      <c r="AP237" s="55"/>
      <c r="AQ237" s="55"/>
      <c r="AR237" s="55"/>
      <c r="AS237" s="55"/>
      <c r="AT237" s="55"/>
      <c r="AU237" s="55"/>
      <c r="AV237" s="58"/>
      <c r="AW237" s="54"/>
      <c r="AX237" s="55" t="s">
        <v>565</v>
      </c>
      <c r="AY237" s="55" t="s">
        <v>577</v>
      </c>
      <c r="AZ237" s="58" t="s">
        <v>590</v>
      </c>
    </row>
    <row r="238" spans="16:52" x14ac:dyDescent="0.25">
      <c r="P238" s="78">
        <v>1</v>
      </c>
      <c r="Q238" s="60"/>
      <c r="R238" s="60"/>
      <c r="S238" s="60">
        <f>$Z$7*$BJ$34/AZ238</f>
        <v>0.19915685531151014</v>
      </c>
      <c r="T238" s="61">
        <f>S238/S248</f>
        <v>0.19916185539396236</v>
      </c>
      <c r="U238" s="62"/>
      <c r="V238" s="62"/>
      <c r="W238" s="60"/>
      <c r="X238" s="63"/>
      <c r="Y238" s="61"/>
      <c r="Z238" s="86">
        <f>SQRT($W$34*VLOOKUP(Z237,$P$34:$W$43,8))*(1-$Q$20)*T226*VLOOKUP(Z237,P226:T235,5)</f>
        <v>8.1465201259499301E-3</v>
      </c>
      <c r="AA238" s="60">
        <f>SQRT($W$34*VLOOKUP(AA237,$P$34:$W$43,8))*(1-$R$20)*T226*VLOOKUP(AA237,P226:T235,5)</f>
        <v>5.2525614858894469E-3</v>
      </c>
      <c r="AB238" s="60">
        <f>SQRT($W$34*VLOOKUP(AB237,$P$34:$W$43,8))*(1-$S$20)*T226*VLOOKUP(AB237,P226:T235,5)</f>
        <v>3.1690957728387754E-3</v>
      </c>
      <c r="AC238" s="60">
        <f>SQRT($W$34*VLOOKUP(AC237,$P$34:$W$43,8))*(1-$T$20)*T226*VLOOKUP(AC237,P226:T235,5)</f>
        <v>2.1909861717549603E-3</v>
      </c>
      <c r="AD238" s="60">
        <f>SQRT($W$34*VLOOKUP(AD237,$P$34:$W$43,8))*(1-$U$20)*T226*VLOOKUP(AD237,P226:T235,5)</f>
        <v>2.1246802047711886E-3</v>
      </c>
      <c r="AE238" s="60">
        <f>SQRT($W$34*VLOOKUP(AE237,$P$34:$W$43,8))*(1-$V$20)*T226*VLOOKUP(AE237,P226:T235,5)</f>
        <v>1.2707074589185655E-3</v>
      </c>
      <c r="AF238" s="60">
        <f>SQRT($W$34*VLOOKUP(AF237,$P$34:$W$43,8))*(1-$W$20)*T226*VLOOKUP(AF237,P226:T235,5)</f>
        <v>1.0202203686242372E-2</v>
      </c>
      <c r="AG238" s="60">
        <f>SQRT($W$34*VLOOKUP(AG237,$P$34:$W$43,8))*(1-$X$20)*T226*VLOOKUP(AG237,P226:T235,5)</f>
        <v>5.8454755031432234E-3</v>
      </c>
      <c r="AH238" s="60">
        <f>SQRT($W$34*VLOOKUP(AH237,$P$34:$W$43,8))*(1-$Y$20)*T226*VLOOKUP(AH237,P226:T235,5)</f>
        <v>3.4135274939498042E-3</v>
      </c>
      <c r="AI238" s="87">
        <f>SQRT($W$34*VLOOKUP(AI237,$P$34:$W$43,8))*(1-$Z$20)*T226*VLOOKUP(AI237,P226:T235,5)</f>
        <v>5.498528296925884E-3</v>
      </c>
      <c r="AJ238" s="89">
        <f>$X$34*T226</f>
        <v>5.3379042505397829E-6</v>
      </c>
      <c r="AK238" s="59" t="s">
        <v>69</v>
      </c>
      <c r="AL238" s="60">
        <f>$Q$44*AI248*100000/($T$3*$AE$9)^2</f>
        <v>0.40073937708408136</v>
      </c>
      <c r="AM238" s="65" t="s">
        <v>583</v>
      </c>
      <c r="AN238" s="66" t="s">
        <v>573</v>
      </c>
      <c r="AO238" s="61">
        <f>(AL245+SQRT(AL247))^(1/3)+(AL245-SQRT(AL247))^(1/3)-AL241/3</f>
        <v>0.74780454534725904</v>
      </c>
      <c r="AP238" s="63">
        <f>AO238^3+AL241*AO238^2+AL242*AO238+AL243</f>
        <v>5.2041704279304213E-17</v>
      </c>
      <c r="AQ238" s="65" t="s">
        <v>573</v>
      </c>
      <c r="AR238" s="61">
        <f>IF(AL247&gt;=0,AO238,AO245)</f>
        <v>0.74780454534725904</v>
      </c>
      <c r="AS238" s="61">
        <f>IF(AR238&lt;AR239,AR239,AR238)</f>
        <v>0.74780454534725904</v>
      </c>
      <c r="AT238" s="61">
        <f>AS238</f>
        <v>0.74780454534725904</v>
      </c>
      <c r="AU238" s="67">
        <f>IF(AT238&lt;AT239,AT239,AT238)</f>
        <v>0.74780454534725904</v>
      </c>
      <c r="AV238" s="81"/>
      <c r="AW238" s="59">
        <v>1</v>
      </c>
      <c r="AX238" s="61">
        <f>AX226</f>
        <v>9.4673405543509462E-2</v>
      </c>
      <c r="AY238" s="61">
        <f>SUMPRODUCT(T226:T235,$AX$34:$AX$43)</f>
        <v>0.34283516918853646</v>
      </c>
      <c r="AZ238" s="68">
        <f>IF($AA$7,EXP((AX238/AL239)*(AU243-1)-LN(AU243-AL239)-AL238*(2*AY238/AL238-AX238/AL239)*LN((AU243+2.41421536*AL239)/(AU243-0.41421536*AL239))/(AL239*2.82842713)      ),1)</f>
        <v>0.84423496856619906</v>
      </c>
    </row>
    <row r="239" spans="16:52" x14ac:dyDescent="0.25">
      <c r="P239" s="78">
        <v>2</v>
      </c>
      <c r="Q239" s="60"/>
      <c r="R239" s="60"/>
      <c r="S239" s="60">
        <f>$Z$8*$BJ$35/AZ239</f>
        <v>7.3921918846702503E-2</v>
      </c>
      <c r="T239" s="61">
        <f>S239/S248</f>
        <v>7.3923774749120125E-2</v>
      </c>
      <c r="U239" s="62"/>
      <c r="V239" s="62"/>
      <c r="W239" s="60"/>
      <c r="X239" s="63"/>
      <c r="Y239" s="61"/>
      <c r="Z239" s="86">
        <f>SQRT($W$35*VLOOKUP(Z237,$P$34:$W$43,8))*(1-$Q$21)*T227*VLOOKUP(Z237,P226:T235,5)</f>
        <v>5.2525614858894461E-3</v>
      </c>
      <c r="AA239" s="60">
        <f>SQRT($W$35*VLOOKUP(AA237,$P$34:$W$43,8))*(1-$R$21)*T227*VLOOKUP(AA237,P226:T235,5)</f>
        <v>3.3691066157300708E-3</v>
      </c>
      <c r="AB239" s="60">
        <f>SQRT($W$35*VLOOKUP(AB237,$P$34:$W$43,8))*(1-$S$21)*T227*VLOOKUP(AB237,P226:T235,5)</f>
        <v>2.0646753471109435E-3</v>
      </c>
      <c r="AC239" s="60">
        <f>SQRT($W$35*VLOOKUP(AC237,$P$34:$W$43,8))*(1-$T$21)*T227*VLOOKUP(AC237,P226:T235,5)</f>
        <v>1.2909048981888406E-3</v>
      </c>
      <c r="AD239" s="60">
        <f>SQRT($W$35*VLOOKUP(AD237,$P$34:$W$43,8))*(1-$U$21)*T227*VLOOKUP(AD237,P226:T235,5)</f>
        <v>1.4116520880470074E-3</v>
      </c>
      <c r="AE239" s="60">
        <f>SQRT($W$35*VLOOKUP(AE237,$P$34:$W$43,8))*(1-$V$21)*T227*VLOOKUP(AE237,P226:T235,5)</f>
        <v>8.2989194256184403E-4</v>
      </c>
      <c r="AF239" s="60">
        <f>SQRT($W$35*VLOOKUP(AF237,$P$34:$W$43,8))*(1-$W$21)*T227*VLOOKUP(AF237,P226:T235,5)</f>
        <v>6.4227893580796874E-3</v>
      </c>
      <c r="AG239" s="60">
        <f>SQRT($W$35*VLOOKUP(AG237,$P$34:$W$43,8))*(1-$X$21)*T227*VLOOKUP(AG237,P226:T235,5)</f>
        <v>3.592337441678136E-3</v>
      </c>
      <c r="AH239" s="60">
        <f>SQRT($W$35*VLOOKUP(AH237,$P$34:$W$43,8))*(1-$Y$21)*T227*VLOOKUP(AH237,P226:T235,5)</f>
        <v>2.1968806960203716E-3</v>
      </c>
      <c r="AI239" s="87">
        <f>SQRT($W$35*VLOOKUP(AI237,$P$34:$W$43,8))*(1-$Z$21)*T227*VLOOKUP(AI237,P226:T235,5)</f>
        <v>3.5815780551424433E-3</v>
      </c>
      <c r="AJ239" s="89">
        <f>$X$35*T227</f>
        <v>2.9902233008092557E-6</v>
      </c>
      <c r="AK239" s="59" t="s">
        <v>65</v>
      </c>
      <c r="AL239" s="60">
        <f>AJ248*$Q$44*100000/($T$3*$AE$9)</f>
        <v>0.10862995704638694</v>
      </c>
      <c r="AM239" s="61"/>
      <c r="AN239" s="66" t="s">
        <v>574</v>
      </c>
      <c r="AO239" s="66" t="e">
        <f>1/0</f>
        <v>#DIV/0!</v>
      </c>
      <c r="AP239" s="61"/>
      <c r="AQ239" s="65" t="s">
        <v>574</v>
      </c>
      <c r="AR239" s="66">
        <f>IF(AL247&gt;=0,0,AO246)</f>
        <v>0</v>
      </c>
      <c r="AS239" s="61">
        <f>IF(AR238&lt;AR239,AR238,AR239)</f>
        <v>0</v>
      </c>
      <c r="AT239" s="61">
        <f>IF(AS239&lt;AS240,AS240,AS239)</f>
        <v>0</v>
      </c>
      <c r="AU239" s="67">
        <f>IF(AT238&lt;AT239,AT238,AT239)</f>
        <v>0</v>
      </c>
      <c r="AV239" s="81"/>
      <c r="AW239" s="59">
        <v>2</v>
      </c>
      <c r="AX239" s="61">
        <f t="shared" ref="AX239:AX247" si="55">AX227</f>
        <v>0.14288378647094405</v>
      </c>
      <c r="AY239" s="61">
        <f>SUMPRODUCT(T226:T235,$AY$34:$AY$43)</f>
        <v>0.58837642994269457</v>
      </c>
      <c r="AZ239" s="68">
        <f>IF($AA$8,EXP((AX239/AL239)*(AU243-1)-LN(AU243-AL239)-AL238*(2*AY239/AL238-AX239/AL239)*LN((AU243+2.41421536*AL239)/(AU243-0.41421536*AL239))/(AL239*2.82842713)      ),1)</f>
        <v>0.52152863328943355</v>
      </c>
    </row>
    <row r="240" spans="16:52" x14ac:dyDescent="0.25">
      <c r="P240" s="78">
        <v>3</v>
      </c>
      <c r="Q240" s="60"/>
      <c r="R240" s="60"/>
      <c r="S240" s="60">
        <f>$Z$9*$BJ$36/AZ240</f>
        <v>3.3102116766815098E-2</v>
      </c>
      <c r="T240" s="61">
        <f>S240/S248</f>
        <v>3.31029478369428E-2</v>
      </c>
      <c r="U240" s="62"/>
      <c r="V240" s="62"/>
      <c r="W240" s="60"/>
      <c r="X240" s="63"/>
      <c r="Y240" s="61"/>
      <c r="Z240" s="86">
        <f>SQRT($W$36*VLOOKUP(Z237,$P$34:$W$43,8))*(1-$Q$22)*T228*VLOOKUP(Z237,P226:T235,5)</f>
        <v>3.1690957728387759E-3</v>
      </c>
      <c r="AA240" s="60">
        <f>SQRT($W$36*VLOOKUP(AA237,$P$34:$W$43,8))*(1-$R$22)*T228*VLOOKUP(AA237,P226:T235,5)</f>
        <v>2.0646753471109435E-3</v>
      </c>
      <c r="AB240" s="60">
        <f>SQRT($W$36*VLOOKUP(AB237,$P$34:$W$43,8))*(1-$S$22)*T228*VLOOKUP(AB237,P226:T235,5)</f>
        <v>1.2680744834411995E-3</v>
      </c>
      <c r="AC240" s="60">
        <f>SQRT($W$36*VLOOKUP(AC237,$P$34:$W$43,8))*(1-$T$22)*T228*VLOOKUP(AC237,P226:T235,5)</f>
        <v>8.7318301850475624E-4</v>
      </c>
      <c r="AD240" s="60">
        <f>SQRT($W$36*VLOOKUP(AD237,$P$34:$W$43,8))*(1-$U$22)*T228*VLOOKUP(AD237,P226:T235,5)</f>
        <v>8.6699574254472109E-4</v>
      </c>
      <c r="AE240" s="60">
        <f>SQRT($W$36*VLOOKUP(AE237,$P$34:$W$43,8))*(1-$V$22)*T228*VLOOKUP(AE237,P226:T235,5)</f>
        <v>4.9944084106519403E-4</v>
      </c>
      <c r="AF240" s="60">
        <f>SQRT($W$36*VLOOKUP(AF237,$P$34:$W$43,8))*(1-$W$22)*T228*VLOOKUP(AF237,P226:T235,5)</f>
        <v>3.8003842047727959E-3</v>
      </c>
      <c r="AG240" s="60">
        <f>SQRT($W$36*VLOOKUP(AG237,$P$34:$W$43,8))*(1-$X$22)*T228*VLOOKUP(AG237,P226:T235,5)</f>
        <v>2.224472340075044E-3</v>
      </c>
      <c r="AH240" s="60">
        <f>SQRT($W$36*VLOOKUP(AH237,$P$34:$W$43,8))*(1-$Y$22)*T228*VLOOKUP(AH237,P226:T235,5)</f>
        <v>1.3411714931893868E-3</v>
      </c>
      <c r="AI240" s="87">
        <f>SQRT($W$36*VLOOKUP(AI237,$P$34:$W$43,8))*(1-$Z$22)*T228*VLOOKUP(AI237,P226:T235,5)</f>
        <v>2.2170319346149609E-3</v>
      </c>
      <c r="AJ240" s="89">
        <f>$X$36*T228</f>
        <v>1.8651637821386369E-6</v>
      </c>
      <c r="AK240" s="82"/>
      <c r="AL240" s="65"/>
      <c r="AM240" s="61"/>
      <c r="AN240" s="66" t="s">
        <v>575</v>
      </c>
      <c r="AO240" s="66" t="e">
        <f>1/0</f>
        <v>#DIV/0!</v>
      </c>
      <c r="AP240" s="61"/>
      <c r="AQ240" s="65" t="s">
        <v>575</v>
      </c>
      <c r="AR240" s="66">
        <f>IF(AL247&gt;=0,0,AO247)</f>
        <v>0</v>
      </c>
      <c r="AS240" s="61">
        <f>AR240</f>
        <v>0</v>
      </c>
      <c r="AT240" s="61">
        <f>IF(AS239&lt;AS240,AS239,AS240)</f>
        <v>0</v>
      </c>
      <c r="AU240" s="67">
        <f>AT240</f>
        <v>0</v>
      </c>
      <c r="AV240" s="81"/>
      <c r="AW240" s="59">
        <v>3</v>
      </c>
      <c r="AX240" s="61">
        <f t="shared" si="55"/>
        <v>0.1990278447156619</v>
      </c>
      <c r="AY240" s="61">
        <f>SUMPRODUCT(T226:T235,$AZ$34:$AZ$43)</f>
        <v>0.80224150544689998</v>
      </c>
      <c r="AZ240" s="68">
        <f>IF($AA$9,EXP((AX240/AL239)*(AU243-1)-LN(AU243-AL239)-AL238*(2*AY240/AL238-AX240/AL239)*LN((AU243+2.41421536*AL239)/(AU243-0.41421536*AL239))/(AL239*2.82842713)      ),1)</f>
        <v>0.35283751295274679</v>
      </c>
    </row>
    <row r="241" spans="16:52" x14ac:dyDescent="0.25">
      <c r="P241" s="78">
        <v>4</v>
      </c>
      <c r="Q241" s="60"/>
      <c r="R241" s="60"/>
      <c r="S241" s="60">
        <f>$Z$10*$BJ$37/AZ241</f>
        <v>1.8033672177700435E-2</v>
      </c>
      <c r="T241" s="61">
        <f>S241/S248</f>
        <v>1.8034124935641726E-2</v>
      </c>
      <c r="U241" s="62"/>
      <c r="V241" s="62"/>
      <c r="W241" s="60"/>
      <c r="X241" s="63"/>
      <c r="Y241" s="61"/>
      <c r="Z241" s="86">
        <f>SQRT($W$37*VLOOKUP(Z237,$P$34:$W$43,8))*(1-$Q$23)*T229*VLOOKUP(Z237,P226:T235,5)</f>
        <v>2.1909861717549603E-3</v>
      </c>
      <c r="AA241" s="60">
        <f>SQRT($W$37*VLOOKUP(AA237,$P$34:$W$43,8))*(1-$R$23)*T229*VLOOKUP(AA237,P226:T235,5)</f>
        <v>1.2909048981888406E-3</v>
      </c>
      <c r="AB241" s="60">
        <f>SQRT($W$37*VLOOKUP(AB237,$P$34:$W$43,8))*(1-$S$23)*T229*VLOOKUP(AB237,P226:T235,5)</f>
        <v>8.7318301850475624E-4</v>
      </c>
      <c r="AC241" s="60">
        <f>SQRT($W$37*VLOOKUP(AC237,$P$34:$W$43,8))*(1-$T$23)*T229*VLOOKUP(AC237,P226:T235,5)</f>
        <v>6.052529040920261E-4</v>
      </c>
      <c r="AD241" s="60">
        <f>SQRT($W$37*VLOOKUP(AD237,$P$34:$W$43,8))*(1-$U$23)*T229*VLOOKUP(AD237,P226:T235,5)</f>
        <v>5.9458281530444014E-4</v>
      </c>
      <c r="AE241" s="60">
        <f>SQRT($W$37*VLOOKUP(AE237,$P$34:$W$43,8))*(1-$V$23)*T229*VLOOKUP(AE237,P226:T235,5)</f>
        <v>3.2827996294726615E-4</v>
      </c>
      <c r="AF241" s="60">
        <f>SQRT($W$37*VLOOKUP(AF237,$P$34:$W$43,8))*(1-$W$23)*T229*VLOOKUP(AF237,P226:T235,5)</f>
        <v>2.6404943038670033E-3</v>
      </c>
      <c r="AG241" s="60">
        <f>SQRT($W$37*VLOOKUP(AG237,$P$34:$W$43,8))*(1-$X$23)*T229*VLOOKUP(AG237,P226:T235,5)</f>
        <v>1.5206782673486137E-3</v>
      </c>
      <c r="AH241" s="60">
        <f>SQRT($W$37*VLOOKUP(AH237,$P$34:$W$43,8))*(1-$Y$23)*T229*VLOOKUP(AH237,P226:T235,5)</f>
        <v>1.0157581254307756E-3</v>
      </c>
      <c r="AI241" s="87">
        <f>SQRT($W$37*VLOOKUP(AI237,$P$34:$W$43,8))*(1-$Z$23)*T229*VLOOKUP(AI237,P226:T235,5)</f>
        <v>1.3904589964501858E-3</v>
      </c>
      <c r="AJ241" s="89">
        <f>$X$37*T229</f>
        <v>1.305432514607999E-6</v>
      </c>
      <c r="AK241" s="59" t="s">
        <v>570</v>
      </c>
      <c r="AL241" s="60">
        <f>AL239-1</f>
        <v>-0.89137004295361311</v>
      </c>
      <c r="AM241" s="61"/>
      <c r="AN241" s="66"/>
      <c r="AO241" s="61"/>
      <c r="AP241" s="61"/>
      <c r="AQ241" s="50"/>
      <c r="AR241" s="65"/>
      <c r="AS241" s="65"/>
      <c r="AT241" s="65"/>
      <c r="AU241" s="65"/>
      <c r="AV241" s="81"/>
      <c r="AW241" s="59">
        <v>4</v>
      </c>
      <c r="AX241" s="61">
        <f t="shared" si="55"/>
        <v>0.25569541720662459</v>
      </c>
      <c r="AY241" s="61">
        <f>SUMPRODUCT(T226:T235,$BA$34:$BA$43)</f>
        <v>1.0005380609339045</v>
      </c>
      <c r="AZ241" s="68">
        <f>IF($AA$10,EXP((AX241/AL239)*(AU243-1)-LN(AU243-AL239)-AL238*(2*AY241/AL238-AX241/AL239)*LN((AU243+2.41421536*AL239)/(AU243-0.41421536*AL239))/(AL239*2.82842713)      ),1)</f>
        <v>0.24791096853163933</v>
      </c>
    </row>
    <row r="242" spans="16:52" x14ac:dyDescent="0.25">
      <c r="P242" s="78">
        <v>5</v>
      </c>
      <c r="Q242" s="60"/>
      <c r="R242" s="60"/>
      <c r="S242" s="60">
        <f>$Z$11*$BJ$38/AZ242</f>
        <v>1.8327376831512449E-2</v>
      </c>
      <c r="T242" s="61">
        <f>S242/S248</f>
        <v>1.8327836963277166E-2</v>
      </c>
      <c r="U242" s="62"/>
      <c r="V242" s="62"/>
      <c r="W242" s="60"/>
      <c r="X242" s="63"/>
      <c r="Y242" s="61"/>
      <c r="Z242" s="86">
        <f>SQRT($W$38*VLOOKUP(Z237,$P$34:$W$43,8))*(1-$Q$24)*T230*VLOOKUP(Z237,P226:T235,5)</f>
        <v>2.1246802047711886E-3</v>
      </c>
      <c r="AA242" s="60">
        <f>SQRT($W$38*VLOOKUP(AA237,$P$34:$W$43,8))*(1-$R$24)*T230*VLOOKUP(AA237,P226:T235,5)</f>
        <v>1.4116520880470074E-3</v>
      </c>
      <c r="AB242" s="60">
        <f>SQRT($W$38*VLOOKUP(AB237,$P$34:$W$43,8))*(1-$S$24)*T230*VLOOKUP(AB237,P226:T235,5)</f>
        <v>8.6699574254472099E-4</v>
      </c>
      <c r="AC242" s="60">
        <f>SQRT($W$38*VLOOKUP(AC237,$P$34:$W$43,8))*(1-$T$24)*T230*VLOOKUP(AC237,P226:T235,5)</f>
        <v>5.9458281530444025E-4</v>
      </c>
      <c r="AD242" s="60">
        <f>SQRT($W$38*VLOOKUP(AD237,$P$34:$W$43,8))*(1-$U$24)*T230*VLOOKUP(AD237,P226:T235,5)</f>
        <v>5.83633830570716E-4</v>
      </c>
      <c r="AE242" s="60">
        <f>SQRT($W$38*VLOOKUP(AE237,$P$34:$W$43,8))*(1-$V$24)*T230*VLOOKUP(AE237,P226:T235,5)</f>
        <v>3.4812497160166257E-4</v>
      </c>
      <c r="AF242" s="60">
        <f>SQRT($W$38*VLOOKUP(AF237,$P$34:$W$43,8))*(1-$W$24)*T230*VLOOKUP(AF237,P226:T235,5)</f>
        <v>2.5272392937983881E-3</v>
      </c>
      <c r="AG242" s="60">
        <f>SQRT($W$38*VLOOKUP(AG237,$P$34:$W$43,8))*(1-$X$24)*T230*VLOOKUP(AG237,P226:T235,5)</f>
        <v>1.5161878180139289E-3</v>
      </c>
      <c r="AH242" s="60">
        <f>SQRT($W$38*VLOOKUP(AH237,$P$34:$W$43,8))*(1-$Y$24)*T230*VLOOKUP(AH237,P226:T235,5)</f>
        <v>9.5017296699074225E-4</v>
      </c>
      <c r="AI242" s="87">
        <f>SQRT($W$38*VLOOKUP(AI237,$P$34:$W$43,8))*(1-$Z$24)*T230*VLOOKUP(AI237,P226:T235,5)</f>
        <v>1.5040760505067266E-3</v>
      </c>
      <c r="AJ242" s="89">
        <f>$X$38*T230</f>
        <v>1.326394368399717E-6</v>
      </c>
      <c r="AK242" s="59" t="s">
        <v>571</v>
      </c>
      <c r="AL242" s="60">
        <f>AL238-3*AL239*AL239-2*AL239</f>
        <v>0.14807806028760787</v>
      </c>
      <c r="AM242" s="61" t="s">
        <v>584</v>
      </c>
      <c r="AN242" s="66" t="s">
        <v>585</v>
      </c>
      <c r="AO242" s="61">
        <f>AL245^2/AL246^3</f>
        <v>6.4199875620438194</v>
      </c>
      <c r="AP242" s="61"/>
      <c r="AQ242" s="50"/>
      <c r="AR242" s="65"/>
      <c r="AS242" s="65"/>
      <c r="AT242" s="65"/>
      <c r="AU242" s="65"/>
      <c r="AV242" s="81"/>
      <c r="AW242" s="59">
        <v>5</v>
      </c>
      <c r="AX242" s="61">
        <f t="shared" si="55"/>
        <v>0.25563778751671645</v>
      </c>
      <c r="AY242" s="61">
        <f>SUMPRODUCT(T226:T235,$BB$34:$BB$43)</f>
        <v>0.98266682438719066</v>
      </c>
      <c r="AZ242" s="68">
        <f>IF($AA$11,EXP((AX242/AL239)*(AU243-1)-LN(AU243-AL239)-AL238*(2*AY242/AL238-AX242/AL239)*LN((AU243+2.41421536*AL239)/(AU243-0.41421536*AL239))/(AL239*2.82842713)      ),1)</f>
        <v>0.25856395930425791</v>
      </c>
    </row>
    <row r="243" spans="16:52" x14ac:dyDescent="0.25">
      <c r="P243" s="78">
        <v>6</v>
      </c>
      <c r="Q243" s="60"/>
      <c r="R243" s="60"/>
      <c r="S243" s="60">
        <f>$Z$12*$BJ$39/AZ243</f>
        <v>8.6700345382262449E-3</v>
      </c>
      <c r="T243" s="61">
        <f>S243/S248</f>
        <v>8.6702522103093219E-3</v>
      </c>
      <c r="U243" s="62"/>
      <c r="V243" s="62"/>
      <c r="W243" s="60"/>
      <c r="X243" s="63"/>
      <c r="Y243" s="61"/>
      <c r="Z243" s="86">
        <f>SQRT($W$39*VLOOKUP(Z237,$P$34:$W$43,8))*(1-$Q$25)*T231*VLOOKUP(Z237,P226:T235,5)</f>
        <v>1.2707074589185655E-3</v>
      </c>
      <c r="AA243" s="60">
        <f>SQRT($W$39*VLOOKUP(AA237,$P$34:$W$43,8))*(1-$R$25)*T231*VLOOKUP(AA237,P226:T235,5)</f>
        <v>8.2989194256184403E-4</v>
      </c>
      <c r="AB243" s="60">
        <f>SQRT($W$39*VLOOKUP(AB237,$P$34:$W$43,8))*(1-$S$25)*T231*VLOOKUP(AB237,P226:T235,5)</f>
        <v>4.9944084106519392E-4</v>
      </c>
      <c r="AC243" s="60">
        <f>SQRT($W$39*VLOOKUP(AC237,$P$34:$W$43,8))*(1-$T$25)*T231*VLOOKUP(AC237,P226:T235,5)</f>
        <v>3.2827996294726609E-4</v>
      </c>
      <c r="AD243" s="60">
        <f>SQRT($W$39*VLOOKUP(AD237,$P$34:$W$43,8))*(1-$U$25)*T231*VLOOKUP(AD237,P226:T235,5)</f>
        <v>3.4812497160166263E-4</v>
      </c>
      <c r="AE243" s="60">
        <f>SQRT($W$39*VLOOKUP(AE237,$P$34:$W$43,8))*(1-$V$25)*T231*VLOOKUP(AE237,P226:T235,5)</f>
        <v>2.0764902496167803E-4</v>
      </c>
      <c r="AF243" s="60">
        <f>SQRT($W$39*VLOOKUP(AF237,$P$34:$W$43,8))*(1-$W$25)*T231*VLOOKUP(AF237,P226:T235,5)</f>
        <v>1.6642904047923846E-3</v>
      </c>
      <c r="AG243" s="60">
        <f>SQRT($W$39*VLOOKUP(AG237,$P$34:$W$43,8))*(1-$X$25)*T231*VLOOKUP(AG237,P226:T235,5)</f>
        <v>9.0211234580304164E-4</v>
      </c>
      <c r="AH243" s="60">
        <f>SQRT($W$39*VLOOKUP(AH237,$P$34:$W$43,8))*(1-$Y$25)*T231*VLOOKUP(AH237,P226:T235,5)</f>
        <v>5.5747629250972282E-4</v>
      </c>
      <c r="AI243" s="87">
        <f>SQRT($W$39*VLOOKUP(AI237,$P$34:$W$43,8))*(1-$Z$25)*T231*VLOOKUP(AI237,P226:T235,5)</f>
        <v>8.9714887133492225E-4</v>
      </c>
      <c r="AJ243" s="89">
        <f>$X$39*T231</f>
        <v>7.8057184128114401E-7</v>
      </c>
      <c r="AK243" s="59" t="s">
        <v>572</v>
      </c>
      <c r="AL243" s="60">
        <f>-1*AL238*AL239+AL239^2+AL239^3</f>
        <v>-3.0449949466511503E-2</v>
      </c>
      <c r="AM243" s="61"/>
      <c r="AN243" s="66" t="s">
        <v>586</v>
      </c>
      <c r="AO243" s="61" t="e">
        <f>SQRT(1-AO242)/SQRT(AO242)*AL245/ABS(AL245)</f>
        <v>#NUM!</v>
      </c>
      <c r="AP243" s="61"/>
      <c r="AQ243" s="50"/>
      <c r="AR243" s="65"/>
      <c r="AS243" s="65"/>
      <c r="AT243" s="65" t="s">
        <v>589</v>
      </c>
      <c r="AU243" s="61">
        <f>AU238</f>
        <v>0.74780454534725904</v>
      </c>
      <c r="AV243" s="81"/>
      <c r="AW243" s="59">
        <v>6</v>
      </c>
      <c r="AX243" s="61">
        <f t="shared" si="55"/>
        <v>0.31801295394703216</v>
      </c>
      <c r="AY243" s="61">
        <f>SUMPRODUCT(T226:T235,$BC$34:$BC$43)</f>
        <v>1.2544842829419196</v>
      </c>
      <c r="AZ243" s="68">
        <f>IF($AA$12,EXP((AX243/AL239)*(AU243-1)-LN(AU243-AL239)-AL238*(2*AY243/AL238-AX243/AL239)*LN((AU243+2.41421536*AL239)/(AU243-0.41421536*AL239))/(AL239*2.82842713)      ),1)</f>
        <v>0.15450703163696</v>
      </c>
    </row>
    <row r="244" spans="16:52" x14ac:dyDescent="0.25">
      <c r="P244" s="78">
        <v>7</v>
      </c>
      <c r="Q244" s="60"/>
      <c r="R244" s="60"/>
      <c r="S244" s="60">
        <f>$Z$13*$BJ$40/AZ244</f>
        <v>0.39262020375039403</v>
      </c>
      <c r="T244" s="61">
        <f>S244/S248</f>
        <v>0.39263006097267283</v>
      </c>
      <c r="U244" s="62"/>
      <c r="V244" s="62"/>
      <c r="W244" s="60"/>
      <c r="X244" s="63"/>
      <c r="Y244" s="61"/>
      <c r="Z244" s="86">
        <f>SQRT($W$40*VLOOKUP(Z237,$P$34:$W$43,8))*(1-$Q$26)*T232*VLOOKUP(Z237,P226:T235,5)</f>
        <v>1.0202203686242372E-2</v>
      </c>
      <c r="AA244" s="60">
        <f>SQRT($W$40*VLOOKUP(AA237,$P$34:$W$43,8))*(1-$R$26)*T232*VLOOKUP(AA237,P226:T235,5)</f>
        <v>6.4227893580796882E-3</v>
      </c>
      <c r="AB244" s="60">
        <f>SQRT($W$40*VLOOKUP(AB237,$P$34:$W$43,8))*(1-$S$26)*T232*VLOOKUP(AB237,P226:T235,5)</f>
        <v>3.8003842047727959E-3</v>
      </c>
      <c r="AC244" s="60">
        <f>SQRT($W$40*VLOOKUP(AC237,$P$34:$W$43,8))*(1-$T$26)*T232*VLOOKUP(AC237,P226:T235,5)</f>
        <v>2.6404943038670033E-3</v>
      </c>
      <c r="AD244" s="60">
        <f>SQRT($W$40*VLOOKUP(AD237,$P$34:$W$43,8))*(1-$U$26)*T232*VLOOKUP(AD237,P226:T235,5)</f>
        <v>2.5272392937983877E-3</v>
      </c>
      <c r="AE244" s="60">
        <f>SQRT($W$40*VLOOKUP(AE237,$P$34:$W$43,8))*(1-$V$26)*T232*VLOOKUP(AE237,P226:T235,5)</f>
        <v>1.6642904047923846E-3</v>
      </c>
      <c r="AF244" s="60">
        <f>SQRT($W$40*VLOOKUP(AF237,$P$34:$W$43,8))*(1-$W$26)*T232*VLOOKUP(AF237,P226:T235,5)</f>
        <v>1.360999398588821E-2</v>
      </c>
      <c r="AG244" s="60">
        <f>SQRT($W$40*VLOOKUP(AG237,$P$34:$W$43,8))*(1-$X$26)*T232*VLOOKUP(AG237,P226:T235,5)</f>
        <v>8.4615518757456855E-3</v>
      </c>
      <c r="AH244" s="60">
        <f>SQRT($W$40*VLOOKUP(AH237,$P$34:$W$43,8))*(1-$Y$26)*T232*VLOOKUP(AH237,P226:T235,5)</f>
        <v>3.9656003679339824E-3</v>
      </c>
      <c r="AI244" s="87">
        <f>SQRT($W$40*VLOOKUP(AI237,$P$34:$W$43,8))*(1-$Z$26)*T232*VLOOKUP(AI237,P226:T235,5)</f>
        <v>6.6414781937704876E-3</v>
      </c>
      <c r="AJ244" s="89">
        <f>$X$40*T232</f>
        <v>9.4426896228099906E-6</v>
      </c>
      <c r="AK244" s="82"/>
      <c r="AL244" s="65"/>
      <c r="AM244" s="61"/>
      <c r="AN244" s="66" t="s">
        <v>587</v>
      </c>
      <c r="AO244" s="61" t="e">
        <f>IF(ATAN(AO243)&lt;0,ATAN(AO243)+PI(),ATAN(AO243))</f>
        <v>#NUM!</v>
      </c>
      <c r="AP244" s="61"/>
      <c r="AQ244" s="50"/>
      <c r="AR244" s="65"/>
      <c r="AS244" s="65"/>
      <c r="AT244" s="65"/>
      <c r="AU244" s="65"/>
      <c r="AV244" s="81"/>
      <c r="AW244" s="59">
        <v>7</v>
      </c>
      <c r="AX244" s="61">
        <f t="shared" si="55"/>
        <v>8.4952370925032716E-2</v>
      </c>
      <c r="AY244" s="61">
        <f>SUMPRODUCT(T226:T235,$BD$34:$BD$43)</f>
        <v>0.22122961409412667</v>
      </c>
      <c r="AZ244" s="68">
        <f>IF($AA$13,EXP((AX244/AL239)*(AU243-1)-LN(AU243-AL239)-AL238*(2*AY244/AL238-AX244/AL239)*LN((AU243+2.41421536*AL239)/(AU243-0.41421536*AL239))/(AL239*2.82842713)      ),1)</f>
        <v>1.1029634713799472</v>
      </c>
    </row>
    <row r="245" spans="16:52" x14ac:dyDescent="0.25">
      <c r="P245" s="78">
        <v>8</v>
      </c>
      <c r="Q245" s="60"/>
      <c r="R245" s="60"/>
      <c r="S245" s="60">
        <f>$Z$14*$BJ$41/AZ245</f>
        <v>0.11180146000317029</v>
      </c>
      <c r="T245" s="61">
        <f>S245/S248</f>
        <v>0.11180426691894238</v>
      </c>
      <c r="U245" s="62"/>
      <c r="V245" s="62"/>
      <c r="W245" s="60"/>
      <c r="X245" s="63"/>
      <c r="Y245" s="61"/>
      <c r="Z245" s="86">
        <f>SQRT($W$41*VLOOKUP(Z237,$P$34:$W$43,8))*(1-$Q$27)*T233*VLOOKUP(Z237,P226:T235,5)</f>
        <v>5.8454755031432234E-3</v>
      </c>
      <c r="AA245" s="60">
        <f>SQRT($W$41*VLOOKUP(AA237,$P$34:$W$43,8))*(1-$R$27)*T233*VLOOKUP(AA237,P226:T235,5)</f>
        <v>3.592337441678136E-3</v>
      </c>
      <c r="AB245" s="60">
        <f>SQRT($W$41*VLOOKUP(AB237,$P$34:$W$43,8))*(1-$S$27)*T233*VLOOKUP(AB237,P226:T235,5)</f>
        <v>2.224472340075044E-3</v>
      </c>
      <c r="AC245" s="60">
        <f>SQRT($W$41*VLOOKUP(AC237,$P$34:$W$43,8))*(1-$T$27)*T233*VLOOKUP(AC237,P226:T235,5)</f>
        <v>1.5206782673486134E-3</v>
      </c>
      <c r="AD245" s="60">
        <f>SQRT($W$41*VLOOKUP(AD237,$P$34:$W$43,8))*(1-$U$27)*T233*VLOOKUP(AD237,P226:T235,5)</f>
        <v>1.5161878180139289E-3</v>
      </c>
      <c r="AE245" s="60">
        <f>SQRT($W$41*VLOOKUP(AE237,$P$34:$W$43,8))*(1-$V$27)*T233*VLOOKUP(AE237,P226:T235,5)</f>
        <v>9.0211234580304174E-4</v>
      </c>
      <c r="AF245" s="60">
        <f>SQRT($W$41*VLOOKUP(AF237,$P$34:$W$43,8))*(1-$W$27)*T233*VLOOKUP(AF237,P226:T235,5)</f>
        <v>8.4615518757456855E-3</v>
      </c>
      <c r="AG245" s="60">
        <f>SQRT($W$41*VLOOKUP(AG237,$P$34:$W$43,8))*(1-$X$27)*T233*VLOOKUP(AG237,P226:T235,5)</f>
        <v>5.0862792869627868E-3</v>
      </c>
      <c r="AH245" s="60">
        <f>SQRT($W$41*VLOOKUP(AH237,$P$34:$W$43,8))*(1-$Y$27)*T233*VLOOKUP(AH237,P226:T235,5)</f>
        <v>2.6577693889206482E-3</v>
      </c>
      <c r="AI245" s="87">
        <f>SQRT($W$41*VLOOKUP(AI237,$P$34:$W$43,8))*(1-$Z$27)*T233*VLOOKUP(AI237,P226:T235,5)</f>
        <v>4.1950732979621147E-3</v>
      </c>
      <c r="AJ245" s="89">
        <f>$X$41*T233</f>
        <v>2.9825226004052681E-6</v>
      </c>
      <c r="AK245" s="59" t="s">
        <v>582</v>
      </c>
      <c r="AL245" s="61">
        <f>AL241*AL242/6-AL243/2-AL241^3/27</f>
        <v>1.9456977917099209E-2</v>
      </c>
      <c r="AM245" s="61"/>
      <c r="AN245" s="66" t="s">
        <v>573</v>
      </c>
      <c r="AO245" s="61" t="e">
        <f>2*SQRT(AL246)*COS(AO244/3)-AL241/3</f>
        <v>#NUM!</v>
      </c>
      <c r="AP245" s="69" t="e">
        <f>AO245^3+AL241*AO245^2+AL242*AO245+AL243</f>
        <v>#NUM!</v>
      </c>
      <c r="AQ245" s="50"/>
      <c r="AR245" s="65"/>
      <c r="AS245" s="65"/>
      <c r="AT245" s="65"/>
      <c r="AU245" s="65"/>
      <c r="AV245" s="81"/>
      <c r="AW245" s="59">
        <v>8</v>
      </c>
      <c r="AX245" s="61">
        <f t="shared" si="55"/>
        <v>9.4229912225680806E-2</v>
      </c>
      <c r="AY245" s="61">
        <f>SUMPRODUCT(T226:T235,$BE$34:$BE$43)</f>
        <v>0.46666630949089227</v>
      </c>
      <c r="AZ245" s="68">
        <f>IF($AA$14,EXP((AX245/AL239)*(AU243-1)-LN(AU243-AL239)-AL238*(2*AY245/AL238-AX245/AL239)*LN((AU243+2.41421536*AL239)/(AU243-0.41421536*AL239))/(AL239*2.82842713)      ),1)</f>
        <v>0.62966484176559123</v>
      </c>
    </row>
    <row r="246" spans="16:52" x14ac:dyDescent="0.25">
      <c r="P246" s="78">
        <v>9</v>
      </c>
      <c r="Q246" s="60"/>
      <c r="R246" s="60"/>
      <c r="S246" s="60">
        <f>$Z$15*$BJ$42/AZ246</f>
        <v>5.5503219156819321E-2</v>
      </c>
      <c r="T246" s="61">
        <f>S246/S248</f>
        <v>5.5504612634697414E-2</v>
      </c>
      <c r="U246" s="62"/>
      <c r="V246" s="62" t="s">
        <v>592</v>
      </c>
      <c r="W246" s="60"/>
      <c r="X246" s="63"/>
      <c r="Y246" s="61"/>
      <c r="Z246" s="86">
        <f>SQRT($W$42*VLOOKUP(Z237,$P$34:$W$43,8))*(1-$Q$28)*T234*VLOOKUP(Z237,P226:T235,5)</f>
        <v>3.4135274939498046E-3</v>
      </c>
      <c r="AA246" s="60">
        <f>SQRT($W$42*VLOOKUP(AA237,$P$34:$W$43,8))*(1-$R$28)*T234*VLOOKUP(AA237,P226:T235,5)</f>
        <v>2.1968806960203716E-3</v>
      </c>
      <c r="AB246" s="60">
        <f>SQRT($W$42*VLOOKUP(AB237,$P$34:$W$43,8))*(1-$S$28)*T234*VLOOKUP(AB237,P226:T235,5)</f>
        <v>1.3411714931893868E-3</v>
      </c>
      <c r="AC246" s="60">
        <f>SQRT($W$42*VLOOKUP(AC237,$P$34:$W$43,8))*(1-$T$28)*T234*VLOOKUP(AC237,P226:T235,5)</f>
        <v>1.0157581254307756E-3</v>
      </c>
      <c r="AD246" s="60">
        <f>SQRT($W$42*VLOOKUP(AD237,$P$34:$W$43,8))*(1-$U$28)*T234*VLOOKUP(AD237,P226:T235,5)</f>
        <v>9.5017296699074225E-4</v>
      </c>
      <c r="AE246" s="60">
        <f>SQRT($W$42*VLOOKUP(AE237,$P$34:$W$43,8))*(1-$V$28)*T234*VLOOKUP(AE237,P226:T235,5)</f>
        <v>5.5747629250972282E-4</v>
      </c>
      <c r="AF246" s="60">
        <f>SQRT($W$42*VLOOKUP(AF237,$P$34:$W$43,8))*(1-$W$28)*T234*VLOOKUP(AF237,P226:T235,5)</f>
        <v>3.9656003679339816E-3</v>
      </c>
      <c r="AG246" s="60">
        <f>SQRT($W$42*VLOOKUP(AG237,$P$34:$W$43,8))*(1-$X$28)*T234*VLOOKUP(AG237,P226:T235,5)</f>
        <v>2.6577693889206487E-3</v>
      </c>
      <c r="AH246" s="60">
        <f>SQRT($W$42*VLOOKUP(AH237,$P$34:$W$43,8))*(1-$Y$28)*T234*VLOOKUP(AH237,P226:T235,5)</f>
        <v>1.704683385082557E-3</v>
      </c>
      <c r="AI246" s="87">
        <f>SQRT($W$42*VLOOKUP(AI237,$P$34:$W$43,8))*(1-$Z$28)*T234*VLOOKUP(AI237,P226:T235,5)</f>
        <v>2.5705226273202899E-3</v>
      </c>
      <c r="AJ246" s="89">
        <f>$X$42*T234</f>
        <v>1.4993382309976851E-6</v>
      </c>
      <c r="AK246" s="59" t="s">
        <v>558</v>
      </c>
      <c r="AL246" s="61">
        <f>AL241^2/9-AL242/3</f>
        <v>3.8922930290255835E-2</v>
      </c>
      <c r="AM246" s="61"/>
      <c r="AN246" s="66" t="s">
        <v>574</v>
      </c>
      <c r="AO246" s="61" t="e">
        <f>2*SQRT(AL246)*COS((AO244+2*PI())/3)-AL241/3</f>
        <v>#NUM!</v>
      </c>
      <c r="AP246" s="69" t="e">
        <f>AO246^3+AO246^2*AL241+AO246*AL242+AL243</f>
        <v>#NUM!</v>
      </c>
      <c r="AQ246" s="50"/>
      <c r="AR246" s="65"/>
      <c r="AS246" s="50"/>
      <c r="AT246" s="65"/>
      <c r="AU246" s="65"/>
      <c r="AV246" s="81"/>
      <c r="AW246" s="59">
        <v>9</v>
      </c>
      <c r="AX246" s="61">
        <f t="shared" si="55"/>
        <v>9.5418812217132221E-2</v>
      </c>
      <c r="AY246" s="61">
        <f>SUMPRODUCT(T226:T235,$BF$34:$BF$43)</f>
        <v>0.53195746166947133</v>
      </c>
      <c r="AZ246" s="68">
        <f>IF($AA$15,EXP((AX246/AL239)*(AU243-1)-LN(AU243-AL239)-AL238*(2*AY246/AL238-AX246/AL239)*LN((AU243+2.41421536*AL239)/(AU243-0.41421536*AL239))/(AL239*2.82842713)      ),1)</f>
        <v>0.54102460683636144</v>
      </c>
    </row>
    <row r="247" spans="16:52" x14ac:dyDescent="0.25">
      <c r="P247" s="78">
        <v>10</v>
      </c>
      <c r="Q247" s="60"/>
      <c r="R247" s="60"/>
      <c r="S247" s="60">
        <f>$Z$16*$BJ$43/AZ247</f>
        <v>8.8838036994176056E-2</v>
      </c>
      <c r="T247" s="61">
        <f>S247/S248</f>
        <v>8.8840267384433874E-2</v>
      </c>
      <c r="U247" s="62"/>
      <c r="V247" s="96">
        <f>ABS(S236-S248)</f>
        <v>2.4591439995447217E-13</v>
      </c>
      <c r="W247" s="60"/>
      <c r="X247" s="63"/>
      <c r="Y247" s="61"/>
      <c r="Z247" s="86">
        <f>SQRT($W$43*VLOOKUP(Z237,$P$34:$W$43,8))*(1-$Q$29)*T235*VLOOKUP(Z237,P226:T235,5)</f>
        <v>5.498528296925884E-3</v>
      </c>
      <c r="AA247" s="60">
        <f>SQRT($W$43*VLOOKUP(AA237,$P$34:$W$43,8))*(1-$R$29)*T235*VLOOKUP(AA237,P226:T235,5)</f>
        <v>3.5815780551424433E-3</v>
      </c>
      <c r="AB247" s="60">
        <f>SQRT($W$43*VLOOKUP(AB237,$P$34:$W$43,8))*(1-$S$29)*T235*VLOOKUP(AB237,P226:T235,5)</f>
        <v>2.2170319346149609E-3</v>
      </c>
      <c r="AC247" s="60">
        <f>SQRT($W$43*VLOOKUP(AC237,$P$34:$W$43,8))*(1-$T$29)*T235*VLOOKUP(AC237,P226:T235,5)</f>
        <v>1.3904589964501858E-3</v>
      </c>
      <c r="AD247" s="60">
        <f>SQRT($W$43*VLOOKUP(AD237,$P$34:$W$43,8))*(1-$U$29)*T235*VLOOKUP(AD237,P226:T235,5)</f>
        <v>1.5040760505067266E-3</v>
      </c>
      <c r="AE247" s="60">
        <f>SQRT($W$43*VLOOKUP(AE237,$P$34:$W$43,8))*(1-$V$29)*T235*VLOOKUP(AE237,P226:T235,5)</f>
        <v>8.9714887133492225E-4</v>
      </c>
      <c r="AF247" s="60">
        <f>SQRT($W$43*VLOOKUP(AF237,$P$34:$W$43,8))*(1-$W$29)*T235*VLOOKUP(AF237,P226:T235,5)</f>
        <v>6.6414781937704885E-3</v>
      </c>
      <c r="AG247" s="60">
        <f>SQRT($W$43*VLOOKUP(AG237,$P$34:$W$43,8))*(1-$X$29)*T235*VLOOKUP(AG237,P226:T235,5)</f>
        <v>4.1950732979621147E-3</v>
      </c>
      <c r="AH247" s="60">
        <f>SQRT($W$43*VLOOKUP(AH237,$P$34:$W$43,8))*(1-$Y$29)*T235*VLOOKUP(AH237,P226:T235,5)</f>
        <v>2.5705226273202899E-3</v>
      </c>
      <c r="AI247" s="87">
        <f>SQRT($W$43*VLOOKUP(AI237,$P$34:$W$43,8))*(1-$Z$29)*T235*VLOOKUP(AI237,P226:T235,5)</f>
        <v>3.8761371380677851E-3</v>
      </c>
      <c r="AJ247" s="89">
        <f>$X$43*T235</f>
        <v>3.2226687518330839E-6</v>
      </c>
      <c r="AK247" s="59" t="s">
        <v>72</v>
      </c>
      <c r="AL247" s="63">
        <f>AL245^2-AL246^3</f>
        <v>3.1960596426022423E-4</v>
      </c>
      <c r="AM247" s="61"/>
      <c r="AN247" s="66" t="s">
        <v>575</v>
      </c>
      <c r="AO247" s="61" t="e">
        <f>2*SQRT(AL246)*COS((AO244+4*PI())/3)-AL241/3</f>
        <v>#NUM!</v>
      </c>
      <c r="AP247" s="69" t="e">
        <f>AO247^3+AO247^2*AL241+AL242*AO247+AL243</f>
        <v>#NUM!</v>
      </c>
      <c r="AQ247" s="50"/>
      <c r="AR247" s="65"/>
      <c r="AS247" s="50"/>
      <c r="AT247" s="65"/>
      <c r="AU247" s="65"/>
      <c r="AV247" s="81"/>
      <c r="AW247" s="59">
        <v>10</v>
      </c>
      <c r="AX247" s="61">
        <f t="shared" si="55"/>
        <v>0.12813543860615031</v>
      </c>
      <c r="AY247" s="61">
        <f>SUMPRODUCT(T226:T235,$BG$34:$BG$43)</f>
        <v>0.52807925040743886</v>
      </c>
      <c r="AZ247" s="68">
        <f>IF($AA$16,EXP((AX247/AL239)*(AU243-1)-LN(AU243-AL239)-AL238*(2*AY247/AL238-AX247/AL239)*LN((AU243+2.41421536*AL239)/(AU243-0.41421536*AL239))/(AL239*2.82842713)      ),1)</f>
        <v>0.58355087977784181</v>
      </c>
    </row>
    <row r="248" spans="16:52" x14ac:dyDescent="0.25">
      <c r="P248" s="79"/>
      <c r="Q248" s="71"/>
      <c r="R248" s="71"/>
      <c r="S248" s="94">
        <f>SUM(S238:S247)</f>
        <v>0.99997489437702658</v>
      </c>
      <c r="T248" s="72">
        <f>SUM(T238:T247)</f>
        <v>1</v>
      </c>
      <c r="U248" s="73"/>
      <c r="V248" s="73"/>
      <c r="W248" s="73"/>
      <c r="X248" s="73"/>
      <c r="Y248" s="73"/>
      <c r="Z248" s="70"/>
      <c r="AA248" s="73"/>
      <c r="AB248" s="73"/>
      <c r="AC248" s="73"/>
      <c r="AD248" s="73"/>
      <c r="AE248" s="73"/>
      <c r="AF248" s="73"/>
      <c r="AG248" s="73"/>
      <c r="AH248" s="73"/>
      <c r="AI248" s="88">
        <f>SUM(Z238:AI247)</f>
        <v>0.27651779620951361</v>
      </c>
      <c r="AJ248" s="91">
        <f>SUM(AJ238:AJ247)</f>
        <v>3.0752909263822567E-5</v>
      </c>
      <c r="AK248" s="70"/>
      <c r="AL248" s="73"/>
      <c r="AM248" s="74"/>
      <c r="AN248" s="75"/>
      <c r="AO248" s="74"/>
      <c r="AP248" s="74"/>
      <c r="AQ248" s="76"/>
      <c r="AR248" s="73"/>
      <c r="AS248" s="76"/>
      <c r="AT248" s="73"/>
      <c r="AU248" s="73"/>
      <c r="AV248" s="80"/>
      <c r="AW248" s="70"/>
      <c r="AX248" s="73"/>
      <c r="AY248" s="73"/>
      <c r="AZ248" s="80"/>
    </row>
    <row r="249" spans="16:52" x14ac:dyDescent="0.25">
      <c r="P249" s="92">
        <f>P237+1</f>
        <v>18</v>
      </c>
      <c r="Q249" s="55"/>
      <c r="R249" s="55"/>
      <c r="S249" s="55"/>
      <c r="T249" s="55" t="s">
        <v>560</v>
      </c>
      <c r="U249" s="56"/>
      <c r="V249" s="56"/>
      <c r="W249" s="57"/>
      <c r="X249" s="57"/>
      <c r="Y249" s="57"/>
      <c r="Z249" s="54">
        <v>1</v>
      </c>
      <c r="AA249" s="55">
        <v>2</v>
      </c>
      <c r="AB249" s="55">
        <v>3</v>
      </c>
      <c r="AC249" s="55">
        <v>4</v>
      </c>
      <c r="AD249" s="55">
        <v>5</v>
      </c>
      <c r="AE249" s="55">
        <v>6</v>
      </c>
      <c r="AF249" s="55">
        <v>7</v>
      </c>
      <c r="AG249" s="55">
        <v>8</v>
      </c>
      <c r="AH249" s="55">
        <v>9</v>
      </c>
      <c r="AI249" s="58">
        <v>10</v>
      </c>
      <c r="AJ249" s="90"/>
      <c r="AK249" s="54"/>
      <c r="AL249" s="55"/>
      <c r="AM249" s="55"/>
      <c r="AN249" s="55"/>
      <c r="AO249" s="55"/>
      <c r="AP249" s="55"/>
      <c r="AQ249" s="55"/>
      <c r="AR249" s="55"/>
      <c r="AS249" s="55"/>
      <c r="AT249" s="55"/>
      <c r="AU249" s="55"/>
      <c r="AV249" s="58"/>
      <c r="AW249" s="54"/>
      <c r="AX249" s="55" t="s">
        <v>565</v>
      </c>
      <c r="AY249" s="55" t="s">
        <v>577</v>
      </c>
      <c r="AZ249" s="58" t="s">
        <v>590</v>
      </c>
    </row>
    <row r="250" spans="16:52" x14ac:dyDescent="0.25">
      <c r="P250" s="78">
        <v>1</v>
      </c>
      <c r="Q250" s="60"/>
      <c r="R250" s="60"/>
      <c r="S250" s="60">
        <f>$Z$7*$BJ$34/AZ250</f>
        <v>0.19915685200303113</v>
      </c>
      <c r="T250" s="61">
        <f>S250/S260</f>
        <v>0.19916185208538195</v>
      </c>
      <c r="U250" s="62"/>
      <c r="V250" s="62"/>
      <c r="W250" s="60"/>
      <c r="X250" s="63"/>
      <c r="Y250" s="61"/>
      <c r="Z250" s="86">
        <f>SQRT($W$34*VLOOKUP(Z249,$P$34:$W$43,8))*(1-$Q$20)*T238*VLOOKUP(Z249,P238:T247,5)</f>
        <v>8.1465194836898725E-3</v>
      </c>
      <c r="AA250" s="60">
        <f>SQRT($W$34*VLOOKUP(AA249,$P$34:$W$43,8))*(1-$R$20)*T238*VLOOKUP(AA249,P238:T247,5)</f>
        <v>5.2525620457136166E-3</v>
      </c>
      <c r="AB250" s="60">
        <f>SQRT($W$34*VLOOKUP(AB249,$P$34:$W$43,8))*(1-$S$20)*T238*VLOOKUP(AB249,P238:T247,5)</f>
        <v>3.1690966333523482E-3</v>
      </c>
      <c r="AC250" s="60">
        <f>SQRT($W$34*VLOOKUP(AC249,$P$34:$W$43,8))*(1-$T$20)*T238*VLOOKUP(AC249,P238:T247,5)</f>
        <v>2.1909870531869233E-3</v>
      </c>
      <c r="AD250" s="60">
        <f>SQRT($W$34*VLOOKUP(AD249,$P$34:$W$43,8))*(1-$U$20)*T238*VLOOKUP(AD249,P238:T247,5)</f>
        <v>2.1246810644364404E-3</v>
      </c>
      <c r="AE250" s="60">
        <f>SQRT($W$34*VLOOKUP(AE249,$P$34:$W$43,8))*(1-$V$20)*T238*VLOOKUP(AE249,P238:T247,5)</f>
        <v>1.2707081712908855E-3</v>
      </c>
      <c r="AF250" s="60">
        <f>SQRT($W$34*VLOOKUP(AF249,$P$34:$W$43,8))*(1-$W$20)*T238*VLOOKUP(AF249,P238:T247,5)</f>
        <v>1.0202201773853814E-2</v>
      </c>
      <c r="AG250" s="60">
        <f>SQRT($W$34*VLOOKUP(AG249,$P$34:$W$43,8))*(1-$X$20)*T238*VLOOKUP(AG249,P238:T247,5)</f>
        <v>5.8454755515406206E-3</v>
      </c>
      <c r="AH250" s="60">
        <f>SQRT($W$34*VLOOKUP(AH249,$P$34:$W$43,8))*(1-$Y$20)*T238*VLOOKUP(AH249,P238:T247,5)</f>
        <v>3.4135278797563272E-3</v>
      </c>
      <c r="AI250" s="87">
        <f>SQRT($W$34*VLOOKUP(AI249,$P$34:$W$43,8))*(1-$Z$20)*T238*VLOOKUP(AI249,P238:T247,5)</f>
        <v>5.4985286857685686E-3</v>
      </c>
      <c r="AJ250" s="89">
        <f>$X$34*T238</f>
        <v>5.3379040401233903E-6</v>
      </c>
      <c r="AK250" s="59" t="s">
        <v>69</v>
      </c>
      <c r="AL250" s="60">
        <f>$Q$44*AI260*100000/($T$3*$AE$9)^2</f>
        <v>0.40073944450196708</v>
      </c>
      <c r="AM250" s="65" t="s">
        <v>583</v>
      </c>
      <c r="AN250" s="66" t="s">
        <v>573</v>
      </c>
      <c r="AO250" s="61">
        <f>(AL257+SQRT(AL259))^(1/3)+(AL257-SQRT(AL259))^(1/3)-AL253/3</f>
        <v>0.74780447779406267</v>
      </c>
      <c r="AP250" s="63">
        <f>AO250^3+AL253*AO250^2+AL254*AO250+AL255</f>
        <v>7.9797279894933126E-17</v>
      </c>
      <c r="AQ250" s="65" t="s">
        <v>573</v>
      </c>
      <c r="AR250" s="61">
        <f>IF(AL259&gt;=0,AO250,AO257)</f>
        <v>0.74780447779406267</v>
      </c>
      <c r="AS250" s="61">
        <f>IF(AR250&lt;AR251,AR251,AR250)</f>
        <v>0.74780447779406267</v>
      </c>
      <c r="AT250" s="61">
        <f>AS250</f>
        <v>0.74780447779406267</v>
      </c>
      <c r="AU250" s="67">
        <f>IF(AT250&lt;AT251,AT251,AT250)</f>
        <v>0.74780447779406267</v>
      </c>
      <c r="AV250" s="81"/>
      <c r="AW250" s="59">
        <v>1</v>
      </c>
      <c r="AX250" s="61">
        <f>AX238</f>
        <v>9.4673405543509462E-2</v>
      </c>
      <c r="AY250" s="61">
        <f>SUMPRODUCT(T238:T247,$AX$34:$AX$43)</f>
        <v>0.34283519829097975</v>
      </c>
      <c r="AZ250" s="68">
        <f>IF($AA$7,EXP((AX250/AL251)*(AU255-1)-LN(AU255-AL251)-AL250*(2*AY250/AL250-AX250/AL251)*LN((AU255+2.41421536*AL251)/(AU255-0.41421536*AL251))/(AL251*2.82842713)      ),1)</f>
        <v>0.84423498259099239</v>
      </c>
    </row>
    <row r="251" spans="16:52" x14ac:dyDescent="0.25">
      <c r="P251" s="78">
        <v>2</v>
      </c>
      <c r="Q251" s="60"/>
      <c r="R251" s="60"/>
      <c r="S251" s="60">
        <f>$Z$8*$BJ$35/AZ251</f>
        <v>7.3921923395059999E-2</v>
      </c>
      <c r="T251" s="61">
        <f>S251/S260</f>
        <v>7.3923779297585007E-2</v>
      </c>
      <c r="U251" s="62"/>
      <c r="V251" s="62"/>
      <c r="W251" s="60"/>
      <c r="X251" s="63"/>
      <c r="Y251" s="61"/>
      <c r="Z251" s="86">
        <f>SQRT($W$35*VLOOKUP(Z249,$P$34:$W$43,8))*(1-$Q$21)*T239*VLOOKUP(Z249,P238:T247,5)</f>
        <v>5.2525620457136166E-3</v>
      </c>
      <c r="AA251" s="60">
        <f>SQRT($W$35*VLOOKUP(AA249,$P$34:$W$43,8))*(1-$R$21)*T239*VLOOKUP(AA249,P238:T247,5)</f>
        <v>3.3691075995124359E-3</v>
      </c>
      <c r="AB251" s="60">
        <f>SQRT($W$35*VLOOKUP(AB249,$P$34:$W$43,8))*(1-$S$21)*T239*VLOOKUP(AB249,P238:T247,5)</f>
        <v>2.0646762905698261E-3</v>
      </c>
      <c r="AC251" s="60">
        <f>SQRT($W$35*VLOOKUP(AC249,$P$34:$W$43,8))*(1-$T$21)*T239*VLOOKUP(AC249,P238:T247,5)</f>
        <v>1.2909056568782165E-3</v>
      </c>
      <c r="AD251" s="60">
        <f>SQRT($W$35*VLOOKUP(AD249,$P$34:$W$43,8))*(1-$U$21)*T239*VLOOKUP(AD249,P238:T247,5)</f>
        <v>1.4116529209627973E-3</v>
      </c>
      <c r="AE251" s="60">
        <f>SQRT($W$35*VLOOKUP(AE249,$P$34:$W$43,8))*(1-$V$21)*T239*VLOOKUP(AE249,P238:T247,5)</f>
        <v>8.2989256168668267E-4</v>
      </c>
      <c r="AF251" s="60">
        <f>SQRT($W$35*VLOOKUP(AF249,$P$34:$W$43,8))*(1-$W$21)*T239*VLOOKUP(AF249,P238:T247,5)</f>
        <v>6.4227893450488427E-3</v>
      </c>
      <c r="AG251" s="60">
        <f>SQRT($W$35*VLOOKUP(AG249,$P$34:$W$43,8))*(1-$X$21)*T239*VLOOKUP(AG249,P238:T247,5)</f>
        <v>3.5923381375111336E-3</v>
      </c>
      <c r="AH251" s="60">
        <f>SQRT($W$35*VLOOKUP(AH249,$P$34:$W$43,8))*(1-$Y$21)*T239*VLOOKUP(AH249,P238:T247,5)</f>
        <v>2.1968813516631859E-3</v>
      </c>
      <c r="AI251" s="87">
        <f>SQRT($W$35*VLOOKUP(AI249,$P$34:$W$43,8))*(1-$Z$21)*T239*VLOOKUP(AI249,P238:T247,5)</f>
        <v>3.5815789725184327E-3</v>
      </c>
      <c r="AJ251" s="89">
        <f>$X$35*T239</f>
        <v>2.9902237373832606E-6</v>
      </c>
      <c r="AK251" s="59" t="s">
        <v>65</v>
      </c>
      <c r="AL251" s="60">
        <f>AJ260*$Q$44*100000/($T$3*$AE$9)</f>
        <v>0.10862996329177657</v>
      </c>
      <c r="AM251" s="61"/>
      <c r="AN251" s="66" t="s">
        <v>574</v>
      </c>
      <c r="AO251" s="66" t="e">
        <f>1/0</f>
        <v>#DIV/0!</v>
      </c>
      <c r="AP251" s="61"/>
      <c r="AQ251" s="65" t="s">
        <v>574</v>
      </c>
      <c r="AR251" s="66">
        <f>IF(AL259&gt;=0,0,AO258)</f>
        <v>0</v>
      </c>
      <c r="AS251" s="61">
        <f>IF(AR250&lt;AR251,AR250,AR251)</f>
        <v>0</v>
      </c>
      <c r="AT251" s="61">
        <f>IF(AS251&lt;AS252,AS252,AS251)</f>
        <v>0</v>
      </c>
      <c r="AU251" s="67">
        <f>IF(AT250&lt;AT251,AT250,AT251)</f>
        <v>0</v>
      </c>
      <c r="AV251" s="81"/>
      <c r="AW251" s="59">
        <v>2</v>
      </c>
      <c r="AX251" s="61">
        <f t="shared" ref="AX251:AX259" si="56">AX239</f>
        <v>0.14288378647094405</v>
      </c>
      <c r="AY251" s="61">
        <f>SUMPRODUCT(T238:T247,$AY$34:$AY$43)</f>
        <v>0.58837648036133894</v>
      </c>
      <c r="AZ251" s="68">
        <f>IF($AA$8,EXP((AX251/AL251)*(AU255-1)-LN(AU255-AL251)-AL250*(2*AY251/AL250-AX251/AL251)*LN((AU255+2.41421536*AL251)/(AU255-0.41421536*AL251))/(AL251*2.82842713)      ),1)</f>
        <v>0.52152860120018918</v>
      </c>
    </row>
    <row r="252" spans="16:52" x14ac:dyDescent="0.25">
      <c r="P252" s="78">
        <v>3</v>
      </c>
      <c r="Q252" s="60"/>
      <c r="R252" s="60"/>
      <c r="S252" s="60">
        <f>$Z$9*$BJ$36/AZ252</f>
        <v>3.3102121104680624E-2</v>
      </c>
      <c r="T252" s="61">
        <f>S252/S260</f>
        <v>3.3102952174914185E-2</v>
      </c>
      <c r="U252" s="62"/>
      <c r="V252" s="62"/>
      <c r="W252" s="60"/>
      <c r="X252" s="63"/>
      <c r="Y252" s="61"/>
      <c r="Z252" s="86">
        <f>SQRT($W$36*VLOOKUP(Z249,$P$34:$W$43,8))*(1-$Q$22)*T240*VLOOKUP(Z249,P238:T247,5)</f>
        <v>3.1690966333523486E-3</v>
      </c>
      <c r="AA252" s="60">
        <f>SQRT($W$36*VLOOKUP(AA249,$P$34:$W$43,8))*(1-$R$22)*T240*VLOOKUP(AA249,P238:T247,5)</f>
        <v>2.0646762905698261E-3</v>
      </c>
      <c r="AB252" s="60">
        <f>SQRT($W$36*VLOOKUP(AB249,$P$34:$W$43,8))*(1-$S$22)*T240*VLOOKUP(AB249,P238:T247,5)</f>
        <v>1.2680752720622727E-3</v>
      </c>
      <c r="AC252" s="60">
        <f>SQRT($W$36*VLOOKUP(AC249,$P$34:$W$43,8))*(1-$T$22)*T240*VLOOKUP(AC249,P238:T247,5)</f>
        <v>8.7318367572409596E-4</v>
      </c>
      <c r="AD252" s="60">
        <f>SQRT($W$36*VLOOKUP(AD249,$P$34:$W$43,8))*(1-$U$22)*T240*VLOOKUP(AD249,P238:T247,5)</f>
        <v>8.6699639710988629E-4</v>
      </c>
      <c r="AE252" s="60">
        <f>SQRT($W$36*VLOOKUP(AE249,$P$34:$W$43,8))*(1-$V$22)*T240*VLOOKUP(AE249,P238:T247,5)</f>
        <v>4.9944129604702825E-4</v>
      </c>
      <c r="AF252" s="60">
        <f>SQRT($W$36*VLOOKUP(AF249,$P$34:$W$43,8))*(1-$W$22)*T240*VLOOKUP(AF249,P238:T247,5)</f>
        <v>3.8003848239420391E-3</v>
      </c>
      <c r="AG252" s="60">
        <f>SQRT($W$36*VLOOKUP(AG249,$P$34:$W$43,8))*(1-$X$22)*T240*VLOOKUP(AG249,P238:T247,5)</f>
        <v>2.2244731378840729E-3</v>
      </c>
      <c r="AH252" s="60">
        <f>SQRT($W$36*VLOOKUP(AH249,$P$34:$W$43,8))*(1-$Y$22)*T240*VLOOKUP(AH249,P238:T247,5)</f>
        <v>1.3411721146806247E-3</v>
      </c>
      <c r="AI252" s="87">
        <f>SQRT($W$36*VLOOKUP(AI249,$P$34:$W$43,8))*(1-$Z$22)*T240*VLOOKUP(AI249,P238:T247,5)</f>
        <v>2.2170328681828575E-3</v>
      </c>
      <c r="AJ252" s="89">
        <f>$X$36*T240</f>
        <v>1.8651643621153081E-6</v>
      </c>
      <c r="AK252" s="82"/>
      <c r="AL252" s="65"/>
      <c r="AM252" s="61"/>
      <c r="AN252" s="66" t="s">
        <v>575</v>
      </c>
      <c r="AO252" s="66" t="e">
        <f>1/0</f>
        <v>#DIV/0!</v>
      </c>
      <c r="AP252" s="61"/>
      <c r="AQ252" s="65" t="s">
        <v>575</v>
      </c>
      <c r="AR252" s="66">
        <f>IF(AL259&gt;=0,0,AO259)</f>
        <v>0</v>
      </c>
      <c r="AS252" s="61">
        <f>AR252</f>
        <v>0</v>
      </c>
      <c r="AT252" s="61">
        <f>IF(AS251&lt;AS252,AS251,AS252)</f>
        <v>0</v>
      </c>
      <c r="AU252" s="67">
        <f>AT252</f>
        <v>0</v>
      </c>
      <c r="AV252" s="81"/>
      <c r="AW252" s="59">
        <v>3</v>
      </c>
      <c r="AX252" s="61">
        <f t="shared" si="56"/>
        <v>0.1990278447156619</v>
      </c>
      <c r="AY252" s="61">
        <f>SUMPRODUCT(T238:T247,$AZ$34:$AZ$43)</f>
        <v>0.80224157695425358</v>
      </c>
      <c r="AZ252" s="68">
        <f>IF($AA$9,EXP((AX252/AL251)*(AU255-1)-LN(AU255-AL251)-AL250*(2*AY252/AL250-AX252/AL251)*LN((AU255+2.41421536*AL251)/(AU255-0.41421536*AL251))/(AL251*2.82842713)      ),1)</f>
        <v>0.35283746671517546</v>
      </c>
    </row>
    <row r="253" spans="16:52" x14ac:dyDescent="0.25">
      <c r="P253" s="78">
        <v>4</v>
      </c>
      <c r="Q253" s="60"/>
      <c r="R253" s="60"/>
      <c r="S253" s="60">
        <f>$Z$10*$BJ$37/AZ253</f>
        <v>1.8033675534739762E-2</v>
      </c>
      <c r="T253" s="61">
        <f>S253/S260</f>
        <v>1.8034128292763674E-2</v>
      </c>
      <c r="U253" s="62"/>
      <c r="V253" s="62"/>
      <c r="W253" s="60"/>
      <c r="X253" s="63"/>
      <c r="Y253" s="61"/>
      <c r="Z253" s="86">
        <f>SQRT($W$37*VLOOKUP(Z249,$P$34:$W$43,8))*(1-$Q$23)*T241*VLOOKUP(Z249,P238:T247,5)</f>
        <v>2.1909870531869238E-3</v>
      </c>
      <c r="AA253" s="60">
        <f>SQRT($W$37*VLOOKUP(AA249,$P$34:$W$43,8))*(1-$R$23)*T241*VLOOKUP(AA249,P238:T247,5)</f>
        <v>1.2909056568782165E-3</v>
      </c>
      <c r="AB253" s="60">
        <f>SQRT($W$37*VLOOKUP(AB249,$P$34:$W$43,8))*(1-$S$23)*T241*VLOOKUP(AB249,P238:T247,5)</f>
        <v>8.7318367572409596E-4</v>
      </c>
      <c r="AC253" s="60">
        <f>SQRT($W$37*VLOOKUP(AC249,$P$34:$W$43,8))*(1-$T$23)*T241*VLOOKUP(AC249,P238:T247,5)</f>
        <v>6.0525343879495072E-4</v>
      </c>
      <c r="AD253" s="60">
        <f>SQRT($W$37*VLOOKUP(AD249,$P$34:$W$43,8))*(1-$U$23)*T241*VLOOKUP(AD249,P238:T247,5)</f>
        <v>5.9458334195453043E-4</v>
      </c>
      <c r="AE253" s="60">
        <f>SQRT($W$37*VLOOKUP(AE249,$P$34:$W$43,8))*(1-$V$23)*T241*VLOOKUP(AE249,P238:T247,5)</f>
        <v>3.2828030493254701E-4</v>
      </c>
      <c r="AF253" s="60">
        <f>SQRT($W$37*VLOOKUP(AF249,$P$34:$W$43,8))*(1-$W$23)*T241*VLOOKUP(AF249,P238:T247,5)</f>
        <v>2.6404950793515024E-3</v>
      </c>
      <c r="AG253" s="60">
        <f>SQRT($W$37*VLOOKUP(AG249,$P$34:$W$43,8))*(1-$X$23)*T241*VLOOKUP(AG249,P238:T247,5)</f>
        <v>1.5206790115948237E-3</v>
      </c>
      <c r="AH253" s="60">
        <f>SQRT($W$37*VLOOKUP(AH249,$P$34:$W$43,8))*(1-$Y$23)*T241*VLOOKUP(AH249,P238:T247,5)</f>
        <v>1.0157587289543199E-3</v>
      </c>
      <c r="AI253" s="87">
        <f>SQRT($W$37*VLOOKUP(AI249,$P$34:$W$43,8))*(1-$Z$23)*T241*VLOOKUP(AI249,P238:T247,5)</f>
        <v>1.3904597637825367E-3</v>
      </c>
      <c r="AJ253" s="89">
        <f>$X$37*T241</f>
        <v>1.3054330912416876E-6</v>
      </c>
      <c r="AK253" s="59" t="s">
        <v>570</v>
      </c>
      <c r="AL253" s="60">
        <f>AL251-1</f>
        <v>-0.89137003670822346</v>
      </c>
      <c r="AM253" s="61"/>
      <c r="AN253" s="66"/>
      <c r="AO253" s="61"/>
      <c r="AP253" s="61"/>
      <c r="AQ253" s="50"/>
      <c r="AR253" s="65"/>
      <c r="AS253" s="65"/>
      <c r="AT253" s="65"/>
      <c r="AU253" s="65"/>
      <c r="AV253" s="81"/>
      <c r="AW253" s="59">
        <v>4</v>
      </c>
      <c r="AX253" s="61">
        <f t="shared" si="56"/>
        <v>0.25569541720662459</v>
      </c>
      <c r="AY253" s="61">
        <f>SUMPRODUCT(T238:T247,$BA$34:$BA$43)</f>
        <v>1.0005381486568257</v>
      </c>
      <c r="AZ253" s="68">
        <f>IF($AA$10,EXP((AX253/AL251)*(AU255-1)-LN(AU255-AL251)-AL250*(2*AY253/AL250-AX253/AL251)*LN((AU255+2.41421536*AL251)/(AU255-0.41421536*AL251))/(AL251*2.82842713)      ),1)</f>
        <v>0.24791092238204163</v>
      </c>
    </row>
    <row r="254" spans="16:52" x14ac:dyDescent="0.25">
      <c r="P254" s="78">
        <v>5</v>
      </c>
      <c r="Q254" s="60"/>
      <c r="R254" s="60"/>
      <c r="S254" s="60">
        <f>$Z$11*$BJ$38/AZ254</f>
        <v>1.8327380261068216E-2</v>
      </c>
      <c r="T254" s="61">
        <f>S254/S260</f>
        <v>1.8327840392917349E-2</v>
      </c>
      <c r="U254" s="62"/>
      <c r="V254" s="62"/>
      <c r="W254" s="60"/>
      <c r="X254" s="63"/>
      <c r="Y254" s="61"/>
      <c r="Z254" s="86">
        <f>SQRT($W$38*VLOOKUP(Z249,$P$34:$W$43,8))*(1-$Q$24)*T242*VLOOKUP(Z249,P238:T247,5)</f>
        <v>2.1246810644364404E-3</v>
      </c>
      <c r="AA254" s="60">
        <f>SQRT($W$38*VLOOKUP(AA249,$P$34:$W$43,8))*(1-$R$24)*T242*VLOOKUP(AA249,P238:T247,5)</f>
        <v>1.4116529209627973E-3</v>
      </c>
      <c r="AB254" s="60">
        <f>SQRT($W$38*VLOOKUP(AB249,$P$34:$W$43,8))*(1-$S$24)*T242*VLOOKUP(AB249,P238:T247,5)</f>
        <v>8.669963971098864E-4</v>
      </c>
      <c r="AC254" s="60">
        <f>SQRT($W$38*VLOOKUP(AC249,$P$34:$W$43,8))*(1-$T$24)*T242*VLOOKUP(AC249,P238:T247,5)</f>
        <v>5.9458334195453054E-4</v>
      </c>
      <c r="AD254" s="60">
        <f>SQRT($W$38*VLOOKUP(AD249,$P$34:$W$43,8))*(1-$U$24)*T242*VLOOKUP(AD249,P238:T247,5)</f>
        <v>5.8363434887099934E-4</v>
      </c>
      <c r="AE254" s="60">
        <f>SQRT($W$38*VLOOKUP(AE249,$P$34:$W$43,8))*(1-$V$24)*T242*VLOOKUP(AE249,P238:T247,5)</f>
        <v>3.4812533506464673E-4</v>
      </c>
      <c r="AF254" s="60">
        <f>SQRT($W$38*VLOOKUP(AF249,$P$34:$W$43,8))*(1-$W$24)*T242*VLOOKUP(AF249,P238:T247,5)</f>
        <v>2.5272400418591776E-3</v>
      </c>
      <c r="AG254" s="60">
        <f>SQRT($W$38*VLOOKUP(AG249,$P$34:$W$43,8))*(1-$X$24)*T242*VLOOKUP(AG249,P238:T247,5)</f>
        <v>1.516188563564911E-3</v>
      </c>
      <c r="AH254" s="60">
        <f>SQRT($W$38*VLOOKUP(AH249,$P$34:$W$43,8))*(1-$Y$24)*T242*VLOOKUP(AH249,P238:T247,5)</f>
        <v>9.5017353374111479E-4</v>
      </c>
      <c r="AI254" s="87">
        <f>SQRT($W$38*VLOOKUP(AI249,$P$34:$W$43,8))*(1-$Z$24)*T242*VLOOKUP(AI249,P238:T247,5)</f>
        <v>1.5040768840137628E-3</v>
      </c>
      <c r="AJ254" s="89">
        <f>$X$38*T242</f>
        <v>1.3263949573566864E-6</v>
      </c>
      <c r="AK254" s="59" t="s">
        <v>571</v>
      </c>
      <c r="AL254" s="60">
        <f>AL250-3*AL251*AL251-2*AL251</f>
        <v>0.14807811114409575</v>
      </c>
      <c r="AM254" s="61" t="s">
        <v>584</v>
      </c>
      <c r="AN254" s="66" t="s">
        <v>585</v>
      </c>
      <c r="AO254" s="61">
        <f>AL257^2/AL258^3</f>
        <v>6.4199940361291352</v>
      </c>
      <c r="AP254" s="61"/>
      <c r="AQ254" s="50"/>
      <c r="AR254" s="65"/>
      <c r="AS254" s="65"/>
      <c r="AT254" s="65"/>
      <c r="AU254" s="65"/>
      <c r="AV254" s="81"/>
      <c r="AW254" s="59">
        <v>5</v>
      </c>
      <c r="AX254" s="61">
        <f t="shared" si="56"/>
        <v>0.25563778751671645</v>
      </c>
      <c r="AY254" s="61">
        <f>SUMPRODUCT(T238:T247,$BB$34:$BB$43)</f>
        <v>0.98266691384493532</v>
      </c>
      <c r="AZ254" s="68">
        <f>IF($AA$11,EXP((AX254/AL251)*(AU255-1)-LN(AU255-AL251)-AL250*(2*AY254/AL250-AX254/AL251)*LN((AU255+2.41421536*AL251)/(AU255-0.41421536*AL251))/(AL251*2.82842713)      ),1)</f>
        <v>0.25856391091984587</v>
      </c>
    </row>
    <row r="255" spans="16:52" x14ac:dyDescent="0.25">
      <c r="P255" s="78">
        <v>6</v>
      </c>
      <c r="Q255" s="60"/>
      <c r="R255" s="60"/>
      <c r="S255" s="60">
        <f>$Z$12*$BJ$39/AZ255</f>
        <v>8.6700367306296773E-3</v>
      </c>
      <c r="T255" s="61">
        <f>S255/S260</f>
        <v>8.6702544027669991E-3</v>
      </c>
      <c r="U255" s="62"/>
      <c r="V255" s="62"/>
      <c r="W255" s="60"/>
      <c r="X255" s="63"/>
      <c r="Y255" s="61"/>
      <c r="Z255" s="86">
        <f>SQRT($W$39*VLOOKUP(Z249,$P$34:$W$43,8))*(1-$Q$25)*T243*VLOOKUP(Z249,P238:T247,5)</f>
        <v>1.2707081712908857E-3</v>
      </c>
      <c r="AA255" s="60">
        <f>SQRT($W$39*VLOOKUP(AA249,$P$34:$W$43,8))*(1-$R$25)*T243*VLOOKUP(AA249,P238:T247,5)</f>
        <v>8.2989256168668267E-4</v>
      </c>
      <c r="AB255" s="60">
        <f>SQRT($W$39*VLOOKUP(AB249,$P$34:$W$43,8))*(1-$S$25)*T243*VLOOKUP(AB249,P238:T247,5)</f>
        <v>4.9944129604702835E-4</v>
      </c>
      <c r="AC255" s="60">
        <f>SQRT($W$39*VLOOKUP(AC249,$P$34:$W$43,8))*(1-$T$25)*T243*VLOOKUP(AC249,P238:T247,5)</f>
        <v>3.2828030493254706E-4</v>
      </c>
      <c r="AD255" s="60">
        <f>SQRT($W$39*VLOOKUP(AD249,$P$34:$W$43,8))*(1-$U$25)*T243*VLOOKUP(AD249,P238:T247,5)</f>
        <v>3.4812533506464678E-4</v>
      </c>
      <c r="AE255" s="60">
        <f>SQRT($W$39*VLOOKUP(AE249,$P$34:$W$43,8))*(1-$V$25)*T243*VLOOKUP(AE249,P238:T247,5)</f>
        <v>2.0764927415308702E-4</v>
      </c>
      <c r="AF255" s="60">
        <f>SQRT($W$39*VLOOKUP(AF249,$P$34:$W$43,8))*(1-$W$25)*T243*VLOOKUP(AF249,P238:T247,5)</f>
        <v>1.6642911570528582E-3</v>
      </c>
      <c r="AG255" s="60">
        <f>SQRT($W$39*VLOOKUP(AG249,$P$34:$W$43,8))*(1-$X$25)*T243*VLOOKUP(AG249,P238:T247,5)</f>
        <v>9.0211293012727181E-4</v>
      </c>
      <c r="AH255" s="60">
        <f>SQRT($W$39*VLOOKUP(AH249,$P$34:$W$43,8))*(1-$Y$25)*T243*VLOOKUP(AH249,P238:T247,5)</f>
        <v>5.5747671199520303E-4</v>
      </c>
      <c r="AI255" s="87">
        <f>SQRT($W$39*VLOOKUP(AI249,$P$34:$W$43,8))*(1-$Z$25)*T243*VLOOKUP(AI249,P238:T247,5)</f>
        <v>8.9714950846050002E-4</v>
      </c>
      <c r="AJ255" s="89">
        <f>$X$39*T243</f>
        <v>7.8057230964775121E-7</v>
      </c>
      <c r="AK255" s="59" t="s">
        <v>572</v>
      </c>
      <c r="AL255" s="60">
        <f>-1*AL250*AL251+AL251^2+AL251^3</f>
        <v>-3.0449957714919085E-2</v>
      </c>
      <c r="AM255" s="61"/>
      <c r="AN255" s="66" t="s">
        <v>586</v>
      </c>
      <c r="AO255" s="61" t="e">
        <f>SQRT(1-AO254)/SQRT(AO254)*AL257/ABS(AL257)</f>
        <v>#NUM!</v>
      </c>
      <c r="AP255" s="61"/>
      <c r="AQ255" s="50"/>
      <c r="AR255" s="65"/>
      <c r="AS255" s="65"/>
      <c r="AT255" s="65" t="s">
        <v>589</v>
      </c>
      <c r="AU255" s="61">
        <f>AU250</f>
        <v>0.74780447779406267</v>
      </c>
      <c r="AV255" s="81"/>
      <c r="AW255" s="59">
        <v>6</v>
      </c>
      <c r="AX255" s="61">
        <f t="shared" si="56"/>
        <v>0.31801295394703216</v>
      </c>
      <c r="AY255" s="61">
        <f>SUMPRODUCT(T238:T247,$BC$34:$BC$43)</f>
        <v>1.2544843884163071</v>
      </c>
      <c r="AZ255" s="68">
        <f>IF($AA$12,EXP((AX255/AL251)*(AU255-1)-LN(AU255-AL251)-AL250*(2*AY255/AL250-AX255/AL251)*LN((AU255+2.41421536*AL251)/(AU255-0.41421536*AL251))/(AL251*2.82842713)      ),1)</f>
        <v>0.15450699256656653</v>
      </c>
    </row>
    <row r="256" spans="16:52" x14ac:dyDescent="0.25">
      <c r="P256" s="78">
        <v>7</v>
      </c>
      <c r="Q256" s="60"/>
      <c r="R256" s="60"/>
      <c r="S256" s="60">
        <f>$Z$13*$BJ$40/AZ256</f>
        <v>0.39262017925715159</v>
      </c>
      <c r="T256" s="61">
        <f>S256/S260</f>
        <v>0.39263003647877931</v>
      </c>
      <c r="U256" s="62"/>
      <c r="V256" s="62"/>
      <c r="W256" s="60"/>
      <c r="X256" s="63"/>
      <c r="Y256" s="61"/>
      <c r="Z256" s="86">
        <f>SQRT($W$40*VLOOKUP(Z249,$P$34:$W$43,8))*(1-$Q$26)*T244*VLOOKUP(Z249,P238:T247,5)</f>
        <v>1.0202201773853815E-2</v>
      </c>
      <c r="AA256" s="60">
        <f>SQRT($W$40*VLOOKUP(AA249,$P$34:$W$43,8))*(1-$R$26)*T244*VLOOKUP(AA249,P238:T247,5)</f>
        <v>6.4227893450488419E-3</v>
      </c>
      <c r="AB256" s="60">
        <f>SQRT($W$40*VLOOKUP(AB249,$P$34:$W$43,8))*(1-$S$26)*T244*VLOOKUP(AB249,P238:T247,5)</f>
        <v>3.8003848239420391E-3</v>
      </c>
      <c r="AC256" s="60">
        <f>SQRT($W$40*VLOOKUP(AC249,$P$34:$W$43,8))*(1-$T$26)*T244*VLOOKUP(AC249,P238:T247,5)</f>
        <v>2.6404950793515024E-3</v>
      </c>
      <c r="AD256" s="60">
        <f>SQRT($W$40*VLOOKUP(AD249,$P$34:$W$43,8))*(1-$U$26)*T244*VLOOKUP(AD249,P238:T247,5)</f>
        <v>2.5272400418591781E-3</v>
      </c>
      <c r="AE256" s="60">
        <f>SQRT($W$40*VLOOKUP(AE249,$P$34:$W$43,8))*(1-$V$26)*T244*VLOOKUP(AE249,P238:T247,5)</f>
        <v>1.6642911570528584E-3</v>
      </c>
      <c r="AF256" s="60">
        <f>SQRT($W$40*VLOOKUP(AF249,$P$34:$W$43,8))*(1-$W$26)*T244*VLOOKUP(AF249,P238:T247,5)</f>
        <v>1.3609989956532939E-2</v>
      </c>
      <c r="AG256" s="60">
        <f>SQRT($W$40*VLOOKUP(AG249,$P$34:$W$43,8))*(1-$X$26)*T244*VLOOKUP(AG249,P238:T247,5)</f>
        <v>8.4615510267935703E-3</v>
      </c>
      <c r="AH256" s="60">
        <f>SQRT($W$40*VLOOKUP(AH249,$P$34:$W$43,8))*(1-$Y$26)*T244*VLOOKUP(AH249,P238:T247,5)</f>
        <v>3.9656003854334062E-3</v>
      </c>
      <c r="AI256" s="87">
        <f>SQRT($W$40*VLOOKUP(AI249,$P$34:$W$43,8))*(1-$Z$26)*T244*VLOOKUP(AI249,P238:T247,5)</f>
        <v>6.6414779421087892E-3</v>
      </c>
      <c r="AJ256" s="89">
        <f>$X$40*T244</f>
        <v>9.442688225015323E-6</v>
      </c>
      <c r="AK256" s="82"/>
      <c r="AL256" s="65"/>
      <c r="AM256" s="61"/>
      <c r="AN256" s="66" t="s">
        <v>587</v>
      </c>
      <c r="AO256" s="61" t="e">
        <f>IF(ATAN(AO255)&lt;0,ATAN(AO255)+PI(),ATAN(AO255))</f>
        <v>#NUM!</v>
      </c>
      <c r="AP256" s="61"/>
      <c r="AQ256" s="50"/>
      <c r="AR256" s="65"/>
      <c r="AS256" s="65"/>
      <c r="AT256" s="65"/>
      <c r="AU256" s="65"/>
      <c r="AV256" s="81"/>
      <c r="AW256" s="59">
        <v>7</v>
      </c>
      <c r="AX256" s="61">
        <f t="shared" si="56"/>
        <v>8.4952370925032716E-2</v>
      </c>
      <c r="AY256" s="61">
        <f>SUMPRODUCT(T238:T247,$BD$34:$BD$43)</f>
        <v>0.2212296315506998</v>
      </c>
      <c r="AZ256" s="68">
        <f>IF($AA$13,EXP((AX256/AL251)*(AU255-1)-LN(AU255-AL251)-AL250*(2*AY256/AL250-AX256/AL251)*LN((AU255+2.41421536*AL251)/(AU255-0.41421536*AL251))/(AL251*2.82842713)      ),1)</f>
        <v>1.102963540187291</v>
      </c>
    </row>
    <row r="257" spans="16:52" x14ac:dyDescent="0.25">
      <c r="P257" s="78">
        <v>8</v>
      </c>
      <c r="Q257" s="60"/>
      <c r="R257" s="60"/>
      <c r="S257" s="60">
        <f>$Z$14*$BJ$41/AZ257</f>
        <v>0.11180146225058347</v>
      </c>
      <c r="T257" s="61">
        <f>S257/S260</f>
        <v>0.1118042691664017</v>
      </c>
      <c r="U257" s="62"/>
      <c r="V257" s="62"/>
      <c r="W257" s="60"/>
      <c r="X257" s="63"/>
      <c r="Y257" s="61"/>
      <c r="Z257" s="86">
        <f>SQRT($W$41*VLOOKUP(Z249,$P$34:$W$43,8))*(1-$Q$27)*T245*VLOOKUP(Z249,P238:T247,5)</f>
        <v>5.8454755515406206E-3</v>
      </c>
      <c r="AA257" s="60">
        <f>SQRT($W$41*VLOOKUP(AA249,$P$34:$W$43,8))*(1-$R$27)*T245*VLOOKUP(AA249,P238:T247,5)</f>
        <v>3.5923381375111336E-3</v>
      </c>
      <c r="AB257" s="60">
        <f>SQRT($W$41*VLOOKUP(AB249,$P$34:$W$43,8))*(1-$S$27)*T245*VLOOKUP(AB249,P238:T247,5)</f>
        <v>2.2244731378840729E-3</v>
      </c>
      <c r="AC257" s="60">
        <f>SQRT($W$41*VLOOKUP(AC249,$P$34:$W$43,8))*(1-$T$27)*T245*VLOOKUP(AC249,P238:T247,5)</f>
        <v>1.5206790115948237E-3</v>
      </c>
      <c r="AD257" s="60">
        <f>SQRT($W$41*VLOOKUP(AD249,$P$34:$W$43,8))*(1-$U$27)*T245*VLOOKUP(AD249,P238:T247,5)</f>
        <v>1.516188563564911E-3</v>
      </c>
      <c r="AE257" s="60">
        <f>SQRT($W$41*VLOOKUP(AE249,$P$34:$W$43,8))*(1-$V$27)*T245*VLOOKUP(AE249,P238:T247,5)</f>
        <v>9.0211293012727191E-4</v>
      </c>
      <c r="AF257" s="60">
        <f>SQRT($W$41*VLOOKUP(AF249,$P$34:$W$43,8))*(1-$W$27)*T245*VLOOKUP(AF249,P238:T247,5)</f>
        <v>8.4615510267935685E-3</v>
      </c>
      <c r="AG257" s="60">
        <f>SQRT($W$41*VLOOKUP(AG249,$P$34:$W$43,8))*(1-$X$27)*T245*VLOOKUP(AG249,P238:T247,5)</f>
        <v>5.0862797721811697E-3</v>
      </c>
      <c r="AH257" s="60">
        <f>SQRT($W$41*VLOOKUP(AH249,$P$34:$W$43,8))*(1-$Y$27)*T245*VLOOKUP(AH249,P238:T247,5)</f>
        <v>2.6577699208489595E-3</v>
      </c>
      <c r="AI257" s="87">
        <f>SQRT($W$41*VLOOKUP(AI249,$P$34:$W$43,8))*(1-$Z$27)*T245*VLOOKUP(AI249,P238:T247,5)</f>
        <v>4.1950739600942182E-3</v>
      </c>
      <c r="AJ257" s="89">
        <f>$X$41*T245</f>
        <v>2.9825227426678808E-6</v>
      </c>
      <c r="AK257" s="59" t="s">
        <v>582</v>
      </c>
      <c r="AL257" s="61">
        <f>AL253*AL254/6-AL255/2-AL253^3/27</f>
        <v>1.9456974088755026E-2</v>
      </c>
      <c r="AM257" s="61"/>
      <c r="AN257" s="66" t="s">
        <v>573</v>
      </c>
      <c r="AO257" s="61" t="e">
        <f>2*SQRT(AL258)*COS(AO256/3)-AL253/3</f>
        <v>#NUM!</v>
      </c>
      <c r="AP257" s="69" t="e">
        <f>AO257^3+AL253*AO257^2+AL254*AO257+AL255</f>
        <v>#NUM!</v>
      </c>
      <c r="AQ257" s="50"/>
      <c r="AR257" s="65"/>
      <c r="AS257" s="65"/>
      <c r="AT257" s="65"/>
      <c r="AU257" s="65"/>
      <c r="AV257" s="81"/>
      <c r="AW257" s="59">
        <v>8</v>
      </c>
      <c r="AX257" s="61">
        <f t="shared" si="56"/>
        <v>9.4229912225680806E-2</v>
      </c>
      <c r="AY257" s="61">
        <f>SUMPRODUCT(T238:T247,$BE$34:$BE$43)</f>
        <v>0.46666634486799596</v>
      </c>
      <c r="AZ257" s="68">
        <f>IF($AA$14,EXP((AX257/AL251)*(AU255-1)-LN(AU255-AL251)-AL250*(2*AY257/AL250-AX257/AL251)*LN((AU255+2.41421536*AL251)/(AU255-0.41421536*AL251))/(AL251*2.82842713)      ),1)</f>
        <v>0.62966482910818011</v>
      </c>
    </row>
    <row r="258" spans="16:52" x14ac:dyDescent="0.25">
      <c r="P258" s="78">
        <v>9</v>
      </c>
      <c r="Q258" s="60"/>
      <c r="R258" s="60"/>
      <c r="S258" s="60">
        <f>$Z$15*$BJ$42/AZ258</f>
        <v>5.5503222722564027E-2</v>
      </c>
      <c r="T258" s="61">
        <f>S258/S260</f>
        <v>5.5504616200526533E-2</v>
      </c>
      <c r="U258" s="62"/>
      <c r="V258" s="62" t="s">
        <v>592</v>
      </c>
      <c r="W258" s="60"/>
      <c r="X258" s="63"/>
      <c r="Y258" s="61"/>
      <c r="Z258" s="86">
        <f>SQRT($W$42*VLOOKUP(Z249,$P$34:$W$43,8))*(1-$Q$28)*T246*VLOOKUP(Z249,P238:T247,5)</f>
        <v>3.4135278797563272E-3</v>
      </c>
      <c r="AA258" s="60">
        <f>SQRT($W$42*VLOOKUP(AA249,$P$34:$W$43,8))*(1-$R$28)*T246*VLOOKUP(AA249,P238:T247,5)</f>
        <v>2.1968813516631859E-3</v>
      </c>
      <c r="AB258" s="60">
        <f>SQRT($W$42*VLOOKUP(AB249,$P$34:$W$43,8))*(1-$S$28)*T246*VLOOKUP(AB249,P238:T247,5)</f>
        <v>1.3411721146806247E-3</v>
      </c>
      <c r="AC258" s="60">
        <f>SQRT($W$42*VLOOKUP(AC249,$P$34:$W$43,8))*(1-$T$28)*T246*VLOOKUP(AC249,P238:T247,5)</f>
        <v>1.0157587289543199E-3</v>
      </c>
      <c r="AD258" s="60">
        <f>SQRT($W$42*VLOOKUP(AD249,$P$34:$W$43,8))*(1-$U$28)*T246*VLOOKUP(AD249,P238:T247,5)</f>
        <v>9.501735337411149E-4</v>
      </c>
      <c r="AE258" s="60">
        <f>SQRT($W$42*VLOOKUP(AE249,$P$34:$W$43,8))*(1-$V$28)*T246*VLOOKUP(AE249,P238:T247,5)</f>
        <v>5.5747671199520292E-4</v>
      </c>
      <c r="AF258" s="60">
        <f>SQRT($W$42*VLOOKUP(AF249,$P$34:$W$43,8))*(1-$W$28)*T246*VLOOKUP(AF249,P238:T247,5)</f>
        <v>3.9656003854334062E-3</v>
      </c>
      <c r="AG258" s="60">
        <f>SQRT($W$42*VLOOKUP(AG249,$P$34:$W$43,8))*(1-$X$28)*T246*VLOOKUP(AG249,P238:T247,5)</f>
        <v>2.6577699208489595E-3</v>
      </c>
      <c r="AH258" s="60">
        <f>SQRT($W$42*VLOOKUP(AH249,$P$34:$W$43,8))*(1-$Y$28)*T246*VLOOKUP(AH249,P238:T247,5)</f>
        <v>1.7046839048136986E-3</v>
      </c>
      <c r="AI258" s="87">
        <f>SQRT($W$42*VLOOKUP(AI249,$P$34:$W$43,8))*(1-$Z$28)*T246*VLOOKUP(AI249,P238:T247,5)</f>
        <v>2.5705233022856135E-3</v>
      </c>
      <c r="AJ258" s="89">
        <f>$X$42*T246</f>
        <v>1.4993384595599854E-6</v>
      </c>
      <c r="AK258" s="59" t="s">
        <v>558</v>
      </c>
      <c r="AL258" s="61">
        <f>AL253^2/9-AL254/3</f>
        <v>3.8922912100992489E-2</v>
      </c>
      <c r="AM258" s="61"/>
      <c r="AN258" s="66" t="s">
        <v>574</v>
      </c>
      <c r="AO258" s="61" t="e">
        <f>2*SQRT(AL258)*COS((AO256+2*PI())/3)-AL253/3</f>
        <v>#NUM!</v>
      </c>
      <c r="AP258" s="69" t="e">
        <f>AO258^3+AO258^2*AL253+AO258*AL254+AL255</f>
        <v>#NUM!</v>
      </c>
      <c r="AQ258" s="50"/>
      <c r="AR258" s="65"/>
      <c r="AS258" s="50"/>
      <c r="AT258" s="65"/>
      <c r="AU258" s="65"/>
      <c r="AV258" s="81"/>
      <c r="AW258" s="59">
        <v>9</v>
      </c>
      <c r="AX258" s="61">
        <f t="shared" si="56"/>
        <v>9.5418812217132221E-2</v>
      </c>
      <c r="AY258" s="61">
        <f>SUMPRODUCT(T238:T247,$BF$34:$BF$43)</f>
        <v>0.53195751104473543</v>
      </c>
      <c r="AZ258" s="68">
        <f>IF($AA$15,EXP((AX258/AL251)*(AU255-1)-LN(AU255-AL251)-AL250*(2*AY258/AL250-AX258/AL251)*LN((AU255+2.41421536*AL251)/(AU255-0.41421536*AL251))/(AL251*2.82842713)      ),1)</f>
        <v>0.54102457207881882</v>
      </c>
    </row>
    <row r="259" spans="16:52" x14ac:dyDescent="0.25">
      <c r="P259" s="78">
        <v>10</v>
      </c>
      <c r="Q259" s="60"/>
      <c r="R259" s="60"/>
      <c r="S259" s="60">
        <f>$Z$16*$BJ$43/AZ259</f>
        <v>8.8838041117610025E-2</v>
      </c>
      <c r="T259" s="61">
        <f>S259/S260</f>
        <v>8.8840271507963184E-2</v>
      </c>
      <c r="U259" s="62"/>
      <c r="V259" s="96">
        <f>ABS(S248-S260)</f>
        <v>9.2037488741425477E-14</v>
      </c>
      <c r="W259" s="60"/>
      <c r="X259" s="63"/>
      <c r="Y259" s="61"/>
      <c r="Z259" s="86">
        <f>SQRT($W$43*VLOOKUP(Z249,$P$34:$W$43,8))*(1-$Q$29)*T247*VLOOKUP(Z249,P238:T247,5)</f>
        <v>5.4985286857685686E-3</v>
      </c>
      <c r="AA259" s="60">
        <f>SQRT($W$43*VLOOKUP(AA249,$P$34:$W$43,8))*(1-$R$29)*T247*VLOOKUP(AA249,P238:T247,5)</f>
        <v>3.5815789725184327E-3</v>
      </c>
      <c r="AB259" s="60">
        <f>SQRT($W$43*VLOOKUP(AB249,$P$34:$W$43,8))*(1-$S$29)*T247*VLOOKUP(AB249,P238:T247,5)</f>
        <v>2.2170328681828575E-3</v>
      </c>
      <c r="AC259" s="60">
        <f>SQRT($W$43*VLOOKUP(AC249,$P$34:$W$43,8))*(1-$T$29)*T247*VLOOKUP(AC249,P238:T247,5)</f>
        <v>1.3904597637825367E-3</v>
      </c>
      <c r="AD259" s="60">
        <f>SQRT($W$43*VLOOKUP(AD249,$P$34:$W$43,8))*(1-$U$29)*T247*VLOOKUP(AD249,P238:T247,5)</f>
        <v>1.5040768840137628E-3</v>
      </c>
      <c r="AE259" s="60">
        <f>SQRT($W$43*VLOOKUP(AE249,$P$34:$W$43,8))*(1-$V$29)*T247*VLOOKUP(AE249,P238:T247,5)</f>
        <v>8.9714950846050013E-4</v>
      </c>
      <c r="AF259" s="60">
        <f>SQRT($W$43*VLOOKUP(AF249,$P$34:$W$43,8))*(1-$W$29)*T247*VLOOKUP(AF249,P238:T247,5)</f>
        <v>6.6414779421087892E-3</v>
      </c>
      <c r="AG259" s="60">
        <f>SQRT($W$43*VLOOKUP(AG249,$P$34:$W$43,8))*(1-$X$29)*T247*VLOOKUP(AG249,P238:T247,5)</f>
        <v>4.1950739600942182E-3</v>
      </c>
      <c r="AH259" s="60">
        <f>SQRT($W$43*VLOOKUP(AH249,$P$34:$W$43,8))*(1-$Y$29)*T247*VLOOKUP(AH249,P238:T247,5)</f>
        <v>2.5705233022856135E-3</v>
      </c>
      <c r="AI259" s="87">
        <f>SQRT($W$43*VLOOKUP(AI249,$P$34:$W$43,8))*(1-$Z$29)*T247*VLOOKUP(AI249,P238:T247,5)</f>
        <v>3.8761379918791838E-3</v>
      </c>
      <c r="AJ259" s="89">
        <f>$X$43*T247</f>
        <v>3.2226691067677863E-6</v>
      </c>
      <c r="AK259" s="59" t="s">
        <v>72</v>
      </c>
      <c r="AL259" s="63">
        <f>AL257^2-AL258^3</f>
        <v>3.1960589795408569E-4</v>
      </c>
      <c r="AM259" s="61"/>
      <c r="AN259" s="66" t="s">
        <v>575</v>
      </c>
      <c r="AO259" s="61" t="e">
        <f>2*SQRT(AL258)*COS((AO256+4*PI())/3)-AL253/3</f>
        <v>#NUM!</v>
      </c>
      <c r="AP259" s="69" t="e">
        <f>AO259^3+AO259^2*AL253+AL254*AO259+AL255</f>
        <v>#NUM!</v>
      </c>
      <c r="AQ259" s="50"/>
      <c r="AR259" s="65"/>
      <c r="AS259" s="50"/>
      <c r="AT259" s="65"/>
      <c r="AU259" s="65"/>
      <c r="AV259" s="81"/>
      <c r="AW259" s="59">
        <v>10</v>
      </c>
      <c r="AX259" s="61">
        <f t="shared" si="56"/>
        <v>0.12813543860615031</v>
      </c>
      <c r="AY259" s="61">
        <f>SUMPRODUCT(T238:T247,$BG$34:$BG$43)</f>
        <v>0.52807929692579225</v>
      </c>
      <c r="AZ259" s="68">
        <f>IF($AA$16,EXP((AX259/AL251)*(AU255-1)-LN(AU255-AL251)-AL250*(2*AY259/AL250-AX259/AL251)*LN((AU255+2.41421536*AL251)/(AU255-0.41421536*AL251))/(AL251*2.82842713)      ),1)</f>
        <v>0.58355085269222073</v>
      </c>
    </row>
    <row r="260" spans="16:52" x14ac:dyDescent="0.25">
      <c r="P260" s="79"/>
      <c r="Q260" s="71"/>
      <c r="R260" s="71"/>
      <c r="S260" s="94">
        <f>SUM(S250:S259)</f>
        <v>0.99997489437711862</v>
      </c>
      <c r="T260" s="72">
        <f>SUM(T250:T259)</f>
        <v>0.99999999999999989</v>
      </c>
      <c r="U260" s="73"/>
      <c r="V260" s="73"/>
      <c r="W260" s="73"/>
      <c r="X260" s="73"/>
      <c r="Y260" s="73"/>
      <c r="Z260" s="70"/>
      <c r="AA260" s="73"/>
      <c r="AB260" s="73"/>
      <c r="AC260" s="73"/>
      <c r="AD260" s="73"/>
      <c r="AE260" s="73"/>
      <c r="AF260" s="73"/>
      <c r="AG260" s="73"/>
      <c r="AH260" s="73"/>
      <c r="AI260" s="88">
        <f>SUM(Z250:AI259)</f>
        <v>0.27651784272913765</v>
      </c>
      <c r="AJ260" s="91">
        <f>SUM(AJ250:AJ259)</f>
        <v>3.0752911031879059E-5</v>
      </c>
      <c r="AK260" s="70"/>
      <c r="AL260" s="73"/>
      <c r="AM260" s="74"/>
      <c r="AN260" s="75"/>
      <c r="AO260" s="74"/>
      <c r="AP260" s="74"/>
      <c r="AQ260" s="76"/>
      <c r="AR260" s="73"/>
      <c r="AS260" s="76"/>
      <c r="AT260" s="73"/>
      <c r="AU260" s="73"/>
      <c r="AV260" s="80"/>
      <c r="AW260" s="70"/>
      <c r="AX260" s="73"/>
      <c r="AY260" s="73"/>
      <c r="AZ260" s="80"/>
    </row>
    <row r="261" spans="16:52" x14ac:dyDescent="0.25">
      <c r="P261" s="92">
        <f>P249+1</f>
        <v>19</v>
      </c>
      <c r="Q261" s="55"/>
      <c r="R261" s="55"/>
      <c r="S261" s="55"/>
      <c r="T261" s="55" t="s">
        <v>560</v>
      </c>
      <c r="U261" s="56"/>
      <c r="V261" s="56"/>
      <c r="W261" s="57"/>
      <c r="X261" s="57"/>
      <c r="Y261" s="57"/>
      <c r="Z261" s="54">
        <v>1</v>
      </c>
      <c r="AA261" s="55">
        <v>2</v>
      </c>
      <c r="AB261" s="55">
        <v>3</v>
      </c>
      <c r="AC261" s="55">
        <v>4</v>
      </c>
      <c r="AD261" s="55">
        <v>5</v>
      </c>
      <c r="AE261" s="55">
        <v>6</v>
      </c>
      <c r="AF261" s="55">
        <v>7</v>
      </c>
      <c r="AG261" s="55">
        <v>8</v>
      </c>
      <c r="AH261" s="55">
        <v>9</v>
      </c>
      <c r="AI261" s="58">
        <v>10</v>
      </c>
      <c r="AJ261" s="90"/>
      <c r="AK261" s="54"/>
      <c r="AL261" s="55"/>
      <c r="AM261" s="55"/>
      <c r="AN261" s="55"/>
      <c r="AO261" s="55"/>
      <c r="AP261" s="55"/>
      <c r="AQ261" s="55"/>
      <c r="AR261" s="55"/>
      <c r="AS261" s="55"/>
      <c r="AT261" s="55"/>
      <c r="AU261" s="55"/>
      <c r="AV261" s="58"/>
      <c r="AW261" s="54"/>
      <c r="AX261" s="55" t="s">
        <v>565</v>
      </c>
      <c r="AY261" s="55" t="s">
        <v>577</v>
      </c>
      <c r="AZ261" s="58" t="s">
        <v>590</v>
      </c>
    </row>
    <row r="262" spans="16:52" x14ac:dyDescent="0.25">
      <c r="P262" s="78">
        <v>1</v>
      </c>
      <c r="Q262" s="60"/>
      <c r="R262" s="60"/>
      <c r="S262" s="60">
        <f>$Z$7*$BJ$34/AZ262</f>
        <v>0.19915685060873428</v>
      </c>
      <c r="T262" s="61">
        <f>S262/S272</f>
        <v>0.19916185069104275</v>
      </c>
      <c r="U262" s="62"/>
      <c r="V262" s="62"/>
      <c r="W262" s="60"/>
      <c r="X262" s="63"/>
      <c r="Y262" s="61"/>
      <c r="Z262" s="86">
        <f>SQRT($W$34*VLOOKUP(Z261,$P$34:$W$43,8))*(1-$Q$20)*T250*VLOOKUP(Z261,P250:T259,5)</f>
        <v>8.14651921302143E-3</v>
      </c>
      <c r="AA262" s="60">
        <f>SQRT($W$34*VLOOKUP(AA261,$P$34:$W$43,8))*(1-$R$20)*T250*VLOOKUP(AA261,P250:T259,5)</f>
        <v>5.2525622816408414E-3</v>
      </c>
      <c r="AB262" s="60">
        <f>SQRT($W$34*VLOOKUP(AB261,$P$34:$W$43,8))*(1-$S$20)*T250*VLOOKUP(AB261,P250:T259,5)</f>
        <v>3.1690969959995044E-3</v>
      </c>
      <c r="AC262" s="60">
        <f>SQRT($W$34*VLOOKUP(AC261,$P$34:$W$43,8))*(1-$T$20)*T250*VLOOKUP(AC261,P250:T259,5)</f>
        <v>2.1909874246497942E-3</v>
      </c>
      <c r="AD262" s="60">
        <f>SQRT($W$34*VLOOKUP(AD261,$P$34:$W$43,8))*(1-$U$20)*T250*VLOOKUP(AD261,P250:T259,5)</f>
        <v>2.1246814267261351E-3</v>
      </c>
      <c r="AE262" s="60">
        <f>SQRT($W$34*VLOOKUP(AE261,$P$34:$W$43,8))*(1-$V$20)*T250*VLOOKUP(AE261,P250:T259,5)</f>
        <v>1.2707084715068021E-3</v>
      </c>
      <c r="AF262" s="60">
        <f>SQRT($W$34*VLOOKUP(AF261,$P$34:$W$43,8))*(1-$W$20)*T250*VLOOKUP(AF261,P250:T259,5)</f>
        <v>1.0202200967913829E-2</v>
      </c>
      <c r="AG262" s="60">
        <f>SQRT($W$34*VLOOKUP(AG261,$P$34:$W$43,8))*(1-$X$20)*T250*VLOOKUP(AG261,P250:T259,5)</f>
        <v>5.8454755719367152E-3</v>
      </c>
      <c r="AH262" s="60">
        <f>SQRT($W$34*VLOOKUP(AH261,$P$34:$W$43,8))*(1-$Y$20)*T250*VLOOKUP(AH261,P250:T259,5)</f>
        <v>3.41352804234714E-3</v>
      </c>
      <c r="AI262" s="87">
        <f>SQRT($W$34*VLOOKUP(AI261,$P$34:$W$43,8))*(1-$Z$20)*T250*VLOOKUP(AI261,P250:T259,5)</f>
        <v>5.4985288496388661E-3</v>
      </c>
      <c r="AJ262" s="89">
        <f>$X$34*T250</f>
        <v>5.3379039514473501E-6</v>
      </c>
      <c r="AK262" s="59" t="s">
        <v>69</v>
      </c>
      <c r="AL262" s="60">
        <f>$Q$44*AI272*100000/($T$3*$AE$9)^2</f>
        <v>0.40073947291396367</v>
      </c>
      <c r="AM262" s="65" t="s">
        <v>583</v>
      </c>
      <c r="AN262" s="66" t="s">
        <v>573</v>
      </c>
      <c r="AO262" s="61">
        <f>(AL269+SQRT(AL271))^(1/3)+(AL269-SQRT(AL271))^(1/3)-AL265/3</f>
        <v>0.74780444932503976</v>
      </c>
      <c r="AP262" s="63">
        <f>AO262^3+AL265*AO262^2+AL266*AO262+AL267</f>
        <v>3.1225022567582528E-17</v>
      </c>
      <c r="AQ262" s="65" t="s">
        <v>573</v>
      </c>
      <c r="AR262" s="61">
        <f>IF(AL271&gt;=0,AO262,AO269)</f>
        <v>0.74780444932503976</v>
      </c>
      <c r="AS262" s="61">
        <f>IF(AR262&lt;AR263,AR263,AR262)</f>
        <v>0.74780444932503976</v>
      </c>
      <c r="AT262" s="61">
        <f>AS262</f>
        <v>0.74780444932503976</v>
      </c>
      <c r="AU262" s="67">
        <f>IF(AT262&lt;AT263,AT263,AT262)</f>
        <v>0.74780444932503976</v>
      </c>
      <c r="AV262" s="81"/>
      <c r="AW262" s="59">
        <v>1</v>
      </c>
      <c r="AX262" s="61">
        <f>AX250</f>
        <v>9.4673405543509462E-2</v>
      </c>
      <c r="AY262" s="61">
        <f>SUMPRODUCT(T250:T259,$AX$34:$AX$43)</f>
        <v>0.34283521055565486</v>
      </c>
      <c r="AZ262" s="68">
        <f>IF($AA$7,EXP((AX262/AL263)*(AU267-1)-LN(AU267-AL263)-AL262*(2*AY262/AL262-AX262/AL263)*LN((AU267+2.41421536*AL263)/(AU267-0.41421536*AL263))/(AL263*2.82842713)      ),1)</f>
        <v>0.84423498850148038</v>
      </c>
    </row>
    <row r="263" spans="16:52" x14ac:dyDescent="0.25">
      <c r="P263" s="78">
        <v>2</v>
      </c>
      <c r="Q263" s="60"/>
      <c r="R263" s="60"/>
      <c r="S263" s="60">
        <f>$Z$8*$BJ$35/AZ263</f>
        <v>7.3921925311879549E-2</v>
      </c>
      <c r="T263" s="61">
        <f>S263/S272</f>
        <v>7.3923781214449966E-2</v>
      </c>
      <c r="U263" s="62"/>
      <c r="V263" s="62"/>
      <c r="W263" s="60"/>
      <c r="X263" s="63"/>
      <c r="Y263" s="61"/>
      <c r="Z263" s="86">
        <f>SQRT($W$35*VLOOKUP(Z261,$P$34:$W$43,8))*(1-$Q$21)*T251*VLOOKUP(Z261,P250:T259,5)</f>
        <v>5.2525622816408423E-3</v>
      </c>
      <c r="AA263" s="60">
        <f>SQRT($W$35*VLOOKUP(AA261,$P$34:$W$43,8))*(1-$R$21)*T251*VLOOKUP(AA261,P250:T259,5)</f>
        <v>3.3691080141089072E-3</v>
      </c>
      <c r="AB263" s="60">
        <f>SQRT($W$35*VLOOKUP(AB261,$P$34:$W$43,8))*(1-$S$21)*T251*VLOOKUP(AB261,P250:T259,5)</f>
        <v>2.0646766881727893E-3</v>
      </c>
      <c r="AC263" s="60">
        <f>SQRT($W$35*VLOOKUP(AC261,$P$34:$W$43,8))*(1-$T$21)*T251*VLOOKUP(AC261,P250:T259,5)</f>
        <v>1.290905976613591E-3</v>
      </c>
      <c r="AD263" s="60">
        <f>SQRT($W$35*VLOOKUP(AD261,$P$34:$W$43,8))*(1-$U$21)*T251*VLOOKUP(AD261,P250:T259,5)</f>
        <v>1.411653271979495E-3</v>
      </c>
      <c r="AE263" s="60">
        <f>SQRT($W$35*VLOOKUP(AE261,$P$34:$W$43,8))*(1-$V$21)*T251*VLOOKUP(AE261,P250:T259,5)</f>
        <v>8.2989282260524048E-4</v>
      </c>
      <c r="AF263" s="60">
        <f>SQRT($W$35*VLOOKUP(AF261,$P$34:$W$43,8))*(1-$W$21)*T251*VLOOKUP(AF261,P250:T259,5)</f>
        <v>6.4227893395571315E-3</v>
      </c>
      <c r="AG263" s="60">
        <f>SQRT($W$35*VLOOKUP(AG261,$P$34:$W$43,8))*(1-$X$21)*T251*VLOOKUP(AG261,P250:T259,5)</f>
        <v>3.592338430756761E-3</v>
      </c>
      <c r="AH263" s="60">
        <f>SQRT($W$35*VLOOKUP(AH261,$P$34:$W$43,8))*(1-$Y$21)*T251*VLOOKUP(AH261,P250:T259,5)</f>
        <v>2.1968816279714538E-3</v>
      </c>
      <c r="AI263" s="87">
        <f>SQRT($W$35*VLOOKUP(AI261,$P$34:$W$43,8))*(1-$Z$21)*T251*VLOOKUP(AI261,P250:T259,5)</f>
        <v>3.5815793591291718E-3</v>
      </c>
      <c r="AJ263" s="89">
        <f>$X$35*T251</f>
        <v>2.9902239213690989E-6</v>
      </c>
      <c r="AK263" s="59" t="s">
        <v>65</v>
      </c>
      <c r="AL263" s="60">
        <f>AJ272*$Q$44*100000/($T$3*$AE$9)</f>
        <v>0.1086299659237782</v>
      </c>
      <c r="AM263" s="61"/>
      <c r="AN263" s="66" t="s">
        <v>574</v>
      </c>
      <c r="AO263" s="66" t="e">
        <f>1/0</f>
        <v>#DIV/0!</v>
      </c>
      <c r="AP263" s="61"/>
      <c r="AQ263" s="65" t="s">
        <v>574</v>
      </c>
      <c r="AR263" s="66">
        <f>IF(AL271&gt;=0,0,AO270)</f>
        <v>0</v>
      </c>
      <c r="AS263" s="61">
        <f>IF(AR262&lt;AR263,AR262,AR263)</f>
        <v>0</v>
      </c>
      <c r="AT263" s="61">
        <f>IF(AS263&lt;AS264,AS264,AS263)</f>
        <v>0</v>
      </c>
      <c r="AU263" s="67">
        <f>IF(AT262&lt;AT263,AT262,AT263)</f>
        <v>0</v>
      </c>
      <c r="AV263" s="81"/>
      <c r="AW263" s="59">
        <v>2</v>
      </c>
      <c r="AX263" s="61">
        <f t="shared" ref="AX263:AX271" si="57">AX251</f>
        <v>0.14288378647094405</v>
      </c>
      <c r="AY263" s="61">
        <f>SUMPRODUCT(T250:T259,$AY$34:$AY$43)</f>
        <v>0.58837650160932453</v>
      </c>
      <c r="AZ263" s="68">
        <f>IF($AA$8,EXP((AX263/AL263)*(AU267-1)-LN(AU267-AL263)-AL262*(2*AY263/AL262-AX263/AL263)*LN((AU267+2.41421536*AL263)/(AU267-0.41421536*AL263))/(AL263*2.82842713)      ),1)</f>
        <v>0.52152858767678301</v>
      </c>
    </row>
    <row r="264" spans="16:52" x14ac:dyDescent="0.25">
      <c r="P264" s="78">
        <v>3</v>
      </c>
      <c r="Q264" s="60"/>
      <c r="R264" s="60"/>
      <c r="S264" s="60">
        <f>$Z$9*$BJ$36/AZ264</f>
        <v>3.3102122932792494E-2</v>
      </c>
      <c r="T264" s="61">
        <f>S264/S272</f>
        <v>3.3102954003070735E-2</v>
      </c>
      <c r="U264" s="62"/>
      <c r="V264" s="62"/>
      <c r="W264" s="60"/>
      <c r="X264" s="63"/>
      <c r="Y264" s="61"/>
      <c r="Z264" s="86">
        <f>SQRT($W$36*VLOOKUP(Z261,$P$34:$W$43,8))*(1-$Q$22)*T252*VLOOKUP(Z261,P250:T259,5)</f>
        <v>3.1690969959995044E-3</v>
      </c>
      <c r="AA264" s="60">
        <f>SQRT($W$36*VLOOKUP(AA261,$P$34:$W$43,8))*(1-$R$22)*T252*VLOOKUP(AA261,P250:T259,5)</f>
        <v>2.0646766881727893E-3</v>
      </c>
      <c r="AB264" s="60">
        <f>SQRT($W$36*VLOOKUP(AB261,$P$34:$W$43,8))*(1-$S$22)*T252*VLOOKUP(AB261,P250:T259,5)</f>
        <v>1.2680756044118045E-3</v>
      </c>
      <c r="AC264" s="60">
        <f>SQRT($W$36*VLOOKUP(AC261,$P$34:$W$43,8))*(1-$T$22)*T252*VLOOKUP(AC261,P250:T259,5)</f>
        <v>8.7318395269686631E-4</v>
      </c>
      <c r="AD264" s="60">
        <f>SQRT($W$36*VLOOKUP(AD261,$P$34:$W$43,8))*(1-$U$22)*T252*VLOOKUP(AD261,P250:T259,5)</f>
        <v>8.669966729641025E-4</v>
      </c>
      <c r="AE264" s="60">
        <f>SQRT($W$36*VLOOKUP(AE261,$P$34:$W$43,8))*(1-$V$22)*T252*VLOOKUP(AE261,P250:T259,5)</f>
        <v>4.9944148779061703E-4</v>
      </c>
      <c r="AF264" s="60">
        <f>SQRT($W$36*VLOOKUP(AF261,$P$34:$W$43,8))*(1-$W$22)*T252*VLOOKUP(AF261,P250:T259,5)</f>
        <v>3.8003850848791448E-3</v>
      </c>
      <c r="AG264" s="60">
        <f>SQRT($W$36*VLOOKUP(AG261,$P$34:$W$43,8))*(1-$X$22)*T252*VLOOKUP(AG261,P250:T259,5)</f>
        <v>2.2244734741056252E-3</v>
      </c>
      <c r="AH264" s="60">
        <f>SQRT($W$36*VLOOKUP(AH261,$P$34:$W$43,8))*(1-$Y$22)*T252*VLOOKUP(AH261,P250:T259,5)</f>
        <v>1.3411723765963956E-3</v>
      </c>
      <c r="AI264" s="87">
        <f>SQRT($W$36*VLOOKUP(AI261,$P$34:$W$43,8))*(1-$Z$22)*T252*VLOOKUP(AI261,P250:T259,5)</f>
        <v>2.2170332616174349E-3</v>
      </c>
      <c r="AJ264" s="89">
        <f>$X$36*T252</f>
        <v>1.8651646065355231E-6</v>
      </c>
      <c r="AK264" s="82"/>
      <c r="AL264" s="65"/>
      <c r="AM264" s="61"/>
      <c r="AN264" s="66" t="s">
        <v>575</v>
      </c>
      <c r="AO264" s="66" t="e">
        <f>1/0</f>
        <v>#DIV/0!</v>
      </c>
      <c r="AP264" s="61"/>
      <c r="AQ264" s="65" t="s">
        <v>575</v>
      </c>
      <c r="AR264" s="66">
        <f>IF(AL271&gt;=0,0,AO271)</f>
        <v>0</v>
      </c>
      <c r="AS264" s="61">
        <f>AR264</f>
        <v>0</v>
      </c>
      <c r="AT264" s="61">
        <f>IF(AS263&lt;AS264,AS263,AS264)</f>
        <v>0</v>
      </c>
      <c r="AU264" s="67">
        <f>AT264</f>
        <v>0</v>
      </c>
      <c r="AV264" s="81"/>
      <c r="AW264" s="59">
        <v>3</v>
      </c>
      <c r="AX264" s="61">
        <f t="shared" si="57"/>
        <v>0.1990278447156619</v>
      </c>
      <c r="AY264" s="61">
        <f>SUMPRODUCT(T250:T259,$AZ$34:$AZ$43)</f>
        <v>0.80224160708967718</v>
      </c>
      <c r="AZ264" s="68">
        <f>IF($AA$9,EXP((AX264/AL263)*(AU267-1)-LN(AU267-AL263)-AL262*(2*AY264/AL262-AX264/AL263)*LN((AU267+2.41421536*AL263)/(AU267-0.41421536*AL263))/(AL263*2.82842713)      ),1)</f>
        <v>0.352837447229224</v>
      </c>
    </row>
    <row r="265" spans="16:52" x14ac:dyDescent="0.25">
      <c r="P265" s="78">
        <v>4</v>
      </c>
      <c r="Q265" s="60"/>
      <c r="R265" s="60"/>
      <c r="S265" s="60">
        <f>$Z$10*$BJ$37/AZ265</f>
        <v>1.8033676949500949E-2</v>
      </c>
      <c r="T265" s="61">
        <f>S265/S272</f>
        <v>1.8034129707559715E-2</v>
      </c>
      <c r="U265" s="62"/>
      <c r="V265" s="62"/>
      <c r="W265" s="60"/>
      <c r="X265" s="63"/>
      <c r="Y265" s="61"/>
      <c r="Z265" s="86">
        <f>SQRT($W$37*VLOOKUP(Z261,$P$34:$W$43,8))*(1-$Q$23)*T253*VLOOKUP(Z261,P250:T259,5)</f>
        <v>2.1909874246497938E-3</v>
      </c>
      <c r="AA265" s="60">
        <f>SQRT($W$37*VLOOKUP(AA261,$P$34:$W$43,8))*(1-$R$23)*T253*VLOOKUP(AA261,P250:T259,5)</f>
        <v>1.2909059766135912E-3</v>
      </c>
      <c r="AB265" s="60">
        <f>SQRT($W$37*VLOOKUP(AB261,$P$34:$W$43,8))*(1-$S$23)*T253*VLOOKUP(AB261,P250:T259,5)</f>
        <v>8.7318395269686631E-4</v>
      </c>
      <c r="AC265" s="60">
        <f>SQRT($W$37*VLOOKUP(AC261,$P$34:$W$43,8))*(1-$T$23)*T253*VLOOKUP(AC261,P250:T259,5)</f>
        <v>6.0525366413549816E-4</v>
      </c>
      <c r="AD265" s="60">
        <f>SQRT($W$37*VLOOKUP(AD261,$P$34:$W$43,8))*(1-$U$23)*T253*VLOOKUP(AD261,P250:T259,5)</f>
        <v>5.9458356390135994E-4</v>
      </c>
      <c r="AE265" s="60">
        <f>SQRT($W$37*VLOOKUP(AE261,$P$34:$W$43,8))*(1-$V$23)*T253*VLOOKUP(AE261,P250:T259,5)</f>
        <v>3.2828044905586532E-4</v>
      </c>
      <c r="AF265" s="60">
        <f>SQRT($W$37*VLOOKUP(AF261,$P$34:$W$43,8))*(1-$W$23)*T253*VLOOKUP(AF261,P250:T259,5)</f>
        <v>2.6404954061647729E-3</v>
      </c>
      <c r="AG265" s="60">
        <f>SQRT($W$37*VLOOKUP(AG261,$P$34:$W$43,8))*(1-$X$23)*T253*VLOOKUP(AG261,P250:T259,5)</f>
        <v>1.5206793252433761E-3</v>
      </c>
      <c r="AH265" s="60">
        <f>SQRT($W$37*VLOOKUP(AH261,$P$34:$W$43,8))*(1-$Y$23)*T253*VLOOKUP(AH261,P250:T259,5)</f>
        <v>1.0157589832979744E-3</v>
      </c>
      <c r="AI265" s="87">
        <f>SQRT($W$37*VLOOKUP(AI261,$P$34:$W$43,8))*(1-$Z$23)*T253*VLOOKUP(AI261,P250:T259,5)</f>
        <v>1.3904600871603194E-3</v>
      </c>
      <c r="AJ265" s="89">
        <f>$X$37*T253</f>
        <v>1.3054333342530952E-6</v>
      </c>
      <c r="AK265" s="59" t="s">
        <v>570</v>
      </c>
      <c r="AL265" s="60">
        <f>AL263-1</f>
        <v>-0.89137003407622184</v>
      </c>
      <c r="AM265" s="61"/>
      <c r="AN265" s="66"/>
      <c r="AO265" s="61"/>
      <c r="AP265" s="61"/>
      <c r="AQ265" s="50"/>
      <c r="AR265" s="65"/>
      <c r="AS265" s="65"/>
      <c r="AT265" s="65"/>
      <c r="AU265" s="65"/>
      <c r="AV265" s="81"/>
      <c r="AW265" s="59">
        <v>4</v>
      </c>
      <c r="AX265" s="61">
        <f t="shared" si="57"/>
        <v>0.25569541720662459</v>
      </c>
      <c r="AY265" s="61">
        <f>SUMPRODUCT(T250:T259,$BA$34:$BA$43)</f>
        <v>1.0005381856259945</v>
      </c>
      <c r="AZ265" s="68">
        <f>IF($AA$10,EXP((AX265/AL263)*(AU267-1)-LN(AU267-AL263)-AL262*(2*AY265/AL262-AX265/AL263)*LN((AU267+2.41421536*AL263)/(AU267-0.41421536*AL263))/(AL263*2.82842713)      ),1)</f>
        <v>0.24791090293316542</v>
      </c>
    </row>
    <row r="266" spans="16:52" x14ac:dyDescent="0.25">
      <c r="P266" s="78">
        <v>5</v>
      </c>
      <c r="Q266" s="60"/>
      <c r="R266" s="60"/>
      <c r="S266" s="60">
        <f>$Z$11*$BJ$38/AZ266</f>
        <v>1.8327381706390082E-2</v>
      </c>
      <c r="T266" s="61">
        <f>S266/S272</f>
        <v>1.8327841838274829E-2</v>
      </c>
      <c r="U266" s="62"/>
      <c r="V266" s="62"/>
      <c r="W266" s="60"/>
      <c r="X266" s="63"/>
      <c r="Y266" s="61"/>
      <c r="Z266" s="86">
        <f>SQRT($W$38*VLOOKUP(Z261,$P$34:$W$43,8))*(1-$Q$24)*T254*VLOOKUP(Z261,P250:T259,5)</f>
        <v>2.1246814267261351E-3</v>
      </c>
      <c r="AA266" s="60">
        <f>SQRT($W$38*VLOOKUP(AA261,$P$34:$W$43,8))*(1-$R$24)*T254*VLOOKUP(AA261,P250:T259,5)</f>
        <v>1.411653271979495E-3</v>
      </c>
      <c r="AB266" s="60">
        <f>SQRT($W$38*VLOOKUP(AB261,$P$34:$W$43,8))*(1-$S$24)*T254*VLOOKUP(AB261,P250:T259,5)</f>
        <v>8.6699667296410239E-4</v>
      </c>
      <c r="AC266" s="60">
        <f>SQRT($W$38*VLOOKUP(AC261,$P$34:$W$43,8))*(1-$T$24)*T254*VLOOKUP(AC261,P250:T259,5)</f>
        <v>5.9458356390135994E-4</v>
      </c>
      <c r="AD266" s="60">
        <f>SQRT($W$38*VLOOKUP(AD261,$P$34:$W$43,8))*(1-$U$24)*T254*VLOOKUP(AD261,P250:T259,5)</f>
        <v>5.8363456729895735E-4</v>
      </c>
      <c r="AE266" s="60">
        <f>SQRT($W$38*VLOOKUP(AE261,$P$34:$W$43,8))*(1-$V$24)*T254*VLOOKUP(AE261,P250:T259,5)</f>
        <v>3.4812548823934161E-4</v>
      </c>
      <c r="AF266" s="60">
        <f>SQRT($W$38*VLOOKUP(AF261,$P$34:$W$43,8))*(1-$W$24)*T254*VLOOKUP(AF261,P250:T259,5)</f>
        <v>2.5272403571152385E-3</v>
      </c>
      <c r="AG266" s="60">
        <f>SQRT($W$38*VLOOKUP(AG261,$P$34:$W$43,8))*(1-$X$24)*T254*VLOOKUP(AG261,P250:T259,5)</f>
        <v>1.5161888777633311E-3</v>
      </c>
      <c r="AH266" s="60">
        <f>SQRT($W$38*VLOOKUP(AH261,$P$34:$W$43,8))*(1-$Y$24)*T254*VLOOKUP(AH261,P250:T259,5)</f>
        <v>9.5017377258740465E-4</v>
      </c>
      <c r="AI266" s="87">
        <f>SQRT($W$38*VLOOKUP(AI261,$P$34:$W$43,8))*(1-$Z$24)*T254*VLOOKUP(AI261,P250:T259,5)</f>
        <v>1.5040772352796176E-3</v>
      </c>
      <c r="AJ266" s="89">
        <f>$X$38*T254</f>
        <v>1.3263952055615047E-6</v>
      </c>
      <c r="AK266" s="59" t="s">
        <v>571</v>
      </c>
      <c r="AL266" s="60">
        <f>AL262-3*AL263*AL263-2*AL263</f>
        <v>0.14807813257660365</v>
      </c>
      <c r="AM266" s="61" t="s">
        <v>584</v>
      </c>
      <c r="AN266" s="66" t="s">
        <v>585</v>
      </c>
      <c r="AO266" s="61">
        <f>AL269^2/AL270^3</f>
        <v>6.4199967645134652</v>
      </c>
      <c r="AP266" s="61"/>
      <c r="AQ266" s="50"/>
      <c r="AR266" s="65"/>
      <c r="AS266" s="65"/>
      <c r="AT266" s="65"/>
      <c r="AU266" s="65"/>
      <c r="AV266" s="81"/>
      <c r="AW266" s="59">
        <v>5</v>
      </c>
      <c r="AX266" s="61">
        <f t="shared" si="57"/>
        <v>0.25563778751671645</v>
      </c>
      <c r="AY266" s="61">
        <f>SUMPRODUCT(T250:T259,$BB$34:$BB$43)</f>
        <v>0.98266695154521244</v>
      </c>
      <c r="AZ266" s="68">
        <f>IF($AA$11,EXP((AX266/AL263)*(AU267-1)-LN(AU267-AL263)-AL262*(2*AY266/AL262-AX266/AL263)*LN((AU267+2.41421536*AL263)/(AU267-0.41421536*AL263))/(AL263*2.82842713)      ),1)</f>
        <v>0.25856389052914958</v>
      </c>
    </row>
    <row r="267" spans="16:52" x14ac:dyDescent="0.25">
      <c r="P267" s="78">
        <v>6</v>
      </c>
      <c r="Q267" s="60"/>
      <c r="R267" s="60"/>
      <c r="S267" s="60">
        <f>$Z$12*$BJ$39/AZ267</f>
        <v>8.6700376545769849E-3</v>
      </c>
      <c r="T267" s="61">
        <f>S267/S272</f>
        <v>8.6702553267371842E-3</v>
      </c>
      <c r="U267" s="62"/>
      <c r="V267" s="62"/>
      <c r="W267" s="60"/>
      <c r="X267" s="63"/>
      <c r="Y267" s="61"/>
      <c r="Z267" s="86">
        <f>SQRT($W$39*VLOOKUP(Z261,$P$34:$W$43,8))*(1-$Q$25)*T255*VLOOKUP(Z261,P250:T259,5)</f>
        <v>1.2707084715068021E-3</v>
      </c>
      <c r="AA267" s="60">
        <f>SQRT($W$39*VLOOKUP(AA261,$P$34:$W$43,8))*(1-$R$25)*T255*VLOOKUP(AA261,P250:T259,5)</f>
        <v>8.2989282260524048E-4</v>
      </c>
      <c r="AB267" s="60">
        <f>SQRT($W$39*VLOOKUP(AB261,$P$34:$W$43,8))*(1-$S$25)*T255*VLOOKUP(AB261,P250:T259,5)</f>
        <v>4.9944148779061703E-4</v>
      </c>
      <c r="AC267" s="60">
        <f>SQRT($W$39*VLOOKUP(AC261,$P$34:$W$43,8))*(1-$T$25)*T255*VLOOKUP(AC261,P250:T259,5)</f>
        <v>3.2828044905586532E-4</v>
      </c>
      <c r="AD267" s="60">
        <f>SQRT($W$39*VLOOKUP(AD261,$P$34:$W$43,8))*(1-$U$25)*T255*VLOOKUP(AD261,P250:T259,5)</f>
        <v>3.4812548823934161E-4</v>
      </c>
      <c r="AE267" s="60">
        <f>SQRT($W$39*VLOOKUP(AE261,$P$34:$W$43,8))*(1-$V$25)*T255*VLOOKUP(AE261,P250:T259,5)</f>
        <v>2.0764937917017116E-4</v>
      </c>
      <c r="AF267" s="60">
        <f>SQRT($W$39*VLOOKUP(AF261,$P$34:$W$43,8))*(1-$W$25)*T255*VLOOKUP(AF261,P250:T259,5)</f>
        <v>1.6642914740788556E-3</v>
      </c>
      <c r="AG267" s="60">
        <f>SQRT($W$39*VLOOKUP(AG261,$P$34:$W$43,8))*(1-$X$25)*T255*VLOOKUP(AG261,P250:T259,5)</f>
        <v>9.0211317637974931E-4</v>
      </c>
      <c r="AH267" s="60">
        <f>SQRT($W$39*VLOOKUP(AH261,$P$34:$W$43,8))*(1-$Y$25)*T255*VLOOKUP(AH261,P250:T259,5)</f>
        <v>5.5747688877949683E-4</v>
      </c>
      <c r="AI267" s="87">
        <f>SQRT($W$39*VLOOKUP(AI261,$P$34:$W$43,8))*(1-$Z$25)*T255*VLOOKUP(AI261,P250:T259,5)</f>
        <v>8.9714977696512329E-4</v>
      </c>
      <c r="AJ267" s="89">
        <f>$X$39*T255</f>
        <v>7.8057250703206146E-7</v>
      </c>
      <c r="AK267" s="59" t="s">
        <v>572</v>
      </c>
      <c r="AL267" s="60">
        <f>-1*AL262*AL263+AL263^2+AL263^3</f>
        <v>-3.0449961191055124E-2</v>
      </c>
      <c r="AM267" s="61"/>
      <c r="AN267" s="66" t="s">
        <v>586</v>
      </c>
      <c r="AO267" s="61" t="e">
        <f>SQRT(1-AO266)/SQRT(AO266)*AL269/ABS(AL269)</f>
        <v>#NUM!</v>
      </c>
      <c r="AP267" s="61"/>
      <c r="AQ267" s="50"/>
      <c r="AR267" s="65"/>
      <c r="AS267" s="65"/>
      <c r="AT267" s="65" t="s">
        <v>589</v>
      </c>
      <c r="AU267" s="61">
        <f>AU262</f>
        <v>0.74780444932503976</v>
      </c>
      <c r="AV267" s="81"/>
      <c r="AW267" s="59">
        <v>6</v>
      </c>
      <c r="AX267" s="61">
        <f t="shared" si="57"/>
        <v>0.31801295394703216</v>
      </c>
      <c r="AY267" s="61">
        <f>SUMPRODUCT(T250:T259,$BC$34:$BC$43)</f>
        <v>1.2544844328664959</v>
      </c>
      <c r="AZ267" s="68">
        <f>IF($AA$12,EXP((AX267/AL263)*(AU267-1)-LN(AU267-AL263)-AL262*(2*AY267/AL262-AX267/AL263)*LN((AU267+2.41421536*AL263)/(AU267-0.41421536*AL263))/(AL263*2.82842713)      ),1)</f>
        <v>0.15450697610108788</v>
      </c>
    </row>
    <row r="268" spans="16:52" x14ac:dyDescent="0.25">
      <c r="P268" s="78">
        <v>7</v>
      </c>
      <c r="Q268" s="60"/>
      <c r="R268" s="60"/>
      <c r="S268" s="60">
        <f>$Z$13*$BJ$40/AZ268</f>
        <v>0.39262016893493457</v>
      </c>
      <c r="T268" s="61">
        <f>S268/S272</f>
        <v>0.39263002615628867</v>
      </c>
      <c r="U268" s="62"/>
      <c r="V268" s="62"/>
      <c r="W268" s="60"/>
      <c r="X268" s="63"/>
      <c r="Y268" s="61"/>
      <c r="Z268" s="86">
        <f>SQRT($W$40*VLOOKUP(Z261,$P$34:$W$43,8))*(1-$Q$26)*T256*VLOOKUP(Z261,P250:T259,5)</f>
        <v>1.0202200967913829E-2</v>
      </c>
      <c r="AA268" s="60">
        <f>SQRT($W$40*VLOOKUP(AA261,$P$34:$W$43,8))*(1-$R$26)*T256*VLOOKUP(AA261,P250:T259,5)</f>
        <v>6.4227893395571315E-3</v>
      </c>
      <c r="AB268" s="60">
        <f>SQRT($W$40*VLOOKUP(AB261,$P$34:$W$43,8))*(1-$S$26)*T256*VLOOKUP(AB261,P250:T259,5)</f>
        <v>3.8003850848791444E-3</v>
      </c>
      <c r="AC268" s="60">
        <f>SQRT($W$40*VLOOKUP(AC261,$P$34:$W$43,8))*(1-$T$26)*T256*VLOOKUP(AC261,P250:T259,5)</f>
        <v>2.6404954061647729E-3</v>
      </c>
      <c r="AD268" s="60">
        <f>SQRT($W$40*VLOOKUP(AD261,$P$34:$W$43,8))*(1-$U$26)*T256*VLOOKUP(AD261,P250:T259,5)</f>
        <v>2.527240357115238E-3</v>
      </c>
      <c r="AE268" s="60">
        <f>SQRT($W$40*VLOOKUP(AE261,$P$34:$W$43,8))*(1-$V$26)*T256*VLOOKUP(AE261,P250:T259,5)</f>
        <v>1.6642914740788556E-3</v>
      </c>
      <c r="AF268" s="60">
        <f>SQRT($W$40*VLOOKUP(AF261,$P$34:$W$43,8))*(1-$W$26)*T256*VLOOKUP(AF261,P250:T259,5)</f>
        <v>1.360998825843762E-2</v>
      </c>
      <c r="AG268" s="60">
        <f>SQRT($W$40*VLOOKUP(AG261,$P$34:$W$43,8))*(1-$X$26)*T256*VLOOKUP(AG261,P250:T259,5)</f>
        <v>8.4615506690186946E-3</v>
      </c>
      <c r="AH268" s="60">
        <f>SQRT($W$40*VLOOKUP(AH261,$P$34:$W$43,8))*(1-$Y$26)*T256*VLOOKUP(AH261,P250:T259,5)</f>
        <v>3.9656003928081451E-3</v>
      </c>
      <c r="AI268" s="87">
        <f>SQRT($W$40*VLOOKUP(AI261,$P$34:$W$43,8))*(1-$Z$26)*T256*VLOOKUP(AI261,P250:T259,5)</f>
        <v>6.6414778360506174E-3</v>
      </c>
      <c r="AJ268" s="89">
        <f>$X$40*T256</f>
        <v>9.4426876359412217E-6</v>
      </c>
      <c r="AK268" s="82"/>
      <c r="AL268" s="65"/>
      <c r="AM268" s="61"/>
      <c r="AN268" s="66" t="s">
        <v>587</v>
      </c>
      <c r="AO268" s="61" t="e">
        <f>IF(ATAN(AO267)&lt;0,ATAN(AO267)+PI(),ATAN(AO267))</f>
        <v>#NUM!</v>
      </c>
      <c r="AP268" s="61"/>
      <c r="AQ268" s="50"/>
      <c r="AR268" s="65"/>
      <c r="AS268" s="65"/>
      <c r="AT268" s="65"/>
      <c r="AU268" s="65"/>
      <c r="AV268" s="81"/>
      <c r="AW268" s="59">
        <v>7</v>
      </c>
      <c r="AX268" s="61">
        <f t="shared" si="57"/>
        <v>8.4952370925032716E-2</v>
      </c>
      <c r="AY268" s="61">
        <f>SUMPRODUCT(T250:T259,$BD$34:$BD$43)</f>
        <v>0.2212296389074429</v>
      </c>
      <c r="AZ268" s="68">
        <f>IF($AA$13,EXP((AX268/AL263)*(AU267-1)-LN(AU267-AL263)-AL262*(2*AY268/AL262-AX268/AL263)*LN((AU267+2.41421536*AL263)/(AU267-0.41421536*AL263))/(AL263*2.82842713)      ),1)</f>
        <v>1.1029635691848565</v>
      </c>
    </row>
    <row r="269" spans="16:52" x14ac:dyDescent="0.25">
      <c r="P269" s="78">
        <v>8</v>
      </c>
      <c r="Q269" s="60"/>
      <c r="R269" s="60"/>
      <c r="S269" s="60">
        <f>$Z$14*$BJ$41/AZ269</f>
        <v>0.11180146319771324</v>
      </c>
      <c r="T269" s="61">
        <f>S269/S272</f>
        <v>0.11180427011355111</v>
      </c>
      <c r="U269" s="62"/>
      <c r="V269" s="62"/>
      <c r="W269" s="60"/>
      <c r="X269" s="63"/>
      <c r="Y269" s="61"/>
      <c r="Z269" s="86">
        <f>SQRT($W$41*VLOOKUP(Z261,$P$34:$W$43,8))*(1-$Q$27)*T257*VLOOKUP(Z261,P250:T259,5)</f>
        <v>5.8454755719367143E-3</v>
      </c>
      <c r="AA269" s="60">
        <f>SQRT($W$41*VLOOKUP(AA261,$P$34:$W$43,8))*(1-$R$27)*T257*VLOOKUP(AA261,P250:T259,5)</f>
        <v>3.5923384307567615E-3</v>
      </c>
      <c r="AB269" s="60">
        <f>SQRT($W$41*VLOOKUP(AB261,$P$34:$W$43,8))*(1-$S$27)*T257*VLOOKUP(AB261,P250:T259,5)</f>
        <v>2.2244734741056252E-3</v>
      </c>
      <c r="AC269" s="60">
        <f>SQRT($W$41*VLOOKUP(AC261,$P$34:$W$43,8))*(1-$T$27)*T257*VLOOKUP(AC261,P250:T259,5)</f>
        <v>1.5206793252433763E-3</v>
      </c>
      <c r="AD269" s="60">
        <f>SQRT($W$41*VLOOKUP(AD261,$P$34:$W$43,8))*(1-$U$27)*T257*VLOOKUP(AD261,P250:T259,5)</f>
        <v>1.5161888777633309E-3</v>
      </c>
      <c r="AE269" s="60">
        <f>SQRT($W$41*VLOOKUP(AE261,$P$34:$W$43,8))*(1-$V$27)*T257*VLOOKUP(AE261,P250:T259,5)</f>
        <v>9.021131763797492E-4</v>
      </c>
      <c r="AF269" s="60">
        <f>SQRT($W$41*VLOOKUP(AF261,$P$34:$W$43,8))*(1-$W$27)*T257*VLOOKUP(AF261,P250:T259,5)</f>
        <v>8.4615506690186946E-3</v>
      </c>
      <c r="AG269" s="60">
        <f>SQRT($W$41*VLOOKUP(AG261,$P$34:$W$43,8))*(1-$X$27)*T257*VLOOKUP(AG261,P250:T259,5)</f>
        <v>5.0862799766672288E-3</v>
      </c>
      <c r="AH269" s="60">
        <f>SQRT($W$41*VLOOKUP(AH261,$P$34:$W$43,8))*(1-$Y$27)*T257*VLOOKUP(AH261,P250:T259,5)</f>
        <v>2.6577701450200691E-3</v>
      </c>
      <c r="AI269" s="87">
        <f>SQRT($W$41*VLOOKUP(AI261,$P$34:$W$43,8))*(1-$Z$27)*T257*VLOOKUP(AI261,P250:T259,5)</f>
        <v>4.1950742391372213E-3</v>
      </c>
      <c r="AJ269" s="89">
        <f>$X$41*T257</f>
        <v>2.9825228026217511E-6</v>
      </c>
      <c r="AK269" s="59" t="s">
        <v>582</v>
      </c>
      <c r="AL269" s="61">
        <f>AL265*AL266/6-AL267/2-AL265^3/27</f>
        <v>1.9456972475371689E-2</v>
      </c>
      <c r="AM269" s="61"/>
      <c r="AN269" s="66" t="s">
        <v>573</v>
      </c>
      <c r="AO269" s="61" t="e">
        <f>2*SQRT(AL270)*COS(AO268/3)-AL265/3</f>
        <v>#NUM!</v>
      </c>
      <c r="AP269" s="69" t="e">
        <f>AO269^3+AL265*AO269^2+AL266*AO269+AL267</f>
        <v>#NUM!</v>
      </c>
      <c r="AQ269" s="50"/>
      <c r="AR269" s="65"/>
      <c r="AS269" s="65"/>
      <c r="AT269" s="65"/>
      <c r="AU269" s="65"/>
      <c r="AV269" s="81"/>
      <c r="AW269" s="59">
        <v>8</v>
      </c>
      <c r="AX269" s="61">
        <f t="shared" si="57"/>
        <v>9.4229912225680806E-2</v>
      </c>
      <c r="AY269" s="61">
        <f>SUMPRODUCT(T250:T259,$BE$34:$BE$43)</f>
        <v>0.46666635977700821</v>
      </c>
      <c r="AZ269" s="68">
        <f>IF($AA$14,EXP((AX269/AL263)*(AU267-1)-LN(AU267-AL263)-AL262*(2*AY269/AL262-AX269/AL263)*LN((AU267+2.41421536*AL263)/(AU267-0.41421536*AL263))/(AL263*2.82842713)      ),1)</f>
        <v>0.62966482377395383</v>
      </c>
    </row>
    <row r="270" spans="16:52" x14ac:dyDescent="0.25">
      <c r="P270" s="78">
        <v>9</v>
      </c>
      <c r="Q270" s="60"/>
      <c r="R270" s="60"/>
      <c r="S270" s="60">
        <f>$Z$15*$BJ$42/AZ270</f>
        <v>5.5503224225279972E-2</v>
      </c>
      <c r="T270" s="61">
        <f>S270/S272</f>
        <v>5.5504617703278157E-2</v>
      </c>
      <c r="U270" s="62"/>
      <c r="V270" s="62" t="s">
        <v>592</v>
      </c>
      <c r="W270" s="60"/>
      <c r="X270" s="63"/>
      <c r="Y270" s="61"/>
      <c r="Z270" s="86">
        <f>SQRT($W$42*VLOOKUP(Z261,$P$34:$W$43,8))*(1-$Q$28)*T258*VLOOKUP(Z261,P250:T259,5)</f>
        <v>3.4135280423471404E-3</v>
      </c>
      <c r="AA270" s="60">
        <f>SQRT($W$42*VLOOKUP(AA261,$P$34:$W$43,8))*(1-$R$28)*T258*VLOOKUP(AA261,P250:T259,5)</f>
        <v>2.1968816279714538E-3</v>
      </c>
      <c r="AB270" s="60">
        <f>SQRT($W$42*VLOOKUP(AB261,$P$34:$W$43,8))*(1-$S$28)*T258*VLOOKUP(AB261,P250:T259,5)</f>
        <v>1.3411723765963956E-3</v>
      </c>
      <c r="AC270" s="60">
        <f>SQRT($W$42*VLOOKUP(AC261,$P$34:$W$43,8))*(1-$T$28)*T258*VLOOKUP(AC261,P250:T259,5)</f>
        <v>1.0157589832979744E-3</v>
      </c>
      <c r="AD270" s="60">
        <f>SQRT($W$42*VLOOKUP(AD261,$P$34:$W$43,8))*(1-$U$28)*T258*VLOOKUP(AD261,P250:T259,5)</f>
        <v>9.5017377258740454E-4</v>
      </c>
      <c r="AE270" s="60">
        <f>SQRT($W$42*VLOOKUP(AE261,$P$34:$W$43,8))*(1-$V$28)*T258*VLOOKUP(AE261,P250:T259,5)</f>
        <v>5.5747688877949683E-4</v>
      </c>
      <c r="AF270" s="60">
        <f>SQRT($W$42*VLOOKUP(AF261,$P$34:$W$43,8))*(1-$W$28)*T258*VLOOKUP(AF261,P250:T259,5)</f>
        <v>3.9656003928081451E-3</v>
      </c>
      <c r="AG270" s="60">
        <f>SQRT($W$42*VLOOKUP(AG261,$P$34:$W$43,8))*(1-$X$28)*T258*VLOOKUP(AG261,P250:T259,5)</f>
        <v>2.6577701450200687E-3</v>
      </c>
      <c r="AH270" s="60">
        <f>SQRT($W$42*VLOOKUP(AH261,$P$34:$W$43,8))*(1-$Y$28)*T258*VLOOKUP(AH261,P250:T259,5)</f>
        <v>1.7046841238445652E-3</v>
      </c>
      <c r="AI270" s="87">
        <f>SQRT($W$42*VLOOKUP(AI261,$P$34:$W$43,8))*(1-$Z$28)*T258*VLOOKUP(AI261,P250:T259,5)</f>
        <v>2.5705235867369723E-3</v>
      </c>
      <c r="AJ270" s="89">
        <f>$X$42*T258</f>
        <v>1.4993385558832364E-6</v>
      </c>
      <c r="AK270" s="59" t="s">
        <v>558</v>
      </c>
      <c r="AL270" s="61">
        <f>AL265^2/9-AL266/3</f>
        <v>3.8922904435470439E-2</v>
      </c>
      <c r="AM270" s="61"/>
      <c r="AN270" s="66" t="s">
        <v>574</v>
      </c>
      <c r="AO270" s="61" t="e">
        <f>2*SQRT(AL270)*COS((AO268+2*PI())/3)-AL265/3</f>
        <v>#NUM!</v>
      </c>
      <c r="AP270" s="69" t="e">
        <f>AO270^3+AO270^2*AL265+AO270*AL266+AL267</f>
        <v>#NUM!</v>
      </c>
      <c r="AQ270" s="50"/>
      <c r="AR270" s="65"/>
      <c r="AS270" s="50"/>
      <c r="AT270" s="65"/>
      <c r="AU270" s="65"/>
      <c r="AV270" s="81"/>
      <c r="AW270" s="59">
        <v>9</v>
      </c>
      <c r="AX270" s="61">
        <f t="shared" si="57"/>
        <v>9.5418812217132221E-2</v>
      </c>
      <c r="AY270" s="61">
        <f>SUMPRODUCT(T250:T259,$BF$34:$BF$43)</f>
        <v>0.53195753185300809</v>
      </c>
      <c r="AZ270" s="68">
        <f>IF($AA$15,EXP((AX270/AL263)*(AU267-1)-LN(AU267-AL263)-AL262*(2*AY270/AL262-AX270/AL263)*LN((AU267+2.41421536*AL263)/(AU267-0.41421536*AL263))/(AL263*2.82842713)      ),1)</f>
        <v>0.54102455743090849</v>
      </c>
    </row>
    <row r="271" spans="16:52" x14ac:dyDescent="0.25">
      <c r="P271" s="78">
        <v>10</v>
      </c>
      <c r="Q271" s="60"/>
      <c r="R271" s="60"/>
      <c r="S271" s="60">
        <f>$Z$16*$BJ$43/AZ271</f>
        <v>8.8838042855353488E-2</v>
      </c>
      <c r="T271" s="61">
        <f>S271/S272</f>
        <v>8.8840273245747003E-2</v>
      </c>
      <c r="U271" s="62"/>
      <c r="V271" s="96">
        <f>ABS(S260-S272)</f>
        <v>3.6859404417555197E-14</v>
      </c>
      <c r="W271" s="60"/>
      <c r="X271" s="63"/>
      <c r="Y271" s="61"/>
      <c r="Z271" s="86">
        <f>SQRT($W$43*VLOOKUP(Z261,$P$34:$W$43,8))*(1-$Q$29)*T259*VLOOKUP(Z261,P250:T259,5)</f>
        <v>5.4985288496388661E-3</v>
      </c>
      <c r="AA271" s="60">
        <f>SQRT($W$43*VLOOKUP(AA261,$P$34:$W$43,8))*(1-$R$29)*T259*VLOOKUP(AA261,P250:T259,5)</f>
        <v>3.5815793591291718E-3</v>
      </c>
      <c r="AB271" s="60">
        <f>SQRT($W$43*VLOOKUP(AB261,$P$34:$W$43,8))*(1-$S$29)*T259*VLOOKUP(AB261,P250:T259,5)</f>
        <v>2.2170332616174354E-3</v>
      </c>
      <c r="AC271" s="60">
        <f>SQRT($W$43*VLOOKUP(AC261,$P$34:$W$43,8))*(1-$T$29)*T259*VLOOKUP(AC261,P250:T259,5)</f>
        <v>1.3904600871603189E-3</v>
      </c>
      <c r="AD271" s="60">
        <f>SQRT($W$43*VLOOKUP(AD261,$P$34:$W$43,8))*(1-$U$29)*T259*VLOOKUP(AD261,P250:T259,5)</f>
        <v>1.5040772352796173E-3</v>
      </c>
      <c r="AE271" s="60">
        <f>SQRT($W$43*VLOOKUP(AE261,$P$34:$W$43,8))*(1-$V$29)*T259*VLOOKUP(AE261,P250:T259,5)</f>
        <v>8.971497769651234E-4</v>
      </c>
      <c r="AF271" s="60">
        <f>SQRT($W$43*VLOOKUP(AF261,$P$34:$W$43,8))*(1-$W$29)*T259*VLOOKUP(AF261,P250:T259,5)</f>
        <v>6.6414778360506174E-3</v>
      </c>
      <c r="AG271" s="60">
        <f>SQRT($W$43*VLOOKUP(AG261,$P$34:$W$43,8))*(1-$X$29)*T259*VLOOKUP(AG261,P250:T259,5)</f>
        <v>4.1950742391372213E-3</v>
      </c>
      <c r="AH271" s="60">
        <f>SQRT($W$43*VLOOKUP(AH261,$P$34:$W$43,8))*(1-$Y$29)*T259*VLOOKUP(AH261,P250:T259,5)</f>
        <v>2.5705235867369723E-3</v>
      </c>
      <c r="AI271" s="87">
        <f>SQRT($W$43*VLOOKUP(AI261,$P$34:$W$43,8))*(1-$Z$29)*T259*VLOOKUP(AI261,P250:T259,5)</f>
        <v>3.8761383517018056E-3</v>
      </c>
      <c r="AJ271" s="89">
        <f>$X$43*T259</f>
        <v>3.2226692563482736E-6</v>
      </c>
      <c r="AK271" s="59" t="s">
        <v>72</v>
      </c>
      <c r="AL271" s="63">
        <f>AL269^2-AL270^3</f>
        <v>3.1960587001060462E-4</v>
      </c>
      <c r="AM271" s="61"/>
      <c r="AN271" s="66" t="s">
        <v>575</v>
      </c>
      <c r="AO271" s="61" t="e">
        <f>2*SQRT(AL270)*COS((AO268+4*PI())/3)-AL265/3</f>
        <v>#NUM!</v>
      </c>
      <c r="AP271" s="69" t="e">
        <f>AO271^3+AO271^2*AL265+AL266*AO271+AL267</f>
        <v>#NUM!</v>
      </c>
      <c r="AQ271" s="50"/>
      <c r="AR271" s="65"/>
      <c r="AS271" s="50"/>
      <c r="AT271" s="65"/>
      <c r="AU271" s="65"/>
      <c r="AV271" s="81"/>
      <c r="AW271" s="59">
        <v>10</v>
      </c>
      <c r="AX271" s="61">
        <f t="shared" si="57"/>
        <v>0.12813543860615031</v>
      </c>
      <c r="AY271" s="61">
        <f>SUMPRODUCT(T250:T259,$BG$34:$BG$43)</f>
        <v>0.52807931653007389</v>
      </c>
      <c r="AZ271" s="68">
        <f>IF($AA$16,EXP((AX271/AL263)*(AU267-1)-LN(AU267-AL263)-AL262*(2*AY271/AL262-AX271/AL263)*LN((AU267+2.41421536*AL263)/(AU267-0.41421536*AL263))/(AL263*2.82842713)      ),1)</f>
        <v>0.58355084127749746</v>
      </c>
    </row>
    <row r="272" spans="16:52" x14ac:dyDescent="0.25">
      <c r="P272" s="79"/>
      <c r="Q272" s="71"/>
      <c r="R272" s="71"/>
      <c r="S272" s="94">
        <f>SUM(S262:S271)</f>
        <v>0.99997489437715548</v>
      </c>
      <c r="T272" s="72">
        <f>SUM(T262:T271)</f>
        <v>1.0000000000000002</v>
      </c>
      <c r="U272" s="73"/>
      <c r="V272" s="73"/>
      <c r="W272" s="73"/>
      <c r="X272" s="73"/>
      <c r="Y272" s="73"/>
      <c r="Z272" s="70"/>
      <c r="AA272" s="73"/>
      <c r="AB272" s="73"/>
      <c r="AC272" s="73"/>
      <c r="AD272" s="73"/>
      <c r="AE272" s="73"/>
      <c r="AF272" s="73"/>
      <c r="AG272" s="73"/>
      <c r="AH272" s="73"/>
      <c r="AI272" s="88">
        <f>SUM(Z262:AI271)</f>
        <v>0.27651786233395598</v>
      </c>
      <c r="AJ272" s="91">
        <f>SUM(AJ262:AJ271)</f>
        <v>3.0752911776993113E-5</v>
      </c>
      <c r="AK272" s="70"/>
      <c r="AL272" s="73"/>
      <c r="AM272" s="74"/>
      <c r="AN272" s="75"/>
      <c r="AO272" s="74"/>
      <c r="AP272" s="74"/>
      <c r="AQ272" s="76"/>
      <c r="AR272" s="73"/>
      <c r="AS272" s="76"/>
      <c r="AT272" s="73"/>
      <c r="AU272" s="73"/>
      <c r="AV272" s="80"/>
      <c r="AW272" s="70"/>
      <c r="AX272" s="73"/>
      <c r="AY272" s="73"/>
      <c r="AZ272" s="80"/>
    </row>
    <row r="273" spans="16:52" x14ac:dyDescent="0.25">
      <c r="P273" s="92">
        <f>P261+1</f>
        <v>20</v>
      </c>
      <c r="Q273" s="55"/>
      <c r="R273" s="55"/>
      <c r="S273" s="55"/>
      <c r="T273" s="55" t="s">
        <v>560</v>
      </c>
      <c r="U273" s="56"/>
      <c r="V273" s="56"/>
      <c r="W273" s="57"/>
      <c r="X273" s="57"/>
      <c r="Y273" s="57"/>
      <c r="Z273" s="54">
        <v>1</v>
      </c>
      <c r="AA273" s="55">
        <v>2</v>
      </c>
      <c r="AB273" s="55">
        <v>3</v>
      </c>
      <c r="AC273" s="55">
        <v>4</v>
      </c>
      <c r="AD273" s="55">
        <v>5</v>
      </c>
      <c r="AE273" s="55">
        <v>6</v>
      </c>
      <c r="AF273" s="55">
        <v>7</v>
      </c>
      <c r="AG273" s="55">
        <v>8</v>
      </c>
      <c r="AH273" s="55">
        <v>9</v>
      </c>
      <c r="AI273" s="58">
        <v>10</v>
      </c>
      <c r="AJ273" s="90"/>
      <c r="AK273" s="54"/>
      <c r="AL273" s="55"/>
      <c r="AM273" s="55"/>
      <c r="AN273" s="55"/>
      <c r="AO273" s="55"/>
      <c r="AP273" s="55"/>
      <c r="AQ273" s="55"/>
      <c r="AR273" s="55"/>
      <c r="AS273" s="55"/>
      <c r="AT273" s="55"/>
      <c r="AU273" s="55"/>
      <c r="AV273" s="58"/>
      <c r="AW273" s="54"/>
      <c r="AX273" s="55" t="s">
        <v>565</v>
      </c>
      <c r="AY273" s="55" t="s">
        <v>577</v>
      </c>
      <c r="AZ273" s="58" t="s">
        <v>590</v>
      </c>
    </row>
    <row r="274" spans="16:52" x14ac:dyDescent="0.25">
      <c r="P274" s="78">
        <v>1</v>
      </c>
      <c r="Q274" s="60"/>
      <c r="R274" s="60"/>
      <c r="S274" s="60">
        <f>$Z$7*$BJ$34/AZ274</f>
        <v>0.19915685002113384</v>
      </c>
      <c r="T274" s="61">
        <f>S274/S284</f>
        <v>0.19916185010342452</v>
      </c>
      <c r="U274" s="62"/>
      <c r="V274" s="62"/>
      <c r="W274" s="60"/>
      <c r="X274" s="63"/>
      <c r="Y274" s="61"/>
      <c r="Z274" s="86">
        <f>SQRT($W$34*VLOOKUP(Z273,$P$34:$W$43,8))*(1-$Q$20)*T262*VLOOKUP(Z273,P262:T271,5)</f>
        <v>8.1465190989532896E-3</v>
      </c>
      <c r="AA274" s="60">
        <f>SQRT($W$34*VLOOKUP(AA273,$P$34:$W$43,8))*(1-$R$20)*T262*VLOOKUP(AA273,P262:T271,5)</f>
        <v>5.2525623810679234E-3</v>
      </c>
      <c r="AB274" s="60">
        <f>SQRT($W$34*VLOOKUP(AB273,$P$34:$W$43,8))*(1-$S$20)*T262*VLOOKUP(AB273,P262:T271,5)</f>
        <v>3.1690971488303292E-3</v>
      </c>
      <c r="AC274" s="60">
        <f>SQRT($W$34*VLOOKUP(AC273,$P$34:$W$43,8))*(1-$T$20)*T262*VLOOKUP(AC273,P262:T271,5)</f>
        <v>2.1909875811958446E-3</v>
      </c>
      <c r="AD274" s="60">
        <f>SQRT($W$34*VLOOKUP(AD273,$P$34:$W$43,8))*(1-$U$20)*T262*VLOOKUP(AD273,P262:T271,5)</f>
        <v>2.1246815794063218E-3</v>
      </c>
      <c r="AE274" s="60">
        <f>SQRT($W$34*VLOOKUP(AE273,$P$34:$W$43,8))*(1-$V$20)*T262*VLOOKUP(AE273,P262:T271,5)</f>
        <v>1.2707085980271688E-3</v>
      </c>
      <c r="AF274" s="60">
        <f>SQRT($W$34*VLOOKUP(AF273,$P$34:$W$43,8))*(1-$W$20)*T262*VLOOKUP(AF273,P262:T271,5)</f>
        <v>1.020220062826558E-2</v>
      </c>
      <c r="AG274" s="60">
        <f>SQRT($W$34*VLOOKUP(AG273,$P$34:$W$43,8))*(1-$X$20)*T262*VLOOKUP(AG273,P262:T271,5)</f>
        <v>5.8454755805322552E-3</v>
      </c>
      <c r="AH274" s="60">
        <f>SQRT($W$34*VLOOKUP(AH273,$P$34:$W$43,8))*(1-$Y$20)*T262*VLOOKUP(AH273,P262:T271,5)</f>
        <v>3.4135281108679748E-3</v>
      </c>
      <c r="AI274" s="87">
        <f>SQRT($W$34*VLOOKUP(AI273,$P$34:$W$43,8))*(1-$Z$20)*T262*VLOOKUP(AI273,P262:T271,5)</f>
        <v>5.4985289186989094E-3</v>
      </c>
      <c r="AJ274" s="89">
        <f>$X$34*T262</f>
        <v>5.3379039140764945E-6</v>
      </c>
      <c r="AK274" s="59" t="s">
        <v>69</v>
      </c>
      <c r="AL274" s="60">
        <f>$Q$44*AI284*100000/($T$3*$AE$9)^2</f>
        <v>0.40073948488766642</v>
      </c>
      <c r="AM274" s="65" t="s">
        <v>583</v>
      </c>
      <c r="AN274" s="66" t="s">
        <v>573</v>
      </c>
      <c r="AO274" s="61">
        <f>(AL281+SQRT(AL283))^(1/3)+(AL281-SQRT(AL283))^(1/3)-AL277/3</f>
        <v>0.74780443732730406</v>
      </c>
      <c r="AP274" s="63">
        <f>AO274^3+AL277*AO274^2+AL278*AO274+AL279</f>
        <v>5.5511151231257827E-17</v>
      </c>
      <c r="AQ274" s="65" t="s">
        <v>573</v>
      </c>
      <c r="AR274" s="61">
        <f>IF(AL283&gt;=0,AO274,AO281)</f>
        <v>0.74780443732730406</v>
      </c>
      <c r="AS274" s="61">
        <f>IF(AR274&lt;AR275,AR275,AR274)</f>
        <v>0.74780443732730406</v>
      </c>
      <c r="AT274" s="61">
        <f>AS274</f>
        <v>0.74780443732730406</v>
      </c>
      <c r="AU274" s="67">
        <f>IF(AT274&lt;AT275,AT275,AT274)</f>
        <v>0.74780443732730406</v>
      </c>
      <c r="AV274" s="81"/>
      <c r="AW274" s="59">
        <v>1</v>
      </c>
      <c r="AX274" s="61">
        <f>AX262</f>
        <v>9.4673405543509462E-2</v>
      </c>
      <c r="AY274" s="61">
        <f>SUMPRODUCT(T262:T271,$AX$34:$AX$43)</f>
        <v>0.34283521572437187</v>
      </c>
      <c r="AZ274" s="68">
        <f>IF($AA$7,EXP((AX274/AL275)*(AU279-1)-LN(AU279-AL275)-AL274*(2*AY274/AL274-AX274/AL275)*LN((AU279+2.41421536*AL275)/(AU279-0.41421536*AL275))/(AL275*2.82842713)      ),1)</f>
        <v>0.84423499099234545</v>
      </c>
    </row>
    <row r="275" spans="16:52" x14ac:dyDescent="0.25">
      <c r="P275" s="78">
        <v>2</v>
      </c>
      <c r="Q275" s="60"/>
      <c r="R275" s="60"/>
      <c r="S275" s="60">
        <f>$Z$8*$BJ$35/AZ275</f>
        <v>7.3921926119687134E-2</v>
      </c>
      <c r="T275" s="61">
        <f>S275/S284</f>
        <v>7.3923782022276702E-2</v>
      </c>
      <c r="U275" s="62"/>
      <c r="V275" s="62"/>
      <c r="W275" s="60"/>
      <c r="X275" s="63"/>
      <c r="Y275" s="61"/>
      <c r="Z275" s="86">
        <f>SQRT($W$35*VLOOKUP(Z273,$P$34:$W$43,8))*(1-$Q$21)*T263*VLOOKUP(Z273,P262:T271,5)</f>
        <v>5.2525623810679234E-3</v>
      </c>
      <c r="AA275" s="60">
        <f>SQRT($W$35*VLOOKUP(AA273,$P$34:$W$43,8))*(1-$R$21)*T263*VLOOKUP(AA273,P262:T271,5)</f>
        <v>3.3691081888327984E-3</v>
      </c>
      <c r="AB275" s="60">
        <f>SQRT($W$35*VLOOKUP(AB273,$P$34:$W$43,8))*(1-$S$21)*T263*VLOOKUP(AB273,P262:T271,5)</f>
        <v>2.0646768557350957E-3</v>
      </c>
      <c r="AC275" s="60">
        <f>SQRT($W$35*VLOOKUP(AC273,$P$34:$W$43,8))*(1-$T$21)*T263*VLOOKUP(AC273,P262:T271,5)</f>
        <v>1.2909061113600695E-3</v>
      </c>
      <c r="AD275" s="60">
        <f>SQRT($W$35*VLOOKUP(AD273,$P$34:$W$43,8))*(1-$U$21)*T263*VLOOKUP(AD273,P262:T271,5)</f>
        <v>1.4116534199088997E-3</v>
      </c>
      <c r="AE275" s="60">
        <f>SQRT($W$35*VLOOKUP(AE273,$P$34:$W$43,8))*(1-$V$21)*T263*VLOOKUP(AE273,P262:T271,5)</f>
        <v>8.2989293256447957E-4</v>
      </c>
      <c r="AF275" s="60">
        <f>SQRT($W$35*VLOOKUP(AF273,$P$34:$W$43,8))*(1-$W$21)*T263*VLOOKUP(AF273,P262:T271,5)</f>
        <v>6.422789337242738E-3</v>
      </c>
      <c r="AG275" s="60">
        <f>SQRT($W$35*VLOOKUP(AG273,$P$34:$W$43,8))*(1-$X$21)*T263*VLOOKUP(AG273,P262:T271,5)</f>
        <v>3.5923385543396164E-3</v>
      </c>
      <c r="AH275" s="60">
        <f>SQRT($W$35*VLOOKUP(AH273,$P$34:$W$43,8))*(1-$Y$21)*T263*VLOOKUP(AH273,P262:T271,5)</f>
        <v>2.1968817444163813E-3</v>
      </c>
      <c r="AI275" s="87">
        <f>SQRT($W$35*VLOOKUP(AI273,$P$34:$W$43,8))*(1-$Z$21)*T263*VLOOKUP(AI273,P262:T271,5)</f>
        <v>3.581579522058999E-3</v>
      </c>
      <c r="AJ275" s="89">
        <f>$X$35*T263</f>
        <v>2.9902239989064695E-6</v>
      </c>
      <c r="AK275" s="59" t="s">
        <v>65</v>
      </c>
      <c r="AL275" s="60">
        <f>AJ284*$Q$44*100000/($T$3*$AE$9)</f>
        <v>0.10862996703298591</v>
      </c>
      <c r="AM275" s="61"/>
      <c r="AN275" s="66" t="s">
        <v>574</v>
      </c>
      <c r="AO275" s="66" t="e">
        <f>1/0</f>
        <v>#DIV/0!</v>
      </c>
      <c r="AP275" s="61"/>
      <c r="AQ275" s="65" t="s">
        <v>574</v>
      </c>
      <c r="AR275" s="66">
        <f>IF(AL283&gt;=0,0,AO282)</f>
        <v>0</v>
      </c>
      <c r="AS275" s="61">
        <f>IF(AR274&lt;AR275,AR274,AR275)</f>
        <v>0</v>
      </c>
      <c r="AT275" s="61">
        <f>IF(AS275&lt;AS276,AS276,AS275)</f>
        <v>0</v>
      </c>
      <c r="AU275" s="67">
        <f>IF(AT274&lt;AT275,AT274,AT275)</f>
        <v>0</v>
      </c>
      <c r="AV275" s="81"/>
      <c r="AW275" s="59">
        <v>2</v>
      </c>
      <c r="AX275" s="61">
        <f t="shared" ref="AX275:AX283" si="58">AX263</f>
        <v>0.14288378647094405</v>
      </c>
      <c r="AY275" s="61">
        <f>SUMPRODUCT(T262:T271,$AY$34:$AY$43)</f>
        <v>0.58837651056388895</v>
      </c>
      <c r="AZ275" s="68">
        <f>IF($AA$8,EXP((AX275/AL275)*(AU279-1)-LN(AU279-AL275)-AL274*(2*AY275/AL274-AX275/AL275)*LN((AU279+2.41421536*AL275)/(AU279-0.41421536*AL275))/(AL275*2.82842713)      ),1)</f>
        <v>0.52152858197759777</v>
      </c>
    </row>
    <row r="276" spans="16:52" x14ac:dyDescent="0.25">
      <c r="P276" s="78">
        <v>3</v>
      </c>
      <c r="Q276" s="60"/>
      <c r="R276" s="60"/>
      <c r="S276" s="60">
        <f>$Z$9*$BJ$36/AZ276</f>
        <v>3.3102123703215948E-2</v>
      </c>
      <c r="T276" s="61">
        <f>S276/S284</f>
        <v>3.3102954773513028E-2</v>
      </c>
      <c r="U276" s="62"/>
      <c r="V276" s="62"/>
      <c r="W276" s="60"/>
      <c r="X276" s="63"/>
      <c r="Y276" s="61"/>
      <c r="Z276" s="86">
        <f>SQRT($W$36*VLOOKUP(Z273,$P$34:$W$43,8))*(1-$Q$22)*T264*VLOOKUP(Z273,P262:T271,5)</f>
        <v>3.1690971488303292E-3</v>
      </c>
      <c r="AA276" s="60">
        <f>SQRT($W$36*VLOOKUP(AA273,$P$34:$W$43,8))*(1-$R$22)*T264*VLOOKUP(AA273,P262:T271,5)</f>
        <v>2.0646768557350957E-3</v>
      </c>
      <c r="AB276" s="60">
        <f>SQRT($W$36*VLOOKUP(AB273,$P$34:$W$43,8))*(1-$S$22)*T264*VLOOKUP(AB273,P262:T271,5)</f>
        <v>1.2680757444742843E-3</v>
      </c>
      <c r="AC276" s="60">
        <f>SQRT($W$36*VLOOKUP(AC273,$P$34:$W$43,8))*(1-$T$22)*T264*VLOOKUP(AC273,P262:T271,5)</f>
        <v>8.7318406942185308E-4</v>
      </c>
      <c r="AD276" s="60">
        <f>SQRT($W$36*VLOOKUP(AD273,$P$34:$W$43,8))*(1-$U$22)*T264*VLOOKUP(AD273,P262:T271,5)</f>
        <v>8.6699678921769497E-4</v>
      </c>
      <c r="AE276" s="60">
        <f>SQRT($W$36*VLOOKUP(AE273,$P$34:$W$43,8))*(1-$V$22)*T264*VLOOKUP(AE273,P262:T271,5)</f>
        <v>4.9944156859736536E-4</v>
      </c>
      <c r="AF276" s="60">
        <f>SQRT($W$36*VLOOKUP(AF273,$P$34:$W$43,8))*(1-$W$22)*T264*VLOOKUP(AF273,P262:T271,5)</f>
        <v>3.8003851948461738E-3</v>
      </c>
      <c r="AG276" s="60">
        <f>SQRT($W$36*VLOOKUP(AG273,$P$34:$W$43,8))*(1-$X$22)*T264*VLOOKUP(AG273,P262:T271,5)</f>
        <v>2.224473615799884E-3</v>
      </c>
      <c r="AH276" s="60">
        <f>SQRT($W$36*VLOOKUP(AH273,$P$34:$W$43,8))*(1-$Y$22)*T264*VLOOKUP(AH273,P262:T271,5)</f>
        <v>1.341172486975882E-3</v>
      </c>
      <c r="AI276" s="87">
        <f>SQRT($W$36*VLOOKUP(AI273,$P$34:$W$43,8))*(1-$Z$22)*T264*VLOOKUP(AI273,P262:T271,5)</f>
        <v>2.2170334274230516E-3</v>
      </c>
      <c r="AJ276" s="89">
        <f>$X$36*T264</f>
        <v>1.8651647095418312E-6</v>
      </c>
      <c r="AK276" s="82"/>
      <c r="AL276" s="65"/>
      <c r="AM276" s="61"/>
      <c r="AN276" s="66" t="s">
        <v>575</v>
      </c>
      <c r="AO276" s="66" t="e">
        <f>1/0</f>
        <v>#DIV/0!</v>
      </c>
      <c r="AP276" s="61"/>
      <c r="AQ276" s="65" t="s">
        <v>575</v>
      </c>
      <c r="AR276" s="66">
        <f>IF(AL283&gt;=0,0,AO283)</f>
        <v>0</v>
      </c>
      <c r="AS276" s="61">
        <f>AR276</f>
        <v>0</v>
      </c>
      <c r="AT276" s="61">
        <f>IF(AS275&lt;AS276,AS275,AS276)</f>
        <v>0</v>
      </c>
      <c r="AU276" s="67">
        <f>AT276</f>
        <v>0</v>
      </c>
      <c r="AV276" s="81"/>
      <c r="AW276" s="59">
        <v>3</v>
      </c>
      <c r="AX276" s="61">
        <f t="shared" si="58"/>
        <v>0.1990278447156619</v>
      </c>
      <c r="AY276" s="61">
        <f>SUMPRODUCT(T262:T271,$AZ$34:$AZ$43)</f>
        <v>0.80224161978968567</v>
      </c>
      <c r="AZ276" s="68">
        <f>IF($AA$9,EXP((AX276/AL275)*(AU279-1)-LN(AU279-AL275)-AL274*(2*AY276/AL274-AX276/AL275)*LN((AU279+2.41421536*AL275)/(AU279-0.41421536*AL275))/(AL275*2.82842713)      ),1)</f>
        <v>0.35283743901723597</v>
      </c>
    </row>
    <row r="277" spans="16:52" x14ac:dyDescent="0.25">
      <c r="P277" s="78">
        <v>4</v>
      </c>
      <c r="Q277" s="60"/>
      <c r="R277" s="60"/>
      <c r="S277" s="60">
        <f>$Z$10*$BJ$37/AZ277</f>
        <v>1.8033677545725515E-2</v>
      </c>
      <c r="T277" s="61">
        <f>S277/S284</f>
        <v>1.8034130303798978E-2</v>
      </c>
      <c r="U277" s="62"/>
      <c r="V277" s="62"/>
      <c r="W277" s="60"/>
      <c r="X277" s="63"/>
      <c r="Y277" s="61"/>
      <c r="Z277" s="86">
        <f>SQRT($W$37*VLOOKUP(Z273,$P$34:$W$43,8))*(1-$Q$23)*T265*VLOOKUP(Z273,P262:T271,5)</f>
        <v>2.1909875811958446E-3</v>
      </c>
      <c r="AA277" s="60">
        <f>SQRT($W$37*VLOOKUP(AA273,$P$34:$W$43,8))*(1-$R$23)*T265*VLOOKUP(AA273,P262:T271,5)</f>
        <v>1.2909061113600695E-3</v>
      </c>
      <c r="AB277" s="60">
        <f>SQRT($W$37*VLOOKUP(AB273,$P$34:$W$43,8))*(1-$S$23)*T265*VLOOKUP(AB273,P262:T271,5)</f>
        <v>8.7318406942185308E-4</v>
      </c>
      <c r="AC277" s="60">
        <f>SQRT($W$37*VLOOKUP(AC273,$P$34:$W$43,8))*(1-$T$23)*T265*VLOOKUP(AC273,P262:T271,5)</f>
        <v>6.0525375910105549E-4</v>
      </c>
      <c r="AD277" s="60">
        <f>SQRT($W$37*VLOOKUP(AD273,$P$34:$W$43,8))*(1-$U$23)*T265*VLOOKUP(AD273,P262:T271,5)</f>
        <v>5.9458365743669805E-4</v>
      </c>
      <c r="AE277" s="60">
        <f>SQRT($W$37*VLOOKUP(AE273,$P$34:$W$43,8))*(1-$V$23)*T265*VLOOKUP(AE273,P262:T271,5)</f>
        <v>3.2828050979394384E-4</v>
      </c>
      <c r="AF277" s="60">
        <f>SQRT($W$37*VLOOKUP(AF273,$P$34:$W$43,8))*(1-$W$23)*T265*VLOOKUP(AF273,P262:T271,5)</f>
        <v>2.6404955438940813E-3</v>
      </c>
      <c r="AG277" s="60">
        <f>SQRT($W$37*VLOOKUP(AG273,$P$34:$W$43,8))*(1-$X$23)*T265*VLOOKUP(AG273,P262:T271,5)</f>
        <v>1.5206794574246737E-3</v>
      </c>
      <c r="AH277" s="60">
        <f>SQRT($W$37*VLOOKUP(AH273,$P$34:$W$43,8))*(1-$Y$23)*T265*VLOOKUP(AH273,P262:T271,5)</f>
        <v>1.0157590904863389E-3</v>
      </c>
      <c r="AI277" s="87">
        <f>SQRT($W$37*VLOOKUP(AI273,$P$34:$W$43,8))*(1-$Z$23)*T265*VLOOKUP(AI273,P262:T271,5)</f>
        <v>1.3904602234418204E-3</v>
      </c>
      <c r="AJ277" s="89">
        <f>$X$37*T265</f>
        <v>1.3054334366656921E-6</v>
      </c>
      <c r="AK277" s="59" t="s">
        <v>570</v>
      </c>
      <c r="AL277" s="60">
        <f>AL275-1</f>
        <v>-0.89137003296701411</v>
      </c>
      <c r="AM277" s="61"/>
      <c r="AN277" s="66"/>
      <c r="AO277" s="61"/>
      <c r="AP277" s="61"/>
      <c r="AQ277" s="50"/>
      <c r="AR277" s="65"/>
      <c r="AS277" s="65"/>
      <c r="AT277" s="65"/>
      <c r="AU277" s="65"/>
      <c r="AV277" s="81"/>
      <c r="AW277" s="59">
        <v>4</v>
      </c>
      <c r="AX277" s="61">
        <f t="shared" si="58"/>
        <v>0.25569541720662459</v>
      </c>
      <c r="AY277" s="61">
        <f>SUMPRODUCT(T262:T271,$BA$34:$BA$43)</f>
        <v>1.000538201205956</v>
      </c>
      <c r="AZ277" s="68">
        <f>IF($AA$10,EXP((AX277/AL275)*(AU279-1)-LN(AU279-AL275)-AL274*(2*AY277/AL274-AX277/AL275)*LN((AU279+2.41421536*AL275)/(AU279-0.41421536*AL275))/(AL275*2.82842713)      ),1)</f>
        <v>0.24791089473680222</v>
      </c>
    </row>
    <row r="278" spans="16:52" x14ac:dyDescent="0.25">
      <c r="P278" s="78">
        <v>5</v>
      </c>
      <c r="Q278" s="60"/>
      <c r="R278" s="60"/>
      <c r="S278" s="60">
        <f>$Z$11*$BJ$38/AZ278</f>
        <v>1.8327382315493888E-2</v>
      </c>
      <c r="T278" s="61">
        <f>S278/S284</f>
        <v>1.8327842447393647E-2</v>
      </c>
      <c r="U278" s="62"/>
      <c r="V278" s="62"/>
      <c r="W278" s="60"/>
      <c r="X278" s="63"/>
      <c r="Y278" s="61"/>
      <c r="Z278" s="86">
        <f>SQRT($W$38*VLOOKUP(Z273,$P$34:$W$43,8))*(1-$Q$24)*T266*VLOOKUP(Z273,P262:T271,5)</f>
        <v>2.1246815794063218E-3</v>
      </c>
      <c r="AA278" s="60">
        <f>SQRT($W$38*VLOOKUP(AA273,$P$34:$W$43,8))*(1-$R$24)*T266*VLOOKUP(AA273,P262:T271,5)</f>
        <v>1.4116534199088997E-3</v>
      </c>
      <c r="AB278" s="60">
        <f>SQRT($W$38*VLOOKUP(AB273,$P$34:$W$43,8))*(1-$S$24)*T266*VLOOKUP(AB273,P262:T271,5)</f>
        <v>8.6699678921769497E-4</v>
      </c>
      <c r="AC278" s="60">
        <f>SQRT($W$38*VLOOKUP(AC273,$P$34:$W$43,8))*(1-$T$24)*T266*VLOOKUP(AC273,P262:T271,5)</f>
        <v>5.9458365743669805E-4</v>
      </c>
      <c r="AD278" s="60">
        <f>SQRT($W$38*VLOOKUP(AD273,$P$34:$W$43,8))*(1-$U$24)*T266*VLOOKUP(AD273,P262:T271,5)</f>
        <v>5.8363465935133262E-4</v>
      </c>
      <c r="AE278" s="60">
        <f>SQRT($W$38*VLOOKUP(AE273,$P$34:$W$43,8))*(1-$V$24)*T266*VLOOKUP(AE273,P262:T271,5)</f>
        <v>3.4812555279195351E-4</v>
      </c>
      <c r="AF278" s="60">
        <f>SQRT($W$38*VLOOKUP(AF273,$P$34:$W$43,8))*(1-$W$24)*T266*VLOOKUP(AF273,P262:T271,5)</f>
        <v>2.5272404899739759E-3</v>
      </c>
      <c r="AG278" s="60">
        <f>SQRT($W$38*VLOOKUP(AG273,$P$34:$W$43,8))*(1-$X$24)*T266*VLOOKUP(AG273,P262:T271,5)</f>
        <v>1.5161890101763591E-3</v>
      </c>
      <c r="AH278" s="60">
        <f>SQRT($W$38*VLOOKUP(AH273,$P$34:$W$43,8))*(1-$Y$24)*T266*VLOOKUP(AH273,P262:T271,5)</f>
        <v>9.5017387324469477E-4</v>
      </c>
      <c r="AI278" s="87">
        <f>SQRT($W$38*VLOOKUP(AI273,$P$34:$W$43,8))*(1-$Z$24)*T266*VLOOKUP(AI273,P262:T271,5)</f>
        <v>1.5040773833140226E-3</v>
      </c>
      <c r="AJ278" s="89">
        <f>$X$38*T266</f>
        <v>1.3263953101627665E-6</v>
      </c>
      <c r="AK278" s="59" t="s">
        <v>571</v>
      </c>
      <c r="AL278" s="60">
        <f>AL274-3*AL275*AL275-2*AL275</f>
        <v>0.14807814160893179</v>
      </c>
      <c r="AM278" s="61" t="s">
        <v>584</v>
      </c>
      <c r="AN278" s="66" t="s">
        <v>585</v>
      </c>
      <c r="AO278" s="61">
        <f>AL281^2/AL282^3</f>
        <v>6.4199979143403967</v>
      </c>
      <c r="AP278" s="61"/>
      <c r="AQ278" s="50"/>
      <c r="AR278" s="65"/>
      <c r="AS278" s="65"/>
      <c r="AT278" s="65"/>
      <c r="AU278" s="65"/>
      <c r="AV278" s="81"/>
      <c r="AW278" s="59">
        <v>5</v>
      </c>
      <c r="AX278" s="61">
        <f t="shared" si="58"/>
        <v>0.25563778751671645</v>
      </c>
      <c r="AY278" s="61">
        <f>SUMPRODUCT(T262:T271,$BB$34:$BB$43)</f>
        <v>0.98266696743328641</v>
      </c>
      <c r="AZ278" s="68">
        <f>IF($AA$11,EXP((AX278/AL275)*(AU279-1)-LN(AU279-AL275)-AL274*(2*AY278/AL274-AX278/AL275)*LN((AU279+2.41421536*AL275)/(AU279-0.41421536*AL275))/(AL275*2.82842713)      ),1)</f>
        <v>0.25856388193587382</v>
      </c>
    </row>
    <row r="279" spans="16:52" x14ac:dyDescent="0.25">
      <c r="P279" s="78">
        <v>6</v>
      </c>
      <c r="Q279" s="60"/>
      <c r="R279" s="60"/>
      <c r="S279" s="60">
        <f>$Z$12*$BJ$39/AZ279</f>
        <v>8.6700380439572646E-3</v>
      </c>
      <c r="T279" s="61">
        <f>S279/S284</f>
        <v>8.6702557161271072E-3</v>
      </c>
      <c r="U279" s="62"/>
      <c r="V279" s="62"/>
      <c r="W279" s="60"/>
      <c r="X279" s="63"/>
      <c r="Y279" s="61"/>
      <c r="Z279" s="86">
        <f>SQRT($W$39*VLOOKUP(Z273,$P$34:$W$43,8))*(1-$Q$25)*T267*VLOOKUP(Z273,P262:T271,5)</f>
        <v>1.2707085980271688E-3</v>
      </c>
      <c r="AA279" s="60">
        <f>SQRT($W$39*VLOOKUP(AA273,$P$34:$W$43,8))*(1-$R$25)*T267*VLOOKUP(AA273,P262:T271,5)</f>
        <v>8.2989293256447957E-4</v>
      </c>
      <c r="AB279" s="60">
        <f>SQRT($W$39*VLOOKUP(AB273,$P$34:$W$43,8))*(1-$S$25)*T267*VLOOKUP(AB273,P262:T271,5)</f>
        <v>4.9944156859736525E-4</v>
      </c>
      <c r="AC279" s="60">
        <f>SQRT($W$39*VLOOKUP(AC273,$P$34:$W$43,8))*(1-$T$25)*T267*VLOOKUP(AC273,P262:T271,5)</f>
        <v>3.2828050979394384E-4</v>
      </c>
      <c r="AD279" s="60">
        <f>SQRT($W$39*VLOOKUP(AD273,$P$34:$W$43,8))*(1-$U$25)*T267*VLOOKUP(AD273,P262:T271,5)</f>
        <v>3.4812555279195351E-4</v>
      </c>
      <c r="AE279" s="60">
        <f>SQRT($W$39*VLOOKUP(AE273,$P$34:$W$43,8))*(1-$V$25)*T267*VLOOKUP(AE273,P262:T271,5)</f>
        <v>2.0764942342766041E-4</v>
      </c>
      <c r="AF279" s="60">
        <f>SQRT($W$39*VLOOKUP(AF273,$P$34:$W$43,8))*(1-$W$25)*T267*VLOOKUP(AF273,P262:T271,5)</f>
        <v>1.6642916076835097E-3</v>
      </c>
      <c r="AG279" s="60">
        <f>SQRT($W$39*VLOOKUP(AG273,$P$34:$W$43,8))*(1-$X$25)*T267*VLOOKUP(AG273,P262:T271,5)</f>
        <v>9.0211328015824053E-4</v>
      </c>
      <c r="AH279" s="60">
        <f>SQRT($W$39*VLOOKUP(AH273,$P$34:$W$43,8))*(1-$Y$25)*T267*VLOOKUP(AH273,P262:T271,5)</f>
        <v>5.5747696328192656E-4</v>
      </c>
      <c r="AI279" s="87">
        <f>SQRT($W$39*VLOOKUP(AI273,$P$34:$W$43,8))*(1-$Z$25)*T267*VLOOKUP(AI273,P262:T271,5)</f>
        <v>8.9714989012136634E-4</v>
      </c>
      <c r="AJ279" s="89">
        <f>$X$39*T267</f>
        <v>7.8057259021597866E-7</v>
      </c>
      <c r="AK279" s="59" t="s">
        <v>572</v>
      </c>
      <c r="AL279" s="60">
        <f>-1*AL274*AL275+AL275^2+AL275^3</f>
        <v>-3.0449962656007468E-2</v>
      </c>
      <c r="AM279" s="61"/>
      <c r="AN279" s="66" t="s">
        <v>586</v>
      </c>
      <c r="AO279" s="61" t="e">
        <f>SQRT(1-AO278)/SQRT(AO278)*AL281/ABS(AL281)</f>
        <v>#NUM!</v>
      </c>
      <c r="AP279" s="61"/>
      <c r="AQ279" s="50"/>
      <c r="AR279" s="65"/>
      <c r="AS279" s="65"/>
      <c r="AT279" s="65" t="s">
        <v>589</v>
      </c>
      <c r="AU279" s="61">
        <f>AU274</f>
        <v>0.74780443732730406</v>
      </c>
      <c r="AV279" s="81"/>
      <c r="AW279" s="59">
        <v>6</v>
      </c>
      <c r="AX279" s="61">
        <f t="shared" si="58"/>
        <v>0.31801295394703216</v>
      </c>
      <c r="AY279" s="61">
        <f>SUMPRODUCT(T262:T271,$BC$34:$BC$43)</f>
        <v>1.2544844515991933</v>
      </c>
      <c r="AZ279" s="68">
        <f>IF($AA$12,EXP((AX279/AL275)*(AU279-1)-LN(AU279-AL275)-AL274*(2*AY279/AL274-AX279/AL275)*LN((AU279+2.41421536*AL275)/(AU279-0.41421536*AL275))/(AL275*2.82842713)      ),1)</f>
        <v>0.1545069691620215</v>
      </c>
    </row>
    <row r="280" spans="16:52" x14ac:dyDescent="0.25">
      <c r="P280" s="78">
        <v>7</v>
      </c>
      <c r="Q280" s="60"/>
      <c r="R280" s="60"/>
      <c r="S280" s="60">
        <f>$Z$13*$BJ$40/AZ280</f>
        <v>0.39262016458482962</v>
      </c>
      <c r="T280" s="61">
        <f>S280/S284</f>
        <v>0.39263002180606854</v>
      </c>
      <c r="U280" s="62"/>
      <c r="V280" s="62"/>
      <c r="W280" s="60"/>
      <c r="X280" s="63"/>
      <c r="Y280" s="61"/>
      <c r="Z280" s="86">
        <f>SQRT($W$40*VLOOKUP(Z273,$P$34:$W$43,8))*(1-$Q$26)*T268*VLOOKUP(Z273,P262:T271,5)</f>
        <v>1.0202200628265578E-2</v>
      </c>
      <c r="AA280" s="60">
        <f>SQRT($W$40*VLOOKUP(AA273,$P$34:$W$43,8))*(1-$R$26)*T268*VLOOKUP(AA273,P262:T271,5)</f>
        <v>6.4227893372427389E-3</v>
      </c>
      <c r="AB280" s="60">
        <f>SQRT($W$40*VLOOKUP(AB273,$P$34:$W$43,8))*(1-$S$26)*T268*VLOOKUP(AB273,P262:T271,5)</f>
        <v>3.8003851948461734E-3</v>
      </c>
      <c r="AC280" s="60">
        <f>SQRT($W$40*VLOOKUP(AC273,$P$34:$W$43,8))*(1-$T$26)*T268*VLOOKUP(AC273,P262:T271,5)</f>
        <v>2.6404955438940813E-3</v>
      </c>
      <c r="AD280" s="60">
        <f>SQRT($W$40*VLOOKUP(AD273,$P$34:$W$43,8))*(1-$U$26)*T268*VLOOKUP(AD273,P262:T271,5)</f>
        <v>2.5272404899739764E-3</v>
      </c>
      <c r="AE280" s="60">
        <f>SQRT($W$40*VLOOKUP(AE273,$P$34:$W$43,8))*(1-$V$26)*T268*VLOOKUP(AE273,P262:T271,5)</f>
        <v>1.6642916076835097E-3</v>
      </c>
      <c r="AF280" s="60">
        <f>SQRT($W$40*VLOOKUP(AF273,$P$34:$W$43,8))*(1-$W$26)*T268*VLOOKUP(AF273,P262:T271,5)</f>
        <v>1.3609987542807322E-2</v>
      </c>
      <c r="AG280" s="60">
        <f>SQRT($W$40*VLOOKUP(AG273,$P$34:$W$43,8))*(1-$X$26)*T268*VLOOKUP(AG273,P262:T271,5)</f>
        <v>8.4615505182411947E-3</v>
      </c>
      <c r="AH280" s="60">
        <f>SQRT($W$40*VLOOKUP(AH273,$P$34:$W$43,8))*(1-$Y$26)*T268*VLOOKUP(AH273,P262:T271,5)</f>
        <v>3.9656003959160817E-3</v>
      </c>
      <c r="AI280" s="87">
        <f>SQRT($W$40*VLOOKUP(AI273,$P$34:$W$43,8))*(1-$Z$26)*T268*VLOOKUP(AI273,P262:T271,5)</f>
        <v>6.6414777913543811E-3</v>
      </c>
      <c r="AJ280" s="89">
        <f>$X$40*T268</f>
        <v>9.4426873876870237E-6</v>
      </c>
      <c r="AK280" s="82"/>
      <c r="AL280" s="65"/>
      <c r="AM280" s="61"/>
      <c r="AN280" s="66" t="s">
        <v>587</v>
      </c>
      <c r="AO280" s="61" t="e">
        <f>IF(ATAN(AO279)&lt;0,ATAN(AO279)+PI(),ATAN(AO279))</f>
        <v>#NUM!</v>
      </c>
      <c r="AP280" s="61"/>
      <c r="AQ280" s="50"/>
      <c r="AR280" s="65"/>
      <c r="AS280" s="65"/>
      <c r="AT280" s="65"/>
      <c r="AU280" s="65"/>
      <c r="AV280" s="81"/>
      <c r="AW280" s="59">
        <v>7</v>
      </c>
      <c r="AX280" s="61">
        <f t="shared" si="58"/>
        <v>8.4952370925032716E-2</v>
      </c>
      <c r="AY280" s="61">
        <f>SUMPRODUCT(T262:T271,$BD$34:$BD$43)</f>
        <v>0.22122964200780412</v>
      </c>
      <c r="AZ280" s="68">
        <f>IF($AA$13,EXP((AX280/AL275)*(AU279-1)-LN(AU279-AL275)-AL274*(2*AY280/AL274-AX280/AL275)*LN((AU279+2.41421536*AL275)/(AU279-0.41421536*AL275))/(AL275*2.82842713)      ),1)</f>
        <v>1.1029635814053376</v>
      </c>
    </row>
    <row r="281" spans="16:52" x14ac:dyDescent="0.25">
      <c r="P281" s="78">
        <v>8</v>
      </c>
      <c r="Q281" s="60"/>
      <c r="R281" s="60"/>
      <c r="S281" s="60">
        <f>$Z$14*$BJ$41/AZ281</f>
        <v>0.11180146359686322</v>
      </c>
      <c r="T281" s="61">
        <f>S281/S284</f>
        <v>0.11180427051270941</v>
      </c>
      <c r="U281" s="62"/>
      <c r="V281" s="62"/>
      <c r="W281" s="60"/>
      <c r="X281" s="63"/>
      <c r="Y281" s="61"/>
      <c r="Z281" s="86">
        <f>SQRT($W$41*VLOOKUP(Z273,$P$34:$W$43,8))*(1-$Q$27)*T269*VLOOKUP(Z273,P262:T271,5)</f>
        <v>5.8454755805322552E-3</v>
      </c>
      <c r="AA281" s="60">
        <f>SQRT($W$41*VLOOKUP(AA273,$P$34:$W$43,8))*(1-$R$27)*T269*VLOOKUP(AA273,P262:T271,5)</f>
        <v>3.5923385543396164E-3</v>
      </c>
      <c r="AB281" s="60">
        <f>SQRT($W$41*VLOOKUP(AB273,$P$34:$W$43,8))*(1-$S$27)*T269*VLOOKUP(AB273,P262:T271,5)</f>
        <v>2.224473615799884E-3</v>
      </c>
      <c r="AC281" s="60">
        <f>SQRT($W$41*VLOOKUP(AC273,$P$34:$W$43,8))*(1-$T$27)*T269*VLOOKUP(AC273,P262:T271,5)</f>
        <v>1.5206794574246739E-3</v>
      </c>
      <c r="AD281" s="60">
        <f>SQRT($W$41*VLOOKUP(AD273,$P$34:$W$43,8))*(1-$U$27)*T269*VLOOKUP(AD273,P262:T271,5)</f>
        <v>1.5161890101763591E-3</v>
      </c>
      <c r="AE281" s="60">
        <f>SQRT($W$41*VLOOKUP(AE273,$P$34:$W$43,8))*(1-$V$27)*T269*VLOOKUP(AE273,P262:T271,5)</f>
        <v>9.0211328015824053E-4</v>
      </c>
      <c r="AF281" s="60">
        <f>SQRT($W$41*VLOOKUP(AF273,$P$34:$W$43,8))*(1-$W$27)*T269*VLOOKUP(AF273,P262:T271,5)</f>
        <v>8.4615505182411947E-3</v>
      </c>
      <c r="AG281" s="60">
        <f>SQRT($W$41*VLOOKUP(AG273,$P$34:$W$43,8))*(1-$X$27)*T269*VLOOKUP(AG273,P262:T271,5)</f>
        <v>5.0862800628440298E-3</v>
      </c>
      <c r="AH281" s="60">
        <f>SQRT($W$41*VLOOKUP(AH273,$P$34:$W$43,8))*(1-$Y$27)*T269*VLOOKUP(AH273,P262:T271,5)</f>
        <v>2.6577702394927679E-3</v>
      </c>
      <c r="AI281" s="87">
        <f>SQRT($W$41*VLOOKUP(AI273,$P$34:$W$43,8))*(1-$Z$27)*T269*VLOOKUP(AI273,P262:T271,5)</f>
        <v>4.1950743567346445E-3</v>
      </c>
      <c r="AJ281" s="89">
        <f>$X$41*T269</f>
        <v>2.9825228278881807E-6</v>
      </c>
      <c r="AK281" s="59" t="s">
        <v>582</v>
      </c>
      <c r="AL281" s="61">
        <f>AL277*AL278/6-AL279/2-AL277^3/27</f>
        <v>1.9456971795441608E-2</v>
      </c>
      <c r="AM281" s="61"/>
      <c r="AN281" s="66" t="s">
        <v>573</v>
      </c>
      <c r="AO281" s="61" t="e">
        <f>2*SQRT(AL282)*COS(AO280/3)-AL277/3</f>
        <v>#NUM!</v>
      </c>
      <c r="AP281" s="69" t="e">
        <f>AO281^3+AL277*AO281^2+AL278*AO281+AL279</f>
        <v>#NUM!</v>
      </c>
      <c r="AQ281" s="50"/>
      <c r="AR281" s="65"/>
      <c r="AS281" s="65"/>
      <c r="AT281" s="65"/>
      <c r="AU281" s="65"/>
      <c r="AV281" s="81"/>
      <c r="AW281" s="59">
        <v>8</v>
      </c>
      <c r="AX281" s="61">
        <f t="shared" si="58"/>
        <v>9.4229912225680806E-2</v>
      </c>
      <c r="AY281" s="61">
        <f>SUMPRODUCT(T262:T271,$BE$34:$BE$43)</f>
        <v>0.46666636606013145</v>
      </c>
      <c r="AZ281" s="68">
        <f>IF($AA$14,EXP((AX281/AL275)*(AU279-1)-LN(AU279-AL275)-AL274*(2*AY281/AL274-AX281/AL275)*LN((AU279+2.41421536*AL275)/(AU279-0.41421536*AL275))/(AL275*2.82842713)      ),1)</f>
        <v>0.62966482152594483</v>
      </c>
    </row>
    <row r="282" spans="16:52" x14ac:dyDescent="0.25">
      <c r="P282" s="78">
        <v>9</v>
      </c>
      <c r="Q282" s="60"/>
      <c r="R282" s="60"/>
      <c r="S282" s="60">
        <f>$Z$15*$BJ$42/AZ282</f>
        <v>5.5503224858571357E-2</v>
      </c>
      <c r="T282" s="61">
        <f>S282/S284</f>
        <v>5.5504618336584599E-2</v>
      </c>
      <c r="U282" s="62"/>
      <c r="V282" s="62" t="s">
        <v>592</v>
      </c>
      <c r="W282" s="60"/>
      <c r="X282" s="63"/>
      <c r="Y282" s="61"/>
      <c r="Z282" s="86">
        <f>SQRT($W$42*VLOOKUP(Z273,$P$34:$W$43,8))*(1-$Q$28)*T270*VLOOKUP(Z273,P262:T271,5)</f>
        <v>3.4135281108679744E-3</v>
      </c>
      <c r="AA282" s="60">
        <f>SQRT($W$42*VLOOKUP(AA273,$P$34:$W$43,8))*(1-$R$28)*T270*VLOOKUP(AA273,P262:T271,5)</f>
        <v>2.1968817444163813E-3</v>
      </c>
      <c r="AB282" s="60">
        <f>SQRT($W$42*VLOOKUP(AB273,$P$34:$W$43,8))*(1-$S$28)*T270*VLOOKUP(AB273,P262:T271,5)</f>
        <v>1.341172486975882E-3</v>
      </c>
      <c r="AC282" s="60">
        <f>SQRT($W$42*VLOOKUP(AC273,$P$34:$W$43,8))*(1-$T$28)*T270*VLOOKUP(AC273,P262:T271,5)</f>
        <v>1.0157590904863389E-3</v>
      </c>
      <c r="AD282" s="60">
        <f>SQRT($W$42*VLOOKUP(AD273,$P$34:$W$43,8))*(1-$U$28)*T270*VLOOKUP(AD273,P262:T271,5)</f>
        <v>9.5017387324469488E-4</v>
      </c>
      <c r="AE282" s="60">
        <f>SQRT($W$42*VLOOKUP(AE273,$P$34:$W$43,8))*(1-$V$28)*T270*VLOOKUP(AE273,P262:T271,5)</f>
        <v>5.5747696328192656E-4</v>
      </c>
      <c r="AF282" s="60">
        <f>SQRT($W$42*VLOOKUP(AF273,$P$34:$W$43,8))*(1-$W$28)*T270*VLOOKUP(AF273,P262:T271,5)</f>
        <v>3.9656003959160817E-3</v>
      </c>
      <c r="AG282" s="60">
        <f>SQRT($W$42*VLOOKUP(AG273,$P$34:$W$43,8))*(1-$X$28)*T270*VLOOKUP(AG273,P262:T271,5)</f>
        <v>2.6577702394927683E-3</v>
      </c>
      <c r="AH282" s="60">
        <f>SQRT($W$42*VLOOKUP(AH273,$P$34:$W$43,8))*(1-$Y$28)*T270*VLOOKUP(AH273,P262:T271,5)</f>
        <v>1.7046842161510091E-3</v>
      </c>
      <c r="AI282" s="87">
        <f>SQRT($W$42*VLOOKUP(AI273,$P$34:$W$43,8))*(1-$Z$28)*T270*VLOOKUP(AI273,P262:T271,5)</f>
        <v>2.5705237066136512E-3</v>
      </c>
      <c r="AJ282" s="89">
        <f>$X$42*T270</f>
        <v>1.4993385964768592E-6</v>
      </c>
      <c r="AK282" s="59" t="s">
        <v>558</v>
      </c>
      <c r="AL282" s="61">
        <f>AL277^2/9-AL278/3</f>
        <v>3.8922901204980064E-2</v>
      </c>
      <c r="AM282" s="61"/>
      <c r="AN282" s="66" t="s">
        <v>574</v>
      </c>
      <c r="AO282" s="61" t="e">
        <f>2*SQRT(AL282)*COS((AO280+2*PI())/3)-AL277/3</f>
        <v>#NUM!</v>
      </c>
      <c r="AP282" s="69" t="e">
        <f>AO282^3+AO282^2*AL277+AO282*AL278+AL279</f>
        <v>#NUM!</v>
      </c>
      <c r="AQ282" s="50"/>
      <c r="AR282" s="65"/>
      <c r="AS282" s="50"/>
      <c r="AT282" s="65"/>
      <c r="AU282" s="65"/>
      <c r="AV282" s="81"/>
      <c r="AW282" s="59">
        <v>9</v>
      </c>
      <c r="AX282" s="61">
        <f t="shared" si="58"/>
        <v>9.5418812217132221E-2</v>
      </c>
      <c r="AY282" s="61">
        <f>SUMPRODUCT(T262:T271,$BF$34:$BF$43)</f>
        <v>0.53195754062226364</v>
      </c>
      <c r="AZ282" s="68">
        <f>IF($AA$15,EXP((AX282/AL275)*(AU279-1)-LN(AU279-AL275)-AL274*(2*AY282/AL274-AX282/AL275)*LN((AU279+2.41421536*AL275)/(AU279-0.41421536*AL275))/(AL275*2.82842713)      ),1)</f>
        <v>0.54102455125782234</v>
      </c>
    </row>
    <row r="283" spans="16:52" x14ac:dyDescent="0.25">
      <c r="P283" s="78">
        <v>10</v>
      </c>
      <c r="Q283" s="60"/>
      <c r="R283" s="60"/>
      <c r="S283" s="60">
        <f>$Z$16*$BJ$43/AZ283</f>
        <v>8.8838043587692775E-2</v>
      </c>
      <c r="T283" s="61">
        <f>S283/S284</f>
        <v>8.8840273978103318E-2</v>
      </c>
      <c r="U283" s="62"/>
      <c r="V283" s="96">
        <f>ABS(S272-S284)</f>
        <v>1.5210055437364645E-14</v>
      </c>
      <c r="W283" s="60"/>
      <c r="X283" s="63"/>
      <c r="Y283" s="61"/>
      <c r="Z283" s="86">
        <f>SQRT($W$43*VLOOKUP(Z273,$P$34:$W$43,8))*(1-$Q$29)*T271*VLOOKUP(Z273,P262:T271,5)</f>
        <v>5.4985289186989094E-3</v>
      </c>
      <c r="AA283" s="60">
        <f>SQRT($W$43*VLOOKUP(AA273,$P$34:$W$43,8))*(1-$R$29)*T271*VLOOKUP(AA273,P262:T271,5)</f>
        <v>3.581579522058999E-3</v>
      </c>
      <c r="AB283" s="60">
        <f>SQRT($W$43*VLOOKUP(AB273,$P$34:$W$43,8))*(1-$S$29)*T271*VLOOKUP(AB273,P262:T271,5)</f>
        <v>2.2170334274230516E-3</v>
      </c>
      <c r="AC283" s="60">
        <f>SQRT($W$43*VLOOKUP(AC273,$P$34:$W$43,8))*(1-$T$29)*T271*VLOOKUP(AC273,P262:T271,5)</f>
        <v>1.3904602234418202E-3</v>
      </c>
      <c r="AD283" s="60">
        <f>SQRT($W$43*VLOOKUP(AD273,$P$34:$W$43,8))*(1-$U$29)*T271*VLOOKUP(AD273,P262:T271,5)</f>
        <v>1.5040773833140228E-3</v>
      </c>
      <c r="AE283" s="60">
        <f>SQRT($W$43*VLOOKUP(AE273,$P$34:$W$43,8))*(1-$V$29)*T271*VLOOKUP(AE273,P262:T271,5)</f>
        <v>8.9714989012136634E-4</v>
      </c>
      <c r="AF283" s="60">
        <f>SQRT($W$43*VLOOKUP(AF273,$P$34:$W$43,8))*(1-$W$29)*T271*VLOOKUP(AF273,P262:T271,5)</f>
        <v>6.641477791354382E-3</v>
      </c>
      <c r="AG283" s="60">
        <f>SQRT($W$43*VLOOKUP(AG273,$P$34:$W$43,8))*(1-$X$29)*T271*VLOOKUP(AG273,P262:T271,5)</f>
        <v>4.1950743567346445E-3</v>
      </c>
      <c r="AH283" s="60">
        <f>SQRT($W$43*VLOOKUP(AH273,$P$34:$W$43,8))*(1-$Y$29)*T271*VLOOKUP(AH273,P262:T271,5)</f>
        <v>2.5705237066136512E-3</v>
      </c>
      <c r="AI283" s="87">
        <f>SQRT($W$43*VLOOKUP(AI273,$P$34:$W$43,8))*(1-$Z$29)*T271*VLOOKUP(AI273,P262:T271,5)</f>
        <v>3.8761385033422831E-3</v>
      </c>
      <c r="AJ283" s="89">
        <f>$X$43*T271</f>
        <v>3.222669319386155E-6</v>
      </c>
      <c r="AK283" s="59" t="s">
        <v>72</v>
      </c>
      <c r="AL283" s="63">
        <f>AL281^2-AL282^3</f>
        <v>3.196058582343481E-4</v>
      </c>
      <c r="AM283" s="61"/>
      <c r="AN283" s="66" t="s">
        <v>575</v>
      </c>
      <c r="AO283" s="61" t="e">
        <f>2*SQRT(AL282)*COS((AO280+4*PI())/3)-AL277/3</f>
        <v>#NUM!</v>
      </c>
      <c r="AP283" s="69" t="e">
        <f>AO283^3+AO283^2*AL277+AL278*AO283+AL279</f>
        <v>#NUM!</v>
      </c>
      <c r="AQ283" s="50"/>
      <c r="AR283" s="65"/>
      <c r="AS283" s="50"/>
      <c r="AT283" s="65"/>
      <c r="AU283" s="65"/>
      <c r="AV283" s="81"/>
      <c r="AW283" s="59">
        <v>10</v>
      </c>
      <c r="AX283" s="61">
        <f t="shared" si="58"/>
        <v>0.12813543860615031</v>
      </c>
      <c r="AY283" s="61">
        <f>SUMPRODUCT(T262:T271,$BG$34:$BG$43)</f>
        <v>0.52807932479193009</v>
      </c>
      <c r="AZ283" s="68">
        <f>IF($AA$16,EXP((AX283/AL275)*(AU279-1)-LN(AU279-AL275)-AL274*(2*AY283/AL274-AX283/AL275)*LN((AU279+2.41421536*AL275)/(AU279-0.41421536*AL275))/(AL275*2.82842713)      ),1)</f>
        <v>0.58355083646697714</v>
      </c>
    </row>
    <row r="284" spans="16:52" x14ac:dyDescent="0.25">
      <c r="P284" s="79"/>
      <c r="Q284" s="71"/>
      <c r="R284" s="71"/>
      <c r="S284" s="94">
        <f>SUM(S274:S283)</f>
        <v>0.99997489437717069</v>
      </c>
      <c r="T284" s="72">
        <f>SUM(T274:T283)</f>
        <v>1</v>
      </c>
      <c r="U284" s="73"/>
      <c r="V284" s="73"/>
      <c r="W284" s="73"/>
      <c r="X284" s="73"/>
      <c r="Y284" s="73"/>
      <c r="Z284" s="70"/>
      <c r="AA284" s="73"/>
      <c r="AB284" s="73"/>
      <c r="AC284" s="73"/>
      <c r="AD284" s="73"/>
      <c r="AE284" s="73"/>
      <c r="AF284" s="73"/>
      <c r="AG284" s="73"/>
      <c r="AH284" s="73"/>
      <c r="AI284" s="88">
        <f>SUM(Z274:AI283)</f>
        <v>0.27651787059603872</v>
      </c>
      <c r="AJ284" s="91">
        <f>SUM(AJ274:AJ283)</f>
        <v>3.075291209100745E-5</v>
      </c>
      <c r="AK284" s="70"/>
      <c r="AL284" s="73"/>
      <c r="AM284" s="74"/>
      <c r="AN284" s="75"/>
      <c r="AO284" s="74"/>
      <c r="AP284" s="74"/>
      <c r="AQ284" s="76"/>
      <c r="AR284" s="73"/>
      <c r="AS284" s="76"/>
      <c r="AT284" s="73"/>
      <c r="AU284" s="73"/>
      <c r="AV284" s="80"/>
      <c r="AW284" s="70"/>
      <c r="AX284" s="73"/>
      <c r="AY284" s="73"/>
      <c r="AZ284" s="80"/>
    </row>
    <row r="285" spans="16:52" x14ac:dyDescent="0.25">
      <c r="P285" s="92">
        <f>P273+1</f>
        <v>21</v>
      </c>
      <c r="Q285" s="55"/>
      <c r="R285" s="55"/>
      <c r="S285" s="55"/>
      <c r="T285" s="55" t="s">
        <v>560</v>
      </c>
      <c r="U285" s="56"/>
      <c r="V285" s="56"/>
      <c r="W285" s="57"/>
      <c r="X285" s="57"/>
      <c r="Y285" s="57"/>
      <c r="Z285" s="54">
        <v>1</v>
      </c>
      <c r="AA285" s="55">
        <v>2</v>
      </c>
      <c r="AB285" s="55">
        <v>3</v>
      </c>
      <c r="AC285" s="55">
        <v>4</v>
      </c>
      <c r="AD285" s="55">
        <v>5</v>
      </c>
      <c r="AE285" s="55">
        <v>6</v>
      </c>
      <c r="AF285" s="55">
        <v>7</v>
      </c>
      <c r="AG285" s="55">
        <v>8</v>
      </c>
      <c r="AH285" s="55">
        <v>9</v>
      </c>
      <c r="AI285" s="58">
        <v>10</v>
      </c>
      <c r="AJ285" s="90"/>
      <c r="AK285" s="54"/>
      <c r="AL285" s="55"/>
      <c r="AM285" s="55"/>
      <c r="AN285" s="55"/>
      <c r="AO285" s="55"/>
      <c r="AP285" s="55"/>
      <c r="AQ285" s="55"/>
      <c r="AR285" s="55"/>
      <c r="AS285" s="55"/>
      <c r="AT285" s="55"/>
      <c r="AU285" s="55"/>
      <c r="AV285" s="58"/>
      <c r="AW285" s="54"/>
      <c r="AX285" s="55" t="s">
        <v>565</v>
      </c>
      <c r="AY285" s="55" t="s">
        <v>577</v>
      </c>
      <c r="AZ285" s="58" t="s">
        <v>590</v>
      </c>
    </row>
    <row r="286" spans="16:52" x14ac:dyDescent="0.25">
      <c r="P286" s="78">
        <v>1</v>
      </c>
      <c r="Q286" s="60"/>
      <c r="R286" s="60"/>
      <c r="S286" s="60">
        <f>$Z$7*$BJ$34/AZ286</f>
        <v>0.19915684977350073</v>
      </c>
      <c r="T286" s="61">
        <f>S286/S296</f>
        <v>0.19916184985578392</v>
      </c>
      <c r="U286" s="62"/>
      <c r="V286" s="62"/>
      <c r="W286" s="60"/>
      <c r="X286" s="63"/>
      <c r="Y286" s="61"/>
      <c r="Z286" s="86">
        <f>SQRT($W$34*VLOOKUP(Z285,$P$34:$W$43,8))*(1-$Q$20)*T274*VLOOKUP(Z285,P274:T283,5)</f>
        <v>8.1465190508814012E-3</v>
      </c>
      <c r="AA286" s="60">
        <f>SQRT($W$34*VLOOKUP(AA285,$P$34:$W$43,8))*(1-$R$20)*T274*VLOOKUP(AA285,P274:T283,5)</f>
        <v>5.2525624229695948E-3</v>
      </c>
      <c r="AB286" s="60">
        <f>SQRT($W$34*VLOOKUP(AB285,$P$34:$W$43,8))*(1-$S$20)*T274*VLOOKUP(AB285,P274:T283,5)</f>
        <v>3.1690972132380119E-3</v>
      </c>
      <c r="AC286" s="60">
        <f>SQRT($W$34*VLOOKUP(AC285,$P$34:$W$43,8))*(1-$T$20)*T274*VLOOKUP(AC285,P274:T283,5)</f>
        <v>2.1909876471692398E-3</v>
      </c>
      <c r="AD286" s="60">
        <f>SQRT($W$34*VLOOKUP(AD285,$P$34:$W$43,8))*(1-$U$20)*T274*VLOOKUP(AD285,P274:T283,5)</f>
        <v>2.1246816437505227E-3</v>
      </c>
      <c r="AE286" s="60">
        <f>SQRT($W$34*VLOOKUP(AE285,$P$34:$W$43,8))*(1-$V$20)*T274*VLOOKUP(AE285,P274:T283,5)</f>
        <v>1.2707086513468054E-3</v>
      </c>
      <c r="AF286" s="60">
        <f>SQRT($W$34*VLOOKUP(AF285,$P$34:$W$43,8))*(1-$W$20)*T274*VLOOKUP(AF285,P274:T283,5)</f>
        <v>1.0202200485127186E-2</v>
      </c>
      <c r="AG286" s="60">
        <f>SQRT($W$34*VLOOKUP(AG285,$P$34:$W$43,8))*(1-$X$20)*T274*VLOOKUP(AG285,P274:T283,5)</f>
        <v>5.845475584154677E-3</v>
      </c>
      <c r="AH286" s="60">
        <f>SQRT($W$34*VLOOKUP(AH285,$P$34:$W$43,8))*(1-$Y$20)*T274*VLOOKUP(AH285,P274:T283,5)</f>
        <v>3.4135281397447898E-3</v>
      </c>
      <c r="AI286" s="87">
        <f>SQRT($W$34*VLOOKUP(AI285,$P$34:$W$43,8))*(1-$Z$20)*T274*VLOOKUP(AI285,P274:T283,5)</f>
        <v>5.4985289478029602E-3</v>
      </c>
      <c r="AJ286" s="89">
        <f>$X$34*T274</f>
        <v>5.337903898327245E-6</v>
      </c>
      <c r="AK286" s="59" t="s">
        <v>69</v>
      </c>
      <c r="AL286" s="60">
        <f>$Q$44*AI296*100000/($T$3*$AE$9)^2</f>
        <v>0.40073948993375869</v>
      </c>
      <c r="AM286" s="65" t="s">
        <v>583</v>
      </c>
      <c r="AN286" s="66" t="s">
        <v>573</v>
      </c>
      <c r="AO286" s="61">
        <f>(AL293+SQRT(AL295))^(1/3)+(AL293-SQRT(AL295))^(1/3)-AL289/3</f>
        <v>0.74780443227108351</v>
      </c>
      <c r="AP286" s="63">
        <f>AO286^3+AL289*AO286^2+AL290*AO286+AL291</f>
        <v>3.1225022567582528E-17</v>
      </c>
      <c r="AQ286" s="65" t="s">
        <v>573</v>
      </c>
      <c r="AR286" s="61">
        <f>IF(AL295&gt;=0,AO286,AO293)</f>
        <v>0.74780443227108351</v>
      </c>
      <c r="AS286" s="61">
        <f>IF(AR286&lt;AR287,AR287,AR286)</f>
        <v>0.74780443227108351</v>
      </c>
      <c r="AT286" s="61">
        <f>AS286</f>
        <v>0.74780443227108351</v>
      </c>
      <c r="AU286" s="67">
        <f>IF(AT286&lt;AT287,AT287,AT286)</f>
        <v>0.74780443227108351</v>
      </c>
      <c r="AV286" s="81"/>
      <c r="AW286" s="59">
        <v>1</v>
      </c>
      <c r="AX286" s="61">
        <f>AX274</f>
        <v>9.4673405543509462E-2</v>
      </c>
      <c r="AY286" s="61">
        <f>SUMPRODUCT(T274:T283,$AX$34:$AX$43)</f>
        <v>0.34283521790263061</v>
      </c>
      <c r="AZ286" s="68">
        <f>IF($AA$7,EXP((AX286/AL287)*(AU291-1)-LN(AU291-AL287)-AL286*(2*AY286/AL286-AX286/AL287)*LN((AU291+2.41421536*AL287)/(AU291-0.41421536*AL287))/(AL287*2.82842713)      ),1)</f>
        <v>0.84423499204207353</v>
      </c>
    </row>
    <row r="287" spans="16:52" x14ac:dyDescent="0.25">
      <c r="P287" s="78">
        <v>2</v>
      </c>
      <c r="Q287" s="60"/>
      <c r="R287" s="60"/>
      <c r="S287" s="60">
        <f>$Z$8*$BJ$35/AZ287</f>
        <v>7.3921926460122508E-2</v>
      </c>
      <c r="T287" s="61">
        <f>S287/S296</f>
        <v>7.3923782362720153E-2</v>
      </c>
      <c r="U287" s="62"/>
      <c r="V287" s="62"/>
      <c r="W287" s="60"/>
      <c r="X287" s="63"/>
      <c r="Y287" s="61"/>
      <c r="Z287" s="86">
        <f>SQRT($W$35*VLOOKUP(Z285,$P$34:$W$43,8))*(1-$Q$21)*T275*VLOOKUP(Z285,P274:T283,5)</f>
        <v>5.2525624229695948E-3</v>
      </c>
      <c r="AA287" s="60">
        <f>SQRT($W$35*VLOOKUP(AA285,$P$34:$W$43,8))*(1-$R$21)*T275*VLOOKUP(AA285,P274:T283,5)</f>
        <v>3.3691082624669019E-3</v>
      </c>
      <c r="AB287" s="60">
        <f>SQRT($W$35*VLOOKUP(AB285,$P$34:$W$43,8))*(1-$S$21)*T275*VLOOKUP(AB285,P274:T283,5)</f>
        <v>2.0646769263510875E-3</v>
      </c>
      <c r="AC287" s="60">
        <f>SQRT($W$35*VLOOKUP(AC285,$P$34:$W$43,8))*(1-$T$21)*T275*VLOOKUP(AC285,P274:T283,5)</f>
        <v>1.2909061681464467E-3</v>
      </c>
      <c r="AD287" s="60">
        <f>SQRT($W$35*VLOOKUP(AD285,$P$34:$W$43,8))*(1-$U$21)*T275*VLOOKUP(AD285,P274:T283,5)</f>
        <v>1.4116534822509747E-3</v>
      </c>
      <c r="AE287" s="60">
        <f>SQRT($W$35*VLOOKUP(AE285,$P$34:$W$43,8))*(1-$V$21)*T275*VLOOKUP(AE285,P274:T283,5)</f>
        <v>8.2989297890474095E-4</v>
      </c>
      <c r="AF287" s="60">
        <f>SQRT($W$35*VLOOKUP(AF285,$P$34:$W$43,8))*(1-$W$21)*T275*VLOOKUP(AF285,P274:T283,5)</f>
        <v>6.4227893362673741E-3</v>
      </c>
      <c r="AG287" s="60">
        <f>SQRT($W$35*VLOOKUP(AG285,$P$34:$W$43,8))*(1-$X$21)*T275*VLOOKUP(AG285,P274:T283,5)</f>
        <v>3.5923386064212891E-3</v>
      </c>
      <c r="AH287" s="60">
        <f>SQRT($W$35*VLOOKUP(AH285,$P$34:$W$43,8))*(1-$Y$21)*T275*VLOOKUP(AH285,P274:T283,5)</f>
        <v>2.19688179348991E-3</v>
      </c>
      <c r="AI287" s="87">
        <f>SQRT($W$35*VLOOKUP(AI285,$P$34:$W$43,8))*(1-$Z$21)*T275*VLOOKUP(AI285,P274:T283,5)</f>
        <v>3.5815795907227143E-3</v>
      </c>
      <c r="AJ287" s="89">
        <f>$X$35*T275</f>
        <v>2.9902240315831379E-6</v>
      </c>
      <c r="AK287" s="59" t="s">
        <v>65</v>
      </c>
      <c r="AL287" s="60">
        <f>AJ296*$Q$44*100000/($T$3*$AE$9)</f>
        <v>0.10862996750044068</v>
      </c>
      <c r="AM287" s="61"/>
      <c r="AN287" s="66" t="s">
        <v>574</v>
      </c>
      <c r="AO287" s="66" t="e">
        <f>1/0</f>
        <v>#DIV/0!</v>
      </c>
      <c r="AP287" s="61"/>
      <c r="AQ287" s="65" t="s">
        <v>574</v>
      </c>
      <c r="AR287" s="66">
        <f>IF(AL295&gt;=0,0,AO294)</f>
        <v>0</v>
      </c>
      <c r="AS287" s="61">
        <f>IF(AR286&lt;AR287,AR286,AR287)</f>
        <v>0</v>
      </c>
      <c r="AT287" s="61">
        <f>IF(AS287&lt;AS288,AS288,AS287)</f>
        <v>0</v>
      </c>
      <c r="AU287" s="67">
        <f>IF(AT286&lt;AT287,AT286,AT287)</f>
        <v>0</v>
      </c>
      <c r="AV287" s="81"/>
      <c r="AW287" s="59">
        <v>2</v>
      </c>
      <c r="AX287" s="61">
        <f t="shared" ref="AX287:AX295" si="59">AX275</f>
        <v>0.14288378647094405</v>
      </c>
      <c r="AY287" s="61">
        <f>SUMPRODUCT(T274:T283,$AY$34:$AY$43)</f>
        <v>0.58837651433762206</v>
      </c>
      <c r="AZ287" s="68">
        <f>IF($AA$8,EXP((AX287/AL287)*(AU291-1)-LN(AU291-AL287)-AL286*(2*AY287/AL286-AX287/AL287)*LN((AU291+2.41421536*AL287)/(AU291-0.41421536*AL287))/(AL287*2.82842713)      ),1)</f>
        <v>0.52152857957578291</v>
      </c>
    </row>
    <row r="288" spans="16:52" x14ac:dyDescent="0.25">
      <c r="P288" s="78">
        <v>3</v>
      </c>
      <c r="Q288" s="60"/>
      <c r="R288" s="60"/>
      <c r="S288" s="60">
        <f>$Z$9*$BJ$36/AZ288</f>
        <v>3.310212402789648E-2</v>
      </c>
      <c r="T288" s="61">
        <f>S288/S296</f>
        <v>3.3102955098201499E-2</v>
      </c>
      <c r="U288" s="62"/>
      <c r="V288" s="62"/>
      <c r="W288" s="60"/>
      <c r="X288" s="63"/>
      <c r="Y288" s="61"/>
      <c r="Z288" s="86">
        <f>SQRT($W$36*VLOOKUP(Z285,$P$34:$W$43,8))*(1-$Q$22)*T276*VLOOKUP(Z285,P274:T283,5)</f>
        <v>3.1690972132380115E-3</v>
      </c>
      <c r="AA288" s="60">
        <f>SQRT($W$36*VLOOKUP(AA285,$P$34:$W$43,8))*(1-$R$22)*T276*VLOOKUP(AA285,P274:T283,5)</f>
        <v>2.0646769263510875E-3</v>
      </c>
      <c r="AB288" s="60">
        <f>SQRT($W$36*VLOOKUP(AB285,$P$34:$W$43,8))*(1-$S$22)*T276*VLOOKUP(AB285,P274:T283,5)</f>
        <v>1.2680758035009919E-3</v>
      </c>
      <c r="AC288" s="60">
        <f>SQRT($W$36*VLOOKUP(AC285,$P$34:$W$43,8))*(1-$T$22)*T276*VLOOKUP(AC285,P274:T283,5)</f>
        <v>8.7318411861341211E-4</v>
      </c>
      <c r="AD288" s="60">
        <f>SQRT($W$36*VLOOKUP(AD285,$P$34:$W$43,8))*(1-$U$22)*T276*VLOOKUP(AD285,P274:T283,5)</f>
        <v>8.6699683821059434E-4</v>
      </c>
      <c r="AE288" s="60">
        <f>SQRT($W$36*VLOOKUP(AE285,$P$34:$W$43,8))*(1-$V$22)*T276*VLOOKUP(AE285,P274:T283,5)</f>
        <v>4.9944160265185658E-4</v>
      </c>
      <c r="AF288" s="60">
        <f>SQRT($W$36*VLOOKUP(AF285,$P$34:$W$43,8))*(1-$W$22)*T276*VLOOKUP(AF285,P274:T283,5)</f>
        <v>3.8003852411897126E-3</v>
      </c>
      <c r="AG288" s="60">
        <f>SQRT($W$36*VLOOKUP(AG285,$P$34:$W$43,8))*(1-$X$22)*T276*VLOOKUP(AG285,P274:T283,5)</f>
        <v>2.2244736755142715E-3</v>
      </c>
      <c r="AH288" s="60">
        <f>SQRT($W$36*VLOOKUP(AH285,$P$34:$W$43,8))*(1-$Y$22)*T276*VLOOKUP(AH285,P274:T283,5)</f>
        <v>1.3411725334932466E-3</v>
      </c>
      <c r="AI288" s="87">
        <f>SQRT($W$36*VLOOKUP(AI285,$P$34:$W$43,8))*(1-$Z$22)*T276*VLOOKUP(AI285,P274:T283,5)</f>
        <v>2.2170334972987185E-3</v>
      </c>
      <c r="AJ288" s="89">
        <f>$X$36*T276</f>
        <v>1.8651647529519081E-6</v>
      </c>
      <c r="AK288" s="82"/>
      <c r="AL288" s="65"/>
      <c r="AM288" s="61"/>
      <c r="AN288" s="66" t="s">
        <v>575</v>
      </c>
      <c r="AO288" s="66" t="e">
        <f>1/0</f>
        <v>#DIV/0!</v>
      </c>
      <c r="AP288" s="61"/>
      <c r="AQ288" s="65" t="s">
        <v>575</v>
      </c>
      <c r="AR288" s="66">
        <f>IF(AL295&gt;=0,0,AO295)</f>
        <v>0</v>
      </c>
      <c r="AS288" s="61">
        <f>AR288</f>
        <v>0</v>
      </c>
      <c r="AT288" s="61">
        <f>IF(AS287&lt;AS288,AS287,AS288)</f>
        <v>0</v>
      </c>
      <c r="AU288" s="67">
        <f>AT288</f>
        <v>0</v>
      </c>
      <c r="AV288" s="81"/>
      <c r="AW288" s="59">
        <v>3</v>
      </c>
      <c r="AX288" s="61">
        <f t="shared" si="59"/>
        <v>0.1990278447156619</v>
      </c>
      <c r="AY288" s="61">
        <f>SUMPRODUCT(T274:T283,$AZ$34:$AZ$43)</f>
        <v>0.80224162514186581</v>
      </c>
      <c r="AZ288" s="68">
        <f>IF($AA$9,EXP((AX288/AL287)*(AU291-1)-LN(AU291-AL287)-AL286*(2*AY288/AL286-AX288/AL287)*LN((AU291+2.41421536*AL287)/(AU291-0.41421536*AL287))/(AL287*2.82842713)      ),1)</f>
        <v>0.35283743555644753</v>
      </c>
    </row>
    <row r="289" spans="16:52" x14ac:dyDescent="0.25">
      <c r="P289" s="78">
        <v>4</v>
      </c>
      <c r="Q289" s="60"/>
      <c r="R289" s="60"/>
      <c r="S289" s="60">
        <f>$Z$10*$BJ$37/AZ289</f>
        <v>1.8033677796993202E-2</v>
      </c>
      <c r="T289" s="61">
        <f>S289/S296</f>
        <v>1.8034130555072855E-2</v>
      </c>
      <c r="U289" s="62"/>
      <c r="V289" s="62"/>
      <c r="W289" s="60"/>
      <c r="X289" s="63"/>
      <c r="Y289" s="61"/>
      <c r="Z289" s="86">
        <f>SQRT($W$37*VLOOKUP(Z285,$P$34:$W$43,8))*(1-$Q$23)*T277*VLOOKUP(Z285,P274:T283,5)</f>
        <v>2.1909876471692398E-3</v>
      </c>
      <c r="AA289" s="60">
        <f>SQRT($W$37*VLOOKUP(AA285,$P$34:$W$43,8))*(1-$R$23)*T277*VLOOKUP(AA285,P274:T283,5)</f>
        <v>1.2909061681464469E-3</v>
      </c>
      <c r="AB289" s="60">
        <f>SQRT($W$37*VLOOKUP(AB285,$P$34:$W$43,8))*(1-$S$23)*T277*VLOOKUP(AB285,P274:T283,5)</f>
        <v>8.7318411861341222E-4</v>
      </c>
      <c r="AC289" s="60">
        <f>SQRT($W$37*VLOOKUP(AC285,$P$34:$W$43,8))*(1-$T$23)*T277*VLOOKUP(AC285,P274:T283,5)</f>
        <v>6.0525379912251104E-4</v>
      </c>
      <c r="AD289" s="60">
        <f>SQRT($W$37*VLOOKUP(AD285,$P$34:$W$43,8))*(1-$U$23)*T277*VLOOKUP(AD285,P274:T283,5)</f>
        <v>5.9458369685541493E-4</v>
      </c>
      <c r="AE289" s="60">
        <f>SQRT($W$37*VLOOKUP(AE285,$P$34:$W$43,8))*(1-$V$23)*T277*VLOOKUP(AE285,P274:T283,5)</f>
        <v>3.2828053539087039E-4</v>
      </c>
      <c r="AF289" s="60">
        <f>SQRT($W$37*VLOOKUP(AF285,$P$34:$W$43,8))*(1-$W$23)*T277*VLOOKUP(AF285,P274:T283,5)</f>
        <v>2.6404956019375125E-3</v>
      </c>
      <c r="AG289" s="60">
        <f>SQRT($W$37*VLOOKUP(AG285,$P$34:$W$43,8))*(1-$X$23)*T277*VLOOKUP(AG285,P274:T283,5)</f>
        <v>1.5206795131300029E-3</v>
      </c>
      <c r="AH289" s="60">
        <f>SQRT($W$37*VLOOKUP(AH285,$P$34:$W$43,8))*(1-$Y$23)*T277*VLOOKUP(AH285,P274:T283,5)</f>
        <v>1.0157591356588656E-3</v>
      </c>
      <c r="AI289" s="87">
        <f>SQRT($W$37*VLOOKUP(AI285,$P$34:$W$43,8))*(1-$Z$23)*T277*VLOOKUP(AI285,P274:T283,5)</f>
        <v>1.3904602808751036E-3</v>
      </c>
      <c r="AJ289" s="89">
        <f>$X$37*T277</f>
        <v>1.3054334798255609E-6</v>
      </c>
      <c r="AK289" s="59" t="s">
        <v>570</v>
      </c>
      <c r="AL289" s="60">
        <f>AL287-1</f>
        <v>-0.89137003249955926</v>
      </c>
      <c r="AM289" s="61"/>
      <c r="AN289" s="66"/>
      <c r="AO289" s="61"/>
      <c r="AP289" s="61"/>
      <c r="AQ289" s="50"/>
      <c r="AR289" s="65"/>
      <c r="AS289" s="65"/>
      <c r="AT289" s="65"/>
      <c r="AU289" s="65"/>
      <c r="AV289" s="81"/>
      <c r="AW289" s="59">
        <v>4</v>
      </c>
      <c r="AX289" s="61">
        <f t="shared" si="59"/>
        <v>0.25569541720662459</v>
      </c>
      <c r="AY289" s="61">
        <f>SUMPRODUCT(T274:T283,$BA$34:$BA$43)</f>
        <v>1.0005382077718386</v>
      </c>
      <c r="AZ289" s="68">
        <f>IF($AA$10,EXP((AX289/AL287)*(AU291-1)-LN(AU291-AL287)-AL286*(2*AY289/AL286-AX289/AL287)*LN((AU291+2.41421536*AL287)/(AU291-0.41421536*AL287))/(AL287*2.82842713)      ),1)</f>
        <v>0.24791089128259849</v>
      </c>
    </row>
    <row r="290" spans="16:52" x14ac:dyDescent="0.25">
      <c r="P290" s="78">
        <v>5</v>
      </c>
      <c r="Q290" s="60"/>
      <c r="R290" s="60"/>
      <c r="S290" s="60">
        <f>$Z$11*$BJ$38/AZ290</f>
        <v>1.8327382572189278E-2</v>
      </c>
      <c r="T290" s="61">
        <f>S290/S296</f>
        <v>1.8327842704095366E-2</v>
      </c>
      <c r="U290" s="62"/>
      <c r="V290" s="62"/>
      <c r="W290" s="60"/>
      <c r="X290" s="63"/>
      <c r="Y290" s="61"/>
      <c r="Z290" s="86">
        <f>SQRT($W$38*VLOOKUP(Z285,$P$34:$W$43,8))*(1-$Q$24)*T278*VLOOKUP(Z285,P274:T283,5)</f>
        <v>2.1246816437505227E-3</v>
      </c>
      <c r="AA290" s="60">
        <f>SQRT($W$38*VLOOKUP(AA285,$P$34:$W$43,8))*(1-$R$24)*T278*VLOOKUP(AA285,P274:T283,5)</f>
        <v>1.4116534822509747E-3</v>
      </c>
      <c r="AB290" s="60">
        <f>SQRT($W$38*VLOOKUP(AB285,$P$34:$W$43,8))*(1-$S$24)*T278*VLOOKUP(AB285,P274:T283,5)</f>
        <v>8.6699683821059434E-4</v>
      </c>
      <c r="AC290" s="60">
        <f>SQRT($W$38*VLOOKUP(AC285,$P$34:$W$43,8))*(1-$T$24)*T278*VLOOKUP(AC285,P274:T283,5)</f>
        <v>5.9458369685541493E-4</v>
      </c>
      <c r="AD290" s="60">
        <f>SQRT($W$38*VLOOKUP(AD285,$P$34:$W$43,8))*(1-$U$24)*T278*VLOOKUP(AD285,P274:T283,5)</f>
        <v>5.8363469814508284E-4</v>
      </c>
      <c r="AE290" s="60">
        <f>SQRT($W$38*VLOOKUP(AE285,$P$34:$W$43,8))*(1-$V$24)*T278*VLOOKUP(AE285,P274:T283,5)</f>
        <v>3.4812557999644385E-4</v>
      </c>
      <c r="AF290" s="60">
        <f>SQRT($W$38*VLOOKUP(AF285,$P$34:$W$43,8))*(1-$W$24)*T278*VLOOKUP(AF285,P274:T283,5)</f>
        <v>2.5272405459647982E-3</v>
      </c>
      <c r="AG290" s="60">
        <f>SQRT($W$38*VLOOKUP(AG285,$P$34:$W$43,8))*(1-$X$24)*T278*VLOOKUP(AG285,P274:T283,5)</f>
        <v>1.5161890659793475E-3</v>
      </c>
      <c r="AH290" s="60">
        <f>SQRT($W$38*VLOOKUP(AH285,$P$34:$W$43,8))*(1-$Y$24)*T278*VLOOKUP(AH285,P274:T283,5)</f>
        <v>9.5017391566482338E-4</v>
      </c>
      <c r="AI290" s="87">
        <f>SQRT($W$38*VLOOKUP(AI285,$P$34:$W$43,8))*(1-$Z$24)*T278*VLOOKUP(AI285,P274:T283,5)</f>
        <v>1.5040774457003479E-3</v>
      </c>
      <c r="AJ290" s="89">
        <f>$X$38*T278</f>
        <v>1.3263953542450077E-6</v>
      </c>
      <c r="AK290" s="59" t="s">
        <v>571</v>
      </c>
      <c r="AL290" s="60">
        <f>AL286-3*AL287*AL287-2*AL287</f>
        <v>0.1480781454154369</v>
      </c>
      <c r="AM290" s="61" t="s">
        <v>584</v>
      </c>
      <c r="AN290" s="66" t="s">
        <v>585</v>
      </c>
      <c r="AO290" s="61">
        <f>AL293^2/AL294^3</f>
        <v>6.4199983989134743</v>
      </c>
      <c r="AP290" s="61"/>
      <c r="AQ290" s="50"/>
      <c r="AR290" s="65"/>
      <c r="AS290" s="65"/>
      <c r="AT290" s="65"/>
      <c r="AU290" s="65"/>
      <c r="AV290" s="81"/>
      <c r="AW290" s="59">
        <v>5</v>
      </c>
      <c r="AX290" s="61">
        <f t="shared" si="59"/>
        <v>0.25563778751671645</v>
      </c>
      <c r="AY290" s="61">
        <f>SUMPRODUCT(T274:T283,$BB$34:$BB$43)</f>
        <v>0.98266697412901671</v>
      </c>
      <c r="AZ290" s="68">
        <f>IF($AA$11,EXP((AX290/AL287)*(AU291-1)-LN(AU291-AL287)-AL286*(2*AY290/AL286-AX290/AL287)*LN((AU291+2.41421536*AL287)/(AU291-0.41421536*AL287))/(AL287*2.82842713)      ),1)</f>
        <v>0.25856387831439892</v>
      </c>
    </row>
    <row r="291" spans="16:52" x14ac:dyDescent="0.25">
      <c r="P291" s="78">
        <v>6</v>
      </c>
      <c r="Q291" s="60"/>
      <c r="R291" s="60"/>
      <c r="S291" s="60">
        <f>$Z$12*$BJ$39/AZ291</f>
        <v>8.6700382080542957E-3</v>
      </c>
      <c r="T291" s="61">
        <f>S291/S296</f>
        <v>8.6702558802282028E-3</v>
      </c>
      <c r="U291" s="62"/>
      <c r="V291" s="62"/>
      <c r="W291" s="60"/>
      <c r="X291" s="63"/>
      <c r="Y291" s="61"/>
      <c r="Z291" s="86">
        <f>SQRT($W$39*VLOOKUP(Z285,$P$34:$W$43,8))*(1-$Q$25)*T279*VLOOKUP(Z285,P274:T283,5)</f>
        <v>1.2707086513468054E-3</v>
      </c>
      <c r="AA291" s="60">
        <f>SQRT($W$39*VLOOKUP(AA285,$P$34:$W$43,8))*(1-$R$25)*T279*VLOOKUP(AA285,P274:T283,5)</f>
        <v>8.2989297890474095E-4</v>
      </c>
      <c r="AB291" s="60">
        <f>SQRT($W$39*VLOOKUP(AB285,$P$34:$W$43,8))*(1-$S$25)*T279*VLOOKUP(AB285,P274:T283,5)</f>
        <v>4.9944160265185669E-4</v>
      </c>
      <c r="AC291" s="60">
        <f>SQRT($W$39*VLOOKUP(AC285,$P$34:$W$43,8))*(1-$T$25)*T279*VLOOKUP(AC285,P274:T283,5)</f>
        <v>3.2828053539087033E-4</v>
      </c>
      <c r="AD291" s="60">
        <f>SQRT($W$39*VLOOKUP(AD285,$P$34:$W$43,8))*(1-$U$25)*T279*VLOOKUP(AD285,P274:T283,5)</f>
        <v>3.481255799964439E-4</v>
      </c>
      <c r="AE291" s="60">
        <f>SQRT($W$39*VLOOKUP(AE285,$P$34:$W$43,8))*(1-$V$25)*T279*VLOOKUP(AE285,P274:T283,5)</f>
        <v>2.0764944207915149E-4</v>
      </c>
      <c r="AF291" s="60">
        <f>SQRT($W$39*VLOOKUP(AF285,$P$34:$W$43,8))*(1-$W$25)*T279*VLOOKUP(AF285,P274:T283,5)</f>
        <v>1.6642916639886859E-3</v>
      </c>
      <c r="AG291" s="60">
        <f>SQRT($W$39*VLOOKUP(AG285,$P$34:$W$43,8))*(1-$X$25)*T279*VLOOKUP(AG285,P274:T283,5)</f>
        <v>9.0211332389374121E-4</v>
      </c>
      <c r="AH291" s="60">
        <f>SQRT($W$39*VLOOKUP(AH285,$P$34:$W$43,8))*(1-$Y$25)*T279*VLOOKUP(AH285,P274:T283,5)</f>
        <v>5.5747699467957991E-4</v>
      </c>
      <c r="AI291" s="87">
        <f>SQRT($W$39*VLOOKUP(AI285,$P$34:$W$43,8))*(1-$Z$25)*T279*VLOOKUP(AI285,P274:T283,5)</f>
        <v>8.9714993780894484E-4</v>
      </c>
      <c r="AJ291" s="89">
        <f>$X$39*T279</f>
        <v>7.8057262527228202E-7</v>
      </c>
      <c r="AK291" s="59" t="s">
        <v>572</v>
      </c>
      <c r="AL291" s="60">
        <f>-1*AL286*AL287+AL287^2+AL287^3</f>
        <v>-3.0449963273384142E-2</v>
      </c>
      <c r="AM291" s="61"/>
      <c r="AN291" s="66" t="s">
        <v>586</v>
      </c>
      <c r="AO291" s="61" t="e">
        <f>SQRT(1-AO290)/SQRT(AO290)*AL293/ABS(AL293)</f>
        <v>#NUM!</v>
      </c>
      <c r="AP291" s="61"/>
      <c r="AQ291" s="50"/>
      <c r="AR291" s="65"/>
      <c r="AS291" s="65"/>
      <c r="AT291" s="65" t="s">
        <v>589</v>
      </c>
      <c r="AU291" s="61">
        <f>AU286</f>
        <v>0.74780443227108351</v>
      </c>
      <c r="AV291" s="81"/>
      <c r="AW291" s="59">
        <v>6</v>
      </c>
      <c r="AX291" s="61">
        <f t="shared" si="59"/>
        <v>0.31801295394703216</v>
      </c>
      <c r="AY291" s="61">
        <f>SUMPRODUCT(T274:T283,$BC$34:$BC$43)</f>
        <v>1.254484459493737</v>
      </c>
      <c r="AZ291" s="68">
        <f>IF($AA$12,EXP((AX291/AL287)*(AU291-1)-LN(AU291-AL287)-AL286*(2*AY291/AL286-AX291/AL287)*LN((AU291+2.41421536*AL287)/(AU291-0.41421536*AL287))/(AL287*2.82842713)      ),1)</f>
        <v>0.15450696623768201</v>
      </c>
    </row>
    <row r="292" spans="16:52" x14ac:dyDescent="0.25">
      <c r="P292" s="78">
        <v>7</v>
      </c>
      <c r="Q292" s="60"/>
      <c r="R292" s="60"/>
      <c r="S292" s="60">
        <f>$Z$13*$BJ$40/AZ292</f>
        <v>0.39262016275155959</v>
      </c>
      <c r="T292" s="61">
        <f>S292/S296</f>
        <v>0.39263001997274993</v>
      </c>
      <c r="U292" s="62"/>
      <c r="V292" s="62"/>
      <c r="W292" s="60"/>
      <c r="X292" s="63"/>
      <c r="Y292" s="61"/>
      <c r="Z292" s="86">
        <f>SQRT($W$40*VLOOKUP(Z285,$P$34:$W$43,8))*(1-$Q$26)*T280*VLOOKUP(Z285,P274:T283,5)</f>
        <v>1.0202200485127186E-2</v>
      </c>
      <c r="AA292" s="60">
        <f>SQRT($W$40*VLOOKUP(AA285,$P$34:$W$43,8))*(1-$R$26)*T280*VLOOKUP(AA285,P274:T283,5)</f>
        <v>6.4227893362673741E-3</v>
      </c>
      <c r="AB292" s="60">
        <f>SQRT($W$40*VLOOKUP(AB285,$P$34:$W$43,8))*(1-$S$26)*T280*VLOOKUP(AB285,P274:T283,5)</f>
        <v>3.8003852411897122E-3</v>
      </c>
      <c r="AC292" s="60">
        <f>SQRT($W$40*VLOOKUP(AC285,$P$34:$W$43,8))*(1-$T$26)*T280*VLOOKUP(AC285,P274:T283,5)</f>
        <v>2.6404956019375129E-3</v>
      </c>
      <c r="AD292" s="60">
        <f>SQRT($W$40*VLOOKUP(AD285,$P$34:$W$43,8))*(1-$U$26)*T280*VLOOKUP(AD285,P274:T283,5)</f>
        <v>2.5272405459647982E-3</v>
      </c>
      <c r="AE292" s="60">
        <f>SQRT($W$40*VLOOKUP(AE285,$P$34:$W$43,8))*(1-$V$26)*T280*VLOOKUP(AE285,P274:T283,5)</f>
        <v>1.6642916639886859E-3</v>
      </c>
      <c r="AF292" s="60">
        <f>SQRT($W$40*VLOOKUP(AF285,$P$34:$W$43,8))*(1-$W$26)*T280*VLOOKUP(AF285,P274:T283,5)</f>
        <v>1.360998724121836E-2</v>
      </c>
      <c r="AG292" s="60">
        <f>SQRT($W$40*VLOOKUP(AG285,$P$34:$W$43,8))*(1-$X$26)*T280*VLOOKUP(AG285,P274:T283,5)</f>
        <v>8.4615504546988393E-3</v>
      </c>
      <c r="AH292" s="60">
        <f>SQRT($W$40*VLOOKUP(AH285,$P$34:$W$43,8))*(1-$Y$26)*T280*VLOOKUP(AH285,P274:T283,5)</f>
        <v>3.9656003972258578E-3</v>
      </c>
      <c r="AI292" s="87">
        <f>SQRT($W$40*VLOOKUP(AI285,$P$34:$W$43,8))*(1-$Z$26)*T280*VLOOKUP(AI285,P274:T283,5)</f>
        <v>6.6414777725179825E-3</v>
      </c>
      <c r="AJ292" s="89">
        <f>$X$40*T280</f>
        <v>9.4426872830649479E-6</v>
      </c>
      <c r="AK292" s="82"/>
      <c r="AL292" s="65"/>
      <c r="AM292" s="61"/>
      <c r="AN292" s="66" t="s">
        <v>587</v>
      </c>
      <c r="AO292" s="61" t="e">
        <f>IF(ATAN(AO291)&lt;0,ATAN(AO291)+PI(),ATAN(AO291))</f>
        <v>#NUM!</v>
      </c>
      <c r="AP292" s="61"/>
      <c r="AQ292" s="50"/>
      <c r="AR292" s="65"/>
      <c r="AS292" s="65"/>
      <c r="AT292" s="65"/>
      <c r="AU292" s="65"/>
      <c r="AV292" s="81"/>
      <c r="AW292" s="59">
        <v>7</v>
      </c>
      <c r="AX292" s="61">
        <f t="shared" si="59"/>
        <v>8.4952370925032716E-2</v>
      </c>
      <c r="AY292" s="61">
        <f>SUMPRODUCT(T274:T283,$BD$34:$BD$43)</f>
        <v>0.22122964331439318</v>
      </c>
      <c r="AZ292" s="68">
        <f>IF($AA$13,EXP((AX292/AL287)*(AU291-1)-LN(AU291-AL287)-AL286*(2*AY292/AL286-AX292/AL287)*LN((AU291+2.41421536*AL287)/(AU291-0.41421536*AL287))/(AL287*2.82842713)      ),1)</f>
        <v>1.1029635865554299</v>
      </c>
    </row>
    <row r="293" spans="16:52" x14ac:dyDescent="0.25">
      <c r="P293" s="78">
        <v>8</v>
      </c>
      <c r="Q293" s="60"/>
      <c r="R293" s="60"/>
      <c r="S293" s="60">
        <f>$Z$14*$BJ$41/AZ293</f>
        <v>0.11180146376507752</v>
      </c>
      <c r="T293" s="61">
        <f>S293/S296</f>
        <v>0.11180427068092721</v>
      </c>
      <c r="U293" s="62"/>
      <c r="V293" s="62"/>
      <c r="W293" s="60"/>
      <c r="X293" s="63"/>
      <c r="Y293" s="61"/>
      <c r="Z293" s="86">
        <f>SQRT($W$41*VLOOKUP(Z285,$P$34:$W$43,8))*(1-$Q$27)*T281*VLOOKUP(Z285,P274:T283,5)</f>
        <v>5.845475584154677E-3</v>
      </c>
      <c r="AA293" s="60">
        <f>SQRT($W$41*VLOOKUP(AA285,$P$34:$W$43,8))*(1-$R$27)*T281*VLOOKUP(AA285,P274:T283,5)</f>
        <v>3.5923386064212891E-3</v>
      </c>
      <c r="AB293" s="60">
        <f>SQRT($W$41*VLOOKUP(AB285,$P$34:$W$43,8))*(1-$S$27)*T281*VLOOKUP(AB285,P274:T283,5)</f>
        <v>2.2244736755142719E-3</v>
      </c>
      <c r="AC293" s="60">
        <f>SQRT($W$41*VLOOKUP(AC285,$P$34:$W$43,8))*(1-$T$27)*T281*VLOOKUP(AC285,P274:T283,5)</f>
        <v>1.5206795131300029E-3</v>
      </c>
      <c r="AD293" s="60">
        <f>SQRT($W$41*VLOOKUP(AD285,$P$34:$W$43,8))*(1-$U$27)*T281*VLOOKUP(AD285,P274:T283,5)</f>
        <v>1.5161890659793477E-3</v>
      </c>
      <c r="AE293" s="60">
        <f>SQRT($W$41*VLOOKUP(AE285,$P$34:$W$43,8))*(1-$V$27)*T281*VLOOKUP(AE285,P274:T283,5)</f>
        <v>9.0211332389374132E-4</v>
      </c>
      <c r="AF293" s="60">
        <f>SQRT($W$41*VLOOKUP(AF285,$P$34:$W$43,8))*(1-$W$27)*T281*VLOOKUP(AF285,P274:T283,5)</f>
        <v>8.4615504546988393E-3</v>
      </c>
      <c r="AG293" s="60">
        <f>SQRT($W$41*VLOOKUP(AG285,$P$34:$W$43,8))*(1-$X$27)*T281*VLOOKUP(AG285,P274:T283,5)</f>
        <v>5.0862800991616211E-3</v>
      </c>
      <c r="AH293" s="60">
        <f>SQRT($W$41*VLOOKUP(AH285,$P$34:$W$43,8))*(1-$Y$27)*T281*VLOOKUP(AH285,P274:T283,5)</f>
        <v>2.6577702793065127E-3</v>
      </c>
      <c r="AI293" s="87">
        <f>SQRT($W$41*VLOOKUP(AI285,$P$34:$W$43,8))*(1-$Z$27)*T281*VLOOKUP(AI285,P274:T283,5)</f>
        <v>4.1950744062938675E-3</v>
      </c>
      <c r="AJ293" s="89">
        <f>$X$41*T281</f>
        <v>2.9825228385362425E-6</v>
      </c>
      <c r="AK293" s="59" t="s">
        <v>582</v>
      </c>
      <c r="AL293" s="61">
        <f>AL289*AL290/6-AL291/2-AL289^3/27</f>
        <v>1.9456971508897837E-2</v>
      </c>
      <c r="AM293" s="61"/>
      <c r="AN293" s="66" t="s">
        <v>573</v>
      </c>
      <c r="AO293" s="61" t="e">
        <f>2*SQRT(AL294)*COS(AO292/3)-AL289/3</f>
        <v>#NUM!</v>
      </c>
      <c r="AP293" s="69" t="e">
        <f>AO293^3+AL289*AO293^2+AL290*AO293+AL291</f>
        <v>#NUM!</v>
      </c>
      <c r="AQ293" s="50"/>
      <c r="AR293" s="65"/>
      <c r="AS293" s="65"/>
      <c r="AT293" s="65"/>
      <c r="AU293" s="65"/>
      <c r="AV293" s="81"/>
      <c r="AW293" s="59">
        <v>8</v>
      </c>
      <c r="AX293" s="61">
        <f t="shared" si="59"/>
        <v>9.4229912225680806E-2</v>
      </c>
      <c r="AY293" s="61">
        <f>SUMPRODUCT(T274:T283,$BE$34:$BE$43)</f>
        <v>0.46666636870803568</v>
      </c>
      <c r="AZ293" s="68">
        <f>IF($AA$14,EXP((AX293/AL287)*(AU291-1)-LN(AU291-AL287)-AL286*(2*AY293/AL286-AX293/AL287)*LN((AU291+2.41421536*AL287)/(AU291-0.41421536*AL287))/(AL287*2.82842713)      ),1)</f>
        <v>0.62966482057856343</v>
      </c>
    </row>
    <row r="294" spans="16:52" x14ac:dyDescent="0.25">
      <c r="P294" s="78">
        <v>9</v>
      </c>
      <c r="Q294" s="60"/>
      <c r="R294" s="60"/>
      <c r="S294" s="60">
        <f>$Z$15*$BJ$42/AZ294</f>
        <v>5.5503225125460187E-2</v>
      </c>
      <c r="T294" s="61">
        <f>S294/S296</f>
        <v>5.5504618603479772E-2</v>
      </c>
      <c r="U294" s="62"/>
      <c r="V294" s="62" t="s">
        <v>592</v>
      </c>
      <c r="W294" s="60"/>
      <c r="X294" s="63"/>
      <c r="Y294" s="61"/>
      <c r="Z294" s="86">
        <f>SQRT($W$42*VLOOKUP(Z285,$P$34:$W$43,8))*(1-$Q$28)*T282*VLOOKUP(Z285,P274:T283,5)</f>
        <v>3.4135281397447898E-3</v>
      </c>
      <c r="AA294" s="60">
        <f>SQRT($W$42*VLOOKUP(AA285,$P$34:$W$43,8))*(1-$R$28)*T282*VLOOKUP(AA285,P274:T283,5)</f>
        <v>2.19688179348991E-3</v>
      </c>
      <c r="AB294" s="60">
        <f>SQRT($W$42*VLOOKUP(AB285,$P$34:$W$43,8))*(1-$S$28)*T282*VLOOKUP(AB285,P274:T283,5)</f>
        <v>1.3411725334932466E-3</v>
      </c>
      <c r="AC294" s="60">
        <f>SQRT($W$42*VLOOKUP(AC285,$P$34:$W$43,8))*(1-$T$28)*T282*VLOOKUP(AC285,P274:T283,5)</f>
        <v>1.0157591356588656E-3</v>
      </c>
      <c r="AD294" s="60">
        <f>SQRT($W$42*VLOOKUP(AD285,$P$34:$W$43,8))*(1-$U$28)*T282*VLOOKUP(AD285,P274:T283,5)</f>
        <v>9.5017391566482327E-4</v>
      </c>
      <c r="AE294" s="60">
        <f>SQRT($W$42*VLOOKUP(AE285,$P$34:$W$43,8))*(1-$V$28)*T282*VLOOKUP(AE285,P274:T283,5)</f>
        <v>5.5747699467957991E-4</v>
      </c>
      <c r="AF294" s="60">
        <f>SQRT($W$42*VLOOKUP(AF285,$P$34:$W$43,8))*(1-$W$28)*T282*VLOOKUP(AF285,P274:T283,5)</f>
        <v>3.9656003972258578E-3</v>
      </c>
      <c r="AG294" s="60">
        <f>SQRT($W$42*VLOOKUP(AG285,$P$34:$W$43,8))*(1-$X$28)*T282*VLOOKUP(AG285,P274:T283,5)</f>
        <v>2.6577702793065122E-3</v>
      </c>
      <c r="AH294" s="60">
        <f>SQRT($W$42*VLOOKUP(AH285,$P$34:$W$43,8))*(1-$Y$28)*T282*VLOOKUP(AH285,P274:T283,5)</f>
        <v>1.7046842550518266E-3</v>
      </c>
      <c r="AI294" s="87">
        <f>SQRT($W$42*VLOOKUP(AI285,$P$34:$W$43,8))*(1-$Z$28)*T282*VLOOKUP(AI285,P274:T283,5)</f>
        <v>2.5705237571334257E-3</v>
      </c>
      <c r="AJ294" s="89">
        <f>$X$42*T282</f>
        <v>1.4993386135842789E-6</v>
      </c>
      <c r="AK294" s="59" t="s">
        <v>558</v>
      </c>
      <c r="AL294" s="61">
        <f>AL289^2/9-AL290/3</f>
        <v>3.8922899843550525E-2</v>
      </c>
      <c r="AM294" s="61"/>
      <c r="AN294" s="66" t="s">
        <v>574</v>
      </c>
      <c r="AO294" s="61" t="e">
        <f>2*SQRT(AL294)*COS((AO292+2*PI())/3)-AL289/3</f>
        <v>#NUM!</v>
      </c>
      <c r="AP294" s="69" t="e">
        <f>AO294^3+AO294^2*AL289+AO294*AL290+AL291</f>
        <v>#NUM!</v>
      </c>
      <c r="AQ294" s="50"/>
      <c r="AR294" s="65"/>
      <c r="AS294" s="50"/>
      <c r="AT294" s="65"/>
      <c r="AU294" s="65"/>
      <c r="AV294" s="81"/>
      <c r="AW294" s="59">
        <v>9</v>
      </c>
      <c r="AX294" s="61">
        <f t="shared" si="59"/>
        <v>9.5418812217132221E-2</v>
      </c>
      <c r="AY294" s="61">
        <f>SUMPRODUCT(T274:T283,$BF$34:$BF$43)</f>
        <v>0.53195754431790188</v>
      </c>
      <c r="AZ294" s="68">
        <f>IF($AA$15,EXP((AX294/AL287)*(AU291-1)-LN(AU291-AL287)-AL286*(2*AY294/AL286-AX294/AL287)*LN((AU291+2.41421536*AL287)/(AU291-0.41421536*AL287))/(AL287*2.82842713)      ),1)</f>
        <v>0.54102454865629046</v>
      </c>
    </row>
    <row r="295" spans="16:52" x14ac:dyDescent="0.25">
      <c r="P295" s="78">
        <v>10</v>
      </c>
      <c r="Q295" s="60"/>
      <c r="R295" s="60"/>
      <c r="S295" s="60">
        <f>$Z$16*$BJ$43/AZ295</f>
        <v>8.8838043896323465E-2</v>
      </c>
      <c r="T295" s="61">
        <f>S295/S296</f>
        <v>8.8840274286741183E-2</v>
      </c>
      <c r="U295" s="62"/>
      <c r="V295" s="96">
        <f>ABS(S284-S296)</f>
        <v>6.4392935428259079E-15</v>
      </c>
      <c r="W295" s="60"/>
      <c r="X295" s="63"/>
      <c r="Y295" s="61"/>
      <c r="Z295" s="86">
        <f>SQRT($W$43*VLOOKUP(Z285,$P$34:$W$43,8))*(1-$Q$29)*T283*VLOOKUP(Z285,P274:T283,5)</f>
        <v>5.4985289478029602E-3</v>
      </c>
      <c r="AA295" s="60">
        <f>SQRT($W$43*VLOOKUP(AA285,$P$34:$W$43,8))*(1-$R$29)*T283*VLOOKUP(AA285,P274:T283,5)</f>
        <v>3.5815795907227148E-3</v>
      </c>
      <c r="AB295" s="60">
        <f>SQRT($W$43*VLOOKUP(AB285,$P$34:$W$43,8))*(1-$S$29)*T283*VLOOKUP(AB285,P274:T283,5)</f>
        <v>2.2170334972987185E-3</v>
      </c>
      <c r="AC295" s="60">
        <f>SQRT($W$43*VLOOKUP(AC285,$P$34:$W$43,8))*(1-$T$29)*T283*VLOOKUP(AC285,P274:T283,5)</f>
        <v>1.3904602808751034E-3</v>
      </c>
      <c r="AD295" s="60">
        <f>SQRT($W$43*VLOOKUP(AD285,$P$34:$W$43,8))*(1-$U$29)*T283*VLOOKUP(AD285,P274:T283,5)</f>
        <v>1.5040774457003479E-3</v>
      </c>
      <c r="AE295" s="60">
        <f>SQRT($W$43*VLOOKUP(AE285,$P$34:$W$43,8))*(1-$V$29)*T283*VLOOKUP(AE285,P274:T283,5)</f>
        <v>8.9714993780894473E-4</v>
      </c>
      <c r="AF295" s="60">
        <f>SQRT($W$43*VLOOKUP(AF285,$P$34:$W$43,8))*(1-$W$29)*T283*VLOOKUP(AF285,P274:T283,5)</f>
        <v>6.6414777725179825E-3</v>
      </c>
      <c r="AG295" s="60">
        <f>SQRT($W$43*VLOOKUP(AG285,$P$34:$W$43,8))*(1-$X$29)*T283*VLOOKUP(AG285,P274:T283,5)</f>
        <v>4.1950744062938675E-3</v>
      </c>
      <c r="AH295" s="60">
        <f>SQRT($W$43*VLOOKUP(AH285,$P$34:$W$43,8))*(1-$Y$29)*T283*VLOOKUP(AH285,P274:T283,5)</f>
        <v>2.5705237571334257E-3</v>
      </c>
      <c r="AI295" s="87">
        <f>SQRT($W$43*VLOOKUP(AI285,$P$34:$W$43,8))*(1-$Z$29)*T283*VLOOKUP(AI285,P274:T283,5)</f>
        <v>3.876138567248312E-3</v>
      </c>
      <c r="AJ295" s="89">
        <f>$X$43*T283</f>
        <v>3.222669345952285E-6</v>
      </c>
      <c r="AK295" s="59" t="s">
        <v>72</v>
      </c>
      <c r="AL295" s="63">
        <f>AL293^2-AL294^3</f>
        <v>3.1960585327146535E-4</v>
      </c>
      <c r="AM295" s="61"/>
      <c r="AN295" s="66" t="s">
        <v>575</v>
      </c>
      <c r="AO295" s="61" t="e">
        <f>2*SQRT(AL294)*COS((AO292+4*PI())/3)-AL289/3</f>
        <v>#NUM!</v>
      </c>
      <c r="AP295" s="69" t="e">
        <f>AO295^3+AO295^2*AL289+AL290*AO295+AL291</f>
        <v>#NUM!</v>
      </c>
      <c r="AQ295" s="50"/>
      <c r="AR295" s="65"/>
      <c r="AS295" s="50"/>
      <c r="AT295" s="65"/>
      <c r="AU295" s="65"/>
      <c r="AV295" s="81"/>
      <c r="AW295" s="59">
        <v>10</v>
      </c>
      <c r="AX295" s="61">
        <f t="shared" si="59"/>
        <v>0.12813543860615031</v>
      </c>
      <c r="AY295" s="61">
        <f>SUMPRODUCT(T274:T283,$BG$34:$BG$43)</f>
        <v>0.52807932827373427</v>
      </c>
      <c r="AZ295" s="68">
        <f>IF($AA$16,EXP((AX295/AL287)*(AU291-1)-LN(AU291-AL287)-AL286*(2*AY295/AL286-AX295/AL287)*LN((AU291+2.41421536*AL287)/(AU291-0.41421536*AL287))/(AL287*2.82842713)      ),1)</f>
        <v>0.58355083443967348</v>
      </c>
    </row>
    <row r="296" spans="16:52" x14ac:dyDescent="0.25">
      <c r="P296" s="79"/>
      <c r="Q296" s="71"/>
      <c r="R296" s="71"/>
      <c r="S296" s="94">
        <f>SUM(S286:S295)</f>
        <v>0.99997489437717713</v>
      </c>
      <c r="T296" s="72">
        <f>SUM(T286:T295)</f>
        <v>1</v>
      </c>
      <c r="U296" s="73"/>
      <c r="V296" s="73"/>
      <c r="W296" s="73"/>
      <c r="X296" s="73"/>
      <c r="Y296" s="73"/>
      <c r="Z296" s="70"/>
      <c r="AA296" s="73"/>
      <c r="AB296" s="73"/>
      <c r="AC296" s="73"/>
      <c r="AD296" s="73"/>
      <c r="AE296" s="73"/>
      <c r="AF296" s="73"/>
      <c r="AG296" s="73"/>
      <c r="AH296" s="73"/>
      <c r="AI296" s="88">
        <f>SUM(Z286:AI295)</f>
        <v>0.27651787407793843</v>
      </c>
      <c r="AJ296" s="91">
        <f>SUM(AJ286:AJ295)</f>
        <v>3.0752912223342897E-5</v>
      </c>
      <c r="AK296" s="70"/>
      <c r="AL296" s="73"/>
      <c r="AM296" s="74"/>
      <c r="AN296" s="75"/>
      <c r="AO296" s="74"/>
      <c r="AP296" s="74"/>
      <c r="AQ296" s="76"/>
      <c r="AR296" s="73"/>
      <c r="AS296" s="76"/>
      <c r="AT296" s="73"/>
      <c r="AU296" s="73"/>
      <c r="AV296" s="80"/>
      <c r="AW296" s="70"/>
      <c r="AX296" s="73"/>
      <c r="AY296" s="73"/>
      <c r="AZ296" s="80"/>
    </row>
    <row r="297" spans="16:52" x14ac:dyDescent="0.25">
      <c r="P297" s="92">
        <f>P285+1</f>
        <v>22</v>
      </c>
      <c r="Q297" s="55"/>
      <c r="R297" s="55"/>
      <c r="S297" s="55"/>
      <c r="T297" s="55" t="s">
        <v>560</v>
      </c>
      <c r="U297" s="56"/>
      <c r="V297" s="56"/>
      <c r="W297" s="57"/>
      <c r="X297" s="57"/>
      <c r="Y297" s="57"/>
      <c r="Z297" s="54">
        <v>1</v>
      </c>
      <c r="AA297" s="55">
        <v>2</v>
      </c>
      <c r="AB297" s="55">
        <v>3</v>
      </c>
      <c r="AC297" s="55">
        <v>4</v>
      </c>
      <c r="AD297" s="55">
        <v>5</v>
      </c>
      <c r="AE297" s="55">
        <v>6</v>
      </c>
      <c r="AF297" s="55">
        <v>7</v>
      </c>
      <c r="AG297" s="55">
        <v>8</v>
      </c>
      <c r="AH297" s="55">
        <v>9</v>
      </c>
      <c r="AI297" s="58">
        <v>10</v>
      </c>
      <c r="AJ297" s="90"/>
      <c r="AK297" s="54"/>
      <c r="AL297" s="55"/>
      <c r="AM297" s="55"/>
      <c r="AN297" s="55"/>
      <c r="AO297" s="55"/>
      <c r="AP297" s="55"/>
      <c r="AQ297" s="55"/>
      <c r="AR297" s="55"/>
      <c r="AS297" s="55"/>
      <c r="AT297" s="55"/>
      <c r="AU297" s="55"/>
      <c r="AV297" s="58"/>
      <c r="AW297" s="54"/>
      <c r="AX297" s="55" t="s">
        <v>565</v>
      </c>
      <c r="AY297" s="55" t="s">
        <v>577</v>
      </c>
      <c r="AZ297" s="58" t="s">
        <v>590</v>
      </c>
    </row>
    <row r="298" spans="16:52" x14ac:dyDescent="0.25">
      <c r="P298" s="78">
        <v>1</v>
      </c>
      <c r="Q298" s="60"/>
      <c r="R298" s="60"/>
      <c r="S298" s="60">
        <f>$Z$7*$BJ$34/AZ298</f>
        <v>0.1991568496691403</v>
      </c>
      <c r="T298" s="61">
        <f>S298/S308</f>
        <v>0.19916184975142034</v>
      </c>
      <c r="U298" s="62"/>
      <c r="V298" s="62"/>
      <c r="W298" s="60"/>
      <c r="X298" s="63"/>
      <c r="Y298" s="61"/>
      <c r="Z298" s="86">
        <f>SQRT($W$34*VLOOKUP(Z297,$P$34:$W$43,8))*(1-$Q$20)*T286*VLOOKUP(Z297,P286:T295,5)</f>
        <v>8.146519030622414E-3</v>
      </c>
      <c r="AA298" s="60">
        <f>SQRT($W$34*VLOOKUP(AA297,$P$34:$W$43,8))*(1-$R$20)*T286*VLOOKUP(AA297,P286:T295,5)</f>
        <v>5.2525624406282731E-3</v>
      </c>
      <c r="AB298" s="60">
        <f>SQRT($W$34*VLOOKUP(AB297,$P$34:$W$43,8))*(1-$S$20)*T286*VLOOKUP(AB297,P286:T295,5)</f>
        <v>3.169097240381424E-3</v>
      </c>
      <c r="AC298" s="60">
        <f>SQRT($W$34*VLOOKUP(AC297,$P$34:$W$43,8))*(1-$T$20)*T286*VLOOKUP(AC297,P286:T295,5)</f>
        <v>2.1909876749724938E-3</v>
      </c>
      <c r="AD298" s="60">
        <f>SQRT($W$34*VLOOKUP(AD297,$P$34:$W$43,8))*(1-$U$20)*T286*VLOOKUP(AD297,P286:T295,5)</f>
        <v>2.1246816708671819E-3</v>
      </c>
      <c r="AE298" s="60">
        <f>SQRT($W$34*VLOOKUP(AE297,$P$34:$W$43,8))*(1-$V$20)*T286*VLOOKUP(AE297,P286:T295,5)</f>
        <v>1.270708673817369E-3</v>
      </c>
      <c r="AF298" s="60">
        <f>SQRT($W$34*VLOOKUP(AF297,$P$34:$W$43,8))*(1-$W$20)*T286*VLOOKUP(AF297,P286:T295,5)</f>
        <v>1.0202200424804202E-2</v>
      </c>
      <c r="AG298" s="60">
        <f>SQRT($W$34*VLOOKUP(AG297,$P$34:$W$43,8))*(1-$X$20)*T286*VLOOKUP(AG297,P286:T295,5)</f>
        <v>5.8454755856812823E-3</v>
      </c>
      <c r="AH298" s="60">
        <f>SQRT($W$34*VLOOKUP(AH297,$P$34:$W$43,8))*(1-$Y$20)*T286*VLOOKUP(AH297,P286:T295,5)</f>
        <v>3.4135281519143868E-3</v>
      </c>
      <c r="AI298" s="87">
        <f>SQRT($W$34*VLOOKUP(AI297,$P$34:$W$43,8))*(1-$Z$20)*T286*VLOOKUP(AI297,P286:T295,5)</f>
        <v>5.4985289600683208E-3</v>
      </c>
      <c r="AJ298" s="89">
        <f>$X$34*T286</f>
        <v>5.3379038916900218E-6</v>
      </c>
      <c r="AK298" s="59" t="s">
        <v>69</v>
      </c>
      <c r="AL298" s="60">
        <f>$Q$44*AI308*100000/($T$3*$AE$9)^2</f>
        <v>0.40073949206033993</v>
      </c>
      <c r="AM298" s="65" t="s">
        <v>583</v>
      </c>
      <c r="AN298" s="66" t="s">
        <v>573</v>
      </c>
      <c r="AO298" s="61">
        <f>(AL305+SQRT(AL307))^(1/3)+(AL305-SQRT(AL307))^(1/3)-AL301/3</f>
        <v>0.7478044301402339</v>
      </c>
      <c r="AP298" s="63">
        <f>AO298^3+AL301*AO298^2+AL302*AO298+AL303</f>
        <v>0</v>
      </c>
      <c r="AQ298" s="65" t="s">
        <v>573</v>
      </c>
      <c r="AR298" s="61">
        <f>IF(AL307&gt;=0,AO298,AO305)</f>
        <v>0.7478044301402339</v>
      </c>
      <c r="AS298" s="61">
        <f>IF(AR298&lt;AR299,AR299,AR298)</f>
        <v>0.7478044301402339</v>
      </c>
      <c r="AT298" s="61">
        <f>AS298</f>
        <v>0.7478044301402339</v>
      </c>
      <c r="AU298" s="67">
        <f>IF(AT298&lt;AT299,AT299,AT298)</f>
        <v>0.7478044301402339</v>
      </c>
      <c r="AV298" s="81"/>
      <c r="AW298" s="59">
        <v>1</v>
      </c>
      <c r="AX298" s="61">
        <f>AX286</f>
        <v>9.4673405543509462E-2</v>
      </c>
      <c r="AY298" s="61">
        <f>SUMPRODUCT(T286:T295,$AX$34:$AX$43)</f>
        <v>0.34283521882061702</v>
      </c>
      <c r="AZ298" s="68">
        <f>IF($AA$7,EXP((AX298/AL299)*(AU303-1)-LN(AU303-AL299)-AL298*(2*AY298/AL298-AX298/AL299)*LN((AU303+2.41421536*AL299)/(AU303-0.41421536*AL299))/(AL299*2.82842713)      ),1)</f>
        <v>0.84423499248446221</v>
      </c>
    </row>
    <row r="299" spans="16:52" x14ac:dyDescent="0.25">
      <c r="P299" s="78">
        <v>2</v>
      </c>
      <c r="Q299" s="60"/>
      <c r="R299" s="60"/>
      <c r="S299" s="60">
        <f>$Z$8*$BJ$35/AZ299</f>
        <v>7.3921926603592619E-2</v>
      </c>
      <c r="T299" s="61">
        <f>S299/S308</f>
        <v>7.3923782506193678E-2</v>
      </c>
      <c r="U299" s="62"/>
      <c r="V299" s="62"/>
      <c r="W299" s="60"/>
      <c r="X299" s="63"/>
      <c r="Y299" s="61"/>
      <c r="Z299" s="86">
        <f>SQRT($W$35*VLOOKUP(Z297,$P$34:$W$43,8))*(1-$Q$21)*T287*VLOOKUP(Z297,P286:T295,5)</f>
        <v>5.2525624406282723E-3</v>
      </c>
      <c r="AA299" s="60">
        <f>SQRT($W$35*VLOOKUP(AA297,$P$34:$W$43,8))*(1-$R$21)*T287*VLOOKUP(AA297,P286:T295,5)</f>
        <v>3.3691082934986165E-3</v>
      </c>
      <c r="AB299" s="60">
        <f>SQRT($W$35*VLOOKUP(AB297,$P$34:$W$43,8))*(1-$S$21)*T287*VLOOKUP(AB297,P286:T295,5)</f>
        <v>2.0646769561108746E-3</v>
      </c>
      <c r="AC299" s="60">
        <f>SQRT($W$35*VLOOKUP(AC297,$P$34:$W$43,8))*(1-$T$21)*T287*VLOOKUP(AC297,P286:T295,5)</f>
        <v>1.2909061920780027E-3</v>
      </c>
      <c r="AD299" s="60">
        <f>SQRT($W$35*VLOOKUP(AD297,$P$34:$W$43,8))*(1-$U$21)*T287*VLOOKUP(AD297,P286:T295,5)</f>
        <v>1.4116535085238753E-3</v>
      </c>
      <c r="AE299" s="60">
        <f>SQRT($W$35*VLOOKUP(AE297,$P$34:$W$43,8))*(1-$V$21)*T287*VLOOKUP(AE297,P286:T295,5)</f>
        <v>8.2989299843397703E-4</v>
      </c>
      <c r="AF299" s="60">
        <f>SQRT($W$35*VLOOKUP(AF297,$P$34:$W$43,8))*(1-$W$21)*T287*VLOOKUP(AF297,P286:T295,5)</f>
        <v>6.4227893358563279E-3</v>
      </c>
      <c r="AG299" s="60">
        <f>SQRT($W$35*VLOOKUP(AG297,$P$34:$W$43,8))*(1-$X$21)*T287*VLOOKUP(AG297,P286:T295,5)</f>
        <v>3.5923386283701346E-3</v>
      </c>
      <c r="AH299" s="60">
        <f>SQRT($W$35*VLOOKUP(AH297,$P$34:$W$43,8))*(1-$Y$21)*T287*VLOOKUP(AH297,P286:T295,5)</f>
        <v>2.1968818141710313E-3</v>
      </c>
      <c r="AI299" s="87">
        <f>SQRT($W$35*VLOOKUP(AI297,$P$34:$W$43,8))*(1-$Z$21)*T287*VLOOKUP(AI297,P286:T295,5)</f>
        <v>3.581579619659752E-3</v>
      </c>
      <c r="AJ299" s="89">
        <f>$X$35*T287</f>
        <v>2.9902240453541077E-6</v>
      </c>
      <c r="AK299" s="59" t="s">
        <v>65</v>
      </c>
      <c r="AL299" s="60">
        <f>AJ308*$Q$44*100000/($T$3*$AE$9)</f>
        <v>0.10862996769744077</v>
      </c>
      <c r="AM299" s="61"/>
      <c r="AN299" s="66" t="s">
        <v>574</v>
      </c>
      <c r="AO299" s="66" t="e">
        <f>1/0</f>
        <v>#DIV/0!</v>
      </c>
      <c r="AP299" s="61"/>
      <c r="AQ299" s="65" t="s">
        <v>574</v>
      </c>
      <c r="AR299" s="66">
        <f>IF(AL307&gt;=0,0,AO306)</f>
        <v>0</v>
      </c>
      <c r="AS299" s="61">
        <f>IF(AR298&lt;AR299,AR298,AR299)</f>
        <v>0</v>
      </c>
      <c r="AT299" s="61">
        <f>IF(AS299&lt;AS300,AS300,AS299)</f>
        <v>0</v>
      </c>
      <c r="AU299" s="67">
        <f>IF(AT298&lt;AT299,AT298,AT299)</f>
        <v>0</v>
      </c>
      <c r="AV299" s="81"/>
      <c r="AW299" s="59">
        <v>2</v>
      </c>
      <c r="AX299" s="61">
        <f t="shared" ref="AX299:AX307" si="60">AX287</f>
        <v>0.14288378647094405</v>
      </c>
      <c r="AY299" s="61">
        <f>SUMPRODUCT(T286:T295,$AY$34:$AY$43)</f>
        <v>0.58837651592799134</v>
      </c>
      <c r="AZ299" s="68">
        <f>IF($AA$8,EXP((AX299/AL299)*(AU303-1)-LN(AU303-AL299)-AL298*(2*AY299/AL298-AX299/AL299)*LN((AU303+2.41421536*AL299)/(AU303-0.41421536*AL299))/(AL299*2.82842713)      ),1)</f>
        <v>0.52152857856358315</v>
      </c>
    </row>
    <row r="300" spans="16:52" x14ac:dyDescent="0.25">
      <c r="P300" s="78">
        <v>3</v>
      </c>
      <c r="Q300" s="60"/>
      <c r="R300" s="60"/>
      <c r="S300" s="60">
        <f>$Z$9*$BJ$36/AZ300</f>
        <v>3.3102124164727006E-2</v>
      </c>
      <c r="T300" s="61">
        <f>S300/S308</f>
        <v>3.3102955235035376E-2</v>
      </c>
      <c r="U300" s="62"/>
      <c r="V300" s="62"/>
      <c r="W300" s="60"/>
      <c r="X300" s="63"/>
      <c r="Y300" s="61"/>
      <c r="Z300" s="86">
        <f>SQRT($W$36*VLOOKUP(Z297,$P$34:$W$43,8))*(1-$Q$22)*T288*VLOOKUP(Z297,P286:T295,5)</f>
        <v>3.169097240381424E-3</v>
      </c>
      <c r="AA300" s="60">
        <f>SQRT($W$36*VLOOKUP(AA297,$P$34:$W$43,8))*(1-$R$22)*T288*VLOOKUP(AA297,P286:T295,5)</f>
        <v>2.064676956110875E-3</v>
      </c>
      <c r="AB300" s="60">
        <f>SQRT($W$36*VLOOKUP(AB297,$P$34:$W$43,8))*(1-$S$22)*T288*VLOOKUP(AB297,P286:T295,5)</f>
        <v>1.2680758283766926E-3</v>
      </c>
      <c r="AC300" s="60">
        <f>SQRT($W$36*VLOOKUP(AC297,$P$34:$W$43,8))*(1-$T$22)*T288*VLOOKUP(AC297,P286:T295,5)</f>
        <v>8.7318413934427401E-4</v>
      </c>
      <c r="AD300" s="60">
        <f>SQRT($W$36*VLOOKUP(AD297,$P$34:$W$43,8))*(1-$U$22)*T288*VLOOKUP(AD297,P286:T295,5)</f>
        <v>8.6699685885773448E-4</v>
      </c>
      <c r="AE300" s="60">
        <f>SQRT($W$36*VLOOKUP(AE297,$P$34:$W$43,8))*(1-$V$22)*T288*VLOOKUP(AE297,P286:T295,5)</f>
        <v>4.9944161700348475E-4</v>
      </c>
      <c r="AF300" s="60">
        <f>SQRT($W$36*VLOOKUP(AF297,$P$34:$W$43,8))*(1-$W$22)*T288*VLOOKUP(AF297,P286:T295,5)</f>
        <v>3.8003852607203293E-3</v>
      </c>
      <c r="AG300" s="60">
        <f>SQRT($W$36*VLOOKUP(AG297,$P$34:$W$43,8))*(1-$X$22)*T288*VLOOKUP(AG297,P286:T295,5)</f>
        <v>2.2244737006797822E-3</v>
      </c>
      <c r="AH300" s="60">
        <f>SQRT($W$36*VLOOKUP(AH297,$P$34:$W$43,8))*(1-$Y$22)*T288*VLOOKUP(AH297,P286:T295,5)</f>
        <v>1.3411725530971196E-3</v>
      </c>
      <c r="AI300" s="87">
        <f>SQRT($W$36*VLOOKUP(AI297,$P$34:$W$43,8))*(1-$Z$22)*T288*VLOOKUP(AI297,P286:T295,5)</f>
        <v>2.2170335267465099E-3</v>
      </c>
      <c r="AJ300" s="89">
        <f>$X$36*T288</f>
        <v>1.8651647712462716E-6</v>
      </c>
      <c r="AK300" s="82"/>
      <c r="AL300" s="65"/>
      <c r="AM300" s="61"/>
      <c r="AN300" s="66" t="s">
        <v>575</v>
      </c>
      <c r="AO300" s="66" t="e">
        <f>1/0</f>
        <v>#DIV/0!</v>
      </c>
      <c r="AP300" s="61"/>
      <c r="AQ300" s="65" t="s">
        <v>575</v>
      </c>
      <c r="AR300" s="66">
        <f>IF(AL307&gt;=0,0,AO307)</f>
        <v>0</v>
      </c>
      <c r="AS300" s="61">
        <f>AR300</f>
        <v>0</v>
      </c>
      <c r="AT300" s="61">
        <f>IF(AS299&lt;AS300,AS299,AS300)</f>
        <v>0</v>
      </c>
      <c r="AU300" s="67">
        <f>AT300</f>
        <v>0</v>
      </c>
      <c r="AV300" s="81"/>
      <c r="AW300" s="59">
        <v>3</v>
      </c>
      <c r="AX300" s="61">
        <f t="shared" si="60"/>
        <v>0.1990278447156619</v>
      </c>
      <c r="AY300" s="61">
        <f>SUMPRODUCT(T286:T295,$AZ$34:$AZ$43)</f>
        <v>0.8022416273974422</v>
      </c>
      <c r="AZ300" s="68">
        <f>IF($AA$9,EXP((AX300/AL299)*(AU303-1)-LN(AU303-AL299)-AL298*(2*AY300/AL298-AX300/AL299)*LN((AU303+2.41421536*AL299)/(AU303-0.41421536*AL299))/(AL299*2.82842713)      ),1)</f>
        <v>0.35283743409796314</v>
      </c>
    </row>
    <row r="301" spans="16:52" x14ac:dyDescent="0.25">
      <c r="P301" s="78">
        <v>4</v>
      </c>
      <c r="Q301" s="60"/>
      <c r="R301" s="60"/>
      <c r="S301" s="60">
        <f>$Z$10*$BJ$37/AZ301</f>
        <v>1.8033677902885244E-2</v>
      </c>
      <c r="T301" s="61">
        <f>S301/S308</f>
        <v>1.8034130660967509E-2</v>
      </c>
      <c r="U301" s="62"/>
      <c r="V301" s="62"/>
      <c r="W301" s="60"/>
      <c r="X301" s="63"/>
      <c r="Y301" s="61"/>
      <c r="Z301" s="86">
        <f>SQRT($W$37*VLOOKUP(Z297,$P$34:$W$43,8))*(1-$Q$23)*T289*VLOOKUP(Z297,P286:T295,5)</f>
        <v>2.1909876749724934E-3</v>
      </c>
      <c r="AA301" s="60">
        <f>SQRT($W$37*VLOOKUP(AA297,$P$34:$W$43,8))*(1-$R$23)*T289*VLOOKUP(AA297,P286:T295,5)</f>
        <v>1.2909061920780027E-3</v>
      </c>
      <c r="AB301" s="60">
        <f>SQRT($W$37*VLOOKUP(AB297,$P$34:$W$43,8))*(1-$S$23)*T289*VLOOKUP(AB297,P286:T295,5)</f>
        <v>8.7318413934427401E-4</v>
      </c>
      <c r="AC301" s="60">
        <f>SQRT($W$37*VLOOKUP(AC297,$P$34:$W$43,8))*(1-$T$23)*T289*VLOOKUP(AC297,P286:T295,5)</f>
        <v>6.0525381598880489E-4</v>
      </c>
      <c r="AD301" s="60">
        <f>SQRT($W$37*VLOOKUP(AD297,$P$34:$W$43,8))*(1-$U$23)*T289*VLOOKUP(AD297,P286:T295,5)</f>
        <v>5.945837134676955E-4</v>
      </c>
      <c r="AE301" s="60">
        <f>SQRT($W$37*VLOOKUP(AE297,$P$34:$W$43,8))*(1-$V$23)*T289*VLOOKUP(AE297,P286:T295,5)</f>
        <v>3.2828054617821623E-4</v>
      </c>
      <c r="AF301" s="60">
        <f>SQRT($W$37*VLOOKUP(AF297,$P$34:$W$43,8))*(1-$W$23)*T289*VLOOKUP(AF297,P286:T295,5)</f>
        <v>2.6404956263988313E-3</v>
      </c>
      <c r="AG301" s="60">
        <f>SQRT($W$37*VLOOKUP(AG297,$P$34:$W$43,8))*(1-$X$23)*T289*VLOOKUP(AG297,P286:T295,5)</f>
        <v>1.5206795366059715E-3</v>
      </c>
      <c r="AH301" s="60">
        <f>SQRT($W$37*VLOOKUP(AH297,$P$34:$W$43,8))*(1-$Y$23)*T289*VLOOKUP(AH297,P286:T295,5)</f>
        <v>1.0157591546959821E-3</v>
      </c>
      <c r="AI301" s="87">
        <f>SQRT($W$37*VLOOKUP(AI297,$P$34:$W$43,8))*(1-$Z$23)*T289*VLOOKUP(AI297,P286:T295,5)</f>
        <v>1.3904603050792859E-3</v>
      </c>
      <c r="AJ301" s="89">
        <f>$X$37*T289</f>
        <v>1.3054334980144796E-6</v>
      </c>
      <c r="AK301" s="59" t="s">
        <v>570</v>
      </c>
      <c r="AL301" s="60">
        <f>AL299-1</f>
        <v>-0.89137003230255929</v>
      </c>
      <c r="AM301" s="61"/>
      <c r="AN301" s="66"/>
      <c r="AO301" s="61"/>
      <c r="AP301" s="61"/>
      <c r="AQ301" s="50"/>
      <c r="AR301" s="65"/>
      <c r="AS301" s="65"/>
      <c r="AT301" s="65"/>
      <c r="AU301" s="65"/>
      <c r="AV301" s="81"/>
      <c r="AW301" s="59">
        <v>4</v>
      </c>
      <c r="AX301" s="61">
        <f t="shared" si="60"/>
        <v>0.25569541720662459</v>
      </c>
      <c r="AY301" s="61">
        <f>SUMPRODUCT(T286:T295,$BA$34:$BA$43)</f>
        <v>1.0005382105389069</v>
      </c>
      <c r="AZ301" s="68">
        <f>IF($AA$10,EXP((AX301/AL299)*(AU303-1)-LN(AU303-AL299)-AL298*(2*AY301/AL298-AX301/AL299)*LN((AU303+2.41421536*AL299)/(AU303-0.41421536*AL299))/(AL299*2.82842713)      ),1)</f>
        <v>0.2479108898268893</v>
      </c>
    </row>
    <row r="302" spans="16:52" x14ac:dyDescent="0.25">
      <c r="P302" s="78">
        <v>5</v>
      </c>
      <c r="Q302" s="60"/>
      <c r="R302" s="60"/>
      <c r="S302" s="60">
        <f>$Z$11*$BJ$38/AZ302</f>
        <v>1.832738268036873E-2</v>
      </c>
      <c r="T302" s="61">
        <f>S302/S308</f>
        <v>1.8327842812277485E-2</v>
      </c>
      <c r="U302" s="62"/>
      <c r="V302" s="62"/>
      <c r="W302" s="60"/>
      <c r="X302" s="63"/>
      <c r="Y302" s="61"/>
      <c r="Z302" s="86">
        <f>SQRT($W$38*VLOOKUP(Z297,$P$34:$W$43,8))*(1-$Q$24)*T290*VLOOKUP(Z297,P286:T295,5)</f>
        <v>2.1246816708671819E-3</v>
      </c>
      <c r="AA302" s="60">
        <f>SQRT($W$38*VLOOKUP(AA297,$P$34:$W$43,8))*(1-$R$24)*T290*VLOOKUP(AA297,P286:T295,5)</f>
        <v>1.4116535085238753E-3</v>
      </c>
      <c r="AB302" s="60">
        <f>SQRT($W$38*VLOOKUP(AB297,$P$34:$W$43,8))*(1-$S$24)*T290*VLOOKUP(AB297,P286:T295,5)</f>
        <v>8.6699685885773448E-4</v>
      </c>
      <c r="AC302" s="60">
        <f>SQRT($W$38*VLOOKUP(AC297,$P$34:$W$43,8))*(1-$T$24)*T290*VLOOKUP(AC297,P286:T295,5)</f>
        <v>5.945837134676955E-4</v>
      </c>
      <c r="AD302" s="60">
        <f>SQRT($W$38*VLOOKUP(AD297,$P$34:$W$43,8))*(1-$U$24)*T290*VLOOKUP(AD297,P286:T295,5)</f>
        <v>5.8363471449398283E-4</v>
      </c>
      <c r="AE302" s="60">
        <f>SQRT($W$38*VLOOKUP(AE297,$P$34:$W$43,8))*(1-$V$24)*T290*VLOOKUP(AE297,P286:T295,5)</f>
        <v>3.4812559146126741E-4</v>
      </c>
      <c r="AF302" s="60">
        <f>SQRT($W$38*VLOOKUP(AF297,$P$34:$W$43,8))*(1-$W$24)*T290*VLOOKUP(AF297,P286:T295,5)</f>
        <v>2.5272405695610824E-3</v>
      </c>
      <c r="AG302" s="60">
        <f>SQRT($W$38*VLOOKUP(AG297,$P$34:$W$43,8))*(1-$X$24)*T290*VLOOKUP(AG297,P286:T295,5)</f>
        <v>1.5161890894964723E-3</v>
      </c>
      <c r="AH302" s="60">
        <f>SQRT($W$38*VLOOKUP(AH297,$P$34:$W$43,8))*(1-$Y$24)*T290*VLOOKUP(AH297,P286:T295,5)</f>
        <v>9.5017393354199285E-4</v>
      </c>
      <c r="AI302" s="87">
        <f>SQRT($W$38*VLOOKUP(AI297,$P$34:$W$43,8))*(1-$Z$24)*T290*VLOOKUP(AI297,P286:T295,5)</f>
        <v>1.5040774719918967E-3</v>
      </c>
      <c r="AJ302" s="89">
        <f>$X$38*T290</f>
        <v>1.3263953728226427E-6</v>
      </c>
      <c r="AK302" s="59" t="s">
        <v>571</v>
      </c>
      <c r="AL302" s="60">
        <f>AL298-3*AL299*AL299-2*AL299</f>
        <v>0.1480781470196173</v>
      </c>
      <c r="AM302" s="61" t="s">
        <v>584</v>
      </c>
      <c r="AN302" s="66" t="s">
        <v>585</v>
      </c>
      <c r="AO302" s="61">
        <f>AL305^2/AL306^3</f>
        <v>6.4199986031277554</v>
      </c>
      <c r="AP302" s="61"/>
      <c r="AQ302" s="50"/>
      <c r="AR302" s="65"/>
      <c r="AS302" s="65"/>
      <c r="AT302" s="65"/>
      <c r="AU302" s="65"/>
      <c r="AV302" s="81"/>
      <c r="AW302" s="59">
        <v>5</v>
      </c>
      <c r="AX302" s="61">
        <f t="shared" si="60"/>
        <v>0.25563778751671645</v>
      </c>
      <c r="AY302" s="61">
        <f>SUMPRODUCT(T286:T295,$BB$34:$BB$43)</f>
        <v>0.98266697695080729</v>
      </c>
      <c r="AZ302" s="68">
        <f>IF($AA$11,EXP((AX302/AL299)*(AU303-1)-LN(AU303-AL299)-AL298*(2*AY302/AL298-AX302/AL299)*LN((AU303+2.41421536*AL299)/(AU303-0.41421536*AL299))/(AL299*2.82842713)      ),1)</f>
        <v>0.25856387678819631</v>
      </c>
    </row>
    <row r="303" spans="16:52" x14ac:dyDescent="0.25">
      <c r="P303" s="78">
        <v>6</v>
      </c>
      <c r="Q303" s="60"/>
      <c r="R303" s="60"/>
      <c r="S303" s="60">
        <f>$Z$12*$BJ$39/AZ303</f>
        <v>8.670038277209911E-3</v>
      </c>
      <c r="T303" s="61">
        <f>S303/S308</f>
        <v>8.670255949385532E-3</v>
      </c>
      <c r="U303" s="62"/>
      <c r="V303" s="62"/>
      <c r="W303" s="60"/>
      <c r="X303" s="63"/>
      <c r="Y303" s="61"/>
      <c r="Z303" s="86">
        <f>SQRT($W$39*VLOOKUP(Z297,$P$34:$W$43,8))*(1-$Q$25)*T291*VLOOKUP(Z297,P286:T295,5)</f>
        <v>1.270708673817369E-3</v>
      </c>
      <c r="AA303" s="60">
        <f>SQRT($W$39*VLOOKUP(AA297,$P$34:$W$43,8))*(1-$R$25)*T291*VLOOKUP(AA297,P286:T295,5)</f>
        <v>8.2989299843397714E-4</v>
      </c>
      <c r="AB303" s="60">
        <f>SQRT($W$39*VLOOKUP(AB297,$P$34:$W$43,8))*(1-$S$25)*T291*VLOOKUP(AB297,P286:T295,5)</f>
        <v>4.9944161700348475E-4</v>
      </c>
      <c r="AC303" s="60">
        <f>SQRT($W$39*VLOOKUP(AC297,$P$34:$W$43,8))*(1-$T$25)*T291*VLOOKUP(AC297,P286:T295,5)</f>
        <v>3.2828054617821623E-4</v>
      </c>
      <c r="AD303" s="60">
        <f>SQRT($W$39*VLOOKUP(AD297,$P$34:$W$43,8))*(1-$U$25)*T291*VLOOKUP(AD297,P286:T295,5)</f>
        <v>3.4812559146126735E-4</v>
      </c>
      <c r="AE303" s="60">
        <f>SQRT($W$39*VLOOKUP(AE297,$P$34:$W$43,8))*(1-$V$25)*T291*VLOOKUP(AE297,P286:T295,5)</f>
        <v>2.0764944993947355E-4</v>
      </c>
      <c r="AF303" s="60">
        <f>SQRT($W$39*VLOOKUP(AF297,$P$34:$W$43,8))*(1-$W$25)*T291*VLOOKUP(AF297,P286:T295,5)</f>
        <v>1.6642916877174492E-3</v>
      </c>
      <c r="AG303" s="60">
        <f>SQRT($W$39*VLOOKUP(AG297,$P$34:$W$43,8))*(1-$X$25)*T291*VLOOKUP(AG297,P286:T295,5)</f>
        <v>9.021133423252496E-4</v>
      </c>
      <c r="AH303" s="60">
        <f>SQRT($W$39*VLOOKUP(AH297,$P$34:$W$43,8))*(1-$Y$25)*T291*VLOOKUP(AH297,P286:T295,5)</f>
        <v>5.5747700791153375E-4</v>
      </c>
      <c r="AI303" s="87">
        <f>SQRT($W$39*VLOOKUP(AI297,$P$34:$W$43,8))*(1-$Z$25)*T291*VLOOKUP(AI297,P286:T295,5)</f>
        <v>8.9714995790598248E-4</v>
      </c>
      <c r="AJ303" s="89">
        <f>$X$39*T291</f>
        <v>7.8057264004610491E-7</v>
      </c>
      <c r="AK303" s="59" t="s">
        <v>572</v>
      </c>
      <c r="AL303" s="60">
        <f>-1*AL298*AL299+AL299^2+AL299^3</f>
        <v>-3.0449963533565997E-2</v>
      </c>
      <c r="AM303" s="61"/>
      <c r="AN303" s="66" t="s">
        <v>586</v>
      </c>
      <c r="AO303" s="61" t="e">
        <f>SQRT(1-AO302)/SQRT(AO302)*AL305/ABS(AL305)</f>
        <v>#NUM!</v>
      </c>
      <c r="AP303" s="61"/>
      <c r="AQ303" s="50"/>
      <c r="AR303" s="65"/>
      <c r="AS303" s="65"/>
      <c r="AT303" s="65" t="s">
        <v>589</v>
      </c>
      <c r="AU303" s="61">
        <f>AU298</f>
        <v>0.7478044301402339</v>
      </c>
      <c r="AV303" s="81"/>
      <c r="AW303" s="59">
        <v>6</v>
      </c>
      <c r="AX303" s="61">
        <f t="shared" si="60"/>
        <v>0.31801295394703216</v>
      </c>
      <c r="AY303" s="61">
        <f>SUMPRODUCT(T286:T295,$BC$34:$BC$43)</f>
        <v>1.2544844628207448</v>
      </c>
      <c r="AZ303" s="68">
        <f>IF($AA$12,EXP((AX303/AL299)*(AU303-1)-LN(AU303-AL299)-AL298*(2*AY303/AL298-AX303/AL299)*LN((AU303+2.41421536*AL299)/(AU303-0.41421536*AL299))/(AL299*2.82842713)      ),1)</f>
        <v>0.15450696500527406</v>
      </c>
    </row>
    <row r="304" spans="16:52" x14ac:dyDescent="0.25">
      <c r="P304" s="78">
        <v>7</v>
      </c>
      <c r="Q304" s="60"/>
      <c r="R304" s="60"/>
      <c r="S304" s="60">
        <f>$Z$13*$BJ$40/AZ304</f>
        <v>0.3926201619789621</v>
      </c>
      <c r="T304" s="61">
        <f>S304/S308</f>
        <v>0.39263001920013207</v>
      </c>
      <c r="U304" s="62"/>
      <c r="V304" s="62"/>
      <c r="W304" s="60"/>
      <c r="X304" s="63"/>
      <c r="Y304" s="61"/>
      <c r="Z304" s="86">
        <f>SQRT($W$40*VLOOKUP(Z297,$P$34:$W$43,8))*(1-$Q$26)*T292*VLOOKUP(Z297,P286:T295,5)</f>
        <v>1.0202200424804204E-2</v>
      </c>
      <c r="AA304" s="60">
        <f>SQRT($W$40*VLOOKUP(AA297,$P$34:$W$43,8))*(1-$R$26)*T292*VLOOKUP(AA297,P286:T295,5)</f>
        <v>6.4227893358563279E-3</v>
      </c>
      <c r="AB304" s="60">
        <f>SQRT($W$40*VLOOKUP(AB297,$P$34:$W$43,8))*(1-$S$26)*T292*VLOOKUP(AB297,P286:T295,5)</f>
        <v>3.8003852607203293E-3</v>
      </c>
      <c r="AC304" s="60">
        <f>SQRT($W$40*VLOOKUP(AC297,$P$34:$W$43,8))*(1-$T$26)*T292*VLOOKUP(AC297,P286:T295,5)</f>
        <v>2.6404956263988313E-3</v>
      </c>
      <c r="AD304" s="60">
        <f>SQRT($W$40*VLOOKUP(AD297,$P$34:$W$43,8))*(1-$U$26)*T292*VLOOKUP(AD297,P286:T295,5)</f>
        <v>2.5272405695610824E-3</v>
      </c>
      <c r="AE304" s="60">
        <f>SQRT($W$40*VLOOKUP(AE297,$P$34:$W$43,8))*(1-$V$26)*T292*VLOOKUP(AE297,P286:T295,5)</f>
        <v>1.664291687717449E-3</v>
      </c>
      <c r="AF304" s="60">
        <f>SQRT($W$40*VLOOKUP(AF297,$P$34:$W$43,8))*(1-$W$26)*T292*VLOOKUP(AF297,P286:T295,5)</f>
        <v>1.3609987114119353E-2</v>
      </c>
      <c r="AG304" s="60">
        <f>SQRT($W$40*VLOOKUP(AG297,$P$34:$W$43,8))*(1-$X$26)*T292*VLOOKUP(AG297,P286:T295,5)</f>
        <v>8.461550427920109E-3</v>
      </c>
      <c r="AH304" s="60">
        <f>SQRT($W$40*VLOOKUP(AH297,$P$34:$W$43,8))*(1-$Y$26)*T292*VLOOKUP(AH297,P286:T295,5)</f>
        <v>3.9656003977778425E-3</v>
      </c>
      <c r="AI304" s="87">
        <f>SQRT($W$40*VLOOKUP(AI297,$P$34:$W$43,8))*(1-$Z$26)*T292*VLOOKUP(AI297,P286:T295,5)</f>
        <v>6.6414777645797396E-3</v>
      </c>
      <c r="AJ304" s="89">
        <f>$X$40*T292</f>
        <v>9.442687238973937E-6</v>
      </c>
      <c r="AK304" s="82"/>
      <c r="AL304" s="65"/>
      <c r="AM304" s="61"/>
      <c r="AN304" s="66" t="s">
        <v>587</v>
      </c>
      <c r="AO304" s="61" t="e">
        <f>IF(ATAN(AO303)&lt;0,ATAN(AO303)+PI(),ATAN(AO303))</f>
        <v>#NUM!</v>
      </c>
      <c r="AP304" s="61"/>
      <c r="AQ304" s="50"/>
      <c r="AR304" s="65"/>
      <c r="AS304" s="65"/>
      <c r="AT304" s="65"/>
      <c r="AU304" s="65"/>
      <c r="AV304" s="81"/>
      <c r="AW304" s="59">
        <v>7</v>
      </c>
      <c r="AX304" s="61">
        <f t="shared" si="60"/>
        <v>8.4952370925032716E-2</v>
      </c>
      <c r="AY304" s="61">
        <f>SUMPRODUCT(T286:T295,$BD$34:$BD$43)</f>
        <v>0.22122964386503069</v>
      </c>
      <c r="AZ304" s="68">
        <f>IF($AA$13,EXP((AX304/AL299)*(AU303-1)-LN(AU303-AL299)-AL298*(2*AY304/AL298-AX304/AL299)*LN((AU303+2.41421536*AL299)/(AU303-0.41421536*AL299))/(AL299*2.82842713)      ),1)</f>
        <v>1.1029635887258402</v>
      </c>
    </row>
    <row r="305" spans="16:52" x14ac:dyDescent="0.25">
      <c r="P305" s="78">
        <v>8</v>
      </c>
      <c r="Q305" s="60"/>
      <c r="R305" s="60"/>
      <c r="S305" s="60">
        <f>$Z$14*$BJ$41/AZ305</f>
        <v>0.11180146383596824</v>
      </c>
      <c r="T305" s="61">
        <f>S305/S308</f>
        <v>0.11180427075181944</v>
      </c>
      <c r="U305" s="62"/>
      <c r="V305" s="62"/>
      <c r="W305" s="60"/>
      <c r="X305" s="63"/>
      <c r="Y305" s="61"/>
      <c r="Z305" s="86">
        <f>SQRT($W$41*VLOOKUP(Z297,$P$34:$W$43,8))*(1-$Q$27)*T293*VLOOKUP(Z297,P286:T295,5)</f>
        <v>5.8454755856812831E-3</v>
      </c>
      <c r="AA305" s="60">
        <f>SQRT($W$41*VLOOKUP(AA297,$P$34:$W$43,8))*(1-$R$27)*T293*VLOOKUP(AA297,P286:T295,5)</f>
        <v>3.592338628370135E-3</v>
      </c>
      <c r="AB305" s="60">
        <f>SQRT($W$41*VLOOKUP(AB297,$P$34:$W$43,8))*(1-$S$27)*T293*VLOOKUP(AB297,P286:T295,5)</f>
        <v>2.2244737006797822E-3</v>
      </c>
      <c r="AC305" s="60">
        <f>SQRT($W$41*VLOOKUP(AC297,$P$34:$W$43,8))*(1-$T$27)*T293*VLOOKUP(AC297,P286:T295,5)</f>
        <v>1.5206795366059715E-3</v>
      </c>
      <c r="AD305" s="60">
        <f>SQRT($W$41*VLOOKUP(AD297,$P$34:$W$43,8))*(1-$U$27)*T293*VLOOKUP(AD297,P286:T295,5)</f>
        <v>1.5161890894964723E-3</v>
      </c>
      <c r="AE305" s="60">
        <f>SQRT($W$41*VLOOKUP(AE297,$P$34:$W$43,8))*(1-$V$27)*T293*VLOOKUP(AE297,P286:T295,5)</f>
        <v>9.021133423252496E-4</v>
      </c>
      <c r="AF305" s="60">
        <f>SQRT($W$41*VLOOKUP(AF297,$P$34:$W$43,8))*(1-$W$27)*T293*VLOOKUP(AF297,P286:T295,5)</f>
        <v>8.4615504279201073E-3</v>
      </c>
      <c r="AG305" s="60">
        <f>SQRT($W$41*VLOOKUP(AG297,$P$34:$W$43,8))*(1-$X$27)*T293*VLOOKUP(AG297,P286:T295,5)</f>
        <v>5.0862801144669918E-3</v>
      </c>
      <c r="AH305" s="60">
        <f>SQRT($W$41*VLOOKUP(AH297,$P$34:$W$43,8))*(1-$Y$27)*T293*VLOOKUP(AH297,P286:T295,5)</f>
        <v>2.6577702960852712E-3</v>
      </c>
      <c r="AI305" s="87">
        <f>SQRT($W$41*VLOOKUP(AI297,$P$34:$W$43,8))*(1-$Z$27)*T293*VLOOKUP(AI297,P286:T295,5)</f>
        <v>4.1950744271796745E-3</v>
      </c>
      <c r="AJ305" s="89">
        <f>$X$41*T293</f>
        <v>2.9825228430236688E-6</v>
      </c>
      <c r="AK305" s="59" t="s">
        <v>582</v>
      </c>
      <c r="AL305" s="61">
        <f>AL301*AL302/6-AL303/2-AL301^3/27</f>
        <v>1.9456971388139337E-2</v>
      </c>
      <c r="AM305" s="61"/>
      <c r="AN305" s="66" t="s">
        <v>573</v>
      </c>
      <c r="AO305" s="61" t="e">
        <f>2*SQRT(AL306)*COS(AO304/3)-AL301/3</f>
        <v>#NUM!</v>
      </c>
      <c r="AP305" s="69" t="e">
        <f>AO305^3+AL301*AO305^2+AL302*AO305+AL303</f>
        <v>#NUM!</v>
      </c>
      <c r="AQ305" s="50"/>
      <c r="AR305" s="65"/>
      <c r="AS305" s="65"/>
      <c r="AT305" s="65"/>
      <c r="AU305" s="65"/>
      <c r="AV305" s="81"/>
      <c r="AW305" s="59">
        <v>8</v>
      </c>
      <c r="AX305" s="61">
        <f t="shared" si="60"/>
        <v>9.4229912225680806E-2</v>
      </c>
      <c r="AY305" s="61">
        <f>SUMPRODUCT(T286:T295,$BE$34:$BE$43)</f>
        <v>0.46666636982394549</v>
      </c>
      <c r="AZ305" s="68">
        <f>IF($AA$14,EXP((AX305/AL299)*(AU303-1)-LN(AU303-AL299)-AL298*(2*AY305/AL298-AX305/AL299)*LN((AU303+2.41421536*AL299)/(AU303-0.41421536*AL299))/(AL299*2.82842713)      ),1)</f>
        <v>0.62966482017930747</v>
      </c>
    </row>
    <row r="306" spans="16:52" x14ac:dyDescent="0.25">
      <c r="P306" s="78">
        <v>9</v>
      </c>
      <c r="Q306" s="60"/>
      <c r="R306" s="60"/>
      <c r="S306" s="60">
        <f>$Z$15*$BJ$42/AZ306</f>
        <v>5.5503225237935452E-2</v>
      </c>
      <c r="T306" s="61">
        <f>S306/S308</f>
        <v>5.5504618715957722E-2</v>
      </c>
      <c r="U306" s="62"/>
      <c r="V306" s="62" t="s">
        <v>592</v>
      </c>
      <c r="W306" s="60"/>
      <c r="X306" s="63"/>
      <c r="Y306" s="61"/>
      <c r="Z306" s="86">
        <f>SQRT($W$42*VLOOKUP(Z297,$P$34:$W$43,8))*(1-$Q$28)*T294*VLOOKUP(Z297,P286:T295,5)</f>
        <v>3.4135281519143868E-3</v>
      </c>
      <c r="AA306" s="60">
        <f>SQRT($W$42*VLOOKUP(AA297,$P$34:$W$43,8))*(1-$R$28)*T294*VLOOKUP(AA297,P286:T295,5)</f>
        <v>2.1968818141710313E-3</v>
      </c>
      <c r="AB306" s="60">
        <f>SQRT($W$42*VLOOKUP(AB297,$P$34:$W$43,8))*(1-$S$28)*T294*VLOOKUP(AB297,P286:T295,5)</f>
        <v>1.3411725530971196E-3</v>
      </c>
      <c r="AC306" s="60">
        <f>SQRT($W$42*VLOOKUP(AC297,$P$34:$W$43,8))*(1-$T$28)*T294*VLOOKUP(AC297,P286:T295,5)</f>
        <v>1.0157591546959821E-3</v>
      </c>
      <c r="AD306" s="60">
        <f>SQRT($W$42*VLOOKUP(AD297,$P$34:$W$43,8))*(1-$U$28)*T294*VLOOKUP(AD297,P286:T295,5)</f>
        <v>9.5017393354199274E-4</v>
      </c>
      <c r="AE306" s="60">
        <f>SQRT($W$42*VLOOKUP(AE297,$P$34:$W$43,8))*(1-$V$28)*T294*VLOOKUP(AE297,P286:T295,5)</f>
        <v>5.5747700791153364E-4</v>
      </c>
      <c r="AF306" s="60">
        <f>SQRT($W$42*VLOOKUP(AF297,$P$34:$W$43,8))*(1-$W$28)*T294*VLOOKUP(AF297,P286:T295,5)</f>
        <v>3.9656003977778425E-3</v>
      </c>
      <c r="AG306" s="60">
        <f>SQRT($W$42*VLOOKUP(AG297,$P$34:$W$43,8))*(1-$X$28)*T294*VLOOKUP(AG297,P286:T295,5)</f>
        <v>2.6577702960852707E-3</v>
      </c>
      <c r="AH306" s="60">
        <f>SQRT($W$42*VLOOKUP(AH297,$P$34:$W$43,8))*(1-$Y$28)*T294*VLOOKUP(AH297,P286:T295,5)</f>
        <v>1.7046842714458497E-3</v>
      </c>
      <c r="AI306" s="87">
        <f>SQRT($W$42*VLOOKUP(AI297,$P$34:$W$43,8))*(1-$Z$28)*T294*VLOOKUP(AI297,P286:T295,5)</f>
        <v>2.5705237784240404E-3</v>
      </c>
      <c r="AJ306" s="89">
        <f>$X$42*T294</f>
        <v>1.4993386207938815E-6</v>
      </c>
      <c r="AK306" s="59" t="s">
        <v>558</v>
      </c>
      <c r="AL306" s="61">
        <f>AL301^2/9-AL302/3</f>
        <v>3.8922899269801518E-2</v>
      </c>
      <c r="AM306" s="61"/>
      <c r="AN306" s="66" t="s">
        <v>574</v>
      </c>
      <c r="AO306" s="61" t="e">
        <f>2*SQRT(AL306)*COS((AO304+2*PI())/3)-AL301/3</f>
        <v>#NUM!</v>
      </c>
      <c r="AP306" s="69" t="e">
        <f>AO306^3+AO306^2*AL301+AO306*AL302+AL303</f>
        <v>#NUM!</v>
      </c>
      <c r="AQ306" s="50"/>
      <c r="AR306" s="65"/>
      <c r="AS306" s="50"/>
      <c r="AT306" s="65"/>
      <c r="AU306" s="65"/>
      <c r="AV306" s="81"/>
      <c r="AW306" s="59">
        <v>9</v>
      </c>
      <c r="AX306" s="61">
        <f t="shared" si="60"/>
        <v>9.5418812217132221E-2</v>
      </c>
      <c r="AY306" s="61">
        <f>SUMPRODUCT(T286:T295,$BF$34:$BF$43)</f>
        <v>0.53195754587535948</v>
      </c>
      <c r="AZ306" s="68">
        <f>IF($AA$15,EXP((AX306/AL299)*(AU303-1)-LN(AU303-AL299)-AL298*(2*AY306/AL298-AX306/AL299)*LN((AU303+2.41421536*AL299)/(AU303-0.41421536*AL299))/(AL299*2.82842713)      ),1)</f>
        <v>0.54102454755992391</v>
      </c>
    </row>
    <row r="307" spans="16:52" x14ac:dyDescent="0.25">
      <c r="P307" s="78">
        <v>10</v>
      </c>
      <c r="Q307" s="60"/>
      <c r="R307" s="60"/>
      <c r="S307" s="60">
        <f>$Z$16*$BJ$43/AZ307</f>
        <v>8.8838044026390076E-2</v>
      </c>
      <c r="T307" s="61">
        <f>S307/S308</f>
        <v>8.8840274416810833E-2</v>
      </c>
      <c r="U307" s="62"/>
      <c r="V307" s="96">
        <f>ABS(S296-S308)</f>
        <v>2.55351295663786E-15</v>
      </c>
      <c r="W307" s="60"/>
      <c r="X307" s="63"/>
      <c r="Y307" s="61"/>
      <c r="Z307" s="86">
        <f>SQRT($W$43*VLOOKUP(Z297,$P$34:$W$43,8))*(1-$Q$29)*T295*VLOOKUP(Z297,P286:T295,5)</f>
        <v>5.4985289600683208E-3</v>
      </c>
      <c r="AA307" s="60">
        <f>SQRT($W$43*VLOOKUP(AA297,$P$34:$W$43,8))*(1-$R$29)*T295*VLOOKUP(AA297,P286:T295,5)</f>
        <v>3.5815796196597524E-3</v>
      </c>
      <c r="AB307" s="60">
        <f>SQRT($W$43*VLOOKUP(AB297,$P$34:$W$43,8))*(1-$S$29)*T295*VLOOKUP(AB297,P286:T295,5)</f>
        <v>2.2170335267465099E-3</v>
      </c>
      <c r="AC307" s="60">
        <f>SQRT($W$43*VLOOKUP(AC297,$P$34:$W$43,8))*(1-$T$29)*T295*VLOOKUP(AC297,P286:T295,5)</f>
        <v>1.3904603050792859E-3</v>
      </c>
      <c r="AD307" s="60">
        <f>SQRT($W$43*VLOOKUP(AD297,$P$34:$W$43,8))*(1-$U$29)*T295*VLOOKUP(AD297,P286:T295,5)</f>
        <v>1.5040774719918965E-3</v>
      </c>
      <c r="AE307" s="60">
        <f>SQRT($W$43*VLOOKUP(AE297,$P$34:$W$43,8))*(1-$V$29)*T295*VLOOKUP(AE297,P286:T295,5)</f>
        <v>8.9714995790598248E-4</v>
      </c>
      <c r="AF307" s="60">
        <f>SQRT($W$43*VLOOKUP(AF297,$P$34:$W$43,8))*(1-$W$29)*T295*VLOOKUP(AF297,P286:T295,5)</f>
        <v>6.6414777645797379E-3</v>
      </c>
      <c r="AG307" s="60">
        <f>SQRT($W$43*VLOOKUP(AG297,$P$34:$W$43,8))*(1-$X$29)*T295*VLOOKUP(AG297,P286:T295,5)</f>
        <v>4.1950744271796745E-3</v>
      </c>
      <c r="AH307" s="60">
        <f>SQRT($W$43*VLOOKUP(AH297,$P$34:$W$43,8))*(1-$Y$29)*T295*VLOOKUP(AH297,P286:T295,5)</f>
        <v>2.5705237784240404E-3</v>
      </c>
      <c r="AI307" s="87">
        <f>SQRT($W$43*VLOOKUP(AI297,$P$34:$W$43,8))*(1-$Z$29)*T295*VLOOKUP(AI297,P286:T295,5)</f>
        <v>3.876138594180312E-3</v>
      </c>
      <c r="AJ307" s="89">
        <f>$X$43*T295</f>
        <v>3.2226693571480832E-6</v>
      </c>
      <c r="AK307" s="59" t="s">
        <v>72</v>
      </c>
      <c r="AL307" s="63">
        <f>AL305^2-AL306^3</f>
        <v>3.196058511799516E-4</v>
      </c>
      <c r="AM307" s="61"/>
      <c r="AN307" s="66" t="s">
        <v>575</v>
      </c>
      <c r="AO307" s="61" t="e">
        <f>2*SQRT(AL306)*COS((AO304+4*PI())/3)-AL301/3</f>
        <v>#NUM!</v>
      </c>
      <c r="AP307" s="69" t="e">
        <f>AO307^3+AO307^2*AL301+AL302*AO307+AL303</f>
        <v>#NUM!</v>
      </c>
      <c r="AQ307" s="50"/>
      <c r="AR307" s="65"/>
      <c r="AS307" s="50"/>
      <c r="AT307" s="65"/>
      <c r="AU307" s="65"/>
      <c r="AV307" s="81"/>
      <c r="AW307" s="59">
        <v>10</v>
      </c>
      <c r="AX307" s="61">
        <f t="shared" si="60"/>
        <v>0.12813543860615031</v>
      </c>
      <c r="AY307" s="61">
        <f>SUMPRODUCT(T286:T295,$BG$34:$BG$43)</f>
        <v>0.52807932974107563</v>
      </c>
      <c r="AZ307" s="68">
        <f>IF($AA$16,EXP((AX307/AL299)*(AU303-1)-LN(AU303-AL299)-AL298*(2*AY307/AL298-AX307/AL299)*LN((AU303+2.41421536*AL299)/(AU303-0.41421536*AL299))/(AL299*2.82842713)      ),1)</f>
        <v>0.58355083358530435</v>
      </c>
    </row>
    <row r="308" spans="16:52" x14ac:dyDescent="0.25">
      <c r="P308" s="79"/>
      <c r="Q308" s="71"/>
      <c r="R308" s="71"/>
      <c r="S308" s="94">
        <f>SUM(S298:S307)</f>
        <v>0.99997489437717968</v>
      </c>
      <c r="T308" s="72">
        <f>SUM(T298:T307)</f>
        <v>0.99999999999999989</v>
      </c>
      <c r="U308" s="73"/>
      <c r="V308" s="73"/>
      <c r="W308" s="73"/>
      <c r="X308" s="73"/>
      <c r="Y308" s="73"/>
      <c r="Z308" s="70"/>
      <c r="AA308" s="73"/>
      <c r="AB308" s="73"/>
      <c r="AC308" s="73"/>
      <c r="AD308" s="73"/>
      <c r="AE308" s="73"/>
      <c r="AF308" s="73"/>
      <c r="AG308" s="73"/>
      <c r="AH308" s="73"/>
      <c r="AI308" s="88">
        <f>SUM(Z298:AI307)</f>
        <v>0.27651787554531992</v>
      </c>
      <c r="AJ308" s="91">
        <f>SUM(AJ298:AJ307)</f>
        <v>3.07529122791132E-5</v>
      </c>
      <c r="AK308" s="70"/>
      <c r="AL308" s="73"/>
      <c r="AM308" s="74"/>
      <c r="AN308" s="75"/>
      <c r="AO308" s="74"/>
      <c r="AP308" s="74"/>
      <c r="AQ308" s="76"/>
      <c r="AR308" s="73"/>
      <c r="AS308" s="76"/>
      <c r="AT308" s="73"/>
      <c r="AU308" s="73"/>
      <c r="AV308" s="80"/>
      <c r="AW308" s="70"/>
      <c r="AX308" s="73"/>
      <c r="AY308" s="73"/>
      <c r="AZ308" s="80"/>
    </row>
    <row r="309" spans="16:52" x14ac:dyDescent="0.25">
      <c r="P309" s="92">
        <f>P297+1</f>
        <v>23</v>
      </c>
      <c r="Q309" s="55"/>
      <c r="R309" s="55"/>
      <c r="S309" s="55"/>
      <c r="T309" s="55" t="s">
        <v>560</v>
      </c>
      <c r="U309" s="56"/>
      <c r="V309" s="56"/>
      <c r="W309" s="57"/>
      <c r="X309" s="57"/>
      <c r="Y309" s="57"/>
      <c r="Z309" s="54">
        <v>1</v>
      </c>
      <c r="AA309" s="55">
        <v>2</v>
      </c>
      <c r="AB309" s="55">
        <v>3</v>
      </c>
      <c r="AC309" s="55">
        <v>4</v>
      </c>
      <c r="AD309" s="55">
        <v>5</v>
      </c>
      <c r="AE309" s="55">
        <v>6</v>
      </c>
      <c r="AF309" s="55">
        <v>7</v>
      </c>
      <c r="AG309" s="55">
        <v>8</v>
      </c>
      <c r="AH309" s="55">
        <v>9</v>
      </c>
      <c r="AI309" s="58">
        <v>10</v>
      </c>
      <c r="AJ309" s="90"/>
      <c r="AK309" s="54"/>
      <c r="AL309" s="55"/>
      <c r="AM309" s="55"/>
      <c r="AN309" s="55"/>
      <c r="AO309" s="55"/>
      <c r="AP309" s="55"/>
      <c r="AQ309" s="55"/>
      <c r="AR309" s="55"/>
      <c r="AS309" s="55"/>
      <c r="AT309" s="55"/>
      <c r="AU309" s="55"/>
      <c r="AV309" s="58"/>
      <c r="AW309" s="54"/>
      <c r="AX309" s="55" t="s">
        <v>565</v>
      </c>
      <c r="AY309" s="55" t="s">
        <v>577</v>
      </c>
      <c r="AZ309" s="58" t="s">
        <v>590</v>
      </c>
    </row>
    <row r="310" spans="16:52" x14ac:dyDescent="0.25">
      <c r="P310" s="78">
        <v>1</v>
      </c>
      <c r="Q310" s="60"/>
      <c r="R310" s="60"/>
      <c r="S310" s="60">
        <f>$Z$7*$BJ$34/AZ310</f>
        <v>0.19915684962515959</v>
      </c>
      <c r="T310" s="61">
        <f>S310/S320</f>
        <v>0.1991618497074383</v>
      </c>
      <c r="U310" s="62"/>
      <c r="V310" s="62"/>
      <c r="W310" s="60"/>
      <c r="X310" s="63"/>
      <c r="Y310" s="61"/>
      <c r="Z310" s="86">
        <f>SQRT($W$34*VLOOKUP(Z309,$P$34:$W$43,8))*(1-$Q$20)*T298*VLOOKUP(Z309,P298:T307,5)</f>
        <v>8.1465190220846358E-3</v>
      </c>
      <c r="AA310" s="60">
        <f>SQRT($W$34*VLOOKUP(AA309,$P$34:$W$43,8))*(1-$R$20)*T298*VLOOKUP(AA309,P298:T307,5)</f>
        <v>5.2525624480701891E-3</v>
      </c>
      <c r="AB310" s="60">
        <f>SQRT($W$34*VLOOKUP(AB309,$P$34:$W$43,8))*(1-$S$20)*T298*VLOOKUP(AB309,P298:T307,5)</f>
        <v>3.1690972518205059E-3</v>
      </c>
      <c r="AC310" s="60">
        <f>SQRT($W$34*VLOOKUP(AC309,$P$34:$W$43,8))*(1-$T$20)*T298*VLOOKUP(AC309,P298:T307,5)</f>
        <v>2.1909876866896515E-3</v>
      </c>
      <c r="AD310" s="60">
        <f>SQRT($W$34*VLOOKUP(AD309,$P$34:$W$43,8))*(1-$U$20)*T298*VLOOKUP(AD309,P298:T307,5)</f>
        <v>2.1246816822949881E-3</v>
      </c>
      <c r="AE310" s="60">
        <f>SQRT($W$34*VLOOKUP(AE309,$P$34:$W$43,8))*(1-$V$20)*T298*VLOOKUP(AE309,P298:T307,5)</f>
        <v>1.2707086832871662E-3</v>
      </c>
      <c r="AF310" s="60">
        <f>SQRT($W$34*VLOOKUP(AF309,$P$34:$W$43,8))*(1-$W$20)*T298*VLOOKUP(AF309,P298:T307,5)</f>
        <v>1.0202200399382204E-2</v>
      </c>
      <c r="AG310" s="60">
        <f>SQRT($W$34*VLOOKUP(AG309,$P$34:$W$43,8))*(1-$X$20)*T298*VLOOKUP(AG309,P298:T307,5)</f>
        <v>5.8454755863246383E-3</v>
      </c>
      <c r="AH310" s="60">
        <f>SQRT($W$34*VLOOKUP(AH309,$P$34:$W$43,8))*(1-$Y$20)*T298*VLOOKUP(AH309,P298:T307,5)</f>
        <v>3.4135281570430325E-3</v>
      </c>
      <c r="AI310" s="87">
        <f>SQRT($W$34*VLOOKUP(AI309,$P$34:$W$43,8))*(1-$Z$20)*T298*VLOOKUP(AI309,P298:T307,5)</f>
        <v>5.4985289652373249E-3</v>
      </c>
      <c r="AJ310" s="89">
        <f>$X$34*T298</f>
        <v>5.3379038888928861E-6</v>
      </c>
      <c r="AK310" s="59" t="s">
        <v>69</v>
      </c>
      <c r="AL310" s="60">
        <f>$Q$44*AI320*100000/($T$3*$AE$9)^2</f>
        <v>0.40073949295654776</v>
      </c>
      <c r="AM310" s="65" t="s">
        <v>583</v>
      </c>
      <c r="AN310" s="66" t="s">
        <v>573</v>
      </c>
      <c r="AO310" s="61">
        <f>(AL317+SQRT(AL319))^(1/3)+(AL317-SQRT(AL319))^(1/3)-AL313/3</f>
        <v>0.74780442924222701</v>
      </c>
      <c r="AP310" s="63">
        <f>AO310^3+AL313*AO310^2+AL314*AO310+AL315</f>
        <v>0</v>
      </c>
      <c r="AQ310" s="65" t="s">
        <v>573</v>
      </c>
      <c r="AR310" s="61">
        <f>IF(AL319&gt;=0,AO310,AO317)</f>
        <v>0.74780442924222701</v>
      </c>
      <c r="AS310" s="61">
        <f>IF(AR310&lt;AR311,AR311,AR310)</f>
        <v>0.74780442924222701</v>
      </c>
      <c r="AT310" s="61">
        <f>AS310</f>
        <v>0.74780442924222701</v>
      </c>
      <c r="AU310" s="67">
        <f>IF(AT310&lt;AT311,AT311,AT310)</f>
        <v>0.74780442924222701</v>
      </c>
      <c r="AV310" s="81"/>
      <c r="AW310" s="59">
        <v>1</v>
      </c>
      <c r="AX310" s="61">
        <f>AX298</f>
        <v>9.4673405543509462E-2</v>
      </c>
      <c r="AY310" s="61">
        <f>SUMPRODUCT(T298:T307,$AX$34:$AX$43)</f>
        <v>0.34283521920748516</v>
      </c>
      <c r="AZ310" s="68">
        <f>IF($AA$7,EXP((AX310/AL311)*(AU315-1)-LN(AU315-AL311)-AL310*(2*AY310/AL310-AX310/AL311)*LN((AU315+2.41421536*AL311)/(AU315-0.41421536*AL311))/(AL311*2.82842713)      ),1)</f>
        <v>0.84423499267089841</v>
      </c>
    </row>
    <row r="311" spans="16:52" x14ac:dyDescent="0.25">
      <c r="P311" s="78">
        <v>2</v>
      </c>
      <c r="Q311" s="60"/>
      <c r="R311" s="60"/>
      <c r="S311" s="60">
        <f>$Z$8*$BJ$35/AZ311</f>
        <v>7.3921926664055407E-2</v>
      </c>
      <c r="T311" s="61">
        <f>S311/S320</f>
        <v>7.3923782566657881E-2</v>
      </c>
      <c r="U311" s="62"/>
      <c r="V311" s="62"/>
      <c r="W311" s="60"/>
      <c r="X311" s="63"/>
      <c r="Y311" s="61"/>
      <c r="Z311" s="86">
        <f>SQRT($W$35*VLOOKUP(Z309,$P$34:$W$43,8))*(1-$Q$21)*T299*VLOOKUP(Z309,P298:T307,5)</f>
        <v>5.2525624480701891E-3</v>
      </c>
      <c r="AA311" s="60">
        <f>SQRT($W$35*VLOOKUP(AA309,$P$34:$W$43,8))*(1-$R$21)*T299*VLOOKUP(AA309,P298:T307,5)</f>
        <v>3.369108306576352E-3</v>
      </c>
      <c r="AB311" s="60">
        <f>SQRT($W$35*VLOOKUP(AB309,$P$34:$W$43,8))*(1-$S$21)*T299*VLOOKUP(AB309,P298:T307,5)</f>
        <v>2.0646769686525801E-3</v>
      </c>
      <c r="AC311" s="60">
        <f>SQRT($W$35*VLOOKUP(AC309,$P$34:$W$43,8))*(1-$T$21)*T299*VLOOKUP(AC309,P298:T307,5)</f>
        <v>1.290906202163508E-3</v>
      </c>
      <c r="AD311" s="60">
        <f>SQRT($W$35*VLOOKUP(AD309,$P$34:$W$43,8))*(1-$U$21)*T299*VLOOKUP(AD309,P298:T307,5)</f>
        <v>1.4116535195960963E-3</v>
      </c>
      <c r="AE311" s="60">
        <f>SQRT($W$35*VLOOKUP(AE309,$P$34:$W$43,8))*(1-$V$21)*T299*VLOOKUP(AE309,P298:T307,5)</f>
        <v>8.2989300666420766E-4</v>
      </c>
      <c r="AF311" s="60">
        <f>SQRT($W$35*VLOOKUP(AF309,$P$34:$W$43,8))*(1-$W$21)*T299*VLOOKUP(AF309,P298:T307,5)</f>
        <v>6.4227893356830993E-3</v>
      </c>
      <c r="AG311" s="60">
        <f>SQRT($W$35*VLOOKUP(AG309,$P$34:$W$43,8))*(1-$X$21)*T299*VLOOKUP(AG309,P298:T307,5)</f>
        <v>3.5923386376200649E-3</v>
      </c>
      <c r="AH311" s="60">
        <f>SQRT($W$35*VLOOKUP(AH309,$P$34:$W$43,8))*(1-$Y$21)*T299*VLOOKUP(AH309,P298:T307,5)</f>
        <v>2.1968818228867014E-3</v>
      </c>
      <c r="AI311" s="87">
        <f>SQRT($W$35*VLOOKUP(AI309,$P$34:$W$43,8))*(1-$Z$21)*T299*VLOOKUP(AI309,P298:T307,5)</f>
        <v>3.5815796318547253E-3</v>
      </c>
      <c r="AJ311" s="89">
        <f>$X$35*T299</f>
        <v>2.9902240511576255E-6</v>
      </c>
      <c r="AK311" s="59" t="s">
        <v>65</v>
      </c>
      <c r="AL311" s="60">
        <f>AJ320*$Q$44*100000/($T$3*$AE$9)</f>
        <v>0.10862996778046273</v>
      </c>
      <c r="AM311" s="61"/>
      <c r="AN311" s="66" t="s">
        <v>574</v>
      </c>
      <c r="AO311" s="66" t="e">
        <f>1/0</f>
        <v>#DIV/0!</v>
      </c>
      <c r="AP311" s="61"/>
      <c r="AQ311" s="65" t="s">
        <v>574</v>
      </c>
      <c r="AR311" s="66">
        <f>IF(AL319&gt;=0,0,AO318)</f>
        <v>0</v>
      </c>
      <c r="AS311" s="61">
        <f>IF(AR310&lt;AR311,AR310,AR311)</f>
        <v>0</v>
      </c>
      <c r="AT311" s="61">
        <f>IF(AS311&lt;AS312,AS312,AS311)</f>
        <v>0</v>
      </c>
      <c r="AU311" s="67">
        <f>IF(AT310&lt;AT311,AT310,AT311)</f>
        <v>0</v>
      </c>
      <c r="AV311" s="81"/>
      <c r="AW311" s="59">
        <v>2</v>
      </c>
      <c r="AX311" s="61">
        <f t="shared" ref="AX311:AX319" si="61">AX299</f>
        <v>0.14288378647094405</v>
      </c>
      <c r="AY311" s="61">
        <f>SUMPRODUCT(T298:T307,$AY$34:$AY$43)</f>
        <v>0.58837651659822254</v>
      </c>
      <c r="AZ311" s="68">
        <f>IF($AA$8,EXP((AX311/AL311)*(AU315-1)-LN(AU315-AL311)-AL310*(2*AY311/AL310-AX311/AL311)*LN((AU315+2.41421536*AL311)/(AU315-0.41421536*AL311))/(AL311*2.82842713)      ),1)</f>
        <v>0.52152857813701048</v>
      </c>
    </row>
    <row r="312" spans="16:52" x14ac:dyDescent="0.25">
      <c r="P312" s="78">
        <v>3</v>
      </c>
      <c r="Q312" s="60"/>
      <c r="R312" s="60"/>
      <c r="S312" s="60">
        <f>$Z$9*$BJ$36/AZ312</f>
        <v>3.3102124222391706E-2</v>
      </c>
      <c r="T312" s="61">
        <f>S312/S320</f>
        <v>3.3102955292701484E-2</v>
      </c>
      <c r="U312" s="62"/>
      <c r="V312" s="62"/>
      <c r="W312" s="60"/>
      <c r="X312" s="63"/>
      <c r="Y312" s="61"/>
      <c r="Z312" s="86">
        <f>SQRT($W$36*VLOOKUP(Z309,$P$34:$W$43,8))*(1-$Q$22)*T300*VLOOKUP(Z309,P298:T307,5)</f>
        <v>3.1690972518205059E-3</v>
      </c>
      <c r="AA312" s="60">
        <f>SQRT($W$36*VLOOKUP(AA309,$P$34:$W$43,8))*(1-$R$22)*T300*VLOOKUP(AA309,P298:T307,5)</f>
        <v>2.0646769686525801E-3</v>
      </c>
      <c r="AB312" s="60">
        <f>SQRT($W$36*VLOOKUP(AB309,$P$34:$W$43,8))*(1-$S$22)*T300*VLOOKUP(AB309,P298:T307,5)</f>
        <v>1.268075838860091E-3</v>
      </c>
      <c r="AC312" s="60">
        <f>SQRT($W$36*VLOOKUP(AC309,$P$34:$W$43,8))*(1-$T$22)*T300*VLOOKUP(AC309,P298:T307,5)</f>
        <v>8.7318414808090685E-4</v>
      </c>
      <c r="AD312" s="60">
        <f>SQRT($W$36*VLOOKUP(AD309,$P$34:$W$43,8))*(1-$U$22)*T300*VLOOKUP(AD309,P298:T307,5)</f>
        <v>8.6699686755908455E-4</v>
      </c>
      <c r="AE312" s="60">
        <f>SQRT($W$36*VLOOKUP(AE309,$P$34:$W$43,8))*(1-$V$22)*T300*VLOOKUP(AE309,P298:T307,5)</f>
        <v>4.994416230517095E-4</v>
      </c>
      <c r="AF312" s="60">
        <f>SQRT($W$36*VLOOKUP(AF309,$P$34:$W$43,8))*(1-$W$22)*T300*VLOOKUP(AF309,P298:T307,5)</f>
        <v>3.800385268951142E-3</v>
      </c>
      <c r="AG312" s="60">
        <f>SQRT($W$36*VLOOKUP(AG309,$P$34:$W$43,8))*(1-$X$22)*T300*VLOOKUP(AG309,P298:T307,5)</f>
        <v>2.2244737112853148E-3</v>
      </c>
      <c r="AH312" s="60">
        <f>SQRT($W$36*VLOOKUP(AH309,$P$34:$W$43,8))*(1-$Y$22)*T300*VLOOKUP(AH309,P298:T307,5)</f>
        <v>1.3411725613588043E-3</v>
      </c>
      <c r="AI312" s="87">
        <f>SQRT($W$36*VLOOKUP(AI309,$P$34:$W$43,8))*(1-$Z$22)*T300*VLOOKUP(AI309,P298:T307,5)</f>
        <v>2.2170335391567303E-3</v>
      </c>
      <c r="AJ312" s="89">
        <f>$X$36*T300</f>
        <v>1.8651647789560887E-6</v>
      </c>
      <c r="AK312" s="82"/>
      <c r="AL312" s="65"/>
      <c r="AM312" s="61"/>
      <c r="AN312" s="66" t="s">
        <v>575</v>
      </c>
      <c r="AO312" s="66" t="e">
        <f>1/0</f>
        <v>#DIV/0!</v>
      </c>
      <c r="AP312" s="61"/>
      <c r="AQ312" s="65" t="s">
        <v>575</v>
      </c>
      <c r="AR312" s="66">
        <f>IF(AL319&gt;=0,0,AO319)</f>
        <v>0</v>
      </c>
      <c r="AS312" s="61">
        <f>AR312</f>
        <v>0</v>
      </c>
      <c r="AT312" s="61">
        <f>IF(AS311&lt;AS312,AS311,AS312)</f>
        <v>0</v>
      </c>
      <c r="AU312" s="67">
        <f>AT312</f>
        <v>0</v>
      </c>
      <c r="AV312" s="81"/>
      <c r="AW312" s="59">
        <v>3</v>
      </c>
      <c r="AX312" s="61">
        <f t="shared" si="61"/>
        <v>0.1990278447156619</v>
      </c>
      <c r="AY312" s="61">
        <f>SUMPRODUCT(T298:T307,$AZ$34:$AZ$43)</f>
        <v>0.80224162834801249</v>
      </c>
      <c r="AZ312" s="68">
        <f>IF($AA$9,EXP((AX312/AL311)*(AU315-1)-LN(AU315-AL311)-AL310*(2*AY312/AL310-AX312/AL311)*LN((AU315+2.41421536*AL311)/(AU315-0.41421536*AL311))/(AL311*2.82842713)      ),1)</f>
        <v>0.35283743348331181</v>
      </c>
    </row>
    <row r="313" spans="16:52" x14ac:dyDescent="0.25">
      <c r="P313" s="78">
        <v>4</v>
      </c>
      <c r="Q313" s="60"/>
      <c r="R313" s="60"/>
      <c r="S313" s="60">
        <f>$Z$10*$BJ$37/AZ313</f>
        <v>1.8033677947511491E-2</v>
      </c>
      <c r="T313" s="61">
        <f>S313/S320</f>
        <v>1.8034130705594856E-2</v>
      </c>
      <c r="U313" s="62"/>
      <c r="V313" s="62"/>
      <c r="W313" s="60"/>
      <c r="X313" s="63"/>
      <c r="Y313" s="61"/>
      <c r="Z313" s="86">
        <f>SQRT($W$37*VLOOKUP(Z309,$P$34:$W$43,8))*(1-$Q$23)*T301*VLOOKUP(Z309,P298:T307,5)</f>
        <v>2.1909876866896515E-3</v>
      </c>
      <c r="AA313" s="60">
        <f>SQRT($W$37*VLOOKUP(AA309,$P$34:$W$43,8))*(1-$R$23)*T301*VLOOKUP(AA309,P298:T307,5)</f>
        <v>1.2909062021635078E-3</v>
      </c>
      <c r="AB313" s="60">
        <f>SQRT($W$37*VLOOKUP(AB309,$P$34:$W$43,8))*(1-$S$23)*T301*VLOOKUP(AB309,P298:T307,5)</f>
        <v>8.7318414808090696E-4</v>
      </c>
      <c r="AC313" s="60">
        <f>SQRT($W$37*VLOOKUP(AC309,$P$34:$W$43,8))*(1-$T$23)*T301*VLOOKUP(AC309,P298:T307,5)</f>
        <v>6.0525382309678749E-4</v>
      </c>
      <c r="AD313" s="60">
        <f>SQRT($W$37*VLOOKUP(AD309,$P$34:$W$43,8))*(1-$U$23)*T301*VLOOKUP(AD309,P298:T307,5)</f>
        <v>5.9458372046862918E-4</v>
      </c>
      <c r="AE313" s="60">
        <f>SQRT($W$37*VLOOKUP(AE309,$P$34:$W$43,8))*(1-$V$23)*T301*VLOOKUP(AE309,P298:T307,5)</f>
        <v>3.2828055072434072E-4</v>
      </c>
      <c r="AF313" s="60">
        <f>SQRT($W$37*VLOOKUP(AF309,$P$34:$W$43,8))*(1-$W$23)*T301*VLOOKUP(AF309,P298:T307,5)</f>
        <v>2.640495636707593E-3</v>
      </c>
      <c r="AG313" s="60">
        <f>SQRT($W$37*VLOOKUP(AG309,$P$34:$W$43,8))*(1-$X$23)*T301*VLOOKUP(AG309,P298:T307,5)</f>
        <v>1.5206795464994772E-3</v>
      </c>
      <c r="AH313" s="60">
        <f>SQRT($W$37*VLOOKUP(AH309,$P$34:$W$43,8))*(1-$Y$23)*T301*VLOOKUP(AH309,P298:T307,5)</f>
        <v>1.0157591627188173E-3</v>
      </c>
      <c r="AI313" s="87">
        <f>SQRT($W$37*VLOOKUP(AI309,$P$34:$W$43,8))*(1-$Z$23)*T301*VLOOKUP(AI309,P298:T307,5)</f>
        <v>1.3904603152796844E-3</v>
      </c>
      <c r="AJ313" s="89">
        <f>$X$37*T301</f>
        <v>1.3054335056798576E-6</v>
      </c>
      <c r="AK313" s="59" t="s">
        <v>570</v>
      </c>
      <c r="AL313" s="60">
        <f>AL311-1</f>
        <v>-0.89137003221953726</v>
      </c>
      <c r="AM313" s="61"/>
      <c r="AN313" s="66"/>
      <c r="AO313" s="61"/>
      <c r="AP313" s="61"/>
      <c r="AQ313" s="50"/>
      <c r="AR313" s="65"/>
      <c r="AS313" s="65"/>
      <c r="AT313" s="65"/>
      <c r="AU313" s="65"/>
      <c r="AV313" s="81"/>
      <c r="AW313" s="59">
        <v>4</v>
      </c>
      <c r="AX313" s="61">
        <f t="shared" si="61"/>
        <v>0.25569541720662459</v>
      </c>
      <c r="AY313" s="61">
        <f>SUMPRODUCT(T298:T307,$BA$34:$BA$43)</f>
        <v>1.0005382117050359</v>
      </c>
      <c r="AZ313" s="68">
        <f>IF($AA$10,EXP((AX313/AL311)*(AU315-1)-LN(AU315-AL311)-AL310*(2*AY313/AL310-AX313/AL311)*LN((AU315+2.41421536*AL311)/(AU315-0.41421536*AL311))/(AL311*2.82842713)      ),1)</f>
        <v>0.24791088921340756</v>
      </c>
    </row>
    <row r="314" spans="16:52" x14ac:dyDescent="0.25">
      <c r="P314" s="78">
        <v>5</v>
      </c>
      <c r="Q314" s="60"/>
      <c r="R314" s="60"/>
      <c r="S314" s="60">
        <f>$Z$11*$BJ$38/AZ314</f>
        <v>1.8327382725958949E-2</v>
      </c>
      <c r="T314" s="61">
        <f>S314/S320</f>
        <v>1.8327842857868825E-2</v>
      </c>
      <c r="U314" s="62"/>
      <c r="V314" s="62"/>
      <c r="W314" s="60"/>
      <c r="X314" s="63"/>
      <c r="Y314" s="61"/>
      <c r="Z314" s="86">
        <f>SQRT($W$38*VLOOKUP(Z309,$P$34:$W$43,8))*(1-$Q$24)*T302*VLOOKUP(Z309,P298:T307,5)</f>
        <v>2.1246816822949881E-3</v>
      </c>
      <c r="AA314" s="60">
        <f>SQRT($W$38*VLOOKUP(AA309,$P$34:$W$43,8))*(1-$R$24)*T302*VLOOKUP(AA309,P298:T307,5)</f>
        <v>1.4116535195960963E-3</v>
      </c>
      <c r="AB314" s="60">
        <f>SQRT($W$38*VLOOKUP(AB309,$P$34:$W$43,8))*(1-$S$24)*T302*VLOOKUP(AB309,P298:T307,5)</f>
        <v>8.6699686755908455E-4</v>
      </c>
      <c r="AC314" s="60">
        <f>SQRT($W$38*VLOOKUP(AC309,$P$34:$W$43,8))*(1-$T$24)*T302*VLOOKUP(AC309,P298:T307,5)</f>
        <v>5.9458372046862918E-4</v>
      </c>
      <c r="AD314" s="60">
        <f>SQRT($W$38*VLOOKUP(AD309,$P$34:$W$43,8))*(1-$U$24)*T302*VLOOKUP(AD309,P298:T307,5)</f>
        <v>5.8363472138391981E-4</v>
      </c>
      <c r="AE314" s="60">
        <f>SQRT($W$38*VLOOKUP(AE309,$P$34:$W$43,8))*(1-$V$24)*T302*VLOOKUP(AE309,P298:T307,5)</f>
        <v>3.4812559629290217E-4</v>
      </c>
      <c r="AF314" s="60">
        <f>SQRT($W$38*VLOOKUP(AF309,$P$34:$W$43,8))*(1-$W$24)*T302*VLOOKUP(AF309,P298:T307,5)</f>
        <v>2.5272405795052923E-3</v>
      </c>
      <c r="AG314" s="60">
        <f>SQRT($W$38*VLOOKUP(AG309,$P$34:$W$43,8))*(1-$X$24)*T302*VLOOKUP(AG309,P298:T307,5)</f>
        <v>1.5161890994073229E-3</v>
      </c>
      <c r="AH314" s="60">
        <f>SQRT($W$38*VLOOKUP(AH309,$P$34:$W$43,8))*(1-$Y$24)*T302*VLOOKUP(AH309,P298:T307,5)</f>
        <v>9.5017394107599004E-4</v>
      </c>
      <c r="AI314" s="87">
        <f>SQRT($W$38*VLOOKUP(AI309,$P$34:$W$43,8))*(1-$Z$24)*T302*VLOOKUP(AI309,P298:T307,5)</f>
        <v>1.5040774830719764E-3</v>
      </c>
      <c r="AJ314" s="89">
        <f>$X$38*T302</f>
        <v>1.3263953806518381E-6</v>
      </c>
      <c r="AK314" s="59" t="s">
        <v>571</v>
      </c>
      <c r="AL314" s="60">
        <f>AL310-3*AL311*AL311-2*AL311</f>
        <v>0.14807814769566921</v>
      </c>
      <c r="AM314" s="61" t="s">
        <v>584</v>
      </c>
      <c r="AN314" s="66" t="s">
        <v>585</v>
      </c>
      <c r="AO314" s="61">
        <f>AL317^2/AL318^3</f>
        <v>6.4199986891900505</v>
      </c>
      <c r="AP314" s="61"/>
      <c r="AQ314" s="50"/>
      <c r="AR314" s="65"/>
      <c r="AS314" s="65"/>
      <c r="AT314" s="65"/>
      <c r="AU314" s="65"/>
      <c r="AV314" s="81"/>
      <c r="AW314" s="59">
        <v>5</v>
      </c>
      <c r="AX314" s="61">
        <f t="shared" si="61"/>
        <v>0.25563778751671645</v>
      </c>
      <c r="AY314" s="61">
        <f>SUMPRODUCT(T298:T307,$BB$34:$BB$43)</f>
        <v>0.9826669781399977</v>
      </c>
      <c r="AZ314" s="68">
        <f>IF($AA$11,EXP((AX314/AL311)*(AU315-1)-LN(AU315-AL311)-AL310*(2*AY314/AL310-AX314/AL311)*LN((AU315+2.41421536*AL311)/(AU315-0.41421536*AL311))/(AL311*2.82842713)      ),1)</f>
        <v>0.25856387614500664</v>
      </c>
    </row>
    <row r="315" spans="16:52" x14ac:dyDescent="0.25">
      <c r="P315" s="78">
        <v>6</v>
      </c>
      <c r="Q315" s="60"/>
      <c r="R315" s="60"/>
      <c r="S315" s="60">
        <f>$Z$12*$BJ$39/AZ315</f>
        <v>8.6700383063542576E-3</v>
      </c>
      <c r="T315" s="61">
        <f>S315/S320</f>
        <v>8.6702559785306003E-3</v>
      </c>
      <c r="U315" s="62"/>
      <c r="V315" s="62"/>
      <c r="W315" s="60"/>
      <c r="X315" s="63"/>
      <c r="Y315" s="61"/>
      <c r="Z315" s="86">
        <f>SQRT($W$39*VLOOKUP(Z309,$P$34:$W$43,8))*(1-$Q$25)*T303*VLOOKUP(Z309,P298:T307,5)</f>
        <v>1.2707086832871662E-3</v>
      </c>
      <c r="AA315" s="60">
        <f>SQRT($W$39*VLOOKUP(AA309,$P$34:$W$43,8))*(1-$R$25)*T303*VLOOKUP(AA309,P298:T307,5)</f>
        <v>8.2989300666420766E-4</v>
      </c>
      <c r="AB315" s="60">
        <f>SQRT($W$39*VLOOKUP(AB309,$P$34:$W$43,8))*(1-$S$25)*T303*VLOOKUP(AB309,P298:T307,5)</f>
        <v>4.994416230517095E-4</v>
      </c>
      <c r="AC315" s="60">
        <f>SQRT($W$39*VLOOKUP(AC309,$P$34:$W$43,8))*(1-$T$25)*T303*VLOOKUP(AC309,P298:T307,5)</f>
        <v>3.2828055072434072E-4</v>
      </c>
      <c r="AD315" s="60">
        <f>SQRT($W$39*VLOOKUP(AD309,$P$34:$W$43,8))*(1-$U$25)*T303*VLOOKUP(AD309,P298:T307,5)</f>
        <v>3.4812559629290217E-4</v>
      </c>
      <c r="AE315" s="60">
        <f>SQRT($W$39*VLOOKUP(AE309,$P$34:$W$43,8))*(1-$V$25)*T303*VLOOKUP(AE309,P298:T307,5)</f>
        <v>2.0764945325205892E-4</v>
      </c>
      <c r="AF315" s="60">
        <f>SQRT($W$39*VLOOKUP(AF309,$P$34:$W$43,8))*(1-$W$25)*T303*VLOOKUP(AF309,P298:T307,5)</f>
        <v>1.6642916977174908E-3</v>
      </c>
      <c r="AG315" s="60">
        <f>SQRT($W$39*VLOOKUP(AG309,$P$34:$W$43,8))*(1-$X$25)*T303*VLOOKUP(AG309,P298:T307,5)</f>
        <v>9.0211335009286308E-4</v>
      </c>
      <c r="AH315" s="60">
        <f>SQRT($W$39*VLOOKUP(AH309,$P$34:$W$43,8))*(1-$Y$25)*T303*VLOOKUP(AH309,P298:T307,5)</f>
        <v>5.5747701348789246E-4</v>
      </c>
      <c r="AI315" s="87">
        <f>SQRT($W$39*VLOOKUP(AI309,$P$34:$W$43,8))*(1-$Z$25)*T303*VLOOKUP(AI309,P298:T307,5)</f>
        <v>8.9714996637550227E-4</v>
      </c>
      <c r="AJ315" s="89">
        <f>$X$39*T303</f>
        <v>7.8057264627225552E-7</v>
      </c>
      <c r="AK315" s="59" t="s">
        <v>572</v>
      </c>
      <c r="AL315" s="60">
        <f>-1*AL310*AL311+AL311^2+AL311^3</f>
        <v>-3.0449963643214759E-2</v>
      </c>
      <c r="AM315" s="61"/>
      <c r="AN315" s="66" t="s">
        <v>586</v>
      </c>
      <c r="AO315" s="61" t="e">
        <f>SQRT(1-AO314)/SQRT(AO314)*AL317/ABS(AL317)</f>
        <v>#NUM!</v>
      </c>
      <c r="AP315" s="61"/>
      <c r="AQ315" s="50"/>
      <c r="AR315" s="65"/>
      <c r="AS315" s="65"/>
      <c r="AT315" s="65" t="s">
        <v>589</v>
      </c>
      <c r="AU315" s="61">
        <f>AU310</f>
        <v>0.74780442924222701</v>
      </c>
      <c r="AV315" s="81"/>
      <c r="AW315" s="59">
        <v>6</v>
      </c>
      <c r="AX315" s="61">
        <f t="shared" si="61"/>
        <v>0.31801295394703216</v>
      </c>
      <c r="AY315" s="61">
        <f>SUMPRODUCT(T298:T307,$BC$34:$BC$43)</f>
        <v>1.2544844642228496</v>
      </c>
      <c r="AZ315" s="68">
        <f>IF($AA$12,EXP((AX315/AL311)*(AU315-1)-LN(AU315-AL311)-AL310*(2*AY315/AL310-AX315/AL311)*LN((AU315+2.41421536*AL311)/(AU315-0.41421536*AL311))/(AL311*2.82842713)      ),1)</f>
        <v>0.15450696448589865</v>
      </c>
    </row>
    <row r="316" spans="16:52" x14ac:dyDescent="0.25">
      <c r="P316" s="78">
        <v>7</v>
      </c>
      <c r="Q316" s="60"/>
      <c r="R316" s="60"/>
      <c r="S316" s="60">
        <f>$Z$13*$BJ$40/AZ316</f>
        <v>0.39262016165336533</v>
      </c>
      <c r="T316" s="61">
        <f>S316/S320</f>
        <v>0.39263001887452664</v>
      </c>
      <c r="U316" s="62"/>
      <c r="V316" s="62"/>
      <c r="W316" s="60"/>
      <c r="X316" s="63"/>
      <c r="Y316" s="61"/>
      <c r="Z316" s="86">
        <f>SQRT($W$40*VLOOKUP(Z309,$P$34:$W$43,8))*(1-$Q$26)*T304*VLOOKUP(Z309,P298:T307,5)</f>
        <v>1.0202200399382204E-2</v>
      </c>
      <c r="AA316" s="60">
        <f>SQRT($W$40*VLOOKUP(AA309,$P$34:$W$43,8))*(1-$R$26)*T304*VLOOKUP(AA309,P298:T307,5)</f>
        <v>6.4227893356830984E-3</v>
      </c>
      <c r="AB316" s="60">
        <f>SQRT($W$40*VLOOKUP(AB309,$P$34:$W$43,8))*(1-$S$26)*T304*VLOOKUP(AB309,P298:T307,5)</f>
        <v>3.8003852689511416E-3</v>
      </c>
      <c r="AC316" s="60">
        <f>SQRT($W$40*VLOOKUP(AC309,$P$34:$W$43,8))*(1-$T$26)*T304*VLOOKUP(AC309,P298:T307,5)</f>
        <v>2.640495636707593E-3</v>
      </c>
      <c r="AD316" s="60">
        <f>SQRT($W$40*VLOOKUP(AD309,$P$34:$W$43,8))*(1-$U$26)*T304*VLOOKUP(AD309,P298:T307,5)</f>
        <v>2.5272405795052923E-3</v>
      </c>
      <c r="AE316" s="60">
        <f>SQRT($W$40*VLOOKUP(AE309,$P$34:$W$43,8))*(1-$V$26)*T304*VLOOKUP(AE309,P298:T307,5)</f>
        <v>1.664291697717491E-3</v>
      </c>
      <c r="AF316" s="60">
        <f>SQRT($W$40*VLOOKUP(AF309,$P$34:$W$43,8))*(1-$W$26)*T304*VLOOKUP(AF309,P298:T307,5)</f>
        <v>1.3609987060555851E-2</v>
      </c>
      <c r="AG316" s="60">
        <f>SQRT($W$40*VLOOKUP(AG309,$P$34:$W$43,8))*(1-$X$26)*T304*VLOOKUP(AG309,P298:T307,5)</f>
        <v>8.4615504166347111E-3</v>
      </c>
      <c r="AH316" s="60">
        <f>SQRT($W$40*VLOOKUP(AH309,$P$34:$W$43,8))*(1-$Y$26)*T304*VLOOKUP(AH309,P298:T307,5)</f>
        <v>3.9656003980104637E-3</v>
      </c>
      <c r="AI316" s="87">
        <f>SQRT($W$40*VLOOKUP(AI309,$P$34:$W$43,8))*(1-$Z$26)*T304*VLOOKUP(AI309,P298:T307,5)</f>
        <v>6.6414777612343132E-3</v>
      </c>
      <c r="AJ316" s="89">
        <f>$X$40*T304</f>
        <v>9.4426872203926057E-6</v>
      </c>
      <c r="AK316" s="82"/>
      <c r="AL316" s="65"/>
      <c r="AM316" s="61"/>
      <c r="AN316" s="66" t="s">
        <v>587</v>
      </c>
      <c r="AO316" s="61" t="e">
        <f>IF(ATAN(AO315)&lt;0,ATAN(AO315)+PI(),ATAN(AO315))</f>
        <v>#NUM!</v>
      </c>
      <c r="AP316" s="61"/>
      <c r="AQ316" s="50"/>
      <c r="AR316" s="65"/>
      <c r="AS316" s="65"/>
      <c r="AT316" s="65"/>
      <c r="AU316" s="65"/>
      <c r="AV316" s="81"/>
      <c r="AW316" s="59">
        <v>7</v>
      </c>
      <c r="AX316" s="61">
        <f t="shared" si="61"/>
        <v>8.4952370925032716E-2</v>
      </c>
      <c r="AY316" s="61">
        <f>SUMPRODUCT(T298:T307,$BD$34:$BD$43)</f>
        <v>0.22122964409708654</v>
      </c>
      <c r="AZ316" s="68">
        <f>IF($AA$13,EXP((AX316/AL311)*(AU315-1)-LN(AU315-AL311)-AL310*(2*AY316/AL310-AX316/AL311)*LN((AU315+2.41421536*AL311)/(AU315-0.41421536*AL311))/(AL311*2.82842713)      ),1)</f>
        <v>1.1029635896405192</v>
      </c>
    </row>
    <row r="317" spans="16:52" x14ac:dyDescent="0.25">
      <c r="P317" s="78">
        <v>8</v>
      </c>
      <c r="Q317" s="60"/>
      <c r="R317" s="60"/>
      <c r="S317" s="60">
        <f>$Z$14*$BJ$41/AZ317</f>
        <v>0.11180146386584384</v>
      </c>
      <c r="T317" s="61">
        <f>S317/S320</f>
        <v>0.11180427078169565</v>
      </c>
      <c r="U317" s="62"/>
      <c r="V317" s="62"/>
      <c r="W317" s="60"/>
      <c r="X317" s="63"/>
      <c r="Y317" s="61"/>
      <c r="Z317" s="86">
        <f>SQRT($W$41*VLOOKUP(Z309,$P$34:$W$43,8))*(1-$Q$27)*T305*VLOOKUP(Z309,P298:T307,5)</f>
        <v>5.8454755863246383E-3</v>
      </c>
      <c r="AA317" s="60">
        <f>SQRT($W$41*VLOOKUP(AA309,$P$34:$W$43,8))*(1-$R$27)*T305*VLOOKUP(AA309,P298:T307,5)</f>
        <v>3.5923386376200649E-3</v>
      </c>
      <c r="AB317" s="60">
        <f>SQRT($W$41*VLOOKUP(AB309,$P$34:$W$43,8))*(1-$S$27)*T305*VLOOKUP(AB309,P298:T307,5)</f>
        <v>2.2244737112853152E-3</v>
      </c>
      <c r="AC317" s="60">
        <f>SQRT($W$41*VLOOKUP(AC309,$P$34:$W$43,8))*(1-$T$27)*T305*VLOOKUP(AC309,P298:T307,5)</f>
        <v>1.5206795464994772E-3</v>
      </c>
      <c r="AD317" s="60">
        <f>SQRT($W$41*VLOOKUP(AD309,$P$34:$W$43,8))*(1-$U$27)*T305*VLOOKUP(AD309,P298:T307,5)</f>
        <v>1.5161890994073229E-3</v>
      </c>
      <c r="AE317" s="60">
        <f>SQRT($W$41*VLOOKUP(AE309,$P$34:$W$43,8))*(1-$V$27)*T305*VLOOKUP(AE309,P298:T307,5)</f>
        <v>9.0211335009286297E-4</v>
      </c>
      <c r="AF317" s="60">
        <f>SQRT($W$41*VLOOKUP(AF309,$P$34:$W$43,8))*(1-$W$27)*T305*VLOOKUP(AF309,P298:T307,5)</f>
        <v>8.4615504166347111E-3</v>
      </c>
      <c r="AG317" s="60">
        <f>SQRT($W$41*VLOOKUP(AG309,$P$34:$W$43,8))*(1-$X$27)*T305*VLOOKUP(AG309,P298:T307,5)</f>
        <v>5.0862801209171507E-3</v>
      </c>
      <c r="AH317" s="60">
        <f>SQRT($W$41*VLOOKUP(AH309,$P$34:$W$43,8))*(1-$Y$27)*T305*VLOOKUP(AH309,P298:T307,5)</f>
        <v>2.6577703031563631E-3</v>
      </c>
      <c r="AI317" s="87">
        <f>SQRT($W$41*VLOOKUP(AI309,$P$34:$W$43,8))*(1-$Z$27)*T305*VLOOKUP(AI309,P298:T307,5)</f>
        <v>4.1950744359816059E-3</v>
      </c>
      <c r="AJ317" s="89">
        <f>$X$41*T305</f>
        <v>2.9825228449148101E-6</v>
      </c>
      <c r="AK317" s="59" t="s">
        <v>582</v>
      </c>
      <c r="AL317" s="61">
        <f>AL313*AL314/6-AL315/2-AL313^3/27</f>
        <v>1.94569713372479E-2</v>
      </c>
      <c r="AM317" s="61"/>
      <c r="AN317" s="66" t="s">
        <v>573</v>
      </c>
      <c r="AO317" s="61" t="e">
        <f>2*SQRT(AL318)*COS(AO316/3)-AL313/3</f>
        <v>#NUM!</v>
      </c>
      <c r="AP317" s="69" t="e">
        <f>AO317^3+AL313*AO317^2+AL314*AO317+AL315</f>
        <v>#NUM!</v>
      </c>
      <c r="AQ317" s="50"/>
      <c r="AR317" s="65"/>
      <c r="AS317" s="65"/>
      <c r="AT317" s="65"/>
      <c r="AU317" s="65"/>
      <c r="AV317" s="81"/>
      <c r="AW317" s="59">
        <v>8</v>
      </c>
      <c r="AX317" s="61">
        <f t="shared" si="61"/>
        <v>9.4229912225680806E-2</v>
      </c>
      <c r="AY317" s="61">
        <f>SUMPRODUCT(T298:T307,$BE$34:$BE$43)</f>
        <v>0.4666663702942247</v>
      </c>
      <c r="AZ317" s="68">
        <f>IF($AA$14,EXP((AX317/AL311)*(AU315-1)-LN(AU315-AL311)-AL310*(2*AY317/AL310-AX317/AL311)*LN((AU315+2.41421536*AL311)/(AU315-0.41421536*AL311))/(AL311*2.82842713)      ),1)</f>
        <v>0.6296648200110484</v>
      </c>
    </row>
    <row r="318" spans="16:52" x14ac:dyDescent="0.25">
      <c r="P318" s="78">
        <v>9</v>
      </c>
      <c r="Q318" s="60"/>
      <c r="R318" s="60"/>
      <c r="S318" s="60">
        <f>$Z$15*$BJ$42/AZ318</f>
        <v>5.550322528533605E-2</v>
      </c>
      <c r="T318" s="61">
        <f>S318/S320</f>
        <v>5.5504618763359444E-2</v>
      </c>
      <c r="U318" s="62"/>
      <c r="V318" s="62" t="s">
        <v>592</v>
      </c>
      <c r="W318" s="60"/>
      <c r="X318" s="63"/>
      <c r="Y318" s="61"/>
      <c r="Z318" s="86">
        <f>SQRT($W$42*VLOOKUP(Z309,$P$34:$W$43,8))*(1-$Q$28)*T306*VLOOKUP(Z309,P298:T307,5)</f>
        <v>3.4135281570430325E-3</v>
      </c>
      <c r="AA318" s="60">
        <f>SQRT($W$42*VLOOKUP(AA309,$P$34:$W$43,8))*(1-$R$28)*T306*VLOOKUP(AA309,P298:T307,5)</f>
        <v>2.1968818228867018E-3</v>
      </c>
      <c r="AB318" s="60">
        <f>SQRT($W$42*VLOOKUP(AB309,$P$34:$W$43,8))*(1-$S$28)*T306*VLOOKUP(AB309,P298:T307,5)</f>
        <v>1.3411725613588043E-3</v>
      </c>
      <c r="AC318" s="60">
        <f>SQRT($W$42*VLOOKUP(AC309,$P$34:$W$43,8))*(1-$T$28)*T306*VLOOKUP(AC309,P298:T307,5)</f>
        <v>1.0157591627188171E-3</v>
      </c>
      <c r="AD318" s="60">
        <f>SQRT($W$42*VLOOKUP(AD309,$P$34:$W$43,8))*(1-$U$28)*T306*VLOOKUP(AD309,P298:T307,5)</f>
        <v>9.5017394107599004E-4</v>
      </c>
      <c r="AE318" s="60">
        <f>SQRT($W$42*VLOOKUP(AE309,$P$34:$W$43,8))*(1-$V$28)*T306*VLOOKUP(AE309,P298:T307,5)</f>
        <v>5.5747701348789235E-4</v>
      </c>
      <c r="AF318" s="60">
        <f>SQRT($W$42*VLOOKUP(AF309,$P$34:$W$43,8))*(1-$W$28)*T306*VLOOKUP(AF309,P298:T307,5)</f>
        <v>3.9656003980104637E-3</v>
      </c>
      <c r="AG318" s="60">
        <f>SQRT($W$42*VLOOKUP(AG309,$P$34:$W$43,8))*(1-$X$28)*T306*VLOOKUP(AG309,P298:T307,5)</f>
        <v>2.6577703031563636E-3</v>
      </c>
      <c r="AH318" s="60">
        <f>SQRT($W$42*VLOOKUP(AH309,$P$34:$W$43,8))*(1-$Y$28)*T306*VLOOKUP(AH309,P298:T307,5)</f>
        <v>1.7046842783548025E-3</v>
      </c>
      <c r="AI318" s="87">
        <f>SQRT($W$42*VLOOKUP(AI309,$P$34:$W$43,8))*(1-$Z$28)*T306*VLOOKUP(AI309,P298:T307,5)</f>
        <v>2.5705237873965702E-3</v>
      </c>
      <c r="AJ318" s="89">
        <f>$X$42*T306</f>
        <v>1.4993386238322328E-6</v>
      </c>
      <c r="AK318" s="59" t="s">
        <v>558</v>
      </c>
      <c r="AL318" s="61">
        <f>AL313^2/9-AL314/3</f>
        <v>3.8922899028005692E-2</v>
      </c>
      <c r="AM318" s="61"/>
      <c r="AN318" s="66" t="s">
        <v>574</v>
      </c>
      <c r="AO318" s="61" t="e">
        <f>2*SQRT(AL318)*COS((AO316+2*PI())/3)-AL313/3</f>
        <v>#NUM!</v>
      </c>
      <c r="AP318" s="69" t="e">
        <f>AO318^3+AO318^2*AL313+AO318*AL314+AL315</f>
        <v>#NUM!</v>
      </c>
      <c r="AQ318" s="50"/>
      <c r="AR318" s="65"/>
      <c r="AS318" s="50"/>
      <c r="AT318" s="65"/>
      <c r="AU318" s="65"/>
      <c r="AV318" s="81"/>
      <c r="AW318" s="59">
        <v>9</v>
      </c>
      <c r="AX318" s="61">
        <f t="shared" si="61"/>
        <v>9.5418812217132221E-2</v>
      </c>
      <c r="AY318" s="61">
        <f>SUMPRODUCT(T298:T307,$BF$34:$BF$43)</f>
        <v>0.53195754653172067</v>
      </c>
      <c r="AZ318" s="68">
        <f>IF($AA$15,EXP((AX318/AL311)*(AU315-1)-LN(AU315-AL311)-AL310*(2*AY318/AL310-AX318/AL311)*LN((AU315+2.41421536*AL311)/(AU315-0.41421536*AL311))/(AL311*2.82842713)      ),1)</f>
        <v>0.54102454709788073</v>
      </c>
    </row>
    <row r="319" spans="16:52" x14ac:dyDescent="0.25">
      <c r="P319" s="78">
        <v>10</v>
      </c>
      <c r="Q319" s="60"/>
      <c r="R319" s="60"/>
      <c r="S319" s="60">
        <f>$Z$16*$BJ$43/AZ319</f>
        <v>8.8838044081204215E-2</v>
      </c>
      <c r="T319" s="61">
        <f>S319/S320</f>
        <v>8.8840274471626249E-2</v>
      </c>
      <c r="U319" s="62"/>
      <c r="V319" s="96">
        <f>ABS(S308-S320)</f>
        <v>1.2212453270876722E-15</v>
      </c>
      <c r="W319" s="60"/>
      <c r="X319" s="63"/>
      <c r="Y319" s="61"/>
      <c r="Z319" s="86">
        <f>SQRT($W$43*VLOOKUP(Z309,$P$34:$W$43,8))*(1-$Q$29)*T307*VLOOKUP(Z309,P298:T307,5)</f>
        <v>5.4985289652373249E-3</v>
      </c>
      <c r="AA319" s="60">
        <f>SQRT($W$43*VLOOKUP(AA309,$P$34:$W$43,8))*(1-$R$29)*T307*VLOOKUP(AA309,P298:T307,5)</f>
        <v>3.5815796318547253E-3</v>
      </c>
      <c r="AB319" s="60">
        <f>SQRT($W$43*VLOOKUP(AB309,$P$34:$W$43,8))*(1-$S$29)*T307*VLOOKUP(AB309,P298:T307,5)</f>
        <v>2.2170335391567303E-3</v>
      </c>
      <c r="AC319" s="60">
        <f>SQRT($W$43*VLOOKUP(AC309,$P$34:$W$43,8))*(1-$T$29)*T307*VLOOKUP(AC309,P298:T307,5)</f>
        <v>1.3904603152796844E-3</v>
      </c>
      <c r="AD319" s="60">
        <f>SQRT($W$43*VLOOKUP(AD309,$P$34:$W$43,8))*(1-$U$29)*T307*VLOOKUP(AD309,P298:T307,5)</f>
        <v>1.5040774830719764E-3</v>
      </c>
      <c r="AE319" s="60">
        <f>SQRT($W$43*VLOOKUP(AE309,$P$34:$W$43,8))*(1-$V$29)*T307*VLOOKUP(AE309,P298:T307,5)</f>
        <v>8.9714996637550227E-4</v>
      </c>
      <c r="AF319" s="60">
        <f>SQRT($W$43*VLOOKUP(AF309,$P$34:$W$43,8))*(1-$W$29)*T307*VLOOKUP(AF309,P298:T307,5)</f>
        <v>6.6414777612343132E-3</v>
      </c>
      <c r="AG319" s="60">
        <f>SQRT($W$43*VLOOKUP(AG309,$P$34:$W$43,8))*(1-$X$29)*T307*VLOOKUP(AG309,P298:T307,5)</f>
        <v>4.1950744359816067E-3</v>
      </c>
      <c r="AH319" s="60">
        <f>SQRT($W$43*VLOOKUP(AH309,$P$34:$W$43,8))*(1-$Y$29)*T307*VLOOKUP(AH309,P298:T307,5)</f>
        <v>2.5705237873965702E-3</v>
      </c>
      <c r="AI319" s="87">
        <f>SQRT($W$43*VLOOKUP(AI309,$P$34:$W$43,8))*(1-$Z$29)*T307*VLOOKUP(AI309,P298:T307,5)</f>
        <v>3.876138605530299E-3</v>
      </c>
      <c r="AJ319" s="89">
        <f>$X$43*T307</f>
        <v>3.2226693618663425E-6</v>
      </c>
      <c r="AK319" s="59" t="s">
        <v>72</v>
      </c>
      <c r="AL319" s="63">
        <f>AL317^2-AL318^3</f>
        <v>3.1960585029852147E-4</v>
      </c>
      <c r="AM319" s="61"/>
      <c r="AN319" s="66" t="s">
        <v>575</v>
      </c>
      <c r="AO319" s="61" t="e">
        <f>2*SQRT(AL318)*COS((AO316+4*PI())/3)-AL313/3</f>
        <v>#NUM!</v>
      </c>
      <c r="AP319" s="69" t="e">
        <f>AO319^3+AO319^2*AL313+AL314*AO319+AL315</f>
        <v>#NUM!</v>
      </c>
      <c r="AQ319" s="50"/>
      <c r="AR319" s="65"/>
      <c r="AS319" s="50"/>
      <c r="AT319" s="65"/>
      <c r="AU319" s="65"/>
      <c r="AV319" s="81"/>
      <c r="AW319" s="59">
        <v>10</v>
      </c>
      <c r="AX319" s="61">
        <f t="shared" si="61"/>
        <v>0.12813543860615031</v>
      </c>
      <c r="AY319" s="61">
        <f>SUMPRODUCT(T298:T307,$BG$34:$BG$43)</f>
        <v>0.52807933035945909</v>
      </c>
      <c r="AZ319" s="68">
        <f>IF($AA$16,EXP((AX319/AL311)*(AU315-1)-LN(AU315-AL311)-AL310*(2*AY319/AL310-AX319/AL311)*LN((AU315+2.41421536*AL311)/(AU315-0.41421536*AL311))/(AL311*2.82842713)      ),1)</f>
        <v>0.58355083322524648</v>
      </c>
    </row>
    <row r="320" spans="16:52" x14ac:dyDescent="0.25">
      <c r="P320" s="79"/>
      <c r="Q320" s="71"/>
      <c r="R320" s="71"/>
      <c r="S320" s="94">
        <f>SUM(S310:S319)</f>
        <v>0.9999748943771809</v>
      </c>
      <c r="T320" s="72">
        <f>SUM(T310:T319)</f>
        <v>0.99999999999999989</v>
      </c>
      <c r="U320" s="73"/>
      <c r="V320" s="73"/>
      <c r="W320" s="73"/>
      <c r="X320" s="73"/>
      <c r="Y320" s="73"/>
      <c r="Z320" s="70"/>
      <c r="AA320" s="73"/>
      <c r="AB320" s="73"/>
      <c r="AC320" s="73"/>
      <c r="AD320" s="73"/>
      <c r="AE320" s="73"/>
      <c r="AF320" s="73"/>
      <c r="AG320" s="73"/>
      <c r="AH320" s="73"/>
      <c r="AI320" s="88">
        <f>SUM(Z310:AI319)</f>
        <v>0.27651787616372042</v>
      </c>
      <c r="AJ320" s="91">
        <f>SUM(AJ310:AJ319)</f>
        <v>3.0752912302616542E-5</v>
      </c>
      <c r="AK320" s="70"/>
      <c r="AL320" s="73"/>
      <c r="AM320" s="74"/>
      <c r="AN320" s="75"/>
      <c r="AO320" s="74"/>
      <c r="AP320" s="74"/>
      <c r="AQ320" s="76"/>
      <c r="AR320" s="73"/>
      <c r="AS320" s="76"/>
      <c r="AT320" s="73"/>
      <c r="AU320" s="73"/>
      <c r="AV320" s="80"/>
      <c r="AW320" s="70"/>
      <c r="AX320" s="73"/>
      <c r="AY320" s="73"/>
      <c r="AZ320" s="80"/>
    </row>
    <row r="321" spans="16:52" x14ac:dyDescent="0.25">
      <c r="P321" s="92">
        <f>P309+1</f>
        <v>24</v>
      </c>
      <c r="Q321" s="55"/>
      <c r="R321" s="55"/>
      <c r="S321" s="55"/>
      <c r="T321" s="55" t="s">
        <v>560</v>
      </c>
      <c r="U321" s="56"/>
      <c r="V321" s="56"/>
      <c r="W321" s="57"/>
      <c r="X321" s="57"/>
      <c r="Y321" s="57"/>
      <c r="Z321" s="54">
        <v>1</v>
      </c>
      <c r="AA321" s="55">
        <v>2</v>
      </c>
      <c r="AB321" s="55">
        <v>3</v>
      </c>
      <c r="AC321" s="55">
        <v>4</v>
      </c>
      <c r="AD321" s="55">
        <v>5</v>
      </c>
      <c r="AE321" s="55">
        <v>6</v>
      </c>
      <c r="AF321" s="55">
        <v>7</v>
      </c>
      <c r="AG321" s="55">
        <v>8</v>
      </c>
      <c r="AH321" s="55">
        <v>9</v>
      </c>
      <c r="AI321" s="58">
        <v>10</v>
      </c>
      <c r="AJ321" s="90"/>
      <c r="AK321" s="54"/>
      <c r="AL321" s="55"/>
      <c r="AM321" s="55"/>
      <c r="AN321" s="55"/>
      <c r="AO321" s="55"/>
      <c r="AP321" s="55"/>
      <c r="AQ321" s="55"/>
      <c r="AR321" s="55"/>
      <c r="AS321" s="55"/>
      <c r="AT321" s="55"/>
      <c r="AU321" s="55"/>
      <c r="AV321" s="58"/>
      <c r="AW321" s="54"/>
      <c r="AX321" s="55" t="s">
        <v>565</v>
      </c>
      <c r="AY321" s="55" t="s">
        <v>577</v>
      </c>
      <c r="AZ321" s="58" t="s">
        <v>590</v>
      </c>
    </row>
    <row r="322" spans="16:52" x14ac:dyDescent="0.25">
      <c r="P322" s="78">
        <v>1</v>
      </c>
      <c r="Q322" s="60"/>
      <c r="R322" s="60"/>
      <c r="S322" s="60">
        <f>$Z$7*$BJ$34/AZ322</f>
        <v>0.19915684960662475</v>
      </c>
      <c r="T322" s="61">
        <f>S322/S332</f>
        <v>0.19916184968890288</v>
      </c>
      <c r="U322" s="62"/>
      <c r="V322" s="62"/>
      <c r="W322" s="60"/>
      <c r="X322" s="63"/>
      <c r="Y322" s="61"/>
      <c r="Z322" s="86">
        <f>SQRT($W$34*VLOOKUP(Z321,$P$34:$W$43,8))*(1-$Q$20)*T310*VLOOKUP(Z321,P310:T319,5)</f>
        <v>8.1465190184865505E-3</v>
      </c>
      <c r="AA322" s="60">
        <f>SQRT($W$34*VLOOKUP(AA321,$P$34:$W$43,8))*(1-$R$20)*T310*VLOOKUP(AA321,P310:T319,5)</f>
        <v>5.252562451206446E-3</v>
      </c>
      <c r="AB322" s="60">
        <f>SQRT($W$34*VLOOKUP(AB321,$P$34:$W$43,8))*(1-$S$20)*T310*VLOOKUP(AB321,P310:T319,5)</f>
        <v>3.1690972566412964E-3</v>
      </c>
      <c r="AC322" s="60">
        <f>SQRT($W$34*VLOOKUP(AC321,$P$34:$W$43,8))*(1-$T$20)*T310*VLOOKUP(AC321,P310:T319,5)</f>
        <v>2.190987691627632E-3</v>
      </c>
      <c r="AD322" s="60">
        <f>SQRT($W$34*VLOOKUP(AD321,$P$34:$W$43,8))*(1-$U$20)*T310*VLOOKUP(AD321,P310:T319,5)</f>
        <v>2.1246816871110246E-3</v>
      </c>
      <c r="AE322" s="60">
        <f>SQRT($W$34*VLOOKUP(AE321,$P$34:$W$43,8))*(1-$V$20)*T310*VLOOKUP(AE321,P310:T319,5)</f>
        <v>1.2707086872780361E-3</v>
      </c>
      <c r="AF322" s="60">
        <f>SQRT($W$34*VLOOKUP(AF321,$P$34:$W$43,8))*(1-$W$20)*T310*VLOOKUP(AF321,P310:T319,5)</f>
        <v>1.020220038866858E-2</v>
      </c>
      <c r="AG322" s="60">
        <f>SQRT($W$34*VLOOKUP(AG321,$P$34:$W$43,8))*(1-$X$20)*T310*VLOOKUP(AG321,P310:T319,5)</f>
        <v>5.8454755865957712E-3</v>
      </c>
      <c r="AH322" s="60">
        <f>SQRT($W$34*VLOOKUP(AH321,$P$34:$W$43,8))*(1-$Y$20)*T310*VLOOKUP(AH321,P310:T319,5)</f>
        <v>3.4135281592044043E-3</v>
      </c>
      <c r="AI322" s="87">
        <f>SQRT($W$34*VLOOKUP(AI321,$P$34:$W$43,8))*(1-$Z$20)*T310*VLOOKUP(AI321,P310:T319,5)</f>
        <v>5.4985289674157056E-3</v>
      </c>
      <c r="AJ322" s="89">
        <f>$X$34*T310</f>
        <v>5.3379038877140864E-6</v>
      </c>
      <c r="AK322" s="59" t="s">
        <v>69</v>
      </c>
      <c r="AL322" s="60">
        <f>$Q$44*AI332*100000/($T$3*$AE$9)^2</f>
        <v>0.40073949333423775</v>
      </c>
      <c r="AM322" s="65" t="s">
        <v>583</v>
      </c>
      <c r="AN322" s="66" t="s">
        <v>573</v>
      </c>
      <c r="AO322" s="61">
        <f>(AL329+SQRT(AL331))^(1/3)+(AL329-SQRT(AL331))^(1/3)-AL325/3</f>
        <v>0.74780442886377907</v>
      </c>
      <c r="AP322" s="63">
        <f>AO322^3+AL325*AO322^2+AL326*AO322+AL327</f>
        <v>0</v>
      </c>
      <c r="AQ322" s="65" t="s">
        <v>573</v>
      </c>
      <c r="AR322" s="61">
        <f>IF(AL331&gt;=0,AO322,AO329)</f>
        <v>0.74780442886377907</v>
      </c>
      <c r="AS322" s="61">
        <f>IF(AR322&lt;AR323,AR323,AR322)</f>
        <v>0.74780442886377907</v>
      </c>
      <c r="AT322" s="61">
        <f>AS322</f>
        <v>0.74780442886377907</v>
      </c>
      <c r="AU322" s="67">
        <f>IF(AT322&lt;AT323,AT323,AT322)</f>
        <v>0.74780442886377907</v>
      </c>
      <c r="AV322" s="81"/>
      <c r="AW322" s="59">
        <v>1</v>
      </c>
      <c r="AX322" s="61">
        <f>AX310</f>
        <v>9.4673405543509462E-2</v>
      </c>
      <c r="AY322" s="61">
        <f>SUMPRODUCT(T310:T319,$AX$34:$AX$43)</f>
        <v>0.34283521937052358</v>
      </c>
      <c r="AZ322" s="68">
        <f>IF($AA$7,EXP((AX322/AL323)*(AU327-1)-LN(AU327-AL323)-AL322*(2*AY322/AL322-AX322/AL323)*LN((AU327+2.41421536*AL323)/(AU327-0.41421536*AL323))/(AL323*2.82842713)      ),1)</f>
        <v>0.84423499274946845</v>
      </c>
    </row>
    <row r="323" spans="16:52" x14ac:dyDescent="0.25">
      <c r="P323" s="78">
        <v>2</v>
      </c>
      <c r="Q323" s="60"/>
      <c r="R323" s="60"/>
      <c r="S323" s="60">
        <f>$Z$8*$BJ$35/AZ323</f>
        <v>7.3921926689536288E-2</v>
      </c>
      <c r="T323" s="61">
        <f>S323/S332</f>
        <v>7.3923782592139373E-2</v>
      </c>
      <c r="U323" s="62"/>
      <c r="V323" s="62"/>
      <c r="W323" s="60"/>
      <c r="X323" s="63"/>
      <c r="Y323" s="61"/>
      <c r="Z323" s="86">
        <f>SQRT($W$35*VLOOKUP(Z321,$P$34:$W$43,8))*(1-$Q$21)*T311*VLOOKUP(Z321,P310:T319,5)</f>
        <v>5.2525624512064452E-3</v>
      </c>
      <c r="AA323" s="60">
        <f>SQRT($W$35*VLOOKUP(AA321,$P$34:$W$43,8))*(1-$R$21)*T311*VLOOKUP(AA321,P310:T319,5)</f>
        <v>3.3691083120877163E-3</v>
      </c>
      <c r="AB323" s="60">
        <f>SQRT($W$35*VLOOKUP(AB321,$P$34:$W$43,8))*(1-$S$21)*T311*VLOOKUP(AB321,P310:T319,5)</f>
        <v>2.0646769739380484E-3</v>
      </c>
      <c r="AC323" s="60">
        <f>SQRT($W$35*VLOOKUP(AC321,$P$34:$W$43,8))*(1-$T$21)*T311*VLOOKUP(AC321,P310:T319,5)</f>
        <v>1.2909062064138568E-3</v>
      </c>
      <c r="AD323" s="60">
        <f>SQRT($W$35*VLOOKUP(AD321,$P$34:$W$43,8))*(1-$U$21)*T311*VLOOKUP(AD321,P310:T319,5)</f>
        <v>1.4116535242622769E-3</v>
      </c>
      <c r="AE323" s="60">
        <f>SQRT($W$35*VLOOKUP(AE321,$P$34:$W$43,8))*(1-$V$21)*T311*VLOOKUP(AE321,P310:T319,5)</f>
        <v>8.2989301013268457E-4</v>
      </c>
      <c r="AF323" s="60">
        <f>SQRT($W$35*VLOOKUP(AF321,$P$34:$W$43,8))*(1-$W$21)*T311*VLOOKUP(AF321,P310:T319,5)</f>
        <v>6.4227893356100909E-3</v>
      </c>
      <c r="AG323" s="60">
        <f>SQRT($W$35*VLOOKUP(AG321,$P$34:$W$43,8))*(1-$X$21)*T311*VLOOKUP(AG321,P310:T319,5)</f>
        <v>3.5923386415182739E-3</v>
      </c>
      <c r="AH323" s="60">
        <f>SQRT($W$35*VLOOKUP(AH321,$P$34:$W$43,8))*(1-$Y$21)*T311*VLOOKUP(AH321,P310:T319,5)</f>
        <v>2.1968818265597568E-3</v>
      </c>
      <c r="AI323" s="87">
        <f>SQRT($W$35*VLOOKUP(AI321,$P$34:$W$43,8))*(1-$Z$21)*T311*VLOOKUP(AI321,P310:T319,5)</f>
        <v>3.5815796369940665E-3</v>
      </c>
      <c r="AJ323" s="89">
        <f>$X$35*T311</f>
        <v>2.9902240536034086E-6</v>
      </c>
      <c r="AK323" s="59" t="s">
        <v>65</v>
      </c>
      <c r="AL323" s="60">
        <f>AJ332*$Q$44*100000/($T$3*$AE$9)</f>
        <v>0.1086299678154508</v>
      </c>
      <c r="AM323" s="61"/>
      <c r="AN323" s="66" t="s">
        <v>574</v>
      </c>
      <c r="AO323" s="66" t="e">
        <f>1/0</f>
        <v>#DIV/0!</v>
      </c>
      <c r="AP323" s="61"/>
      <c r="AQ323" s="65" t="s">
        <v>574</v>
      </c>
      <c r="AR323" s="66">
        <f>IF(AL331&gt;=0,0,AO330)</f>
        <v>0</v>
      </c>
      <c r="AS323" s="61">
        <f>IF(AR322&lt;AR323,AR322,AR323)</f>
        <v>0</v>
      </c>
      <c r="AT323" s="61">
        <f>IF(AS323&lt;AS324,AS324,AS323)</f>
        <v>0</v>
      </c>
      <c r="AU323" s="67">
        <f>IF(AT322&lt;AT323,AT322,AT323)</f>
        <v>0</v>
      </c>
      <c r="AV323" s="81"/>
      <c r="AW323" s="59">
        <v>2</v>
      </c>
      <c r="AX323" s="61">
        <f t="shared" ref="AX323:AX331" si="62">AX311</f>
        <v>0.14288378647094405</v>
      </c>
      <c r="AY323" s="61">
        <f>SUMPRODUCT(T310:T319,$AY$34:$AY$43)</f>
        <v>0.58837651688067893</v>
      </c>
      <c r="AZ323" s="68">
        <f>IF($AA$8,EXP((AX323/AL323)*(AU327-1)-LN(AU327-AL323)-AL322*(2*AY323/AL322-AX323/AL323)*LN((AU327+2.41421536*AL323)/(AU327-0.41421536*AL323))/(AL323*2.82842713)      ),1)</f>
        <v>0.52152857795723961</v>
      </c>
    </row>
    <row r="324" spans="16:52" x14ac:dyDescent="0.25">
      <c r="P324" s="78">
        <v>3</v>
      </c>
      <c r="Q324" s="60"/>
      <c r="R324" s="60"/>
      <c r="S324" s="60">
        <f>$Z$9*$BJ$36/AZ324</f>
        <v>3.3102124246693385E-2</v>
      </c>
      <c r="T324" s="61">
        <f>S324/S332</f>
        <v>3.3102955317003753E-2</v>
      </c>
      <c r="U324" s="62"/>
      <c r="V324" s="62"/>
      <c r="W324" s="60"/>
      <c r="X324" s="63"/>
      <c r="Y324" s="61"/>
      <c r="Z324" s="86">
        <f>SQRT($W$36*VLOOKUP(Z321,$P$34:$W$43,8))*(1-$Q$22)*T312*VLOOKUP(Z321,P310:T319,5)</f>
        <v>3.1690972566412959E-3</v>
      </c>
      <c r="AA324" s="60">
        <f>SQRT($W$36*VLOOKUP(AA321,$P$34:$W$43,8))*(1-$R$22)*T312*VLOOKUP(AA321,P310:T319,5)</f>
        <v>2.0646769739380484E-3</v>
      </c>
      <c r="AB324" s="60">
        <f>SQRT($W$36*VLOOKUP(AB321,$P$34:$W$43,8))*(1-$S$22)*T312*VLOOKUP(AB321,P310:T319,5)</f>
        <v>1.2680758432781253E-3</v>
      </c>
      <c r="AC324" s="60">
        <f>SQRT($W$36*VLOOKUP(AC321,$P$34:$W$43,8))*(1-$T$22)*T312*VLOOKUP(AC321,P310:T319,5)</f>
        <v>8.7318415176279942E-4</v>
      </c>
      <c r="AD324" s="60">
        <f>SQRT($W$36*VLOOKUP(AD321,$P$34:$W$43,8))*(1-$U$22)*T312*VLOOKUP(AD321,P310:T319,5)</f>
        <v>8.6699687122610708E-4</v>
      </c>
      <c r="AE324" s="60">
        <f>SQRT($W$36*VLOOKUP(AE321,$P$34:$W$43,8))*(1-$V$22)*T312*VLOOKUP(AE321,P310:T319,5)</f>
        <v>4.9944162560062143E-4</v>
      </c>
      <c r="AF324" s="60">
        <f>SQRT($W$36*VLOOKUP(AF321,$P$34:$W$43,8))*(1-$W$22)*T312*VLOOKUP(AF321,P310:T319,5)</f>
        <v>3.8003852724198665E-3</v>
      </c>
      <c r="AG324" s="60">
        <f>SQRT($W$36*VLOOKUP(AG321,$P$34:$W$43,8))*(1-$X$22)*T312*VLOOKUP(AG321,P310:T319,5)</f>
        <v>2.2244737157548207E-3</v>
      </c>
      <c r="AH324" s="60">
        <f>SQRT($W$36*VLOOKUP(AH321,$P$34:$W$43,8))*(1-$Y$22)*T312*VLOOKUP(AH321,P310:T319,5)</f>
        <v>1.3411725648405379E-3</v>
      </c>
      <c r="AI324" s="87">
        <f>SQRT($W$36*VLOOKUP(AI321,$P$34:$W$43,8))*(1-$Z$22)*T312*VLOOKUP(AI321,P310:T319,5)</f>
        <v>2.2170335443867871E-3</v>
      </c>
      <c r="AJ324" s="89">
        <f>$X$36*T312</f>
        <v>1.8651647822052487E-6</v>
      </c>
      <c r="AK324" s="82"/>
      <c r="AL324" s="65"/>
      <c r="AM324" s="61"/>
      <c r="AN324" s="66" t="s">
        <v>575</v>
      </c>
      <c r="AO324" s="66" t="e">
        <f>1/0</f>
        <v>#DIV/0!</v>
      </c>
      <c r="AP324" s="61"/>
      <c r="AQ324" s="65" t="s">
        <v>575</v>
      </c>
      <c r="AR324" s="66">
        <f>IF(AL331&gt;=0,0,AO331)</f>
        <v>0</v>
      </c>
      <c r="AS324" s="61">
        <f>AR324</f>
        <v>0</v>
      </c>
      <c r="AT324" s="61">
        <f>IF(AS323&lt;AS324,AS323,AS324)</f>
        <v>0</v>
      </c>
      <c r="AU324" s="67">
        <f>AT324</f>
        <v>0</v>
      </c>
      <c r="AV324" s="81"/>
      <c r="AW324" s="59">
        <v>3</v>
      </c>
      <c r="AX324" s="61">
        <f t="shared" si="62"/>
        <v>0.1990278447156619</v>
      </c>
      <c r="AY324" s="61">
        <f>SUMPRODUCT(T310:T319,$AZ$34:$AZ$43)</f>
        <v>0.80224162874861249</v>
      </c>
      <c r="AZ324" s="68">
        <f>IF($AA$9,EXP((AX324/AL323)*(AU327-1)-LN(AU327-AL323)-AL322*(2*AY324/AL322-AX324/AL323)*LN((AU327+2.41421536*AL323)/(AU327-0.41421536*AL323))/(AL323*2.82842713)      ),1)</f>
        <v>0.35283743322427885</v>
      </c>
    </row>
    <row r="325" spans="16:52" x14ac:dyDescent="0.25">
      <c r="P325" s="78">
        <v>4</v>
      </c>
      <c r="Q325" s="60"/>
      <c r="R325" s="60"/>
      <c r="S325" s="60">
        <f>$Z$10*$BJ$37/AZ325</f>
        <v>1.8033677966318353E-2</v>
      </c>
      <c r="T325" s="61">
        <f>S325/S332</f>
        <v>1.803413072440218E-2</v>
      </c>
      <c r="U325" s="62"/>
      <c r="V325" s="62"/>
      <c r="W325" s="60"/>
      <c r="X325" s="63"/>
      <c r="Y325" s="61"/>
      <c r="Z325" s="86">
        <f>SQRT($W$37*VLOOKUP(Z321,$P$34:$W$43,8))*(1-$Q$23)*T313*VLOOKUP(Z321,P310:T319,5)</f>
        <v>2.190987691627632E-3</v>
      </c>
      <c r="AA325" s="60">
        <f>SQRT($W$37*VLOOKUP(AA321,$P$34:$W$43,8))*(1-$R$23)*T313*VLOOKUP(AA321,P310:T319,5)</f>
        <v>1.2909062064138568E-3</v>
      </c>
      <c r="AB325" s="60">
        <f>SQRT($W$37*VLOOKUP(AB321,$P$34:$W$43,8))*(1-$S$23)*T313*VLOOKUP(AB321,P310:T319,5)</f>
        <v>8.7318415176279942E-4</v>
      </c>
      <c r="AC325" s="60">
        <f>SQRT($W$37*VLOOKUP(AC321,$P$34:$W$43,8))*(1-$T$23)*T313*VLOOKUP(AC321,P310:T319,5)</f>
        <v>6.0525382609231558E-4</v>
      </c>
      <c r="AD325" s="60">
        <f>SQRT($W$37*VLOOKUP(AD321,$P$34:$W$43,8))*(1-$U$23)*T313*VLOOKUP(AD321,P310:T319,5)</f>
        <v>5.9458372341904297E-4</v>
      </c>
      <c r="AE325" s="60">
        <f>SQRT($W$37*VLOOKUP(AE321,$P$34:$W$43,8))*(1-$V$23)*T313*VLOOKUP(AE321,P310:T319,5)</f>
        <v>3.2828055264022055E-4</v>
      </c>
      <c r="AF325" s="60">
        <f>SQRT($W$37*VLOOKUP(AF321,$P$34:$W$43,8))*(1-$W$23)*T313*VLOOKUP(AF321,P310:T319,5)</f>
        <v>2.640495641052031E-3</v>
      </c>
      <c r="AG325" s="60">
        <f>SQRT($W$37*VLOOKUP(AG321,$P$34:$W$43,8))*(1-$X$23)*T313*VLOOKUP(AG321,P310:T319,5)</f>
        <v>1.5206795506689124E-3</v>
      </c>
      <c r="AH325" s="60">
        <f>SQRT($W$37*VLOOKUP(AH321,$P$34:$W$43,8))*(1-$Y$23)*T313*VLOOKUP(AH321,P310:T319,5)</f>
        <v>1.0157591660998923E-3</v>
      </c>
      <c r="AI325" s="87">
        <f>SQRT($W$37*VLOOKUP(AI321,$P$34:$W$43,8))*(1-$Z$23)*T313*VLOOKUP(AI321,P310:T319,5)</f>
        <v>1.3904603195784532E-3</v>
      </c>
      <c r="AJ325" s="89">
        <f>$X$37*T313</f>
        <v>1.3054335089102896E-6</v>
      </c>
      <c r="AK325" s="59" t="s">
        <v>570</v>
      </c>
      <c r="AL325" s="60">
        <f>AL323-1</f>
        <v>-0.89137003218454924</v>
      </c>
      <c r="AM325" s="61"/>
      <c r="AN325" s="66"/>
      <c r="AO325" s="61"/>
      <c r="AP325" s="61"/>
      <c r="AQ325" s="50"/>
      <c r="AR325" s="65"/>
      <c r="AS325" s="65"/>
      <c r="AT325" s="65"/>
      <c r="AU325" s="65"/>
      <c r="AV325" s="81"/>
      <c r="AW325" s="59">
        <v>4</v>
      </c>
      <c r="AX325" s="61">
        <f t="shared" si="62"/>
        <v>0.25569541720662459</v>
      </c>
      <c r="AY325" s="61">
        <f>SUMPRODUCT(T310:T319,$BA$34:$BA$43)</f>
        <v>1.0005382121964792</v>
      </c>
      <c r="AZ325" s="68">
        <f>IF($AA$10,EXP((AX325/AL323)*(AU327-1)-LN(AU327-AL323)-AL322*(2*AY325/AL322-AX325/AL323)*LN((AU327+2.41421536*AL323)/(AU327-0.41421536*AL323))/(AL323*2.82842713)      ),1)</f>
        <v>0.2479108889548676</v>
      </c>
    </row>
    <row r="326" spans="16:52" x14ac:dyDescent="0.25">
      <c r="P326" s="78">
        <v>5</v>
      </c>
      <c r="Q326" s="60"/>
      <c r="R326" s="60"/>
      <c r="S326" s="60">
        <f>$Z$11*$BJ$38/AZ326</f>
        <v>1.8327382745172083E-2</v>
      </c>
      <c r="T326" s="61">
        <f>S326/S332</f>
        <v>1.8327842877082431E-2</v>
      </c>
      <c r="U326" s="62"/>
      <c r="V326" s="62"/>
      <c r="W326" s="60"/>
      <c r="X326" s="63"/>
      <c r="Y326" s="61"/>
      <c r="Z326" s="86">
        <f>SQRT($W$38*VLOOKUP(Z321,$P$34:$W$43,8))*(1-$Q$24)*T314*VLOOKUP(Z321,P310:T319,5)</f>
        <v>2.1246816871110246E-3</v>
      </c>
      <c r="AA326" s="60">
        <f>SQRT($W$38*VLOOKUP(AA321,$P$34:$W$43,8))*(1-$R$24)*T314*VLOOKUP(AA321,P310:T319,5)</f>
        <v>1.4116535242622769E-3</v>
      </c>
      <c r="AB326" s="60">
        <f>SQRT($W$38*VLOOKUP(AB321,$P$34:$W$43,8))*(1-$S$24)*T314*VLOOKUP(AB321,P310:T319,5)</f>
        <v>8.6699687122610708E-4</v>
      </c>
      <c r="AC326" s="60">
        <f>SQRT($W$38*VLOOKUP(AC321,$P$34:$W$43,8))*(1-$T$24)*T314*VLOOKUP(AC321,P310:T319,5)</f>
        <v>5.9458372341904286E-4</v>
      </c>
      <c r="AD326" s="60">
        <f>SQRT($W$38*VLOOKUP(AD321,$P$34:$W$43,8))*(1-$U$24)*T314*VLOOKUP(AD321,P310:T319,5)</f>
        <v>5.8363472428755547E-4</v>
      </c>
      <c r="AE326" s="60">
        <f>SQRT($W$38*VLOOKUP(AE321,$P$34:$W$43,8))*(1-$V$24)*T314*VLOOKUP(AE321,P310:T319,5)</f>
        <v>3.481255983291047E-4</v>
      </c>
      <c r="AF326" s="60">
        <f>SQRT($W$38*VLOOKUP(AF321,$P$34:$W$43,8))*(1-$W$24)*T314*VLOOKUP(AF321,P310:T319,5)</f>
        <v>2.5272405836960941E-3</v>
      </c>
      <c r="AG326" s="60">
        <f>SQRT($W$38*VLOOKUP(AG321,$P$34:$W$43,8))*(1-$X$24)*T314*VLOOKUP(AG321,P310:T319,5)</f>
        <v>1.5161891035840663E-3</v>
      </c>
      <c r="AH326" s="60">
        <f>SQRT($W$38*VLOOKUP(AH321,$P$34:$W$43,8))*(1-$Y$24)*T314*VLOOKUP(AH321,P310:T319,5)</f>
        <v>9.5017394425105258E-4</v>
      </c>
      <c r="AI326" s="87">
        <f>SQRT($W$38*VLOOKUP(AI321,$P$34:$W$43,8))*(1-$Z$24)*T314*VLOOKUP(AI321,P310:T319,5)</f>
        <v>1.5040774877414695E-3</v>
      </c>
      <c r="AJ326" s="89">
        <f>$X$38*T314</f>
        <v>1.3263953839513067E-6</v>
      </c>
      <c r="AK326" s="59" t="s">
        <v>571</v>
      </c>
      <c r="AL326" s="60">
        <f>AL322-3*AL323*AL323-2*AL323</f>
        <v>0.14807814798057853</v>
      </c>
      <c r="AM326" s="61" t="s">
        <v>584</v>
      </c>
      <c r="AN326" s="66" t="s">
        <v>585</v>
      </c>
      <c r="AO326" s="61">
        <f>AL329^2/AL330^3</f>
        <v>6.4199987254593838</v>
      </c>
      <c r="AP326" s="61"/>
      <c r="AQ326" s="50"/>
      <c r="AR326" s="65"/>
      <c r="AS326" s="65"/>
      <c r="AT326" s="65"/>
      <c r="AU326" s="65"/>
      <c r="AV326" s="81"/>
      <c r="AW326" s="59">
        <v>5</v>
      </c>
      <c r="AX326" s="61">
        <f t="shared" si="62"/>
        <v>0.25563778751671645</v>
      </c>
      <c r="AY326" s="61">
        <f>SUMPRODUCT(T310:T319,$BB$34:$BB$43)</f>
        <v>0.98266697864115982</v>
      </c>
      <c r="AZ326" s="68">
        <f>IF($AA$11,EXP((AX326/AL323)*(AU327-1)-LN(AU327-AL323)-AL322*(2*AY326/AL322-AX326/AL323)*LN((AU327+2.41421536*AL323)/(AU327-0.41421536*AL323))/(AL323*2.82842713)      ),1)</f>
        <v>0.25856387587394652</v>
      </c>
    </row>
    <row r="327" spans="16:52" x14ac:dyDescent="0.25">
      <c r="P327" s="78">
        <v>6</v>
      </c>
      <c r="Q327" s="60"/>
      <c r="R327" s="60"/>
      <c r="S327" s="60">
        <f>$Z$12*$BJ$39/AZ327</f>
        <v>8.6700383186365925E-3</v>
      </c>
      <c r="T327" s="61">
        <f>S327/S332</f>
        <v>8.6702559908132387E-3</v>
      </c>
      <c r="U327" s="62"/>
      <c r="V327" s="62"/>
      <c r="W327" s="60"/>
      <c r="X327" s="63"/>
      <c r="Y327" s="61"/>
      <c r="Z327" s="86">
        <f>SQRT($W$39*VLOOKUP(Z321,$P$34:$W$43,8))*(1-$Q$25)*T315*VLOOKUP(Z321,P310:T319,5)</f>
        <v>1.2707086872780361E-3</v>
      </c>
      <c r="AA327" s="60">
        <f>SQRT($W$39*VLOOKUP(AA321,$P$34:$W$43,8))*(1-$R$25)*T315*VLOOKUP(AA321,P310:T319,5)</f>
        <v>8.2989301013268457E-4</v>
      </c>
      <c r="AB327" s="60">
        <f>SQRT($W$39*VLOOKUP(AB321,$P$34:$W$43,8))*(1-$S$25)*T315*VLOOKUP(AB321,P310:T319,5)</f>
        <v>4.9944162560062143E-4</v>
      </c>
      <c r="AC327" s="60">
        <f>SQRT($W$39*VLOOKUP(AC321,$P$34:$W$43,8))*(1-$T$25)*T315*VLOOKUP(AC321,P310:T319,5)</f>
        <v>3.2828055264022061E-4</v>
      </c>
      <c r="AD327" s="60">
        <f>SQRT($W$39*VLOOKUP(AD321,$P$34:$W$43,8))*(1-$U$25)*T315*VLOOKUP(AD321,P310:T319,5)</f>
        <v>3.4812559832910465E-4</v>
      </c>
      <c r="AE327" s="60">
        <f>SQRT($W$39*VLOOKUP(AE321,$P$34:$W$43,8))*(1-$V$25)*T315*VLOOKUP(AE321,P310:T319,5)</f>
        <v>2.0764945464808634E-4</v>
      </c>
      <c r="AF327" s="60">
        <f>SQRT($W$39*VLOOKUP(AF321,$P$34:$W$43,8))*(1-$W$25)*T315*VLOOKUP(AF321,P310:T319,5)</f>
        <v>1.6642917019318219E-3</v>
      </c>
      <c r="AG327" s="60">
        <f>SQRT($W$39*VLOOKUP(AG321,$P$34:$W$43,8))*(1-$X$25)*T315*VLOOKUP(AG321,P310:T319,5)</f>
        <v>9.0211335336637919E-4</v>
      </c>
      <c r="AH327" s="60">
        <f>SQRT($W$39*VLOOKUP(AH321,$P$34:$W$43,8))*(1-$Y$25)*T315*VLOOKUP(AH321,P310:T319,5)</f>
        <v>5.574770158379448E-4</v>
      </c>
      <c r="AI327" s="87">
        <f>SQRT($W$39*VLOOKUP(AI321,$P$34:$W$43,8))*(1-$Z$25)*T315*VLOOKUP(AI321,P310:T319,5)</f>
        <v>8.9714996994482343E-4</v>
      </c>
      <c r="AJ327" s="89">
        <f>$X$39*T315</f>
        <v>7.8057264889615078E-7</v>
      </c>
      <c r="AK327" s="59" t="s">
        <v>572</v>
      </c>
      <c r="AL327" s="60">
        <f>-1*AL322*AL323+AL323^2+AL323^3</f>
        <v>-3.0449963689424184E-2</v>
      </c>
      <c r="AM327" s="61"/>
      <c r="AN327" s="66" t="s">
        <v>586</v>
      </c>
      <c r="AO327" s="61" t="e">
        <f>SQRT(1-AO326)/SQRT(AO326)*AL329/ABS(AL329)</f>
        <v>#NUM!</v>
      </c>
      <c r="AP327" s="61"/>
      <c r="AQ327" s="50"/>
      <c r="AR327" s="65"/>
      <c r="AS327" s="65"/>
      <c r="AT327" s="65" t="s">
        <v>589</v>
      </c>
      <c r="AU327" s="61">
        <f>AU322</f>
        <v>0.74780442886377907</v>
      </c>
      <c r="AV327" s="81"/>
      <c r="AW327" s="59">
        <v>6</v>
      </c>
      <c r="AX327" s="61">
        <f t="shared" si="62"/>
        <v>0.31801295394703216</v>
      </c>
      <c r="AY327" s="61">
        <f>SUMPRODUCT(T310:T319,$BC$34:$BC$43)</f>
        <v>1.2544844648137408</v>
      </c>
      <c r="AZ327" s="68">
        <f>IF($AA$12,EXP((AX327/AL323)*(AU327-1)-LN(AU327-AL323)-AL322*(2*AY327/AL322-AX327/AL323)*LN((AU327+2.41421536*AL323)/(AU327-0.41421536*AL323))/(AL323*2.82842713)      ),1)</f>
        <v>0.15450696426701768</v>
      </c>
    </row>
    <row r="328" spans="16:52" x14ac:dyDescent="0.25">
      <c r="P328" s="78">
        <v>7</v>
      </c>
      <c r="Q328" s="60"/>
      <c r="R328" s="60"/>
      <c r="S328" s="60">
        <f>$Z$13*$BJ$40/AZ328</f>
        <v>0.39262016151614881</v>
      </c>
      <c r="T328" s="61">
        <f>S328/S332</f>
        <v>0.39263001873730646</v>
      </c>
      <c r="U328" s="62"/>
      <c r="V328" s="62"/>
      <c r="W328" s="60"/>
      <c r="X328" s="63"/>
      <c r="Y328" s="61"/>
      <c r="Z328" s="86">
        <f>SQRT($W$40*VLOOKUP(Z321,$P$34:$W$43,8))*(1-$Q$26)*T316*VLOOKUP(Z321,P310:T319,5)</f>
        <v>1.0202200388668578E-2</v>
      </c>
      <c r="AA328" s="60">
        <f>SQRT($W$40*VLOOKUP(AA321,$P$34:$W$43,8))*(1-$R$26)*T316*VLOOKUP(AA321,P310:T319,5)</f>
        <v>6.4227893356100909E-3</v>
      </c>
      <c r="AB328" s="60">
        <f>SQRT($W$40*VLOOKUP(AB321,$P$34:$W$43,8))*(1-$S$26)*T316*VLOOKUP(AB321,P310:T319,5)</f>
        <v>3.8003852724198661E-3</v>
      </c>
      <c r="AC328" s="60">
        <f>SQRT($W$40*VLOOKUP(AC321,$P$34:$W$43,8))*(1-$T$26)*T316*VLOOKUP(AC321,P310:T319,5)</f>
        <v>2.640495641052031E-3</v>
      </c>
      <c r="AD328" s="60">
        <f>SQRT($W$40*VLOOKUP(AD321,$P$34:$W$43,8))*(1-$U$26)*T316*VLOOKUP(AD321,P310:T319,5)</f>
        <v>2.5272405836960941E-3</v>
      </c>
      <c r="AE328" s="60">
        <f>SQRT($W$40*VLOOKUP(AE321,$P$34:$W$43,8))*(1-$V$26)*T316*VLOOKUP(AE321,P310:T319,5)</f>
        <v>1.6642917019318219E-3</v>
      </c>
      <c r="AF328" s="60">
        <f>SQRT($W$40*VLOOKUP(AF321,$P$34:$W$43,8))*(1-$W$26)*T316*VLOOKUP(AF321,P310:T319,5)</f>
        <v>1.360998703798251E-2</v>
      </c>
      <c r="AG328" s="60">
        <f>SQRT($W$40*VLOOKUP(AG321,$P$34:$W$43,8))*(1-$X$26)*T316*VLOOKUP(AG321,P310:T319,5)</f>
        <v>8.4615504118786908E-3</v>
      </c>
      <c r="AH328" s="60">
        <f>SQRT($W$40*VLOOKUP(AH321,$P$34:$W$43,8))*(1-$Y$26)*T316*VLOOKUP(AH321,P310:T319,5)</f>
        <v>3.9656003981084964E-3</v>
      </c>
      <c r="AI328" s="87">
        <f>SQRT($W$40*VLOOKUP(AI321,$P$34:$W$43,8))*(1-$Z$26)*T316*VLOOKUP(AI321,P310:T319,5)</f>
        <v>6.6414777598244445E-3</v>
      </c>
      <c r="AJ328" s="89">
        <f>$X$40*T316</f>
        <v>9.4426872125618488E-6</v>
      </c>
      <c r="AK328" s="82"/>
      <c r="AL328" s="65"/>
      <c r="AM328" s="61"/>
      <c r="AN328" s="66" t="s">
        <v>587</v>
      </c>
      <c r="AO328" s="61" t="e">
        <f>IF(ATAN(AO327)&lt;0,ATAN(AO327)+PI(),ATAN(AO327))</f>
        <v>#NUM!</v>
      </c>
      <c r="AP328" s="61"/>
      <c r="AQ328" s="50"/>
      <c r="AR328" s="65"/>
      <c r="AS328" s="65"/>
      <c r="AT328" s="65"/>
      <c r="AU328" s="65"/>
      <c r="AV328" s="81"/>
      <c r="AW328" s="59">
        <v>7</v>
      </c>
      <c r="AX328" s="61">
        <f t="shared" si="62"/>
        <v>8.4952370925032716E-2</v>
      </c>
      <c r="AY328" s="61">
        <f>SUMPRODUCT(T310:T319,$BD$34:$BD$43)</f>
        <v>0.22122964419488217</v>
      </c>
      <c r="AZ328" s="68">
        <f>IF($AA$13,EXP((AX328/AL323)*(AU327-1)-LN(AU327-AL323)-AL322*(2*AY328/AL322-AX328/AL323)*LN((AU327+2.41421536*AL323)/(AU327-0.41421536*AL323))/(AL323*2.82842713)      ),1)</f>
        <v>1.1029635900259931</v>
      </c>
    </row>
    <row r="329" spans="16:52" x14ac:dyDescent="0.25">
      <c r="P329" s="78">
        <v>8</v>
      </c>
      <c r="Q329" s="60"/>
      <c r="R329" s="60"/>
      <c r="S329" s="60">
        <f>$Z$14*$BJ$41/AZ329</f>
        <v>0.11180146387843433</v>
      </c>
      <c r="T329" s="61">
        <f>S329/S332</f>
        <v>0.1118042707942864</v>
      </c>
      <c r="U329" s="62"/>
      <c r="V329" s="62"/>
      <c r="W329" s="60"/>
      <c r="X329" s="63"/>
      <c r="Y329" s="61"/>
      <c r="Z329" s="86">
        <f>SQRT($W$41*VLOOKUP(Z321,$P$34:$W$43,8))*(1-$Q$27)*T317*VLOOKUP(Z321,P310:T319,5)</f>
        <v>5.8454755865957704E-3</v>
      </c>
      <c r="AA329" s="60">
        <f>SQRT($W$41*VLOOKUP(AA321,$P$34:$W$43,8))*(1-$R$27)*T317*VLOOKUP(AA321,P310:T319,5)</f>
        <v>3.5923386415182743E-3</v>
      </c>
      <c r="AB329" s="60">
        <f>SQRT($W$41*VLOOKUP(AB321,$P$34:$W$43,8))*(1-$S$27)*T317*VLOOKUP(AB321,P310:T319,5)</f>
        <v>2.2244737157548207E-3</v>
      </c>
      <c r="AC329" s="60">
        <f>SQRT($W$41*VLOOKUP(AC321,$P$34:$W$43,8))*(1-$T$27)*T317*VLOOKUP(AC321,P310:T319,5)</f>
        <v>1.5206795506689124E-3</v>
      </c>
      <c r="AD329" s="60">
        <f>SQRT($W$41*VLOOKUP(AD321,$P$34:$W$43,8))*(1-$U$27)*T317*VLOOKUP(AD321,P310:T319,5)</f>
        <v>1.5161891035840665E-3</v>
      </c>
      <c r="AE329" s="60">
        <f>SQRT($W$41*VLOOKUP(AE321,$P$34:$W$43,8))*(1-$V$27)*T317*VLOOKUP(AE321,P310:T319,5)</f>
        <v>9.0211335336637909E-4</v>
      </c>
      <c r="AF329" s="60">
        <f>SQRT($W$41*VLOOKUP(AF321,$P$34:$W$43,8))*(1-$W$27)*T317*VLOOKUP(AF321,P310:T319,5)</f>
        <v>8.4615504118786908E-3</v>
      </c>
      <c r="AG329" s="60">
        <f>SQRT($W$41*VLOOKUP(AG321,$P$34:$W$43,8))*(1-$X$27)*T317*VLOOKUP(AG321,P310:T319,5)</f>
        <v>5.0862801236354512E-3</v>
      </c>
      <c r="AH329" s="60">
        <f>SQRT($W$41*VLOOKUP(AH321,$P$34:$W$43,8))*(1-$Y$27)*T317*VLOOKUP(AH321,P310:T319,5)</f>
        <v>2.6577703061363427E-3</v>
      </c>
      <c r="AI329" s="87">
        <f>SQRT($W$41*VLOOKUP(AI321,$P$34:$W$43,8))*(1-$Z$27)*T317*VLOOKUP(AI321,P310:T319,5)</f>
        <v>4.1950744396910163E-3</v>
      </c>
      <c r="AJ329" s="89">
        <f>$X$41*T317</f>
        <v>2.9825228457117965E-6</v>
      </c>
      <c r="AK329" s="59" t="s">
        <v>582</v>
      </c>
      <c r="AL329" s="61">
        <f>AL325*AL326/6-AL327/2-AL325^3/27</f>
        <v>1.9456971315800681E-2</v>
      </c>
      <c r="AM329" s="61"/>
      <c r="AN329" s="66" t="s">
        <v>573</v>
      </c>
      <c r="AO329" s="61" t="e">
        <f>2*SQRT(AL330)*COS(AO328/3)-AL325/3</f>
        <v>#NUM!</v>
      </c>
      <c r="AP329" s="69" t="e">
        <f>AO329^3+AL325*AO329^2+AL326*AO329+AL327</f>
        <v>#NUM!</v>
      </c>
      <c r="AQ329" s="50"/>
      <c r="AR329" s="65"/>
      <c r="AS329" s="65"/>
      <c r="AT329" s="65"/>
      <c r="AU329" s="65"/>
      <c r="AV329" s="81"/>
      <c r="AW329" s="59">
        <v>8</v>
      </c>
      <c r="AX329" s="61">
        <f t="shared" si="62"/>
        <v>9.4229912225680806E-2</v>
      </c>
      <c r="AY329" s="61">
        <f>SUMPRODUCT(T310:T319,$BE$34:$BE$43)</f>
        <v>0.46666637049241516</v>
      </c>
      <c r="AZ329" s="68">
        <f>IF($AA$14,EXP((AX329/AL323)*(AU327-1)-LN(AU327-AL323)-AL322*(2*AY329/AL322-AX329/AL323)*LN((AU327+2.41421536*AL323)/(AU327-0.41421536*AL323))/(AL323*2.82842713)      ),1)</f>
        <v>0.6296648199401389</v>
      </c>
    </row>
    <row r="330" spans="16:52" x14ac:dyDescent="0.25">
      <c r="P330" s="78">
        <v>9</v>
      </c>
      <c r="Q330" s="60"/>
      <c r="R330" s="60"/>
      <c r="S330" s="60">
        <f>$Z$15*$BJ$42/AZ330</f>
        <v>5.550322530531214E-2</v>
      </c>
      <c r="T330" s="61">
        <f>S330/S332</f>
        <v>5.5504618783335999E-2</v>
      </c>
      <c r="U330" s="62"/>
      <c r="V330" s="62" t="s">
        <v>592</v>
      </c>
      <c r="W330" s="60"/>
      <c r="X330" s="63"/>
      <c r="Y330" s="61"/>
      <c r="Z330" s="86">
        <f>SQRT($W$42*VLOOKUP(Z321,$P$34:$W$43,8))*(1-$Q$28)*T318*VLOOKUP(Z321,P310:T319,5)</f>
        <v>3.4135281592044047E-3</v>
      </c>
      <c r="AA330" s="60">
        <f>SQRT($W$42*VLOOKUP(AA321,$P$34:$W$43,8))*(1-$R$28)*T318*VLOOKUP(AA321,P310:T319,5)</f>
        <v>2.1968818265597568E-3</v>
      </c>
      <c r="AB330" s="60">
        <f>SQRT($W$42*VLOOKUP(AB321,$P$34:$W$43,8))*(1-$S$28)*T318*VLOOKUP(AB321,P310:T319,5)</f>
        <v>1.3411725648405377E-3</v>
      </c>
      <c r="AC330" s="60">
        <f>SQRT($W$42*VLOOKUP(AC321,$P$34:$W$43,8))*(1-$T$28)*T318*VLOOKUP(AC321,P310:T319,5)</f>
        <v>1.0157591660998923E-3</v>
      </c>
      <c r="AD330" s="60">
        <f>SQRT($W$42*VLOOKUP(AD321,$P$34:$W$43,8))*(1-$U$28)*T318*VLOOKUP(AD321,P310:T319,5)</f>
        <v>9.5017394425105269E-4</v>
      </c>
      <c r="AE330" s="60">
        <f>SQRT($W$42*VLOOKUP(AE321,$P$34:$W$43,8))*(1-$V$28)*T318*VLOOKUP(AE321,P310:T319,5)</f>
        <v>5.574770158379448E-4</v>
      </c>
      <c r="AF330" s="60">
        <f>SQRT($W$42*VLOOKUP(AF321,$P$34:$W$43,8))*(1-$W$28)*T318*VLOOKUP(AF321,P310:T319,5)</f>
        <v>3.9656003981084964E-3</v>
      </c>
      <c r="AG330" s="60">
        <f>SQRT($W$42*VLOOKUP(AG321,$P$34:$W$43,8))*(1-$X$28)*T318*VLOOKUP(AG321,P310:T319,5)</f>
        <v>2.6577703061363427E-3</v>
      </c>
      <c r="AH330" s="60">
        <f>SQRT($W$42*VLOOKUP(AH321,$P$34:$W$43,8))*(1-$Y$28)*T318*VLOOKUP(AH321,P310:T319,5)</f>
        <v>1.7046842812664508E-3</v>
      </c>
      <c r="AI330" s="87">
        <f>SQRT($W$42*VLOOKUP(AI321,$P$34:$W$43,8))*(1-$Z$28)*T318*VLOOKUP(AI321,P310:T319,5)</f>
        <v>2.5705237911778749E-3</v>
      </c>
      <c r="AJ330" s="89">
        <f>$X$42*T318</f>
        <v>1.4993386251126891E-6</v>
      </c>
      <c r="AK330" s="59" t="s">
        <v>558</v>
      </c>
      <c r="AL330" s="61">
        <f>AL325^2/9-AL326/3</f>
        <v>3.8922898926105419E-2</v>
      </c>
      <c r="AM330" s="61"/>
      <c r="AN330" s="66" t="s">
        <v>574</v>
      </c>
      <c r="AO330" s="61" t="e">
        <f>2*SQRT(AL330)*COS((AO328+2*PI())/3)-AL325/3</f>
        <v>#NUM!</v>
      </c>
      <c r="AP330" s="69" t="e">
        <f>AO330^3+AO330^2*AL325+AO330*AL326+AL327</f>
        <v>#NUM!</v>
      </c>
      <c r="AQ330" s="50"/>
      <c r="AR330" s="65"/>
      <c r="AS330" s="50"/>
      <c r="AT330" s="65"/>
      <c r="AU330" s="65"/>
      <c r="AV330" s="81"/>
      <c r="AW330" s="59">
        <v>9</v>
      </c>
      <c r="AX330" s="61">
        <f t="shared" si="62"/>
        <v>9.5418812217132221E-2</v>
      </c>
      <c r="AY330" s="61">
        <f>SUMPRODUCT(T310:T319,$BF$34:$BF$43)</f>
        <v>0.53195754680833196</v>
      </c>
      <c r="AZ330" s="68">
        <f>IF($AA$15,EXP((AX330/AL323)*(AU327-1)-LN(AU327-AL323)-AL322*(2*AY330/AL322-AX330/AL323)*LN((AU327+2.41421536*AL323)/(AU327-0.41421536*AL323))/(AL323*2.82842713)      ),1)</f>
        <v>0.54102454690316126</v>
      </c>
    </row>
    <row r="331" spans="16:52" x14ac:dyDescent="0.25">
      <c r="P331" s="78">
        <v>10</v>
      </c>
      <c r="Q331" s="60"/>
      <c r="R331" s="60"/>
      <c r="S331" s="60">
        <f>$Z$16*$BJ$43/AZ331</f>
        <v>8.8838044104304584E-2</v>
      </c>
      <c r="T331" s="61">
        <f>S331/S332</f>
        <v>8.8840274494727145E-2</v>
      </c>
      <c r="U331" s="62"/>
      <c r="V331" s="96">
        <f>ABS(S320-S332)</f>
        <v>5.5511151231257827E-16</v>
      </c>
      <c r="W331" s="60"/>
      <c r="X331" s="63"/>
      <c r="Y331" s="61"/>
      <c r="Z331" s="86">
        <f>SQRT($W$43*VLOOKUP(Z321,$P$34:$W$43,8))*(1-$Q$29)*T319*VLOOKUP(Z321,P310:T319,5)</f>
        <v>5.4985289674157056E-3</v>
      </c>
      <c r="AA331" s="60">
        <f>SQRT($W$43*VLOOKUP(AA321,$P$34:$W$43,8))*(1-$R$29)*T319*VLOOKUP(AA321,P310:T319,5)</f>
        <v>3.5815796369940674E-3</v>
      </c>
      <c r="AB331" s="60">
        <f>SQRT($W$43*VLOOKUP(AB321,$P$34:$W$43,8))*(1-$S$29)*T319*VLOOKUP(AB321,P310:T319,5)</f>
        <v>2.2170335443867876E-3</v>
      </c>
      <c r="AC331" s="60">
        <f>SQRT($W$43*VLOOKUP(AC321,$P$34:$W$43,8))*(1-$T$29)*T319*VLOOKUP(AC321,P310:T319,5)</f>
        <v>1.3904603195784534E-3</v>
      </c>
      <c r="AD331" s="60">
        <f>SQRT($W$43*VLOOKUP(AD321,$P$34:$W$43,8))*(1-$U$29)*T319*VLOOKUP(AD321,P310:T319,5)</f>
        <v>1.5040774877414695E-3</v>
      </c>
      <c r="AE331" s="60">
        <f>SQRT($W$43*VLOOKUP(AE321,$P$34:$W$43,8))*(1-$V$29)*T319*VLOOKUP(AE321,P310:T319,5)</f>
        <v>8.9714996994482343E-4</v>
      </c>
      <c r="AF331" s="60">
        <f>SQRT($W$43*VLOOKUP(AF321,$P$34:$W$43,8))*(1-$W$29)*T319*VLOOKUP(AF321,P310:T319,5)</f>
        <v>6.6414777598244445E-3</v>
      </c>
      <c r="AG331" s="60">
        <f>SQRT($W$43*VLOOKUP(AG321,$P$34:$W$43,8))*(1-$X$29)*T319*VLOOKUP(AG321,P310:T319,5)</f>
        <v>4.1950744396910163E-3</v>
      </c>
      <c r="AH331" s="60">
        <f>SQRT($W$43*VLOOKUP(AH321,$P$34:$W$43,8))*(1-$Y$29)*T319*VLOOKUP(AH321,P310:T319,5)</f>
        <v>2.5705237911778749E-3</v>
      </c>
      <c r="AI331" s="87">
        <f>SQRT($W$43*VLOOKUP(AI321,$P$34:$W$43,8))*(1-$Z$29)*T319*VLOOKUP(AI321,P310:T319,5)</f>
        <v>3.8761386103135383E-3</v>
      </c>
      <c r="AJ331" s="89">
        <f>$X$43*T319</f>
        <v>3.2226693638547647E-6</v>
      </c>
      <c r="AK331" s="59" t="s">
        <v>72</v>
      </c>
      <c r="AL331" s="63">
        <f>AL329^2-AL330^3</f>
        <v>3.1960584992705992E-4</v>
      </c>
      <c r="AM331" s="61"/>
      <c r="AN331" s="66" t="s">
        <v>575</v>
      </c>
      <c r="AO331" s="61" t="e">
        <f>2*SQRT(AL330)*COS((AO328+4*PI())/3)-AL325/3</f>
        <v>#NUM!</v>
      </c>
      <c r="AP331" s="69" t="e">
        <f>AO331^3+AO331^2*AL325+AL326*AO331+AL327</f>
        <v>#NUM!</v>
      </c>
      <c r="AQ331" s="50"/>
      <c r="AR331" s="65"/>
      <c r="AS331" s="50"/>
      <c r="AT331" s="65"/>
      <c r="AU331" s="65"/>
      <c r="AV331" s="81"/>
      <c r="AW331" s="59">
        <v>10</v>
      </c>
      <c r="AX331" s="61">
        <f t="shared" si="62"/>
        <v>0.12813543860615031</v>
      </c>
      <c r="AY331" s="61">
        <f>SUMPRODUCT(T310:T319,$BG$34:$BG$43)</f>
        <v>0.52807933062006518</v>
      </c>
      <c r="AZ331" s="68">
        <f>IF($AA$16,EXP((AX331/AL323)*(AU327-1)-LN(AU327-AL323)-AL322*(2*AY331/AL322-AX331/AL323)*LN((AU327+2.41421536*AL323)/(AU327-0.41421536*AL323))/(AL323*2.82842713)      ),1)</f>
        <v>0.58355083307350697</v>
      </c>
    </row>
    <row r="332" spans="16:52" x14ac:dyDescent="0.25">
      <c r="P332" s="79"/>
      <c r="Q332" s="71"/>
      <c r="R332" s="71"/>
      <c r="S332" s="94">
        <f>SUM(S322:S331)</f>
        <v>0.99997489437718146</v>
      </c>
      <c r="T332" s="72">
        <f>SUM(T322:T331)</f>
        <v>0.99999999999999978</v>
      </c>
      <c r="U332" s="73"/>
      <c r="V332" s="73"/>
      <c r="W332" s="73"/>
      <c r="X332" s="73"/>
      <c r="Y332" s="73"/>
      <c r="Z332" s="70"/>
      <c r="AA332" s="73"/>
      <c r="AB332" s="73"/>
      <c r="AC332" s="73"/>
      <c r="AD332" s="73"/>
      <c r="AE332" s="73"/>
      <c r="AF332" s="73"/>
      <c r="AG332" s="73"/>
      <c r="AH332" s="73"/>
      <c r="AI332" s="88">
        <f>SUM(Z322:AI331)</f>
        <v>0.27651787642433368</v>
      </c>
      <c r="AJ332" s="91">
        <f>SUM(AJ322:AJ331)</f>
        <v>3.0752912312521589E-5</v>
      </c>
      <c r="AK332" s="70"/>
      <c r="AL332" s="73"/>
      <c r="AM332" s="74"/>
      <c r="AN332" s="75"/>
      <c r="AO332" s="74"/>
      <c r="AP332" s="74"/>
      <c r="AQ332" s="76"/>
      <c r="AR332" s="73"/>
      <c r="AS332" s="76"/>
      <c r="AT332" s="73"/>
      <c r="AU332" s="73"/>
      <c r="AV332" s="80"/>
      <c r="AW332" s="70"/>
      <c r="AX332" s="73"/>
      <c r="AY332" s="73"/>
      <c r="AZ332" s="80"/>
    </row>
    <row r="333" spans="16:52" x14ac:dyDescent="0.25">
      <c r="P333" s="92">
        <f>P321+1</f>
        <v>25</v>
      </c>
      <c r="Q333" s="55"/>
      <c r="R333" s="55"/>
      <c r="S333" s="55"/>
      <c r="T333" s="55" t="s">
        <v>560</v>
      </c>
      <c r="U333" s="56"/>
      <c r="V333" s="56"/>
      <c r="W333" s="57"/>
      <c r="X333" s="57"/>
      <c r="Y333" s="57"/>
      <c r="Z333" s="54">
        <v>1</v>
      </c>
      <c r="AA333" s="55">
        <v>2</v>
      </c>
      <c r="AB333" s="55">
        <v>3</v>
      </c>
      <c r="AC333" s="55">
        <v>4</v>
      </c>
      <c r="AD333" s="55">
        <v>5</v>
      </c>
      <c r="AE333" s="55">
        <v>6</v>
      </c>
      <c r="AF333" s="55">
        <v>7</v>
      </c>
      <c r="AG333" s="55">
        <v>8</v>
      </c>
      <c r="AH333" s="55">
        <v>9</v>
      </c>
      <c r="AI333" s="58">
        <v>10</v>
      </c>
      <c r="AJ333" s="90"/>
      <c r="AK333" s="54"/>
      <c r="AL333" s="55"/>
      <c r="AM333" s="55"/>
      <c r="AN333" s="55"/>
      <c r="AO333" s="55"/>
      <c r="AP333" s="55"/>
      <c r="AQ333" s="55"/>
      <c r="AR333" s="55"/>
      <c r="AS333" s="55"/>
      <c r="AT333" s="55"/>
      <c r="AU333" s="55"/>
      <c r="AV333" s="58"/>
      <c r="AW333" s="54"/>
      <c r="AX333" s="55" t="s">
        <v>565</v>
      </c>
      <c r="AY333" s="55" t="s">
        <v>577</v>
      </c>
      <c r="AZ333" s="58" t="s">
        <v>590</v>
      </c>
    </row>
    <row r="334" spans="16:52" x14ac:dyDescent="0.25">
      <c r="P334" s="78">
        <v>1</v>
      </c>
      <c r="Q334" s="60"/>
      <c r="R334" s="60"/>
      <c r="S334" s="60">
        <f>$Z$7*$BJ$34/AZ334</f>
        <v>0.19915684959881363</v>
      </c>
      <c r="T334" s="61">
        <f>S334/S344</f>
        <v>0.19916184968109152</v>
      </c>
      <c r="U334" s="62"/>
      <c r="V334" s="62"/>
      <c r="W334" s="60"/>
      <c r="X334" s="63"/>
      <c r="Y334" s="61"/>
      <c r="Z334" s="86">
        <f>SQRT($W$34*VLOOKUP(Z333,$P$34:$W$43,8))*(1-$Q$20)*T322*VLOOKUP(Z333,P322:T331,5)</f>
        <v>8.1465190169702044E-3</v>
      </c>
      <c r="AA334" s="60">
        <f>SQRT($W$34*VLOOKUP(AA333,$P$34:$W$43,8))*(1-$R$20)*T322*VLOOKUP(AA333,P322:T331,5)</f>
        <v>5.2525624525281596E-3</v>
      </c>
      <c r="AB334" s="60">
        <f>SQRT($W$34*VLOOKUP(AB333,$P$34:$W$43,8))*(1-$S$20)*T322*VLOOKUP(AB333,P322:T331,5)</f>
        <v>3.1690972586729247E-3</v>
      </c>
      <c r="AC334" s="60">
        <f>SQRT($W$34*VLOOKUP(AC333,$P$34:$W$43,8))*(1-$T$20)*T322*VLOOKUP(AC333,P322:T331,5)</f>
        <v>2.1909876937086467E-3</v>
      </c>
      <c r="AD334" s="60">
        <f>SQRT($W$34*VLOOKUP(AD333,$P$34:$W$43,8))*(1-$U$20)*T322*VLOOKUP(AD333,P322:T331,5)</f>
        <v>2.1246816891406515E-3</v>
      </c>
      <c r="AE334" s="60">
        <f>SQRT($W$34*VLOOKUP(AE333,$P$34:$W$43,8))*(1-$V$20)*T322*VLOOKUP(AE333,P322:T331,5)</f>
        <v>1.2707086889599127E-3</v>
      </c>
      <c r="AF334" s="60">
        <f>SQRT($W$34*VLOOKUP(AF333,$P$34:$W$43,8))*(1-$W$20)*T322*VLOOKUP(AF333,P322:T331,5)</f>
        <v>1.0202200384153525E-2</v>
      </c>
      <c r="AG334" s="60">
        <f>SQRT($W$34*VLOOKUP(AG333,$P$34:$W$43,8))*(1-$X$20)*T322*VLOOKUP(AG333,P322:T331,5)</f>
        <v>5.8454755867100323E-3</v>
      </c>
      <c r="AH334" s="60">
        <f>SQRT($W$34*VLOOKUP(AH333,$P$34:$W$43,8))*(1-$Y$20)*T322*VLOOKUP(AH333,P322:T331,5)</f>
        <v>3.4135281601152733E-3</v>
      </c>
      <c r="AI334" s="87">
        <f>SQRT($W$34*VLOOKUP(AI333,$P$34:$W$43,8))*(1-$Z$20)*T322*VLOOKUP(AI333,P322:T331,5)</f>
        <v>5.4985289683337412E-3</v>
      </c>
      <c r="AJ334" s="89">
        <f>$X$34*T322</f>
        <v>5.3379038872173033E-6</v>
      </c>
      <c r="AK334" s="59" t="s">
        <v>69</v>
      </c>
      <c r="AL334" s="60">
        <f>$Q$44*AI344*100000/($T$3*$AE$9)^2</f>
        <v>0.40073949349340793</v>
      </c>
      <c r="AM334" s="65" t="s">
        <v>583</v>
      </c>
      <c r="AN334" s="66" t="s">
        <v>573</v>
      </c>
      <c r="AO334" s="61">
        <f>(AL341+SQRT(AL343))^(1/3)+(AL341-SQRT(AL343))^(1/3)-AL337/3</f>
        <v>0.74780442870428943</v>
      </c>
      <c r="AP334" s="63">
        <f>AO334^3+AL337*AO334^2+AL338*AO334+AL339</f>
        <v>0</v>
      </c>
      <c r="AQ334" s="65" t="s">
        <v>573</v>
      </c>
      <c r="AR334" s="61">
        <f>IF(AL343&gt;=0,AO334,AO341)</f>
        <v>0.74780442870428943</v>
      </c>
      <c r="AS334" s="61">
        <f>IF(AR334&lt;AR335,AR335,AR334)</f>
        <v>0.74780442870428943</v>
      </c>
      <c r="AT334" s="61">
        <f>AS334</f>
        <v>0.74780442870428943</v>
      </c>
      <c r="AU334" s="67">
        <f>IF(AT334&lt;AT335,AT335,AT334)</f>
        <v>0.74780442870428943</v>
      </c>
      <c r="AV334" s="81"/>
      <c r="AW334" s="59">
        <v>1</v>
      </c>
      <c r="AX334" s="61">
        <f>AX322</f>
        <v>9.4673405543509462E-2</v>
      </c>
      <c r="AY334" s="61">
        <f>SUMPRODUCT(T322:T331,$AX$34:$AX$43)</f>
        <v>0.34283521943923295</v>
      </c>
      <c r="AZ334" s="68">
        <f>IF($AA$7,EXP((AX334/AL335)*(AU339-1)-LN(AU339-AL335)-AL334*(2*AY334/AL334-AX334/AL335)*LN((AU339+2.41421536*AL335)/(AU339-0.41421536*AL335))/(AL335*2.82842713)      ),1)</f>
        <v>0.84423499278258018</v>
      </c>
    </row>
    <row r="335" spans="16:52" x14ac:dyDescent="0.25">
      <c r="P335" s="78">
        <v>2</v>
      </c>
      <c r="Q335" s="60"/>
      <c r="R335" s="60"/>
      <c r="S335" s="60">
        <f>$Z$8*$BJ$35/AZ335</f>
        <v>7.3921926700274782E-2</v>
      </c>
      <c r="T335" s="61">
        <f>S335/S344</f>
        <v>7.3923782602878116E-2</v>
      </c>
      <c r="U335" s="62"/>
      <c r="V335" s="62"/>
      <c r="W335" s="60"/>
      <c r="X335" s="63"/>
      <c r="Y335" s="61"/>
      <c r="Z335" s="86">
        <f>SQRT($W$35*VLOOKUP(Z333,$P$34:$W$43,8))*(1-$Q$21)*T323*VLOOKUP(Z333,P322:T331,5)</f>
        <v>5.2525624525281596E-3</v>
      </c>
      <c r="AA335" s="60">
        <f>SQRT($W$35*VLOOKUP(AA333,$P$34:$W$43,8))*(1-$R$21)*T323*VLOOKUP(AA333,P322:T331,5)</f>
        <v>3.3691083144103766E-3</v>
      </c>
      <c r="AB335" s="60">
        <f>SQRT($W$35*VLOOKUP(AB333,$P$34:$W$43,8))*(1-$S$21)*T323*VLOOKUP(AB333,P322:T331,5)</f>
        <v>2.0646769761655075E-3</v>
      </c>
      <c r="AC335" s="60">
        <f>SQRT($W$35*VLOOKUP(AC333,$P$34:$W$43,8))*(1-$T$21)*T323*VLOOKUP(AC333,P322:T331,5)</f>
        <v>1.2909062082050837E-3</v>
      </c>
      <c r="AD335" s="60">
        <f>SQRT($W$35*VLOOKUP(AD333,$P$34:$W$43,8))*(1-$U$21)*T323*VLOOKUP(AD333,P322:T331,5)</f>
        <v>1.4116535262287504E-3</v>
      </c>
      <c r="AE335" s="60">
        <f>SQRT($W$35*VLOOKUP(AE333,$P$34:$W$43,8))*(1-$V$21)*T323*VLOOKUP(AE333,P322:T331,5)</f>
        <v>8.2989301159440865E-4</v>
      </c>
      <c r="AF335" s="60">
        <f>SQRT($W$35*VLOOKUP(AF333,$P$34:$W$43,8))*(1-$W$21)*T323*VLOOKUP(AF333,P322:T331,5)</f>
        <v>6.4227893355793247E-3</v>
      </c>
      <c r="AG335" s="60">
        <f>SQRT($W$35*VLOOKUP(AG333,$P$34:$W$43,8))*(1-$X$21)*T323*VLOOKUP(AG333,P322:T331,5)</f>
        <v>3.5923386431610999E-3</v>
      </c>
      <c r="AH335" s="60">
        <f>SQRT($W$35*VLOOKUP(AH333,$P$34:$W$43,8))*(1-$Y$21)*T323*VLOOKUP(AH333,P322:T331,5)</f>
        <v>2.1968818281076961E-3</v>
      </c>
      <c r="AI335" s="87">
        <f>SQRT($W$35*VLOOKUP(AI333,$P$34:$W$43,8))*(1-$Z$21)*T323*VLOOKUP(AI333,P322:T331,5)</f>
        <v>3.5815796391599443E-3</v>
      </c>
      <c r="AJ335" s="89">
        <f>$X$35*T323</f>
        <v>2.9902240546341371E-6</v>
      </c>
      <c r="AK335" s="59" t="s">
        <v>65</v>
      </c>
      <c r="AL335" s="60">
        <f>AJ344*$Q$44*100000/($T$3*$AE$9)</f>
        <v>0.10862996783019586</v>
      </c>
      <c r="AM335" s="61"/>
      <c r="AN335" s="66" t="s">
        <v>574</v>
      </c>
      <c r="AO335" s="66" t="e">
        <f>1/0</f>
        <v>#DIV/0!</v>
      </c>
      <c r="AP335" s="61"/>
      <c r="AQ335" s="65" t="s">
        <v>574</v>
      </c>
      <c r="AR335" s="66">
        <f>IF(AL343&gt;=0,0,AO342)</f>
        <v>0</v>
      </c>
      <c r="AS335" s="61">
        <f>IF(AR334&lt;AR335,AR334,AR335)</f>
        <v>0</v>
      </c>
      <c r="AT335" s="61">
        <f>IF(AS335&lt;AS336,AS336,AS335)</f>
        <v>0</v>
      </c>
      <c r="AU335" s="67">
        <f>IF(AT334&lt;AT335,AT334,AT335)</f>
        <v>0</v>
      </c>
      <c r="AV335" s="81"/>
      <c r="AW335" s="59">
        <v>2</v>
      </c>
      <c r="AX335" s="61">
        <f t="shared" ref="AX335:AX343" si="63">AX323</f>
        <v>0.14288378647094405</v>
      </c>
      <c r="AY335" s="61">
        <f>SUMPRODUCT(T322:T331,$AY$34:$AY$43)</f>
        <v>0.58837651699971494</v>
      </c>
      <c r="AZ335" s="68">
        <f>IF($AA$8,EXP((AX335/AL335)*(AU339-1)-LN(AU339-AL335)-AL334*(2*AY335/AL334-AX335/AL335)*LN((AU339+2.41421536*AL335)/(AU339-0.41421536*AL335))/(AL335*2.82842713)      ),1)</f>
        <v>0.52152857788147822</v>
      </c>
    </row>
    <row r="336" spans="16:52" x14ac:dyDescent="0.25">
      <c r="P336" s="78">
        <v>3</v>
      </c>
      <c r="Q336" s="60"/>
      <c r="R336" s="60"/>
      <c r="S336" s="60">
        <f>$Z$9*$BJ$36/AZ336</f>
        <v>3.3102124256934873E-2</v>
      </c>
      <c r="T336" s="61">
        <f>S336/S344</f>
        <v>3.3102955327245491E-2</v>
      </c>
      <c r="U336" s="62"/>
      <c r="V336" s="62"/>
      <c r="W336" s="60"/>
      <c r="X336" s="63"/>
      <c r="Y336" s="61"/>
      <c r="Z336" s="86">
        <f>SQRT($W$36*VLOOKUP(Z333,$P$34:$W$43,8))*(1-$Q$22)*T324*VLOOKUP(Z333,P322:T331,5)</f>
        <v>3.1690972586729252E-3</v>
      </c>
      <c r="AA336" s="60">
        <f>SQRT($W$36*VLOOKUP(AA333,$P$34:$W$43,8))*(1-$R$22)*T324*VLOOKUP(AA333,P322:T331,5)</f>
        <v>2.0646769761655075E-3</v>
      </c>
      <c r="AB336" s="60">
        <f>SQRT($W$36*VLOOKUP(AB333,$P$34:$W$43,8))*(1-$S$22)*T324*VLOOKUP(AB333,P322:T331,5)</f>
        <v>1.2680758451400209E-3</v>
      </c>
      <c r="AC336" s="60">
        <f>SQRT($W$36*VLOOKUP(AC333,$P$34:$W$43,8))*(1-$T$22)*T324*VLOOKUP(AC333,P322:T331,5)</f>
        <v>8.7318415331446154E-4</v>
      </c>
      <c r="AD336" s="60">
        <f>SQRT($W$36*VLOOKUP(AD333,$P$34:$W$43,8))*(1-$U$22)*T324*VLOOKUP(AD333,P322:T331,5)</f>
        <v>8.6699687277150359E-4</v>
      </c>
      <c r="AE336" s="60">
        <f>SQRT($W$36*VLOOKUP(AE333,$P$34:$W$43,8))*(1-$V$22)*T324*VLOOKUP(AE333,P322:T331,5)</f>
        <v>4.9944162667481186E-4</v>
      </c>
      <c r="AF336" s="60">
        <f>SQRT($W$36*VLOOKUP(AF333,$P$34:$W$43,8))*(1-$W$22)*T324*VLOOKUP(AF333,P322:T331,5)</f>
        <v>3.8003852738816924E-3</v>
      </c>
      <c r="AG336" s="60">
        <f>SQRT($W$36*VLOOKUP(AG333,$P$34:$W$43,8))*(1-$X$22)*T324*VLOOKUP(AG333,P322:T331,5)</f>
        <v>2.2244737176384073E-3</v>
      </c>
      <c r="AH336" s="60">
        <f>SQRT($W$36*VLOOKUP(AH333,$P$34:$W$43,8))*(1-$Y$22)*T324*VLOOKUP(AH333,P322:T331,5)</f>
        <v>1.3411725663078475E-3</v>
      </c>
      <c r="AI336" s="87">
        <f>SQRT($W$36*VLOOKUP(AI333,$P$34:$W$43,8))*(1-$Z$22)*T324*VLOOKUP(AI333,P322:T331,5)</f>
        <v>2.2170335465908943E-3</v>
      </c>
      <c r="AJ336" s="89">
        <f>$X$36*T324</f>
        <v>1.8651647835745443E-6</v>
      </c>
      <c r="AK336" s="82"/>
      <c r="AL336" s="65"/>
      <c r="AM336" s="61"/>
      <c r="AN336" s="66" t="s">
        <v>575</v>
      </c>
      <c r="AO336" s="66" t="e">
        <f>1/0</f>
        <v>#DIV/0!</v>
      </c>
      <c r="AP336" s="61"/>
      <c r="AQ336" s="65" t="s">
        <v>575</v>
      </c>
      <c r="AR336" s="66">
        <f>IF(AL343&gt;=0,0,AO343)</f>
        <v>0</v>
      </c>
      <c r="AS336" s="61">
        <f>AR336</f>
        <v>0</v>
      </c>
      <c r="AT336" s="61">
        <f>IF(AS335&lt;AS336,AS335,AS336)</f>
        <v>0</v>
      </c>
      <c r="AU336" s="67">
        <f>AT336</f>
        <v>0</v>
      </c>
      <c r="AV336" s="81"/>
      <c r="AW336" s="59">
        <v>3</v>
      </c>
      <c r="AX336" s="61">
        <f t="shared" si="63"/>
        <v>0.1990278447156619</v>
      </c>
      <c r="AY336" s="61">
        <f>SUMPRODUCT(T322:T331,$AZ$34:$AZ$43)</f>
        <v>0.80224162891743778</v>
      </c>
      <c r="AZ336" s="68">
        <f>IF($AA$9,EXP((AX336/AL335)*(AU339-1)-LN(AU339-AL335)-AL334*(2*AY336/AL334-AX336/AL335)*LN((AU339+2.41421536*AL335)/(AU339-0.41421536*AL335))/(AL335*2.82842713)      ),1)</f>
        <v>0.35283743311511423</v>
      </c>
    </row>
    <row r="337" spans="16:52" x14ac:dyDescent="0.25">
      <c r="P337" s="78">
        <v>4</v>
      </c>
      <c r="Q337" s="60"/>
      <c r="R337" s="60"/>
      <c r="S337" s="60">
        <f>$Z$10*$BJ$37/AZ337</f>
        <v>1.8033677974244173E-2</v>
      </c>
      <c r="T337" s="61">
        <f>S337/S344</f>
        <v>1.8034130732328194E-2</v>
      </c>
      <c r="U337" s="62"/>
      <c r="V337" s="62"/>
      <c r="W337" s="60"/>
      <c r="X337" s="63"/>
      <c r="Y337" s="61"/>
      <c r="Z337" s="86">
        <f>SQRT($W$37*VLOOKUP(Z333,$P$34:$W$43,8))*(1-$Q$23)*T325*VLOOKUP(Z333,P322:T331,5)</f>
        <v>2.1909876937086471E-3</v>
      </c>
      <c r="AA337" s="60">
        <f>SQRT($W$37*VLOOKUP(AA333,$P$34:$W$43,8))*(1-$R$23)*T325*VLOOKUP(AA333,P322:T331,5)</f>
        <v>1.2909062082050839E-3</v>
      </c>
      <c r="AB337" s="60">
        <f>SQRT($W$37*VLOOKUP(AB333,$P$34:$W$43,8))*(1-$S$23)*T325*VLOOKUP(AB333,P322:T331,5)</f>
        <v>8.7318415331446154E-4</v>
      </c>
      <c r="AC337" s="60">
        <f>SQRT($W$37*VLOOKUP(AC333,$P$34:$W$43,8))*(1-$T$23)*T325*VLOOKUP(AC333,P322:T331,5)</f>
        <v>6.0525382735472232E-4</v>
      </c>
      <c r="AD337" s="60">
        <f>SQRT($W$37*VLOOKUP(AD333,$P$34:$W$43,8))*(1-$U$23)*T325*VLOOKUP(AD333,P322:T331,5)</f>
        <v>5.94583724662438E-4</v>
      </c>
      <c r="AE337" s="60">
        <f>SQRT($W$37*VLOOKUP(AE333,$P$34:$W$43,8))*(1-$V$23)*T325*VLOOKUP(AE333,P322:T331,5)</f>
        <v>3.2828055344763139E-4</v>
      </c>
      <c r="AF337" s="60">
        <f>SQRT($W$37*VLOOKUP(AF333,$P$34:$W$43,8))*(1-$W$23)*T325*VLOOKUP(AF333,P322:T331,5)</f>
        <v>2.6404956428829089E-3</v>
      </c>
      <c r="AG337" s="60">
        <f>SQRT($W$37*VLOOKUP(AG333,$P$34:$W$43,8))*(1-$X$23)*T325*VLOOKUP(AG333,P322:T331,5)</f>
        <v>1.5206795524260394E-3</v>
      </c>
      <c r="AH337" s="60">
        <f>SQRT($W$37*VLOOKUP(AH333,$P$34:$W$43,8))*(1-$Y$23)*T325*VLOOKUP(AH333,P322:T331,5)</f>
        <v>1.0157591675247809E-3</v>
      </c>
      <c r="AI337" s="87">
        <f>SQRT($W$37*VLOOKUP(AI333,$P$34:$W$43,8))*(1-$Z$23)*T325*VLOOKUP(AI333,P322:T331,5)</f>
        <v>1.3904603213900856E-3</v>
      </c>
      <c r="AJ337" s="89">
        <f>$X$37*T325</f>
        <v>1.3054335102716922E-6</v>
      </c>
      <c r="AK337" s="59" t="s">
        <v>570</v>
      </c>
      <c r="AL337" s="60">
        <f>AL335-1</f>
        <v>-0.89137003216980415</v>
      </c>
      <c r="AM337" s="61"/>
      <c r="AN337" s="66"/>
      <c r="AO337" s="61"/>
      <c r="AP337" s="61"/>
      <c r="AQ337" s="50"/>
      <c r="AR337" s="65"/>
      <c r="AS337" s="65"/>
      <c r="AT337" s="65"/>
      <c r="AU337" s="65"/>
      <c r="AV337" s="81"/>
      <c r="AW337" s="59">
        <v>4</v>
      </c>
      <c r="AX337" s="61">
        <f t="shared" si="63"/>
        <v>0.25569541720662459</v>
      </c>
      <c r="AY337" s="61">
        <f>SUMPRODUCT(T322:T331,$BA$34:$BA$43)</f>
        <v>1.0005382124035886</v>
      </c>
      <c r="AZ337" s="68">
        <f>IF($AA$10,EXP((AX337/AL335)*(AU339-1)-LN(AU339-AL335)-AL334*(2*AY337/AL334-AX337/AL335)*LN((AU339+2.41421536*AL335)/(AU339-0.41421536*AL335))/(AL335*2.82842713)      ),1)</f>
        <v>0.24791088884591053</v>
      </c>
    </row>
    <row r="338" spans="16:52" x14ac:dyDescent="0.25">
      <c r="P338" s="78">
        <v>5</v>
      </c>
      <c r="Q338" s="60"/>
      <c r="R338" s="60"/>
      <c r="S338" s="60">
        <f>$Z$11*$BJ$38/AZ338</f>
        <v>1.8327382753269096E-2</v>
      </c>
      <c r="T338" s="61">
        <f>S338/S344</f>
        <v>1.8327842885179645E-2</v>
      </c>
      <c r="U338" s="62"/>
      <c r="V338" s="62"/>
      <c r="W338" s="60"/>
      <c r="X338" s="63"/>
      <c r="Y338" s="61"/>
      <c r="Z338" s="86">
        <f>SQRT($W$38*VLOOKUP(Z333,$P$34:$W$43,8))*(1-$Q$24)*T326*VLOOKUP(Z333,P322:T331,5)</f>
        <v>2.1246816891406515E-3</v>
      </c>
      <c r="AA338" s="60">
        <f>SQRT($W$38*VLOOKUP(AA333,$P$34:$W$43,8))*(1-$R$24)*T326*VLOOKUP(AA333,P322:T331,5)</f>
        <v>1.4116535262287504E-3</v>
      </c>
      <c r="AB338" s="60">
        <f>SQRT($W$38*VLOOKUP(AB333,$P$34:$W$43,8))*(1-$S$24)*T326*VLOOKUP(AB333,P322:T331,5)</f>
        <v>8.6699687277150359E-4</v>
      </c>
      <c r="AC338" s="60">
        <f>SQRT($W$38*VLOOKUP(AC333,$P$34:$W$43,8))*(1-$T$24)*T326*VLOOKUP(AC333,P322:T331,5)</f>
        <v>5.9458372466243811E-4</v>
      </c>
      <c r="AD338" s="60">
        <f>SQRT($W$38*VLOOKUP(AD333,$P$34:$W$43,8))*(1-$U$24)*T326*VLOOKUP(AD333,P322:T331,5)</f>
        <v>5.8363472551123776E-4</v>
      </c>
      <c r="AE338" s="60">
        <f>SQRT($W$38*VLOOKUP(AE333,$P$34:$W$43,8))*(1-$V$24)*T326*VLOOKUP(AE333,P322:T331,5)</f>
        <v>3.4812559918722367E-4</v>
      </c>
      <c r="AF338" s="60">
        <f>SQRT($W$38*VLOOKUP(AF333,$P$34:$W$43,8))*(1-$W$24)*T326*VLOOKUP(AF333,P322:T331,5)</f>
        <v>2.5272405854622287E-3</v>
      </c>
      <c r="AG338" s="60">
        <f>SQRT($W$38*VLOOKUP(AG333,$P$34:$W$43,8))*(1-$X$24)*T326*VLOOKUP(AG333,P322:T331,5)</f>
        <v>1.5161891053442754E-3</v>
      </c>
      <c r="AH338" s="60">
        <f>SQRT($W$38*VLOOKUP(AH333,$P$34:$W$43,8))*(1-$Y$24)*T326*VLOOKUP(AH333,P322:T331,5)</f>
        <v>9.5017394558912264E-4</v>
      </c>
      <c r="AI338" s="87">
        <f>SQRT($W$38*VLOOKUP(AI333,$P$34:$W$43,8))*(1-$Z$24)*T326*VLOOKUP(AI333,P322:T331,5)</f>
        <v>1.5040774897093385E-3</v>
      </c>
      <c r="AJ338" s="89">
        <f>$X$38*T326</f>
        <v>1.3263953853418053E-6</v>
      </c>
      <c r="AK338" s="59" t="s">
        <v>571</v>
      </c>
      <c r="AL338" s="60">
        <f>AL334-3*AL335*AL335-2*AL335</f>
        <v>0.14807814810064804</v>
      </c>
      <c r="AM338" s="61" t="s">
        <v>584</v>
      </c>
      <c r="AN338" s="66" t="s">
        <v>585</v>
      </c>
      <c r="AO338" s="61">
        <f>AL341^2/AL342^3</f>
        <v>6.4199987407443899</v>
      </c>
      <c r="AP338" s="61"/>
      <c r="AQ338" s="50"/>
      <c r="AR338" s="65"/>
      <c r="AS338" s="65"/>
      <c r="AT338" s="65"/>
      <c r="AU338" s="65"/>
      <c r="AV338" s="81"/>
      <c r="AW338" s="59">
        <v>5</v>
      </c>
      <c r="AX338" s="61">
        <f t="shared" si="63"/>
        <v>0.25563778751671645</v>
      </c>
      <c r="AY338" s="61">
        <f>SUMPRODUCT(T322:T331,$BB$34:$BB$43)</f>
        <v>0.98266697885236509</v>
      </c>
      <c r="AZ338" s="68">
        <f>IF($AA$11,EXP((AX338/AL335)*(AU339-1)-LN(AU339-AL335)-AL334*(2*AY338/AL334-AX338/AL335)*LN((AU339+2.41421536*AL335)/(AU339-0.41421536*AL335))/(AL335*2.82842713)      ),1)</f>
        <v>0.25856387575971335</v>
      </c>
    </row>
    <row r="339" spans="16:52" x14ac:dyDescent="0.25">
      <c r="P339" s="78">
        <v>6</v>
      </c>
      <c r="Q339" s="60"/>
      <c r="R339" s="60"/>
      <c r="S339" s="60">
        <f>$Z$12*$BJ$39/AZ339</f>
        <v>8.6700383238127489E-3</v>
      </c>
      <c r="T339" s="61">
        <f>S339/S344</f>
        <v>8.6702559959895217E-3</v>
      </c>
      <c r="U339" s="62"/>
      <c r="V339" s="62"/>
      <c r="W339" s="60"/>
      <c r="X339" s="63"/>
      <c r="Y339" s="61"/>
      <c r="Z339" s="86">
        <f>SQRT($W$39*VLOOKUP(Z333,$P$34:$W$43,8))*(1-$Q$25)*T327*VLOOKUP(Z333,P322:T331,5)</f>
        <v>1.2707086889599125E-3</v>
      </c>
      <c r="AA339" s="60">
        <f>SQRT($W$39*VLOOKUP(AA333,$P$34:$W$43,8))*(1-$R$25)*T327*VLOOKUP(AA333,P322:T331,5)</f>
        <v>8.2989301159440854E-4</v>
      </c>
      <c r="AB339" s="60">
        <f>SQRT($W$39*VLOOKUP(AB333,$P$34:$W$43,8))*(1-$S$25)*T327*VLOOKUP(AB333,P322:T331,5)</f>
        <v>4.9944162667481186E-4</v>
      </c>
      <c r="AC339" s="60">
        <f>SQRT($W$39*VLOOKUP(AC333,$P$34:$W$43,8))*(1-$T$25)*T327*VLOOKUP(AC333,P322:T331,5)</f>
        <v>3.2828055344763139E-4</v>
      </c>
      <c r="AD339" s="60">
        <f>SQRT($W$39*VLOOKUP(AD333,$P$34:$W$43,8))*(1-$U$25)*T327*VLOOKUP(AD333,P322:T331,5)</f>
        <v>3.4812559918722373E-4</v>
      </c>
      <c r="AE339" s="60">
        <f>SQRT($W$39*VLOOKUP(AE333,$P$34:$W$43,8))*(1-$V$25)*T327*VLOOKUP(AE333,P322:T331,5)</f>
        <v>2.0764945523641575E-4</v>
      </c>
      <c r="AF339" s="60">
        <f>SQRT($W$39*VLOOKUP(AF333,$P$34:$W$43,8))*(1-$W$25)*T327*VLOOKUP(AF333,P322:T331,5)</f>
        <v>1.6642917037078726E-3</v>
      </c>
      <c r="AG339" s="60">
        <f>SQRT($W$39*VLOOKUP(AG333,$P$34:$W$43,8))*(1-$X$25)*T327*VLOOKUP(AG333,P322:T331,5)</f>
        <v>9.0211335474594037E-4</v>
      </c>
      <c r="AH339" s="60">
        <f>SQRT($W$39*VLOOKUP(AH333,$P$34:$W$43,8))*(1-$Y$25)*T327*VLOOKUP(AH333,P322:T331,5)</f>
        <v>5.5747701682832987E-4</v>
      </c>
      <c r="AI339" s="87">
        <f>SQRT($W$39*VLOOKUP(AI333,$P$34:$W$43,8))*(1-$Z$25)*T327*VLOOKUP(AI333,P322:T331,5)</f>
        <v>8.9714997144904618E-4</v>
      </c>
      <c r="AJ339" s="89">
        <f>$X$39*T327</f>
        <v>7.8057265000194181E-7</v>
      </c>
      <c r="AK339" s="59" t="s">
        <v>572</v>
      </c>
      <c r="AL339" s="60">
        <f>-1*AL334*AL335+AL335^2+AL335^3</f>
        <v>-3.0449963708898256E-2</v>
      </c>
      <c r="AM339" s="61"/>
      <c r="AN339" s="66" t="s">
        <v>586</v>
      </c>
      <c r="AO339" s="61" t="e">
        <f>SQRT(1-AO338)/SQRT(AO338)*AL341/ABS(AL341)</f>
        <v>#NUM!</v>
      </c>
      <c r="AP339" s="61"/>
      <c r="AQ339" s="50"/>
      <c r="AR339" s="65"/>
      <c r="AS339" s="65"/>
      <c r="AT339" s="65" t="s">
        <v>589</v>
      </c>
      <c r="AU339" s="61">
        <f>AU334</f>
        <v>0.74780442870428943</v>
      </c>
      <c r="AV339" s="81"/>
      <c r="AW339" s="59">
        <v>6</v>
      </c>
      <c r="AX339" s="61">
        <f t="shared" si="63"/>
        <v>0.31801295394703216</v>
      </c>
      <c r="AY339" s="61">
        <f>SUMPRODUCT(T322:T331,$BC$34:$BC$43)</f>
        <v>1.2544844650627605</v>
      </c>
      <c r="AZ339" s="68">
        <f>IF($AA$12,EXP((AX339/AL335)*(AU339-1)-LN(AU339-AL335)-AL334*(2*AY339/AL334-AX339/AL335)*LN((AU339+2.41421536*AL335)/(AU339-0.41421536*AL335))/(AL335*2.82842713)      ),1)</f>
        <v>0.15450696417477447</v>
      </c>
    </row>
    <row r="340" spans="16:52" x14ac:dyDescent="0.25">
      <c r="P340" s="78">
        <v>7</v>
      </c>
      <c r="Q340" s="60"/>
      <c r="R340" s="60"/>
      <c r="S340" s="60">
        <f>$Z$13*$BJ$40/AZ340</f>
        <v>0.39262016145832151</v>
      </c>
      <c r="T340" s="61">
        <f>S340/S344</f>
        <v>0.39263001867947761</v>
      </c>
      <c r="U340" s="62"/>
      <c r="V340" s="62"/>
      <c r="W340" s="60"/>
      <c r="X340" s="63"/>
      <c r="Y340" s="61"/>
      <c r="Z340" s="86">
        <f>SQRT($W$40*VLOOKUP(Z333,$P$34:$W$43,8))*(1-$Q$26)*T328*VLOOKUP(Z333,P322:T331,5)</f>
        <v>1.0202200384153525E-2</v>
      </c>
      <c r="AA340" s="60">
        <f>SQRT($W$40*VLOOKUP(AA333,$P$34:$W$43,8))*(1-$R$26)*T328*VLOOKUP(AA333,P322:T331,5)</f>
        <v>6.4227893355793238E-3</v>
      </c>
      <c r="AB340" s="60">
        <f>SQRT($W$40*VLOOKUP(AB333,$P$34:$W$43,8))*(1-$S$26)*T328*VLOOKUP(AB333,P322:T331,5)</f>
        <v>3.8003852738816924E-3</v>
      </c>
      <c r="AC340" s="60">
        <f>SQRT($W$40*VLOOKUP(AC333,$P$34:$W$43,8))*(1-$T$26)*T328*VLOOKUP(AC333,P322:T331,5)</f>
        <v>2.6404956428829084E-3</v>
      </c>
      <c r="AD340" s="60">
        <f>SQRT($W$40*VLOOKUP(AD333,$P$34:$W$43,8))*(1-$U$26)*T328*VLOOKUP(AD333,P322:T331,5)</f>
        <v>2.5272405854622287E-3</v>
      </c>
      <c r="AE340" s="60">
        <f>SQRT($W$40*VLOOKUP(AE333,$P$34:$W$43,8))*(1-$V$26)*T328*VLOOKUP(AE333,P322:T331,5)</f>
        <v>1.6642917037078728E-3</v>
      </c>
      <c r="AF340" s="60">
        <f>SQRT($W$40*VLOOKUP(AF333,$P$34:$W$43,8))*(1-$W$26)*T328*VLOOKUP(AF333,P322:T331,5)</f>
        <v>1.360998702846941E-2</v>
      </c>
      <c r="AG340" s="60">
        <f>SQRT($W$40*VLOOKUP(AG333,$P$34:$W$43,8))*(1-$X$26)*T328*VLOOKUP(AG333,P322:T331,5)</f>
        <v>8.4615504098743567E-3</v>
      </c>
      <c r="AH340" s="60">
        <f>SQRT($W$40*VLOOKUP(AH333,$P$34:$W$43,8))*(1-$Y$26)*T328*VLOOKUP(AH333,P322:T331,5)</f>
        <v>3.9656003981498114E-3</v>
      </c>
      <c r="AI340" s="87">
        <f>SQRT($W$40*VLOOKUP(AI333,$P$34:$W$43,8))*(1-$Z$26)*T328*VLOOKUP(AI333,P322:T331,5)</f>
        <v>6.6414777592302817E-3</v>
      </c>
      <c r="AJ340" s="89">
        <f>$X$40*T328</f>
        <v>9.4426872092617255E-6</v>
      </c>
      <c r="AK340" s="82"/>
      <c r="AL340" s="65"/>
      <c r="AM340" s="61"/>
      <c r="AN340" s="66" t="s">
        <v>587</v>
      </c>
      <c r="AO340" s="61" t="e">
        <f>IF(ATAN(AO339)&lt;0,ATAN(AO339)+PI(),ATAN(AO339))</f>
        <v>#NUM!</v>
      </c>
      <c r="AP340" s="61"/>
      <c r="AQ340" s="50"/>
      <c r="AR340" s="65"/>
      <c r="AS340" s="65"/>
      <c r="AT340" s="65"/>
      <c r="AU340" s="65"/>
      <c r="AV340" s="81"/>
      <c r="AW340" s="59">
        <v>7</v>
      </c>
      <c r="AX340" s="61">
        <f t="shared" si="63"/>
        <v>8.4952370925032716E-2</v>
      </c>
      <c r="AY340" s="61">
        <f>SUMPRODUCT(T322:T331,$BD$34:$BD$43)</f>
        <v>0.22122964423609626</v>
      </c>
      <c r="AZ340" s="68">
        <f>IF($AA$13,EXP((AX340/AL335)*(AU339-1)-LN(AU339-AL335)-AL334*(2*AY340/AL334-AX340/AL335)*LN((AU339+2.41421536*AL335)/(AU339-0.41421536*AL335))/(AL335*2.82842713)      ),1)</f>
        <v>1.1029635901884438</v>
      </c>
    </row>
    <row r="341" spans="16:52" x14ac:dyDescent="0.25">
      <c r="P341" s="78">
        <v>8</v>
      </c>
      <c r="Q341" s="60"/>
      <c r="R341" s="60"/>
      <c r="S341" s="60">
        <f>$Z$14*$BJ$41/AZ341</f>
        <v>0.11180146388374036</v>
      </c>
      <c r="T341" s="61">
        <f>S341/S344</f>
        <v>0.11180427079959253</v>
      </c>
      <c r="U341" s="62"/>
      <c r="V341" s="62"/>
      <c r="W341" s="60"/>
      <c r="X341" s="63"/>
      <c r="Y341" s="61"/>
      <c r="Z341" s="86">
        <f>SQRT($W$41*VLOOKUP(Z333,$P$34:$W$43,8))*(1-$Q$27)*T329*VLOOKUP(Z333,P322:T331,5)</f>
        <v>5.8454755867100323E-3</v>
      </c>
      <c r="AA341" s="60">
        <f>SQRT($W$41*VLOOKUP(AA333,$P$34:$W$43,8))*(1-$R$27)*T329*VLOOKUP(AA333,P322:T331,5)</f>
        <v>3.5923386431610995E-3</v>
      </c>
      <c r="AB341" s="60">
        <f>SQRT($W$41*VLOOKUP(AB333,$P$34:$W$43,8))*(1-$S$27)*T329*VLOOKUP(AB333,P322:T331,5)</f>
        <v>2.2244737176384073E-3</v>
      </c>
      <c r="AC341" s="60">
        <f>SQRT($W$41*VLOOKUP(AC333,$P$34:$W$43,8))*(1-$T$27)*T329*VLOOKUP(AC333,P322:T331,5)</f>
        <v>1.5206795524260394E-3</v>
      </c>
      <c r="AD341" s="60">
        <f>SQRT($W$41*VLOOKUP(AD333,$P$34:$W$43,8))*(1-$U$27)*T329*VLOOKUP(AD333,P322:T331,5)</f>
        <v>1.5161891053442754E-3</v>
      </c>
      <c r="AE341" s="60">
        <f>SQRT($W$41*VLOOKUP(AE333,$P$34:$W$43,8))*(1-$V$27)*T329*VLOOKUP(AE333,P322:T331,5)</f>
        <v>9.0211335474594048E-4</v>
      </c>
      <c r="AF341" s="60">
        <f>SQRT($W$41*VLOOKUP(AF333,$P$34:$W$43,8))*(1-$W$27)*T329*VLOOKUP(AF333,P322:T331,5)</f>
        <v>8.4615504098743549E-3</v>
      </c>
      <c r="AG341" s="60">
        <f>SQRT($W$41*VLOOKUP(AG333,$P$34:$W$43,8))*(1-$X$27)*T329*VLOOKUP(AG333,P322:T331,5)</f>
        <v>5.0862801247810261E-3</v>
      </c>
      <c r="AH341" s="60">
        <f>SQRT($W$41*VLOOKUP(AH333,$P$34:$W$43,8))*(1-$Y$27)*T329*VLOOKUP(AH333,P322:T331,5)</f>
        <v>2.6577703073921983E-3</v>
      </c>
      <c r="AI341" s="87">
        <f>SQRT($W$41*VLOOKUP(AI333,$P$34:$W$43,8))*(1-$Z$27)*T329*VLOOKUP(AI333,P322:T331,5)</f>
        <v>4.1950744412542745E-3</v>
      </c>
      <c r="AJ341" s="89">
        <f>$X$41*T329</f>
        <v>2.9825228460476709E-6</v>
      </c>
      <c r="AK341" s="59" t="s">
        <v>582</v>
      </c>
      <c r="AL341" s="61">
        <f>AL337*AL338/6-AL339/2-AL337^3/27</f>
        <v>1.9456971306762161E-2</v>
      </c>
      <c r="AM341" s="61"/>
      <c r="AN341" s="66" t="s">
        <v>573</v>
      </c>
      <c r="AO341" s="61" t="e">
        <f>2*SQRT(AL342)*COS(AO340/3)-AL337/3</f>
        <v>#NUM!</v>
      </c>
      <c r="AP341" s="69" t="e">
        <f>AO341^3+AL337*AO341^2+AL338*AO341+AL339</f>
        <v>#NUM!</v>
      </c>
      <c r="AQ341" s="50"/>
      <c r="AR341" s="65"/>
      <c r="AS341" s="65"/>
      <c r="AT341" s="65"/>
      <c r="AU341" s="65"/>
      <c r="AV341" s="81"/>
      <c r="AW341" s="59">
        <v>8</v>
      </c>
      <c r="AX341" s="61">
        <f t="shared" si="63"/>
        <v>9.4229912225680806E-2</v>
      </c>
      <c r="AY341" s="61">
        <f>SUMPRODUCT(T322:T331,$BE$34:$BE$43)</f>
        <v>0.46666637057593863</v>
      </c>
      <c r="AZ341" s="68">
        <f>IF($AA$14,EXP((AX341/AL335)*(AU339-1)-LN(AU339-AL335)-AL334*(2*AY341/AL334-AX341/AL335)*LN((AU339+2.41421536*AL335)/(AU339-0.41421536*AL335))/(AL335*2.82842713)      ),1)</f>
        <v>0.62966481991025536</v>
      </c>
    </row>
    <row r="342" spans="16:52" x14ac:dyDescent="0.25">
      <c r="P342" s="78">
        <v>9</v>
      </c>
      <c r="Q342" s="60"/>
      <c r="R342" s="60"/>
      <c r="S342" s="60">
        <f>$Z$15*$BJ$42/AZ342</f>
        <v>5.5503225313730691E-2</v>
      </c>
      <c r="T342" s="61">
        <f>S342/S344</f>
        <v>5.5504618791754751E-2</v>
      </c>
      <c r="U342" s="62"/>
      <c r="V342" s="62" t="s">
        <v>592</v>
      </c>
      <c r="W342" s="60"/>
      <c r="X342" s="63"/>
      <c r="Y342" s="61"/>
      <c r="Z342" s="86">
        <f>SQRT($W$42*VLOOKUP(Z333,$P$34:$W$43,8))*(1-$Q$28)*T330*VLOOKUP(Z333,P322:T331,5)</f>
        <v>3.4135281601152733E-3</v>
      </c>
      <c r="AA342" s="60">
        <f>SQRT($W$42*VLOOKUP(AA333,$P$34:$W$43,8))*(1-$R$28)*T330*VLOOKUP(AA333,P322:T331,5)</f>
        <v>2.1968818281076961E-3</v>
      </c>
      <c r="AB342" s="60">
        <f>SQRT($W$42*VLOOKUP(AB333,$P$34:$W$43,8))*(1-$S$28)*T330*VLOOKUP(AB333,P322:T331,5)</f>
        <v>1.3411725663078477E-3</v>
      </c>
      <c r="AC342" s="60">
        <f>SQRT($W$42*VLOOKUP(AC333,$P$34:$W$43,8))*(1-$T$28)*T330*VLOOKUP(AC333,P322:T331,5)</f>
        <v>1.0157591675247807E-3</v>
      </c>
      <c r="AD342" s="60">
        <f>SQRT($W$42*VLOOKUP(AD333,$P$34:$W$43,8))*(1-$U$28)*T330*VLOOKUP(AD333,P322:T331,5)</f>
        <v>9.5017394558912253E-4</v>
      </c>
      <c r="AE342" s="60">
        <f>SQRT($W$42*VLOOKUP(AE333,$P$34:$W$43,8))*(1-$V$28)*T330*VLOOKUP(AE333,P322:T331,5)</f>
        <v>5.5747701682832998E-4</v>
      </c>
      <c r="AF342" s="60">
        <f>SQRT($W$42*VLOOKUP(AF333,$P$34:$W$43,8))*(1-$W$28)*T330*VLOOKUP(AF333,P322:T331,5)</f>
        <v>3.9656003981498105E-3</v>
      </c>
      <c r="AG342" s="60">
        <f>SQRT($W$42*VLOOKUP(AG333,$P$34:$W$43,8))*(1-$X$28)*T330*VLOOKUP(AG333,P322:T331,5)</f>
        <v>2.6577703073921983E-3</v>
      </c>
      <c r="AH342" s="60">
        <f>SQRT($W$42*VLOOKUP(AH333,$P$34:$W$43,8))*(1-$Y$28)*T330*VLOOKUP(AH333,P322:T331,5)</f>
        <v>1.7046842824935099E-3</v>
      </c>
      <c r="AI342" s="87">
        <f>SQRT($W$42*VLOOKUP(AI333,$P$34:$W$43,8))*(1-$Z$28)*T330*VLOOKUP(AI333,P322:T331,5)</f>
        <v>2.570523792771433E-3</v>
      </c>
      <c r="AJ342" s="89">
        <f>$X$42*T330</f>
        <v>1.499338625652313E-6</v>
      </c>
      <c r="AK342" s="59" t="s">
        <v>558</v>
      </c>
      <c r="AL342" s="61">
        <f>AL337^2/9-AL338/3</f>
        <v>3.8922898883161521E-2</v>
      </c>
      <c r="AM342" s="61"/>
      <c r="AN342" s="66" t="s">
        <v>574</v>
      </c>
      <c r="AO342" s="61" t="e">
        <f>2*SQRT(AL342)*COS((AO340+2*PI())/3)-AL337/3</f>
        <v>#NUM!</v>
      </c>
      <c r="AP342" s="69" t="e">
        <f>AO342^3+AO342^2*AL337+AO342*AL338+AL339</f>
        <v>#NUM!</v>
      </c>
      <c r="AQ342" s="50"/>
      <c r="AR342" s="65"/>
      <c r="AS342" s="50"/>
      <c r="AT342" s="65"/>
      <c r="AU342" s="65"/>
      <c r="AV342" s="81"/>
      <c r="AW342" s="59">
        <v>9</v>
      </c>
      <c r="AX342" s="61">
        <f t="shared" si="63"/>
        <v>9.5418812217132221E-2</v>
      </c>
      <c r="AY342" s="61">
        <f>SUMPRODUCT(T322:T331,$BF$34:$BF$43)</f>
        <v>0.53195754692490438</v>
      </c>
      <c r="AZ342" s="68">
        <f>IF($AA$15,EXP((AX342/AL335)*(AU339-1)-LN(AU339-AL335)-AL334*(2*AY342/AL334-AX342/AL335)*LN((AU339+2.41421536*AL335)/(AU339-0.41421536*AL335))/(AL335*2.82842713)      ),1)</f>
        <v>0.54102454682110046</v>
      </c>
    </row>
    <row r="343" spans="16:52" x14ac:dyDescent="0.25">
      <c r="P343" s="78">
        <v>10</v>
      </c>
      <c r="Q343" s="60"/>
      <c r="R343" s="60"/>
      <c r="S343" s="60">
        <f>$Z$16*$BJ$43/AZ343</f>
        <v>8.8838044114039838E-2</v>
      </c>
      <c r="T343" s="61">
        <f>S343/S344</f>
        <v>8.8840274504462621E-2</v>
      </c>
      <c r="U343" s="62"/>
      <c r="V343" s="96">
        <f>ABS(S332-S344)</f>
        <v>2.2204460492503131E-16</v>
      </c>
      <c r="W343" s="60"/>
      <c r="X343" s="63"/>
      <c r="Y343" s="61"/>
      <c r="Z343" s="86">
        <f>SQRT($W$43*VLOOKUP(Z333,$P$34:$W$43,8))*(1-$Q$29)*T331*VLOOKUP(Z333,P322:T331,5)</f>
        <v>5.4985289683337412E-3</v>
      </c>
      <c r="AA343" s="60">
        <f>SQRT($W$43*VLOOKUP(AA333,$P$34:$W$43,8))*(1-$R$29)*T331*VLOOKUP(AA333,P322:T331,5)</f>
        <v>3.5815796391599443E-3</v>
      </c>
      <c r="AB343" s="60">
        <f>SQRT($W$43*VLOOKUP(AB333,$P$34:$W$43,8))*(1-$S$29)*T331*VLOOKUP(AB333,P322:T331,5)</f>
        <v>2.2170335465908938E-3</v>
      </c>
      <c r="AC343" s="60">
        <f>SQRT($W$43*VLOOKUP(AC333,$P$34:$W$43,8))*(1-$T$29)*T331*VLOOKUP(AC333,P322:T331,5)</f>
        <v>1.3904603213900856E-3</v>
      </c>
      <c r="AD343" s="60">
        <f>SQRT($W$43*VLOOKUP(AD333,$P$34:$W$43,8))*(1-$U$29)*T331*VLOOKUP(AD333,P322:T331,5)</f>
        <v>1.5040774897093385E-3</v>
      </c>
      <c r="AE343" s="60">
        <f>SQRT($W$43*VLOOKUP(AE333,$P$34:$W$43,8))*(1-$V$29)*T331*VLOOKUP(AE333,P322:T331,5)</f>
        <v>8.9714997144904618E-4</v>
      </c>
      <c r="AF343" s="60">
        <f>SQRT($W$43*VLOOKUP(AF333,$P$34:$W$43,8))*(1-$W$29)*T331*VLOOKUP(AF333,P322:T331,5)</f>
        <v>6.6414777592302826E-3</v>
      </c>
      <c r="AG343" s="60">
        <f>SQRT($W$43*VLOOKUP(AG333,$P$34:$W$43,8))*(1-$X$29)*T331*VLOOKUP(AG333,P322:T331,5)</f>
        <v>4.1950744412542753E-3</v>
      </c>
      <c r="AH343" s="60">
        <f>SQRT($W$43*VLOOKUP(AH333,$P$34:$W$43,8))*(1-$Y$29)*T331*VLOOKUP(AH333,P322:T331,5)</f>
        <v>2.570523792771433E-3</v>
      </c>
      <c r="AI343" s="87">
        <f>SQRT($W$43*VLOOKUP(AI333,$P$34:$W$43,8))*(1-$Z$29)*T331*VLOOKUP(AI333,P322:T331,5)</f>
        <v>3.8761386123293416E-3</v>
      </c>
      <c r="AJ343" s="89">
        <f>$X$43*T331</f>
        <v>3.2226693646927467E-6</v>
      </c>
      <c r="AK343" s="59" t="s">
        <v>72</v>
      </c>
      <c r="AL343" s="63">
        <f>AL341^2-AL342^3</f>
        <v>3.1960584977051447E-4</v>
      </c>
      <c r="AM343" s="61"/>
      <c r="AN343" s="66" t="s">
        <v>575</v>
      </c>
      <c r="AO343" s="61" t="e">
        <f>2*SQRT(AL342)*COS((AO340+4*PI())/3)-AL337/3</f>
        <v>#NUM!</v>
      </c>
      <c r="AP343" s="69" t="e">
        <f>AO343^3+AO343^2*AL337+AL338*AO343+AL339</f>
        <v>#NUM!</v>
      </c>
      <c r="AQ343" s="50"/>
      <c r="AR343" s="65"/>
      <c r="AS343" s="50"/>
      <c r="AT343" s="65"/>
      <c r="AU343" s="65"/>
      <c r="AV343" s="81"/>
      <c r="AW343" s="59">
        <v>10</v>
      </c>
      <c r="AX343" s="61">
        <f t="shared" si="63"/>
        <v>0.12813543860615031</v>
      </c>
      <c r="AY343" s="61">
        <f>SUMPRODUCT(T322:T331,$BG$34:$BG$43)</f>
        <v>0.52807933072989266</v>
      </c>
      <c r="AZ343" s="68">
        <f>IF($AA$16,EXP((AX343/AL335)*(AU339-1)-LN(AU339-AL335)-AL334*(2*AY343/AL334-AX343/AL335)*LN((AU339+2.41421536*AL335)/(AU339-0.41421536*AL335))/(AL335*2.82842713)      ),1)</f>
        <v>0.58355083300955901</v>
      </c>
    </row>
    <row r="344" spans="16:52" x14ac:dyDescent="0.25">
      <c r="P344" s="79"/>
      <c r="Q344" s="71"/>
      <c r="R344" s="71"/>
      <c r="S344" s="94">
        <f>SUM(S334:S343)</f>
        <v>0.99997489437718168</v>
      </c>
      <c r="T344" s="72">
        <f>SUM(T334:T343)</f>
        <v>1</v>
      </c>
      <c r="U344" s="73"/>
      <c r="V344" s="73"/>
      <c r="W344" s="73"/>
      <c r="X344" s="73"/>
      <c r="Y344" s="73"/>
      <c r="Z344" s="70"/>
      <c r="AA344" s="73"/>
      <c r="AB344" s="73"/>
      <c r="AC344" s="73"/>
      <c r="AD344" s="73"/>
      <c r="AE344" s="73"/>
      <c r="AF344" s="73"/>
      <c r="AG344" s="73"/>
      <c r="AH344" s="73"/>
      <c r="AI344" s="88">
        <f>SUM(Z334:AI343)</f>
        <v>0.2765178765341641</v>
      </c>
      <c r="AJ344" s="91">
        <f>SUM(AJ334:AJ343)</f>
        <v>3.0752912316695883E-5</v>
      </c>
      <c r="AK344" s="70"/>
      <c r="AL344" s="73"/>
      <c r="AM344" s="74"/>
      <c r="AN344" s="75"/>
      <c r="AO344" s="74"/>
      <c r="AP344" s="74"/>
      <c r="AQ344" s="76"/>
      <c r="AR344" s="73"/>
      <c r="AS344" s="76"/>
      <c r="AT344" s="73"/>
      <c r="AU344" s="73"/>
      <c r="AV344" s="80"/>
      <c r="AW344" s="70"/>
      <c r="AX344" s="73"/>
      <c r="AY344" s="73"/>
      <c r="AZ344" s="80"/>
    </row>
    <row r="345" spans="16:52" x14ac:dyDescent="0.25">
      <c r="P345" s="92">
        <f>P333+1</f>
        <v>26</v>
      </c>
      <c r="Q345" s="55"/>
      <c r="R345" s="55"/>
      <c r="S345" s="55"/>
      <c r="T345" s="55" t="s">
        <v>560</v>
      </c>
      <c r="U345" s="56"/>
      <c r="V345" s="56"/>
      <c r="W345" s="57"/>
      <c r="X345" s="57"/>
      <c r="Y345" s="57"/>
      <c r="Z345" s="54">
        <v>1</v>
      </c>
      <c r="AA345" s="55">
        <v>2</v>
      </c>
      <c r="AB345" s="55">
        <v>3</v>
      </c>
      <c r="AC345" s="55">
        <v>4</v>
      </c>
      <c r="AD345" s="55">
        <v>5</v>
      </c>
      <c r="AE345" s="55">
        <v>6</v>
      </c>
      <c r="AF345" s="55">
        <v>7</v>
      </c>
      <c r="AG345" s="55">
        <v>8</v>
      </c>
      <c r="AH345" s="55">
        <v>9</v>
      </c>
      <c r="AI345" s="58">
        <v>10</v>
      </c>
      <c r="AJ345" s="90"/>
      <c r="AK345" s="54"/>
      <c r="AL345" s="55"/>
      <c r="AM345" s="55"/>
      <c r="AN345" s="55"/>
      <c r="AO345" s="55"/>
      <c r="AP345" s="55"/>
      <c r="AQ345" s="55"/>
      <c r="AR345" s="55"/>
      <c r="AS345" s="55"/>
      <c r="AT345" s="55"/>
      <c r="AU345" s="55"/>
      <c r="AV345" s="58"/>
      <c r="AW345" s="54"/>
      <c r="AX345" s="55" t="s">
        <v>565</v>
      </c>
      <c r="AY345" s="55" t="s">
        <v>577</v>
      </c>
      <c r="AZ345" s="58" t="s">
        <v>590</v>
      </c>
    </row>
    <row r="346" spans="16:52" x14ac:dyDescent="0.25">
      <c r="P346" s="78">
        <v>1</v>
      </c>
      <c r="Q346" s="60"/>
      <c r="R346" s="60"/>
      <c r="S346" s="60">
        <f>$Z$7*$BJ$34/AZ346</f>
        <v>0.19915684959552174</v>
      </c>
      <c r="T346" s="61">
        <f>S346/S356</f>
        <v>0.19916184967779951</v>
      </c>
      <c r="U346" s="62"/>
      <c r="V346" s="62"/>
      <c r="W346" s="60"/>
      <c r="X346" s="63"/>
      <c r="Y346" s="61"/>
      <c r="Z346" s="86">
        <f>SQRT($W$34*VLOOKUP(Z345,$P$34:$W$43,8))*(1-$Q$20)*T334*VLOOKUP(Z345,P334:T343,5)</f>
        <v>8.1465190163311722E-3</v>
      </c>
      <c r="AA346" s="60">
        <f>SQRT($W$34*VLOOKUP(AA345,$P$34:$W$43,8))*(1-$R$20)*T334*VLOOKUP(AA345,P334:T343,5)</f>
        <v>5.2525624530851758E-3</v>
      </c>
      <c r="AB346" s="60">
        <f>SQRT($W$34*VLOOKUP(AB345,$P$34:$W$43,8))*(1-$S$20)*T334*VLOOKUP(AB345,P334:T343,5)</f>
        <v>3.1690972595291179E-3</v>
      </c>
      <c r="AC346" s="60">
        <f>SQRT($W$34*VLOOKUP(AC345,$P$34:$W$43,8))*(1-$T$20)*T334*VLOOKUP(AC345,P334:T343,5)</f>
        <v>2.1909876945856543E-3</v>
      </c>
      <c r="AD346" s="60">
        <f>SQRT($W$34*VLOOKUP(AD345,$P$34:$W$43,8))*(1-$U$20)*T334*VLOOKUP(AD345,P334:T343,5)</f>
        <v>2.1246816899960002E-3</v>
      </c>
      <c r="AE346" s="60">
        <f>SQRT($W$34*VLOOKUP(AE345,$P$34:$W$43,8))*(1-$V$20)*T334*VLOOKUP(AE345,P334:T343,5)</f>
        <v>1.2707086896687073E-3</v>
      </c>
      <c r="AF346" s="60">
        <f>SQRT($W$34*VLOOKUP(AF345,$P$34:$W$43,8))*(1-$W$20)*T334*VLOOKUP(AF345,P334:T343,5)</f>
        <v>1.0202200382250743E-2</v>
      </c>
      <c r="AG346" s="60">
        <f>SQRT($W$34*VLOOKUP(AG345,$P$34:$W$43,8))*(1-$X$20)*T334*VLOOKUP(AG345,P334:T343,5)</f>
        <v>5.8454755867581873E-3</v>
      </c>
      <c r="AH346" s="60">
        <f>SQRT($W$34*VLOOKUP(AH345,$P$34:$W$43,8))*(1-$Y$20)*T334*VLOOKUP(AH345,P334:T343,5)</f>
        <v>3.4135281604991434E-3</v>
      </c>
      <c r="AI346" s="87">
        <f>SQRT($W$34*VLOOKUP(AI345,$P$34:$W$43,8))*(1-$Z$20)*T334*VLOOKUP(AI345,P334:T343,5)</f>
        <v>5.4985289687206331E-3</v>
      </c>
      <c r="AJ346" s="89">
        <f>$X$34*T334</f>
        <v>5.3379038870079439E-6</v>
      </c>
      <c r="AK346" s="59" t="s">
        <v>69</v>
      </c>
      <c r="AL346" s="60">
        <f>$Q$44*AI356*100000/($T$3*$AE$9)^2</f>
        <v>0.40073949356048727</v>
      </c>
      <c r="AM346" s="65" t="s">
        <v>583</v>
      </c>
      <c r="AN346" s="66" t="s">
        <v>573</v>
      </c>
      <c r="AO346" s="61">
        <f>(AL353+SQRT(AL355))^(1/3)+(AL353-SQRT(AL355))^(1/3)-AL349/3</f>
        <v>0.7478044286370753</v>
      </c>
      <c r="AP346" s="63">
        <f>AO346^3+AL349*AO346^2+AL350*AO346+AL351</f>
        <v>0</v>
      </c>
      <c r="AQ346" s="65" t="s">
        <v>573</v>
      </c>
      <c r="AR346" s="61">
        <f>IF(AL355&gt;=0,AO346,AO353)</f>
        <v>0.7478044286370753</v>
      </c>
      <c r="AS346" s="61">
        <f>IF(AR346&lt;AR347,AR347,AR346)</f>
        <v>0.7478044286370753</v>
      </c>
      <c r="AT346" s="61">
        <f>AS346</f>
        <v>0.7478044286370753</v>
      </c>
      <c r="AU346" s="67">
        <f>IF(AT346&lt;AT347,AT347,AT346)</f>
        <v>0.7478044286370753</v>
      </c>
      <c r="AV346" s="81"/>
      <c r="AW346" s="59">
        <v>1</v>
      </c>
      <c r="AX346" s="61">
        <f>AX334</f>
        <v>9.4673405543509462E-2</v>
      </c>
      <c r="AY346" s="61">
        <f>SUMPRODUCT(T334:T343,$AX$34:$AX$43)</f>
        <v>0.34283521946818929</v>
      </c>
      <c r="AZ346" s="68">
        <f>IF($AA$7,EXP((AX346/AL347)*(AU351-1)-LN(AU351-AL347)-AL346*(2*AY346/AL346-AX346/AL347)*LN((AU351+2.41421536*AL347)/(AU351-0.41421536*AL347))/(AL347*2.82842713)      ),1)</f>
        <v>0.84423499279653469</v>
      </c>
    </row>
    <row r="347" spans="16:52" x14ac:dyDescent="0.25">
      <c r="P347" s="78">
        <v>2</v>
      </c>
      <c r="Q347" s="60"/>
      <c r="R347" s="60"/>
      <c r="S347" s="60">
        <f>$Z$8*$BJ$35/AZ347</f>
        <v>7.39219267048003E-2</v>
      </c>
      <c r="T347" s="61">
        <f>S347/S356</f>
        <v>7.3923782607403732E-2</v>
      </c>
      <c r="U347" s="62"/>
      <c r="V347" s="62"/>
      <c r="W347" s="60"/>
      <c r="X347" s="63"/>
      <c r="Y347" s="61"/>
      <c r="Z347" s="86">
        <f>SQRT($W$35*VLOOKUP(Z345,$P$34:$W$43,8))*(1-$Q$21)*T335*VLOOKUP(Z345,P334:T343,5)</f>
        <v>5.2525624530851758E-3</v>
      </c>
      <c r="AA347" s="60">
        <f>SQRT($W$35*VLOOKUP(AA345,$P$34:$W$43,8))*(1-$R$21)*T335*VLOOKUP(AA345,P334:T343,5)</f>
        <v>3.3691083153892221E-3</v>
      </c>
      <c r="AB347" s="60">
        <f>SQRT($W$35*VLOOKUP(AB345,$P$34:$W$43,8))*(1-$S$21)*T335*VLOOKUP(AB345,P334:T343,5)</f>
        <v>2.0646769771042297E-3</v>
      </c>
      <c r="AC347" s="60">
        <f>SQRT($W$35*VLOOKUP(AC345,$P$34:$W$43,8))*(1-$T$21)*T335*VLOOKUP(AC345,P334:T343,5)</f>
        <v>1.2909062089599651E-3</v>
      </c>
      <c r="AD347" s="60">
        <f>SQRT($W$35*VLOOKUP(AD345,$P$34:$W$43,8))*(1-$U$21)*T335*VLOOKUP(AD345,P334:T343,5)</f>
        <v>1.4116535270574846E-3</v>
      </c>
      <c r="AE347" s="60">
        <f>SQRT($W$35*VLOOKUP(AE345,$P$34:$W$43,8))*(1-$V$21)*T335*VLOOKUP(AE345,P334:T343,5)</f>
        <v>8.298930122104249E-4</v>
      </c>
      <c r="AF347" s="60">
        <f>SQRT($W$35*VLOOKUP(AF345,$P$34:$W$43,8))*(1-$W$21)*T335*VLOOKUP(AF345,P334:T343,5)</f>
        <v>6.4227893355663628E-3</v>
      </c>
      <c r="AG347" s="60">
        <f>SQRT($W$35*VLOOKUP(AG345,$P$34:$W$43,8))*(1-$X$21)*T335*VLOOKUP(AG345,P334:T343,5)</f>
        <v>3.5923386438534394E-3</v>
      </c>
      <c r="AH347" s="60">
        <f>SQRT($W$35*VLOOKUP(AH345,$P$34:$W$43,8))*(1-$Y$21)*T335*VLOOKUP(AH345,P334:T343,5)</f>
        <v>2.1968818287600479E-3</v>
      </c>
      <c r="AI347" s="87">
        <f>SQRT($W$35*VLOOKUP(AI345,$P$34:$W$43,8))*(1-$Z$21)*T335*VLOOKUP(AI345,P334:T343,5)</f>
        <v>3.5815796400727167E-3</v>
      </c>
      <c r="AJ347" s="89">
        <f>$X$35*T335</f>
        <v>2.9902240550685202E-6</v>
      </c>
      <c r="AK347" s="59" t="s">
        <v>65</v>
      </c>
      <c r="AL347" s="60">
        <f>AJ356*$Q$44*100000/($T$3*$AE$9)</f>
        <v>0.10862996783640988</v>
      </c>
      <c r="AM347" s="61"/>
      <c r="AN347" s="66" t="s">
        <v>574</v>
      </c>
      <c r="AO347" s="66" t="e">
        <f>1/0</f>
        <v>#DIV/0!</v>
      </c>
      <c r="AP347" s="61"/>
      <c r="AQ347" s="65" t="s">
        <v>574</v>
      </c>
      <c r="AR347" s="66">
        <f>IF(AL355&gt;=0,0,AO354)</f>
        <v>0</v>
      </c>
      <c r="AS347" s="61">
        <f>IF(AR346&lt;AR347,AR346,AR347)</f>
        <v>0</v>
      </c>
      <c r="AT347" s="61">
        <f>IF(AS347&lt;AS348,AS348,AS347)</f>
        <v>0</v>
      </c>
      <c r="AU347" s="67">
        <f>IF(AT346&lt;AT347,AT346,AT347)</f>
        <v>0</v>
      </c>
      <c r="AV347" s="81"/>
      <c r="AW347" s="59">
        <v>2</v>
      </c>
      <c r="AX347" s="61">
        <f t="shared" ref="AX347:AX355" si="64">AX335</f>
        <v>0.14288378647094405</v>
      </c>
      <c r="AY347" s="61">
        <f>SUMPRODUCT(T334:T343,$AY$34:$AY$43)</f>
        <v>0.58837651704988037</v>
      </c>
      <c r="AZ347" s="68">
        <f>IF($AA$8,EXP((AX347/AL347)*(AU351-1)-LN(AU351-AL347)-AL346*(2*AY347/AL346-AX347/AL347)*LN((AU351+2.41421536*AL347)/(AU351-0.41421536*AL347))/(AL347*2.82842713)      ),1)</f>
        <v>0.52152857784955009</v>
      </c>
    </row>
    <row r="348" spans="16:52" x14ac:dyDescent="0.25">
      <c r="P348" s="78">
        <v>3</v>
      </c>
      <c r="Q348" s="60"/>
      <c r="R348" s="60"/>
      <c r="S348" s="60">
        <f>$Z$9*$BJ$36/AZ348</f>
        <v>3.3102124261250962E-2</v>
      </c>
      <c r="T348" s="61">
        <f>S348/S356</f>
        <v>3.3102955331561677E-2</v>
      </c>
      <c r="U348" s="62"/>
      <c r="V348" s="62"/>
      <c r="W348" s="60"/>
      <c r="X348" s="63"/>
      <c r="Y348" s="61"/>
      <c r="Z348" s="86">
        <f>SQRT($W$36*VLOOKUP(Z345,$P$34:$W$43,8))*(1-$Q$22)*T336*VLOOKUP(Z345,P334:T343,5)</f>
        <v>3.1690972595291174E-3</v>
      </c>
      <c r="AA348" s="60">
        <f>SQRT($W$36*VLOOKUP(AA345,$P$34:$W$43,8))*(1-$R$22)*T336*VLOOKUP(AA345,P334:T343,5)</f>
        <v>2.0646769771042301E-3</v>
      </c>
      <c r="AB348" s="60">
        <f>SQRT($W$36*VLOOKUP(AB345,$P$34:$W$43,8))*(1-$S$22)*T336*VLOOKUP(AB345,P334:T343,5)</f>
        <v>1.2680758459246819E-3</v>
      </c>
      <c r="AC348" s="60">
        <f>SQRT($W$36*VLOOKUP(AC345,$P$34:$W$43,8))*(1-$T$22)*T336*VLOOKUP(AC345,P334:T343,5)</f>
        <v>8.731841539683815E-4</v>
      </c>
      <c r="AD348" s="60">
        <f>SQRT($W$36*VLOOKUP(AD345,$P$34:$W$43,8))*(1-$U$22)*T336*VLOOKUP(AD345,P334:T343,5)</f>
        <v>8.669968734227821E-4</v>
      </c>
      <c r="AE348" s="60">
        <f>SQRT($W$36*VLOOKUP(AE345,$P$34:$W$43,8))*(1-$V$22)*T336*VLOOKUP(AE345,P334:T343,5)</f>
        <v>4.9944162712750909E-4</v>
      </c>
      <c r="AF348" s="60">
        <f>SQRT($W$36*VLOOKUP(AF345,$P$34:$W$43,8))*(1-$W$22)*T336*VLOOKUP(AF345,P334:T343,5)</f>
        <v>3.8003852744977525E-3</v>
      </c>
      <c r="AG348" s="60">
        <f>SQRT($W$36*VLOOKUP(AG345,$P$34:$W$43,8))*(1-$X$22)*T336*VLOOKUP(AG345,P334:T343,5)</f>
        <v>2.2244737184322098E-3</v>
      </c>
      <c r="AH348" s="60">
        <f>SQRT($W$36*VLOOKUP(AH345,$P$34:$W$43,8))*(1-$Y$22)*T336*VLOOKUP(AH345,P334:T343,5)</f>
        <v>1.3411725669262181E-3</v>
      </c>
      <c r="AI348" s="87">
        <f>SQRT($W$36*VLOOKUP(AI345,$P$34:$W$43,8))*(1-$Z$22)*T336*VLOOKUP(AI345,P334:T343,5)</f>
        <v>2.2170335475197745E-3</v>
      </c>
      <c r="AJ348" s="89">
        <f>$X$36*T336</f>
        <v>1.8651647841516084E-6</v>
      </c>
      <c r="AK348" s="82"/>
      <c r="AL348" s="65"/>
      <c r="AM348" s="61"/>
      <c r="AN348" s="66" t="s">
        <v>575</v>
      </c>
      <c r="AO348" s="66" t="e">
        <f>1/0</f>
        <v>#DIV/0!</v>
      </c>
      <c r="AP348" s="61"/>
      <c r="AQ348" s="65" t="s">
        <v>575</v>
      </c>
      <c r="AR348" s="66">
        <f>IF(AL355&gt;=0,0,AO355)</f>
        <v>0</v>
      </c>
      <c r="AS348" s="61">
        <f>AR348</f>
        <v>0</v>
      </c>
      <c r="AT348" s="61">
        <f>IF(AS347&lt;AS348,AS347,AS348)</f>
        <v>0</v>
      </c>
      <c r="AU348" s="67">
        <f>AT348</f>
        <v>0</v>
      </c>
      <c r="AV348" s="81"/>
      <c r="AW348" s="59">
        <v>3</v>
      </c>
      <c r="AX348" s="61">
        <f t="shared" si="64"/>
        <v>0.1990278447156619</v>
      </c>
      <c r="AY348" s="61">
        <f>SUMPRODUCT(T334:T343,$AZ$34:$AZ$43)</f>
        <v>0.80224162898858609</v>
      </c>
      <c r="AZ348" s="68">
        <f>IF($AA$9,EXP((AX348/AL347)*(AU351-1)-LN(AU351-AL347)-AL346*(2*AY348/AL346-AX348/AL347)*LN((AU351+2.41421536*AL347)/(AU351-0.41421536*AL347))/(AL347*2.82842713)      ),1)</f>
        <v>0.35283743306910881</v>
      </c>
    </row>
    <row r="349" spans="16:52" x14ac:dyDescent="0.25">
      <c r="P349" s="78">
        <v>4</v>
      </c>
      <c r="Q349" s="60"/>
      <c r="R349" s="60"/>
      <c r="S349" s="60">
        <f>$Z$10*$BJ$37/AZ349</f>
        <v>1.8033677977584376E-2</v>
      </c>
      <c r="T349" s="61">
        <f>S349/S356</f>
        <v>1.8034130735668476E-2</v>
      </c>
      <c r="U349" s="62"/>
      <c r="V349" s="62"/>
      <c r="W349" s="60"/>
      <c r="X349" s="63"/>
      <c r="Y349" s="61"/>
      <c r="Z349" s="86">
        <f>SQRT($W$37*VLOOKUP(Z345,$P$34:$W$43,8))*(1-$Q$23)*T337*VLOOKUP(Z345,P334:T343,5)</f>
        <v>2.1909876945856548E-3</v>
      </c>
      <c r="AA349" s="60">
        <f>SQRT($W$37*VLOOKUP(AA345,$P$34:$W$43,8))*(1-$R$23)*T337*VLOOKUP(AA345,P334:T343,5)</f>
        <v>1.2909062089599651E-3</v>
      </c>
      <c r="AB349" s="60">
        <f>SQRT($W$37*VLOOKUP(AB345,$P$34:$W$43,8))*(1-$S$23)*T337*VLOOKUP(AB345,P334:T343,5)</f>
        <v>8.7318415396838139E-4</v>
      </c>
      <c r="AC349" s="60">
        <f>SQRT($W$37*VLOOKUP(AC345,$P$34:$W$43,8))*(1-$T$23)*T337*VLOOKUP(AC345,P334:T343,5)</f>
        <v>6.0525382788674141E-4</v>
      </c>
      <c r="AD349" s="60">
        <f>SQRT($W$37*VLOOKUP(AD345,$P$34:$W$43,8))*(1-$U$23)*T337*VLOOKUP(AD345,P334:T343,5)</f>
        <v>5.9458372518644419E-4</v>
      </c>
      <c r="AE349" s="60">
        <f>SQRT($W$37*VLOOKUP(AE345,$P$34:$W$43,8))*(1-$V$23)*T337*VLOOKUP(AE345,P334:T343,5)</f>
        <v>3.2828055378789978E-4</v>
      </c>
      <c r="AF349" s="60">
        <f>SQRT($W$37*VLOOKUP(AF345,$P$34:$W$43,8))*(1-$W$23)*T337*VLOOKUP(AF345,P334:T343,5)</f>
        <v>2.6404956436545009E-3</v>
      </c>
      <c r="AG349" s="60">
        <f>SQRT($W$37*VLOOKUP(AG345,$P$34:$W$43,8))*(1-$X$23)*T337*VLOOKUP(AG345,P334:T343,5)</f>
        <v>1.5206795531665495E-3</v>
      </c>
      <c r="AH349" s="60">
        <f>SQRT($W$37*VLOOKUP(AH345,$P$34:$W$43,8))*(1-$Y$23)*T337*VLOOKUP(AH345,P334:T343,5)</f>
        <v>1.0157591681252747E-3</v>
      </c>
      <c r="AI349" s="87">
        <f>SQRT($W$37*VLOOKUP(AI345,$P$34:$W$43,8))*(1-$Z$23)*T337*VLOOKUP(AI345,P334:T343,5)</f>
        <v>1.390460322153566E-3</v>
      </c>
      <c r="AJ349" s="89">
        <f>$X$37*T337</f>
        <v>1.3054335108454312E-6</v>
      </c>
      <c r="AK349" s="59" t="s">
        <v>570</v>
      </c>
      <c r="AL349" s="60">
        <f>AL347-1</f>
        <v>-0.89137003216359012</v>
      </c>
      <c r="AM349" s="61"/>
      <c r="AN349" s="66"/>
      <c r="AO349" s="61"/>
      <c r="AP349" s="61"/>
      <c r="AQ349" s="50"/>
      <c r="AR349" s="65"/>
      <c r="AS349" s="65"/>
      <c r="AT349" s="65"/>
      <c r="AU349" s="65"/>
      <c r="AV349" s="81"/>
      <c r="AW349" s="59">
        <v>4</v>
      </c>
      <c r="AX349" s="61">
        <f t="shared" si="64"/>
        <v>0.25569541720662459</v>
      </c>
      <c r="AY349" s="61">
        <f>SUMPRODUCT(T334:T343,$BA$34:$BA$43)</f>
        <v>1.0005382124908713</v>
      </c>
      <c r="AZ349" s="68">
        <f>IF($AA$10,EXP((AX349/AL347)*(AU351-1)-LN(AU351-AL347)-AL346*(2*AY349/AL346-AX349/AL347)*LN((AU351+2.41421536*AL347)/(AU351-0.41421536*AL347))/(AL347*2.82842713)      ),1)</f>
        <v>0.2479108887999924</v>
      </c>
    </row>
    <row r="350" spans="16:52" x14ac:dyDescent="0.25">
      <c r="P350" s="78">
        <v>5</v>
      </c>
      <c r="Q350" s="60"/>
      <c r="R350" s="60"/>
      <c r="S350" s="60">
        <f>$Z$11*$BJ$38/AZ350</f>
        <v>1.8327382756681439E-2</v>
      </c>
      <c r="T350" s="61">
        <f>S350/S356</f>
        <v>1.8327842888592068E-2</v>
      </c>
      <c r="U350" s="62"/>
      <c r="V350" s="62"/>
      <c r="W350" s="60"/>
      <c r="X350" s="63"/>
      <c r="Y350" s="61"/>
      <c r="Z350" s="86">
        <f>SQRT($W$38*VLOOKUP(Z345,$P$34:$W$43,8))*(1-$Q$24)*T338*VLOOKUP(Z345,P334:T343,5)</f>
        <v>2.1246816899960002E-3</v>
      </c>
      <c r="AA350" s="60">
        <f>SQRT($W$38*VLOOKUP(AA345,$P$34:$W$43,8))*(1-$R$24)*T338*VLOOKUP(AA345,P334:T343,5)</f>
        <v>1.4116535270574846E-3</v>
      </c>
      <c r="AB350" s="60">
        <f>SQRT($W$38*VLOOKUP(AB345,$P$34:$W$43,8))*(1-$S$24)*T338*VLOOKUP(AB345,P334:T343,5)</f>
        <v>8.669968734227821E-4</v>
      </c>
      <c r="AC350" s="60">
        <f>SQRT($W$38*VLOOKUP(AC345,$P$34:$W$43,8))*(1-$T$24)*T338*VLOOKUP(AC345,P334:T343,5)</f>
        <v>5.9458372518644419E-4</v>
      </c>
      <c r="AD350" s="60">
        <f>SQRT($W$38*VLOOKUP(AD345,$P$34:$W$43,8))*(1-$U$24)*T338*VLOOKUP(AD345,P334:T343,5)</f>
        <v>5.836347260269356E-4</v>
      </c>
      <c r="AE350" s="60">
        <f>SQRT($W$38*VLOOKUP(AE345,$P$34:$W$43,8))*(1-$V$24)*T338*VLOOKUP(AE345,P334:T343,5)</f>
        <v>3.4812559954886169E-4</v>
      </c>
      <c r="AF350" s="60">
        <f>SQRT($W$38*VLOOKUP(AF345,$P$34:$W$43,8))*(1-$W$24)*T338*VLOOKUP(AF345,P334:T343,5)</f>
        <v>2.527240586206533E-3</v>
      </c>
      <c r="AG350" s="60">
        <f>SQRT($W$38*VLOOKUP(AG345,$P$34:$W$43,8))*(1-$X$24)*T338*VLOOKUP(AG345,P334:T343,5)</f>
        <v>1.5161891060860824E-3</v>
      </c>
      <c r="AH350" s="60">
        <f>SQRT($W$38*VLOOKUP(AH345,$P$34:$W$43,8))*(1-$Y$24)*T338*VLOOKUP(AH345,P334:T343,5)</f>
        <v>9.5017394615302725E-4</v>
      </c>
      <c r="AI350" s="87">
        <f>SQRT($W$38*VLOOKUP(AI345,$P$34:$W$43,8))*(1-$Z$24)*T338*VLOOKUP(AI345,P334:T343,5)</f>
        <v>1.5040774905386606E-3</v>
      </c>
      <c r="AJ350" s="89">
        <f>$X$38*T338</f>
        <v>1.3263953859278047E-6</v>
      </c>
      <c r="AK350" s="59" t="s">
        <v>571</v>
      </c>
      <c r="AL350" s="60">
        <f>AL346-3*AL347*AL347-2*AL347</f>
        <v>0.1480781481512492</v>
      </c>
      <c r="AM350" s="61" t="s">
        <v>584</v>
      </c>
      <c r="AN350" s="66" t="s">
        <v>585</v>
      </c>
      <c r="AO350" s="61">
        <f>AL353^2/AL354^3</f>
        <v>6.4199987471859892</v>
      </c>
      <c r="AP350" s="61"/>
      <c r="AQ350" s="50"/>
      <c r="AR350" s="65"/>
      <c r="AS350" s="65"/>
      <c r="AT350" s="65"/>
      <c r="AU350" s="65"/>
      <c r="AV350" s="81"/>
      <c r="AW350" s="59">
        <v>5</v>
      </c>
      <c r="AX350" s="61">
        <f t="shared" si="64"/>
        <v>0.25563778751671645</v>
      </c>
      <c r="AY350" s="61">
        <f>SUMPRODUCT(T334:T343,$BB$34:$BB$43)</f>
        <v>0.98266697894137367</v>
      </c>
      <c r="AZ350" s="68">
        <f>IF($AA$11,EXP((AX350/AL347)*(AU351-1)-LN(AU351-AL347)-AL346*(2*AY350/AL346-AX350/AL347)*LN((AU351+2.41421536*AL347)/(AU351-0.41421536*AL347))/(AL347*2.82842713)      ),1)</f>
        <v>0.2585638757115718</v>
      </c>
    </row>
    <row r="351" spans="16:52" x14ac:dyDescent="0.25">
      <c r="P351" s="78">
        <v>6</v>
      </c>
      <c r="Q351" s="60"/>
      <c r="R351" s="60"/>
      <c r="S351" s="60">
        <f>$Z$12*$BJ$39/AZ351</f>
        <v>8.6700383259941515E-3</v>
      </c>
      <c r="T351" s="61">
        <f>S351/S356</f>
        <v>8.6702559981709781E-3</v>
      </c>
      <c r="U351" s="62"/>
      <c r="V351" s="62"/>
      <c r="W351" s="60"/>
      <c r="X351" s="63"/>
      <c r="Y351" s="61"/>
      <c r="Z351" s="86">
        <f>SQRT($W$39*VLOOKUP(Z345,$P$34:$W$43,8))*(1-$Q$25)*T339*VLOOKUP(Z345,P334:T343,5)</f>
        <v>1.2707086896687075E-3</v>
      </c>
      <c r="AA351" s="60">
        <f>SQRT($W$39*VLOOKUP(AA345,$P$34:$W$43,8))*(1-$R$25)*T339*VLOOKUP(AA345,P334:T343,5)</f>
        <v>8.298930122104249E-4</v>
      </c>
      <c r="AB351" s="60">
        <f>SQRT($W$39*VLOOKUP(AB345,$P$34:$W$43,8))*(1-$S$25)*T339*VLOOKUP(AB345,P334:T343,5)</f>
        <v>4.9944162712750909E-4</v>
      </c>
      <c r="AC351" s="60">
        <f>SQRT($W$39*VLOOKUP(AC345,$P$34:$W$43,8))*(1-$T$25)*T339*VLOOKUP(AC345,P334:T343,5)</f>
        <v>3.2828055378789978E-4</v>
      </c>
      <c r="AD351" s="60">
        <f>SQRT($W$39*VLOOKUP(AD345,$P$34:$W$43,8))*(1-$U$25)*T339*VLOOKUP(AD345,P334:T343,5)</f>
        <v>3.4812559954886169E-4</v>
      </c>
      <c r="AE351" s="60">
        <f>SQRT($W$39*VLOOKUP(AE345,$P$34:$W$43,8))*(1-$V$25)*T339*VLOOKUP(AE345,P334:T343,5)</f>
        <v>2.076494554843559E-4</v>
      </c>
      <c r="AF351" s="60">
        <f>SQRT($W$39*VLOOKUP(AF345,$P$34:$W$43,8))*(1-$W$25)*T339*VLOOKUP(AF345,P334:T343,5)</f>
        <v>1.6642917044563553E-3</v>
      </c>
      <c r="AG351" s="60">
        <f>SQRT($W$39*VLOOKUP(AG345,$P$34:$W$43,8))*(1-$X$25)*T339*VLOOKUP(AG345,P334:T343,5)</f>
        <v>9.0211335532733013E-4</v>
      </c>
      <c r="AH351" s="60">
        <f>SQRT($W$39*VLOOKUP(AH345,$P$34:$W$43,8))*(1-$Y$25)*T339*VLOOKUP(AH345,P334:T343,5)</f>
        <v>5.5747701724570889E-4</v>
      </c>
      <c r="AI351" s="87">
        <f>SQRT($W$39*VLOOKUP(AI345,$P$34:$W$43,8))*(1-$Z$25)*T339*VLOOKUP(AI345,P334:T343,5)</f>
        <v>8.9714997208297247E-4</v>
      </c>
      <c r="AJ351" s="89">
        <f>$X$39*T339</f>
        <v>7.8057265046795636E-7</v>
      </c>
      <c r="AK351" s="59" t="s">
        <v>572</v>
      </c>
      <c r="AL351" s="60">
        <f>-1*AL346*AL347+AL347^2+AL347^3</f>
        <v>-3.044996371710524E-2</v>
      </c>
      <c r="AM351" s="61"/>
      <c r="AN351" s="66" t="s">
        <v>586</v>
      </c>
      <c r="AO351" s="61" t="e">
        <f>SQRT(1-AO350)/SQRT(AO350)*AL353/ABS(AL353)</f>
        <v>#NUM!</v>
      </c>
      <c r="AP351" s="61"/>
      <c r="AQ351" s="50"/>
      <c r="AR351" s="65"/>
      <c r="AS351" s="65"/>
      <c r="AT351" s="65" t="s">
        <v>589</v>
      </c>
      <c r="AU351" s="61">
        <f>AU346</f>
        <v>0.7478044286370753</v>
      </c>
      <c r="AV351" s="81"/>
      <c r="AW351" s="59">
        <v>6</v>
      </c>
      <c r="AX351" s="61">
        <f t="shared" si="64"/>
        <v>0.31801295394703216</v>
      </c>
      <c r="AY351" s="61">
        <f>SUMPRODUCT(T334:T343,$BC$34:$BC$43)</f>
        <v>1.2544844651677054</v>
      </c>
      <c r="AZ351" s="68">
        <f>IF($AA$12,EXP((AX351/AL347)*(AU351-1)-LN(AU351-AL347)-AL346*(2*AY351/AL346-AX351/AL347)*LN((AU351+2.41421536*AL347)/(AU351-0.41421536*AL347))/(AL347*2.82842713)      ),1)</f>
        <v>0.15450696413590015</v>
      </c>
    </row>
    <row r="352" spans="16:52" x14ac:dyDescent="0.25">
      <c r="P352" s="78">
        <v>7</v>
      </c>
      <c r="Q352" s="60"/>
      <c r="R352" s="60"/>
      <c r="S352" s="60">
        <f>$Z$13*$BJ$40/AZ352</f>
        <v>0.39262016143395123</v>
      </c>
      <c r="T352" s="61">
        <f>S352/S356</f>
        <v>0.39263001865510666</v>
      </c>
      <c r="U352" s="62"/>
      <c r="V352" s="62"/>
      <c r="W352" s="60"/>
      <c r="X352" s="63"/>
      <c r="Y352" s="61"/>
      <c r="Z352" s="86">
        <f>SQRT($W$40*VLOOKUP(Z345,$P$34:$W$43,8))*(1-$Q$26)*T340*VLOOKUP(Z345,P334:T343,5)</f>
        <v>1.0202200382250743E-2</v>
      </c>
      <c r="AA352" s="60">
        <f>SQRT($W$40*VLOOKUP(AA345,$P$34:$W$43,8))*(1-$R$26)*T340*VLOOKUP(AA345,P334:T343,5)</f>
        <v>6.422789335566362E-3</v>
      </c>
      <c r="AB352" s="60">
        <f>SQRT($W$40*VLOOKUP(AB345,$P$34:$W$43,8))*(1-$S$26)*T340*VLOOKUP(AB345,P334:T343,5)</f>
        <v>3.8003852744977525E-3</v>
      </c>
      <c r="AC352" s="60">
        <f>SQRT($W$40*VLOOKUP(AC345,$P$34:$W$43,8))*(1-$T$26)*T340*VLOOKUP(AC345,P334:T343,5)</f>
        <v>2.6404956436545009E-3</v>
      </c>
      <c r="AD352" s="60">
        <f>SQRT($W$40*VLOOKUP(AD345,$P$34:$W$43,8))*(1-$U$26)*T340*VLOOKUP(AD345,P334:T343,5)</f>
        <v>2.527240586206533E-3</v>
      </c>
      <c r="AE352" s="60">
        <f>SQRT($W$40*VLOOKUP(AE345,$P$34:$W$43,8))*(1-$V$26)*T340*VLOOKUP(AE345,P334:T343,5)</f>
        <v>1.6642917044563553E-3</v>
      </c>
      <c r="AF352" s="60">
        <f>SQRT($W$40*VLOOKUP(AF345,$P$34:$W$43,8))*(1-$W$26)*T340*VLOOKUP(AF345,P334:T343,5)</f>
        <v>1.3609987024460292E-2</v>
      </c>
      <c r="AG352" s="60">
        <f>SQRT($W$40*VLOOKUP(AG345,$P$34:$W$43,8))*(1-$X$26)*T340*VLOOKUP(AG345,P334:T343,5)</f>
        <v>8.4615504090296677E-3</v>
      </c>
      <c r="AH352" s="60">
        <f>SQRT($W$40*VLOOKUP(AH345,$P$34:$W$43,8))*(1-$Y$26)*T340*VLOOKUP(AH345,P334:T343,5)</f>
        <v>3.9656003981672228E-3</v>
      </c>
      <c r="AI352" s="87">
        <f>SQRT($W$40*VLOOKUP(AI345,$P$34:$W$43,8))*(1-$Z$26)*T340*VLOOKUP(AI345,P334:T343,5)</f>
        <v>6.6414777589798857E-3</v>
      </c>
      <c r="AJ352" s="89">
        <f>$X$40*T340</f>
        <v>9.4426872078709516E-6</v>
      </c>
      <c r="AK352" s="82"/>
      <c r="AL352" s="65"/>
      <c r="AM352" s="61"/>
      <c r="AN352" s="66" t="s">
        <v>587</v>
      </c>
      <c r="AO352" s="61" t="e">
        <f>IF(ATAN(AO351)&lt;0,ATAN(AO351)+PI(),ATAN(AO351))</f>
        <v>#NUM!</v>
      </c>
      <c r="AP352" s="61"/>
      <c r="AQ352" s="50"/>
      <c r="AR352" s="65"/>
      <c r="AS352" s="65"/>
      <c r="AT352" s="65"/>
      <c r="AU352" s="65"/>
      <c r="AV352" s="81"/>
      <c r="AW352" s="59">
        <v>7</v>
      </c>
      <c r="AX352" s="61">
        <f t="shared" si="64"/>
        <v>8.4952370925032716E-2</v>
      </c>
      <c r="AY352" s="61">
        <f>SUMPRODUCT(T334:T343,$BD$34:$BD$43)</f>
        <v>0.2212296442534652</v>
      </c>
      <c r="AZ352" s="68">
        <f>IF($AA$13,EXP((AX352/AL347)*(AU351-1)-LN(AU351-AL347)-AL346*(2*AY352/AL346-AX352/AL347)*LN((AU351+2.41421536*AL347)/(AU351-0.41421536*AL347))/(AL347*2.82842713)      ),1)</f>
        <v>1.1029635902569057</v>
      </c>
    </row>
    <row r="353" spans="16:52" x14ac:dyDescent="0.25">
      <c r="P353" s="78">
        <v>8</v>
      </c>
      <c r="Q353" s="60"/>
      <c r="R353" s="60"/>
      <c r="S353" s="60">
        <f>$Z$14*$BJ$41/AZ353</f>
        <v>0.1118014638859765</v>
      </c>
      <c r="T353" s="61">
        <f>S353/S356</f>
        <v>0.11180427080182871</v>
      </c>
      <c r="U353" s="62"/>
      <c r="V353" s="62"/>
      <c r="W353" s="60"/>
      <c r="X353" s="63"/>
      <c r="Y353" s="61"/>
      <c r="Z353" s="86">
        <f>SQRT($W$41*VLOOKUP(Z345,$P$34:$W$43,8))*(1-$Q$27)*T341*VLOOKUP(Z345,P334:T343,5)</f>
        <v>5.8454755867581873E-3</v>
      </c>
      <c r="AA353" s="60">
        <f>SQRT($W$41*VLOOKUP(AA345,$P$34:$W$43,8))*(1-$R$27)*T341*VLOOKUP(AA345,P334:T343,5)</f>
        <v>3.5923386438534398E-3</v>
      </c>
      <c r="AB353" s="60">
        <f>SQRT($W$41*VLOOKUP(AB345,$P$34:$W$43,8))*(1-$S$27)*T341*VLOOKUP(AB345,P334:T343,5)</f>
        <v>2.2244737184322098E-3</v>
      </c>
      <c r="AC353" s="60">
        <f>SQRT($W$41*VLOOKUP(AC345,$P$34:$W$43,8))*(1-$T$27)*T341*VLOOKUP(AC345,P334:T343,5)</f>
        <v>1.5206795531665495E-3</v>
      </c>
      <c r="AD353" s="60">
        <f>SQRT($W$41*VLOOKUP(AD345,$P$34:$W$43,8))*(1-$U$27)*T341*VLOOKUP(AD345,P334:T343,5)</f>
        <v>1.5161891060860824E-3</v>
      </c>
      <c r="AE353" s="60">
        <f>SQRT($W$41*VLOOKUP(AE345,$P$34:$W$43,8))*(1-$V$27)*T341*VLOOKUP(AE345,P334:T343,5)</f>
        <v>9.0211335532733024E-4</v>
      </c>
      <c r="AF353" s="60">
        <f>SQRT($W$41*VLOOKUP(AF345,$P$34:$W$43,8))*(1-$W$27)*T341*VLOOKUP(AF345,P334:T343,5)</f>
        <v>8.461550409029666E-3</v>
      </c>
      <c r="AG353" s="60">
        <f>SQRT($W$41*VLOOKUP(AG345,$P$34:$W$43,8))*(1-$X$27)*T341*VLOOKUP(AG345,P334:T343,5)</f>
        <v>5.0862801252638066E-3</v>
      </c>
      <c r="AH353" s="60">
        <f>SQRT($W$41*VLOOKUP(AH345,$P$34:$W$43,8))*(1-$Y$27)*T341*VLOOKUP(AH345,P334:T343,5)</f>
        <v>2.6577703079214551E-3</v>
      </c>
      <c r="AI353" s="87">
        <f>SQRT($W$41*VLOOKUP(AI345,$P$34:$W$43,8))*(1-$Z$27)*T341*VLOOKUP(AI345,P334:T343,5)</f>
        <v>4.1950744419130825E-3</v>
      </c>
      <c r="AJ353" s="89">
        <f>$X$41*T341</f>
        <v>2.982522846189219E-6</v>
      </c>
      <c r="AK353" s="59" t="s">
        <v>582</v>
      </c>
      <c r="AL353" s="61">
        <f>AL349*AL350/6-AL351/2-AL349^3/27</f>
        <v>1.9456971302953031E-2</v>
      </c>
      <c r="AM353" s="61"/>
      <c r="AN353" s="66" t="s">
        <v>573</v>
      </c>
      <c r="AO353" s="61" t="e">
        <f>2*SQRT(AL354)*COS(AO352/3)-AL349/3</f>
        <v>#NUM!</v>
      </c>
      <c r="AP353" s="69" t="e">
        <f>AO353^3+AL349*AO353^2+AL350*AO353+AL351</f>
        <v>#NUM!</v>
      </c>
      <c r="AQ353" s="50"/>
      <c r="AR353" s="65"/>
      <c r="AS353" s="65"/>
      <c r="AT353" s="65"/>
      <c r="AU353" s="65"/>
      <c r="AV353" s="81"/>
      <c r="AW353" s="59">
        <v>8</v>
      </c>
      <c r="AX353" s="61">
        <f t="shared" si="64"/>
        <v>9.4229912225680806E-2</v>
      </c>
      <c r="AY353" s="61">
        <f>SUMPRODUCT(T334:T343,$BE$34:$BE$43)</f>
        <v>0.46666637061113819</v>
      </c>
      <c r="AZ353" s="68">
        <f>IF($AA$14,EXP((AX353/AL347)*(AU351-1)-LN(AU351-AL347)-AL346*(2*AY353/AL346-AX353/AL347)*LN((AU351+2.41421536*AL347)/(AU351-0.41421536*AL347))/(AL347*2.82842713)      ),1)</f>
        <v>0.62966481989766143</v>
      </c>
    </row>
    <row r="354" spans="16:52" x14ac:dyDescent="0.25">
      <c r="P354" s="78">
        <v>9</v>
      </c>
      <c r="Q354" s="60"/>
      <c r="R354" s="60"/>
      <c r="S354" s="60">
        <f>$Z$15*$BJ$42/AZ354</f>
        <v>5.5503225317278526E-2</v>
      </c>
      <c r="T354" s="61">
        <f>S354/S356</f>
        <v>5.5504618795302663E-2</v>
      </c>
      <c r="U354" s="62"/>
      <c r="V354" s="62" t="s">
        <v>592</v>
      </c>
      <c r="W354" s="60"/>
      <c r="X354" s="63"/>
      <c r="Y354" s="61"/>
      <c r="Z354" s="86">
        <f>SQRT($W$42*VLOOKUP(Z345,$P$34:$W$43,8))*(1-$Q$28)*T342*VLOOKUP(Z345,P334:T343,5)</f>
        <v>3.4135281604991434E-3</v>
      </c>
      <c r="AA354" s="60">
        <f>SQRT($W$42*VLOOKUP(AA345,$P$34:$W$43,8))*(1-$R$28)*T342*VLOOKUP(AA345,P334:T343,5)</f>
        <v>2.1968818287600479E-3</v>
      </c>
      <c r="AB354" s="60">
        <f>SQRT($W$42*VLOOKUP(AB345,$P$34:$W$43,8))*(1-$S$28)*T342*VLOOKUP(AB345,P334:T343,5)</f>
        <v>1.3411725669262181E-3</v>
      </c>
      <c r="AC354" s="60">
        <f>SQRT($W$42*VLOOKUP(AC345,$P$34:$W$43,8))*(1-$T$28)*T342*VLOOKUP(AC345,P334:T343,5)</f>
        <v>1.0157591681252745E-3</v>
      </c>
      <c r="AD354" s="60">
        <f>SQRT($W$42*VLOOKUP(AD345,$P$34:$W$43,8))*(1-$U$28)*T342*VLOOKUP(AD345,P334:T343,5)</f>
        <v>9.5017394615302725E-4</v>
      </c>
      <c r="AE354" s="60">
        <f>SQRT($W$42*VLOOKUP(AE345,$P$34:$W$43,8))*(1-$V$28)*T342*VLOOKUP(AE345,P334:T343,5)</f>
        <v>5.5747701724570878E-4</v>
      </c>
      <c r="AF354" s="60">
        <f>SQRT($W$42*VLOOKUP(AF345,$P$34:$W$43,8))*(1-$W$28)*T342*VLOOKUP(AF345,P334:T343,5)</f>
        <v>3.9656003981672228E-3</v>
      </c>
      <c r="AG354" s="60">
        <f>SQRT($W$42*VLOOKUP(AG345,$P$34:$W$43,8))*(1-$X$28)*T342*VLOOKUP(AG345,P334:T343,5)</f>
        <v>2.6577703079214551E-3</v>
      </c>
      <c r="AH354" s="60">
        <f>SQRT($W$42*VLOOKUP(AH345,$P$34:$W$43,8))*(1-$Y$28)*T342*VLOOKUP(AH345,P334:T343,5)</f>
        <v>1.7046842830106314E-3</v>
      </c>
      <c r="AI354" s="87">
        <f>SQRT($W$42*VLOOKUP(AI345,$P$34:$W$43,8))*(1-$Z$28)*T342*VLOOKUP(AI345,P334:T343,5)</f>
        <v>2.5705237934430096E-3</v>
      </c>
      <c r="AJ354" s="89">
        <f>$X$42*T342</f>
        <v>1.4993386258797276E-6</v>
      </c>
      <c r="AK354" s="59" t="s">
        <v>558</v>
      </c>
      <c r="AL354" s="61">
        <f>AL349^2/9-AL350/3</f>
        <v>3.892289886506356E-2</v>
      </c>
      <c r="AM354" s="61"/>
      <c r="AN354" s="66" t="s">
        <v>574</v>
      </c>
      <c r="AO354" s="61" t="e">
        <f>2*SQRT(AL354)*COS((AO352+2*PI())/3)-AL349/3</f>
        <v>#NUM!</v>
      </c>
      <c r="AP354" s="69" t="e">
        <f>AO354^3+AO354^2*AL349+AO354*AL350+AL351</f>
        <v>#NUM!</v>
      </c>
      <c r="AQ354" s="50"/>
      <c r="AR354" s="65"/>
      <c r="AS354" s="50"/>
      <c r="AT354" s="65"/>
      <c r="AU354" s="65"/>
      <c r="AV354" s="81"/>
      <c r="AW354" s="59">
        <v>9</v>
      </c>
      <c r="AX354" s="61">
        <f t="shared" si="64"/>
        <v>9.5418812217132221E-2</v>
      </c>
      <c r="AY354" s="61">
        <f>SUMPRODUCT(T334:T343,$BF$34:$BF$43)</f>
        <v>0.53195754697403175</v>
      </c>
      <c r="AZ354" s="68">
        <f>IF($AA$15,EXP((AX354/AL347)*(AU351-1)-LN(AU351-AL347)-AL346*(2*AY354/AL346-AX354/AL347)*LN((AU351+2.41421536*AL347)/(AU351-0.41421536*AL347))/(AL347*2.82842713)      ),1)</f>
        <v>0.54102454678651746</v>
      </c>
    </row>
    <row r="355" spans="16:52" x14ac:dyDescent="0.25">
      <c r="P355" s="78">
        <v>10</v>
      </c>
      <c r="Q355" s="60"/>
      <c r="R355" s="60"/>
      <c r="S355" s="60">
        <f>$Z$16*$BJ$43/AZ355</f>
        <v>8.883804411814257E-2</v>
      </c>
      <c r="T355" s="61">
        <f>S355/S356</f>
        <v>8.8840274508565437E-2</v>
      </c>
      <c r="U355" s="62"/>
      <c r="V355" s="96">
        <f>ABS(S344-S356)</f>
        <v>2.2204460492503131E-16</v>
      </c>
      <c r="W355" s="60"/>
      <c r="X355" s="63"/>
      <c r="Y355" s="61"/>
      <c r="Z355" s="86">
        <f>SQRT($W$43*VLOOKUP(Z345,$P$34:$W$43,8))*(1-$Q$29)*T343*VLOOKUP(Z345,P334:T343,5)</f>
        <v>5.4985289687206331E-3</v>
      </c>
      <c r="AA355" s="60">
        <f>SQRT($W$43*VLOOKUP(AA345,$P$34:$W$43,8))*(1-$R$29)*T343*VLOOKUP(AA345,P334:T343,5)</f>
        <v>3.5815796400727163E-3</v>
      </c>
      <c r="AB355" s="60">
        <f>SQRT($W$43*VLOOKUP(AB345,$P$34:$W$43,8))*(1-$S$29)*T343*VLOOKUP(AB345,P334:T343,5)</f>
        <v>2.2170335475197741E-3</v>
      </c>
      <c r="AC355" s="60">
        <f>SQRT($W$43*VLOOKUP(AC345,$P$34:$W$43,8))*(1-$T$29)*T343*VLOOKUP(AC345,P334:T343,5)</f>
        <v>1.3904603221535662E-3</v>
      </c>
      <c r="AD355" s="60">
        <f>SQRT($W$43*VLOOKUP(AD345,$P$34:$W$43,8))*(1-$U$29)*T343*VLOOKUP(AD345,P334:T343,5)</f>
        <v>1.5040774905386606E-3</v>
      </c>
      <c r="AE355" s="60">
        <f>SQRT($W$43*VLOOKUP(AE345,$P$34:$W$43,8))*(1-$V$29)*T343*VLOOKUP(AE345,P334:T343,5)</f>
        <v>8.9714997208297247E-4</v>
      </c>
      <c r="AF355" s="60">
        <f>SQRT($W$43*VLOOKUP(AF345,$P$34:$W$43,8))*(1-$W$29)*T343*VLOOKUP(AF345,P334:T343,5)</f>
        <v>6.6414777589798857E-3</v>
      </c>
      <c r="AG355" s="60">
        <f>SQRT($W$43*VLOOKUP(AG345,$P$34:$W$43,8))*(1-$X$29)*T343*VLOOKUP(AG345,P334:T343,5)</f>
        <v>4.1950744419130825E-3</v>
      </c>
      <c r="AH355" s="60">
        <f>SQRT($W$43*VLOOKUP(AH345,$P$34:$W$43,8))*(1-$Y$29)*T343*VLOOKUP(AH345,P334:T343,5)</f>
        <v>2.5705237934430096E-3</v>
      </c>
      <c r="AI355" s="87">
        <f>SQRT($W$43*VLOOKUP(AI345,$P$34:$W$43,8))*(1-$Z$29)*T343*VLOOKUP(AI345,P334:T343,5)</f>
        <v>3.8761386131788683E-3</v>
      </c>
      <c r="AJ355" s="89">
        <f>$X$43*T343</f>
        <v>3.2226693650458997E-6</v>
      </c>
      <c r="AK355" s="59" t="s">
        <v>72</v>
      </c>
      <c r="AL355" s="63">
        <f>AL353^2-AL354^3</f>
        <v>3.1960584970454098E-4</v>
      </c>
      <c r="AM355" s="61"/>
      <c r="AN355" s="66" t="s">
        <v>575</v>
      </c>
      <c r="AO355" s="61" t="e">
        <f>2*SQRT(AL354)*COS((AO352+4*PI())/3)-AL349/3</f>
        <v>#NUM!</v>
      </c>
      <c r="AP355" s="69" t="e">
        <f>AO355^3+AO355^2*AL349+AL350*AO355+AL351</f>
        <v>#NUM!</v>
      </c>
      <c r="AQ355" s="50"/>
      <c r="AR355" s="65"/>
      <c r="AS355" s="50"/>
      <c r="AT355" s="65"/>
      <c r="AU355" s="65"/>
      <c r="AV355" s="81"/>
      <c r="AW355" s="59">
        <v>10</v>
      </c>
      <c r="AX355" s="61">
        <f t="shared" si="64"/>
        <v>0.12813543860615031</v>
      </c>
      <c r="AY355" s="61">
        <f>SUMPRODUCT(T334:T343,$BG$34:$BG$43)</f>
        <v>0.52807933077617752</v>
      </c>
      <c r="AZ355" s="68">
        <f>IF($AA$16,EXP((AX355/AL347)*(AU351-1)-LN(AU351-AL347)-AL346*(2*AY355/AL346-AX355/AL347)*LN((AU351+2.41421536*AL347)/(AU351-0.41421536*AL347))/(AL347*2.82842713)      ),1)</f>
        <v>0.58355083298260935</v>
      </c>
    </row>
    <row r="356" spans="16:52" x14ac:dyDescent="0.25">
      <c r="P356" s="79"/>
      <c r="Q356" s="71"/>
      <c r="R356" s="71"/>
      <c r="S356" s="94">
        <f>SUM(S346:S355)</f>
        <v>0.9999748943771819</v>
      </c>
      <c r="T356" s="72">
        <f>SUM(T346:T355)</f>
        <v>0.99999999999999989</v>
      </c>
      <c r="U356" s="73"/>
      <c r="V356" s="73"/>
      <c r="W356" s="73"/>
      <c r="X356" s="73"/>
      <c r="Y356" s="73"/>
      <c r="Z356" s="70"/>
      <c r="AA356" s="73"/>
      <c r="AB356" s="73"/>
      <c r="AC356" s="73"/>
      <c r="AD356" s="73"/>
      <c r="AE356" s="73"/>
      <c r="AF356" s="73"/>
      <c r="AG356" s="73"/>
      <c r="AH356" s="73"/>
      <c r="AI356" s="88">
        <f>SUM(Z346:AI355)</f>
        <v>0.27651787658045018</v>
      </c>
      <c r="AJ356" s="91">
        <f>SUM(AJ346:AJ355)</f>
        <v>3.0752912318455062E-5</v>
      </c>
      <c r="AK356" s="70"/>
      <c r="AL356" s="73"/>
      <c r="AM356" s="74"/>
      <c r="AN356" s="75"/>
      <c r="AO356" s="74"/>
      <c r="AP356" s="74"/>
      <c r="AQ356" s="76"/>
      <c r="AR356" s="73"/>
      <c r="AS356" s="76"/>
      <c r="AT356" s="73"/>
      <c r="AU356" s="73"/>
      <c r="AV356" s="80"/>
      <c r="AW356" s="70"/>
      <c r="AX356" s="73"/>
      <c r="AY356" s="73"/>
      <c r="AZ356" s="80"/>
    </row>
    <row r="357" spans="16:52" x14ac:dyDescent="0.25">
      <c r="P357" s="92">
        <f>P345+1</f>
        <v>27</v>
      </c>
      <c r="Q357" s="55"/>
      <c r="R357" s="55"/>
      <c r="S357" s="55"/>
      <c r="T357" s="55" t="s">
        <v>560</v>
      </c>
      <c r="U357" s="56"/>
      <c r="V357" s="56"/>
      <c r="W357" s="57"/>
      <c r="X357" s="57"/>
      <c r="Y357" s="57"/>
      <c r="Z357" s="54">
        <v>1</v>
      </c>
      <c r="AA357" s="55">
        <v>2</v>
      </c>
      <c r="AB357" s="55">
        <v>3</v>
      </c>
      <c r="AC357" s="55">
        <v>4</v>
      </c>
      <c r="AD357" s="55">
        <v>5</v>
      </c>
      <c r="AE357" s="55">
        <v>6</v>
      </c>
      <c r="AF357" s="55">
        <v>7</v>
      </c>
      <c r="AG357" s="55">
        <v>8</v>
      </c>
      <c r="AH357" s="55">
        <v>9</v>
      </c>
      <c r="AI357" s="58">
        <v>10</v>
      </c>
      <c r="AJ357" s="90"/>
      <c r="AK357" s="54"/>
      <c r="AL357" s="55"/>
      <c r="AM357" s="55"/>
      <c r="AN357" s="55"/>
      <c r="AO357" s="55"/>
      <c r="AP357" s="55"/>
      <c r="AQ357" s="55"/>
      <c r="AR357" s="55"/>
      <c r="AS357" s="55"/>
      <c r="AT357" s="55"/>
      <c r="AU357" s="55"/>
      <c r="AV357" s="58"/>
      <c r="AW357" s="54"/>
      <c r="AX357" s="55" t="s">
        <v>565</v>
      </c>
      <c r="AY357" s="55" t="s">
        <v>577</v>
      </c>
      <c r="AZ357" s="58" t="s">
        <v>590</v>
      </c>
    </row>
    <row r="358" spans="16:52" x14ac:dyDescent="0.25">
      <c r="P358" s="78">
        <v>1</v>
      </c>
      <c r="Q358" s="60"/>
      <c r="R358" s="60"/>
      <c r="S358" s="60">
        <f>$Z$7*$BJ$34/AZ358</f>
        <v>0.19915684959413441</v>
      </c>
      <c r="T358" s="61">
        <f>S358/S368</f>
        <v>0.19916184967641221</v>
      </c>
      <c r="U358" s="62"/>
      <c r="V358" s="62"/>
      <c r="W358" s="60"/>
      <c r="X358" s="63"/>
      <c r="Y358" s="61"/>
      <c r="Z358" s="86">
        <f>SQRT($W$34*VLOOKUP(Z357,$P$34:$W$43,8))*(1-$Q$20)*T346*VLOOKUP(Z357,P346:T355,5)</f>
        <v>8.1465190160618598E-3</v>
      </c>
      <c r="AA358" s="60">
        <f>SQRT($W$34*VLOOKUP(AA357,$P$34:$W$43,8))*(1-$R$20)*T346*VLOOKUP(AA357,P346:T355,5)</f>
        <v>5.2525624533199169E-3</v>
      </c>
      <c r="AB358" s="60">
        <f>SQRT($W$34*VLOOKUP(AB357,$P$34:$W$43,8))*(1-$S$20)*T346*VLOOKUP(AB357,P346:T355,5)</f>
        <v>3.169097259889943E-3</v>
      </c>
      <c r="AC358" s="60">
        <f>SQRT($W$34*VLOOKUP(AC357,$P$34:$W$43,8))*(1-$T$20)*T346*VLOOKUP(AC357,P346:T355,5)</f>
        <v>2.1909876949552536E-3</v>
      </c>
      <c r="AD358" s="60">
        <f>SQRT($W$34*VLOOKUP(AD357,$P$34:$W$43,8))*(1-$U$20)*T346*VLOOKUP(AD357,P346:T355,5)</f>
        <v>2.124681690356471E-3</v>
      </c>
      <c r="AE358" s="60">
        <f>SQRT($W$34*VLOOKUP(AE357,$P$34:$W$43,8))*(1-$V$20)*T346*VLOOKUP(AE357,P346:T355,5)</f>
        <v>1.2707086899674169E-3</v>
      </c>
      <c r="AF358" s="60">
        <f>SQRT($W$34*VLOOKUP(AF357,$P$34:$W$43,8))*(1-$W$20)*T346*VLOOKUP(AF357,P346:T355,5)</f>
        <v>1.0202200381448846E-2</v>
      </c>
      <c r="AG358" s="60">
        <f>SQRT($W$34*VLOOKUP(AG357,$P$34:$W$43,8))*(1-$X$20)*T346*VLOOKUP(AG357,P346:T355,5)</f>
        <v>5.8454755867784801E-3</v>
      </c>
      <c r="AH358" s="60">
        <f>SQRT($W$34*VLOOKUP(AH357,$P$34:$W$43,8))*(1-$Y$20)*T346*VLOOKUP(AH357,P346:T355,5)</f>
        <v>3.4135281606609159E-3</v>
      </c>
      <c r="AI358" s="87">
        <f>SQRT($W$34*VLOOKUP(AI357,$P$34:$W$43,8))*(1-$Z$20)*T346*VLOOKUP(AI357,P346:T355,5)</f>
        <v>5.4985289688836798E-3</v>
      </c>
      <c r="AJ358" s="89">
        <f>$X$34*T346</f>
        <v>5.3379038869197127E-6</v>
      </c>
      <c r="AK358" s="59" t="s">
        <v>69</v>
      </c>
      <c r="AL358" s="60">
        <f>$Q$44*AI368*100000/($T$3*$AE$9)^2</f>
        <v>0.40073949358875671</v>
      </c>
      <c r="AM358" s="65" t="s">
        <v>583</v>
      </c>
      <c r="AN358" s="66" t="s">
        <v>573</v>
      </c>
      <c r="AO358" s="61">
        <f>(AL365+SQRT(AL367))^(1/3)+(AL365-SQRT(AL367))^(1/3)-AL361/3</f>
        <v>0.74780442860874907</v>
      </c>
      <c r="AP358" s="63">
        <f>AO358^3+AL361*AO358^2+AL362*AO358+AL363</f>
        <v>4.8572257327350599E-17</v>
      </c>
      <c r="AQ358" s="65" t="s">
        <v>573</v>
      </c>
      <c r="AR358" s="61">
        <f>IF(AL367&gt;=0,AO358,AO365)</f>
        <v>0.74780442860874907</v>
      </c>
      <c r="AS358" s="61">
        <f>IF(AR358&lt;AR359,AR359,AR358)</f>
        <v>0.74780442860874907</v>
      </c>
      <c r="AT358" s="61">
        <f>AS358</f>
        <v>0.74780442860874907</v>
      </c>
      <c r="AU358" s="67">
        <f>IF(AT358&lt;AT359,AT359,AT358)</f>
        <v>0.74780442860874907</v>
      </c>
      <c r="AV358" s="81"/>
      <c r="AW358" s="59">
        <v>1</v>
      </c>
      <c r="AX358" s="61">
        <f>AX346</f>
        <v>9.4673405543509462E-2</v>
      </c>
      <c r="AY358" s="61">
        <f>SUMPRODUCT(T346:T355,$AX$34:$AX$43)</f>
        <v>0.34283521948039242</v>
      </c>
      <c r="AZ358" s="68">
        <f>IF($AA$7,EXP((AX358/AL359)*(AU363-1)-LN(AU363-AL359)-AL358*(2*AY358/AL358-AX358/AL359)*LN((AU363+2.41421536*AL359)/(AU363-0.41421536*AL359))/(AL359*2.82842713)      ),1)</f>
        <v>0.84423499280241565</v>
      </c>
    </row>
    <row r="359" spans="16:52" x14ac:dyDescent="0.25">
      <c r="P359" s="78">
        <v>2</v>
      </c>
      <c r="Q359" s="60"/>
      <c r="R359" s="60"/>
      <c r="S359" s="60">
        <f>$Z$8*$BJ$35/AZ359</f>
        <v>7.3921926706707441E-2</v>
      </c>
      <c r="T359" s="61">
        <f>S359/S368</f>
        <v>7.3923782609310942E-2</v>
      </c>
      <c r="U359" s="62"/>
      <c r="V359" s="62"/>
      <c r="W359" s="60"/>
      <c r="X359" s="63"/>
      <c r="Y359" s="61"/>
      <c r="Z359" s="86">
        <f>SQRT($W$35*VLOOKUP(Z357,$P$34:$W$43,8))*(1-$Q$21)*T347*VLOOKUP(Z357,P346:T355,5)</f>
        <v>5.2525624533199169E-3</v>
      </c>
      <c r="AA359" s="60">
        <f>SQRT($W$35*VLOOKUP(AA357,$P$34:$W$43,8))*(1-$R$21)*T347*VLOOKUP(AA357,P346:T355,5)</f>
        <v>3.3691083158017359E-3</v>
      </c>
      <c r="AB359" s="60">
        <f>SQRT($W$35*VLOOKUP(AB357,$P$34:$W$43,8))*(1-$S$21)*T347*VLOOKUP(AB357,P346:T355,5)</f>
        <v>2.0646769774998359E-3</v>
      </c>
      <c r="AC359" s="60">
        <f>SQRT($W$35*VLOOKUP(AC357,$P$34:$W$43,8))*(1-$T$21)*T347*VLOOKUP(AC357,P346:T355,5)</f>
        <v>1.290906209278096E-3</v>
      </c>
      <c r="AD359" s="60">
        <f>SQRT($W$35*VLOOKUP(AD357,$P$34:$W$43,8))*(1-$U$21)*T347*VLOOKUP(AD357,P346:T355,5)</f>
        <v>1.4116535274067391E-3</v>
      </c>
      <c r="AE359" s="60">
        <f>SQRT($W$35*VLOOKUP(AE357,$P$34:$W$43,8))*(1-$V$21)*T347*VLOOKUP(AE357,P346:T355,5)</f>
        <v>8.2989301247003396E-4</v>
      </c>
      <c r="AF359" s="60">
        <f>SQRT($W$35*VLOOKUP(AF357,$P$34:$W$43,8))*(1-$W$21)*T347*VLOOKUP(AF357,P346:T355,5)</f>
        <v>6.4227893355608967E-3</v>
      </c>
      <c r="AG359" s="60">
        <f>SQRT($W$35*VLOOKUP(AG357,$P$34:$W$43,8))*(1-$X$21)*T347*VLOOKUP(AG357,P346:T355,5)</f>
        <v>3.5923386441452125E-3</v>
      </c>
      <c r="AH359" s="60">
        <f>SQRT($W$35*VLOOKUP(AH357,$P$34:$W$43,8))*(1-$Y$21)*T347*VLOOKUP(AH357,P346:T355,5)</f>
        <v>2.1968818290349682E-3</v>
      </c>
      <c r="AI359" s="87">
        <f>SQRT($W$35*VLOOKUP(AI357,$P$34:$W$43,8))*(1-$Z$21)*T347*VLOOKUP(AI357,P346:T355,5)</f>
        <v>3.5815796404573851E-3</v>
      </c>
      <c r="AJ359" s="89">
        <f>$X$35*T347</f>
        <v>2.9902240552515818E-6</v>
      </c>
      <c r="AK359" s="59" t="s">
        <v>65</v>
      </c>
      <c r="AL359" s="60">
        <f>AJ368*$Q$44*100000/($T$3*$AE$9)</f>
        <v>0.10862996783902865</v>
      </c>
      <c r="AM359" s="61"/>
      <c r="AN359" s="66" t="s">
        <v>574</v>
      </c>
      <c r="AO359" s="66" t="e">
        <f>1/0</f>
        <v>#DIV/0!</v>
      </c>
      <c r="AP359" s="61"/>
      <c r="AQ359" s="65" t="s">
        <v>574</v>
      </c>
      <c r="AR359" s="66">
        <f>IF(AL367&gt;=0,0,AO366)</f>
        <v>0</v>
      </c>
      <c r="AS359" s="61">
        <f>IF(AR358&lt;AR359,AR358,AR359)</f>
        <v>0</v>
      </c>
      <c r="AT359" s="61">
        <f>IF(AS359&lt;AS360,AS360,AS359)</f>
        <v>0</v>
      </c>
      <c r="AU359" s="67">
        <f>IF(AT358&lt;AT359,AT358,AT359)</f>
        <v>0</v>
      </c>
      <c r="AV359" s="81"/>
      <c r="AW359" s="59">
        <v>2</v>
      </c>
      <c r="AX359" s="61">
        <f t="shared" ref="AX359:AX367" si="65">AX347</f>
        <v>0.14288378647094405</v>
      </c>
      <c r="AY359" s="61">
        <f>SUMPRODUCT(T346:T355,$AY$34:$AY$43)</f>
        <v>0.58837651707102157</v>
      </c>
      <c r="AZ359" s="68">
        <f>IF($AA$8,EXP((AX359/AL359)*(AU363-1)-LN(AU363-AL359)-AL358*(2*AY359/AL358-AX359/AL359)*LN((AU363+2.41421536*AL359)/(AU363-0.41421536*AL359))/(AL359*2.82842713)      ),1)</f>
        <v>0.52152857783609496</v>
      </c>
    </row>
    <row r="360" spans="16:52" x14ac:dyDescent="0.25">
      <c r="P360" s="78">
        <v>3</v>
      </c>
      <c r="Q360" s="60"/>
      <c r="R360" s="60"/>
      <c r="S360" s="60">
        <f>$Z$9*$BJ$36/AZ360</f>
        <v>3.3102124263069868E-2</v>
      </c>
      <c r="T360" s="61">
        <f>S360/S368</f>
        <v>3.3102955333380646E-2</v>
      </c>
      <c r="U360" s="62"/>
      <c r="V360" s="62"/>
      <c r="W360" s="60"/>
      <c r="X360" s="63"/>
      <c r="Y360" s="61"/>
      <c r="Z360" s="86">
        <f>SQRT($W$36*VLOOKUP(Z357,$P$34:$W$43,8))*(1-$Q$22)*T348*VLOOKUP(Z357,P346:T355,5)</f>
        <v>3.169097259889943E-3</v>
      </c>
      <c r="AA360" s="60">
        <f>SQRT($W$36*VLOOKUP(AA357,$P$34:$W$43,8))*(1-$R$22)*T348*VLOOKUP(AA357,P346:T355,5)</f>
        <v>2.0646769774998359E-3</v>
      </c>
      <c r="AB360" s="60">
        <f>SQRT($W$36*VLOOKUP(AB357,$P$34:$W$43,8))*(1-$S$22)*T348*VLOOKUP(AB357,P346:T355,5)</f>
        <v>1.2680758462553622E-3</v>
      </c>
      <c r="AC360" s="60">
        <f>SQRT($W$36*VLOOKUP(AC357,$P$34:$W$43,8))*(1-$T$22)*T348*VLOOKUP(AC357,P346:T355,5)</f>
        <v>8.7318415424396422E-4</v>
      </c>
      <c r="AD360" s="60">
        <f>SQRT($W$36*VLOOKUP(AD357,$P$34:$W$43,8))*(1-$U$22)*T348*VLOOKUP(AD357,P346:T355,5)</f>
        <v>8.6699687369725135E-4</v>
      </c>
      <c r="AE360" s="60">
        <f>SQRT($W$36*VLOOKUP(AE357,$P$34:$W$43,8))*(1-$V$22)*T348*VLOOKUP(AE357,P346:T355,5)</f>
        <v>4.994416273182903E-4</v>
      </c>
      <c r="AF360" s="60">
        <f>SQRT($W$36*VLOOKUP(AF357,$P$34:$W$43,8))*(1-$W$22)*T348*VLOOKUP(AF357,P346:T355,5)</f>
        <v>3.8003852747573786E-3</v>
      </c>
      <c r="AG360" s="60">
        <f>SQRT($W$36*VLOOKUP(AG357,$P$34:$W$43,8))*(1-$X$22)*T348*VLOOKUP(AG357,P346:T355,5)</f>
        <v>2.224473718766743E-3</v>
      </c>
      <c r="AH360" s="60">
        <f>SQRT($W$36*VLOOKUP(AH357,$P$34:$W$43,8))*(1-$Y$22)*T348*VLOOKUP(AH357,P346:T355,5)</f>
        <v>1.3411725671868182E-3</v>
      </c>
      <c r="AI360" s="87">
        <f>SQRT($W$36*VLOOKUP(AI357,$P$34:$W$43,8))*(1-$Z$22)*T348*VLOOKUP(AI357,P346:T355,5)</f>
        <v>2.2170335479112331E-3</v>
      </c>
      <c r="AJ360" s="89">
        <f>$X$36*T348</f>
        <v>1.8651647843948013E-6</v>
      </c>
      <c r="AK360" s="82"/>
      <c r="AL360" s="65"/>
      <c r="AM360" s="61"/>
      <c r="AN360" s="66" t="s">
        <v>575</v>
      </c>
      <c r="AO360" s="66" t="e">
        <f>1/0</f>
        <v>#DIV/0!</v>
      </c>
      <c r="AP360" s="61"/>
      <c r="AQ360" s="65" t="s">
        <v>575</v>
      </c>
      <c r="AR360" s="66">
        <f>IF(AL367&gt;=0,0,AO367)</f>
        <v>0</v>
      </c>
      <c r="AS360" s="61">
        <f>AR360</f>
        <v>0</v>
      </c>
      <c r="AT360" s="61">
        <f>IF(AS359&lt;AS360,AS359,AS360)</f>
        <v>0</v>
      </c>
      <c r="AU360" s="67">
        <f>AT360</f>
        <v>0</v>
      </c>
      <c r="AV360" s="81"/>
      <c r="AW360" s="59">
        <v>3</v>
      </c>
      <c r="AX360" s="61">
        <f t="shared" si="65"/>
        <v>0.1990278447156619</v>
      </c>
      <c r="AY360" s="61">
        <f>SUMPRODUCT(T346:T355,$AZ$34:$AZ$43)</f>
        <v>0.8022416290185701</v>
      </c>
      <c r="AZ360" s="68">
        <f>IF($AA$9,EXP((AX360/AL359)*(AU363-1)-LN(AU363-AL359)-AL358*(2*AY360/AL358-AX360/AL359)*LN((AU363+2.41421536*AL359)/(AU363-0.41421536*AL359))/(AL359*2.82842713)      ),1)</f>
        <v>0.35283743304972093</v>
      </c>
    </row>
    <row r="361" spans="16:52" x14ac:dyDescent="0.25">
      <c r="P361" s="78">
        <v>4</v>
      </c>
      <c r="Q361" s="60"/>
      <c r="R361" s="60"/>
      <c r="S361" s="60">
        <f>$Z$10*$BJ$37/AZ361</f>
        <v>1.8033677978992021E-2</v>
      </c>
      <c r="T361" s="61">
        <f>S361/S368</f>
        <v>1.8034130737076163E-2</v>
      </c>
      <c r="U361" s="62"/>
      <c r="V361" s="62"/>
      <c r="W361" s="60"/>
      <c r="X361" s="63"/>
      <c r="Y361" s="61"/>
      <c r="Z361" s="86">
        <f>SQRT($W$37*VLOOKUP(Z357,$P$34:$W$43,8))*(1-$Q$23)*T349*VLOOKUP(Z357,P346:T355,5)</f>
        <v>2.1909876949552541E-3</v>
      </c>
      <c r="AA361" s="60">
        <f>SQRT($W$37*VLOOKUP(AA357,$P$34:$W$43,8))*(1-$R$23)*T349*VLOOKUP(AA357,P346:T355,5)</f>
        <v>1.290906209278096E-3</v>
      </c>
      <c r="AB361" s="60">
        <f>SQRT($W$37*VLOOKUP(AB357,$P$34:$W$43,8))*(1-$S$23)*T349*VLOOKUP(AB357,P346:T355,5)</f>
        <v>8.7318415424396433E-4</v>
      </c>
      <c r="AC361" s="60">
        <f>SQRT($W$37*VLOOKUP(AC357,$P$34:$W$43,8))*(1-$T$23)*T349*VLOOKUP(AC357,P346:T355,5)</f>
        <v>6.0525382811095171E-4</v>
      </c>
      <c r="AD361" s="60">
        <f>SQRT($W$37*VLOOKUP(AD357,$P$34:$W$43,8))*(1-$U$23)*T349*VLOOKUP(AD357,P346:T355,5)</f>
        <v>5.9458372540727741E-4</v>
      </c>
      <c r="AE361" s="60">
        <f>SQRT($W$37*VLOOKUP(AE357,$P$34:$W$43,8))*(1-$V$23)*T349*VLOOKUP(AE357,P346:T355,5)</f>
        <v>3.2828055393130005E-4</v>
      </c>
      <c r="AF361" s="60">
        <f>SQRT($W$37*VLOOKUP(AF357,$P$34:$W$43,8))*(1-$W$23)*T349*VLOOKUP(AF357,P346:T355,5)</f>
        <v>2.6404956439796752E-3</v>
      </c>
      <c r="AG361" s="60">
        <f>SQRT($W$37*VLOOKUP(AG357,$P$34:$W$43,8))*(1-$X$23)*T349*VLOOKUP(AG357,P346:T355,5)</f>
        <v>1.5206795534786245E-3</v>
      </c>
      <c r="AH361" s="60">
        <f>SQRT($W$37*VLOOKUP(AH357,$P$34:$W$43,8))*(1-$Y$23)*T349*VLOOKUP(AH357,P346:T355,5)</f>
        <v>1.0157591683783418E-3</v>
      </c>
      <c r="AI361" s="87">
        <f>SQRT($W$37*VLOOKUP(AI357,$P$34:$W$43,8))*(1-$Z$23)*T349*VLOOKUP(AI357,P346:T355,5)</f>
        <v>1.3904603224753214E-3</v>
      </c>
      <c r="AJ361" s="89">
        <f>$X$37*T349</f>
        <v>1.3054335110872238E-6</v>
      </c>
      <c r="AK361" s="59" t="s">
        <v>570</v>
      </c>
      <c r="AL361" s="60">
        <f>AL359-1</f>
        <v>-0.89137003216097133</v>
      </c>
      <c r="AM361" s="61"/>
      <c r="AN361" s="66"/>
      <c r="AO361" s="61"/>
      <c r="AP361" s="61"/>
      <c r="AQ361" s="50"/>
      <c r="AR361" s="65"/>
      <c r="AS361" s="65"/>
      <c r="AT361" s="65"/>
      <c r="AU361" s="65"/>
      <c r="AV361" s="81"/>
      <c r="AW361" s="59">
        <v>4</v>
      </c>
      <c r="AX361" s="61">
        <f t="shared" si="65"/>
        <v>0.25569541720662459</v>
      </c>
      <c r="AY361" s="61">
        <f>SUMPRODUCT(T346:T355,$BA$34:$BA$43)</f>
        <v>1.0005382125276547</v>
      </c>
      <c r="AZ361" s="68">
        <f>IF($AA$10,EXP((AX361/AL359)*(AU363-1)-LN(AU363-AL359)-AL358*(2*AY361/AL358-AX361/AL359)*LN((AU363+2.41421536*AL359)/(AU363-0.41421536*AL359))/(AL359*2.82842713)      ),1)</f>
        <v>0.24791088878064135</v>
      </c>
    </row>
    <row r="362" spans="16:52" x14ac:dyDescent="0.25">
      <c r="P362" s="78">
        <v>5</v>
      </c>
      <c r="Q362" s="60"/>
      <c r="R362" s="60"/>
      <c r="S362" s="60">
        <f>$Z$11*$BJ$38/AZ362</f>
        <v>1.8327382758119504E-2</v>
      </c>
      <c r="T362" s="61">
        <f>S362/S368</f>
        <v>1.8327842890030178E-2</v>
      </c>
      <c r="U362" s="62"/>
      <c r="V362" s="62"/>
      <c r="W362" s="60"/>
      <c r="X362" s="63"/>
      <c r="Y362" s="61"/>
      <c r="Z362" s="86">
        <f>SQRT($W$38*VLOOKUP(Z357,$P$34:$W$43,8))*(1-$Q$24)*T350*VLOOKUP(Z357,P346:T355,5)</f>
        <v>2.124681690356471E-3</v>
      </c>
      <c r="AA362" s="60">
        <f>SQRT($W$38*VLOOKUP(AA357,$P$34:$W$43,8))*(1-$R$24)*T350*VLOOKUP(AA357,P346:T355,5)</f>
        <v>1.4116535274067391E-3</v>
      </c>
      <c r="AB362" s="60">
        <f>SQRT($W$38*VLOOKUP(AB357,$P$34:$W$43,8))*(1-$S$24)*T350*VLOOKUP(AB357,P346:T355,5)</f>
        <v>8.6699687369725135E-4</v>
      </c>
      <c r="AC362" s="60">
        <f>SQRT($W$38*VLOOKUP(AC357,$P$34:$W$43,8))*(1-$T$24)*T350*VLOOKUP(AC357,P346:T355,5)</f>
        <v>5.9458372540727731E-4</v>
      </c>
      <c r="AD362" s="60">
        <f>SQRT($W$38*VLOOKUP(AD357,$P$34:$W$43,8))*(1-$U$24)*T350*VLOOKUP(AD357,P346:T355,5)</f>
        <v>5.8363472624426717E-4</v>
      </c>
      <c r="AE362" s="60">
        <f>SQRT($W$38*VLOOKUP(AE357,$P$34:$W$43,8))*(1-$V$24)*T350*VLOOKUP(AE357,P346:T355,5)</f>
        <v>3.4812559970126772E-4</v>
      </c>
      <c r="AF362" s="60">
        <f>SQRT($W$38*VLOOKUP(AF357,$P$34:$W$43,8))*(1-$W$24)*T350*VLOOKUP(AF357,P346:T355,5)</f>
        <v>2.5272405865202066E-3</v>
      </c>
      <c r="AG362" s="60">
        <f>SQRT($W$38*VLOOKUP(AG357,$P$34:$W$43,8))*(1-$X$24)*T350*VLOOKUP(AG357,P346:T355,5)</f>
        <v>1.5161891063987037E-3</v>
      </c>
      <c r="AH362" s="60">
        <f>SQRT($W$38*VLOOKUP(AH357,$P$34:$W$43,8))*(1-$Y$24)*T350*VLOOKUP(AH357,P346:T355,5)</f>
        <v>9.5017394639067417E-4</v>
      </c>
      <c r="AI362" s="87">
        <f>SQRT($W$38*VLOOKUP(AI357,$P$34:$W$43,8))*(1-$Z$24)*T350*VLOOKUP(AI357,P346:T355,5)</f>
        <v>1.5040774908881629E-3</v>
      </c>
      <c r="AJ362" s="89">
        <f>$X$38*T350</f>
        <v>1.3263953861747636E-6</v>
      </c>
      <c r="AK362" s="59" t="s">
        <v>571</v>
      </c>
      <c r="AL362" s="60">
        <f>AL358-3*AL359*AL359-2*AL359</f>
        <v>0.14807814817257425</v>
      </c>
      <c r="AM362" s="61" t="s">
        <v>584</v>
      </c>
      <c r="AN362" s="66" t="s">
        <v>585</v>
      </c>
      <c r="AO362" s="61">
        <f>AL365^2/AL366^3</f>
        <v>6.4199987499006843</v>
      </c>
      <c r="AP362" s="61"/>
      <c r="AQ362" s="50"/>
      <c r="AR362" s="65"/>
      <c r="AS362" s="65"/>
      <c r="AT362" s="65"/>
      <c r="AU362" s="65"/>
      <c r="AV362" s="81"/>
      <c r="AW362" s="59">
        <v>5</v>
      </c>
      <c r="AX362" s="61">
        <f t="shared" si="65"/>
        <v>0.25563778751671645</v>
      </c>
      <c r="AY362" s="61">
        <f>SUMPRODUCT(T346:T355,$BB$34:$BB$43)</f>
        <v>0.98266697897888478</v>
      </c>
      <c r="AZ362" s="68">
        <f>IF($AA$11,EXP((AX362/AL359)*(AU363-1)-LN(AU363-AL359)-AL358*(2*AY362/AL358-AX362/AL359)*LN((AU363+2.41421536*AL359)/(AU363-0.41421536*AL359))/(AL359*2.82842713)      ),1)</f>
        <v>0.25856387569128347</v>
      </c>
    </row>
    <row r="363" spans="16:52" x14ac:dyDescent="0.25">
      <c r="P363" s="78">
        <v>6</v>
      </c>
      <c r="Q363" s="60"/>
      <c r="R363" s="60"/>
      <c r="S363" s="60">
        <f>$Z$12*$BJ$39/AZ363</f>
        <v>8.6700383269134595E-3</v>
      </c>
      <c r="T363" s="61">
        <f>S363/S368</f>
        <v>8.6702559990903122E-3</v>
      </c>
      <c r="U363" s="62"/>
      <c r="V363" s="62"/>
      <c r="W363" s="60"/>
      <c r="X363" s="63"/>
      <c r="Y363" s="61"/>
      <c r="Z363" s="86">
        <f>SQRT($W$39*VLOOKUP(Z357,$P$34:$W$43,8))*(1-$Q$25)*T351*VLOOKUP(Z357,P346:T355,5)</f>
        <v>1.2707086899674167E-3</v>
      </c>
      <c r="AA363" s="60">
        <f>SQRT($W$39*VLOOKUP(AA357,$P$34:$W$43,8))*(1-$R$25)*T351*VLOOKUP(AA357,P346:T355,5)</f>
        <v>8.2989301247003385E-4</v>
      </c>
      <c r="AB363" s="60">
        <f>SQRT($W$39*VLOOKUP(AB357,$P$34:$W$43,8))*(1-$S$25)*T351*VLOOKUP(AB357,P346:T355,5)</f>
        <v>4.994416273182903E-4</v>
      </c>
      <c r="AC363" s="60">
        <f>SQRT($W$39*VLOOKUP(AC357,$P$34:$W$43,8))*(1-$T$25)*T351*VLOOKUP(AC357,P346:T355,5)</f>
        <v>3.2828055393130005E-4</v>
      </c>
      <c r="AD363" s="60">
        <f>SQRT($W$39*VLOOKUP(AD357,$P$34:$W$43,8))*(1-$U$25)*T351*VLOOKUP(AD357,P346:T355,5)</f>
        <v>3.4812559970126767E-4</v>
      </c>
      <c r="AE363" s="60">
        <f>SQRT($W$39*VLOOKUP(AE357,$P$34:$W$43,8))*(1-$V$25)*T351*VLOOKUP(AE357,P346:T355,5)</f>
        <v>2.0764945558884607E-4</v>
      </c>
      <c r="AF363" s="60">
        <f>SQRT($W$39*VLOOKUP(AF357,$P$34:$W$43,8))*(1-$W$25)*T351*VLOOKUP(AF357,P346:T355,5)</f>
        <v>1.6642917047717904E-3</v>
      </c>
      <c r="AG363" s="60">
        <f>SQRT($W$39*VLOOKUP(AG357,$P$34:$W$43,8))*(1-$X$25)*T351*VLOOKUP(AG357,P346:T355,5)</f>
        <v>9.0211335557234703E-4</v>
      </c>
      <c r="AH363" s="60">
        <f>SQRT($W$39*VLOOKUP(AH357,$P$34:$W$43,8))*(1-$Y$25)*T351*VLOOKUP(AH357,P346:T355,5)</f>
        <v>5.5747701742160584E-4</v>
      </c>
      <c r="AI363" s="87">
        <f>SQRT($W$39*VLOOKUP(AI357,$P$34:$W$43,8))*(1-$Z$25)*T351*VLOOKUP(AI357,P346:T355,5)</f>
        <v>8.9714997235012975E-4</v>
      </c>
      <c r="AJ363" s="89">
        <f>$X$39*T351</f>
        <v>7.8057265066435027E-7</v>
      </c>
      <c r="AK363" s="59" t="s">
        <v>572</v>
      </c>
      <c r="AL363" s="60">
        <f>-1*AL358*AL359+AL359^2+AL359^3</f>
        <v>-3.0449963720563931E-2</v>
      </c>
      <c r="AM363" s="61"/>
      <c r="AN363" s="66" t="s">
        <v>586</v>
      </c>
      <c r="AO363" s="61" t="e">
        <f>SQRT(1-AO362)/SQRT(AO362)*AL365/ABS(AL365)</f>
        <v>#NUM!</v>
      </c>
      <c r="AP363" s="61"/>
      <c r="AQ363" s="50"/>
      <c r="AR363" s="65"/>
      <c r="AS363" s="65"/>
      <c r="AT363" s="65" t="s">
        <v>589</v>
      </c>
      <c r="AU363" s="61">
        <f>AU358</f>
        <v>0.74780442860874907</v>
      </c>
      <c r="AV363" s="81"/>
      <c r="AW363" s="59">
        <v>6</v>
      </c>
      <c r="AX363" s="61">
        <f t="shared" si="65"/>
        <v>0.31801295394703216</v>
      </c>
      <c r="AY363" s="61">
        <f>SUMPRODUCT(T346:T355,$BC$34:$BC$43)</f>
        <v>1.2544844652119325</v>
      </c>
      <c r="AZ363" s="68">
        <f>IF($AA$12,EXP((AX363/AL359)*(AU363-1)-LN(AU363-AL359)-AL358*(2*AY363/AL358-AX363/AL359)*LN((AU363+2.41421536*AL359)/(AU363-0.41421536*AL359))/(AL359*2.82842713)      ),1)</f>
        <v>0.15450696411951736</v>
      </c>
    </row>
    <row r="364" spans="16:52" x14ac:dyDescent="0.25">
      <c r="P364" s="78">
        <v>7</v>
      </c>
      <c r="Q364" s="60"/>
      <c r="R364" s="60"/>
      <c r="S364" s="60">
        <f>$Z$13*$BJ$40/AZ364</f>
        <v>0.39262016142368072</v>
      </c>
      <c r="T364" s="61">
        <f>S364/S368</f>
        <v>0.39263001864483604</v>
      </c>
      <c r="U364" s="62"/>
      <c r="V364" s="62"/>
      <c r="W364" s="60"/>
      <c r="X364" s="63"/>
      <c r="Y364" s="61"/>
      <c r="Z364" s="86">
        <f>SQRT($W$40*VLOOKUP(Z357,$P$34:$W$43,8))*(1-$Q$26)*T352*VLOOKUP(Z357,P346:T355,5)</f>
        <v>1.0202200381448846E-2</v>
      </c>
      <c r="AA364" s="60">
        <f>SQRT($W$40*VLOOKUP(AA357,$P$34:$W$43,8))*(1-$R$26)*T352*VLOOKUP(AA357,P346:T355,5)</f>
        <v>6.4227893355608967E-3</v>
      </c>
      <c r="AB364" s="60">
        <f>SQRT($W$40*VLOOKUP(AB357,$P$34:$W$43,8))*(1-$S$26)*T352*VLOOKUP(AB357,P346:T355,5)</f>
        <v>3.8003852747573786E-3</v>
      </c>
      <c r="AC364" s="60">
        <f>SQRT($W$40*VLOOKUP(AC357,$P$34:$W$43,8))*(1-$T$26)*T352*VLOOKUP(AC357,P346:T355,5)</f>
        <v>2.6404956439796752E-3</v>
      </c>
      <c r="AD364" s="60">
        <f>SQRT($W$40*VLOOKUP(AD357,$P$34:$W$43,8))*(1-$U$26)*T352*VLOOKUP(AD357,P346:T355,5)</f>
        <v>2.5272405865202061E-3</v>
      </c>
      <c r="AE364" s="60">
        <f>SQRT($W$40*VLOOKUP(AE357,$P$34:$W$43,8))*(1-$V$26)*T352*VLOOKUP(AE357,P346:T355,5)</f>
        <v>1.6642917047717904E-3</v>
      </c>
      <c r="AF364" s="60">
        <f>SQRT($W$40*VLOOKUP(AF357,$P$34:$W$43,8))*(1-$W$26)*T352*VLOOKUP(AF357,P346:T355,5)</f>
        <v>1.3609987022770718E-2</v>
      </c>
      <c r="AG364" s="60">
        <f>SQRT($W$40*VLOOKUP(AG357,$P$34:$W$43,8))*(1-$X$26)*T352*VLOOKUP(AG357,P346:T355,5)</f>
        <v>8.4615504086736869E-3</v>
      </c>
      <c r="AH364" s="60">
        <f>SQRT($W$40*VLOOKUP(AH357,$P$34:$W$43,8))*(1-$Y$26)*T352*VLOOKUP(AH357,P346:T355,5)</f>
        <v>3.965600398174559E-3</v>
      </c>
      <c r="AI364" s="87">
        <f>SQRT($W$40*VLOOKUP(AI357,$P$34:$W$43,8))*(1-$Z$26)*T352*VLOOKUP(AI357,P346:T355,5)</f>
        <v>6.641477758874359E-3</v>
      </c>
      <c r="AJ364" s="89">
        <f>$X$40*T352</f>
        <v>9.4426872072848336E-6</v>
      </c>
      <c r="AK364" s="82"/>
      <c r="AL364" s="65"/>
      <c r="AM364" s="61"/>
      <c r="AN364" s="66" t="s">
        <v>587</v>
      </c>
      <c r="AO364" s="61" t="e">
        <f>IF(ATAN(AO363)&lt;0,ATAN(AO363)+PI(),ATAN(AO363))</f>
        <v>#NUM!</v>
      </c>
      <c r="AP364" s="61"/>
      <c r="AQ364" s="50"/>
      <c r="AR364" s="65"/>
      <c r="AS364" s="65"/>
      <c r="AT364" s="65"/>
      <c r="AU364" s="65"/>
      <c r="AV364" s="81"/>
      <c r="AW364" s="59">
        <v>7</v>
      </c>
      <c r="AX364" s="61">
        <f t="shared" si="65"/>
        <v>8.4952370925032716E-2</v>
      </c>
      <c r="AY364" s="61">
        <f>SUMPRODUCT(T346:T355,$BD$34:$BD$43)</f>
        <v>0.22122964426078495</v>
      </c>
      <c r="AZ364" s="68">
        <f>IF($AA$13,EXP((AX364/AL359)*(AU363-1)-LN(AU363-AL359)-AL358*(2*AY364/AL358-AX364/AL359)*LN((AU363+2.41421536*AL359)/(AU363-0.41421536*AL359))/(AL359*2.82842713)      ),1)</f>
        <v>1.102963590285758</v>
      </c>
    </row>
    <row r="365" spans="16:52" x14ac:dyDescent="0.25">
      <c r="P365" s="78">
        <v>8</v>
      </c>
      <c r="Q365" s="60"/>
      <c r="R365" s="60"/>
      <c r="S365" s="60">
        <f>$Z$14*$BJ$41/AZ365</f>
        <v>0.11180146388691886</v>
      </c>
      <c r="T365" s="61">
        <f>S365/S368</f>
        <v>0.11180427080277112</v>
      </c>
      <c r="U365" s="62"/>
      <c r="V365" s="62"/>
      <c r="W365" s="60"/>
      <c r="X365" s="63"/>
      <c r="Y365" s="61"/>
      <c r="Z365" s="86">
        <f>SQRT($W$41*VLOOKUP(Z357,$P$34:$W$43,8))*(1-$Q$27)*T353*VLOOKUP(Z357,P346:T355,5)</f>
        <v>5.8454755867784801E-3</v>
      </c>
      <c r="AA365" s="60">
        <f>SQRT($W$41*VLOOKUP(AA357,$P$34:$W$43,8))*(1-$R$27)*T353*VLOOKUP(AA357,P346:T355,5)</f>
        <v>3.5923386441452125E-3</v>
      </c>
      <c r="AB365" s="60">
        <f>SQRT($W$41*VLOOKUP(AB357,$P$34:$W$43,8))*(1-$S$27)*T353*VLOOKUP(AB357,P346:T355,5)</f>
        <v>2.224473718766743E-3</v>
      </c>
      <c r="AC365" s="60">
        <f>SQRT($W$41*VLOOKUP(AC357,$P$34:$W$43,8))*(1-$T$27)*T353*VLOOKUP(AC357,P346:T355,5)</f>
        <v>1.5206795534786247E-3</v>
      </c>
      <c r="AD365" s="60">
        <f>SQRT($W$41*VLOOKUP(AD357,$P$34:$W$43,8))*(1-$U$27)*T353*VLOOKUP(AD357,P346:T355,5)</f>
        <v>1.5161891063987037E-3</v>
      </c>
      <c r="AE365" s="60">
        <f>SQRT($W$41*VLOOKUP(AE357,$P$34:$W$43,8))*(1-$V$27)*T353*VLOOKUP(AE357,P346:T355,5)</f>
        <v>9.0211335557234713E-4</v>
      </c>
      <c r="AF365" s="60">
        <f>SQRT($W$41*VLOOKUP(AF357,$P$34:$W$43,8))*(1-$W$27)*T353*VLOOKUP(AF357,P346:T355,5)</f>
        <v>8.4615504086736869E-3</v>
      </c>
      <c r="AG365" s="60">
        <f>SQRT($W$41*VLOOKUP(AG357,$P$34:$W$43,8))*(1-$X$27)*T353*VLOOKUP(AG357,P346:T355,5)</f>
        <v>5.0862801254672671E-3</v>
      </c>
      <c r="AH365" s="60">
        <f>SQRT($W$41*VLOOKUP(AH357,$P$34:$W$43,8))*(1-$Y$27)*T353*VLOOKUP(AH357,P346:T355,5)</f>
        <v>2.6577703081445002E-3</v>
      </c>
      <c r="AI365" s="87">
        <f>SQRT($W$41*VLOOKUP(AI357,$P$34:$W$43,8))*(1-$Z$27)*T353*VLOOKUP(AI357,P346:T355,5)</f>
        <v>4.1950744421907242E-3</v>
      </c>
      <c r="AJ365" s="89">
        <f>$X$41*T353</f>
        <v>2.9825228462488717E-6</v>
      </c>
      <c r="AK365" s="59" t="s">
        <v>582</v>
      </c>
      <c r="AL365" s="61">
        <f>AL361*AL362/6-AL363/2-AL361^3/27</f>
        <v>1.9456971301347731E-2</v>
      </c>
      <c r="AM365" s="61"/>
      <c r="AN365" s="66" t="s">
        <v>573</v>
      </c>
      <c r="AO365" s="61" t="e">
        <f>2*SQRT(AL366)*COS(AO364/3)-AL361/3</f>
        <v>#NUM!</v>
      </c>
      <c r="AP365" s="69" t="e">
        <f>AO365^3+AL361*AO365^2+AL362*AO365+AL363</f>
        <v>#NUM!</v>
      </c>
      <c r="AQ365" s="50"/>
      <c r="AR365" s="65"/>
      <c r="AS365" s="65"/>
      <c r="AT365" s="65"/>
      <c r="AU365" s="65"/>
      <c r="AV365" s="81"/>
      <c r="AW365" s="59">
        <v>8</v>
      </c>
      <c r="AX365" s="61">
        <f t="shared" si="65"/>
        <v>9.4229912225680806E-2</v>
      </c>
      <c r="AY365" s="61">
        <f>SUMPRODUCT(T346:T355,$BE$34:$BE$43)</f>
        <v>0.46666637062597227</v>
      </c>
      <c r="AZ365" s="68">
        <f>IF($AA$14,EXP((AX365/AL359)*(AU363-1)-LN(AU363-AL359)-AL358*(2*AY365/AL358-AX365/AL359)*LN((AU363+2.41421536*AL359)/(AU363-0.41421536*AL359))/(AL359*2.82842713)      ),1)</f>
        <v>0.62966481989235412</v>
      </c>
    </row>
    <row r="366" spans="16:52" x14ac:dyDescent="0.25">
      <c r="P366" s="78">
        <v>9</v>
      </c>
      <c r="Q366" s="60"/>
      <c r="R366" s="60"/>
      <c r="S366" s="60">
        <f>$Z$15*$BJ$42/AZ366</f>
        <v>5.5503225318773705E-2</v>
      </c>
      <c r="T366" s="61">
        <f>S366/S368</f>
        <v>5.5504618796797897E-2</v>
      </c>
      <c r="U366" s="62"/>
      <c r="V366" s="62" t="s">
        <v>592</v>
      </c>
      <c r="W366" s="60"/>
      <c r="X366" s="63"/>
      <c r="Y366" s="61"/>
      <c r="Z366" s="86">
        <f>SQRT($W$42*VLOOKUP(Z357,$P$34:$W$43,8))*(1-$Q$28)*T354*VLOOKUP(Z357,P346:T355,5)</f>
        <v>3.4135281606609163E-3</v>
      </c>
      <c r="AA366" s="60">
        <f>SQRT($W$42*VLOOKUP(AA357,$P$34:$W$43,8))*(1-$R$28)*T354*VLOOKUP(AA357,P346:T355,5)</f>
        <v>2.1968818290349682E-3</v>
      </c>
      <c r="AB366" s="60">
        <f>SQRT($W$42*VLOOKUP(AB357,$P$34:$W$43,8))*(1-$S$28)*T354*VLOOKUP(AB357,P346:T355,5)</f>
        <v>1.3411725671868182E-3</v>
      </c>
      <c r="AC366" s="60">
        <f>SQRT($W$42*VLOOKUP(AC357,$P$34:$W$43,8))*(1-$T$28)*T354*VLOOKUP(AC357,P346:T355,5)</f>
        <v>1.0157591683783418E-3</v>
      </c>
      <c r="AD366" s="60">
        <f>SQRT($W$42*VLOOKUP(AD357,$P$34:$W$43,8))*(1-$U$28)*T354*VLOOKUP(AD357,P346:T355,5)</f>
        <v>9.5017394639067428E-4</v>
      </c>
      <c r="AE366" s="60">
        <f>SQRT($W$42*VLOOKUP(AE357,$P$34:$W$43,8))*(1-$V$28)*T354*VLOOKUP(AE357,P346:T355,5)</f>
        <v>5.5747701742160584E-4</v>
      </c>
      <c r="AF366" s="60">
        <f>SQRT($W$42*VLOOKUP(AF357,$P$34:$W$43,8))*(1-$W$28)*T354*VLOOKUP(AF357,P346:T355,5)</f>
        <v>3.965600398174559E-3</v>
      </c>
      <c r="AG366" s="60">
        <f>SQRT($W$42*VLOOKUP(AG357,$P$34:$W$43,8))*(1-$X$28)*T354*VLOOKUP(AG357,P346:T355,5)</f>
        <v>2.6577703081445002E-3</v>
      </c>
      <c r="AH366" s="60">
        <f>SQRT($W$42*VLOOKUP(AH357,$P$34:$W$43,8))*(1-$Y$28)*T354*VLOOKUP(AH357,P346:T355,5)</f>
        <v>1.7046842832285618E-3</v>
      </c>
      <c r="AI366" s="87">
        <f>SQRT($W$42*VLOOKUP(AI357,$P$34:$W$43,8))*(1-$Z$28)*T354*VLOOKUP(AI357,P346:T355,5)</f>
        <v>2.5705237937260319E-3</v>
      </c>
      <c r="AJ366" s="89">
        <f>$X$42*T354</f>
        <v>1.4993386259755668E-6</v>
      </c>
      <c r="AK366" s="59" t="s">
        <v>558</v>
      </c>
      <c r="AL366" s="61">
        <f>AL361^2/9-AL362/3</f>
        <v>3.8922898857436487E-2</v>
      </c>
      <c r="AM366" s="61"/>
      <c r="AN366" s="66" t="s">
        <v>574</v>
      </c>
      <c r="AO366" s="61" t="e">
        <f>2*SQRT(AL366)*COS((AO364+2*PI())/3)-AL361/3</f>
        <v>#NUM!</v>
      </c>
      <c r="AP366" s="69" t="e">
        <f>AO366^3+AO366^2*AL361+AO366*AL362+AL363</f>
        <v>#NUM!</v>
      </c>
      <c r="AQ366" s="50"/>
      <c r="AR366" s="65"/>
      <c r="AS366" s="50"/>
      <c r="AT366" s="65"/>
      <c r="AU366" s="65"/>
      <c r="AV366" s="81"/>
      <c r="AW366" s="59">
        <v>9</v>
      </c>
      <c r="AX366" s="61">
        <f t="shared" si="65"/>
        <v>9.5418812217132221E-2</v>
      </c>
      <c r="AY366" s="61">
        <f>SUMPRODUCT(T346:T355,$BF$34:$BF$43)</f>
        <v>0.53195754699473563</v>
      </c>
      <c r="AZ366" s="68">
        <f>IF($AA$15,EXP((AX366/AL359)*(AU363-1)-LN(AU363-AL359)-AL358*(2*AY366/AL358-AX366/AL359)*LN((AU363+2.41421536*AL359)/(AU363-0.41421536*AL359))/(AL359*2.82842713)      ),1)</f>
        <v>0.541024546771943</v>
      </c>
    </row>
    <row r="367" spans="16:52" x14ac:dyDescent="0.25">
      <c r="P367" s="78">
        <v>10</v>
      </c>
      <c r="Q367" s="60"/>
      <c r="R367" s="60"/>
      <c r="S367" s="60">
        <f>$Z$16*$BJ$43/AZ367</f>
        <v>8.8838044119871562E-2</v>
      </c>
      <c r="T367" s="61">
        <f>S367/S368</f>
        <v>8.8840274510294498E-2</v>
      </c>
      <c r="U367" s="62"/>
      <c r="V367" s="96">
        <f>ABS(S356-S368)</f>
        <v>3.3306690738754696E-16</v>
      </c>
      <c r="W367" s="60"/>
      <c r="X367" s="63"/>
      <c r="Y367" s="61"/>
      <c r="Z367" s="86">
        <f>SQRT($W$43*VLOOKUP(Z357,$P$34:$W$43,8))*(1-$Q$29)*T355*VLOOKUP(Z357,P346:T355,5)</f>
        <v>5.4985289688836798E-3</v>
      </c>
      <c r="AA367" s="60">
        <f>SQRT($W$43*VLOOKUP(AA357,$P$34:$W$43,8))*(1-$R$29)*T355*VLOOKUP(AA357,P346:T355,5)</f>
        <v>3.5815796404573851E-3</v>
      </c>
      <c r="AB367" s="60">
        <f>SQRT($W$43*VLOOKUP(AB357,$P$34:$W$43,8))*(1-$S$29)*T355*VLOOKUP(AB357,P346:T355,5)</f>
        <v>2.2170335479112331E-3</v>
      </c>
      <c r="AC367" s="60">
        <f>SQRT($W$43*VLOOKUP(AC357,$P$34:$W$43,8))*(1-$T$29)*T355*VLOOKUP(AC357,P346:T355,5)</f>
        <v>1.3904603224753214E-3</v>
      </c>
      <c r="AD367" s="60">
        <f>SQRT($W$43*VLOOKUP(AD357,$P$34:$W$43,8))*(1-$U$29)*T355*VLOOKUP(AD357,P346:T355,5)</f>
        <v>1.5040774908881629E-3</v>
      </c>
      <c r="AE367" s="60">
        <f>SQRT($W$43*VLOOKUP(AE357,$P$34:$W$43,8))*(1-$V$29)*T355*VLOOKUP(AE357,P346:T355,5)</f>
        <v>8.9714997235012964E-4</v>
      </c>
      <c r="AF367" s="60">
        <f>SQRT($W$43*VLOOKUP(AF357,$P$34:$W$43,8))*(1-$W$29)*T355*VLOOKUP(AF357,P346:T355,5)</f>
        <v>6.641477758874359E-3</v>
      </c>
      <c r="AG367" s="60">
        <f>SQRT($W$43*VLOOKUP(AG357,$P$34:$W$43,8))*(1-$X$29)*T355*VLOOKUP(AG357,P346:T355,5)</f>
        <v>4.1950744421907242E-3</v>
      </c>
      <c r="AH367" s="60">
        <f>SQRT($W$43*VLOOKUP(AH357,$P$34:$W$43,8))*(1-$Y$29)*T355*VLOOKUP(AH357,P346:T355,5)</f>
        <v>2.5705237937260319E-3</v>
      </c>
      <c r="AI367" s="87">
        <f>SQRT($W$43*VLOOKUP(AI357,$P$34:$W$43,8))*(1-$Z$29)*T355*VLOOKUP(AI357,P346:T355,5)</f>
        <v>3.8761386135368831E-3</v>
      </c>
      <c r="AJ367" s="89">
        <f>$X$43*T355</f>
        <v>3.2226693651947289E-6</v>
      </c>
      <c r="AK367" s="59" t="s">
        <v>72</v>
      </c>
      <c r="AL367" s="63">
        <f>AL365^2-AL366^3</f>
        <v>3.1960584967673732E-4</v>
      </c>
      <c r="AM367" s="61"/>
      <c r="AN367" s="66" t="s">
        <v>575</v>
      </c>
      <c r="AO367" s="61" t="e">
        <f>2*SQRT(AL366)*COS((AO364+4*PI())/3)-AL361/3</f>
        <v>#NUM!</v>
      </c>
      <c r="AP367" s="69" t="e">
        <f>AO367^3+AO367^2*AL361+AL362*AO367+AL363</f>
        <v>#NUM!</v>
      </c>
      <c r="AQ367" s="50"/>
      <c r="AR367" s="65"/>
      <c r="AS367" s="50"/>
      <c r="AT367" s="65"/>
      <c r="AU367" s="65"/>
      <c r="AV367" s="81"/>
      <c r="AW367" s="59">
        <v>10</v>
      </c>
      <c r="AX367" s="61">
        <f t="shared" si="65"/>
        <v>0.12813543860615031</v>
      </c>
      <c r="AY367" s="61">
        <f>SUMPRODUCT(T346:T355,$BG$34:$BG$43)</f>
        <v>0.52807933079568337</v>
      </c>
      <c r="AZ367" s="68">
        <f>IF($AA$16,EXP((AX367/AL359)*(AU363-1)-LN(AU363-AL359)-AL358*(2*AY367/AL358-AX367/AL359)*LN((AU363+2.41421536*AL359)/(AU363-0.41421536*AL359))/(AL359*2.82842713)      ),1)</f>
        <v>0.5835508329712521</v>
      </c>
    </row>
    <row r="368" spans="16:52" x14ac:dyDescent="0.25">
      <c r="P368" s="79"/>
      <c r="Q368" s="71"/>
      <c r="R368" s="71"/>
      <c r="S368" s="94">
        <f>SUM(S358:S367)</f>
        <v>0.99997489437718157</v>
      </c>
      <c r="T368" s="72">
        <f>SUM(T358:T367)</f>
        <v>1</v>
      </c>
      <c r="U368" s="73"/>
      <c r="V368" s="73"/>
      <c r="W368" s="73"/>
      <c r="X368" s="73"/>
      <c r="Y368" s="73"/>
      <c r="Z368" s="70"/>
      <c r="AA368" s="73"/>
      <c r="AB368" s="73"/>
      <c r="AC368" s="73"/>
      <c r="AD368" s="73"/>
      <c r="AE368" s="73"/>
      <c r="AF368" s="73"/>
      <c r="AG368" s="73"/>
      <c r="AH368" s="73"/>
      <c r="AI368" s="88">
        <f>SUM(Z358:AI367)</f>
        <v>0.27651787659995658</v>
      </c>
      <c r="AJ368" s="91">
        <f>SUM(AJ358:AJ367)</f>
        <v>3.0752912319196432E-5</v>
      </c>
      <c r="AK368" s="70"/>
      <c r="AL368" s="73"/>
      <c r="AM368" s="74"/>
      <c r="AN368" s="75"/>
      <c r="AO368" s="74"/>
      <c r="AP368" s="74"/>
      <c r="AQ368" s="76"/>
      <c r="AR368" s="73"/>
      <c r="AS368" s="76"/>
      <c r="AT368" s="73"/>
      <c r="AU368" s="73"/>
      <c r="AV368" s="80"/>
      <c r="AW368" s="70"/>
      <c r="AX368" s="73"/>
      <c r="AY368" s="73"/>
      <c r="AZ368" s="80"/>
    </row>
    <row r="369" spans="16:52" x14ac:dyDescent="0.25">
      <c r="P369" s="92">
        <f>P357+1</f>
        <v>28</v>
      </c>
      <c r="Q369" s="55"/>
      <c r="R369" s="55"/>
      <c r="S369" s="55"/>
      <c r="T369" s="55" t="s">
        <v>560</v>
      </c>
      <c r="U369" s="56"/>
      <c r="V369" s="56"/>
      <c r="W369" s="57"/>
      <c r="X369" s="57"/>
      <c r="Y369" s="57"/>
      <c r="Z369" s="54">
        <v>1</v>
      </c>
      <c r="AA369" s="55">
        <v>2</v>
      </c>
      <c r="AB369" s="55">
        <v>3</v>
      </c>
      <c r="AC369" s="55">
        <v>4</v>
      </c>
      <c r="AD369" s="55">
        <v>5</v>
      </c>
      <c r="AE369" s="55">
        <v>6</v>
      </c>
      <c r="AF369" s="55">
        <v>7</v>
      </c>
      <c r="AG369" s="55">
        <v>8</v>
      </c>
      <c r="AH369" s="55">
        <v>9</v>
      </c>
      <c r="AI369" s="58">
        <v>10</v>
      </c>
      <c r="AJ369" s="90"/>
      <c r="AK369" s="54"/>
      <c r="AL369" s="55"/>
      <c r="AM369" s="55"/>
      <c r="AN369" s="55"/>
      <c r="AO369" s="55"/>
      <c r="AP369" s="55"/>
      <c r="AQ369" s="55"/>
      <c r="AR369" s="55"/>
      <c r="AS369" s="55"/>
      <c r="AT369" s="55"/>
      <c r="AU369" s="55"/>
      <c r="AV369" s="58"/>
      <c r="AW369" s="54"/>
      <c r="AX369" s="55" t="s">
        <v>565</v>
      </c>
      <c r="AY369" s="55" t="s">
        <v>577</v>
      </c>
      <c r="AZ369" s="58" t="s">
        <v>590</v>
      </c>
    </row>
    <row r="370" spans="16:52" x14ac:dyDescent="0.25">
      <c r="P370" s="78">
        <v>1</v>
      </c>
      <c r="Q370" s="60"/>
      <c r="R370" s="60"/>
      <c r="S370" s="60">
        <f>$Z$7*$BJ$34/AZ370</f>
        <v>0.19915684959354982</v>
      </c>
      <c r="T370" s="61">
        <f>S370/S380</f>
        <v>0.19916184967582756</v>
      </c>
      <c r="U370" s="62"/>
      <c r="V370" s="62"/>
      <c r="W370" s="60"/>
      <c r="X370" s="63"/>
      <c r="Y370" s="61"/>
      <c r="Z370" s="86">
        <f>SQRT($W$34*VLOOKUP(Z369,$P$34:$W$43,8))*(1-$Q$20)*T358*VLOOKUP(Z369,P358:T367,5)</f>
        <v>8.1465190159483673E-3</v>
      </c>
      <c r="AA370" s="60">
        <f>SQRT($W$34*VLOOKUP(AA369,$P$34:$W$43,8))*(1-$R$20)*T358*VLOOKUP(AA369,P358:T367,5)</f>
        <v>5.2525624534188438E-3</v>
      </c>
      <c r="AB370" s="60">
        <f>SQRT($W$34*VLOOKUP(AB369,$P$34:$W$43,8))*(1-$S$20)*T358*VLOOKUP(AB369,P358:T367,5)</f>
        <v>3.1690972600420058E-3</v>
      </c>
      <c r="AC370" s="60">
        <f>SQRT($W$34*VLOOKUP(AC369,$P$34:$W$43,8))*(1-$T$20)*T358*VLOOKUP(AC369,P358:T367,5)</f>
        <v>2.1909876951110136E-3</v>
      </c>
      <c r="AD370" s="60">
        <f>SQRT($W$34*VLOOKUP(AD369,$P$34:$W$43,8))*(1-$U$20)*T358*VLOOKUP(AD369,P358:T367,5)</f>
        <v>2.1246816905083859E-3</v>
      </c>
      <c r="AE370" s="60">
        <f>SQRT($W$34*VLOOKUP(AE369,$P$34:$W$43,8))*(1-$V$20)*T358*VLOOKUP(AE369,P358:T367,5)</f>
        <v>1.2707086900933025E-3</v>
      </c>
      <c r="AF370" s="60">
        <f>SQRT($W$34*VLOOKUP(AF369,$P$34:$W$43,8))*(1-$W$20)*T358*VLOOKUP(AF369,P358:T367,5)</f>
        <v>1.0202200381110907E-2</v>
      </c>
      <c r="AG370" s="60">
        <f>SQRT($W$34*VLOOKUP(AG369,$P$34:$W$43,8))*(1-$X$20)*T358*VLOOKUP(AG369,P358:T367,5)</f>
        <v>5.8454755867870349E-3</v>
      </c>
      <c r="AH370" s="60">
        <f>SQRT($W$34*VLOOKUP(AH369,$P$34:$W$43,8))*(1-$Y$20)*T358*VLOOKUP(AH369,P358:T367,5)</f>
        <v>3.4135281607290953E-3</v>
      </c>
      <c r="AI370" s="87">
        <f>SQRT($W$34*VLOOKUP(AI369,$P$34:$W$43,8))*(1-$Z$20)*T358*VLOOKUP(AI369,P358:T367,5)</f>
        <v>5.4985289689523939E-3</v>
      </c>
      <c r="AJ370" s="89">
        <f>$X$34*T358</f>
        <v>5.3379038868825296E-6</v>
      </c>
      <c r="AK370" s="59" t="s">
        <v>69</v>
      </c>
      <c r="AL370" s="60">
        <f>$Q$44*AI380*100000/($T$3*$AE$9)^2</f>
        <v>0.40073949360067024</v>
      </c>
      <c r="AM370" s="65" t="s">
        <v>583</v>
      </c>
      <c r="AN370" s="66" t="s">
        <v>573</v>
      </c>
      <c r="AO370" s="61">
        <f>(AL377+SQRT(AL379))^(1/3)+(AL377-SQRT(AL379))^(1/3)-AL373/3</f>
        <v>0.74780442859681173</v>
      </c>
      <c r="AP370" s="63">
        <f>AO370^3+AL373*AO370^2+AL374*AO370+AL375</f>
        <v>-3.1225022567582528E-17</v>
      </c>
      <c r="AQ370" s="65" t="s">
        <v>573</v>
      </c>
      <c r="AR370" s="61">
        <f>IF(AL379&gt;=0,AO370,AO377)</f>
        <v>0.74780442859681173</v>
      </c>
      <c r="AS370" s="61">
        <f>IF(AR370&lt;AR371,AR371,AR370)</f>
        <v>0.74780442859681173</v>
      </c>
      <c r="AT370" s="61">
        <f>AS370</f>
        <v>0.74780442859681173</v>
      </c>
      <c r="AU370" s="67">
        <f>IF(AT370&lt;AT371,AT371,AT370)</f>
        <v>0.74780442859681173</v>
      </c>
      <c r="AV370" s="81"/>
      <c r="AW370" s="59">
        <v>1</v>
      </c>
      <c r="AX370" s="61">
        <f>AX358</f>
        <v>9.4673405543509462E-2</v>
      </c>
      <c r="AY370" s="61">
        <f>SUMPRODUCT(T358:T367,$AX$34:$AX$43)</f>
        <v>0.34283521948553519</v>
      </c>
      <c r="AZ370" s="68">
        <f>IF($AA$7,EXP((AX370/AL371)*(AU375-1)-LN(AU375-AL371)-AL370*(2*AY370/AL370-AX370/AL371)*LN((AU375+2.41421536*AL371)/(AU375-0.41421536*AL371))/(AL371*2.82842713)      ),1)</f>
        <v>0.84423499280489378</v>
      </c>
    </row>
    <row r="371" spans="16:52" x14ac:dyDescent="0.25">
      <c r="P371" s="78">
        <v>2</v>
      </c>
      <c r="Q371" s="60"/>
      <c r="R371" s="60"/>
      <c r="S371" s="60">
        <f>$Z$8*$BJ$35/AZ371</f>
        <v>7.3921926707511243E-2</v>
      </c>
      <c r="T371" s="61">
        <f>S371/S380</f>
        <v>7.3923782610114744E-2</v>
      </c>
      <c r="U371" s="62"/>
      <c r="V371" s="62"/>
      <c r="W371" s="60"/>
      <c r="X371" s="63"/>
      <c r="Y371" s="61"/>
      <c r="Z371" s="86">
        <f>SQRT($W$35*VLOOKUP(Z369,$P$34:$W$43,8))*(1-$Q$21)*T359*VLOOKUP(Z369,P358:T367,5)</f>
        <v>5.2525624534188438E-3</v>
      </c>
      <c r="AA371" s="60">
        <f>SQRT($W$35*VLOOKUP(AA369,$P$34:$W$43,8))*(1-$R$21)*T359*VLOOKUP(AA369,P358:T367,5)</f>
        <v>3.3691083159755799E-3</v>
      </c>
      <c r="AB371" s="60">
        <f>SQRT($W$35*VLOOKUP(AB369,$P$34:$W$43,8))*(1-$S$21)*T359*VLOOKUP(AB369,P358:T367,5)</f>
        <v>2.0646769776665554E-3</v>
      </c>
      <c r="AC371" s="60">
        <f>SQRT($W$35*VLOOKUP(AC369,$P$34:$W$43,8))*(1-$T$21)*T359*VLOOKUP(AC369,P358:T367,5)</f>
        <v>1.290906209412165E-3</v>
      </c>
      <c r="AD371" s="60">
        <f>SQRT($W$35*VLOOKUP(AD369,$P$34:$W$43,8))*(1-$U$21)*T359*VLOOKUP(AD369,P358:T367,5)</f>
        <v>1.4116535275539258E-3</v>
      </c>
      <c r="AE371" s="60">
        <f>SQRT($W$35*VLOOKUP(AE369,$P$34:$W$43,8))*(1-$V$21)*T359*VLOOKUP(AE369,P358:T367,5)</f>
        <v>8.2989301257944102E-4</v>
      </c>
      <c r="AF371" s="60">
        <f>SQRT($W$35*VLOOKUP(AF369,$P$34:$W$43,8))*(1-$W$21)*T359*VLOOKUP(AF369,P358:T367,5)</f>
        <v>6.4227893355585921E-3</v>
      </c>
      <c r="AG371" s="60">
        <f>SQRT($W$35*VLOOKUP(AG369,$P$34:$W$43,8))*(1-$X$21)*T359*VLOOKUP(AG369,P358:T367,5)</f>
        <v>3.5923386442681744E-3</v>
      </c>
      <c r="AH371" s="60">
        <f>SQRT($W$35*VLOOKUP(AH369,$P$34:$W$43,8))*(1-$Y$21)*T359*VLOOKUP(AH369,P358:T367,5)</f>
        <v>2.1968818291508286E-3</v>
      </c>
      <c r="AI371" s="87">
        <f>SQRT($W$35*VLOOKUP(AI369,$P$34:$W$43,8))*(1-$Z$21)*T359*VLOOKUP(AI369,P358:T367,5)</f>
        <v>3.5815796406194955E-3</v>
      </c>
      <c r="AJ371" s="89">
        <f>$X$35*T359</f>
        <v>2.9902240553287287E-6</v>
      </c>
      <c r="AK371" s="59" t="s">
        <v>65</v>
      </c>
      <c r="AL371" s="60">
        <f>AJ380*$Q$44*100000/($T$3*$AE$9)</f>
        <v>0.10862996784013232</v>
      </c>
      <c r="AM371" s="61"/>
      <c r="AN371" s="66" t="s">
        <v>574</v>
      </c>
      <c r="AO371" s="66" t="e">
        <f>1/0</f>
        <v>#DIV/0!</v>
      </c>
      <c r="AP371" s="61"/>
      <c r="AQ371" s="65" t="s">
        <v>574</v>
      </c>
      <c r="AR371" s="66">
        <f>IF(AL379&gt;=0,0,AO378)</f>
        <v>0</v>
      </c>
      <c r="AS371" s="61">
        <f>IF(AR370&lt;AR371,AR370,AR371)</f>
        <v>0</v>
      </c>
      <c r="AT371" s="61">
        <f>IF(AS371&lt;AS372,AS372,AS371)</f>
        <v>0</v>
      </c>
      <c r="AU371" s="67">
        <f>IF(AT370&lt;AT371,AT370,AT371)</f>
        <v>0</v>
      </c>
      <c r="AV371" s="81"/>
      <c r="AW371" s="59">
        <v>2</v>
      </c>
      <c r="AX371" s="61">
        <f t="shared" ref="AX371:AX379" si="66">AX359</f>
        <v>0.14288378647094405</v>
      </c>
      <c r="AY371" s="61">
        <f>SUMPRODUCT(T358:T367,$AY$34:$AY$43)</f>
        <v>0.58837651707993133</v>
      </c>
      <c r="AZ371" s="68">
        <f>IF($AA$8,EXP((AX371/AL371)*(AU375-1)-LN(AU375-AL371)-AL370*(2*AY371/AL370-AX371/AL371)*LN((AU375+2.41421536*AL371)/(AU375-0.41421536*AL371))/(AL371*2.82842713)      ),1)</f>
        <v>0.52152857783042406</v>
      </c>
    </row>
    <row r="372" spans="16:52" x14ac:dyDescent="0.25">
      <c r="P372" s="78">
        <v>3</v>
      </c>
      <c r="Q372" s="60"/>
      <c r="R372" s="60"/>
      <c r="S372" s="60">
        <f>$Z$9*$BJ$36/AZ372</f>
        <v>3.3102124263836449E-2</v>
      </c>
      <c r="T372" s="61">
        <f>S372/S380</f>
        <v>3.3102955334147234E-2</v>
      </c>
      <c r="U372" s="62"/>
      <c r="V372" s="62"/>
      <c r="W372" s="60"/>
      <c r="X372" s="63"/>
      <c r="Y372" s="61"/>
      <c r="Z372" s="86">
        <f>SQRT($W$36*VLOOKUP(Z369,$P$34:$W$43,8))*(1-$Q$22)*T360*VLOOKUP(Z369,P358:T367,5)</f>
        <v>3.1690972600420062E-3</v>
      </c>
      <c r="AA372" s="60">
        <f>SQRT($W$36*VLOOKUP(AA369,$P$34:$W$43,8))*(1-$R$22)*T360*VLOOKUP(AA369,P358:T367,5)</f>
        <v>2.0646769776665554E-3</v>
      </c>
      <c r="AB372" s="60">
        <f>SQRT($W$36*VLOOKUP(AB369,$P$34:$W$43,8))*(1-$S$22)*T360*VLOOKUP(AB369,P358:T367,5)</f>
        <v>1.2680758463947208E-3</v>
      </c>
      <c r="AC372" s="60">
        <f>SQRT($W$36*VLOOKUP(AC369,$P$34:$W$43,8))*(1-$T$22)*T360*VLOOKUP(AC369,P358:T367,5)</f>
        <v>8.7318415436010266E-4</v>
      </c>
      <c r="AD372" s="60">
        <f>SQRT($W$36*VLOOKUP(AD369,$P$34:$W$43,8))*(1-$U$22)*T360*VLOOKUP(AD369,P358:T367,5)</f>
        <v>8.6699687381292141E-4</v>
      </c>
      <c r="AE372" s="60">
        <f>SQRT($W$36*VLOOKUP(AE369,$P$34:$W$43,8))*(1-$V$22)*T360*VLOOKUP(AE369,P358:T367,5)</f>
        <v>4.9944162739869137E-4</v>
      </c>
      <c r="AF372" s="60">
        <f>SQRT($W$36*VLOOKUP(AF369,$P$34:$W$43,8))*(1-$W$22)*T360*VLOOKUP(AF369,P358:T367,5)</f>
        <v>3.8003852748667928E-3</v>
      </c>
      <c r="AG372" s="60">
        <f>SQRT($W$36*VLOOKUP(AG369,$P$34:$W$43,8))*(1-$X$22)*T360*VLOOKUP(AG369,P358:T367,5)</f>
        <v>2.2244737189077257E-3</v>
      </c>
      <c r="AH372" s="60">
        <f>SQRT($W$36*VLOOKUP(AH369,$P$34:$W$43,8))*(1-$Y$22)*T360*VLOOKUP(AH369,P358:T367,5)</f>
        <v>1.341172567296644E-3</v>
      </c>
      <c r="AI372" s="87">
        <f>SQRT($W$36*VLOOKUP(AI369,$P$34:$W$43,8))*(1-$Z$22)*T360*VLOOKUP(AI369,P358:T367,5)</f>
        <v>2.2170335480762057E-3</v>
      </c>
      <c r="AJ372" s="89">
        <f>$X$36*T360</f>
        <v>1.86516478449729E-6</v>
      </c>
      <c r="AK372" s="82"/>
      <c r="AL372" s="65"/>
      <c r="AM372" s="61"/>
      <c r="AN372" s="66" t="s">
        <v>575</v>
      </c>
      <c r="AO372" s="66" t="e">
        <f>1/0</f>
        <v>#DIV/0!</v>
      </c>
      <c r="AP372" s="61"/>
      <c r="AQ372" s="65" t="s">
        <v>575</v>
      </c>
      <c r="AR372" s="66">
        <f>IF(AL379&gt;=0,0,AO379)</f>
        <v>0</v>
      </c>
      <c r="AS372" s="61">
        <f>AR372</f>
        <v>0</v>
      </c>
      <c r="AT372" s="61">
        <f>IF(AS371&lt;AS372,AS371,AS372)</f>
        <v>0</v>
      </c>
      <c r="AU372" s="67">
        <f>AT372</f>
        <v>0</v>
      </c>
      <c r="AV372" s="81"/>
      <c r="AW372" s="59">
        <v>3</v>
      </c>
      <c r="AX372" s="61">
        <f t="shared" si="66"/>
        <v>0.1990278447156619</v>
      </c>
      <c r="AY372" s="61">
        <f>SUMPRODUCT(T358:T367,$AZ$34:$AZ$43)</f>
        <v>0.80224162903120655</v>
      </c>
      <c r="AZ372" s="68">
        <f>IF($AA$9,EXP((AX372/AL371)*(AU375-1)-LN(AU375-AL371)-AL370*(2*AY372/AL370-AX372/AL371)*LN((AU375+2.41421536*AL371)/(AU375-0.41421536*AL371))/(AL371*2.82842713)      ),1)</f>
        <v>0.35283743304154991</v>
      </c>
    </row>
    <row r="373" spans="16:52" x14ac:dyDescent="0.25">
      <c r="P373" s="78">
        <v>4</v>
      </c>
      <c r="Q373" s="60"/>
      <c r="R373" s="60"/>
      <c r="S373" s="60">
        <f>$Z$10*$BJ$37/AZ373</f>
        <v>1.8033677979585255E-2</v>
      </c>
      <c r="T373" s="61">
        <f>S373/S380</f>
        <v>1.8034130737669411E-2</v>
      </c>
      <c r="U373" s="62"/>
      <c r="V373" s="62"/>
      <c r="W373" s="60"/>
      <c r="X373" s="63"/>
      <c r="Y373" s="61"/>
      <c r="Z373" s="86">
        <f>SQRT($W$37*VLOOKUP(Z369,$P$34:$W$43,8))*(1-$Q$23)*T361*VLOOKUP(Z369,P358:T367,5)</f>
        <v>2.1909876951110136E-3</v>
      </c>
      <c r="AA373" s="60">
        <f>SQRT($W$37*VLOOKUP(AA369,$P$34:$W$43,8))*(1-$R$23)*T361*VLOOKUP(AA369,P358:T367,5)</f>
        <v>1.290906209412165E-3</v>
      </c>
      <c r="AB373" s="60">
        <f>SQRT($W$37*VLOOKUP(AB369,$P$34:$W$43,8))*(1-$S$23)*T361*VLOOKUP(AB369,P358:T367,5)</f>
        <v>8.7318415436010266E-4</v>
      </c>
      <c r="AC373" s="60">
        <f>SQRT($W$37*VLOOKUP(AC369,$P$34:$W$43,8))*(1-$T$23)*T361*VLOOKUP(AC369,P358:T367,5)</f>
        <v>6.0525382820544003E-4</v>
      </c>
      <c r="AD373" s="60">
        <f>SQRT($W$37*VLOOKUP(AD369,$P$34:$W$43,8))*(1-$U$23)*T361*VLOOKUP(AD369,P358:T367,5)</f>
        <v>5.9458372550034327E-4</v>
      </c>
      <c r="AE373" s="60">
        <f>SQRT($W$37*VLOOKUP(AE369,$P$34:$W$43,8))*(1-$V$23)*T361*VLOOKUP(AE369,P358:T367,5)</f>
        <v>3.2828055399173315E-4</v>
      </c>
      <c r="AF373" s="60">
        <f>SQRT($W$37*VLOOKUP(AF369,$P$34:$W$43,8))*(1-$W$23)*T361*VLOOKUP(AF369,P358:T367,5)</f>
        <v>2.6404956441167123E-3</v>
      </c>
      <c r="AG373" s="60">
        <f>SQRT($W$37*VLOOKUP(AG369,$P$34:$W$43,8))*(1-$X$23)*T361*VLOOKUP(AG369,P358:T367,5)</f>
        <v>1.5206795536101421E-3</v>
      </c>
      <c r="AH373" s="60">
        <f>SQRT($W$37*VLOOKUP(AH369,$P$34:$W$43,8))*(1-$Y$23)*T361*VLOOKUP(AH369,P358:T367,5)</f>
        <v>1.0157591684849924E-3</v>
      </c>
      <c r="AI373" s="87">
        <f>SQRT($W$37*VLOOKUP(AI369,$P$34:$W$43,8))*(1-$Z$23)*T361*VLOOKUP(AI369,P358:T367,5)</f>
        <v>1.3904603226109183E-3</v>
      </c>
      <c r="AJ373" s="89">
        <f>$X$37*T361</f>
        <v>1.3054335111891216E-6</v>
      </c>
      <c r="AK373" s="59" t="s">
        <v>570</v>
      </c>
      <c r="AL373" s="60">
        <f>AL371-1</f>
        <v>-0.89137003215986765</v>
      </c>
      <c r="AM373" s="61"/>
      <c r="AN373" s="66"/>
      <c r="AO373" s="61"/>
      <c r="AP373" s="61"/>
      <c r="AQ373" s="50"/>
      <c r="AR373" s="65"/>
      <c r="AS373" s="65"/>
      <c r="AT373" s="65"/>
      <c r="AU373" s="65"/>
      <c r="AV373" s="81"/>
      <c r="AW373" s="59">
        <v>4</v>
      </c>
      <c r="AX373" s="61">
        <f t="shared" si="66"/>
        <v>0.25569541720662459</v>
      </c>
      <c r="AY373" s="61">
        <f>SUMPRODUCT(T358:T367,$BA$34:$BA$43)</f>
        <v>1.0005382125431566</v>
      </c>
      <c r="AZ373" s="68">
        <f>IF($AA$10,EXP((AX373/AL371)*(AU375-1)-LN(AU375-AL371)-AL370*(2*AY373/AL370-AX373/AL371)*LN((AU375+2.41421536*AL371)/(AU375-0.41421536*AL371))/(AL371*2.82842713)      ),1)</f>
        <v>0.2479108887724861</v>
      </c>
    </row>
    <row r="374" spans="16:52" x14ac:dyDescent="0.25">
      <c r="P374" s="78">
        <v>5</v>
      </c>
      <c r="Q374" s="60"/>
      <c r="R374" s="60"/>
      <c r="S374" s="60">
        <f>$Z$11*$BJ$38/AZ374</f>
        <v>1.8327382758725551E-2</v>
      </c>
      <c r="T374" s="61">
        <f>S374/S380</f>
        <v>1.8327842890636235E-2</v>
      </c>
      <c r="U374" s="62"/>
      <c r="V374" s="62"/>
      <c r="W374" s="60"/>
      <c r="X374" s="63"/>
      <c r="Y374" s="61"/>
      <c r="Z374" s="86">
        <f>SQRT($W$38*VLOOKUP(Z369,$P$34:$W$43,8))*(1-$Q$24)*T362*VLOOKUP(Z369,P358:T367,5)</f>
        <v>2.1246816905083859E-3</v>
      </c>
      <c r="AA374" s="60">
        <f>SQRT($W$38*VLOOKUP(AA369,$P$34:$W$43,8))*(1-$R$24)*T362*VLOOKUP(AA369,P358:T367,5)</f>
        <v>1.4116535275539258E-3</v>
      </c>
      <c r="AB374" s="60">
        <f>SQRT($W$38*VLOOKUP(AB369,$P$34:$W$43,8))*(1-$S$24)*T362*VLOOKUP(AB369,P358:T367,5)</f>
        <v>8.6699687381292152E-4</v>
      </c>
      <c r="AC374" s="60">
        <f>SQRT($W$38*VLOOKUP(AC369,$P$34:$W$43,8))*(1-$T$24)*T362*VLOOKUP(AC369,P358:T367,5)</f>
        <v>5.9458372550034316E-4</v>
      </c>
      <c r="AD374" s="60">
        <f>SQRT($W$38*VLOOKUP(AD369,$P$34:$W$43,8))*(1-$U$24)*T362*VLOOKUP(AD369,P358:T367,5)</f>
        <v>5.8363472633585786E-4</v>
      </c>
      <c r="AE374" s="60">
        <f>SQRT($W$38*VLOOKUP(AE369,$P$34:$W$43,8))*(1-$V$24)*T362*VLOOKUP(AE369,P358:T367,5)</f>
        <v>3.4812559976549645E-4</v>
      </c>
      <c r="AF374" s="60">
        <f>SQRT($W$38*VLOOKUP(AF369,$P$34:$W$43,8))*(1-$W$24)*T362*VLOOKUP(AF369,P358:T367,5)</f>
        <v>2.5272405866523994E-3</v>
      </c>
      <c r="AG374" s="60">
        <f>SQRT($W$38*VLOOKUP(AG369,$P$34:$W$43,8))*(1-$X$24)*T362*VLOOKUP(AG369,P358:T367,5)</f>
        <v>1.5161891065304529E-3</v>
      </c>
      <c r="AH374" s="60">
        <f>SQRT($W$38*VLOOKUP(AH369,$P$34:$W$43,8))*(1-$Y$24)*T362*VLOOKUP(AH369,P358:T367,5)</f>
        <v>9.5017394649082713E-4</v>
      </c>
      <c r="AI374" s="87">
        <f>SQRT($W$38*VLOOKUP(AI369,$P$34:$W$43,8))*(1-$Z$24)*T362*VLOOKUP(AI369,P358:T367,5)</f>
        <v>1.5040774910354551E-3</v>
      </c>
      <c r="AJ374" s="89">
        <f>$X$38*T362</f>
        <v>1.3263953862788404E-6</v>
      </c>
      <c r="AK374" s="59" t="s">
        <v>571</v>
      </c>
      <c r="AL374" s="60">
        <f>AL370-3*AL371*AL371-2*AL371</f>
        <v>0.14807814818156106</v>
      </c>
      <c r="AM374" s="61" t="s">
        <v>584</v>
      </c>
      <c r="AN374" s="66" t="s">
        <v>585</v>
      </c>
      <c r="AO374" s="61">
        <f>AL377^2/AL378^3</f>
        <v>6.4199987510447345</v>
      </c>
      <c r="AP374" s="61"/>
      <c r="AQ374" s="50"/>
      <c r="AR374" s="65"/>
      <c r="AS374" s="65"/>
      <c r="AT374" s="65"/>
      <c r="AU374" s="65"/>
      <c r="AV374" s="81"/>
      <c r="AW374" s="59">
        <v>5</v>
      </c>
      <c r="AX374" s="61">
        <f t="shared" si="66"/>
        <v>0.25563778751671645</v>
      </c>
      <c r="AY374" s="61">
        <f>SUMPRODUCT(T358:T367,$BB$34:$BB$43)</f>
        <v>0.98266697899469313</v>
      </c>
      <c r="AZ374" s="68">
        <f>IF($AA$11,EXP((AX374/AL371)*(AU375-1)-LN(AU375-AL371)-AL370*(2*AY374/AL370-AX374/AL371)*LN((AU375+2.41421536*AL371)/(AU375-0.41421536*AL371))/(AL371*2.82842713)      ),1)</f>
        <v>0.25856387568273331</v>
      </c>
    </row>
    <row r="375" spans="16:52" x14ac:dyDescent="0.25">
      <c r="P375" s="78">
        <v>6</v>
      </c>
      <c r="Q375" s="60"/>
      <c r="R375" s="60"/>
      <c r="S375" s="60">
        <f>$Z$12*$BJ$39/AZ375</f>
        <v>8.6700383273008805E-3</v>
      </c>
      <c r="T375" s="61">
        <f>S375/S380</f>
        <v>8.6702559994777401E-3</v>
      </c>
      <c r="U375" s="62"/>
      <c r="V375" s="62"/>
      <c r="W375" s="60"/>
      <c r="X375" s="63"/>
      <c r="Y375" s="61"/>
      <c r="Z375" s="86">
        <f>SQRT($W$39*VLOOKUP(Z369,$P$34:$W$43,8))*(1-$Q$25)*T363*VLOOKUP(Z369,P358:T367,5)</f>
        <v>1.2707086900933025E-3</v>
      </c>
      <c r="AA375" s="60">
        <f>SQRT($W$39*VLOOKUP(AA369,$P$34:$W$43,8))*(1-$R$25)*T363*VLOOKUP(AA369,P358:T367,5)</f>
        <v>8.2989301257944102E-4</v>
      </c>
      <c r="AB375" s="60">
        <f>SQRT($W$39*VLOOKUP(AB369,$P$34:$W$43,8))*(1-$S$25)*T363*VLOOKUP(AB369,P358:T367,5)</f>
        <v>4.9944162739869148E-4</v>
      </c>
      <c r="AC375" s="60">
        <f>SQRT($W$39*VLOOKUP(AC369,$P$34:$W$43,8))*(1-$T$25)*T363*VLOOKUP(AC369,P358:T367,5)</f>
        <v>3.2828055399173315E-4</v>
      </c>
      <c r="AD375" s="60">
        <f>SQRT($W$39*VLOOKUP(AD369,$P$34:$W$43,8))*(1-$U$25)*T363*VLOOKUP(AD369,P358:T367,5)</f>
        <v>3.4812559976549651E-4</v>
      </c>
      <c r="AE375" s="60">
        <f>SQRT($W$39*VLOOKUP(AE369,$P$34:$W$43,8))*(1-$V$25)*T363*VLOOKUP(AE369,P358:T367,5)</f>
        <v>2.0764945563288148E-4</v>
      </c>
      <c r="AF375" s="60">
        <f>SQRT($W$39*VLOOKUP(AF369,$P$34:$W$43,8))*(1-$W$25)*T363*VLOOKUP(AF369,P358:T367,5)</f>
        <v>1.6642917049047249E-3</v>
      </c>
      <c r="AG375" s="60">
        <f>SQRT($W$39*VLOOKUP(AG369,$P$34:$W$43,8))*(1-$X$25)*T363*VLOOKUP(AG369,P358:T367,5)</f>
        <v>9.0211335567560503E-4</v>
      </c>
      <c r="AH375" s="60">
        <f>SQRT($W$39*VLOOKUP(AH369,$P$34:$W$43,8))*(1-$Y$25)*T363*VLOOKUP(AH369,P358:T367,5)</f>
        <v>5.5747701749573469E-4</v>
      </c>
      <c r="AI375" s="87">
        <f>SQRT($W$39*VLOOKUP(AI369,$P$34:$W$43,8))*(1-$Z$25)*T363*VLOOKUP(AI369,P358:T367,5)</f>
        <v>8.9714997246271807E-4</v>
      </c>
      <c r="AJ375" s="89">
        <f>$X$39*T363</f>
        <v>7.8057265074711671E-7</v>
      </c>
      <c r="AK375" s="59" t="s">
        <v>572</v>
      </c>
      <c r="AL375" s="60">
        <f>-1*AL370*AL371+AL371^2+AL371^3</f>
        <v>-3.0449963722021526E-2</v>
      </c>
      <c r="AM375" s="61"/>
      <c r="AN375" s="66" t="s">
        <v>586</v>
      </c>
      <c r="AO375" s="61" t="e">
        <f>SQRT(1-AO374)/SQRT(AO374)*AL377/ABS(AL377)</f>
        <v>#NUM!</v>
      </c>
      <c r="AP375" s="61"/>
      <c r="AQ375" s="50"/>
      <c r="AR375" s="65"/>
      <c r="AS375" s="65"/>
      <c r="AT375" s="65" t="s">
        <v>589</v>
      </c>
      <c r="AU375" s="61">
        <f>AU370</f>
        <v>0.74780442859681173</v>
      </c>
      <c r="AV375" s="81"/>
      <c r="AW375" s="59">
        <v>6</v>
      </c>
      <c r="AX375" s="61">
        <f t="shared" si="66"/>
        <v>0.31801295394703216</v>
      </c>
      <c r="AY375" s="61">
        <f>SUMPRODUCT(T358:T367,$BC$34:$BC$43)</f>
        <v>1.2544844652305711</v>
      </c>
      <c r="AZ375" s="68">
        <f>IF($AA$12,EXP((AX375/AL371)*(AU375-1)-LN(AU375-AL371)-AL370*(2*AY375/AL370-AX375/AL371)*LN((AU375+2.41421536*AL371)/(AU375-0.41421536*AL371))/(AL371*2.82842713)      ),1)</f>
        <v>0.15450696411261319</v>
      </c>
    </row>
    <row r="376" spans="16:52" x14ac:dyDescent="0.25">
      <c r="P376" s="78">
        <v>7</v>
      </c>
      <c r="Q376" s="60"/>
      <c r="R376" s="60"/>
      <c r="S376" s="60">
        <f>$Z$13*$BJ$40/AZ376</f>
        <v>0.39262016141935246</v>
      </c>
      <c r="T376" s="61">
        <f>S376/S380</f>
        <v>0.39263001864050756</v>
      </c>
      <c r="U376" s="62"/>
      <c r="V376" s="62"/>
      <c r="W376" s="60"/>
      <c r="X376" s="63"/>
      <c r="Y376" s="61"/>
      <c r="Z376" s="86">
        <f>SQRT($W$40*VLOOKUP(Z369,$P$34:$W$43,8))*(1-$Q$26)*T364*VLOOKUP(Z369,P358:T367,5)</f>
        <v>1.0202200381110905E-2</v>
      </c>
      <c r="AA376" s="60">
        <f>SQRT($W$40*VLOOKUP(AA369,$P$34:$W$43,8))*(1-$R$26)*T364*VLOOKUP(AA369,P358:T367,5)</f>
        <v>6.4227893355585921E-3</v>
      </c>
      <c r="AB376" s="60">
        <f>SQRT($W$40*VLOOKUP(AB369,$P$34:$W$43,8))*(1-$S$26)*T364*VLOOKUP(AB369,P358:T367,5)</f>
        <v>3.8003852748667928E-3</v>
      </c>
      <c r="AC376" s="60">
        <f>SQRT($W$40*VLOOKUP(AC369,$P$34:$W$43,8))*(1-$T$26)*T364*VLOOKUP(AC369,P358:T367,5)</f>
        <v>2.6404956441167123E-3</v>
      </c>
      <c r="AD376" s="60">
        <f>SQRT($W$40*VLOOKUP(AD369,$P$34:$W$43,8))*(1-$U$26)*T364*VLOOKUP(AD369,P358:T367,5)</f>
        <v>2.5272405866523994E-3</v>
      </c>
      <c r="AE376" s="60">
        <f>SQRT($W$40*VLOOKUP(AE369,$P$34:$W$43,8))*(1-$V$26)*T364*VLOOKUP(AE369,P358:T367,5)</f>
        <v>1.6642917049047251E-3</v>
      </c>
      <c r="AF376" s="60">
        <f>SQRT($W$40*VLOOKUP(AF369,$P$34:$W$43,8))*(1-$W$26)*T364*VLOOKUP(AF369,P358:T367,5)</f>
        <v>1.3609987022058685E-2</v>
      </c>
      <c r="AG376" s="60">
        <f>SQRT($W$40*VLOOKUP(AG369,$P$34:$W$43,8))*(1-$X$26)*T364*VLOOKUP(AG369,P358:T367,5)</f>
        <v>8.4615504085236697E-3</v>
      </c>
      <c r="AH376" s="60">
        <f>SQRT($W$40*VLOOKUP(AH369,$P$34:$W$43,8))*(1-$Y$26)*T364*VLOOKUP(AH369,P358:T367,5)</f>
        <v>3.9656003981776537E-3</v>
      </c>
      <c r="AI376" s="87">
        <f>SQRT($W$40*VLOOKUP(AI369,$P$34:$W$43,8))*(1-$Z$26)*T364*VLOOKUP(AI369,P358:T367,5)</f>
        <v>6.6414777588298876E-3</v>
      </c>
      <c r="AJ376" s="89">
        <f>$X$40*T364</f>
        <v>9.4426872070378269E-6</v>
      </c>
      <c r="AK376" s="82"/>
      <c r="AL376" s="65"/>
      <c r="AM376" s="61"/>
      <c r="AN376" s="66" t="s">
        <v>587</v>
      </c>
      <c r="AO376" s="61" t="e">
        <f>IF(ATAN(AO375)&lt;0,ATAN(AO375)+PI(),ATAN(AO375))</f>
        <v>#NUM!</v>
      </c>
      <c r="AP376" s="61"/>
      <c r="AQ376" s="50"/>
      <c r="AR376" s="65"/>
      <c r="AS376" s="65"/>
      <c r="AT376" s="65"/>
      <c r="AU376" s="65"/>
      <c r="AV376" s="81"/>
      <c r="AW376" s="59">
        <v>7</v>
      </c>
      <c r="AX376" s="61">
        <f t="shared" si="66"/>
        <v>8.4952370925032716E-2</v>
      </c>
      <c r="AY376" s="61">
        <f>SUMPRODUCT(T358:T367,$BD$34:$BD$43)</f>
        <v>0.22122964426386973</v>
      </c>
      <c r="AZ376" s="68">
        <f>IF($AA$13,EXP((AX376/AL371)*(AU375-1)-LN(AU375-AL371)-AL370*(2*AY376/AL370-AX376/AL371)*LN((AU375+2.41421536*AL371)/(AU375-0.41421536*AL371))/(AL371*2.82842713)      ),1)</f>
        <v>1.1029635902979171</v>
      </c>
    </row>
    <row r="377" spans="16:52" x14ac:dyDescent="0.25">
      <c r="P377" s="78">
        <v>8</v>
      </c>
      <c r="Q377" s="60"/>
      <c r="R377" s="60"/>
      <c r="S377" s="60">
        <f>$Z$14*$BJ$41/AZ377</f>
        <v>0.11180146388731602</v>
      </c>
      <c r="T377" s="61">
        <f>S377/S380</f>
        <v>0.11180427080316827</v>
      </c>
      <c r="U377" s="62"/>
      <c r="V377" s="62"/>
      <c r="W377" s="60"/>
      <c r="X377" s="63"/>
      <c r="Y377" s="61"/>
      <c r="Z377" s="86">
        <f>SQRT($W$41*VLOOKUP(Z369,$P$34:$W$43,8))*(1-$Q$27)*T365*VLOOKUP(Z369,P358:T367,5)</f>
        <v>5.8454755867870349E-3</v>
      </c>
      <c r="AA377" s="60">
        <f>SQRT($W$41*VLOOKUP(AA369,$P$34:$W$43,8))*(1-$R$27)*T365*VLOOKUP(AA369,P358:T367,5)</f>
        <v>3.5923386442681744E-3</v>
      </c>
      <c r="AB377" s="60">
        <f>SQRT($W$41*VLOOKUP(AB369,$P$34:$W$43,8))*(1-$S$27)*T365*VLOOKUP(AB369,P358:T367,5)</f>
        <v>2.2244737189077257E-3</v>
      </c>
      <c r="AC377" s="60">
        <f>SQRT($W$41*VLOOKUP(AC369,$P$34:$W$43,8))*(1-$T$27)*T365*VLOOKUP(AC369,P358:T367,5)</f>
        <v>1.5206795536101419E-3</v>
      </c>
      <c r="AD377" s="60">
        <f>SQRT($W$41*VLOOKUP(AD369,$P$34:$W$43,8))*(1-$U$27)*T365*VLOOKUP(AD369,P358:T367,5)</f>
        <v>1.5161891065304531E-3</v>
      </c>
      <c r="AE377" s="60">
        <f>SQRT($W$41*VLOOKUP(AE369,$P$34:$W$43,8))*(1-$V$27)*T365*VLOOKUP(AE369,P358:T367,5)</f>
        <v>9.0211335567560492E-4</v>
      </c>
      <c r="AF377" s="60">
        <f>SQRT($W$41*VLOOKUP(AF369,$P$34:$W$43,8))*(1-$W$27)*T365*VLOOKUP(AF369,P358:T367,5)</f>
        <v>8.4615504085236697E-3</v>
      </c>
      <c r="AG377" s="60">
        <f>SQRT($W$41*VLOOKUP(AG369,$P$34:$W$43,8))*(1-$X$27)*T365*VLOOKUP(AG369,P358:T367,5)</f>
        <v>5.0862801255530127E-3</v>
      </c>
      <c r="AH377" s="60">
        <f>SQRT($W$41*VLOOKUP(AH369,$P$34:$W$43,8))*(1-$Y$27)*T365*VLOOKUP(AH369,P358:T367,5)</f>
        <v>2.6577703082385005E-3</v>
      </c>
      <c r="AI377" s="87">
        <f>SQRT($W$41*VLOOKUP(AI369,$P$34:$W$43,8))*(1-$Z$27)*T365*VLOOKUP(AI369,P358:T367,5)</f>
        <v>4.1950744423077321E-3</v>
      </c>
      <c r="AJ377" s="89">
        <f>$X$41*T365</f>
        <v>2.9825228462740121E-6</v>
      </c>
      <c r="AK377" s="59" t="s">
        <v>582</v>
      </c>
      <c r="AL377" s="61">
        <f>AL373*AL374/6-AL375/2-AL373^3/27</f>
        <v>1.9456971300671234E-2</v>
      </c>
      <c r="AM377" s="61"/>
      <c r="AN377" s="66" t="s">
        <v>573</v>
      </c>
      <c r="AO377" s="61" t="e">
        <f>2*SQRT(AL378)*COS(AO376/3)-AL373/3</f>
        <v>#NUM!</v>
      </c>
      <c r="AP377" s="69" t="e">
        <f>AO377^3+AL373*AO377^2+AL374*AO377+AL375</f>
        <v>#NUM!</v>
      </c>
      <c r="AQ377" s="50"/>
      <c r="AR377" s="65"/>
      <c r="AS377" s="65"/>
      <c r="AT377" s="65"/>
      <c r="AU377" s="65"/>
      <c r="AV377" s="81"/>
      <c r="AW377" s="59">
        <v>8</v>
      </c>
      <c r="AX377" s="61">
        <f t="shared" si="66"/>
        <v>9.4229912225680806E-2</v>
      </c>
      <c r="AY377" s="61">
        <f>SUMPRODUCT(T358:T367,$BE$34:$BE$43)</f>
        <v>0.46666637063222394</v>
      </c>
      <c r="AZ377" s="68">
        <f>IF($AA$14,EXP((AX377/AL371)*(AU375-1)-LN(AU375-AL371)-AL370*(2*AY377/AL370-AX377/AL371)*LN((AU375+2.41421536*AL371)/(AU375-0.41421536*AL371))/(AL371*2.82842713)      ),1)</f>
        <v>0.62966481989011736</v>
      </c>
    </row>
    <row r="378" spans="16:52" x14ac:dyDescent="0.25">
      <c r="P378" s="78">
        <v>9</v>
      </c>
      <c r="Q378" s="60"/>
      <c r="R378" s="60"/>
      <c r="S378" s="60">
        <f>$Z$15*$BJ$42/AZ378</f>
        <v>5.5503225319403819E-2</v>
      </c>
      <c r="T378" s="61">
        <f>S378/S380</f>
        <v>5.5504618797428018E-2</v>
      </c>
      <c r="U378" s="62"/>
      <c r="V378" s="62" t="s">
        <v>592</v>
      </c>
      <c r="W378" s="60"/>
      <c r="X378" s="63"/>
      <c r="Y378" s="61"/>
      <c r="Z378" s="86">
        <f>SQRT($W$42*VLOOKUP(Z369,$P$34:$W$43,8))*(1-$Q$28)*T366*VLOOKUP(Z369,P358:T367,5)</f>
        <v>3.4135281607290948E-3</v>
      </c>
      <c r="AA378" s="60">
        <f>SQRT($W$42*VLOOKUP(AA369,$P$34:$W$43,8))*(1-$R$28)*T366*VLOOKUP(AA369,P358:T367,5)</f>
        <v>2.1968818291508282E-3</v>
      </c>
      <c r="AB378" s="60">
        <f>SQRT($W$42*VLOOKUP(AB369,$P$34:$W$43,8))*(1-$S$28)*T366*VLOOKUP(AB369,P358:T367,5)</f>
        <v>1.3411725672966438E-3</v>
      </c>
      <c r="AC378" s="60">
        <f>SQRT($W$42*VLOOKUP(AC369,$P$34:$W$43,8))*(1-$T$28)*T366*VLOOKUP(AC369,P358:T367,5)</f>
        <v>1.0157591684849922E-3</v>
      </c>
      <c r="AD378" s="60">
        <f>SQRT($W$42*VLOOKUP(AD369,$P$34:$W$43,8))*(1-$U$28)*T366*VLOOKUP(AD369,P358:T367,5)</f>
        <v>9.5017394649082713E-4</v>
      </c>
      <c r="AE378" s="60">
        <f>SQRT($W$42*VLOOKUP(AE369,$P$34:$W$43,8))*(1-$V$28)*T366*VLOOKUP(AE369,P358:T367,5)</f>
        <v>5.574770174957348E-4</v>
      </c>
      <c r="AF378" s="60">
        <f>SQRT($W$42*VLOOKUP(AF369,$P$34:$W$43,8))*(1-$W$28)*T366*VLOOKUP(AF369,P358:T367,5)</f>
        <v>3.9656003981776537E-3</v>
      </c>
      <c r="AG378" s="60">
        <f>SQRT($W$42*VLOOKUP(AG369,$P$34:$W$43,8))*(1-$X$28)*T366*VLOOKUP(AG369,P358:T367,5)</f>
        <v>2.6577703082385001E-3</v>
      </c>
      <c r="AH378" s="60">
        <f>SQRT($W$42*VLOOKUP(AH369,$P$34:$W$43,8))*(1-$Y$28)*T366*VLOOKUP(AH369,P358:T367,5)</f>
        <v>1.7046842833204063E-3</v>
      </c>
      <c r="AI378" s="87">
        <f>SQRT($W$42*VLOOKUP(AI369,$P$34:$W$43,8))*(1-$Z$28)*T366*VLOOKUP(AI369,P358:T367,5)</f>
        <v>2.570523793845308E-3</v>
      </c>
      <c r="AJ378" s="89">
        <f>$X$42*T366</f>
        <v>1.4993386260159574E-6</v>
      </c>
      <c r="AK378" s="59" t="s">
        <v>558</v>
      </c>
      <c r="AL378" s="61">
        <f>AL373^2/9-AL374/3</f>
        <v>3.8922898854222253E-2</v>
      </c>
      <c r="AM378" s="61"/>
      <c r="AN378" s="66" t="s">
        <v>574</v>
      </c>
      <c r="AO378" s="61" t="e">
        <f>2*SQRT(AL378)*COS((AO376+2*PI())/3)-AL373/3</f>
        <v>#NUM!</v>
      </c>
      <c r="AP378" s="69" t="e">
        <f>AO378^3+AO378^2*AL373+AO378*AL374+AL375</f>
        <v>#NUM!</v>
      </c>
      <c r="AQ378" s="50"/>
      <c r="AR378" s="65"/>
      <c r="AS378" s="50"/>
      <c r="AT378" s="65"/>
      <c r="AU378" s="65"/>
      <c r="AV378" s="81"/>
      <c r="AW378" s="59">
        <v>9</v>
      </c>
      <c r="AX378" s="61">
        <f t="shared" si="66"/>
        <v>9.5418812217132221E-2</v>
      </c>
      <c r="AY378" s="61">
        <f>SUMPRODUCT(T358:T367,$BF$34:$BF$43)</f>
        <v>0.53195754700346087</v>
      </c>
      <c r="AZ378" s="68">
        <f>IF($AA$15,EXP((AX378/AL371)*(AU375-1)-LN(AU375-AL371)-AL370*(2*AY378/AL370-AX378/AL371)*LN((AU375+2.41421536*AL371)/(AU375-0.41421536*AL371))/(AL371*2.82842713)      ),1)</f>
        <v>0.54102454676580092</v>
      </c>
    </row>
    <row r="379" spans="16:52" x14ac:dyDescent="0.25">
      <c r="P379" s="78">
        <v>10</v>
      </c>
      <c r="Q379" s="60"/>
      <c r="R379" s="60"/>
      <c r="S379" s="60">
        <f>$Z$16*$BJ$43/AZ379</f>
        <v>8.8838044120600215E-2</v>
      </c>
      <c r="T379" s="61">
        <f>S379/S380</f>
        <v>8.8840274511023151E-2</v>
      </c>
      <c r="U379" s="62"/>
      <c r="V379" s="96">
        <f>ABS(S368-S380)</f>
        <v>2.2204460492503131E-16</v>
      </c>
      <c r="W379" s="60"/>
      <c r="X379" s="63"/>
      <c r="Y379" s="61"/>
      <c r="Z379" s="86">
        <f>SQRT($W$43*VLOOKUP(Z369,$P$34:$W$43,8))*(1-$Q$29)*T367*VLOOKUP(Z369,P358:T367,5)</f>
        <v>5.4985289689523931E-3</v>
      </c>
      <c r="AA379" s="60">
        <f>SQRT($W$43*VLOOKUP(AA369,$P$34:$W$43,8))*(1-$R$29)*T367*VLOOKUP(AA369,P358:T367,5)</f>
        <v>3.5815796406194955E-3</v>
      </c>
      <c r="AB379" s="60">
        <f>SQRT($W$43*VLOOKUP(AB369,$P$34:$W$43,8))*(1-$S$29)*T367*VLOOKUP(AB369,P358:T367,5)</f>
        <v>2.2170335480762057E-3</v>
      </c>
      <c r="AC379" s="60">
        <f>SQRT($W$43*VLOOKUP(AC369,$P$34:$W$43,8))*(1-$T$29)*T367*VLOOKUP(AC369,P358:T367,5)</f>
        <v>1.3904603226109185E-3</v>
      </c>
      <c r="AD379" s="60">
        <f>SQRT($W$43*VLOOKUP(AD369,$P$34:$W$43,8))*(1-$U$29)*T367*VLOOKUP(AD369,P358:T367,5)</f>
        <v>1.5040774910354551E-3</v>
      </c>
      <c r="AE379" s="60">
        <f>SQRT($W$43*VLOOKUP(AE369,$P$34:$W$43,8))*(1-$V$29)*T367*VLOOKUP(AE369,P358:T367,5)</f>
        <v>8.9714997246271818E-4</v>
      </c>
      <c r="AF379" s="60">
        <f>SQRT($W$43*VLOOKUP(AF369,$P$34:$W$43,8))*(1-$W$29)*T367*VLOOKUP(AF369,P358:T367,5)</f>
        <v>6.6414777588298876E-3</v>
      </c>
      <c r="AG379" s="60">
        <f>SQRT($W$43*VLOOKUP(AG369,$P$34:$W$43,8))*(1-$X$29)*T367*VLOOKUP(AG369,P358:T367,5)</f>
        <v>4.1950744423077321E-3</v>
      </c>
      <c r="AH379" s="60">
        <f>SQRT($W$43*VLOOKUP(AH369,$P$34:$W$43,8))*(1-$Y$29)*T367*VLOOKUP(AH369,P358:T367,5)</f>
        <v>2.5705237938453084E-3</v>
      </c>
      <c r="AI379" s="87">
        <f>SQRT($W$43*VLOOKUP(AI369,$P$34:$W$43,8))*(1-$Z$29)*T367*VLOOKUP(AI369,P358:T367,5)</f>
        <v>3.8761386136877624E-3</v>
      </c>
      <c r="AJ379" s="89">
        <f>$X$43*T367</f>
        <v>3.2226693652574504E-6</v>
      </c>
      <c r="AK379" s="59" t="s">
        <v>72</v>
      </c>
      <c r="AL379" s="63">
        <f>AL377^2-AL378^3</f>
        <v>3.1960584966502078E-4</v>
      </c>
      <c r="AM379" s="61"/>
      <c r="AN379" s="66" t="s">
        <v>575</v>
      </c>
      <c r="AO379" s="61" t="e">
        <f>2*SQRT(AL378)*COS((AO376+4*PI())/3)-AL373/3</f>
        <v>#NUM!</v>
      </c>
      <c r="AP379" s="69" t="e">
        <f>AO379^3+AO379^2*AL373+AL374*AO379+AL375</f>
        <v>#NUM!</v>
      </c>
      <c r="AQ379" s="50"/>
      <c r="AR379" s="65"/>
      <c r="AS379" s="50"/>
      <c r="AT379" s="65"/>
      <c r="AU379" s="65"/>
      <c r="AV379" s="81"/>
      <c r="AW379" s="59">
        <v>10</v>
      </c>
      <c r="AX379" s="61">
        <f t="shared" si="66"/>
        <v>0.12813543860615031</v>
      </c>
      <c r="AY379" s="61">
        <f>SUMPRODUCT(T358:T367,$BG$34:$BG$43)</f>
        <v>0.52807933080390368</v>
      </c>
      <c r="AZ379" s="68">
        <f>IF($AA$16,EXP((AX379/AL371)*(AU375-1)-LN(AU375-AL371)-AL370*(2*AY379/AL370-AX379/AL371)*LN((AU375+2.41421536*AL371)/(AU375-0.41421536*AL371))/(AL371*2.82842713)      ),1)</f>
        <v>0.58355083296646582</v>
      </c>
    </row>
    <row r="380" spans="16:52" x14ac:dyDescent="0.25">
      <c r="P380" s="79"/>
      <c r="Q380" s="71"/>
      <c r="R380" s="71"/>
      <c r="S380" s="94">
        <f>SUM(S370:S379)</f>
        <v>0.99997489437718179</v>
      </c>
      <c r="T380" s="72">
        <f>SUM(T370:T379)</f>
        <v>0.99999999999999989</v>
      </c>
      <c r="U380" s="73"/>
      <c r="V380" s="73"/>
      <c r="W380" s="73"/>
      <c r="X380" s="73"/>
      <c r="Y380" s="73"/>
      <c r="Z380" s="70"/>
      <c r="AA380" s="73"/>
      <c r="AB380" s="73"/>
      <c r="AC380" s="73"/>
      <c r="AD380" s="73"/>
      <c r="AE380" s="73"/>
      <c r="AF380" s="73"/>
      <c r="AG380" s="73"/>
      <c r="AH380" s="73"/>
      <c r="AI380" s="88">
        <f>SUM(Z370:AI379)</f>
        <v>0.27651787660817717</v>
      </c>
      <c r="AJ380" s="91">
        <f>SUM(AJ370:AJ379)</f>
        <v>3.0752912319508872E-5</v>
      </c>
      <c r="AK380" s="70"/>
      <c r="AL380" s="73"/>
      <c r="AM380" s="74"/>
      <c r="AN380" s="75"/>
      <c r="AO380" s="74"/>
      <c r="AP380" s="74"/>
      <c r="AQ380" s="76"/>
      <c r="AR380" s="73"/>
      <c r="AS380" s="76"/>
      <c r="AT380" s="73"/>
      <c r="AU380" s="73"/>
      <c r="AV380" s="80"/>
      <c r="AW380" s="70"/>
      <c r="AX380" s="73"/>
      <c r="AY380" s="73"/>
      <c r="AZ380" s="80"/>
    </row>
    <row r="381" spans="16:52" x14ac:dyDescent="0.25">
      <c r="P381" s="92">
        <f>P369+1</f>
        <v>29</v>
      </c>
      <c r="Q381" s="55"/>
      <c r="R381" s="55"/>
      <c r="S381" s="55"/>
      <c r="T381" s="55" t="s">
        <v>560</v>
      </c>
      <c r="U381" s="56"/>
      <c r="V381" s="56"/>
      <c r="W381" s="57"/>
      <c r="X381" s="57"/>
      <c r="Y381" s="57"/>
      <c r="Z381" s="54">
        <v>1</v>
      </c>
      <c r="AA381" s="55">
        <v>2</v>
      </c>
      <c r="AB381" s="55">
        <v>3</v>
      </c>
      <c r="AC381" s="55">
        <v>4</v>
      </c>
      <c r="AD381" s="55">
        <v>5</v>
      </c>
      <c r="AE381" s="55">
        <v>6</v>
      </c>
      <c r="AF381" s="55">
        <v>7</v>
      </c>
      <c r="AG381" s="55">
        <v>8</v>
      </c>
      <c r="AH381" s="55">
        <v>9</v>
      </c>
      <c r="AI381" s="58">
        <v>10</v>
      </c>
      <c r="AJ381" s="90"/>
      <c r="AK381" s="54"/>
      <c r="AL381" s="55"/>
      <c r="AM381" s="55"/>
      <c r="AN381" s="55"/>
      <c r="AO381" s="55"/>
      <c r="AP381" s="55"/>
      <c r="AQ381" s="55"/>
      <c r="AR381" s="55"/>
      <c r="AS381" s="55"/>
      <c r="AT381" s="55"/>
      <c r="AU381" s="55"/>
      <c r="AV381" s="58"/>
      <c r="AW381" s="54"/>
      <c r="AX381" s="55" t="s">
        <v>565</v>
      </c>
      <c r="AY381" s="55" t="s">
        <v>577</v>
      </c>
      <c r="AZ381" s="58" t="s">
        <v>590</v>
      </c>
    </row>
    <row r="382" spans="16:52" x14ac:dyDescent="0.25">
      <c r="P382" s="78">
        <v>1</v>
      </c>
      <c r="Q382" s="60"/>
      <c r="R382" s="60"/>
      <c r="S382" s="60">
        <f>$Z$7*$BJ$34/AZ382</f>
        <v>0.1991568495933034</v>
      </c>
      <c r="T382" s="61">
        <f>S382/S392</f>
        <v>0.19916184967558115</v>
      </c>
      <c r="U382" s="62"/>
      <c r="V382" s="62"/>
      <c r="W382" s="60"/>
      <c r="X382" s="63"/>
      <c r="Y382" s="61"/>
      <c r="Z382" s="86">
        <f>SQRT($W$34*VLOOKUP(Z381,$P$34:$W$43,8))*(1-$Q$20)*T370*VLOOKUP(Z381,P370:T379,5)</f>
        <v>8.1465190159005392E-3</v>
      </c>
      <c r="AA382" s="60">
        <f>SQRT($W$34*VLOOKUP(AA381,$P$34:$W$43,8))*(1-$R$20)*T370*VLOOKUP(AA381,P370:T379,5)</f>
        <v>5.2525624534605379E-3</v>
      </c>
      <c r="AB382" s="60">
        <f>SQRT($W$34*VLOOKUP(AB381,$P$34:$W$43,8))*(1-$S$20)*T370*VLOOKUP(AB381,P370:T379,5)</f>
        <v>3.1690972601060921E-3</v>
      </c>
      <c r="AC382" s="60">
        <f>SQRT($W$34*VLOOKUP(AC381,$P$34:$W$43,8))*(1-$T$20)*T370*VLOOKUP(AC381,P370:T379,5)</f>
        <v>2.190987695176656E-3</v>
      </c>
      <c r="AD382" s="60">
        <f>SQRT($W$34*VLOOKUP(AD381,$P$34:$W$43,8))*(1-$U$20)*T370*VLOOKUP(AD381,P370:T379,5)</f>
        <v>2.1246816905724068E-3</v>
      </c>
      <c r="AE382" s="60">
        <f>SQRT($W$34*VLOOKUP(AE381,$P$34:$W$43,8))*(1-$V$20)*T370*VLOOKUP(AE381,P370:T379,5)</f>
        <v>1.2707086901463536E-3</v>
      </c>
      <c r="AF382" s="60">
        <f>SQRT($W$34*VLOOKUP(AF381,$P$34:$W$43,8))*(1-$W$20)*T370*VLOOKUP(AF381,P370:T379,5)</f>
        <v>1.0202200380968484E-2</v>
      </c>
      <c r="AG382" s="60">
        <f>SQRT($W$34*VLOOKUP(AG381,$P$34:$W$43,8))*(1-$X$20)*T370*VLOOKUP(AG381,P370:T379,5)</f>
        <v>5.8454755867906388E-3</v>
      </c>
      <c r="AH382" s="60">
        <f>SQRT($W$34*VLOOKUP(AH381,$P$34:$W$43,8))*(1-$Y$20)*T370*VLOOKUP(AH381,P370:T379,5)</f>
        <v>3.4135281607578271E-3</v>
      </c>
      <c r="AI382" s="87">
        <f>SQRT($W$34*VLOOKUP(AI381,$P$34:$W$43,8))*(1-$Z$20)*T370*VLOOKUP(AI381,P370:T379,5)</f>
        <v>5.4985289689813508E-3</v>
      </c>
      <c r="AJ382" s="89">
        <f>$X$34*T370</f>
        <v>5.3379038868668604E-6</v>
      </c>
      <c r="AK382" s="59" t="s">
        <v>69</v>
      </c>
      <c r="AL382" s="60">
        <f>$Q$44*AI392*100000/($T$3*$AE$9)^2</f>
        <v>0.40073949360569106</v>
      </c>
      <c r="AM382" s="65" t="s">
        <v>583</v>
      </c>
      <c r="AN382" s="66" t="s">
        <v>573</v>
      </c>
      <c r="AO382" s="61">
        <f>(AL389+SQRT(AL391))^(1/3)+(AL389-SQRT(AL391))^(1/3)-AL385/3</f>
        <v>0.74780442859178087</v>
      </c>
      <c r="AP382" s="63">
        <f>AO382^3+AL385*AO382^2+AL386*AO382+AL387</f>
        <v>0</v>
      </c>
      <c r="AQ382" s="65" t="s">
        <v>573</v>
      </c>
      <c r="AR382" s="61">
        <f>IF(AL391&gt;=0,AO382,AO389)</f>
        <v>0.74780442859178087</v>
      </c>
      <c r="AS382" s="61">
        <f>IF(AR382&lt;AR383,AR383,AR382)</f>
        <v>0.74780442859178087</v>
      </c>
      <c r="AT382" s="61">
        <f>AS382</f>
        <v>0.74780442859178087</v>
      </c>
      <c r="AU382" s="67">
        <f>IF(AT382&lt;AT383,AT383,AT382)</f>
        <v>0.74780442859178087</v>
      </c>
      <c r="AV382" s="81"/>
      <c r="AW382" s="59">
        <v>1</v>
      </c>
      <c r="AX382" s="61">
        <f>AX370</f>
        <v>9.4673405543509462E-2</v>
      </c>
      <c r="AY382" s="61">
        <f>SUMPRODUCT(T370:T379,$AX$34:$AX$43)</f>
        <v>0.34283521948770251</v>
      </c>
      <c r="AZ382" s="68">
        <f>IF($AA$7,EXP((AX382/AL383)*(AU387-1)-LN(AU387-AL383)-AL382*(2*AY382/AL382-AX382/AL383)*LN((AU387+2.41421536*AL383)/(AU387-0.41421536*AL383))/(AL383*2.82842713)      ),1)</f>
        <v>0.84423499280593828</v>
      </c>
    </row>
    <row r="383" spans="16:52" x14ac:dyDescent="0.25">
      <c r="P383" s="78">
        <v>2</v>
      </c>
      <c r="Q383" s="60"/>
      <c r="R383" s="60"/>
      <c r="S383" s="60">
        <f>$Z$8*$BJ$35/AZ383</f>
        <v>7.3921926707849944E-2</v>
      </c>
      <c r="T383" s="61">
        <f>S383/S392</f>
        <v>7.3923782610453459E-2</v>
      </c>
      <c r="U383" s="62"/>
      <c r="V383" s="62"/>
      <c r="W383" s="60"/>
      <c r="X383" s="63"/>
      <c r="Y383" s="61"/>
      <c r="Z383" s="86">
        <f>SQRT($W$35*VLOOKUP(Z381,$P$34:$W$43,8))*(1-$Q$21)*T371*VLOOKUP(Z381,P370:T379,5)</f>
        <v>5.2525624534605379E-3</v>
      </c>
      <c r="AA383" s="60">
        <f>SQRT($W$35*VLOOKUP(AA381,$P$34:$W$43,8))*(1-$R$21)*T371*VLOOKUP(AA381,P370:T379,5)</f>
        <v>3.3691083160488468E-3</v>
      </c>
      <c r="AB383" s="60">
        <f>SQRT($W$35*VLOOKUP(AB381,$P$34:$W$43,8))*(1-$S$21)*T371*VLOOKUP(AB381,P370:T379,5)</f>
        <v>2.0646769777368187E-3</v>
      </c>
      <c r="AC383" s="60">
        <f>SQRT($W$35*VLOOKUP(AC381,$P$34:$W$43,8))*(1-$T$21)*T371*VLOOKUP(AC381,P370:T379,5)</f>
        <v>1.2909062094686671E-3</v>
      </c>
      <c r="AD383" s="60">
        <f>SQRT($W$35*VLOOKUP(AD381,$P$34:$W$43,8))*(1-$U$21)*T371*VLOOKUP(AD381,P370:T379,5)</f>
        <v>1.4116535276159552E-3</v>
      </c>
      <c r="AE383" s="60">
        <f>SQRT($W$35*VLOOKUP(AE381,$P$34:$W$43,8))*(1-$V$21)*T371*VLOOKUP(AE381,P370:T379,5)</f>
        <v>8.2989301262554834E-4</v>
      </c>
      <c r="AF383" s="60">
        <f>SQRT($W$35*VLOOKUP(AF381,$P$34:$W$43,8))*(1-$W$21)*T371*VLOOKUP(AF381,P370:T379,5)</f>
        <v>6.4227893355576233E-3</v>
      </c>
      <c r="AG383" s="60">
        <f>SQRT($W$35*VLOOKUP(AG381,$P$34:$W$43,8))*(1-$X$21)*T371*VLOOKUP(AG381,P370:T379,5)</f>
        <v>3.5923386443199954E-3</v>
      </c>
      <c r="AH383" s="60">
        <f>SQRT($W$35*VLOOKUP(AH381,$P$34:$W$43,8))*(1-$Y$21)*T371*VLOOKUP(AH381,P370:T379,5)</f>
        <v>2.1968818291996563E-3</v>
      </c>
      <c r="AI383" s="87">
        <f>SQRT($W$35*VLOOKUP(AI381,$P$34:$W$43,8))*(1-$Z$21)*T371*VLOOKUP(AI381,P370:T379,5)</f>
        <v>3.5815796406878145E-3</v>
      </c>
      <c r="AJ383" s="89">
        <f>$X$35*T371</f>
        <v>2.9902240553612425E-6</v>
      </c>
      <c r="AK383" s="59" t="s">
        <v>65</v>
      </c>
      <c r="AL383" s="60">
        <f>AJ392*$Q$44*100000/($T$3*$AE$9)</f>
        <v>0.10862996784059743</v>
      </c>
      <c r="AM383" s="61"/>
      <c r="AN383" s="66" t="s">
        <v>574</v>
      </c>
      <c r="AO383" s="66" t="e">
        <f>1/0</f>
        <v>#DIV/0!</v>
      </c>
      <c r="AP383" s="61"/>
      <c r="AQ383" s="65" t="s">
        <v>574</v>
      </c>
      <c r="AR383" s="66">
        <f>IF(AL391&gt;=0,0,AO390)</f>
        <v>0</v>
      </c>
      <c r="AS383" s="61">
        <f>IF(AR382&lt;AR383,AR382,AR383)</f>
        <v>0</v>
      </c>
      <c r="AT383" s="61">
        <f>IF(AS383&lt;AS384,AS384,AS383)</f>
        <v>0</v>
      </c>
      <c r="AU383" s="67">
        <f>IF(AT382&lt;AT383,AT382,AT383)</f>
        <v>0</v>
      </c>
      <c r="AV383" s="81"/>
      <c r="AW383" s="59">
        <v>2</v>
      </c>
      <c r="AX383" s="61">
        <f t="shared" ref="AX383:AX391" si="67">AX371</f>
        <v>0.14288378647094405</v>
      </c>
      <c r="AY383" s="61">
        <f>SUMPRODUCT(T370:T379,$AY$34:$AY$43)</f>
        <v>0.5883765170836861</v>
      </c>
      <c r="AZ383" s="68">
        <f>IF($AA$8,EXP((AX383/AL383)*(AU387-1)-LN(AU387-AL383)-AL382*(2*AY383/AL382-AX383/AL383)*LN((AU387+2.41421536*AL383)/(AU387-0.41421536*AL383))/(AL383*2.82842713)      ),1)</f>
        <v>0.52152857782803441</v>
      </c>
    </row>
    <row r="384" spans="16:52" x14ac:dyDescent="0.25">
      <c r="P384" s="78">
        <v>3</v>
      </c>
      <c r="Q384" s="60"/>
      <c r="R384" s="60"/>
      <c r="S384" s="60">
        <f>$Z$9*$BJ$36/AZ384</f>
        <v>3.3102124264159476E-2</v>
      </c>
      <c r="T384" s="61">
        <f>S384/S392</f>
        <v>3.3102955334470274E-2</v>
      </c>
      <c r="U384" s="62"/>
      <c r="V384" s="62"/>
      <c r="W384" s="60"/>
      <c r="X384" s="63"/>
      <c r="Y384" s="61"/>
      <c r="Z384" s="86">
        <f>SQRT($W$36*VLOOKUP(Z381,$P$34:$W$43,8))*(1-$Q$22)*T372*VLOOKUP(Z381,P370:T379,5)</f>
        <v>3.1690972601060917E-3</v>
      </c>
      <c r="AA384" s="60">
        <f>SQRT($W$36*VLOOKUP(AA381,$P$34:$W$43,8))*(1-$R$22)*T372*VLOOKUP(AA381,P370:T379,5)</f>
        <v>2.0646769777368187E-3</v>
      </c>
      <c r="AB384" s="60">
        <f>SQRT($W$36*VLOOKUP(AB381,$P$34:$W$43,8))*(1-$S$22)*T372*VLOOKUP(AB381,P370:T379,5)</f>
        <v>1.2680758464534523E-3</v>
      </c>
      <c r="AC384" s="60">
        <f>SQRT($W$36*VLOOKUP(AC381,$P$34:$W$43,8))*(1-$T$22)*T372*VLOOKUP(AC381,P370:T379,5)</f>
        <v>8.7318415440904777E-4</v>
      </c>
      <c r="AD384" s="60">
        <f>SQRT($W$36*VLOOKUP(AD381,$P$34:$W$43,8))*(1-$U$22)*T372*VLOOKUP(AD381,P370:T379,5)</f>
        <v>8.6699687386166866E-4</v>
      </c>
      <c r="AE384" s="60">
        <f>SQRT($W$36*VLOOKUP(AE381,$P$34:$W$43,8))*(1-$V$22)*T372*VLOOKUP(AE381,P370:T379,5)</f>
        <v>4.9944162743257475E-4</v>
      </c>
      <c r="AF384" s="60">
        <f>SQRT($W$36*VLOOKUP(AF381,$P$34:$W$43,8))*(1-$W$22)*T372*VLOOKUP(AF381,P370:T379,5)</f>
        <v>3.8003852749129044E-3</v>
      </c>
      <c r="AG384" s="60">
        <f>SQRT($W$36*VLOOKUP(AG381,$P$34:$W$43,8))*(1-$X$22)*T372*VLOOKUP(AG381,P370:T379,5)</f>
        <v>2.2244737189671408E-3</v>
      </c>
      <c r="AH384" s="60">
        <f>SQRT($W$36*VLOOKUP(AH381,$P$34:$W$43,8))*(1-$Y$22)*T372*VLOOKUP(AH381,P370:T379,5)</f>
        <v>1.3411725673429281E-3</v>
      </c>
      <c r="AI384" s="87">
        <f>SQRT($W$36*VLOOKUP(AI381,$P$34:$W$43,8))*(1-$Z$22)*T372*VLOOKUP(AI381,P370:T379,5)</f>
        <v>2.2170335481457308E-3</v>
      </c>
      <c r="AJ384" s="89">
        <f>$X$36*T372</f>
        <v>1.8651647845404827E-6</v>
      </c>
      <c r="AK384" s="82"/>
      <c r="AL384" s="65"/>
      <c r="AM384" s="61"/>
      <c r="AN384" s="66" t="s">
        <v>575</v>
      </c>
      <c r="AO384" s="66" t="e">
        <f>1/0</f>
        <v>#DIV/0!</v>
      </c>
      <c r="AP384" s="61"/>
      <c r="AQ384" s="65" t="s">
        <v>575</v>
      </c>
      <c r="AR384" s="66">
        <f>IF(AL391&gt;=0,0,AO391)</f>
        <v>0</v>
      </c>
      <c r="AS384" s="61">
        <f>AR384</f>
        <v>0</v>
      </c>
      <c r="AT384" s="61">
        <f>IF(AS383&lt;AS384,AS383,AS384)</f>
        <v>0</v>
      </c>
      <c r="AU384" s="67">
        <f>AT384</f>
        <v>0</v>
      </c>
      <c r="AV384" s="81"/>
      <c r="AW384" s="59">
        <v>3</v>
      </c>
      <c r="AX384" s="61">
        <f t="shared" si="67"/>
        <v>0.1990278447156619</v>
      </c>
      <c r="AY384" s="61">
        <f>SUMPRODUCT(T370:T379,$AZ$34:$AZ$43)</f>
        <v>0.80224162903653162</v>
      </c>
      <c r="AZ384" s="68">
        <f>IF($AA$9,EXP((AX384/AL383)*(AU387-1)-LN(AU387-AL383)-AL382*(2*AY384/AL382-AX384/AL383)*LN((AU387+2.41421536*AL383)/(AU387-0.41421536*AL383))/(AL383*2.82842713)      ),1)</f>
        <v>0.35283743303810677</v>
      </c>
    </row>
    <row r="385" spans="16:52" x14ac:dyDescent="0.25">
      <c r="P385" s="78">
        <v>4</v>
      </c>
      <c r="Q385" s="60"/>
      <c r="R385" s="60"/>
      <c r="S385" s="60">
        <f>$Z$10*$BJ$37/AZ385</f>
        <v>1.8033677979835246E-2</v>
      </c>
      <c r="T385" s="61">
        <f>S385/S392</f>
        <v>1.8034130737919409E-2</v>
      </c>
      <c r="U385" s="62"/>
      <c r="V385" s="62"/>
      <c r="W385" s="60"/>
      <c r="X385" s="63"/>
      <c r="Y385" s="61"/>
      <c r="Z385" s="86">
        <f>SQRT($W$37*VLOOKUP(Z381,$P$34:$W$43,8))*(1-$Q$23)*T373*VLOOKUP(Z381,P370:T379,5)</f>
        <v>2.1909876951766564E-3</v>
      </c>
      <c r="AA385" s="60">
        <f>SQRT($W$37*VLOOKUP(AA381,$P$34:$W$43,8))*(1-$R$23)*T373*VLOOKUP(AA381,P370:T379,5)</f>
        <v>1.2909062094686671E-3</v>
      </c>
      <c r="AB385" s="60">
        <f>SQRT($W$37*VLOOKUP(AB381,$P$34:$W$43,8))*(1-$S$23)*T373*VLOOKUP(AB381,P370:T379,5)</f>
        <v>8.7318415440904766E-4</v>
      </c>
      <c r="AC385" s="60">
        <f>SQRT($W$37*VLOOKUP(AC381,$P$34:$W$43,8))*(1-$T$23)*T373*VLOOKUP(AC381,P370:T379,5)</f>
        <v>6.0525382824526072E-4</v>
      </c>
      <c r="AD385" s="60">
        <f>SQRT($W$37*VLOOKUP(AD381,$P$34:$W$43,8))*(1-$U$23)*T373*VLOOKUP(AD381,P370:T379,5)</f>
        <v>5.9458372553956396E-4</v>
      </c>
      <c r="AE385" s="60">
        <f>SQRT($W$37*VLOOKUP(AE381,$P$34:$W$43,8))*(1-$V$23)*T373*VLOOKUP(AE381,P370:T379,5)</f>
        <v>3.2828055401720139E-4</v>
      </c>
      <c r="AF385" s="60">
        <f>SQRT($W$37*VLOOKUP(AF381,$P$34:$W$43,8))*(1-$W$23)*T373*VLOOKUP(AF381,P370:T379,5)</f>
        <v>2.6404956441744639E-3</v>
      </c>
      <c r="AG385" s="60">
        <f>SQRT($W$37*VLOOKUP(AG381,$P$34:$W$43,8))*(1-$X$23)*T373*VLOOKUP(AG381,P370:T379,5)</f>
        <v>1.5206795536655676E-3</v>
      </c>
      <c r="AH385" s="60">
        <f>SQRT($W$37*VLOOKUP(AH381,$P$34:$W$43,8))*(1-$Y$23)*T373*VLOOKUP(AH381,P370:T379,5)</f>
        <v>1.015759168529938E-3</v>
      </c>
      <c r="AI385" s="87">
        <f>SQRT($W$37*VLOOKUP(AI381,$P$34:$W$43,8))*(1-$Z$23)*T373*VLOOKUP(AI381,P370:T379,5)</f>
        <v>1.3904603226680631E-3</v>
      </c>
      <c r="AJ385" s="89">
        <f>$X$37*T373</f>
        <v>1.3054335112320649E-6</v>
      </c>
      <c r="AK385" s="59" t="s">
        <v>570</v>
      </c>
      <c r="AL385" s="60">
        <f>AL383-1</f>
        <v>-0.89137003215940258</v>
      </c>
      <c r="AM385" s="61"/>
      <c r="AN385" s="66"/>
      <c r="AO385" s="61"/>
      <c r="AP385" s="61"/>
      <c r="AQ385" s="50"/>
      <c r="AR385" s="65"/>
      <c r="AS385" s="65"/>
      <c r="AT385" s="65"/>
      <c r="AU385" s="65"/>
      <c r="AV385" s="81"/>
      <c r="AW385" s="59">
        <v>4</v>
      </c>
      <c r="AX385" s="61">
        <f t="shared" si="67"/>
        <v>0.25569541720662459</v>
      </c>
      <c r="AY385" s="61">
        <f>SUMPRODUCT(T370:T379,$BA$34:$BA$43)</f>
        <v>1.0005382125496893</v>
      </c>
      <c r="AZ385" s="68">
        <f>IF($AA$10,EXP((AX385/AL383)*(AU387-1)-LN(AU387-AL383)-AL382*(2*AY385/AL382-AX385/AL383)*LN((AU387+2.41421536*AL383)/(AU387-0.41421536*AL383))/(AL383*2.82842713)      ),1)</f>
        <v>0.24791088876904946</v>
      </c>
    </row>
    <row r="386" spans="16:52" x14ac:dyDescent="0.25">
      <c r="P386" s="78">
        <v>5</v>
      </c>
      <c r="Q386" s="60"/>
      <c r="R386" s="60"/>
      <c r="S386" s="60">
        <f>$Z$11*$BJ$38/AZ386</f>
        <v>1.8327382758980951E-2</v>
      </c>
      <c r="T386" s="61">
        <f>S386/S392</f>
        <v>1.8327842890891642E-2</v>
      </c>
      <c r="U386" s="62"/>
      <c r="V386" s="62"/>
      <c r="W386" s="60"/>
      <c r="X386" s="63"/>
      <c r="Y386" s="61"/>
      <c r="Z386" s="86">
        <f>SQRT($W$38*VLOOKUP(Z381,$P$34:$W$43,8))*(1-$Q$24)*T374*VLOOKUP(Z381,P370:T379,5)</f>
        <v>2.1246816905724068E-3</v>
      </c>
      <c r="AA386" s="60">
        <f>SQRT($W$38*VLOOKUP(AA381,$P$34:$W$43,8))*(1-$R$24)*T374*VLOOKUP(AA381,P370:T379,5)</f>
        <v>1.4116535276159552E-3</v>
      </c>
      <c r="AB386" s="60">
        <f>SQRT($W$38*VLOOKUP(AB381,$P$34:$W$43,8))*(1-$S$24)*T374*VLOOKUP(AB381,P370:T379,5)</f>
        <v>8.6699687386166855E-4</v>
      </c>
      <c r="AC386" s="60">
        <f>SQRT($W$38*VLOOKUP(AC381,$P$34:$W$43,8))*(1-$T$24)*T374*VLOOKUP(AC381,P370:T379,5)</f>
        <v>5.9458372553956396E-4</v>
      </c>
      <c r="AD386" s="60">
        <f>SQRT($W$38*VLOOKUP(AD381,$P$34:$W$43,8))*(1-$U$24)*T374*VLOOKUP(AD381,P370:T379,5)</f>
        <v>5.8363472637445665E-4</v>
      </c>
      <c r="AE386" s="60">
        <f>SQRT($W$38*VLOOKUP(AE381,$P$34:$W$43,8))*(1-$V$24)*T374*VLOOKUP(AE381,P370:T379,5)</f>
        <v>3.4812559979256405E-4</v>
      </c>
      <c r="AF386" s="60">
        <f>SQRT($W$38*VLOOKUP(AF381,$P$34:$W$43,8))*(1-$W$24)*T374*VLOOKUP(AF381,P370:T379,5)</f>
        <v>2.5272405867081079E-3</v>
      </c>
      <c r="AG386" s="60">
        <f>SQRT($W$38*VLOOKUP(AG381,$P$34:$W$43,8))*(1-$X$24)*T374*VLOOKUP(AG381,P370:T379,5)</f>
        <v>1.5161891065859753E-3</v>
      </c>
      <c r="AH386" s="60">
        <f>SQRT($W$38*VLOOKUP(AH381,$P$34:$W$43,8))*(1-$Y$24)*T374*VLOOKUP(AH381,P370:T379,5)</f>
        <v>9.5017394653303382E-4</v>
      </c>
      <c r="AI386" s="87">
        <f>SQRT($W$38*VLOOKUP(AI381,$P$34:$W$43,8))*(1-$Z$24)*T374*VLOOKUP(AI381,P370:T379,5)</f>
        <v>1.5040774910975272E-3</v>
      </c>
      <c r="AJ386" s="89">
        <f>$X$38*T374</f>
        <v>1.326395386322701E-6</v>
      </c>
      <c r="AK386" s="59" t="s">
        <v>571</v>
      </c>
      <c r="AL386" s="60">
        <f>AL382-3*AL383*AL383-2*AL383</f>
        <v>0.14807814818534851</v>
      </c>
      <c r="AM386" s="61" t="s">
        <v>584</v>
      </c>
      <c r="AN386" s="66" t="s">
        <v>585</v>
      </c>
      <c r="AO386" s="61">
        <f>AL389^2/AL390^3</f>
        <v>6.4199987515268715</v>
      </c>
      <c r="AP386" s="61"/>
      <c r="AQ386" s="50"/>
      <c r="AR386" s="65"/>
      <c r="AS386" s="65"/>
      <c r="AT386" s="65"/>
      <c r="AU386" s="65"/>
      <c r="AV386" s="81"/>
      <c r="AW386" s="59">
        <v>5</v>
      </c>
      <c r="AX386" s="61">
        <f t="shared" si="67"/>
        <v>0.25563778751671645</v>
      </c>
      <c r="AY386" s="61">
        <f>SUMPRODUCT(T370:T379,$BB$34:$BB$43)</f>
        <v>0.98266697900135525</v>
      </c>
      <c r="AZ386" s="68">
        <f>IF($AA$11,EXP((AX386/AL383)*(AU387-1)-LN(AU387-AL383)-AL382*(2*AY386/AL382-AX386/AL383)*LN((AU387+2.41421536*AL383)/(AU387-0.41421536*AL383))/(AL383*2.82842713)      ),1)</f>
        <v>0.25856387567913014</v>
      </c>
    </row>
    <row r="387" spans="16:52" x14ac:dyDescent="0.25">
      <c r="P387" s="78">
        <v>6</v>
      </c>
      <c r="Q387" s="60"/>
      <c r="R387" s="60"/>
      <c r="S387" s="60">
        <f>$Z$12*$BJ$39/AZ387</f>
        <v>8.6700383274641492E-3</v>
      </c>
      <c r="T387" s="61">
        <f>S387/S392</f>
        <v>8.670255999641014E-3</v>
      </c>
      <c r="U387" s="62"/>
      <c r="V387" s="62"/>
      <c r="W387" s="60"/>
      <c r="X387" s="63"/>
      <c r="Y387" s="61"/>
      <c r="Z387" s="86">
        <f>SQRT($W$39*VLOOKUP(Z381,$P$34:$W$43,8))*(1-$Q$25)*T375*VLOOKUP(Z381,P370:T379,5)</f>
        <v>1.2707086901463536E-3</v>
      </c>
      <c r="AA387" s="60">
        <f>SQRT($W$39*VLOOKUP(AA381,$P$34:$W$43,8))*(1-$R$25)*T375*VLOOKUP(AA381,P370:T379,5)</f>
        <v>8.2989301262554834E-4</v>
      </c>
      <c r="AB387" s="60">
        <f>SQRT($W$39*VLOOKUP(AB381,$P$34:$W$43,8))*(1-$S$25)*T375*VLOOKUP(AB381,P370:T379,5)</f>
        <v>4.9944162743257475E-4</v>
      </c>
      <c r="AC387" s="60">
        <f>SQRT($W$39*VLOOKUP(AC381,$P$34:$W$43,8))*(1-$T$25)*T375*VLOOKUP(AC381,P370:T379,5)</f>
        <v>3.2828055401720139E-4</v>
      </c>
      <c r="AD387" s="60">
        <f>SQRT($W$39*VLOOKUP(AD381,$P$34:$W$43,8))*(1-$U$25)*T375*VLOOKUP(AD381,P370:T379,5)</f>
        <v>3.4812559979256405E-4</v>
      </c>
      <c r="AE387" s="60">
        <f>SQRT($W$39*VLOOKUP(AE381,$P$34:$W$43,8))*(1-$V$25)*T375*VLOOKUP(AE381,P370:T379,5)</f>
        <v>2.0764945565143901E-4</v>
      </c>
      <c r="AF387" s="60">
        <f>SQRT($W$39*VLOOKUP(AF381,$P$34:$W$43,8))*(1-$W$25)*T375*VLOOKUP(AF381,P370:T379,5)</f>
        <v>1.6642917049607456E-3</v>
      </c>
      <c r="AG387" s="60">
        <f>SQRT($W$39*VLOOKUP(AG381,$P$34:$W$43,8))*(1-$X$25)*T375*VLOOKUP(AG381,P370:T379,5)</f>
        <v>9.0211335571912003E-4</v>
      </c>
      <c r="AH387" s="60">
        <f>SQRT($W$39*VLOOKUP(AH381,$P$34:$W$43,8))*(1-$Y$25)*T375*VLOOKUP(AH381,P370:T379,5)</f>
        <v>5.5747701752697414E-4</v>
      </c>
      <c r="AI387" s="87">
        <f>SQRT($W$39*VLOOKUP(AI381,$P$34:$W$43,8))*(1-$Z$25)*T375*VLOOKUP(AI381,P370:T379,5)</f>
        <v>8.9714997251016525E-4</v>
      </c>
      <c r="AJ387" s="89">
        <f>$X$39*T375</f>
        <v>7.8057265078199647E-7</v>
      </c>
      <c r="AK387" s="59" t="s">
        <v>572</v>
      </c>
      <c r="AL387" s="60">
        <f>-1*AL382*AL383+AL383^2+AL383^3</f>
        <v>-3.0449963722635812E-2</v>
      </c>
      <c r="AM387" s="61"/>
      <c r="AN387" s="66" t="s">
        <v>586</v>
      </c>
      <c r="AO387" s="61" t="e">
        <f>SQRT(1-AO386)/SQRT(AO386)*AL389/ABS(AL389)</f>
        <v>#NUM!</v>
      </c>
      <c r="AP387" s="61"/>
      <c r="AQ387" s="50"/>
      <c r="AR387" s="65"/>
      <c r="AS387" s="65"/>
      <c r="AT387" s="65" t="s">
        <v>589</v>
      </c>
      <c r="AU387" s="61">
        <f>AU382</f>
        <v>0.74780442859178087</v>
      </c>
      <c r="AV387" s="81"/>
      <c r="AW387" s="59">
        <v>6</v>
      </c>
      <c r="AX387" s="61">
        <f t="shared" si="67"/>
        <v>0.31801295394703216</v>
      </c>
      <c r="AY387" s="61">
        <f>SUMPRODUCT(T370:T379,$BC$34:$BC$43)</f>
        <v>1.2544844652384257</v>
      </c>
      <c r="AZ387" s="68">
        <f>IF($AA$12,EXP((AX387/AL383)*(AU387-1)-LN(AU387-AL383)-AL382*(2*AY387/AL382-AX387/AL383)*LN((AU387+2.41421536*AL383)/(AU387-0.41421536*AL383))/(AL383*2.82842713)      ),1)</f>
        <v>0.15450696410970363</v>
      </c>
    </row>
    <row r="388" spans="16:52" x14ac:dyDescent="0.25">
      <c r="P388" s="78">
        <v>7</v>
      </c>
      <c r="Q388" s="60"/>
      <c r="R388" s="60"/>
      <c r="S388" s="60">
        <f>$Z$13*$BJ$40/AZ388</f>
        <v>0.39262016141752842</v>
      </c>
      <c r="T388" s="61">
        <f>S388/S392</f>
        <v>0.39263001863868352</v>
      </c>
      <c r="U388" s="62"/>
      <c r="V388" s="62"/>
      <c r="W388" s="60"/>
      <c r="X388" s="63"/>
      <c r="Y388" s="61"/>
      <c r="Z388" s="86">
        <f>SQRT($W$40*VLOOKUP(Z381,$P$34:$W$43,8))*(1-$Q$26)*T376*VLOOKUP(Z381,P370:T379,5)</f>
        <v>1.0202200380968484E-2</v>
      </c>
      <c r="AA388" s="60">
        <f>SQRT($W$40*VLOOKUP(AA381,$P$34:$W$43,8))*(1-$R$26)*T376*VLOOKUP(AA381,P370:T379,5)</f>
        <v>6.4227893355576224E-3</v>
      </c>
      <c r="AB388" s="60">
        <f>SQRT($W$40*VLOOKUP(AB381,$P$34:$W$43,8))*(1-$S$26)*T376*VLOOKUP(AB381,P370:T379,5)</f>
        <v>3.8003852749129039E-3</v>
      </c>
      <c r="AC388" s="60">
        <f>SQRT($W$40*VLOOKUP(AC381,$P$34:$W$43,8))*(1-$T$26)*T376*VLOOKUP(AC381,P370:T379,5)</f>
        <v>2.6404956441744643E-3</v>
      </c>
      <c r="AD388" s="60">
        <f>SQRT($W$40*VLOOKUP(AD381,$P$34:$W$43,8))*(1-$U$26)*T376*VLOOKUP(AD381,P370:T379,5)</f>
        <v>2.5272405867081084E-3</v>
      </c>
      <c r="AE388" s="60">
        <f>SQRT($W$40*VLOOKUP(AE381,$P$34:$W$43,8))*(1-$V$26)*T376*VLOOKUP(AE381,P370:T379,5)</f>
        <v>1.6642917049607456E-3</v>
      </c>
      <c r="AF388" s="60">
        <f>SQRT($W$40*VLOOKUP(AF381,$P$34:$W$43,8))*(1-$W$26)*T376*VLOOKUP(AF381,P370:T379,5)</f>
        <v>1.3609987021758602E-2</v>
      </c>
      <c r="AG388" s="60">
        <f>SQRT($W$40*VLOOKUP(AG381,$P$34:$W$43,8))*(1-$X$26)*T376*VLOOKUP(AG381,P370:T379,5)</f>
        <v>8.4615504084604443E-3</v>
      </c>
      <c r="AH388" s="60">
        <f>SQRT($W$40*VLOOKUP(AH381,$P$34:$W$43,8))*(1-$Y$26)*T376*VLOOKUP(AH381,P370:T379,5)</f>
        <v>3.9656003981789556E-3</v>
      </c>
      <c r="AI388" s="87">
        <f>SQRT($W$40*VLOOKUP(AI381,$P$34:$W$43,8))*(1-$Z$26)*T376*VLOOKUP(AI381,P370:T379,5)</f>
        <v>6.6414777588111413E-3</v>
      </c>
      <c r="AJ388" s="89">
        <f>$X$40*T376</f>
        <v>9.4426872069337282E-6</v>
      </c>
      <c r="AK388" s="82"/>
      <c r="AL388" s="65"/>
      <c r="AM388" s="61"/>
      <c r="AN388" s="66" t="s">
        <v>587</v>
      </c>
      <c r="AO388" s="61" t="e">
        <f>IF(ATAN(AO387)&lt;0,ATAN(AO387)+PI(),ATAN(AO387))</f>
        <v>#NUM!</v>
      </c>
      <c r="AP388" s="61"/>
      <c r="AQ388" s="50"/>
      <c r="AR388" s="65"/>
      <c r="AS388" s="65"/>
      <c r="AT388" s="65"/>
      <c r="AU388" s="65"/>
      <c r="AV388" s="81"/>
      <c r="AW388" s="59">
        <v>7</v>
      </c>
      <c r="AX388" s="61">
        <f t="shared" si="67"/>
        <v>8.4952370925032716E-2</v>
      </c>
      <c r="AY388" s="61">
        <f>SUMPRODUCT(T370:T379,$BD$34:$BD$43)</f>
        <v>0.22122964426516978</v>
      </c>
      <c r="AZ388" s="68">
        <f>IF($AA$13,EXP((AX388/AL383)*(AU387-1)-LN(AU387-AL383)-AL382*(2*AY388/AL382-AX388/AL383)*LN((AU387+2.41421536*AL383)/(AU387-0.41421536*AL383))/(AL383*2.82842713)      ),1)</f>
        <v>1.1029635903030413</v>
      </c>
    </row>
    <row r="389" spans="16:52" x14ac:dyDescent="0.25">
      <c r="P389" s="78">
        <v>8</v>
      </c>
      <c r="Q389" s="60"/>
      <c r="R389" s="60"/>
      <c r="S389" s="60">
        <f>$Z$14*$BJ$41/AZ389</f>
        <v>0.11180146388748335</v>
      </c>
      <c r="T389" s="61">
        <f>S389/S392</f>
        <v>0.11180427080333562</v>
      </c>
      <c r="U389" s="62"/>
      <c r="V389" s="62"/>
      <c r="W389" s="60"/>
      <c r="X389" s="63"/>
      <c r="Y389" s="61"/>
      <c r="Z389" s="86">
        <f>SQRT($W$41*VLOOKUP(Z381,$P$34:$W$43,8))*(1-$Q$27)*T377*VLOOKUP(Z381,P370:T379,5)</f>
        <v>5.8454755867906388E-3</v>
      </c>
      <c r="AA389" s="60">
        <f>SQRT($W$41*VLOOKUP(AA381,$P$34:$W$43,8))*(1-$R$27)*T377*VLOOKUP(AA381,P370:T379,5)</f>
        <v>3.5923386443199958E-3</v>
      </c>
      <c r="AB389" s="60">
        <f>SQRT($W$41*VLOOKUP(AB381,$P$34:$W$43,8))*(1-$S$27)*T377*VLOOKUP(AB381,P370:T379,5)</f>
        <v>2.2244737189671408E-3</v>
      </c>
      <c r="AC389" s="60">
        <f>SQRT($W$41*VLOOKUP(AC381,$P$34:$W$43,8))*(1-$T$27)*T377*VLOOKUP(AC381,P370:T379,5)</f>
        <v>1.5206795536655676E-3</v>
      </c>
      <c r="AD389" s="60">
        <f>SQRT($W$41*VLOOKUP(AD381,$P$34:$W$43,8))*(1-$U$27)*T377*VLOOKUP(AD381,P370:T379,5)</f>
        <v>1.5161891065859753E-3</v>
      </c>
      <c r="AE389" s="60">
        <f>SQRT($W$41*VLOOKUP(AE381,$P$34:$W$43,8))*(1-$V$27)*T377*VLOOKUP(AE381,P370:T379,5)</f>
        <v>9.0211335571912014E-4</v>
      </c>
      <c r="AF389" s="60">
        <f>SQRT($W$41*VLOOKUP(AF381,$P$34:$W$43,8))*(1-$W$27)*T377*VLOOKUP(AF381,P370:T379,5)</f>
        <v>8.4615504084604425E-3</v>
      </c>
      <c r="AG389" s="60">
        <f>SQRT($W$41*VLOOKUP(AG381,$P$34:$W$43,8))*(1-$X$27)*T377*VLOOKUP(AG381,P370:T379,5)</f>
        <v>5.0862801255891462E-3</v>
      </c>
      <c r="AH389" s="60">
        <f>SQRT($W$41*VLOOKUP(AH381,$P$34:$W$43,8))*(1-$Y$27)*T377*VLOOKUP(AH381,P370:T379,5)</f>
        <v>2.6577703082781134E-3</v>
      </c>
      <c r="AI389" s="87">
        <f>SQRT($W$41*VLOOKUP(AI381,$P$34:$W$43,8))*(1-$Z$27)*T377*VLOOKUP(AI381,P370:T379,5)</f>
        <v>4.1950744423570408E-3</v>
      </c>
      <c r="AJ389" s="89">
        <f>$X$41*T377</f>
        <v>2.9825228462846064E-6</v>
      </c>
      <c r="AK389" s="59" t="s">
        <v>582</v>
      </c>
      <c r="AL389" s="61">
        <f>AL385*AL386/6-AL387/2-AL385^3/27</f>
        <v>1.9456971300386129E-2</v>
      </c>
      <c r="AM389" s="61"/>
      <c r="AN389" s="66" t="s">
        <v>573</v>
      </c>
      <c r="AO389" s="61" t="e">
        <f>2*SQRT(AL390)*COS(AO388/3)-AL385/3</f>
        <v>#NUM!</v>
      </c>
      <c r="AP389" s="69" t="e">
        <f>AO389^3+AL385*AO389^2+AL386*AO389+AL387</f>
        <v>#NUM!</v>
      </c>
      <c r="AQ389" s="50"/>
      <c r="AR389" s="65"/>
      <c r="AS389" s="65"/>
      <c r="AT389" s="65"/>
      <c r="AU389" s="65"/>
      <c r="AV389" s="81"/>
      <c r="AW389" s="59">
        <v>8</v>
      </c>
      <c r="AX389" s="61">
        <f t="shared" si="67"/>
        <v>9.4229912225680806E-2</v>
      </c>
      <c r="AY389" s="61">
        <f>SUMPRODUCT(T370:T379,$BE$34:$BE$43)</f>
        <v>0.4666663706348585</v>
      </c>
      <c r="AZ389" s="68">
        <f>IF($AA$14,EXP((AX389/AL383)*(AU387-1)-LN(AU387-AL383)-AL382*(2*AY389/AL382-AX389/AL383)*LN((AU387+2.41421536*AL383)/(AU387-0.41421536*AL383))/(AL383*2.82842713)      ),1)</f>
        <v>0.62966481988917489</v>
      </c>
    </row>
    <row r="390" spans="16:52" x14ac:dyDescent="0.25">
      <c r="P390" s="78">
        <v>9</v>
      </c>
      <c r="Q390" s="60"/>
      <c r="R390" s="60"/>
      <c r="S390" s="60">
        <f>$Z$15*$BJ$42/AZ390</f>
        <v>5.5503225319669371E-2</v>
      </c>
      <c r="T390" s="61">
        <f>S390/S392</f>
        <v>5.5504618797693583E-2</v>
      </c>
      <c r="U390" s="62"/>
      <c r="V390" s="62" t="s">
        <v>592</v>
      </c>
      <c r="W390" s="60"/>
      <c r="X390" s="63"/>
      <c r="Y390" s="61"/>
      <c r="Z390" s="86">
        <f>SQRT($W$42*VLOOKUP(Z381,$P$34:$W$43,8))*(1-$Q$28)*T378*VLOOKUP(Z381,P370:T379,5)</f>
        <v>3.4135281607578266E-3</v>
      </c>
      <c r="AA390" s="60">
        <f>SQRT($W$42*VLOOKUP(AA381,$P$34:$W$43,8))*(1-$R$28)*T378*VLOOKUP(AA381,P370:T379,5)</f>
        <v>2.1968818291996563E-3</v>
      </c>
      <c r="AB390" s="60">
        <f>SQRT($W$42*VLOOKUP(AB381,$P$34:$W$43,8))*(1-$S$28)*T378*VLOOKUP(AB381,P370:T379,5)</f>
        <v>1.3411725673429279E-3</v>
      </c>
      <c r="AC390" s="60">
        <f>SQRT($W$42*VLOOKUP(AC381,$P$34:$W$43,8))*(1-$T$28)*T378*VLOOKUP(AC381,P370:T379,5)</f>
        <v>1.015759168529938E-3</v>
      </c>
      <c r="AD390" s="60">
        <f>SQRT($W$42*VLOOKUP(AD381,$P$34:$W$43,8))*(1-$U$28)*T378*VLOOKUP(AD381,P370:T379,5)</f>
        <v>9.5017394653303393E-4</v>
      </c>
      <c r="AE390" s="60">
        <f>SQRT($W$42*VLOOKUP(AE381,$P$34:$W$43,8))*(1-$V$28)*T378*VLOOKUP(AE381,P370:T379,5)</f>
        <v>5.5747701752697425E-4</v>
      </c>
      <c r="AF390" s="60">
        <f>SQRT($W$42*VLOOKUP(AF381,$P$34:$W$43,8))*(1-$W$28)*T378*VLOOKUP(AF381,P370:T379,5)</f>
        <v>3.9656003981789556E-3</v>
      </c>
      <c r="AG390" s="60">
        <f>SQRT($W$42*VLOOKUP(AG381,$P$34:$W$43,8))*(1-$X$28)*T378*VLOOKUP(AG381,P370:T379,5)</f>
        <v>2.6577703082781138E-3</v>
      </c>
      <c r="AH390" s="60">
        <f>SQRT($W$42*VLOOKUP(AH381,$P$34:$W$43,8))*(1-$Y$28)*T378*VLOOKUP(AH381,P370:T379,5)</f>
        <v>1.7046842833591115E-3</v>
      </c>
      <c r="AI390" s="87">
        <f>SQRT($W$42*VLOOKUP(AI381,$P$34:$W$43,8))*(1-$Z$28)*T378*VLOOKUP(AI381,P370:T379,5)</f>
        <v>2.5705237938955733E-3</v>
      </c>
      <c r="AJ390" s="89">
        <f>$X$42*T378</f>
        <v>1.4993386260329787E-6</v>
      </c>
      <c r="AK390" s="59" t="s">
        <v>558</v>
      </c>
      <c r="AL390" s="61">
        <f>AL385^2/9-AL386/3</f>
        <v>3.8922898852867663E-2</v>
      </c>
      <c r="AM390" s="61"/>
      <c r="AN390" s="66" t="s">
        <v>574</v>
      </c>
      <c r="AO390" s="61" t="e">
        <f>2*SQRT(AL390)*COS((AO388+2*PI())/3)-AL385/3</f>
        <v>#NUM!</v>
      </c>
      <c r="AP390" s="69" t="e">
        <f>AO390^3+AO390^2*AL385+AO390*AL386+AL387</f>
        <v>#NUM!</v>
      </c>
      <c r="AQ390" s="50"/>
      <c r="AR390" s="65"/>
      <c r="AS390" s="50"/>
      <c r="AT390" s="65"/>
      <c r="AU390" s="65"/>
      <c r="AV390" s="81"/>
      <c r="AW390" s="59">
        <v>9</v>
      </c>
      <c r="AX390" s="61">
        <f t="shared" si="67"/>
        <v>9.5418812217132221E-2</v>
      </c>
      <c r="AY390" s="61">
        <f>SUMPRODUCT(T370:T379,$BF$34:$BF$43)</f>
        <v>0.53195754700713793</v>
      </c>
      <c r="AZ390" s="68">
        <f>IF($AA$15,EXP((AX390/AL383)*(AU387-1)-LN(AU387-AL383)-AL382*(2*AY390/AL382-AX390/AL383)*LN((AU387+2.41421536*AL383)/(AU387-0.41421536*AL383))/(AL383*2.82842713)      ),1)</f>
        <v>0.54102454676321243</v>
      </c>
    </row>
    <row r="391" spans="16:52" x14ac:dyDescent="0.25">
      <c r="P391" s="78">
        <v>10</v>
      </c>
      <c r="Q391" s="60"/>
      <c r="R391" s="60"/>
      <c r="S391" s="60">
        <f>$Z$16*$BJ$43/AZ391</f>
        <v>8.8838044120907303E-2</v>
      </c>
      <c r="T391" s="61">
        <f>S391/S392</f>
        <v>8.8840274511330267E-2</v>
      </c>
      <c r="U391" s="62"/>
      <c r="V391" s="96">
        <f>ABS(S380-S392)</f>
        <v>1.1102230246251565E-16</v>
      </c>
      <c r="W391" s="60"/>
      <c r="X391" s="63"/>
      <c r="Y391" s="61"/>
      <c r="Z391" s="86">
        <f>SQRT($W$43*VLOOKUP(Z381,$P$34:$W$43,8))*(1-$Q$29)*T379*VLOOKUP(Z381,P370:T379,5)</f>
        <v>5.4985289689813508E-3</v>
      </c>
      <c r="AA391" s="60">
        <f>SQRT($W$43*VLOOKUP(AA381,$P$34:$W$43,8))*(1-$R$29)*T379*VLOOKUP(AA381,P370:T379,5)</f>
        <v>3.581579640687815E-3</v>
      </c>
      <c r="AB391" s="60">
        <f>SQRT($W$43*VLOOKUP(AB381,$P$34:$W$43,8))*(1-$S$29)*T379*VLOOKUP(AB381,P370:T379,5)</f>
        <v>2.2170335481457308E-3</v>
      </c>
      <c r="AC391" s="60">
        <f>SQRT($W$43*VLOOKUP(AC381,$P$34:$W$43,8))*(1-$T$29)*T379*VLOOKUP(AC381,P370:T379,5)</f>
        <v>1.3904603226680629E-3</v>
      </c>
      <c r="AD391" s="60">
        <f>SQRT($W$43*VLOOKUP(AD381,$P$34:$W$43,8))*(1-$U$29)*T379*VLOOKUP(AD381,P370:T379,5)</f>
        <v>1.5040774910975274E-3</v>
      </c>
      <c r="AE391" s="60">
        <f>SQRT($W$43*VLOOKUP(AE381,$P$34:$W$43,8))*(1-$V$29)*T379*VLOOKUP(AE381,P370:T379,5)</f>
        <v>8.9714997251016525E-4</v>
      </c>
      <c r="AF391" s="60">
        <f>SQRT($W$43*VLOOKUP(AF381,$P$34:$W$43,8))*(1-$W$29)*T379*VLOOKUP(AF381,P370:T379,5)</f>
        <v>6.6414777588111422E-3</v>
      </c>
      <c r="AG391" s="60">
        <f>SQRT($W$43*VLOOKUP(AG381,$P$34:$W$43,8))*(1-$X$29)*T379*VLOOKUP(AG381,P370:T379,5)</f>
        <v>4.1950744423570408E-3</v>
      </c>
      <c r="AH391" s="60">
        <f>SQRT($W$43*VLOOKUP(AH381,$P$34:$W$43,8))*(1-$Y$29)*T379*VLOOKUP(AH381,P370:T379,5)</f>
        <v>2.5705237938955733E-3</v>
      </c>
      <c r="AI391" s="87">
        <f>SQRT($W$43*VLOOKUP(AI381,$P$34:$W$43,8))*(1-$Z$29)*T379*VLOOKUP(AI381,P370:T379,5)</f>
        <v>3.8761386137513452E-3</v>
      </c>
      <c r="AJ391" s="89">
        <f>$X$43*T379</f>
        <v>3.2226693652838821E-6</v>
      </c>
      <c r="AK391" s="59" t="s">
        <v>72</v>
      </c>
      <c r="AL391" s="63">
        <f>AL389^2-AL390^3</f>
        <v>3.1960584966008278E-4</v>
      </c>
      <c r="AM391" s="61"/>
      <c r="AN391" s="66" t="s">
        <v>575</v>
      </c>
      <c r="AO391" s="61" t="e">
        <f>2*SQRT(AL390)*COS((AO388+4*PI())/3)-AL385/3</f>
        <v>#NUM!</v>
      </c>
      <c r="AP391" s="69" t="e">
        <f>AO391^3+AO391^2*AL385+AL386*AO391+AL387</f>
        <v>#NUM!</v>
      </c>
      <c r="AQ391" s="50"/>
      <c r="AR391" s="65"/>
      <c r="AS391" s="50"/>
      <c r="AT391" s="65"/>
      <c r="AU391" s="65"/>
      <c r="AV391" s="81"/>
      <c r="AW391" s="59">
        <v>10</v>
      </c>
      <c r="AX391" s="61">
        <f t="shared" si="67"/>
        <v>0.12813543860615031</v>
      </c>
      <c r="AY391" s="61">
        <f>SUMPRODUCT(T370:T379,$BG$34:$BG$43)</f>
        <v>0.52807933080736802</v>
      </c>
      <c r="AZ391" s="68">
        <f>IF($AA$16,EXP((AX391/AL383)*(AU387-1)-LN(AU387-AL383)-AL382*(2*AY391/AL382-AX391/AL383)*LN((AU387+2.41421536*AL383)/(AU387-0.41421536*AL383))/(AL383*2.82842713)      ),1)</f>
        <v>0.58355083296444865</v>
      </c>
    </row>
    <row r="392" spans="16:52" x14ac:dyDescent="0.25">
      <c r="P392" s="79"/>
      <c r="Q392" s="71"/>
      <c r="R392" s="71"/>
      <c r="S392" s="94">
        <f>SUM(S382:S391)</f>
        <v>0.99997489437718168</v>
      </c>
      <c r="T392" s="72">
        <f>SUM(T382:T391)</f>
        <v>0.99999999999999989</v>
      </c>
      <c r="U392" s="73"/>
      <c r="V392" s="73"/>
      <c r="W392" s="73"/>
      <c r="X392" s="73"/>
      <c r="Y392" s="73"/>
      <c r="Z392" s="70"/>
      <c r="AA392" s="73"/>
      <c r="AB392" s="73"/>
      <c r="AC392" s="73"/>
      <c r="AD392" s="73"/>
      <c r="AE392" s="73"/>
      <c r="AF392" s="73"/>
      <c r="AG392" s="73"/>
      <c r="AH392" s="73"/>
      <c r="AI392" s="88">
        <f>SUM(Z382:AI391)</f>
        <v>0.27651787661164162</v>
      </c>
      <c r="AJ392" s="91">
        <f>SUM(AJ382:AJ391)</f>
        <v>3.0752912319640549E-5</v>
      </c>
      <c r="AK392" s="70"/>
      <c r="AL392" s="73"/>
      <c r="AM392" s="74"/>
      <c r="AN392" s="75"/>
      <c r="AO392" s="74"/>
      <c r="AP392" s="74"/>
      <c r="AQ392" s="76"/>
      <c r="AR392" s="73"/>
      <c r="AS392" s="76"/>
      <c r="AT392" s="73"/>
      <c r="AU392" s="73"/>
      <c r="AV392" s="80"/>
      <c r="AW392" s="70"/>
      <c r="AX392" s="73"/>
      <c r="AY392" s="73"/>
      <c r="AZ392" s="80"/>
    </row>
    <row r="393" spans="16:52" x14ac:dyDescent="0.25">
      <c r="P393" s="92">
        <f>P381+1</f>
        <v>30</v>
      </c>
      <c r="Q393" s="55"/>
      <c r="R393" s="55"/>
      <c r="S393" s="55"/>
      <c r="T393" s="55" t="s">
        <v>560</v>
      </c>
      <c r="U393" s="56"/>
      <c r="V393" s="56"/>
      <c r="W393" s="57"/>
      <c r="X393" s="57"/>
      <c r="Y393" s="57"/>
      <c r="Z393" s="54">
        <v>1</v>
      </c>
      <c r="AA393" s="55">
        <v>2</v>
      </c>
      <c r="AB393" s="55">
        <v>3</v>
      </c>
      <c r="AC393" s="55">
        <v>4</v>
      </c>
      <c r="AD393" s="55">
        <v>5</v>
      </c>
      <c r="AE393" s="55">
        <v>6</v>
      </c>
      <c r="AF393" s="55">
        <v>7</v>
      </c>
      <c r="AG393" s="55">
        <v>8</v>
      </c>
      <c r="AH393" s="55">
        <v>9</v>
      </c>
      <c r="AI393" s="58">
        <v>10</v>
      </c>
      <c r="AJ393" s="90"/>
      <c r="AK393" s="54"/>
      <c r="AL393" s="55"/>
      <c r="AM393" s="55"/>
      <c r="AN393" s="55"/>
      <c r="AO393" s="55"/>
      <c r="AP393" s="55"/>
      <c r="AQ393" s="55"/>
      <c r="AR393" s="55"/>
      <c r="AS393" s="55"/>
      <c r="AT393" s="55"/>
      <c r="AU393" s="55"/>
      <c r="AV393" s="58"/>
      <c r="AW393" s="54"/>
      <c r="AX393" s="55" t="s">
        <v>565</v>
      </c>
      <c r="AY393" s="55" t="s">
        <v>577</v>
      </c>
      <c r="AZ393" s="58" t="s">
        <v>590</v>
      </c>
    </row>
    <row r="394" spans="16:52" x14ac:dyDescent="0.25">
      <c r="P394" s="78">
        <v>1</v>
      </c>
      <c r="Q394" s="60"/>
      <c r="R394" s="60"/>
      <c r="S394" s="60">
        <f>$Z$7*$BJ$34/AZ394</f>
        <v>0.1991568495931996</v>
      </c>
      <c r="T394" s="61">
        <f>S394/S404</f>
        <v>0.19916184967547729</v>
      </c>
      <c r="U394" s="62"/>
      <c r="V394" s="62"/>
      <c r="W394" s="60"/>
      <c r="X394" s="63"/>
      <c r="Y394" s="61"/>
      <c r="Z394" s="86">
        <f>SQRT($W$34*VLOOKUP(Z393,$P$34:$W$43,8))*(1-$Q$20)*T382*VLOOKUP(Z393,P382:T391,5)</f>
        <v>8.14651901588038E-3</v>
      </c>
      <c r="AA394" s="60">
        <f>SQRT($W$34*VLOOKUP(AA393,$P$34:$W$43,8))*(1-$R$20)*T382*VLOOKUP(AA393,P382:T391,5)</f>
        <v>5.2525624534781054E-3</v>
      </c>
      <c r="AB394" s="60">
        <f>SQRT($W$34*VLOOKUP(AB393,$P$34:$W$43,8))*(1-$S$20)*T382*VLOOKUP(AB393,P382:T391,5)</f>
        <v>3.169097260133097E-3</v>
      </c>
      <c r="AC394" s="60">
        <f>SQRT($W$34*VLOOKUP(AC393,$P$34:$W$43,8))*(1-$T$20)*T382*VLOOKUP(AC393,P382:T391,5)</f>
        <v>2.1909876952043179E-3</v>
      </c>
      <c r="AD394" s="60">
        <f>SQRT($W$34*VLOOKUP(AD393,$P$34:$W$43,8))*(1-$U$20)*T382*VLOOKUP(AD393,P382:T391,5)</f>
        <v>2.1246816905993865E-3</v>
      </c>
      <c r="AE394" s="60">
        <f>SQRT($W$34*VLOOKUP(AE393,$P$34:$W$43,8))*(1-$V$20)*T382*VLOOKUP(AE393,P382:T391,5)</f>
        <v>1.2707086901687108E-3</v>
      </c>
      <c r="AF394" s="60">
        <f>SQRT($W$34*VLOOKUP(AF393,$P$34:$W$43,8))*(1-$W$20)*T382*VLOOKUP(AF393,P382:T391,5)</f>
        <v>1.0202200380908466E-2</v>
      </c>
      <c r="AG394" s="60">
        <f>SQRT($W$34*VLOOKUP(AG393,$P$34:$W$43,8))*(1-$X$20)*T382*VLOOKUP(AG393,P382:T391,5)</f>
        <v>5.8454755867921558E-3</v>
      </c>
      <c r="AH394" s="60">
        <f>SQRT($W$34*VLOOKUP(AH393,$P$34:$W$43,8))*(1-$Y$20)*T382*VLOOKUP(AH393,P382:T391,5)</f>
        <v>3.4135281607699359E-3</v>
      </c>
      <c r="AI394" s="87">
        <f>SQRT($W$34*VLOOKUP(AI393,$P$34:$W$43,8))*(1-$Z$20)*T382*VLOOKUP(AI393,P382:T391,5)</f>
        <v>5.4985289689935555E-3</v>
      </c>
      <c r="AJ394" s="89">
        <f>$X$34*T382</f>
        <v>5.3379038868602561E-6</v>
      </c>
      <c r="AK394" s="59" t="s">
        <v>69</v>
      </c>
      <c r="AL394" s="60">
        <f>$Q$44*AI404*100000/($T$3*$AE$9)^2</f>
        <v>0.40073949360780686</v>
      </c>
      <c r="AM394" s="65" t="s">
        <v>583</v>
      </c>
      <c r="AN394" s="66" t="s">
        <v>573</v>
      </c>
      <c r="AO394" s="61">
        <f>(AL401+SQRT(AL403))^(1/3)+(AL401-SQRT(AL403))^(1/3)-AL397/3</f>
        <v>0.74780442858966079</v>
      </c>
      <c r="AP394" s="63">
        <f>AO394^3+AL397*AO394^2+AL398*AO394+AL399</f>
        <v>0</v>
      </c>
      <c r="AQ394" s="65" t="s">
        <v>573</v>
      </c>
      <c r="AR394" s="61">
        <f>IF(AL403&gt;=0,AO394,AO401)</f>
        <v>0.74780442858966079</v>
      </c>
      <c r="AS394" s="61">
        <f>IF(AR394&lt;AR395,AR395,AR394)</f>
        <v>0.74780442858966079</v>
      </c>
      <c r="AT394" s="61">
        <f>AS394</f>
        <v>0.74780442858966079</v>
      </c>
      <c r="AU394" s="67">
        <f>IF(AT394&lt;AT395,AT395,AT394)</f>
        <v>0.74780442858966079</v>
      </c>
      <c r="AV394" s="81"/>
      <c r="AW394" s="59">
        <v>1</v>
      </c>
      <c r="AX394" s="61">
        <f>AX382</f>
        <v>9.4673405543509462E-2</v>
      </c>
      <c r="AY394" s="61">
        <f>SUMPRODUCT(T382:T391,$AX$34:$AX$43)</f>
        <v>0.34283521948861584</v>
      </c>
      <c r="AZ394" s="68">
        <f>IF($AA$7,EXP((AX394/AL395)*(AU399-1)-LN(AU399-AL395)-AL394*(2*AY394/AL394-AX394/AL395)*LN((AU399+2.41421536*AL395)/(AU399-0.41421536*AL395))/(AL395*2.82842713)      ),1)</f>
        <v>0.84423499280637837</v>
      </c>
    </row>
    <row r="395" spans="16:52" x14ac:dyDescent="0.25">
      <c r="P395" s="78">
        <v>2</v>
      </c>
      <c r="Q395" s="60"/>
      <c r="R395" s="60"/>
      <c r="S395" s="60">
        <f>$Z$8*$BJ$35/AZ395</f>
        <v>7.3921926707992705E-2</v>
      </c>
      <c r="T395" s="61">
        <f>S395/S404</f>
        <v>7.3923782610596206E-2</v>
      </c>
      <c r="U395" s="62"/>
      <c r="V395" s="62"/>
      <c r="W395" s="60"/>
      <c r="X395" s="63"/>
      <c r="Y395" s="61"/>
      <c r="Z395" s="86">
        <f>SQRT($W$35*VLOOKUP(Z393,$P$34:$W$43,8))*(1-$Q$21)*T383*VLOOKUP(Z393,P382:T391,5)</f>
        <v>5.2525624534781054E-3</v>
      </c>
      <c r="AA395" s="60">
        <f>SQRT($W$35*VLOOKUP(AA393,$P$34:$W$43,8))*(1-$R$21)*T383*VLOOKUP(AA393,P382:T391,5)</f>
        <v>3.369108316079721E-3</v>
      </c>
      <c r="AB395" s="60">
        <f>SQRT($W$35*VLOOKUP(AB393,$P$34:$W$43,8))*(1-$S$21)*T383*VLOOKUP(AB393,P382:T391,5)</f>
        <v>2.0646769777664274E-3</v>
      </c>
      <c r="AC395" s="60">
        <f>SQRT($W$35*VLOOKUP(AC393,$P$34:$W$43,8))*(1-$T$21)*T383*VLOOKUP(AC393,P382:T391,5)</f>
        <v>1.2909062094924771E-3</v>
      </c>
      <c r="AD395" s="60">
        <f>SQRT($W$35*VLOOKUP(AD393,$P$34:$W$43,8))*(1-$U$21)*T383*VLOOKUP(AD393,P382:T391,5)</f>
        <v>1.4116535276420953E-3</v>
      </c>
      <c r="AE395" s="60">
        <f>SQRT($W$35*VLOOKUP(AE393,$P$34:$W$43,8))*(1-$V$21)*T383*VLOOKUP(AE393,P382:T391,5)</f>
        <v>8.2989301264497898E-4</v>
      </c>
      <c r="AF395" s="60">
        <f>SQRT($W$35*VLOOKUP(AF393,$P$34:$W$43,8))*(1-$W$21)*T383*VLOOKUP(AF393,P382:T391,5)</f>
        <v>6.4227893355572122E-3</v>
      </c>
      <c r="AG395" s="60">
        <f>SQRT($W$35*VLOOKUP(AG393,$P$34:$W$43,8))*(1-$X$21)*T383*VLOOKUP(AG393,P382:T391,5)</f>
        <v>3.5923386443418325E-3</v>
      </c>
      <c r="AH395" s="60">
        <f>SQRT($W$35*VLOOKUP(AH393,$P$34:$W$43,8))*(1-$Y$21)*T383*VLOOKUP(AH393,P382:T391,5)</f>
        <v>2.1968818292202332E-3</v>
      </c>
      <c r="AI395" s="87">
        <f>SQRT($W$35*VLOOKUP(AI393,$P$34:$W$43,8))*(1-$Z$21)*T383*VLOOKUP(AI393,P382:T391,5)</f>
        <v>3.5815796407166066E-3</v>
      </c>
      <c r="AJ395" s="89">
        <f>$X$35*T383</f>
        <v>2.9902240553749437E-6</v>
      </c>
      <c r="AK395" s="59" t="s">
        <v>65</v>
      </c>
      <c r="AL395" s="60">
        <f>AJ404*$Q$44*100000/($T$3*$AE$9)</f>
        <v>0.10862996784079341</v>
      </c>
      <c r="AM395" s="61"/>
      <c r="AN395" s="66" t="s">
        <v>574</v>
      </c>
      <c r="AO395" s="66" t="e">
        <f>1/0</f>
        <v>#DIV/0!</v>
      </c>
      <c r="AP395" s="61"/>
      <c r="AQ395" s="65" t="s">
        <v>574</v>
      </c>
      <c r="AR395" s="66">
        <f>IF(AL403&gt;=0,0,AO402)</f>
        <v>0</v>
      </c>
      <c r="AS395" s="61">
        <f>IF(AR394&lt;AR395,AR394,AR395)</f>
        <v>0</v>
      </c>
      <c r="AT395" s="61">
        <f>IF(AS395&lt;AS396,AS396,AS395)</f>
        <v>0</v>
      </c>
      <c r="AU395" s="67">
        <f>IF(AT394&lt;AT395,AT394,AT395)</f>
        <v>0</v>
      </c>
      <c r="AV395" s="81"/>
      <c r="AW395" s="59">
        <v>2</v>
      </c>
      <c r="AX395" s="61">
        <f t="shared" ref="AX395:AX403" si="68">AX383</f>
        <v>0.14288378647094405</v>
      </c>
      <c r="AY395" s="61">
        <f>SUMPRODUCT(T382:T391,$AY$34:$AY$43)</f>
        <v>0.58837651708526839</v>
      </c>
      <c r="AZ395" s="68">
        <f>IF($AA$8,EXP((AX395/AL395)*(AU399-1)-LN(AU399-AL395)-AL394*(2*AY395/AL394-AX395/AL395)*LN((AU399+2.41421536*AL395)/(AU399-0.41421536*AL395))/(AL395*2.82842713)      ),1)</f>
        <v>0.52152857782702722</v>
      </c>
    </row>
    <row r="396" spans="16:52" x14ac:dyDescent="0.25">
      <c r="P396" s="78">
        <v>3</v>
      </c>
      <c r="Q396" s="60"/>
      <c r="R396" s="60"/>
      <c r="S396" s="60">
        <f>$Z$9*$BJ$36/AZ396</f>
        <v>3.3102124264295631E-2</v>
      </c>
      <c r="T396" s="61">
        <f>S396/S404</f>
        <v>3.3102955334606422E-2</v>
      </c>
      <c r="U396" s="62"/>
      <c r="V396" s="62"/>
      <c r="W396" s="60"/>
      <c r="X396" s="63"/>
      <c r="Y396" s="61"/>
      <c r="Z396" s="86">
        <f>SQRT($W$36*VLOOKUP(Z393,$P$34:$W$43,8))*(1-$Q$22)*T384*VLOOKUP(Z393,P382:T391,5)</f>
        <v>3.169097260133097E-3</v>
      </c>
      <c r="AA396" s="60">
        <f>SQRT($W$36*VLOOKUP(AA393,$P$34:$W$43,8))*(1-$R$22)*T384*VLOOKUP(AA393,P382:T391,5)</f>
        <v>2.0646769777664274E-3</v>
      </c>
      <c r="AB396" s="60">
        <f>SQRT($W$36*VLOOKUP(AB393,$P$34:$W$43,8))*(1-$S$22)*T384*VLOOKUP(AB393,P382:T391,5)</f>
        <v>1.2680758464782018E-3</v>
      </c>
      <c r="AC396" s="60">
        <f>SQRT($W$36*VLOOKUP(AC393,$P$34:$W$43,8))*(1-$T$22)*T384*VLOOKUP(AC393,P382:T391,5)</f>
        <v>8.7318415442967342E-4</v>
      </c>
      <c r="AD396" s="60">
        <f>SQRT($W$36*VLOOKUP(AD393,$P$34:$W$43,8))*(1-$U$22)*T384*VLOOKUP(AD393,P382:T391,5)</f>
        <v>8.6699687388221136E-4</v>
      </c>
      <c r="AE396" s="60">
        <f>SQRT($W$36*VLOOKUP(AE393,$P$34:$W$43,8))*(1-$V$22)*T384*VLOOKUP(AE393,P382:T391,5)</f>
        <v>4.994416274468538E-4</v>
      </c>
      <c r="AF396" s="60">
        <f>SQRT($W$36*VLOOKUP(AF393,$P$34:$W$43,8))*(1-$W$22)*T384*VLOOKUP(AF393,P382:T391,5)</f>
        <v>3.8003852749323359E-3</v>
      </c>
      <c r="AG396" s="60">
        <f>SQRT($W$36*VLOOKUP(AG393,$P$34:$W$43,8))*(1-$X$22)*T384*VLOOKUP(AG393,P382:T391,5)</f>
        <v>2.2244737189921785E-3</v>
      </c>
      <c r="AH396" s="60">
        <f>SQRT($W$36*VLOOKUP(AH393,$P$34:$W$43,8))*(1-$Y$22)*T384*VLOOKUP(AH393,P382:T391,5)</f>
        <v>1.3411725673624331E-3</v>
      </c>
      <c r="AI396" s="87">
        <f>SQRT($W$36*VLOOKUP(AI393,$P$34:$W$43,8))*(1-$Z$22)*T384*VLOOKUP(AI393,P382:T391,5)</f>
        <v>2.2170335481750303E-3</v>
      </c>
      <c r="AJ396" s="89">
        <f>$X$36*T384</f>
        <v>1.8651647845586842E-6</v>
      </c>
      <c r="AK396" s="82"/>
      <c r="AL396" s="65"/>
      <c r="AM396" s="61"/>
      <c r="AN396" s="66" t="s">
        <v>575</v>
      </c>
      <c r="AO396" s="66" t="e">
        <f>1/0</f>
        <v>#DIV/0!</v>
      </c>
      <c r="AP396" s="61"/>
      <c r="AQ396" s="65" t="s">
        <v>575</v>
      </c>
      <c r="AR396" s="66">
        <f>IF(AL403&gt;=0,0,AO403)</f>
        <v>0</v>
      </c>
      <c r="AS396" s="61">
        <f>AR396</f>
        <v>0</v>
      </c>
      <c r="AT396" s="61">
        <f>IF(AS395&lt;AS396,AS395,AS396)</f>
        <v>0</v>
      </c>
      <c r="AU396" s="67">
        <f>AT396</f>
        <v>0</v>
      </c>
      <c r="AV396" s="81"/>
      <c r="AW396" s="59">
        <v>3</v>
      </c>
      <c r="AX396" s="61">
        <f t="shared" si="68"/>
        <v>0.1990278447156619</v>
      </c>
      <c r="AY396" s="61">
        <f>SUMPRODUCT(T382:T391,$AZ$34:$AZ$43)</f>
        <v>0.80224162903877594</v>
      </c>
      <c r="AZ396" s="68">
        <f>IF($AA$9,EXP((AX396/AL395)*(AU399-1)-LN(AU399-AL395)-AL394*(2*AY396/AL394-AX396/AL395)*LN((AU399+2.41421536*AL395)/(AU399-0.41421536*AL395))/(AL395*2.82842713)      ),1)</f>
        <v>0.35283743303665549</v>
      </c>
    </row>
    <row r="397" spans="16:52" x14ac:dyDescent="0.25">
      <c r="P397" s="78">
        <v>4</v>
      </c>
      <c r="Q397" s="60"/>
      <c r="R397" s="60"/>
      <c r="S397" s="60">
        <f>$Z$10*$BJ$37/AZ397</f>
        <v>1.803367797994062E-2</v>
      </c>
      <c r="T397" s="61">
        <f>S397/S404</f>
        <v>1.8034130738024779E-2</v>
      </c>
      <c r="U397" s="62"/>
      <c r="V397" s="62"/>
      <c r="W397" s="60"/>
      <c r="X397" s="63"/>
      <c r="Y397" s="61"/>
      <c r="Z397" s="86">
        <f>SQRT($W$37*VLOOKUP(Z393,$P$34:$W$43,8))*(1-$Q$23)*T385*VLOOKUP(Z393,P382:T391,5)</f>
        <v>2.1909876952043179E-3</v>
      </c>
      <c r="AA397" s="60">
        <f>SQRT($W$37*VLOOKUP(AA393,$P$34:$W$43,8))*(1-$R$23)*T385*VLOOKUP(AA393,P382:T391,5)</f>
        <v>1.2909062094924773E-3</v>
      </c>
      <c r="AB397" s="60">
        <f>SQRT($W$37*VLOOKUP(AB393,$P$34:$W$43,8))*(1-$S$23)*T385*VLOOKUP(AB393,P382:T391,5)</f>
        <v>8.7318415442967342E-4</v>
      </c>
      <c r="AC397" s="60">
        <f>SQRT($W$37*VLOOKUP(AC393,$P$34:$W$43,8))*(1-$T$23)*T385*VLOOKUP(AC393,P382:T391,5)</f>
        <v>6.0525382826204135E-4</v>
      </c>
      <c r="AD397" s="60">
        <f>SQRT($W$37*VLOOKUP(AD393,$P$34:$W$43,8))*(1-$U$23)*T385*VLOOKUP(AD393,P382:T391,5)</f>
        <v>5.9458372555609219E-4</v>
      </c>
      <c r="AE397" s="60">
        <f>SQRT($W$37*VLOOKUP(AE393,$P$34:$W$43,8))*(1-$V$23)*T385*VLOOKUP(AE393,P382:T391,5)</f>
        <v>3.2828055402793412E-4</v>
      </c>
      <c r="AF397" s="60">
        <f>SQRT($W$37*VLOOKUP(AF393,$P$34:$W$43,8))*(1-$W$23)*T385*VLOOKUP(AF393,P382:T391,5)</f>
        <v>2.6404956441988012E-3</v>
      </c>
      <c r="AG397" s="60">
        <f>SQRT($W$37*VLOOKUP(AG393,$P$34:$W$43,8))*(1-$X$23)*T385*VLOOKUP(AG393,P382:T391,5)</f>
        <v>1.5206795536889242E-3</v>
      </c>
      <c r="AH397" s="60">
        <f>SQRT($W$37*VLOOKUP(AH393,$P$34:$W$43,8))*(1-$Y$23)*T385*VLOOKUP(AH393,P382:T391,5)</f>
        <v>1.015759168548879E-3</v>
      </c>
      <c r="AI397" s="87">
        <f>SQRT($W$37*VLOOKUP(AI393,$P$34:$W$43,8))*(1-$Z$23)*T385*VLOOKUP(AI393,P382:T391,5)</f>
        <v>1.3904603226921448E-3</v>
      </c>
      <c r="AJ397" s="89">
        <f>$X$37*T385</f>
        <v>1.3054335112501616E-6</v>
      </c>
      <c r="AK397" s="59" t="s">
        <v>570</v>
      </c>
      <c r="AL397" s="60">
        <f>AL395-1</f>
        <v>-0.89137003215920663</v>
      </c>
      <c r="AM397" s="61"/>
      <c r="AN397" s="66"/>
      <c r="AO397" s="61"/>
      <c r="AP397" s="61"/>
      <c r="AQ397" s="50"/>
      <c r="AR397" s="65"/>
      <c r="AS397" s="65"/>
      <c r="AT397" s="65"/>
      <c r="AU397" s="65"/>
      <c r="AV397" s="81"/>
      <c r="AW397" s="59">
        <v>4</v>
      </c>
      <c r="AX397" s="61">
        <f t="shared" si="68"/>
        <v>0.25569541720662459</v>
      </c>
      <c r="AY397" s="61">
        <f>SUMPRODUCT(T382:T391,$BA$34:$BA$43)</f>
        <v>1.0005382125524425</v>
      </c>
      <c r="AZ397" s="68">
        <f>IF($AA$10,EXP((AX397/AL395)*(AU399-1)-LN(AU399-AL395)-AL394*(2*AY397/AL394-AX397/AL395)*LN((AU399+2.41421536*AL395)/(AU399-0.41421536*AL395))/(AL395*2.82842713)      ),1)</f>
        <v>0.24791088876760084</v>
      </c>
    </row>
    <row r="398" spans="16:52" x14ac:dyDescent="0.25">
      <c r="P398" s="78">
        <v>5</v>
      </c>
      <c r="Q398" s="60"/>
      <c r="R398" s="60"/>
      <c r="S398" s="60">
        <f>$Z$11*$BJ$38/AZ398</f>
        <v>1.8327382759088594E-2</v>
      </c>
      <c r="T398" s="61">
        <f>S398/S404</f>
        <v>1.8327842890999282E-2</v>
      </c>
      <c r="U398" s="62"/>
      <c r="V398" s="62"/>
      <c r="W398" s="60"/>
      <c r="X398" s="63"/>
      <c r="Y398" s="61"/>
      <c r="Z398" s="86">
        <f>SQRT($W$38*VLOOKUP(Z393,$P$34:$W$43,8))*(1-$Q$24)*T386*VLOOKUP(Z393,P382:T391,5)</f>
        <v>2.1246816905993865E-3</v>
      </c>
      <c r="AA398" s="60">
        <f>SQRT($W$38*VLOOKUP(AA393,$P$34:$W$43,8))*(1-$R$24)*T386*VLOOKUP(AA393,P382:T391,5)</f>
        <v>1.4116535276420953E-3</v>
      </c>
      <c r="AB398" s="60">
        <f>SQRT($W$38*VLOOKUP(AB393,$P$34:$W$43,8))*(1-$S$24)*T386*VLOOKUP(AB393,P382:T391,5)</f>
        <v>8.6699687388221125E-4</v>
      </c>
      <c r="AC398" s="60">
        <f>SQRT($W$38*VLOOKUP(AC393,$P$34:$W$43,8))*(1-$T$24)*T386*VLOOKUP(AC393,P382:T391,5)</f>
        <v>5.9458372555609208E-4</v>
      </c>
      <c r="AD398" s="60">
        <f>SQRT($W$38*VLOOKUP(AD393,$P$34:$W$43,8))*(1-$U$24)*T386*VLOOKUP(AD393,P382:T391,5)</f>
        <v>5.8363472639072315E-4</v>
      </c>
      <c r="AE398" s="60">
        <f>SQRT($W$38*VLOOKUP(AE393,$P$34:$W$43,8))*(1-$V$24)*T386*VLOOKUP(AE393,P382:T391,5)</f>
        <v>3.4812559980397105E-4</v>
      </c>
      <c r="AF398" s="60">
        <f>SQRT($W$38*VLOOKUP(AF393,$P$34:$W$43,8))*(1-$W$24)*T386*VLOOKUP(AF393,P382:T391,5)</f>
        <v>2.5272405867315857E-3</v>
      </c>
      <c r="AG398" s="60">
        <f>SQRT($W$38*VLOOKUP(AG393,$P$34:$W$43,8))*(1-$X$24)*T386*VLOOKUP(AG393,P382:T391,5)</f>
        <v>1.5161891066093737E-3</v>
      </c>
      <c r="AH398" s="60">
        <f>SQRT($W$38*VLOOKUP(AH393,$P$34:$W$43,8))*(1-$Y$24)*T386*VLOOKUP(AH393,P382:T391,5)</f>
        <v>9.5017394655082113E-4</v>
      </c>
      <c r="AI398" s="87">
        <f>SQRT($W$38*VLOOKUP(AI393,$P$34:$W$43,8))*(1-$Z$24)*T386*VLOOKUP(AI393,P382:T391,5)</f>
        <v>1.5040774911236868E-3</v>
      </c>
      <c r="AJ398" s="89">
        <f>$X$38*T386</f>
        <v>1.326395386341185E-6</v>
      </c>
      <c r="AK398" s="59" t="s">
        <v>571</v>
      </c>
      <c r="AL398" s="60">
        <f>AL394-3*AL395*AL395-2*AL395</f>
        <v>0.14807814818694462</v>
      </c>
      <c r="AM398" s="61" t="s">
        <v>584</v>
      </c>
      <c r="AN398" s="66" t="s">
        <v>585</v>
      </c>
      <c r="AO398" s="61">
        <f>AL401^2/AL402^3</f>
        <v>6.4199987517300601</v>
      </c>
      <c r="AP398" s="61"/>
      <c r="AQ398" s="50"/>
      <c r="AR398" s="65"/>
      <c r="AS398" s="65"/>
      <c r="AT398" s="65"/>
      <c r="AU398" s="65"/>
      <c r="AV398" s="81"/>
      <c r="AW398" s="59">
        <v>5</v>
      </c>
      <c r="AX398" s="61">
        <f t="shared" si="68"/>
        <v>0.25563778751671645</v>
      </c>
      <c r="AY398" s="61">
        <f>SUMPRODUCT(T382:T391,$BB$34:$BB$43)</f>
        <v>0.98266697900416267</v>
      </c>
      <c r="AZ398" s="68">
        <f>IF($AA$11,EXP((AX398/AL395)*(AU399-1)-LN(AU399-AL395)-AL394*(2*AY398/AL394-AX398/AL395)*LN((AU399+2.41421536*AL395)/(AU399-0.41421536*AL395))/(AL395*2.82842713)      ),1)</f>
        <v>0.25856387567761152</v>
      </c>
    </row>
    <row r="399" spans="16:52" x14ac:dyDescent="0.25">
      <c r="P399" s="78">
        <v>6</v>
      </c>
      <c r="Q399" s="60"/>
      <c r="R399" s="60"/>
      <c r="S399" s="60">
        <f>$Z$12*$BJ$39/AZ399</f>
        <v>8.6700383275329657E-3</v>
      </c>
      <c r="T399" s="61">
        <f>S399/S404</f>
        <v>8.6702559997098305E-3</v>
      </c>
      <c r="U399" s="62"/>
      <c r="V399" s="62"/>
      <c r="W399" s="60"/>
      <c r="X399" s="63"/>
      <c r="Y399" s="61"/>
      <c r="Z399" s="86">
        <f>SQRT($W$39*VLOOKUP(Z393,$P$34:$W$43,8))*(1-$Q$25)*T387*VLOOKUP(Z393,P382:T391,5)</f>
        <v>1.2707086901687108E-3</v>
      </c>
      <c r="AA399" s="60">
        <f>SQRT($W$39*VLOOKUP(AA393,$P$34:$W$43,8))*(1-$R$25)*T387*VLOOKUP(AA393,P382:T391,5)</f>
        <v>8.2989301264497887E-4</v>
      </c>
      <c r="AB399" s="60">
        <f>SQRT($W$39*VLOOKUP(AB393,$P$34:$W$43,8))*(1-$S$25)*T387*VLOOKUP(AB393,P382:T391,5)</f>
        <v>4.994416274468538E-4</v>
      </c>
      <c r="AC399" s="60">
        <f>SQRT($W$39*VLOOKUP(AC393,$P$34:$W$43,8))*(1-$T$25)*T387*VLOOKUP(AC393,P382:T391,5)</f>
        <v>3.2828055402793417E-4</v>
      </c>
      <c r="AD399" s="60">
        <f>SQRT($W$39*VLOOKUP(AD393,$P$34:$W$43,8))*(1-$U$25)*T387*VLOOKUP(AD393,P382:T391,5)</f>
        <v>3.4812559980397105E-4</v>
      </c>
      <c r="AE399" s="60">
        <f>SQRT($W$39*VLOOKUP(AE393,$P$34:$W$43,8))*(1-$V$25)*T387*VLOOKUP(AE393,P382:T391,5)</f>
        <v>2.0764945565925972E-4</v>
      </c>
      <c r="AF399" s="60">
        <f>SQRT($W$39*VLOOKUP(AF393,$P$34:$W$43,8))*(1-$W$25)*T387*VLOOKUP(AF393,P382:T391,5)</f>
        <v>1.6642917049843552E-3</v>
      </c>
      <c r="AG399" s="60">
        <f>SQRT($W$39*VLOOKUP(AG393,$P$34:$W$43,8))*(1-$X$25)*T387*VLOOKUP(AG393,P382:T391,5)</f>
        <v>9.0211335573745844E-4</v>
      </c>
      <c r="AH399" s="60">
        <f>SQRT($W$39*VLOOKUP(AH393,$P$34:$W$43,8))*(1-$Y$25)*T387*VLOOKUP(AH393,P382:T391,5)</f>
        <v>5.574770175401396E-4</v>
      </c>
      <c r="AI399" s="87">
        <f>SQRT($W$39*VLOOKUP(AI393,$P$34:$W$43,8))*(1-$Z$25)*T387*VLOOKUP(AI393,P382:T391,5)</f>
        <v>8.971499725301613E-4</v>
      </c>
      <c r="AJ399" s="89">
        <f>$X$39*T387</f>
        <v>7.8057265079669578E-7</v>
      </c>
      <c r="AK399" s="59" t="s">
        <v>572</v>
      </c>
      <c r="AL399" s="60">
        <f>-1*AL394*AL395+AL395^2+AL395^3</f>
        <v>-3.0449963722894675E-2</v>
      </c>
      <c r="AM399" s="61"/>
      <c r="AN399" s="66" t="s">
        <v>586</v>
      </c>
      <c r="AO399" s="61" t="e">
        <f>SQRT(1-AO398)/SQRT(AO398)*AL401/ABS(AL401)</f>
        <v>#NUM!</v>
      </c>
      <c r="AP399" s="61"/>
      <c r="AQ399" s="50"/>
      <c r="AR399" s="65"/>
      <c r="AS399" s="65"/>
      <c r="AT399" s="65" t="s">
        <v>589</v>
      </c>
      <c r="AU399" s="61">
        <f>AU394</f>
        <v>0.74780442858966079</v>
      </c>
      <c r="AV399" s="81"/>
      <c r="AW399" s="59">
        <v>6</v>
      </c>
      <c r="AX399" s="61">
        <f t="shared" si="68"/>
        <v>0.31801295394703216</v>
      </c>
      <c r="AY399" s="61">
        <f>SUMPRODUCT(T382:T391,$BC$34:$BC$43)</f>
        <v>1.2544844652417362</v>
      </c>
      <c r="AZ399" s="68">
        <f>IF($AA$12,EXP((AX399/AL395)*(AU399-1)-LN(AU399-AL395)-AL394*(2*AY399/AL394-AX399/AL395)*LN((AU399+2.41421536*AL395)/(AU399-0.41421536*AL395))/(AL395*2.82842713)      ),1)</f>
        <v>0.15450696410847725</v>
      </c>
    </row>
    <row r="400" spans="16:52" x14ac:dyDescent="0.25">
      <c r="P400" s="78">
        <v>7</v>
      </c>
      <c r="Q400" s="60"/>
      <c r="R400" s="60"/>
      <c r="S400" s="60">
        <f>$Z$13*$BJ$40/AZ400</f>
        <v>0.39262016141675976</v>
      </c>
      <c r="T400" s="61">
        <f>S400/S404</f>
        <v>0.39263001863791469</v>
      </c>
      <c r="U400" s="62"/>
      <c r="V400" s="62"/>
      <c r="W400" s="60"/>
      <c r="X400" s="63"/>
      <c r="Y400" s="61"/>
      <c r="Z400" s="86">
        <f>SQRT($W$40*VLOOKUP(Z393,$P$34:$W$43,8))*(1-$Q$26)*T388*VLOOKUP(Z393,P382:T391,5)</f>
        <v>1.0202200380908466E-2</v>
      </c>
      <c r="AA400" s="60">
        <f>SQRT($W$40*VLOOKUP(AA393,$P$34:$W$43,8))*(1-$R$26)*T388*VLOOKUP(AA393,P382:T391,5)</f>
        <v>6.422789335557213E-3</v>
      </c>
      <c r="AB400" s="60">
        <f>SQRT($W$40*VLOOKUP(AB393,$P$34:$W$43,8))*(1-$S$26)*T388*VLOOKUP(AB393,P382:T391,5)</f>
        <v>3.8003852749323355E-3</v>
      </c>
      <c r="AC400" s="60">
        <f>SQRT($W$40*VLOOKUP(AC393,$P$34:$W$43,8))*(1-$T$26)*T388*VLOOKUP(AC393,P382:T391,5)</f>
        <v>2.6404956441988012E-3</v>
      </c>
      <c r="AD400" s="60">
        <f>SQRT($W$40*VLOOKUP(AD393,$P$34:$W$43,8))*(1-$U$26)*T388*VLOOKUP(AD393,P382:T391,5)</f>
        <v>2.5272405867315857E-3</v>
      </c>
      <c r="AE400" s="60">
        <f>SQRT($W$40*VLOOKUP(AE393,$P$34:$W$43,8))*(1-$V$26)*T388*VLOOKUP(AE393,P382:T391,5)</f>
        <v>1.664291704984355E-3</v>
      </c>
      <c r="AF400" s="60">
        <f>SQRT($W$40*VLOOKUP(AF393,$P$34:$W$43,8))*(1-$W$26)*T388*VLOOKUP(AF393,P382:T391,5)</f>
        <v>1.3609987021632148E-2</v>
      </c>
      <c r="AG400" s="60">
        <f>SQRT($W$40*VLOOKUP(AG393,$P$34:$W$43,8))*(1-$X$26)*T388*VLOOKUP(AG393,P382:T391,5)</f>
        <v>8.4615504084337972E-3</v>
      </c>
      <c r="AH400" s="60">
        <f>SQRT($W$40*VLOOKUP(AH393,$P$34:$W$43,8))*(1-$Y$26)*T388*VLOOKUP(AH393,P382:T391,5)</f>
        <v>3.9656003981795055E-3</v>
      </c>
      <c r="AI400" s="87">
        <f>SQRT($W$40*VLOOKUP(AI393,$P$34:$W$43,8))*(1-$Z$26)*T388*VLOOKUP(AI393,P382:T391,5)</f>
        <v>6.6414777588032475E-3</v>
      </c>
      <c r="AJ400" s="89">
        <f>$X$40*T388</f>
        <v>9.4426872068898604E-6</v>
      </c>
      <c r="AK400" s="82"/>
      <c r="AL400" s="65"/>
      <c r="AM400" s="61"/>
      <c r="AN400" s="66" t="s">
        <v>587</v>
      </c>
      <c r="AO400" s="61" t="e">
        <f>IF(ATAN(AO399)&lt;0,ATAN(AO399)+PI(),ATAN(AO399))</f>
        <v>#NUM!</v>
      </c>
      <c r="AP400" s="61"/>
      <c r="AQ400" s="50"/>
      <c r="AR400" s="65"/>
      <c r="AS400" s="65"/>
      <c r="AT400" s="65"/>
      <c r="AU400" s="65"/>
      <c r="AV400" s="81"/>
      <c r="AW400" s="59">
        <v>7</v>
      </c>
      <c r="AX400" s="61">
        <f t="shared" si="68"/>
        <v>8.4952370925032716E-2</v>
      </c>
      <c r="AY400" s="61">
        <f>SUMPRODUCT(T382:T391,$BD$34:$BD$43)</f>
        <v>0.22122964426571765</v>
      </c>
      <c r="AZ400" s="68">
        <f>IF($AA$13,EXP((AX400/AL395)*(AU399-1)-LN(AU399-AL395)-AL394*(2*AY400/AL394-AX400/AL395)*LN((AU399+2.41421536*AL395)/(AU399-0.41421536*AL395))/(AL395*2.82842713)      ),1)</f>
        <v>1.1029635903052006</v>
      </c>
    </row>
    <row r="401" spans="16:52" x14ac:dyDescent="0.25">
      <c r="P401" s="78">
        <v>8</v>
      </c>
      <c r="Q401" s="60"/>
      <c r="R401" s="60"/>
      <c r="S401" s="60">
        <f>$Z$14*$BJ$41/AZ401</f>
        <v>0.11180146388755394</v>
      </c>
      <c r="T401" s="61">
        <f>S401/S404</f>
        <v>0.11180427080340617</v>
      </c>
      <c r="U401" s="62"/>
      <c r="V401" s="62"/>
      <c r="W401" s="60"/>
      <c r="X401" s="63"/>
      <c r="Y401" s="61"/>
      <c r="Z401" s="86">
        <f>SQRT($W$41*VLOOKUP(Z393,$P$34:$W$43,8))*(1-$Q$27)*T389*VLOOKUP(Z393,P382:T391,5)</f>
        <v>5.8454755867921558E-3</v>
      </c>
      <c r="AA401" s="60">
        <f>SQRT($W$41*VLOOKUP(AA393,$P$34:$W$43,8))*(1-$R$27)*T389*VLOOKUP(AA393,P382:T391,5)</f>
        <v>3.5923386443418325E-3</v>
      </c>
      <c r="AB401" s="60">
        <f>SQRT($W$41*VLOOKUP(AB393,$P$34:$W$43,8))*(1-$S$27)*T389*VLOOKUP(AB393,P382:T391,5)</f>
        <v>2.2244737189921785E-3</v>
      </c>
      <c r="AC401" s="60">
        <f>SQRT($W$41*VLOOKUP(AC393,$P$34:$W$43,8))*(1-$T$27)*T389*VLOOKUP(AC393,P382:T391,5)</f>
        <v>1.5206795536889244E-3</v>
      </c>
      <c r="AD401" s="60">
        <f>SQRT($W$41*VLOOKUP(AD393,$P$34:$W$43,8))*(1-$U$27)*T389*VLOOKUP(AD393,P382:T391,5)</f>
        <v>1.5161891066093737E-3</v>
      </c>
      <c r="AE401" s="60">
        <f>SQRT($W$41*VLOOKUP(AE393,$P$34:$W$43,8))*(1-$V$27)*T389*VLOOKUP(AE393,P382:T391,5)</f>
        <v>9.0211335573745855E-4</v>
      </c>
      <c r="AF401" s="60">
        <f>SQRT($W$41*VLOOKUP(AF393,$P$34:$W$43,8))*(1-$W$27)*T389*VLOOKUP(AF393,P382:T391,5)</f>
        <v>8.4615504084337989E-3</v>
      </c>
      <c r="AG401" s="60">
        <f>SQRT($W$41*VLOOKUP(AG393,$P$34:$W$43,8))*(1-$X$27)*T389*VLOOKUP(AG393,P382:T391,5)</f>
        <v>5.0862801256043736E-3</v>
      </c>
      <c r="AH401" s="60">
        <f>SQRT($W$41*VLOOKUP(AH393,$P$34:$W$43,8))*(1-$Y$27)*T389*VLOOKUP(AH393,P382:T391,5)</f>
        <v>2.6577703082948079E-3</v>
      </c>
      <c r="AI401" s="87">
        <f>SQRT($W$41*VLOOKUP(AI393,$P$34:$W$43,8))*(1-$Z$27)*T389*VLOOKUP(AI393,P382:T391,5)</f>
        <v>4.1950744423778219E-3</v>
      </c>
      <c r="AJ401" s="89">
        <f>$X$41*T389</f>
        <v>2.9825228462890706E-6</v>
      </c>
      <c r="AK401" s="59" t="s">
        <v>582</v>
      </c>
      <c r="AL401" s="61">
        <f>AL397*AL398/6-AL399/2-AL397^3/27</f>
        <v>1.9456971300265975E-2</v>
      </c>
      <c r="AM401" s="61"/>
      <c r="AN401" s="66" t="s">
        <v>573</v>
      </c>
      <c r="AO401" s="61" t="e">
        <f>2*SQRT(AL402)*COS(AO400/3)-AL397/3</f>
        <v>#NUM!</v>
      </c>
      <c r="AP401" s="69" t="e">
        <f>AO401^3+AL397*AO401^2+AL398*AO401+AL399</f>
        <v>#NUM!</v>
      </c>
      <c r="AQ401" s="50"/>
      <c r="AR401" s="65"/>
      <c r="AS401" s="65"/>
      <c r="AT401" s="65"/>
      <c r="AU401" s="65"/>
      <c r="AV401" s="81"/>
      <c r="AW401" s="59">
        <v>8</v>
      </c>
      <c r="AX401" s="61">
        <f t="shared" si="68"/>
        <v>9.4229912225680806E-2</v>
      </c>
      <c r="AY401" s="61">
        <f>SUMPRODUCT(T382:T391,$BE$34:$BE$43)</f>
        <v>0.46666637063596883</v>
      </c>
      <c r="AZ401" s="68">
        <f>IF($AA$14,EXP((AX401/AL395)*(AU399-1)-LN(AU399-AL395)-AL394*(2*AY401/AL394-AX401/AL395)*LN((AU399+2.41421536*AL395)/(AU399-0.41421536*AL395))/(AL395*2.82842713)      ),1)</f>
        <v>0.62966481988877732</v>
      </c>
    </row>
    <row r="402" spans="16:52" x14ac:dyDescent="0.25">
      <c r="P402" s="78">
        <v>9</v>
      </c>
      <c r="Q402" s="60"/>
      <c r="R402" s="60"/>
      <c r="S402" s="60">
        <f>$Z$15*$BJ$42/AZ402</f>
        <v>5.5503225319781309E-2</v>
      </c>
      <c r="T402" s="61">
        <f>S402/S404</f>
        <v>5.5504618797805501E-2</v>
      </c>
      <c r="U402" s="62"/>
      <c r="V402" s="62" t="s">
        <v>592</v>
      </c>
      <c r="W402" s="60"/>
      <c r="X402" s="63"/>
      <c r="Y402" s="61"/>
      <c r="Z402" s="86">
        <f>SQRT($W$42*VLOOKUP(Z393,$P$34:$W$43,8))*(1-$Q$28)*T390*VLOOKUP(Z393,P382:T391,5)</f>
        <v>3.4135281607699363E-3</v>
      </c>
      <c r="AA402" s="60">
        <f>SQRT($W$42*VLOOKUP(AA393,$P$34:$W$43,8))*(1-$R$28)*T390*VLOOKUP(AA393,P382:T391,5)</f>
        <v>2.1968818292202332E-3</v>
      </c>
      <c r="AB402" s="60">
        <f>SQRT($W$42*VLOOKUP(AB393,$P$34:$W$43,8))*(1-$S$28)*T390*VLOOKUP(AB393,P382:T391,5)</f>
        <v>1.3411725673624331E-3</v>
      </c>
      <c r="AC402" s="60">
        <f>SQRT($W$42*VLOOKUP(AC393,$P$34:$W$43,8))*(1-$T$28)*T390*VLOOKUP(AC393,P382:T391,5)</f>
        <v>1.015759168548879E-3</v>
      </c>
      <c r="AD402" s="60">
        <f>SQRT($W$42*VLOOKUP(AD393,$P$34:$W$43,8))*(1-$U$28)*T390*VLOOKUP(AD393,P382:T391,5)</f>
        <v>9.5017394655082124E-4</v>
      </c>
      <c r="AE402" s="60">
        <f>SQRT($W$42*VLOOKUP(AE393,$P$34:$W$43,8))*(1-$V$28)*T390*VLOOKUP(AE393,P382:T391,5)</f>
        <v>5.574770175401396E-4</v>
      </c>
      <c r="AF402" s="60">
        <f>SQRT($W$42*VLOOKUP(AF393,$P$34:$W$43,8))*(1-$W$28)*T390*VLOOKUP(AF393,P382:T391,5)</f>
        <v>3.9656003981795064E-3</v>
      </c>
      <c r="AG402" s="60">
        <f>SQRT($W$42*VLOOKUP(AG393,$P$34:$W$43,8))*(1-$X$28)*T390*VLOOKUP(AG393,P382:T391,5)</f>
        <v>2.6577703082948079E-3</v>
      </c>
      <c r="AH402" s="60">
        <f>SQRT($W$42*VLOOKUP(AH393,$P$34:$W$43,8))*(1-$Y$28)*T390*VLOOKUP(AH393,P382:T391,5)</f>
        <v>1.7046842833754238E-3</v>
      </c>
      <c r="AI402" s="87">
        <f>SQRT($W$42*VLOOKUP(AI393,$P$34:$W$43,8))*(1-$Z$28)*T390*VLOOKUP(AI393,P382:T391,5)</f>
        <v>2.5705237939167582E-3</v>
      </c>
      <c r="AJ402" s="89">
        <f>$X$42*T390</f>
        <v>1.4993386260401525E-6</v>
      </c>
      <c r="AK402" s="59" t="s">
        <v>558</v>
      </c>
      <c r="AL402" s="61">
        <f>AL397^2/9-AL398/3</f>
        <v>3.8922898852296793E-2</v>
      </c>
      <c r="AM402" s="61"/>
      <c r="AN402" s="66" t="s">
        <v>574</v>
      </c>
      <c r="AO402" s="61" t="e">
        <f>2*SQRT(AL402)*COS((AO400+2*PI())/3)-AL397/3</f>
        <v>#NUM!</v>
      </c>
      <c r="AP402" s="69" t="e">
        <f>AO402^3+AO402^2*AL397+AO402*AL398+AL399</f>
        <v>#NUM!</v>
      </c>
      <c r="AQ402" s="50"/>
      <c r="AR402" s="65"/>
      <c r="AS402" s="50"/>
      <c r="AT402" s="65"/>
      <c r="AU402" s="65"/>
      <c r="AV402" s="81"/>
      <c r="AW402" s="59">
        <v>9</v>
      </c>
      <c r="AX402" s="61">
        <f t="shared" si="68"/>
        <v>9.5418812217132221E-2</v>
      </c>
      <c r="AY402" s="61">
        <f>SUMPRODUCT(T382:T391,$BF$34:$BF$43)</f>
        <v>0.53195754700868758</v>
      </c>
      <c r="AZ402" s="68">
        <f>IF($AA$15,EXP((AX402/AL395)*(AU399-1)-LN(AU399-AL395)-AL394*(2*AY402/AL394-AX402/AL395)*LN((AU399+2.41421536*AL395)/(AU399-0.41421536*AL395))/(AL395*2.82842713)      ),1)</f>
        <v>0.54102454676212131</v>
      </c>
    </row>
    <row r="403" spans="16:52" x14ac:dyDescent="0.25">
      <c r="P403" s="78">
        <v>10</v>
      </c>
      <c r="Q403" s="60"/>
      <c r="R403" s="60"/>
      <c r="S403" s="60">
        <f>$Z$16*$BJ$43/AZ403</f>
        <v>8.8838044121036741E-2</v>
      </c>
      <c r="T403" s="61">
        <f>S403/S404</f>
        <v>8.8840274511459677E-2</v>
      </c>
      <c r="U403" s="62"/>
      <c r="V403" s="96">
        <f>ABS(S392-S404)</f>
        <v>3.3306690738754696E-16</v>
      </c>
      <c r="W403" s="60"/>
      <c r="X403" s="63"/>
      <c r="Y403" s="61"/>
      <c r="Z403" s="86">
        <f>SQRT($W$43*VLOOKUP(Z393,$P$34:$W$43,8))*(1-$Q$29)*T391*VLOOKUP(Z393,P382:T391,5)</f>
        <v>5.4985289689935555E-3</v>
      </c>
      <c r="AA403" s="60">
        <f>SQRT($W$43*VLOOKUP(AA393,$P$34:$W$43,8))*(1-$R$29)*T391*VLOOKUP(AA393,P382:T391,5)</f>
        <v>3.581579640716607E-3</v>
      </c>
      <c r="AB403" s="60">
        <f>SQRT($W$43*VLOOKUP(AB393,$P$34:$W$43,8))*(1-$S$29)*T391*VLOOKUP(AB393,P382:T391,5)</f>
        <v>2.2170335481750303E-3</v>
      </c>
      <c r="AC403" s="60">
        <f>SQRT($W$43*VLOOKUP(AC393,$P$34:$W$43,8))*(1-$T$29)*T391*VLOOKUP(AC393,P382:T391,5)</f>
        <v>1.390460322692145E-3</v>
      </c>
      <c r="AD403" s="60">
        <f>SQRT($W$43*VLOOKUP(AD393,$P$34:$W$43,8))*(1-$U$29)*T391*VLOOKUP(AD393,P382:T391,5)</f>
        <v>1.5040774911236868E-3</v>
      </c>
      <c r="AE403" s="60">
        <f>SQRT($W$43*VLOOKUP(AE393,$P$34:$W$43,8))*(1-$V$29)*T391*VLOOKUP(AE393,P382:T391,5)</f>
        <v>8.9714997253016141E-4</v>
      </c>
      <c r="AF403" s="60">
        <f>SQRT($W$43*VLOOKUP(AF393,$P$34:$W$43,8))*(1-$W$29)*T391*VLOOKUP(AF393,P382:T391,5)</f>
        <v>6.6414777588032475E-3</v>
      </c>
      <c r="AG403" s="60">
        <f>SQRT($W$43*VLOOKUP(AG393,$P$34:$W$43,8))*(1-$X$29)*T391*VLOOKUP(AG393,P382:T391,5)</f>
        <v>4.1950744423778228E-3</v>
      </c>
      <c r="AH403" s="60">
        <f>SQRT($W$43*VLOOKUP(AH393,$P$34:$W$43,8))*(1-$Y$29)*T391*VLOOKUP(AH393,P382:T391,5)</f>
        <v>2.5705237939167582E-3</v>
      </c>
      <c r="AI403" s="87">
        <f>SQRT($W$43*VLOOKUP(AI393,$P$34:$W$43,8))*(1-$Z$29)*T391*VLOOKUP(AI393,P382:T391,5)</f>
        <v>3.8761386137781445E-3</v>
      </c>
      <c r="AJ403" s="89">
        <f>$X$43*T391</f>
        <v>3.2226693652950227E-6</v>
      </c>
      <c r="AK403" s="59" t="s">
        <v>72</v>
      </c>
      <c r="AL403" s="63">
        <f>AL401^2-AL402^3</f>
        <v>3.1960584965800171E-4</v>
      </c>
      <c r="AM403" s="61"/>
      <c r="AN403" s="66" t="s">
        <v>575</v>
      </c>
      <c r="AO403" s="61" t="e">
        <f>2*SQRT(AL402)*COS((AO400+4*PI())/3)-AL397/3</f>
        <v>#NUM!</v>
      </c>
      <c r="AP403" s="69" t="e">
        <f>AO403^3+AO403^2*AL397+AL398*AO403+AL399</f>
        <v>#NUM!</v>
      </c>
      <c r="AQ403" s="50"/>
      <c r="AR403" s="65"/>
      <c r="AS403" s="50"/>
      <c r="AT403" s="65"/>
      <c r="AU403" s="65"/>
      <c r="AV403" s="81"/>
      <c r="AW403" s="59">
        <v>10</v>
      </c>
      <c r="AX403" s="61">
        <f t="shared" si="68"/>
        <v>0.12813543860615031</v>
      </c>
      <c r="AY403" s="61">
        <f>SUMPRODUCT(T382:T391,$BG$34:$BG$43)</f>
        <v>0.52807933080882796</v>
      </c>
      <c r="AZ403" s="68">
        <f>IF($AA$16,EXP((AX403/AL395)*(AU399-1)-LN(AU399-AL395)-AL394*(2*AY403/AL394-AX403/AL395)*LN((AU399+2.41421536*AL395)/(AU399-0.41421536*AL395))/(AL395*2.82842713)      ),1)</f>
        <v>0.58355083296359844</v>
      </c>
    </row>
    <row r="404" spans="16:52" x14ac:dyDescent="0.25">
      <c r="P404" s="79"/>
      <c r="Q404" s="71"/>
      <c r="R404" s="71"/>
      <c r="S404" s="94">
        <f>SUM(S394:S403)</f>
        <v>0.99997489437718201</v>
      </c>
      <c r="T404" s="72">
        <f>SUM(T394:T403)</f>
        <v>1</v>
      </c>
      <c r="U404" s="73"/>
      <c r="V404" s="73"/>
      <c r="W404" s="73"/>
      <c r="X404" s="73"/>
      <c r="Y404" s="73"/>
      <c r="Z404" s="70"/>
      <c r="AA404" s="73"/>
      <c r="AB404" s="73"/>
      <c r="AC404" s="73"/>
      <c r="AD404" s="73"/>
      <c r="AE404" s="73"/>
      <c r="AF404" s="73"/>
      <c r="AG404" s="73"/>
      <c r="AH404" s="73"/>
      <c r="AI404" s="88">
        <f>SUM(Z394:AI403)</f>
        <v>0.27651787661310157</v>
      </c>
      <c r="AJ404" s="91">
        <f>SUM(AJ394:AJ403)</f>
        <v>3.0752912319696033E-5</v>
      </c>
      <c r="AK404" s="70"/>
      <c r="AL404" s="73"/>
      <c r="AM404" s="74"/>
      <c r="AN404" s="75"/>
      <c r="AO404" s="74"/>
      <c r="AP404" s="74"/>
      <c r="AQ404" s="76"/>
      <c r="AR404" s="73"/>
      <c r="AS404" s="76"/>
      <c r="AT404" s="73"/>
      <c r="AU404" s="73"/>
      <c r="AV404" s="80"/>
      <c r="AW404" s="70"/>
      <c r="AX404" s="73"/>
      <c r="AY404" s="73"/>
      <c r="AZ404" s="80"/>
    </row>
    <row r="405" spans="16:52" x14ac:dyDescent="0.25">
      <c r="P405" s="92">
        <f>P393+1</f>
        <v>31</v>
      </c>
      <c r="Q405" s="55"/>
      <c r="R405" s="55"/>
      <c r="S405" s="55"/>
      <c r="T405" s="55" t="s">
        <v>560</v>
      </c>
      <c r="U405" s="56"/>
      <c r="V405" s="56"/>
      <c r="W405" s="57"/>
      <c r="X405" s="57"/>
      <c r="Y405" s="57"/>
      <c r="Z405" s="54">
        <v>1</v>
      </c>
      <c r="AA405" s="55">
        <v>2</v>
      </c>
      <c r="AB405" s="55">
        <v>3</v>
      </c>
      <c r="AC405" s="55">
        <v>4</v>
      </c>
      <c r="AD405" s="55">
        <v>5</v>
      </c>
      <c r="AE405" s="55">
        <v>6</v>
      </c>
      <c r="AF405" s="55">
        <v>7</v>
      </c>
      <c r="AG405" s="55">
        <v>8</v>
      </c>
      <c r="AH405" s="55">
        <v>9</v>
      </c>
      <c r="AI405" s="58">
        <v>10</v>
      </c>
      <c r="AJ405" s="90"/>
      <c r="AK405" s="54"/>
      <c r="AL405" s="55"/>
      <c r="AM405" s="55"/>
      <c r="AN405" s="55"/>
      <c r="AO405" s="55"/>
      <c r="AP405" s="55"/>
      <c r="AQ405" s="55"/>
      <c r="AR405" s="55"/>
      <c r="AS405" s="55"/>
      <c r="AT405" s="55"/>
      <c r="AU405" s="55"/>
      <c r="AV405" s="58"/>
      <c r="AW405" s="54"/>
      <c r="AX405" s="55" t="s">
        <v>565</v>
      </c>
      <c r="AY405" s="55" t="s">
        <v>577</v>
      </c>
      <c r="AZ405" s="58" t="s">
        <v>590</v>
      </c>
    </row>
    <row r="406" spans="16:52" x14ac:dyDescent="0.25">
      <c r="P406" s="78">
        <v>1</v>
      </c>
      <c r="Q406" s="60"/>
      <c r="R406" s="60"/>
      <c r="S406" s="60">
        <f>$Z$7*$BJ$34/AZ406</f>
        <v>0.19915684959315574</v>
      </c>
      <c r="T406" s="61">
        <f>S406/S416</f>
        <v>0.19916184967543354</v>
      </c>
      <c r="U406" s="62"/>
      <c r="V406" s="62"/>
      <c r="W406" s="60"/>
      <c r="X406" s="63"/>
      <c r="Y406" s="61"/>
      <c r="Z406" s="86">
        <f>SQRT($W$34*VLOOKUP(Z405,$P$34:$W$43,8))*(1-$Q$20)*T394*VLOOKUP(Z405,P394:T403,5)</f>
        <v>8.1465190158718833E-3</v>
      </c>
      <c r="AA406" s="60">
        <f>SQRT($W$34*VLOOKUP(AA405,$P$34:$W$43,8))*(1-$R$20)*T394*VLOOKUP(AA405,P394:T403,5)</f>
        <v>5.2525624534855092E-3</v>
      </c>
      <c r="AB406" s="60">
        <f>SQRT($W$34*VLOOKUP(AB405,$P$34:$W$43,8))*(1-$S$20)*T394*VLOOKUP(AB405,P394:T403,5)</f>
        <v>3.1690972601444781E-3</v>
      </c>
      <c r="AC406" s="60">
        <f>SQRT($W$34*VLOOKUP(AC405,$P$34:$W$43,8))*(1-$T$20)*T394*VLOOKUP(AC405,P394:T403,5)</f>
        <v>2.1909876952159769E-3</v>
      </c>
      <c r="AD406" s="60">
        <f>SQRT($W$34*VLOOKUP(AD405,$P$34:$W$43,8))*(1-$U$20)*T394*VLOOKUP(AD405,P394:T403,5)</f>
        <v>2.1246816906107567E-3</v>
      </c>
      <c r="AE406" s="60">
        <f>SQRT($W$34*VLOOKUP(AE405,$P$34:$W$43,8))*(1-$V$20)*T394*VLOOKUP(AE405,P394:T403,5)</f>
        <v>1.270708690178134E-3</v>
      </c>
      <c r="AF406" s="60">
        <f>SQRT($W$34*VLOOKUP(AF405,$P$34:$W$43,8))*(1-$W$20)*T394*VLOOKUP(AF405,P394:T403,5)</f>
        <v>1.0202200380883169E-2</v>
      </c>
      <c r="AG406" s="60">
        <f>SQRT($W$34*VLOOKUP(AG405,$P$34:$W$43,8))*(1-$X$20)*T394*VLOOKUP(AG405,P394:T403,5)</f>
        <v>5.8454755867927959E-3</v>
      </c>
      <c r="AH406" s="60">
        <f>SQRT($W$34*VLOOKUP(AH405,$P$34:$W$43,8))*(1-$Y$20)*T394*VLOOKUP(AH405,P394:T403,5)</f>
        <v>3.4135281607750386E-3</v>
      </c>
      <c r="AI406" s="87">
        <f>SQRT($W$34*VLOOKUP(AI405,$P$34:$W$43,8))*(1-$Z$20)*T394*VLOOKUP(AI405,P394:T403,5)</f>
        <v>5.498528968998698E-3</v>
      </c>
      <c r="AJ406" s="89">
        <f>$X$34*T394</f>
        <v>5.3379038868574727E-6</v>
      </c>
      <c r="AK406" s="59" t="s">
        <v>69</v>
      </c>
      <c r="AL406" s="60">
        <f>$Q$44*AI416*100000/($T$3*$AE$9)^2</f>
        <v>0.40073949360869865</v>
      </c>
      <c r="AM406" s="65" t="s">
        <v>583</v>
      </c>
      <c r="AN406" s="66" t="s">
        <v>573</v>
      </c>
      <c r="AO406" s="61">
        <f>(AL413+SQRT(AL415))^(1/3)+(AL413-SQRT(AL415))^(1/3)-AL409/3</f>
        <v>0.74780442858876717</v>
      </c>
      <c r="AP406" s="63">
        <f>AO406^3+AL409*AO406^2+AL410*AO406+AL411</f>
        <v>2.7755575615628914E-17</v>
      </c>
      <c r="AQ406" s="65" t="s">
        <v>573</v>
      </c>
      <c r="AR406" s="61">
        <f>IF(AL415&gt;=0,AO406,AO413)</f>
        <v>0.74780442858876717</v>
      </c>
      <c r="AS406" s="61">
        <f>IF(AR406&lt;AR407,AR407,AR406)</f>
        <v>0.74780442858876717</v>
      </c>
      <c r="AT406" s="61">
        <f>AS406</f>
        <v>0.74780442858876717</v>
      </c>
      <c r="AU406" s="67">
        <f>IF(AT406&lt;AT407,AT407,AT406)</f>
        <v>0.74780442858876717</v>
      </c>
      <c r="AV406" s="81"/>
      <c r="AW406" s="59">
        <v>1</v>
      </c>
      <c r="AX406" s="61">
        <f>AX394</f>
        <v>9.4673405543509462E-2</v>
      </c>
      <c r="AY406" s="61">
        <f>SUMPRODUCT(T394:T403,$AX$34:$AX$43)</f>
        <v>0.3428352194890007</v>
      </c>
      <c r="AZ406" s="68">
        <f>IF($AA$7,EXP((AX406/AL407)*(AU411-1)-LN(AU411-AL407)-AL406*(2*AY406/AL406-AX406/AL407)*LN((AU411+2.41421536*AL407)/(AU411-0.41421536*AL407))/(AL407*2.82842713)      ),1)</f>
        <v>0.84423499280656422</v>
      </c>
    </row>
    <row r="407" spans="16:52" x14ac:dyDescent="0.25">
      <c r="P407" s="78">
        <v>2</v>
      </c>
      <c r="Q407" s="60"/>
      <c r="R407" s="60"/>
      <c r="S407" s="60">
        <f>$Z$8*$BJ$35/AZ407</f>
        <v>7.3921926708052851E-2</v>
      </c>
      <c r="T407" s="61">
        <f>S407/S416</f>
        <v>7.3923782610656394E-2</v>
      </c>
      <c r="U407" s="62"/>
      <c r="V407" s="62"/>
      <c r="W407" s="60"/>
      <c r="X407" s="63"/>
      <c r="Y407" s="61"/>
      <c r="Z407" s="86">
        <f>SQRT($W$35*VLOOKUP(Z405,$P$34:$W$43,8))*(1-$Q$21)*T395*VLOOKUP(Z405,P394:T403,5)</f>
        <v>5.2525624534855092E-3</v>
      </c>
      <c r="AA407" s="60">
        <f>SQRT($W$35*VLOOKUP(AA405,$P$34:$W$43,8))*(1-$R$21)*T395*VLOOKUP(AA405,P394:T403,5)</f>
        <v>3.3691083160927327E-3</v>
      </c>
      <c r="AB407" s="60">
        <f>SQRT($W$35*VLOOKUP(AB405,$P$34:$W$43,8))*(1-$S$21)*T395*VLOOKUP(AB405,P394:T403,5)</f>
        <v>2.0646769777789061E-3</v>
      </c>
      <c r="AC407" s="60">
        <f>SQRT($W$35*VLOOKUP(AC405,$P$34:$W$43,8))*(1-$T$21)*T395*VLOOKUP(AC405,P394:T403,5)</f>
        <v>1.2909062095025124E-3</v>
      </c>
      <c r="AD407" s="60">
        <f>SQRT($W$35*VLOOKUP(AD405,$P$34:$W$43,8))*(1-$U$21)*T395*VLOOKUP(AD405,P394:T403,5)</f>
        <v>1.4116535276531119E-3</v>
      </c>
      <c r="AE407" s="60">
        <f>SQRT($W$35*VLOOKUP(AE405,$P$34:$W$43,8))*(1-$V$21)*T395*VLOOKUP(AE405,P394:T403,5)</f>
        <v>8.2989301265316829E-4</v>
      </c>
      <c r="AF407" s="60">
        <f>SQRT($W$35*VLOOKUP(AF405,$P$34:$W$43,8))*(1-$W$21)*T395*VLOOKUP(AF405,P394:T403,5)</f>
        <v>6.4227893355570387E-3</v>
      </c>
      <c r="AG407" s="60">
        <f>SQRT($W$35*VLOOKUP(AG405,$P$34:$W$43,8))*(1-$X$21)*T395*VLOOKUP(AG405,P394:T403,5)</f>
        <v>3.5923386443510361E-3</v>
      </c>
      <c r="AH407" s="60">
        <f>SQRT($W$35*VLOOKUP(AH405,$P$34:$W$43,8))*(1-$Y$21)*T395*VLOOKUP(AH405,P394:T403,5)</f>
        <v>2.1968818292289051E-3</v>
      </c>
      <c r="AI407" s="87">
        <f>SQRT($W$35*VLOOKUP(AI405,$P$34:$W$43,8))*(1-$Z$21)*T395*VLOOKUP(AI405,P394:T403,5)</f>
        <v>3.5815796407287397E-3</v>
      </c>
      <c r="AJ407" s="89">
        <f>$X$35*T395</f>
        <v>2.9902240553807179E-6</v>
      </c>
      <c r="AK407" s="59" t="s">
        <v>65</v>
      </c>
      <c r="AL407" s="60">
        <f>AJ416*$Q$44*100000/($T$3*$AE$9)</f>
        <v>0.10862996784087602</v>
      </c>
      <c r="AM407" s="61"/>
      <c r="AN407" s="66" t="s">
        <v>574</v>
      </c>
      <c r="AO407" s="66" t="e">
        <f>1/0</f>
        <v>#DIV/0!</v>
      </c>
      <c r="AP407" s="61"/>
      <c r="AQ407" s="65" t="s">
        <v>574</v>
      </c>
      <c r="AR407" s="66">
        <f>IF(AL415&gt;=0,0,AO414)</f>
        <v>0</v>
      </c>
      <c r="AS407" s="61">
        <f>IF(AR406&lt;AR407,AR406,AR407)</f>
        <v>0</v>
      </c>
      <c r="AT407" s="61">
        <f>IF(AS407&lt;AS408,AS408,AS407)</f>
        <v>0</v>
      </c>
      <c r="AU407" s="67">
        <f>IF(AT406&lt;AT407,AT406,AT407)</f>
        <v>0</v>
      </c>
      <c r="AV407" s="81"/>
      <c r="AW407" s="59">
        <v>2</v>
      </c>
      <c r="AX407" s="61">
        <f t="shared" ref="AX407:AX415" si="69">AX395</f>
        <v>0.14288378647094405</v>
      </c>
      <c r="AY407" s="61">
        <f>SUMPRODUCT(T394:T403,$AY$34:$AY$43)</f>
        <v>0.5883765170859353</v>
      </c>
      <c r="AZ407" s="68">
        <f>IF($AA$8,EXP((AX407/AL407)*(AU411-1)-LN(AU411-AL407)-AL406*(2*AY407/AL406-AX407/AL407)*LN((AU411+2.41421536*AL407)/(AU411-0.41421536*AL407))/(AL407*2.82842713)      ),1)</f>
        <v>0.52152857782660289</v>
      </c>
    </row>
    <row r="408" spans="16:52" x14ac:dyDescent="0.25">
      <c r="P408" s="78">
        <v>3</v>
      </c>
      <c r="Q408" s="60"/>
      <c r="R408" s="60"/>
      <c r="S408" s="60">
        <f>$Z$9*$BJ$36/AZ408</f>
        <v>3.3102124264353015E-2</v>
      </c>
      <c r="T408" s="61">
        <f>S408/S416</f>
        <v>3.3102955334663828E-2</v>
      </c>
      <c r="U408" s="62"/>
      <c r="V408" s="62"/>
      <c r="W408" s="60"/>
      <c r="X408" s="63"/>
      <c r="Y408" s="61"/>
      <c r="Z408" s="86">
        <f>SQRT($W$36*VLOOKUP(Z405,$P$34:$W$43,8))*(1-$Q$22)*T396*VLOOKUP(Z405,P394:T403,5)</f>
        <v>3.1690972601444785E-3</v>
      </c>
      <c r="AA408" s="60">
        <f>SQRT($W$36*VLOOKUP(AA405,$P$34:$W$43,8))*(1-$R$22)*T396*VLOOKUP(AA405,P394:T403,5)</f>
        <v>2.0646769777789061E-3</v>
      </c>
      <c r="AB408" s="60">
        <f>SQRT($W$36*VLOOKUP(AB405,$P$34:$W$43,8))*(1-$S$22)*T396*VLOOKUP(AB405,P394:T403,5)</f>
        <v>1.2680758464886327E-3</v>
      </c>
      <c r="AC408" s="60">
        <f>SQRT($W$36*VLOOKUP(AC405,$P$34:$W$43,8))*(1-$T$22)*T396*VLOOKUP(AC405,P394:T403,5)</f>
        <v>8.7318415443836655E-4</v>
      </c>
      <c r="AD408" s="60">
        <f>SQRT($W$36*VLOOKUP(AD405,$P$34:$W$43,8))*(1-$U$22)*T396*VLOOKUP(AD405,P394:T403,5)</f>
        <v>8.6699687389086904E-4</v>
      </c>
      <c r="AE408" s="60">
        <f>SQRT($W$36*VLOOKUP(AE405,$P$34:$W$43,8))*(1-$V$22)*T396*VLOOKUP(AE405,P394:T403,5)</f>
        <v>4.9944162745287209E-4</v>
      </c>
      <c r="AF408" s="60">
        <f>SQRT($W$36*VLOOKUP(AF405,$P$34:$W$43,8))*(1-$W$22)*T396*VLOOKUP(AF405,P394:T403,5)</f>
        <v>3.8003852749405238E-3</v>
      </c>
      <c r="AG408" s="60">
        <f>SQRT($W$36*VLOOKUP(AG405,$P$34:$W$43,8))*(1-$X$22)*T396*VLOOKUP(AG405,P394:T403,5)</f>
        <v>2.2244737190027313E-3</v>
      </c>
      <c r="AH408" s="60">
        <f>SQRT($W$36*VLOOKUP(AH405,$P$34:$W$43,8))*(1-$Y$22)*T396*VLOOKUP(AH405,P394:T403,5)</f>
        <v>1.3411725673706533E-3</v>
      </c>
      <c r="AI408" s="87">
        <f>SQRT($W$36*VLOOKUP(AI405,$P$34:$W$43,8))*(1-$Z$22)*T396*VLOOKUP(AI405,P394:T403,5)</f>
        <v>2.2170335481873781E-3</v>
      </c>
      <c r="AJ408" s="89">
        <f>$X$36*T396</f>
        <v>1.8651647845663556E-6</v>
      </c>
      <c r="AK408" s="82"/>
      <c r="AL408" s="65"/>
      <c r="AM408" s="61"/>
      <c r="AN408" s="66" t="s">
        <v>575</v>
      </c>
      <c r="AO408" s="66" t="e">
        <f>1/0</f>
        <v>#DIV/0!</v>
      </c>
      <c r="AP408" s="61"/>
      <c r="AQ408" s="65" t="s">
        <v>575</v>
      </c>
      <c r="AR408" s="66">
        <f>IF(AL415&gt;=0,0,AO415)</f>
        <v>0</v>
      </c>
      <c r="AS408" s="61">
        <f>AR408</f>
        <v>0</v>
      </c>
      <c r="AT408" s="61">
        <f>IF(AS407&lt;AS408,AS407,AS408)</f>
        <v>0</v>
      </c>
      <c r="AU408" s="67">
        <f>AT408</f>
        <v>0</v>
      </c>
      <c r="AV408" s="81"/>
      <c r="AW408" s="59">
        <v>3</v>
      </c>
      <c r="AX408" s="61">
        <f t="shared" si="69"/>
        <v>0.1990278447156619</v>
      </c>
      <c r="AY408" s="61">
        <f>SUMPRODUCT(T394:T403,$AZ$34:$AZ$43)</f>
        <v>0.80224162903972185</v>
      </c>
      <c r="AZ408" s="68">
        <f>IF($AA$9,EXP((AX408/AL407)*(AU411-1)-LN(AU411-AL407)-AL406*(2*AY408/AL406-AX408/AL407)*LN((AU411+2.41421536*AL407)/(AU411-0.41421536*AL407))/(AL407*2.82842713)      ),1)</f>
        <v>0.35283743303604381</v>
      </c>
    </row>
    <row r="409" spans="16:52" x14ac:dyDescent="0.25">
      <c r="P409" s="78">
        <v>4</v>
      </c>
      <c r="Q409" s="60"/>
      <c r="R409" s="60"/>
      <c r="S409" s="60">
        <f>$Z$10*$BJ$37/AZ409</f>
        <v>1.8033677979985022E-2</v>
      </c>
      <c r="T409" s="61">
        <f>S409/S416</f>
        <v>1.8034130738069191E-2</v>
      </c>
      <c r="U409" s="62"/>
      <c r="V409" s="62"/>
      <c r="W409" s="60"/>
      <c r="X409" s="63"/>
      <c r="Y409" s="61"/>
      <c r="Z409" s="86">
        <f>SQRT($W$37*VLOOKUP(Z405,$P$34:$W$43,8))*(1-$Q$23)*T397*VLOOKUP(Z405,P394:T403,5)</f>
        <v>2.1909876952159769E-3</v>
      </c>
      <c r="AA409" s="60">
        <f>SQRT($W$37*VLOOKUP(AA405,$P$34:$W$43,8))*(1-$R$23)*T397*VLOOKUP(AA405,P394:T403,5)</f>
        <v>1.2909062095025124E-3</v>
      </c>
      <c r="AB409" s="60">
        <f>SQRT($W$37*VLOOKUP(AB405,$P$34:$W$43,8))*(1-$S$23)*T397*VLOOKUP(AB405,P394:T403,5)</f>
        <v>8.7318415443836655E-4</v>
      </c>
      <c r="AC409" s="60">
        <f>SQRT($W$37*VLOOKUP(AC405,$P$34:$W$43,8))*(1-$T$23)*T397*VLOOKUP(AC405,P394:T403,5)</f>
        <v>6.0525382826911425E-4</v>
      </c>
      <c r="AD409" s="60">
        <f>SQRT($W$37*VLOOKUP(AD405,$P$34:$W$43,8))*(1-$U$23)*T397*VLOOKUP(AD405,P394:T403,5)</f>
        <v>5.9458372556305818E-4</v>
      </c>
      <c r="AE409" s="60">
        <f>SQRT($W$37*VLOOKUP(AE405,$P$34:$W$43,8))*(1-$V$23)*T397*VLOOKUP(AE405,P394:T403,5)</f>
        <v>3.2828055403245785E-4</v>
      </c>
      <c r="AF409" s="60">
        <f>SQRT($W$37*VLOOKUP(AF405,$P$34:$W$43,8))*(1-$W$23)*T397*VLOOKUP(AF405,P394:T403,5)</f>
        <v>2.6404956442090586E-3</v>
      </c>
      <c r="AG409" s="60">
        <f>SQRT($W$37*VLOOKUP(AG405,$P$34:$W$43,8))*(1-$X$23)*T397*VLOOKUP(AG405,P394:T403,5)</f>
        <v>1.5206795536987692E-3</v>
      </c>
      <c r="AH409" s="60">
        <f>SQRT($W$37*VLOOKUP(AH405,$P$34:$W$43,8))*(1-$Y$23)*T397*VLOOKUP(AH405,P394:T403,5)</f>
        <v>1.015759168556862E-3</v>
      </c>
      <c r="AI409" s="87">
        <f>SQRT($W$37*VLOOKUP(AI405,$P$34:$W$43,8))*(1-$Z$23)*T397*VLOOKUP(AI405,P394:T403,5)</f>
        <v>1.3904603227022944E-3</v>
      </c>
      <c r="AJ409" s="89">
        <f>$X$37*T397</f>
        <v>1.3054335112577889E-6</v>
      </c>
      <c r="AK409" s="59" t="s">
        <v>570</v>
      </c>
      <c r="AL409" s="60">
        <f>AL407-1</f>
        <v>-0.89137003215912403</v>
      </c>
      <c r="AM409" s="61"/>
      <c r="AN409" s="66"/>
      <c r="AO409" s="61"/>
      <c r="AP409" s="61"/>
      <c r="AQ409" s="50"/>
      <c r="AR409" s="65"/>
      <c r="AS409" s="65"/>
      <c r="AT409" s="65"/>
      <c r="AU409" s="65"/>
      <c r="AV409" s="81"/>
      <c r="AW409" s="59">
        <v>4</v>
      </c>
      <c r="AX409" s="61">
        <f t="shared" si="69"/>
        <v>0.25569541720662459</v>
      </c>
      <c r="AY409" s="61">
        <f>SUMPRODUCT(T394:T403,$BA$34:$BA$43)</f>
        <v>1.0005382125536029</v>
      </c>
      <c r="AZ409" s="68">
        <f>IF($AA$10,EXP((AX409/AL407)*(AU411-1)-LN(AU411-AL407)-AL406*(2*AY409/AL406-AX409/AL407)*LN((AU411+2.41421536*AL407)/(AU411-0.41421536*AL407))/(AL407*2.82842713)      ),1)</f>
        <v>0.24791088876699047</v>
      </c>
    </row>
    <row r="410" spans="16:52" x14ac:dyDescent="0.25">
      <c r="P410" s="78">
        <v>5</v>
      </c>
      <c r="Q410" s="60"/>
      <c r="R410" s="60"/>
      <c r="S410" s="60">
        <f>$Z$11*$BJ$38/AZ410</f>
        <v>1.8327382759133943E-2</v>
      </c>
      <c r="T410" s="61">
        <f>S410/S416</f>
        <v>1.8327842891044641E-2</v>
      </c>
      <c r="U410" s="62"/>
      <c r="V410" s="62"/>
      <c r="W410" s="60"/>
      <c r="X410" s="63"/>
      <c r="Y410" s="61"/>
      <c r="Z410" s="86">
        <f>SQRT($W$38*VLOOKUP(Z405,$P$34:$W$43,8))*(1-$Q$24)*T398*VLOOKUP(Z405,P394:T403,5)</f>
        <v>2.1246816906107567E-3</v>
      </c>
      <c r="AA410" s="60">
        <f>SQRT($W$38*VLOOKUP(AA405,$P$34:$W$43,8))*(1-$R$24)*T398*VLOOKUP(AA405,P394:T403,5)</f>
        <v>1.4116535276531119E-3</v>
      </c>
      <c r="AB410" s="60">
        <f>SQRT($W$38*VLOOKUP(AB405,$P$34:$W$43,8))*(1-$S$24)*T398*VLOOKUP(AB405,P394:T403,5)</f>
        <v>8.6699687389086904E-4</v>
      </c>
      <c r="AC410" s="60">
        <f>SQRT($W$38*VLOOKUP(AC405,$P$34:$W$43,8))*(1-$T$24)*T398*VLOOKUP(AC405,P394:T403,5)</f>
        <v>5.9458372556305818E-4</v>
      </c>
      <c r="AD410" s="60">
        <f>SQRT($W$38*VLOOKUP(AD405,$P$34:$W$43,8))*(1-$U$24)*T398*VLOOKUP(AD405,P394:T403,5)</f>
        <v>5.8363472639757846E-4</v>
      </c>
      <c r="AE410" s="60">
        <f>SQRT($W$38*VLOOKUP(AE405,$P$34:$W$43,8))*(1-$V$24)*T398*VLOOKUP(AE405,P394:T403,5)</f>
        <v>3.4812559980877873E-4</v>
      </c>
      <c r="AF410" s="60">
        <f>SQRT($W$38*VLOOKUP(AF405,$P$34:$W$43,8))*(1-$W$24)*T398*VLOOKUP(AF405,P394:T403,5)</f>
        <v>2.5272405867414792E-3</v>
      </c>
      <c r="AG410" s="60">
        <f>SQRT($W$38*VLOOKUP(AG405,$P$34:$W$43,8))*(1-$X$24)*T398*VLOOKUP(AG405,P394:T403,5)</f>
        <v>1.5161891066192352E-3</v>
      </c>
      <c r="AH410" s="60">
        <f>SQRT($W$38*VLOOKUP(AH405,$P$34:$W$43,8))*(1-$Y$24)*T398*VLOOKUP(AH405,P394:T403,5)</f>
        <v>9.5017394655831752E-4</v>
      </c>
      <c r="AI410" s="87">
        <f>SQRT($W$38*VLOOKUP(AI405,$P$34:$W$43,8))*(1-$Z$24)*T398*VLOOKUP(AI405,P394:T403,5)</f>
        <v>1.5040774911347112E-3</v>
      </c>
      <c r="AJ410" s="89">
        <f>$X$38*T398</f>
        <v>1.3263953863489749E-6</v>
      </c>
      <c r="AK410" s="59" t="s">
        <v>571</v>
      </c>
      <c r="AL410" s="60">
        <f>AL406-3*AL407*AL407-2*AL407</f>
        <v>0.14807814818761736</v>
      </c>
      <c r="AM410" s="61" t="s">
        <v>584</v>
      </c>
      <c r="AN410" s="66" t="s">
        <v>585</v>
      </c>
      <c r="AO410" s="61">
        <f>AL413^2/AL414^3</f>
        <v>6.4199987518156911</v>
      </c>
      <c r="AP410" s="61"/>
      <c r="AQ410" s="50"/>
      <c r="AR410" s="65"/>
      <c r="AS410" s="65"/>
      <c r="AT410" s="65"/>
      <c r="AU410" s="65"/>
      <c r="AV410" s="81"/>
      <c r="AW410" s="59">
        <v>5</v>
      </c>
      <c r="AX410" s="61">
        <f t="shared" si="69"/>
        <v>0.25563778751671645</v>
      </c>
      <c r="AY410" s="61">
        <f>SUMPRODUCT(T394:T403,$BB$34:$BB$43)</f>
        <v>0.98266697900534583</v>
      </c>
      <c r="AZ410" s="68">
        <f>IF($AA$11,EXP((AX410/AL407)*(AU411-1)-LN(AU411-AL407)-AL406*(2*AY410/AL406-AX410/AL407)*LN((AU411+2.41421536*AL407)/(AU411-0.41421536*AL407))/(AL407*2.82842713)      ),1)</f>
        <v>0.2585638756769717</v>
      </c>
    </row>
    <row r="411" spans="16:52" x14ac:dyDescent="0.25">
      <c r="P411" s="78">
        <v>6</v>
      </c>
      <c r="Q411" s="60"/>
      <c r="R411" s="60"/>
      <c r="S411" s="60">
        <f>$Z$12*$BJ$39/AZ411</f>
        <v>8.6700383275619599E-3</v>
      </c>
      <c r="T411" s="61">
        <f>S411/S416</f>
        <v>8.6702559997388299E-3</v>
      </c>
      <c r="U411" s="62"/>
      <c r="V411" s="62"/>
      <c r="W411" s="60"/>
      <c r="X411" s="63"/>
      <c r="Y411" s="61"/>
      <c r="Z411" s="86">
        <f>SQRT($W$39*VLOOKUP(Z405,$P$34:$W$43,8))*(1-$Q$25)*T399*VLOOKUP(Z405,P394:T403,5)</f>
        <v>1.2707086901781338E-3</v>
      </c>
      <c r="AA411" s="60">
        <f>SQRT($W$39*VLOOKUP(AA405,$P$34:$W$43,8))*(1-$R$25)*T399*VLOOKUP(AA405,P394:T403,5)</f>
        <v>8.2989301265316829E-4</v>
      </c>
      <c r="AB411" s="60">
        <f>SQRT($W$39*VLOOKUP(AB405,$P$34:$W$43,8))*(1-$S$25)*T399*VLOOKUP(AB405,P394:T403,5)</f>
        <v>4.9944162745287209E-4</v>
      </c>
      <c r="AC411" s="60">
        <f>SQRT($W$39*VLOOKUP(AC405,$P$34:$W$43,8))*(1-$T$25)*T399*VLOOKUP(AC405,P394:T403,5)</f>
        <v>3.2828055403245779E-4</v>
      </c>
      <c r="AD411" s="60">
        <f>SQRT($W$39*VLOOKUP(AD405,$P$34:$W$43,8))*(1-$U$25)*T399*VLOOKUP(AD405,P394:T403,5)</f>
        <v>3.4812559980877873E-4</v>
      </c>
      <c r="AE411" s="60">
        <f>SQRT($W$39*VLOOKUP(AE405,$P$34:$W$43,8))*(1-$V$25)*T399*VLOOKUP(AE405,P394:T403,5)</f>
        <v>2.0764945566255596E-4</v>
      </c>
      <c r="AF411" s="60">
        <f>SQRT($W$39*VLOOKUP(AF405,$P$34:$W$43,8))*(1-$W$25)*T399*VLOOKUP(AF405,P394:T403,5)</f>
        <v>1.6642917049943056E-3</v>
      </c>
      <c r="AG411" s="60">
        <f>SQRT($W$39*VLOOKUP(AG405,$P$34:$W$43,8))*(1-$X$25)*T399*VLOOKUP(AG405,P394:T403,5)</f>
        <v>9.0211335574518793E-4</v>
      </c>
      <c r="AH411" s="60">
        <f>SQRT($W$39*VLOOKUP(AH405,$P$34:$W$43,8))*(1-$Y$25)*T399*VLOOKUP(AH405,P394:T403,5)</f>
        <v>5.5747701754568855E-4</v>
      </c>
      <c r="AI411" s="87">
        <f>SQRT($W$39*VLOOKUP(AI405,$P$34:$W$43,8))*(1-$Z$25)*T399*VLOOKUP(AI405,P394:T403,5)</f>
        <v>8.9714997253858902E-4</v>
      </c>
      <c r="AJ411" s="89">
        <f>$X$39*T399</f>
        <v>7.8057265080289129E-7</v>
      </c>
      <c r="AK411" s="59" t="s">
        <v>572</v>
      </c>
      <c r="AL411" s="60">
        <f>-1*AL406*AL407+AL407^2+AL407^3</f>
        <v>-3.0449963723003778E-2</v>
      </c>
      <c r="AM411" s="61"/>
      <c r="AN411" s="66" t="s">
        <v>586</v>
      </c>
      <c r="AO411" s="61" t="e">
        <f>SQRT(1-AO410)/SQRT(AO410)*AL413/ABS(AL413)</f>
        <v>#NUM!</v>
      </c>
      <c r="AP411" s="61"/>
      <c r="AQ411" s="50"/>
      <c r="AR411" s="65"/>
      <c r="AS411" s="65"/>
      <c r="AT411" s="65" t="s">
        <v>589</v>
      </c>
      <c r="AU411" s="61">
        <f>AU406</f>
        <v>0.74780442858876717</v>
      </c>
      <c r="AV411" s="81"/>
      <c r="AW411" s="59">
        <v>6</v>
      </c>
      <c r="AX411" s="61">
        <f t="shared" si="69"/>
        <v>0.31801295394703216</v>
      </c>
      <c r="AY411" s="61">
        <f>SUMPRODUCT(T394:T403,$BC$34:$BC$43)</f>
        <v>1.2544844652431311</v>
      </c>
      <c r="AZ411" s="68">
        <f>IF($AA$12,EXP((AX411/AL407)*(AU411-1)-LN(AU411-AL407)-AL406*(2*AY411/AL406-AX411/AL407)*LN((AU411+2.41421536*AL407)/(AU411-0.41421536*AL407))/(AL407*2.82842713)      ),1)</f>
        <v>0.15450696410796055</v>
      </c>
    </row>
    <row r="412" spans="16:52" x14ac:dyDescent="0.25">
      <c r="P412" s="78">
        <v>7</v>
      </c>
      <c r="Q412" s="60"/>
      <c r="R412" s="60"/>
      <c r="S412" s="60">
        <f>$Z$13*$BJ$40/AZ412</f>
        <v>0.39262016141643569</v>
      </c>
      <c r="T412" s="61">
        <f>S412/S416</f>
        <v>0.39263001863759084</v>
      </c>
      <c r="U412" s="62"/>
      <c r="V412" s="62"/>
      <c r="W412" s="60"/>
      <c r="X412" s="63"/>
      <c r="Y412" s="61"/>
      <c r="Z412" s="86">
        <f>SQRT($W$40*VLOOKUP(Z405,$P$34:$W$43,8))*(1-$Q$26)*T400*VLOOKUP(Z405,P394:T403,5)</f>
        <v>1.0202200380883169E-2</v>
      </c>
      <c r="AA412" s="60">
        <f>SQRT($W$40*VLOOKUP(AA405,$P$34:$W$43,8))*(1-$R$26)*T400*VLOOKUP(AA405,P394:T403,5)</f>
        <v>6.4227893355570387E-3</v>
      </c>
      <c r="AB412" s="60">
        <f>SQRT($W$40*VLOOKUP(AB405,$P$34:$W$43,8))*(1-$S$26)*T400*VLOOKUP(AB405,P394:T403,5)</f>
        <v>3.8003852749405242E-3</v>
      </c>
      <c r="AC412" s="60">
        <f>SQRT($W$40*VLOOKUP(AC405,$P$34:$W$43,8))*(1-$T$26)*T400*VLOOKUP(AC405,P394:T403,5)</f>
        <v>2.6404956442090586E-3</v>
      </c>
      <c r="AD412" s="60">
        <f>SQRT($W$40*VLOOKUP(AD405,$P$34:$W$43,8))*(1-$U$26)*T400*VLOOKUP(AD405,P394:T403,5)</f>
        <v>2.5272405867414792E-3</v>
      </c>
      <c r="AE412" s="60">
        <f>SQRT($W$40*VLOOKUP(AE405,$P$34:$W$43,8))*(1-$V$26)*T400*VLOOKUP(AE405,P394:T403,5)</f>
        <v>1.6642917049943058E-3</v>
      </c>
      <c r="AF412" s="60">
        <f>SQRT($W$40*VLOOKUP(AF405,$P$34:$W$43,8))*(1-$W$26)*T400*VLOOKUP(AF405,P394:T403,5)</f>
        <v>1.3609987021578849E-2</v>
      </c>
      <c r="AG412" s="60">
        <f>SQRT($W$40*VLOOKUP(AG405,$P$34:$W$43,8))*(1-$X$26)*T400*VLOOKUP(AG405,P394:T403,5)</f>
        <v>8.46155040842257E-3</v>
      </c>
      <c r="AH412" s="60">
        <f>SQRT($W$40*VLOOKUP(AH405,$P$34:$W$43,8))*(1-$Y$26)*T400*VLOOKUP(AH405,P394:T403,5)</f>
        <v>3.9656003981797371E-3</v>
      </c>
      <c r="AI412" s="87">
        <f>SQRT($W$40*VLOOKUP(AI405,$P$34:$W$43,8))*(1-$Z$26)*T400*VLOOKUP(AI405,P394:T403,5)</f>
        <v>6.6414777587999168E-3</v>
      </c>
      <c r="AJ412" s="89">
        <f>$X$40*T400</f>
        <v>9.4426872068713697E-6</v>
      </c>
      <c r="AK412" s="82"/>
      <c r="AL412" s="65"/>
      <c r="AM412" s="61"/>
      <c r="AN412" s="66" t="s">
        <v>587</v>
      </c>
      <c r="AO412" s="61" t="e">
        <f>IF(ATAN(AO411)&lt;0,ATAN(AO411)+PI(),ATAN(AO411))</f>
        <v>#NUM!</v>
      </c>
      <c r="AP412" s="61"/>
      <c r="AQ412" s="50"/>
      <c r="AR412" s="65"/>
      <c r="AS412" s="65"/>
      <c r="AT412" s="65"/>
      <c r="AU412" s="65"/>
      <c r="AV412" s="81"/>
      <c r="AW412" s="59">
        <v>7</v>
      </c>
      <c r="AX412" s="61">
        <f t="shared" si="69"/>
        <v>8.4952370925032716E-2</v>
      </c>
      <c r="AY412" s="61">
        <f>SUMPRODUCT(T394:T403,$BD$34:$BD$43)</f>
        <v>0.22122964426594854</v>
      </c>
      <c r="AZ412" s="68">
        <f>IF($AA$13,EXP((AX412/AL407)*(AU411-1)-LN(AU411-AL407)-AL406*(2*AY412/AL406-AX412/AL407)*LN((AU411+2.41421536*AL407)/(AU411-0.41421536*AL407))/(AL407*2.82842713)      ),1)</f>
        <v>1.102963590306111</v>
      </c>
    </row>
    <row r="413" spans="16:52" x14ac:dyDescent="0.25">
      <c r="P413" s="78">
        <v>8</v>
      </c>
      <c r="Q413" s="60"/>
      <c r="R413" s="60"/>
      <c r="S413" s="60">
        <f>$Z$14*$BJ$41/AZ413</f>
        <v>0.11180146388758364</v>
      </c>
      <c r="T413" s="61">
        <f>S413/S416</f>
        <v>0.11180427080343593</v>
      </c>
      <c r="U413" s="62"/>
      <c r="V413" s="62"/>
      <c r="W413" s="60"/>
      <c r="X413" s="63"/>
      <c r="Y413" s="61"/>
      <c r="Z413" s="86">
        <f>SQRT($W$41*VLOOKUP(Z405,$P$34:$W$43,8))*(1-$Q$27)*T401*VLOOKUP(Z405,P394:T403,5)</f>
        <v>5.8454755867927968E-3</v>
      </c>
      <c r="AA413" s="60">
        <f>SQRT($W$41*VLOOKUP(AA405,$P$34:$W$43,8))*(1-$R$27)*T401*VLOOKUP(AA405,P394:T403,5)</f>
        <v>3.5923386443510365E-3</v>
      </c>
      <c r="AB413" s="60">
        <f>SQRT($W$41*VLOOKUP(AB405,$P$34:$W$43,8))*(1-$S$27)*T401*VLOOKUP(AB405,P394:T403,5)</f>
        <v>2.2244737190027313E-3</v>
      </c>
      <c r="AC413" s="60">
        <f>SQRT($W$41*VLOOKUP(AC405,$P$34:$W$43,8))*(1-$T$27)*T401*VLOOKUP(AC405,P394:T403,5)</f>
        <v>1.520679553698769E-3</v>
      </c>
      <c r="AD413" s="60">
        <f>SQRT($W$41*VLOOKUP(AD405,$P$34:$W$43,8))*(1-$U$27)*T401*VLOOKUP(AD405,P394:T403,5)</f>
        <v>1.516189106619235E-3</v>
      </c>
      <c r="AE413" s="60">
        <f>SQRT($W$41*VLOOKUP(AE405,$P$34:$W$43,8))*(1-$V$27)*T401*VLOOKUP(AE405,P394:T403,5)</f>
        <v>9.0211335574518793E-4</v>
      </c>
      <c r="AF413" s="60">
        <f>SQRT($W$41*VLOOKUP(AF405,$P$34:$W$43,8))*(1-$W$27)*T401*VLOOKUP(AF405,P394:T403,5)</f>
        <v>8.46155040842257E-3</v>
      </c>
      <c r="AG413" s="60">
        <f>SQRT($W$41*VLOOKUP(AG405,$P$34:$W$43,8))*(1-$X$27)*T401*VLOOKUP(AG405,P394:T403,5)</f>
        <v>5.0862801256107929E-3</v>
      </c>
      <c r="AH413" s="60">
        <f>SQRT($W$41*VLOOKUP(AH405,$P$34:$W$43,8))*(1-$Y$27)*T401*VLOOKUP(AH405,P394:T403,5)</f>
        <v>2.6577703083018444E-3</v>
      </c>
      <c r="AI413" s="87">
        <f>SQRT($W$41*VLOOKUP(AI405,$P$34:$W$43,8))*(1-$Z$27)*T401*VLOOKUP(AI405,P394:T403,5)</f>
        <v>4.1950744423865805E-3</v>
      </c>
      <c r="AJ413" s="89">
        <f>$X$41*T401</f>
        <v>2.9825228462909527E-6</v>
      </c>
      <c r="AK413" s="59" t="s">
        <v>582</v>
      </c>
      <c r="AL413" s="61">
        <f>AL409*AL410/6-AL411/2-AL409^3/27</f>
        <v>1.9456971300215332E-2</v>
      </c>
      <c r="AM413" s="61"/>
      <c r="AN413" s="66" t="s">
        <v>573</v>
      </c>
      <c r="AO413" s="61" t="e">
        <f>2*SQRT(AL414)*COS(AO412/3)-AL409/3</f>
        <v>#NUM!</v>
      </c>
      <c r="AP413" s="69" t="e">
        <f>AO413^3+AL409*AO413^2+AL410*AO413+AL411</f>
        <v>#NUM!</v>
      </c>
      <c r="AQ413" s="50"/>
      <c r="AR413" s="65"/>
      <c r="AS413" s="65"/>
      <c r="AT413" s="65"/>
      <c r="AU413" s="65"/>
      <c r="AV413" s="81"/>
      <c r="AW413" s="59">
        <v>8</v>
      </c>
      <c r="AX413" s="61">
        <f t="shared" si="69"/>
        <v>9.4229912225680806E-2</v>
      </c>
      <c r="AY413" s="61">
        <f>SUMPRODUCT(T394:T403,$BE$34:$BE$43)</f>
        <v>0.46666637063643662</v>
      </c>
      <c r="AZ413" s="68">
        <f>IF($AA$14,EXP((AX413/AL407)*(AU411-1)-LN(AU411-AL407)-AL406*(2*AY413/AL406-AX413/AL407)*LN((AU411+2.41421536*AL407)/(AU411-0.41421536*AL407))/(AL407*2.82842713)      ),1)</f>
        <v>0.62966481988861012</v>
      </c>
    </row>
    <row r="414" spans="16:52" x14ac:dyDescent="0.25">
      <c r="P414" s="78">
        <v>9</v>
      </c>
      <c r="Q414" s="60"/>
      <c r="R414" s="60"/>
      <c r="S414" s="60">
        <f>$Z$15*$BJ$42/AZ414</f>
        <v>5.5503225319828438E-2</v>
      </c>
      <c r="T414" s="61">
        <f>S414/S416</f>
        <v>5.5504618797852665E-2</v>
      </c>
      <c r="U414" s="62"/>
      <c r="V414" s="62" t="s">
        <v>592</v>
      </c>
      <c r="W414" s="60"/>
      <c r="X414" s="63"/>
      <c r="Y414" s="61"/>
      <c r="Z414" s="86">
        <f>SQRT($W$42*VLOOKUP(Z405,$P$34:$W$43,8))*(1-$Q$28)*T402*VLOOKUP(Z405,P394:T403,5)</f>
        <v>3.413528160775039E-3</v>
      </c>
      <c r="AA414" s="60">
        <f>SQRT($W$42*VLOOKUP(AA405,$P$34:$W$43,8))*(1-$R$28)*T402*VLOOKUP(AA405,P394:T403,5)</f>
        <v>2.1968818292289055E-3</v>
      </c>
      <c r="AB414" s="60">
        <f>SQRT($W$42*VLOOKUP(AB405,$P$34:$W$43,8))*(1-$S$28)*T402*VLOOKUP(AB405,P394:T403,5)</f>
        <v>1.3411725673706533E-3</v>
      </c>
      <c r="AC414" s="60">
        <f>SQRT($W$42*VLOOKUP(AC405,$P$34:$W$43,8))*(1-$T$28)*T402*VLOOKUP(AC405,P394:T403,5)</f>
        <v>1.015759168556862E-3</v>
      </c>
      <c r="AD414" s="60">
        <f>SQRT($W$42*VLOOKUP(AD405,$P$34:$W$43,8))*(1-$U$28)*T402*VLOOKUP(AD405,P394:T403,5)</f>
        <v>9.5017394655831752E-4</v>
      </c>
      <c r="AE414" s="60">
        <f>SQRT($W$42*VLOOKUP(AE405,$P$34:$W$43,8))*(1-$V$28)*T402*VLOOKUP(AE405,P394:T403,5)</f>
        <v>5.5747701754568844E-4</v>
      </c>
      <c r="AF414" s="60">
        <f>SQRT($W$42*VLOOKUP(AF405,$P$34:$W$43,8))*(1-$W$28)*T402*VLOOKUP(AF405,P394:T403,5)</f>
        <v>3.9656003981797371E-3</v>
      </c>
      <c r="AG414" s="60">
        <f>SQRT($W$42*VLOOKUP(AG405,$P$34:$W$43,8))*(1-$X$28)*T402*VLOOKUP(AG405,P394:T403,5)</f>
        <v>2.6577703083018444E-3</v>
      </c>
      <c r="AH414" s="60">
        <f>SQRT($W$42*VLOOKUP(AH405,$P$34:$W$43,8))*(1-$Y$28)*T402*VLOOKUP(AH405,P394:T403,5)</f>
        <v>1.7046842833822985E-3</v>
      </c>
      <c r="AI414" s="87">
        <f>SQRT($W$42*VLOOKUP(AI405,$P$34:$W$43,8))*(1-$Z$28)*T402*VLOOKUP(AI405,P394:T403,5)</f>
        <v>2.5705237939256859E-3</v>
      </c>
      <c r="AJ414" s="89">
        <f>$X$42*T402</f>
        <v>1.4993386260431757E-6</v>
      </c>
      <c r="AK414" s="59" t="s">
        <v>558</v>
      </c>
      <c r="AL414" s="61">
        <f>AL409^2/9-AL410/3</f>
        <v>3.8922898852056201E-2</v>
      </c>
      <c r="AM414" s="61"/>
      <c r="AN414" s="66" t="s">
        <v>574</v>
      </c>
      <c r="AO414" s="61" t="e">
        <f>2*SQRT(AL414)*COS((AO412+2*PI())/3)-AL409/3</f>
        <v>#NUM!</v>
      </c>
      <c r="AP414" s="69" t="e">
        <f>AO414^3+AO414^2*AL409+AO414*AL410+AL411</f>
        <v>#NUM!</v>
      </c>
      <c r="AQ414" s="50"/>
      <c r="AR414" s="65"/>
      <c r="AS414" s="50"/>
      <c r="AT414" s="65"/>
      <c r="AU414" s="65"/>
      <c r="AV414" s="81"/>
      <c r="AW414" s="59">
        <v>9</v>
      </c>
      <c r="AX414" s="61">
        <f t="shared" si="69"/>
        <v>9.5418812217132221E-2</v>
      </c>
      <c r="AY414" s="61">
        <f>SUMPRODUCT(T394:T403,$BF$34:$BF$43)</f>
        <v>0.53195754700934061</v>
      </c>
      <c r="AZ414" s="68">
        <f>IF($AA$15,EXP((AX414/AL407)*(AU411-1)-LN(AU411-AL407)-AL406*(2*AY414/AL406-AX414/AL407)*LN((AU411+2.41421536*AL407)/(AU411-0.41421536*AL407))/(AL407*2.82842713)      ),1)</f>
        <v>0.5410245467616619</v>
      </c>
    </row>
    <row r="415" spans="16:52" x14ac:dyDescent="0.25">
      <c r="P415" s="78">
        <v>10</v>
      </c>
      <c r="Q415" s="60"/>
      <c r="R415" s="60"/>
      <c r="S415" s="60">
        <f>$Z$16*$BJ$43/AZ415</f>
        <v>8.8838044121091225E-2</v>
      </c>
      <c r="T415" s="61">
        <f>S415/S416</f>
        <v>8.8840274511514203E-2</v>
      </c>
      <c r="U415" s="62"/>
      <c r="V415" s="96">
        <f>ABS(S404-S416)</f>
        <v>5.5511151231257827E-16</v>
      </c>
      <c r="W415" s="60"/>
      <c r="X415" s="63"/>
      <c r="Y415" s="61"/>
      <c r="Z415" s="86">
        <f>SQRT($W$43*VLOOKUP(Z405,$P$34:$W$43,8))*(1-$Q$29)*T403*VLOOKUP(Z405,P394:T403,5)</f>
        <v>5.4985289689986972E-3</v>
      </c>
      <c r="AA415" s="60">
        <f>SQRT($W$43*VLOOKUP(AA405,$P$34:$W$43,8))*(1-$R$29)*T403*VLOOKUP(AA405,P394:T403,5)</f>
        <v>3.5815796407287397E-3</v>
      </c>
      <c r="AB415" s="60">
        <f>SQRT($W$43*VLOOKUP(AB405,$P$34:$W$43,8))*(1-$S$29)*T403*VLOOKUP(AB405,P394:T403,5)</f>
        <v>2.2170335481873781E-3</v>
      </c>
      <c r="AC415" s="60">
        <f>SQRT($W$43*VLOOKUP(AC405,$P$34:$W$43,8))*(1-$T$29)*T403*VLOOKUP(AC405,P394:T403,5)</f>
        <v>1.3904603227022946E-3</v>
      </c>
      <c r="AD415" s="60">
        <f>SQRT($W$43*VLOOKUP(AD405,$P$34:$W$43,8))*(1-$U$29)*T403*VLOOKUP(AD405,P394:T403,5)</f>
        <v>1.5040774911347112E-3</v>
      </c>
      <c r="AE415" s="60">
        <f>SQRT($W$43*VLOOKUP(AE405,$P$34:$W$43,8))*(1-$V$29)*T403*VLOOKUP(AE405,P394:T403,5)</f>
        <v>8.9714997253858891E-4</v>
      </c>
      <c r="AF415" s="60">
        <f>SQRT($W$43*VLOOKUP(AF405,$P$34:$W$43,8))*(1-$W$29)*T403*VLOOKUP(AF405,P394:T403,5)</f>
        <v>6.6414777587999159E-3</v>
      </c>
      <c r="AG415" s="60">
        <f>SQRT($W$43*VLOOKUP(AG405,$P$34:$W$43,8))*(1-$X$29)*T403*VLOOKUP(AG405,P394:T403,5)</f>
        <v>4.1950744423865805E-3</v>
      </c>
      <c r="AH415" s="60">
        <f>SQRT($W$43*VLOOKUP(AH405,$P$34:$W$43,8))*(1-$Y$29)*T403*VLOOKUP(AH405,P394:T403,5)</f>
        <v>2.5705237939256855E-3</v>
      </c>
      <c r="AI415" s="87">
        <f>SQRT($W$43*VLOOKUP(AI405,$P$34:$W$43,8))*(1-$Z$29)*T403*VLOOKUP(AI405,P394:T403,5)</f>
        <v>3.8761386137894367E-3</v>
      </c>
      <c r="AJ415" s="89">
        <f>$X$43*T403</f>
        <v>3.2226693652997173E-6</v>
      </c>
      <c r="AK415" s="59" t="s">
        <v>72</v>
      </c>
      <c r="AL415" s="63">
        <f>AL413^2-AL414^3</f>
        <v>3.1960584965712448E-4</v>
      </c>
      <c r="AM415" s="61"/>
      <c r="AN415" s="66" t="s">
        <v>575</v>
      </c>
      <c r="AO415" s="61" t="e">
        <f>2*SQRT(AL414)*COS((AO412+4*PI())/3)-AL409/3</f>
        <v>#NUM!</v>
      </c>
      <c r="AP415" s="69" t="e">
        <f>AO415^3+AO415^2*AL409+AL410*AO415+AL411</f>
        <v>#NUM!</v>
      </c>
      <c r="AQ415" s="50"/>
      <c r="AR415" s="65"/>
      <c r="AS415" s="50"/>
      <c r="AT415" s="65"/>
      <c r="AU415" s="65"/>
      <c r="AV415" s="81"/>
      <c r="AW415" s="59">
        <v>10</v>
      </c>
      <c r="AX415" s="61">
        <f t="shared" si="69"/>
        <v>0.12813543860615031</v>
      </c>
      <c r="AY415" s="61">
        <f>SUMPRODUCT(T394:T403,$BG$34:$BG$43)</f>
        <v>0.52807933080944314</v>
      </c>
      <c r="AZ415" s="68">
        <f>IF($AA$16,EXP((AX415/AL407)*(AU411-1)-LN(AU411-AL407)-AL406*(2*AY415/AL406-AX415/AL407)*LN((AU411+2.41421536*AL407)/(AU411-0.41421536*AL407))/(AL407*2.82842713)      ),1)</f>
        <v>0.58355083296324051</v>
      </c>
    </row>
    <row r="416" spans="16:52" x14ac:dyDescent="0.25">
      <c r="P416" s="79"/>
      <c r="Q416" s="71"/>
      <c r="R416" s="71"/>
      <c r="S416" s="94">
        <f>SUM(S406:S415)</f>
        <v>0.99997489437718146</v>
      </c>
      <c r="T416" s="72">
        <f>SUM(T406:T415)</f>
        <v>1</v>
      </c>
      <c r="U416" s="73"/>
      <c r="V416" s="73"/>
      <c r="W416" s="73"/>
      <c r="X416" s="73"/>
      <c r="Y416" s="73"/>
      <c r="Z416" s="70"/>
      <c r="AA416" s="73"/>
      <c r="AB416" s="73"/>
      <c r="AC416" s="73"/>
      <c r="AD416" s="73"/>
      <c r="AE416" s="73"/>
      <c r="AF416" s="73"/>
      <c r="AG416" s="73"/>
      <c r="AH416" s="73"/>
      <c r="AI416" s="88">
        <f>SUM(Z406:AI415)</f>
        <v>0.27651787661371691</v>
      </c>
      <c r="AJ416" s="91">
        <f>SUM(AJ406:AJ415)</f>
        <v>3.0752912319719418E-5</v>
      </c>
      <c r="AK416" s="70"/>
      <c r="AL416" s="73"/>
      <c r="AM416" s="74"/>
      <c r="AN416" s="75"/>
      <c r="AO416" s="74"/>
      <c r="AP416" s="74"/>
      <c r="AQ416" s="76"/>
      <c r="AR416" s="73"/>
      <c r="AS416" s="76"/>
      <c r="AT416" s="73"/>
      <c r="AU416" s="73"/>
      <c r="AV416" s="80"/>
      <c r="AW416" s="70"/>
      <c r="AX416" s="73"/>
      <c r="AY416" s="73"/>
      <c r="AZ416" s="80"/>
    </row>
    <row r="417" spans="16:52" x14ac:dyDescent="0.25">
      <c r="P417" s="92">
        <f>P405+1</f>
        <v>32</v>
      </c>
      <c r="Q417" s="55"/>
      <c r="R417" s="55"/>
      <c r="S417" s="55"/>
      <c r="T417" s="55" t="s">
        <v>560</v>
      </c>
      <c r="U417" s="56"/>
      <c r="V417" s="56"/>
      <c r="W417" s="57"/>
      <c r="X417" s="57"/>
      <c r="Y417" s="57"/>
      <c r="Z417" s="54">
        <v>1</v>
      </c>
      <c r="AA417" s="55">
        <v>2</v>
      </c>
      <c r="AB417" s="55">
        <v>3</v>
      </c>
      <c r="AC417" s="55">
        <v>4</v>
      </c>
      <c r="AD417" s="55">
        <v>5</v>
      </c>
      <c r="AE417" s="55">
        <v>6</v>
      </c>
      <c r="AF417" s="55">
        <v>7</v>
      </c>
      <c r="AG417" s="55">
        <v>8</v>
      </c>
      <c r="AH417" s="55">
        <v>9</v>
      </c>
      <c r="AI417" s="58">
        <v>10</v>
      </c>
      <c r="AJ417" s="90"/>
      <c r="AK417" s="54"/>
      <c r="AL417" s="55"/>
      <c r="AM417" s="55"/>
      <c r="AN417" s="55"/>
      <c r="AO417" s="55"/>
      <c r="AP417" s="55"/>
      <c r="AQ417" s="55"/>
      <c r="AR417" s="55"/>
      <c r="AS417" s="55"/>
      <c r="AT417" s="55"/>
      <c r="AU417" s="55"/>
      <c r="AV417" s="58"/>
      <c r="AW417" s="54"/>
      <c r="AX417" s="55" t="s">
        <v>565</v>
      </c>
      <c r="AY417" s="55" t="s">
        <v>577</v>
      </c>
      <c r="AZ417" s="58" t="s">
        <v>590</v>
      </c>
    </row>
    <row r="418" spans="16:52" x14ac:dyDescent="0.25">
      <c r="P418" s="78">
        <v>1</v>
      </c>
      <c r="Q418" s="60"/>
      <c r="R418" s="60"/>
      <c r="S418" s="60">
        <f>$Z$7*$BJ$34/AZ418</f>
        <v>0.19915684959313748</v>
      </c>
      <c r="T418" s="61">
        <f>S418/S428</f>
        <v>0.19916184967541511</v>
      </c>
      <c r="U418" s="62"/>
      <c r="V418" s="62"/>
      <c r="W418" s="60"/>
      <c r="X418" s="63"/>
      <c r="Y418" s="61"/>
      <c r="Z418" s="86">
        <f>SQRT($W$34*VLOOKUP(Z417,$P$34:$W$43,8))*(1-$Q$20)*T406*VLOOKUP(Z417,P406:T415,5)</f>
        <v>8.1465190158683046E-3</v>
      </c>
      <c r="AA418" s="60">
        <f>SQRT($W$34*VLOOKUP(AA417,$P$34:$W$43,8))*(1-$R$20)*T406*VLOOKUP(AA417,P406:T415,5)</f>
        <v>5.2525624534886326E-3</v>
      </c>
      <c r="AB418" s="60">
        <f>SQRT($W$34*VLOOKUP(AB417,$P$34:$W$43,8))*(1-$S$20)*T406*VLOOKUP(AB417,P406:T415,5)</f>
        <v>3.169097260149278E-3</v>
      </c>
      <c r="AC418" s="60">
        <f>SQRT($W$34*VLOOKUP(AC417,$P$34:$W$43,8))*(1-$T$20)*T406*VLOOKUP(AC417,P406:T415,5)</f>
        <v>2.1909876952208914E-3</v>
      </c>
      <c r="AD418" s="60">
        <f>SQRT($W$34*VLOOKUP(AD417,$P$34:$W$43,8))*(1-$U$20)*T406*VLOOKUP(AD417,P406:T415,5)</f>
        <v>2.1246816906155485E-3</v>
      </c>
      <c r="AE418" s="60">
        <f>SQRT($W$34*VLOOKUP(AE417,$P$34:$W$43,8))*(1-$V$20)*T406*VLOOKUP(AE417,P406:T415,5)</f>
        <v>1.2707086901821048E-3</v>
      </c>
      <c r="AF418" s="60">
        <f>SQRT($W$34*VLOOKUP(AF417,$P$34:$W$43,8))*(1-$W$20)*T406*VLOOKUP(AF417,P406:T415,5)</f>
        <v>1.0202200380872512E-2</v>
      </c>
      <c r="AG418" s="60">
        <f>SQRT($W$34*VLOOKUP(AG417,$P$34:$W$43,8))*(1-$X$20)*T406*VLOOKUP(AG417,P406:T415,5)</f>
        <v>5.8454755867930683E-3</v>
      </c>
      <c r="AH418" s="60">
        <f>SQRT($W$34*VLOOKUP(AH417,$P$34:$W$43,8))*(1-$Y$20)*T406*VLOOKUP(AH417,P406:T415,5)</f>
        <v>3.4135281607771892E-3</v>
      </c>
      <c r="AI418" s="87">
        <f>SQRT($W$34*VLOOKUP(AI417,$P$34:$W$43,8))*(1-$Z$20)*T406*VLOOKUP(AI417,P406:T415,5)</f>
        <v>5.4985289690008647E-3</v>
      </c>
      <c r="AJ418" s="89">
        <f>$X$34*T406</f>
        <v>5.3379038868562996E-6</v>
      </c>
      <c r="AK418" s="59" t="s">
        <v>69</v>
      </c>
      <c r="AL418" s="60">
        <f>$Q$44*AI428*100000/($T$3*$AE$9)^2</f>
        <v>0.40073949360907429</v>
      </c>
      <c r="AM418" s="65" t="s">
        <v>583</v>
      </c>
      <c r="AN418" s="66" t="s">
        <v>573</v>
      </c>
      <c r="AO418" s="61">
        <f>(AL425+SQRT(AL427))^(1/3)+(AL425-SQRT(AL427))^(1/3)-AL421/3</f>
        <v>0.74780442858839091</v>
      </c>
      <c r="AP418" s="63">
        <f>AO418^3+AL421*AO418^2+AL422*AO418+AL423</f>
        <v>0</v>
      </c>
      <c r="AQ418" s="65" t="s">
        <v>573</v>
      </c>
      <c r="AR418" s="61">
        <f>IF(AL427&gt;=0,AO418,AO425)</f>
        <v>0.74780442858839091</v>
      </c>
      <c r="AS418" s="61">
        <f>IF(AR418&lt;AR419,AR419,AR418)</f>
        <v>0.74780442858839091</v>
      </c>
      <c r="AT418" s="61">
        <f>AS418</f>
        <v>0.74780442858839091</v>
      </c>
      <c r="AU418" s="67">
        <f>IF(AT418&lt;AT419,AT419,AT418)</f>
        <v>0.74780442858839091</v>
      </c>
      <c r="AV418" s="81"/>
      <c r="AW418" s="59">
        <v>1</v>
      </c>
      <c r="AX418" s="61">
        <f>AX406</f>
        <v>9.4673405543509462E-2</v>
      </c>
      <c r="AY418" s="61">
        <f>SUMPRODUCT(T406:T415,$AX$34:$AX$43)</f>
        <v>0.34283521948916307</v>
      </c>
      <c r="AZ418" s="68">
        <f>IF($AA$7,EXP((AX418/AL419)*(AU423-1)-LN(AU423-AL419)-AL418*(2*AY418/AL418-AX418/AL419)*LN((AU423+2.41421536*AL419)/(AU423-0.41421536*AL419))/(AL419*2.82842713)      ),1)</f>
        <v>0.8442349928066416</v>
      </c>
    </row>
    <row r="419" spans="16:52" x14ac:dyDescent="0.25">
      <c r="P419" s="78">
        <v>2</v>
      </c>
      <c r="Q419" s="60"/>
      <c r="R419" s="60"/>
      <c r="S419" s="60">
        <f>$Z$8*$BJ$35/AZ419</f>
        <v>7.3921926708078262E-2</v>
      </c>
      <c r="T419" s="61">
        <f>S419/S428</f>
        <v>7.3923782610681749E-2</v>
      </c>
      <c r="U419" s="62"/>
      <c r="V419" s="62"/>
      <c r="W419" s="60"/>
      <c r="X419" s="63"/>
      <c r="Y419" s="61"/>
      <c r="Z419" s="86">
        <f>SQRT($W$35*VLOOKUP(Z417,$P$34:$W$43,8))*(1-$Q$21)*T407*VLOOKUP(Z417,P406:T415,5)</f>
        <v>5.2525624534886326E-3</v>
      </c>
      <c r="AA419" s="60">
        <f>SQRT($W$35*VLOOKUP(AA417,$P$34:$W$43,8))*(1-$R$21)*T407*VLOOKUP(AA417,P406:T415,5)</f>
        <v>3.3691083160982188E-3</v>
      </c>
      <c r="AB419" s="60">
        <f>SQRT($W$35*VLOOKUP(AB417,$P$34:$W$43,8))*(1-$S$21)*T407*VLOOKUP(AB417,P406:T415,5)</f>
        <v>2.0646769777841675E-3</v>
      </c>
      <c r="AC419" s="60">
        <f>SQRT($W$35*VLOOKUP(AC417,$P$34:$W$43,8))*(1-$T$21)*T407*VLOOKUP(AC417,P406:T415,5)</f>
        <v>1.2909062095067426E-3</v>
      </c>
      <c r="AD419" s="60">
        <f>SQRT($W$35*VLOOKUP(AD417,$P$34:$W$43,8))*(1-$U$21)*T407*VLOOKUP(AD417,P406:T415,5)</f>
        <v>1.4116535276577549E-3</v>
      </c>
      <c r="AE419" s="60">
        <f>SQRT($W$35*VLOOKUP(AE417,$P$34:$W$43,8))*(1-$V$21)*T407*VLOOKUP(AE417,P406:T415,5)</f>
        <v>8.2989301265661984E-4</v>
      </c>
      <c r="AF419" s="60">
        <f>SQRT($W$35*VLOOKUP(AF417,$P$34:$W$43,8))*(1-$W$21)*T407*VLOOKUP(AF417,P406:T415,5)</f>
        <v>6.4227893355569702E-3</v>
      </c>
      <c r="AG419" s="60">
        <f>SQRT($W$35*VLOOKUP(AG417,$P$34:$W$43,8))*(1-$X$21)*T407*VLOOKUP(AG417,P406:T415,5)</f>
        <v>3.5923386443549167E-3</v>
      </c>
      <c r="AH419" s="60">
        <f>SQRT($W$35*VLOOKUP(AH417,$P$34:$W$43,8))*(1-$Y$21)*T407*VLOOKUP(AH417,P406:T415,5)</f>
        <v>2.1968818292325606E-3</v>
      </c>
      <c r="AI419" s="87">
        <f>SQRT($W$35*VLOOKUP(AI417,$P$34:$W$43,8))*(1-$Z$21)*T407*VLOOKUP(AI417,P406:T415,5)</f>
        <v>3.5815796407338545E-3</v>
      </c>
      <c r="AJ419" s="89">
        <f>$X$35*T407</f>
        <v>2.9902240553831523E-6</v>
      </c>
      <c r="AK419" s="59" t="s">
        <v>65</v>
      </c>
      <c r="AL419" s="60">
        <f>AJ428*$Q$44*100000/($T$3*$AE$9)</f>
        <v>0.10862996784091086</v>
      </c>
      <c r="AM419" s="61"/>
      <c r="AN419" s="66" t="s">
        <v>574</v>
      </c>
      <c r="AO419" s="66" t="e">
        <f>1/0</f>
        <v>#DIV/0!</v>
      </c>
      <c r="AP419" s="61"/>
      <c r="AQ419" s="65" t="s">
        <v>574</v>
      </c>
      <c r="AR419" s="66">
        <f>IF(AL427&gt;=0,0,AO426)</f>
        <v>0</v>
      </c>
      <c r="AS419" s="61">
        <f>IF(AR418&lt;AR419,AR418,AR419)</f>
        <v>0</v>
      </c>
      <c r="AT419" s="61">
        <f>IF(AS419&lt;AS420,AS420,AS419)</f>
        <v>0</v>
      </c>
      <c r="AU419" s="67">
        <f>IF(AT418&lt;AT419,AT418,AT419)</f>
        <v>0</v>
      </c>
      <c r="AV419" s="81"/>
      <c r="AW419" s="59">
        <v>2</v>
      </c>
      <c r="AX419" s="61">
        <f t="shared" ref="AX419:AX427" si="70">AX407</f>
        <v>0.14288378647094405</v>
      </c>
      <c r="AY419" s="61">
        <f>SUMPRODUCT(T406:T415,$AY$34:$AY$43)</f>
        <v>0.58837651708621641</v>
      </c>
      <c r="AZ419" s="68">
        <f>IF($AA$8,EXP((AX419/AL419)*(AU423-1)-LN(AU423-AL419)-AL418*(2*AY419/AL418-AX419/AL419)*LN((AU423+2.41421536*AL419)/(AU423-0.41421536*AL419))/(AL419*2.82842713)      ),1)</f>
        <v>0.52152857782642359</v>
      </c>
    </row>
    <row r="420" spans="16:52" x14ac:dyDescent="0.25">
      <c r="P420" s="78">
        <v>3</v>
      </c>
      <c r="Q420" s="60"/>
      <c r="R420" s="60"/>
      <c r="S420" s="60">
        <f>$Z$9*$BJ$36/AZ420</f>
        <v>3.3102124264377218E-2</v>
      </c>
      <c r="T420" s="61">
        <f>S420/S428</f>
        <v>3.3102955334688003E-2</v>
      </c>
      <c r="U420" s="62"/>
      <c r="V420" s="62"/>
      <c r="W420" s="60"/>
      <c r="X420" s="63"/>
      <c r="Y420" s="61"/>
      <c r="Z420" s="86">
        <f>SQRT($W$36*VLOOKUP(Z417,$P$34:$W$43,8))*(1-$Q$22)*T408*VLOOKUP(Z417,P406:T415,5)</f>
        <v>3.1690972601492785E-3</v>
      </c>
      <c r="AA420" s="60">
        <f>SQRT($W$36*VLOOKUP(AA417,$P$34:$W$43,8))*(1-$R$22)*T408*VLOOKUP(AA417,P406:T415,5)</f>
        <v>2.0646769777841675E-3</v>
      </c>
      <c r="AB420" s="60">
        <f>SQRT($W$36*VLOOKUP(AB417,$P$34:$W$43,8))*(1-$S$22)*T408*VLOOKUP(AB417,P406:T415,5)</f>
        <v>1.2680758464930306E-3</v>
      </c>
      <c r="AC420" s="60">
        <f>SQRT($W$36*VLOOKUP(AC417,$P$34:$W$43,8))*(1-$T$22)*T408*VLOOKUP(AC417,P406:T415,5)</f>
        <v>8.7318415444203115E-4</v>
      </c>
      <c r="AD420" s="60">
        <f>SQRT($W$36*VLOOKUP(AD417,$P$34:$W$43,8))*(1-$U$22)*T408*VLOOKUP(AD417,P406:T415,5)</f>
        <v>8.6699687389451825E-4</v>
      </c>
      <c r="AE420" s="60">
        <f>SQRT($W$36*VLOOKUP(AE417,$P$34:$W$43,8))*(1-$V$22)*T408*VLOOKUP(AE417,P406:T415,5)</f>
        <v>4.9944162745540869E-4</v>
      </c>
      <c r="AF420" s="60">
        <f>SQRT($W$36*VLOOKUP(AF417,$P$34:$W$43,8))*(1-$W$22)*T408*VLOOKUP(AF417,P406:T415,5)</f>
        <v>3.8003852749439798E-3</v>
      </c>
      <c r="AG420" s="60">
        <f>SQRT($W$36*VLOOKUP(AG417,$P$34:$W$43,8))*(1-$X$22)*T408*VLOOKUP(AG417,P406:T415,5)</f>
        <v>2.2244737190071809E-3</v>
      </c>
      <c r="AH420" s="60">
        <f>SQRT($W$36*VLOOKUP(AH417,$P$34:$W$43,8))*(1-$Y$22)*T408*VLOOKUP(AH417,P406:T415,5)</f>
        <v>1.3411725673741189E-3</v>
      </c>
      <c r="AI420" s="87">
        <f>SQRT($W$36*VLOOKUP(AI417,$P$34:$W$43,8))*(1-$Z$22)*T408*VLOOKUP(AI417,P406:T415,5)</f>
        <v>2.2170335481925835E-3</v>
      </c>
      <c r="AJ420" s="89">
        <f>$X$36*T408</f>
        <v>1.8651647845695899E-6</v>
      </c>
      <c r="AK420" s="82"/>
      <c r="AL420" s="65"/>
      <c r="AM420" s="61"/>
      <c r="AN420" s="66" t="s">
        <v>575</v>
      </c>
      <c r="AO420" s="66" t="e">
        <f>1/0</f>
        <v>#DIV/0!</v>
      </c>
      <c r="AP420" s="61"/>
      <c r="AQ420" s="65" t="s">
        <v>575</v>
      </c>
      <c r="AR420" s="66">
        <f>IF(AL427&gt;=0,0,AO427)</f>
        <v>0</v>
      </c>
      <c r="AS420" s="61">
        <f>AR420</f>
        <v>0</v>
      </c>
      <c r="AT420" s="61">
        <f>IF(AS419&lt;AS420,AS419,AS420)</f>
        <v>0</v>
      </c>
      <c r="AU420" s="67">
        <f>AT420</f>
        <v>0</v>
      </c>
      <c r="AV420" s="81"/>
      <c r="AW420" s="59">
        <v>3</v>
      </c>
      <c r="AX420" s="61">
        <f t="shared" si="70"/>
        <v>0.1990278447156619</v>
      </c>
      <c r="AY420" s="61">
        <f>SUMPRODUCT(T406:T415,$AZ$34:$AZ$43)</f>
        <v>0.80224162904012053</v>
      </c>
      <c r="AZ420" s="68">
        <f>IF($AA$9,EXP((AX420/AL419)*(AU423-1)-LN(AU423-AL419)-AL418*(2*AY420/AL418-AX420/AL419)*LN((AU423+2.41421536*AL419)/(AU423-0.41421536*AL419))/(AL419*2.82842713)      ),1)</f>
        <v>0.3528374330357858</v>
      </c>
    </row>
    <row r="421" spans="16:52" x14ac:dyDescent="0.25">
      <c r="P421" s="78">
        <v>4</v>
      </c>
      <c r="Q421" s="60"/>
      <c r="R421" s="60"/>
      <c r="S421" s="60">
        <f>$Z$10*$BJ$37/AZ421</f>
        <v>1.8033677980003746E-2</v>
      </c>
      <c r="T421" s="61">
        <f>S421/S428</f>
        <v>1.8034130738087902E-2</v>
      </c>
      <c r="U421" s="62"/>
      <c r="V421" s="62"/>
      <c r="W421" s="60"/>
      <c r="X421" s="63"/>
      <c r="Y421" s="61"/>
      <c r="Z421" s="86">
        <f>SQRT($W$37*VLOOKUP(Z417,$P$34:$W$43,8))*(1-$Q$23)*T409*VLOOKUP(Z417,P406:T415,5)</f>
        <v>2.1909876952208914E-3</v>
      </c>
      <c r="AA421" s="60">
        <f>SQRT($W$37*VLOOKUP(AA417,$P$34:$W$43,8))*(1-$R$23)*T409*VLOOKUP(AA417,P406:T415,5)</f>
        <v>1.2909062095067426E-3</v>
      </c>
      <c r="AB421" s="60">
        <f>SQRT($W$37*VLOOKUP(AB417,$P$34:$W$43,8))*(1-$S$23)*T409*VLOOKUP(AB417,P406:T415,5)</f>
        <v>8.7318415444203115E-4</v>
      </c>
      <c r="AC421" s="60">
        <f>SQRT($W$37*VLOOKUP(AC417,$P$34:$W$43,8))*(1-$T$23)*T409*VLOOKUP(AC417,P406:T415,5)</f>
        <v>6.0525382827209527E-4</v>
      </c>
      <c r="AD421" s="60">
        <f>SQRT($W$37*VLOOKUP(AD417,$P$34:$W$43,8))*(1-$U$23)*T409*VLOOKUP(AD417,P406:T415,5)</f>
        <v>5.945837255659941E-4</v>
      </c>
      <c r="AE421" s="60">
        <f>SQRT($W$37*VLOOKUP(AE417,$P$34:$W$43,8))*(1-$V$23)*T409*VLOOKUP(AE417,P406:T415,5)</f>
        <v>3.2828055403436425E-4</v>
      </c>
      <c r="AF421" s="60">
        <f>SQRT($W$37*VLOOKUP(AF417,$P$34:$W$43,8))*(1-$W$23)*T409*VLOOKUP(AF417,P406:T415,5)</f>
        <v>2.6404956442133832E-3</v>
      </c>
      <c r="AG421" s="60">
        <f>SQRT($W$37*VLOOKUP(AG417,$P$34:$W$43,8))*(1-$X$23)*T409*VLOOKUP(AG417,P406:T415,5)</f>
        <v>1.5206795537029188E-3</v>
      </c>
      <c r="AH421" s="60">
        <f>SQRT($W$37*VLOOKUP(AH417,$P$34:$W$43,8))*(1-$Y$23)*T409*VLOOKUP(AH417,P406:T415,5)</f>
        <v>1.0157591685602265E-3</v>
      </c>
      <c r="AI421" s="87">
        <f>SQRT($W$37*VLOOKUP(AI417,$P$34:$W$43,8))*(1-$Z$23)*T409*VLOOKUP(AI417,P406:T415,5)</f>
        <v>1.3904603227065722E-3</v>
      </c>
      <c r="AJ421" s="89">
        <f>$X$37*T409</f>
        <v>1.3054335112610038E-6</v>
      </c>
      <c r="AK421" s="59" t="s">
        <v>570</v>
      </c>
      <c r="AL421" s="60">
        <f>AL419-1</f>
        <v>-0.89137003215908917</v>
      </c>
      <c r="AM421" s="61"/>
      <c r="AN421" s="66"/>
      <c r="AO421" s="61"/>
      <c r="AP421" s="61"/>
      <c r="AQ421" s="50"/>
      <c r="AR421" s="65"/>
      <c r="AS421" s="65"/>
      <c r="AT421" s="65"/>
      <c r="AU421" s="65"/>
      <c r="AV421" s="81"/>
      <c r="AW421" s="59">
        <v>4</v>
      </c>
      <c r="AX421" s="61">
        <f t="shared" si="70"/>
        <v>0.25569541720662459</v>
      </c>
      <c r="AY421" s="61">
        <f>SUMPRODUCT(T406:T415,$BA$34:$BA$43)</f>
        <v>1.000538212554092</v>
      </c>
      <c r="AZ421" s="68">
        <f>IF($AA$10,EXP((AX421/AL419)*(AU423-1)-LN(AU423-AL419)-AL418*(2*AY421/AL418-AX421/AL419)*LN((AU423+2.41421536*AL419)/(AU423-0.41421536*AL419))/(AL419*2.82842713)      ),1)</f>
        <v>0.24791088876673306</v>
      </c>
    </row>
    <row r="422" spans="16:52" x14ac:dyDescent="0.25">
      <c r="P422" s="78">
        <v>5</v>
      </c>
      <c r="Q422" s="60"/>
      <c r="R422" s="60"/>
      <c r="S422" s="60">
        <f>$Z$11*$BJ$38/AZ422</f>
        <v>1.8327382759153084E-2</v>
      </c>
      <c r="T422" s="61">
        <f>S422/S428</f>
        <v>1.8327842891063772E-2</v>
      </c>
      <c r="U422" s="62"/>
      <c r="V422" s="62"/>
      <c r="W422" s="60"/>
      <c r="X422" s="63"/>
      <c r="Y422" s="61"/>
      <c r="Z422" s="86">
        <f>SQRT($W$38*VLOOKUP(Z417,$P$34:$W$43,8))*(1-$Q$24)*T410*VLOOKUP(Z417,P406:T415,5)</f>
        <v>2.1246816906155485E-3</v>
      </c>
      <c r="AA422" s="60">
        <f>SQRT($W$38*VLOOKUP(AA417,$P$34:$W$43,8))*(1-$R$24)*T410*VLOOKUP(AA417,P406:T415,5)</f>
        <v>1.4116535276577549E-3</v>
      </c>
      <c r="AB422" s="60">
        <f>SQRT($W$38*VLOOKUP(AB417,$P$34:$W$43,8))*(1-$S$24)*T410*VLOOKUP(AB417,P406:T415,5)</f>
        <v>8.6699687389451825E-4</v>
      </c>
      <c r="AC422" s="60">
        <f>SQRT($W$38*VLOOKUP(AC417,$P$34:$W$43,8))*(1-$T$24)*T410*VLOOKUP(AC417,P406:T415,5)</f>
        <v>5.9458372556599399E-4</v>
      </c>
      <c r="AD422" s="60">
        <f>SQRT($W$38*VLOOKUP(AD417,$P$34:$W$43,8))*(1-$U$24)*T410*VLOOKUP(AD417,P406:T415,5)</f>
        <v>5.8363472640046731E-4</v>
      </c>
      <c r="AE422" s="60">
        <f>SQRT($W$38*VLOOKUP(AE417,$P$34:$W$43,8))*(1-$V$24)*T410*VLOOKUP(AE417,P406:T415,5)</f>
        <v>3.4812559981080467E-4</v>
      </c>
      <c r="AF422" s="60">
        <f>SQRT($W$38*VLOOKUP(AF417,$P$34:$W$43,8))*(1-$W$24)*T410*VLOOKUP(AF417,P406:T415,5)</f>
        <v>2.5272405867456495E-3</v>
      </c>
      <c r="AG422" s="60">
        <f>SQRT($W$38*VLOOKUP(AG417,$P$34:$W$43,8))*(1-$X$24)*T410*VLOOKUP(AG417,P406:T415,5)</f>
        <v>1.5161891066233909E-3</v>
      </c>
      <c r="AH422" s="60">
        <f>SQRT($W$38*VLOOKUP(AH417,$P$34:$W$43,8))*(1-$Y$24)*T410*VLOOKUP(AH417,P406:T415,5)</f>
        <v>9.5017394656147646E-4</v>
      </c>
      <c r="AI422" s="87">
        <f>SQRT($W$38*VLOOKUP(AI417,$P$34:$W$43,8))*(1-$Z$24)*T410*VLOOKUP(AI417,P406:T415,5)</f>
        <v>1.5040774911393568E-3</v>
      </c>
      <c r="AJ422" s="89">
        <f>$X$38*T410</f>
        <v>1.3263953863522576E-6</v>
      </c>
      <c r="AK422" s="59" t="s">
        <v>571</v>
      </c>
      <c r="AL422" s="60">
        <f>AL418-3*AL419*AL419-2*AL419</f>
        <v>0.1480781481879006</v>
      </c>
      <c r="AM422" s="61" t="s">
        <v>584</v>
      </c>
      <c r="AN422" s="66" t="s">
        <v>585</v>
      </c>
      <c r="AO422" s="61">
        <f>AL425^2/AL426^3</f>
        <v>6.4199987518517698</v>
      </c>
      <c r="AP422" s="61"/>
      <c r="AQ422" s="50"/>
      <c r="AR422" s="65"/>
      <c r="AS422" s="65"/>
      <c r="AT422" s="65"/>
      <c r="AU422" s="65"/>
      <c r="AV422" s="81"/>
      <c r="AW422" s="59">
        <v>5</v>
      </c>
      <c r="AX422" s="61">
        <f t="shared" si="70"/>
        <v>0.25563778751671645</v>
      </c>
      <c r="AY422" s="61">
        <f>SUMPRODUCT(T406:T415,$BB$34:$BB$43)</f>
        <v>0.98266697900584477</v>
      </c>
      <c r="AZ422" s="68">
        <f>IF($AA$11,EXP((AX422/AL419)*(AU423-1)-LN(AU423-AL419)-AL418*(2*AY422/AL418-AX422/AL419)*LN((AU423+2.41421536*AL419)/(AU423-0.41421536*AL419))/(AL419*2.82842713)      ),1)</f>
        <v>0.25856387567670169</v>
      </c>
    </row>
    <row r="423" spans="16:52" x14ac:dyDescent="0.25">
      <c r="P423" s="78">
        <v>6</v>
      </c>
      <c r="Q423" s="60"/>
      <c r="R423" s="60"/>
      <c r="S423" s="60">
        <f>$Z$12*$BJ$39/AZ423</f>
        <v>8.6700383275741862E-3</v>
      </c>
      <c r="T423" s="61">
        <f>S423/S428</f>
        <v>8.6702559997510493E-3</v>
      </c>
      <c r="U423" s="62"/>
      <c r="V423" s="62"/>
      <c r="W423" s="60"/>
      <c r="X423" s="63"/>
      <c r="Y423" s="61"/>
      <c r="Z423" s="86">
        <f>SQRT($W$39*VLOOKUP(Z417,$P$34:$W$43,8))*(1-$Q$25)*T411*VLOOKUP(Z417,P406:T415,5)</f>
        <v>1.2707086901821048E-3</v>
      </c>
      <c r="AA423" s="60">
        <f>SQRT($W$39*VLOOKUP(AA417,$P$34:$W$43,8))*(1-$R$25)*T411*VLOOKUP(AA417,P406:T415,5)</f>
        <v>8.2989301265661984E-4</v>
      </c>
      <c r="AB423" s="60">
        <f>SQRT($W$39*VLOOKUP(AB417,$P$34:$W$43,8))*(1-$S$25)*T411*VLOOKUP(AB417,P406:T415,5)</f>
        <v>4.9944162745540869E-4</v>
      </c>
      <c r="AC423" s="60">
        <f>SQRT($W$39*VLOOKUP(AC417,$P$34:$W$43,8))*(1-$T$25)*T411*VLOOKUP(AC417,P406:T415,5)</f>
        <v>3.2828055403436425E-4</v>
      </c>
      <c r="AD423" s="60">
        <f>SQRT($W$39*VLOOKUP(AD417,$P$34:$W$43,8))*(1-$U$25)*T411*VLOOKUP(AD417,P406:T415,5)</f>
        <v>3.4812559981080461E-4</v>
      </c>
      <c r="AE423" s="60">
        <f>SQRT($W$39*VLOOKUP(AE417,$P$34:$W$43,8))*(1-$V$25)*T411*VLOOKUP(AE417,P406:T415,5)</f>
        <v>2.0764945566394502E-4</v>
      </c>
      <c r="AF423" s="60">
        <f>SQRT($W$39*VLOOKUP(AF417,$P$34:$W$43,8))*(1-$W$25)*T411*VLOOKUP(AF417,P406:T415,5)</f>
        <v>1.6642917049984995E-3</v>
      </c>
      <c r="AG423" s="60">
        <f>SQRT($W$39*VLOOKUP(AG417,$P$34:$W$43,8))*(1-$X$25)*T411*VLOOKUP(AG417,P406:T415,5)</f>
        <v>9.0211335574844531E-4</v>
      </c>
      <c r="AH423" s="60">
        <f>SQRT($W$39*VLOOKUP(AH417,$P$34:$W$43,8))*(1-$Y$25)*T411*VLOOKUP(AH417,P406:T415,5)</f>
        <v>5.5747701754802674E-4</v>
      </c>
      <c r="AI423" s="87">
        <f>SQRT($W$39*VLOOKUP(AI417,$P$34:$W$43,8))*(1-$Z$25)*T411*VLOOKUP(AI417,P406:T415,5)</f>
        <v>8.9714997254214022E-4</v>
      </c>
      <c r="AJ423" s="89">
        <f>$X$39*T411</f>
        <v>7.8057265080550206E-7</v>
      </c>
      <c r="AK423" s="59" t="s">
        <v>572</v>
      </c>
      <c r="AL423" s="60">
        <f>-1*AL418*AL419+AL419^2+AL419^3</f>
        <v>-3.0449963723049752E-2</v>
      </c>
      <c r="AM423" s="61"/>
      <c r="AN423" s="66" t="s">
        <v>586</v>
      </c>
      <c r="AO423" s="61" t="e">
        <f>SQRT(1-AO422)/SQRT(AO422)*AL425/ABS(AL425)</f>
        <v>#NUM!</v>
      </c>
      <c r="AP423" s="61"/>
      <c r="AQ423" s="50"/>
      <c r="AR423" s="65"/>
      <c r="AS423" s="65"/>
      <c r="AT423" s="65" t="s">
        <v>589</v>
      </c>
      <c r="AU423" s="61">
        <f>AU418</f>
        <v>0.74780442858839091</v>
      </c>
      <c r="AV423" s="81"/>
      <c r="AW423" s="59">
        <v>6</v>
      </c>
      <c r="AX423" s="61">
        <f t="shared" si="70"/>
        <v>0.31801295394703216</v>
      </c>
      <c r="AY423" s="61">
        <f>SUMPRODUCT(T406:T415,$BC$34:$BC$43)</f>
        <v>1.2544844652437193</v>
      </c>
      <c r="AZ423" s="68">
        <f>IF($AA$12,EXP((AX423/AL419)*(AU423-1)-LN(AU423-AL419)-AL418*(2*AY423/AL418-AX423/AL419)*LN((AU423+2.41421536*AL419)/(AU423-0.41421536*AL419))/(AL419*2.82842713)      ),1)</f>
        <v>0.15450696410774267</v>
      </c>
    </row>
    <row r="424" spans="16:52" x14ac:dyDescent="0.25">
      <c r="P424" s="78">
        <v>7</v>
      </c>
      <c r="Q424" s="60"/>
      <c r="R424" s="60"/>
      <c r="S424" s="60">
        <f>$Z$13*$BJ$40/AZ424</f>
        <v>0.39262016141629941</v>
      </c>
      <c r="T424" s="61">
        <f>S424/S428</f>
        <v>0.39263001863745423</v>
      </c>
      <c r="U424" s="62"/>
      <c r="V424" s="62"/>
      <c r="W424" s="60"/>
      <c r="X424" s="63"/>
      <c r="Y424" s="61"/>
      <c r="Z424" s="86">
        <f>SQRT($W$40*VLOOKUP(Z417,$P$34:$W$43,8))*(1-$Q$26)*T412*VLOOKUP(Z417,P406:T415,5)</f>
        <v>1.0202200380872512E-2</v>
      </c>
      <c r="AA424" s="60">
        <f>SQRT($W$40*VLOOKUP(AA417,$P$34:$W$43,8))*(1-$R$26)*T412*VLOOKUP(AA417,P406:T415,5)</f>
        <v>6.4227893355569702E-3</v>
      </c>
      <c r="AB424" s="60">
        <f>SQRT($W$40*VLOOKUP(AB417,$P$34:$W$43,8))*(1-$S$26)*T412*VLOOKUP(AB417,P406:T415,5)</f>
        <v>3.8003852749439798E-3</v>
      </c>
      <c r="AC424" s="60">
        <f>SQRT($W$40*VLOOKUP(AC417,$P$34:$W$43,8))*(1-$T$26)*T412*VLOOKUP(AC417,P406:T415,5)</f>
        <v>2.6404956442133832E-3</v>
      </c>
      <c r="AD424" s="60">
        <f>SQRT($W$40*VLOOKUP(AD417,$P$34:$W$43,8))*(1-$U$26)*T412*VLOOKUP(AD417,P406:T415,5)</f>
        <v>2.5272405867456495E-3</v>
      </c>
      <c r="AE424" s="60">
        <f>SQRT($W$40*VLOOKUP(AE417,$P$34:$W$43,8))*(1-$V$26)*T412*VLOOKUP(AE417,P406:T415,5)</f>
        <v>1.6642917049984995E-3</v>
      </c>
      <c r="AF424" s="60">
        <f>SQRT($W$40*VLOOKUP(AF417,$P$34:$W$43,8))*(1-$W$26)*T412*VLOOKUP(AF417,P406:T415,5)</f>
        <v>1.3609987021556394E-2</v>
      </c>
      <c r="AG424" s="60">
        <f>SQRT($W$40*VLOOKUP(AG417,$P$34:$W$43,8))*(1-$X$26)*T412*VLOOKUP(AG417,P406:T415,5)</f>
        <v>8.4615504084178429E-3</v>
      </c>
      <c r="AH424" s="60">
        <f>SQRT($W$40*VLOOKUP(AH417,$P$34:$W$43,8))*(1-$Y$26)*T412*VLOOKUP(AH417,P406:T415,5)</f>
        <v>3.965600398179836E-3</v>
      </c>
      <c r="AI424" s="87">
        <f>SQRT($W$40*VLOOKUP(AI417,$P$34:$W$43,8))*(1-$Z$26)*T412*VLOOKUP(AI417,P406:T415,5)</f>
        <v>6.6414777587985143E-3</v>
      </c>
      <c r="AJ424" s="89">
        <f>$X$40*T412</f>
        <v>9.4426872068635821E-6</v>
      </c>
      <c r="AK424" s="82"/>
      <c r="AL424" s="65"/>
      <c r="AM424" s="61"/>
      <c r="AN424" s="66" t="s">
        <v>587</v>
      </c>
      <c r="AO424" s="61" t="e">
        <f>IF(ATAN(AO423)&lt;0,ATAN(AO423)+PI(),ATAN(AO423))</f>
        <v>#NUM!</v>
      </c>
      <c r="AP424" s="61"/>
      <c r="AQ424" s="50"/>
      <c r="AR424" s="65"/>
      <c r="AS424" s="65"/>
      <c r="AT424" s="65"/>
      <c r="AU424" s="65"/>
      <c r="AV424" s="81"/>
      <c r="AW424" s="59">
        <v>7</v>
      </c>
      <c r="AX424" s="61">
        <f t="shared" si="70"/>
        <v>8.4952370925032716E-2</v>
      </c>
      <c r="AY424" s="61">
        <f>SUMPRODUCT(T406:T415,$BD$34:$BD$43)</f>
        <v>0.22122964426604588</v>
      </c>
      <c r="AZ424" s="68">
        <f>IF($AA$13,EXP((AX424/AL419)*(AU423-1)-LN(AU423-AL419)-AL418*(2*AY424/AL418-AX424/AL419)*LN((AU423+2.41421536*AL419)/(AU423-0.41421536*AL419))/(AL419*2.82842713)      ),1)</f>
        <v>1.1029635903064938</v>
      </c>
    </row>
    <row r="425" spans="16:52" x14ac:dyDescent="0.25">
      <c r="P425" s="78">
        <v>8</v>
      </c>
      <c r="Q425" s="60"/>
      <c r="R425" s="60"/>
      <c r="S425" s="60">
        <f>$Z$14*$BJ$41/AZ425</f>
        <v>0.11180146388759622</v>
      </c>
      <c r="T425" s="61">
        <f>S425/S428</f>
        <v>0.11180427080344843</v>
      </c>
      <c r="U425" s="62"/>
      <c r="V425" s="62"/>
      <c r="W425" s="60"/>
      <c r="X425" s="63"/>
      <c r="Y425" s="61"/>
      <c r="Z425" s="86">
        <f>SQRT($W$41*VLOOKUP(Z417,$P$34:$W$43,8))*(1-$Q$27)*T413*VLOOKUP(Z417,P406:T415,5)</f>
        <v>5.8454755867930683E-3</v>
      </c>
      <c r="AA425" s="60">
        <f>SQRT($W$41*VLOOKUP(AA417,$P$34:$W$43,8))*(1-$R$27)*T413*VLOOKUP(AA417,P406:T415,5)</f>
        <v>3.5923386443549176E-3</v>
      </c>
      <c r="AB425" s="60">
        <f>SQRT($W$41*VLOOKUP(AB417,$P$34:$W$43,8))*(1-$S$27)*T413*VLOOKUP(AB417,P406:T415,5)</f>
        <v>2.2244737190071804E-3</v>
      </c>
      <c r="AC425" s="60">
        <f>SQRT($W$41*VLOOKUP(AC417,$P$34:$W$43,8))*(1-$T$27)*T413*VLOOKUP(AC417,P406:T415,5)</f>
        <v>1.5206795537029186E-3</v>
      </c>
      <c r="AD425" s="60">
        <f>SQRT($W$41*VLOOKUP(AD417,$P$34:$W$43,8))*(1-$U$27)*T413*VLOOKUP(AD417,P406:T415,5)</f>
        <v>1.5161891066233909E-3</v>
      </c>
      <c r="AE425" s="60">
        <f>SQRT($W$41*VLOOKUP(AE417,$P$34:$W$43,8))*(1-$V$27)*T413*VLOOKUP(AE417,P406:T415,5)</f>
        <v>9.0211335574844542E-4</v>
      </c>
      <c r="AF425" s="60">
        <f>SQRT($W$41*VLOOKUP(AF417,$P$34:$W$43,8))*(1-$W$27)*T413*VLOOKUP(AF417,P406:T415,5)</f>
        <v>8.4615504084178412E-3</v>
      </c>
      <c r="AG425" s="60">
        <f>SQRT($W$41*VLOOKUP(AG417,$P$34:$W$43,8))*(1-$X$27)*T413*VLOOKUP(AG417,P406:T415,5)</f>
        <v>5.0862801256135E-3</v>
      </c>
      <c r="AH425" s="60">
        <f>SQRT($W$41*VLOOKUP(AH417,$P$34:$W$43,8))*(1-$Y$27)*T413*VLOOKUP(AH417,P406:T415,5)</f>
        <v>2.6577703083048103E-3</v>
      </c>
      <c r="AI425" s="87">
        <f>SQRT($W$41*VLOOKUP(AI417,$P$34:$W$43,8))*(1-$Z$27)*T413*VLOOKUP(AI417,P406:T415,5)</f>
        <v>4.195074442390272E-3</v>
      </c>
      <c r="AJ425" s="89">
        <f>$X$41*T413</f>
        <v>2.9825228462917464E-6</v>
      </c>
      <c r="AK425" s="59" t="s">
        <v>582</v>
      </c>
      <c r="AL425" s="61">
        <f>AL421*AL422/6-AL423/2-AL421^3/27</f>
        <v>1.9456971300194026E-2</v>
      </c>
      <c r="AM425" s="61"/>
      <c r="AN425" s="66" t="s">
        <v>573</v>
      </c>
      <c r="AO425" s="61" t="e">
        <f>2*SQRT(AL426)*COS(AO424/3)-AL421/3</f>
        <v>#NUM!</v>
      </c>
      <c r="AP425" s="69" t="e">
        <f>AO425^3+AL421*AO425^2+AL422*AO425+AL423</f>
        <v>#NUM!</v>
      </c>
      <c r="AQ425" s="50"/>
      <c r="AR425" s="65"/>
      <c r="AS425" s="65"/>
      <c r="AT425" s="65"/>
      <c r="AU425" s="65"/>
      <c r="AV425" s="81"/>
      <c r="AW425" s="59">
        <v>8</v>
      </c>
      <c r="AX425" s="61">
        <f t="shared" si="70"/>
        <v>9.4229912225680806E-2</v>
      </c>
      <c r="AY425" s="61">
        <f>SUMPRODUCT(T406:T415,$BE$34:$BE$43)</f>
        <v>0.46666637063663396</v>
      </c>
      <c r="AZ425" s="68">
        <f>IF($AA$14,EXP((AX425/AL419)*(AU423-1)-LN(AU423-AL419)-AL418*(2*AY425/AL418-AX425/AL419)*LN((AU423+2.41421536*AL419)/(AU423-0.41421536*AL419))/(AL419*2.82842713)      ),1)</f>
        <v>0.62966481988853917</v>
      </c>
    </row>
    <row r="426" spans="16:52" x14ac:dyDescent="0.25">
      <c r="P426" s="78">
        <v>9</v>
      </c>
      <c r="Q426" s="60"/>
      <c r="R426" s="60"/>
      <c r="S426" s="60">
        <f>$Z$15*$BJ$42/AZ426</f>
        <v>5.5503225319848359E-2</v>
      </c>
      <c r="T426" s="61">
        <f>S426/S428</f>
        <v>5.5504618797872544E-2</v>
      </c>
      <c r="U426" s="62"/>
      <c r="V426" s="62" t="s">
        <v>592</v>
      </c>
      <c r="W426" s="60"/>
      <c r="X426" s="63"/>
      <c r="Y426" s="61"/>
      <c r="Z426" s="86">
        <f>SQRT($W$42*VLOOKUP(Z417,$P$34:$W$43,8))*(1-$Q$28)*T414*VLOOKUP(Z417,P406:T415,5)</f>
        <v>3.4135281607771892E-3</v>
      </c>
      <c r="AA426" s="60">
        <f>SQRT($W$42*VLOOKUP(AA417,$P$34:$W$43,8))*(1-$R$28)*T414*VLOOKUP(AA417,P406:T415,5)</f>
        <v>2.1968818292325606E-3</v>
      </c>
      <c r="AB426" s="60">
        <f>SQRT($W$42*VLOOKUP(AB417,$P$34:$W$43,8))*(1-$S$28)*T414*VLOOKUP(AB417,P406:T415,5)</f>
        <v>1.3411725673741187E-3</v>
      </c>
      <c r="AC426" s="60">
        <f>SQRT($W$42*VLOOKUP(AC417,$P$34:$W$43,8))*(1-$T$28)*T414*VLOOKUP(AC417,P406:T415,5)</f>
        <v>1.0157591685602265E-3</v>
      </c>
      <c r="AD426" s="60">
        <f>SQRT($W$42*VLOOKUP(AD417,$P$34:$W$43,8))*(1-$U$28)*T414*VLOOKUP(AD417,P406:T415,5)</f>
        <v>9.5017394656147646E-4</v>
      </c>
      <c r="AE426" s="60">
        <f>SQRT($W$42*VLOOKUP(AE417,$P$34:$W$43,8))*(1-$V$28)*T414*VLOOKUP(AE417,P406:T415,5)</f>
        <v>5.5747701754802674E-4</v>
      </c>
      <c r="AF426" s="60">
        <f>SQRT($W$42*VLOOKUP(AF417,$P$34:$W$43,8))*(1-$W$28)*T414*VLOOKUP(AF417,P406:T415,5)</f>
        <v>3.9656003981798351E-3</v>
      </c>
      <c r="AG426" s="60">
        <f>SQRT($W$42*VLOOKUP(AG417,$P$34:$W$43,8))*(1-$X$28)*T414*VLOOKUP(AG417,P406:T415,5)</f>
        <v>2.6577703083048103E-3</v>
      </c>
      <c r="AH426" s="60">
        <f>SQRT($W$42*VLOOKUP(AH417,$P$34:$W$43,8))*(1-$Y$28)*T414*VLOOKUP(AH417,P406:T415,5)</f>
        <v>1.7046842833851954E-3</v>
      </c>
      <c r="AI426" s="87">
        <f>SQRT($W$42*VLOOKUP(AI417,$P$34:$W$43,8))*(1-$Z$28)*T414*VLOOKUP(AI417,P406:T415,5)</f>
        <v>2.5705237939294477E-3</v>
      </c>
      <c r="AJ426" s="89">
        <f>$X$42*T414</f>
        <v>1.4993386260444497E-6</v>
      </c>
      <c r="AK426" s="59" t="s">
        <v>558</v>
      </c>
      <c r="AL426" s="61">
        <f>AL421^2/9-AL422/3</f>
        <v>3.8922898851954872E-2</v>
      </c>
      <c r="AM426" s="61"/>
      <c r="AN426" s="66" t="s">
        <v>574</v>
      </c>
      <c r="AO426" s="61" t="e">
        <f>2*SQRT(AL426)*COS((AO424+2*PI())/3)-AL421/3</f>
        <v>#NUM!</v>
      </c>
      <c r="AP426" s="69" t="e">
        <f>AO426^3+AO426^2*AL421+AO426*AL422+AL423</f>
        <v>#NUM!</v>
      </c>
      <c r="AQ426" s="50"/>
      <c r="AR426" s="65"/>
      <c r="AS426" s="50"/>
      <c r="AT426" s="65"/>
      <c r="AU426" s="65"/>
      <c r="AV426" s="81"/>
      <c r="AW426" s="59">
        <v>9</v>
      </c>
      <c r="AX426" s="61">
        <f t="shared" si="70"/>
        <v>9.5418812217132221E-2</v>
      </c>
      <c r="AY426" s="61">
        <f>SUMPRODUCT(T406:T415,$BF$34:$BF$43)</f>
        <v>0.53195754700961595</v>
      </c>
      <c r="AZ426" s="68">
        <f>IF($AA$15,EXP((AX426/AL419)*(AU423-1)-LN(AU423-AL419)-AL418*(2*AY426/AL418-AX426/AL419)*LN((AU423+2.41421536*AL419)/(AU423-0.41421536*AL419))/(AL419*2.82842713)      ),1)</f>
        <v>0.54102454676146772</v>
      </c>
    </row>
    <row r="427" spans="16:52" x14ac:dyDescent="0.25">
      <c r="P427" s="78">
        <v>10</v>
      </c>
      <c r="Q427" s="60"/>
      <c r="R427" s="60"/>
      <c r="S427" s="60">
        <f>$Z$16*$BJ$43/AZ427</f>
        <v>8.8838044121114318E-2</v>
      </c>
      <c r="T427" s="61">
        <f>S427/S428</f>
        <v>8.8840274511537226E-2</v>
      </c>
      <c r="U427" s="62"/>
      <c r="V427" s="96">
        <f>ABS(S416-S428)</f>
        <v>7.7715611723760958E-16</v>
      </c>
      <c r="W427" s="60"/>
      <c r="X427" s="63"/>
      <c r="Y427" s="61"/>
      <c r="Z427" s="86">
        <f>SQRT($W$43*VLOOKUP(Z417,$P$34:$W$43,8))*(1-$Q$29)*T415*VLOOKUP(Z417,P406:T415,5)</f>
        <v>5.4985289690008647E-3</v>
      </c>
      <c r="AA427" s="60">
        <f>SQRT($W$43*VLOOKUP(AA417,$P$34:$W$43,8))*(1-$R$29)*T415*VLOOKUP(AA417,P406:T415,5)</f>
        <v>3.5815796407338541E-3</v>
      </c>
      <c r="AB427" s="60">
        <f>SQRT($W$43*VLOOKUP(AB417,$P$34:$W$43,8))*(1-$S$29)*T415*VLOOKUP(AB417,P406:T415,5)</f>
        <v>2.2170335481925835E-3</v>
      </c>
      <c r="AC427" s="60">
        <f>SQRT($W$43*VLOOKUP(AC417,$P$34:$W$43,8))*(1-$T$29)*T415*VLOOKUP(AC417,P406:T415,5)</f>
        <v>1.3904603227065724E-3</v>
      </c>
      <c r="AD427" s="60">
        <f>SQRT($W$43*VLOOKUP(AD417,$P$34:$W$43,8))*(1-$U$29)*T415*VLOOKUP(AD417,P406:T415,5)</f>
        <v>1.5040774911393568E-3</v>
      </c>
      <c r="AE427" s="60">
        <f>SQRT($W$43*VLOOKUP(AE417,$P$34:$W$43,8))*(1-$V$29)*T415*VLOOKUP(AE417,P406:T415,5)</f>
        <v>8.9714997254214022E-4</v>
      </c>
      <c r="AF427" s="60">
        <f>SQRT($W$43*VLOOKUP(AF417,$P$34:$W$43,8))*(1-$W$29)*T415*VLOOKUP(AF417,P406:T415,5)</f>
        <v>6.6414777587985151E-3</v>
      </c>
      <c r="AG427" s="60">
        <f>SQRT($W$43*VLOOKUP(AG417,$P$34:$W$43,8))*(1-$X$29)*T415*VLOOKUP(AG417,P406:T415,5)</f>
        <v>4.195074442390272E-3</v>
      </c>
      <c r="AH427" s="60">
        <f>SQRT($W$43*VLOOKUP(AH417,$P$34:$W$43,8))*(1-$Y$29)*T415*VLOOKUP(AH417,P406:T415,5)</f>
        <v>2.5705237939294477E-3</v>
      </c>
      <c r="AI427" s="87">
        <f>SQRT($W$43*VLOOKUP(AI417,$P$34:$W$43,8))*(1-$Z$29)*T415*VLOOKUP(AI417,P406:T415,5)</f>
        <v>3.8761386137941946E-3</v>
      </c>
      <c r="AJ427" s="89">
        <f>$X$43*T415</f>
        <v>3.2226693653016952E-6</v>
      </c>
      <c r="AK427" s="59" t="s">
        <v>72</v>
      </c>
      <c r="AL427" s="63">
        <f>AL425^2-AL426^3</f>
        <v>3.1960584965675591E-4</v>
      </c>
      <c r="AM427" s="61"/>
      <c r="AN427" s="66" t="s">
        <v>575</v>
      </c>
      <c r="AO427" s="61" t="e">
        <f>2*SQRT(AL426)*COS((AO424+4*PI())/3)-AL421/3</f>
        <v>#NUM!</v>
      </c>
      <c r="AP427" s="69" t="e">
        <f>AO427^3+AO427^2*AL421+AL422*AO427+AL423</f>
        <v>#NUM!</v>
      </c>
      <c r="AQ427" s="50"/>
      <c r="AR427" s="65"/>
      <c r="AS427" s="50"/>
      <c r="AT427" s="65"/>
      <c r="AU427" s="65"/>
      <c r="AV427" s="81"/>
      <c r="AW427" s="59">
        <v>10</v>
      </c>
      <c r="AX427" s="61">
        <f t="shared" si="70"/>
        <v>0.12813543860615031</v>
      </c>
      <c r="AY427" s="61">
        <f>SUMPRODUCT(T406:T415,$BG$34:$BG$43)</f>
        <v>0.52807933080970271</v>
      </c>
      <c r="AZ427" s="68">
        <f>IF($AA$16,EXP((AX427/AL419)*(AU423-1)-LN(AU423-AL419)-AL418*(2*AY427/AL418-AX427/AL419)*LN((AU423+2.41421536*AL419)/(AU423-0.41421536*AL419))/(AL419*2.82842713)      ),1)</f>
        <v>0.58355083296308885</v>
      </c>
    </row>
    <row r="428" spans="16:52" x14ac:dyDescent="0.25">
      <c r="P428" s="79"/>
      <c r="Q428" s="71"/>
      <c r="R428" s="71"/>
      <c r="S428" s="94">
        <f>SUM(S418:S427)</f>
        <v>0.99997489437718223</v>
      </c>
      <c r="T428" s="72">
        <f>SUM(T418:T427)</f>
        <v>1</v>
      </c>
      <c r="U428" s="73"/>
      <c r="V428" s="73"/>
      <c r="W428" s="73"/>
      <c r="X428" s="73"/>
      <c r="Y428" s="73"/>
      <c r="Z428" s="70"/>
      <c r="AA428" s="73"/>
      <c r="AB428" s="73"/>
      <c r="AC428" s="73"/>
      <c r="AD428" s="73"/>
      <c r="AE428" s="73"/>
      <c r="AF428" s="73"/>
      <c r="AG428" s="73"/>
      <c r="AH428" s="73"/>
      <c r="AI428" s="88">
        <f>SUM(Z418:AI427)</f>
        <v>0.27651787661397614</v>
      </c>
      <c r="AJ428" s="91">
        <f>SUM(AJ418:AJ427)</f>
        <v>3.0752912319729277E-5</v>
      </c>
      <c r="AK428" s="70"/>
      <c r="AL428" s="73"/>
      <c r="AM428" s="74"/>
      <c r="AN428" s="75"/>
      <c r="AO428" s="74"/>
      <c r="AP428" s="74"/>
      <c r="AQ428" s="76"/>
      <c r="AR428" s="73"/>
      <c r="AS428" s="76"/>
      <c r="AT428" s="73"/>
      <c r="AU428" s="73"/>
      <c r="AV428" s="80"/>
      <c r="AW428" s="70"/>
      <c r="AX428" s="73"/>
      <c r="AY428" s="73"/>
      <c r="AZ428" s="80"/>
    </row>
    <row r="429" spans="16:52" x14ac:dyDescent="0.25">
      <c r="P429" s="92">
        <f>P417+1</f>
        <v>33</v>
      </c>
      <c r="Q429" s="55"/>
      <c r="R429" s="55"/>
      <c r="S429" s="55"/>
      <c r="T429" s="55" t="s">
        <v>560</v>
      </c>
      <c r="U429" s="56"/>
      <c r="V429" s="56"/>
      <c r="W429" s="57"/>
      <c r="X429" s="57"/>
      <c r="Y429" s="57"/>
      <c r="Z429" s="54">
        <v>1</v>
      </c>
      <c r="AA429" s="55">
        <v>2</v>
      </c>
      <c r="AB429" s="55">
        <v>3</v>
      </c>
      <c r="AC429" s="55">
        <v>4</v>
      </c>
      <c r="AD429" s="55">
        <v>5</v>
      </c>
      <c r="AE429" s="55">
        <v>6</v>
      </c>
      <c r="AF429" s="55">
        <v>7</v>
      </c>
      <c r="AG429" s="55">
        <v>8</v>
      </c>
      <c r="AH429" s="55">
        <v>9</v>
      </c>
      <c r="AI429" s="58">
        <v>10</v>
      </c>
      <c r="AJ429" s="90"/>
      <c r="AK429" s="54"/>
      <c r="AL429" s="55"/>
      <c r="AM429" s="55"/>
      <c r="AN429" s="55"/>
      <c r="AO429" s="55"/>
      <c r="AP429" s="55"/>
      <c r="AQ429" s="55"/>
      <c r="AR429" s="55"/>
      <c r="AS429" s="55"/>
      <c r="AT429" s="55"/>
      <c r="AU429" s="55"/>
      <c r="AV429" s="58"/>
      <c r="AW429" s="54"/>
      <c r="AX429" s="55" t="s">
        <v>565</v>
      </c>
      <c r="AY429" s="55" t="s">
        <v>577</v>
      </c>
      <c r="AZ429" s="58" t="s">
        <v>590</v>
      </c>
    </row>
    <row r="430" spans="16:52" x14ac:dyDescent="0.25">
      <c r="P430" s="78">
        <v>1</v>
      </c>
      <c r="Q430" s="60"/>
      <c r="R430" s="60"/>
      <c r="S430" s="60">
        <f>$Z$7*$BJ$34/AZ430</f>
        <v>0.19915684959312963</v>
      </c>
      <c r="T430" s="61">
        <f>S430/S440</f>
        <v>0.19916184967540734</v>
      </c>
      <c r="U430" s="62"/>
      <c r="V430" s="62"/>
      <c r="W430" s="60"/>
      <c r="X430" s="63"/>
      <c r="Y430" s="61"/>
      <c r="Z430" s="86">
        <f>SQRT($W$34*VLOOKUP(Z429,$P$34:$W$43,8))*(1-$Q$20)*T418*VLOOKUP(Z429,P418:T427,5)</f>
        <v>8.1465190158667971E-3</v>
      </c>
      <c r="AA430" s="60">
        <f>SQRT($W$34*VLOOKUP(AA429,$P$34:$W$43,8))*(1-$R$20)*T418*VLOOKUP(AA429,P418:T427,5)</f>
        <v>5.2525624534899484E-3</v>
      </c>
      <c r="AB430" s="60">
        <f>SQRT($W$34*VLOOKUP(AB429,$P$34:$W$43,8))*(1-$S$20)*T418*VLOOKUP(AB429,P418:T427,5)</f>
        <v>3.1690972601512994E-3</v>
      </c>
      <c r="AC430" s="60">
        <f>SQRT($W$34*VLOOKUP(AC429,$P$34:$W$43,8))*(1-$T$20)*T418*VLOOKUP(AC429,P418:T427,5)</f>
        <v>2.1909876952229618E-3</v>
      </c>
      <c r="AD430" s="60">
        <f>SQRT($W$34*VLOOKUP(AD429,$P$34:$W$43,8))*(1-$U$20)*T418*VLOOKUP(AD429,P418:T427,5)</f>
        <v>2.1246816906175694E-3</v>
      </c>
      <c r="AE430" s="60">
        <f>SQRT($W$34*VLOOKUP(AE429,$P$34:$W$43,8))*(1-$V$20)*T418*VLOOKUP(AE429,P418:T427,5)</f>
        <v>1.2707086901837781E-3</v>
      </c>
      <c r="AF430" s="60">
        <f>SQRT($W$34*VLOOKUP(AF429,$P$34:$W$43,8))*(1-$W$20)*T418*VLOOKUP(AF429,P418:T427,5)</f>
        <v>1.0202200380868017E-2</v>
      </c>
      <c r="AG430" s="60">
        <f>SQRT($W$34*VLOOKUP(AG429,$P$34:$W$43,8))*(1-$X$20)*T418*VLOOKUP(AG429,P418:T427,5)</f>
        <v>5.845475586793181E-3</v>
      </c>
      <c r="AH430" s="60">
        <f>SQRT($W$34*VLOOKUP(AH429,$P$34:$W$43,8))*(1-$Y$20)*T418*VLOOKUP(AH429,P418:T427,5)</f>
        <v>3.413528160778096E-3</v>
      </c>
      <c r="AI430" s="87">
        <f>SQRT($W$34*VLOOKUP(AI429,$P$34:$W$43,8))*(1-$Z$20)*T418*VLOOKUP(AI429,P418:T427,5)</f>
        <v>5.4985289690017806E-3</v>
      </c>
      <c r="AJ430" s="89">
        <f>$X$34*T418</f>
        <v>5.3379038868558057E-6</v>
      </c>
      <c r="AK430" s="59" t="s">
        <v>69</v>
      </c>
      <c r="AL430" s="60">
        <f>$Q$44*AI440*100000/($T$3*$AE$9)^2</f>
        <v>0.40073949360923283</v>
      </c>
      <c r="AM430" s="65" t="s">
        <v>583</v>
      </c>
      <c r="AN430" s="66" t="s">
        <v>573</v>
      </c>
      <c r="AO430" s="61">
        <f>(AL437+SQRT(AL439))^(1/3)+(AL437-SQRT(AL439))^(1/3)-AL433/3</f>
        <v>0.74780442858823215</v>
      </c>
      <c r="AP430" s="63">
        <f>AO430^3+AL433*AO430^2+AL434*AO430+AL435</f>
        <v>3.1225022567582528E-17</v>
      </c>
      <c r="AQ430" s="65" t="s">
        <v>573</v>
      </c>
      <c r="AR430" s="61">
        <f>IF(AL439&gt;=0,AO430,AO437)</f>
        <v>0.74780442858823215</v>
      </c>
      <c r="AS430" s="61">
        <f>IF(AR430&lt;AR431,AR431,AR430)</f>
        <v>0.74780442858823215</v>
      </c>
      <c r="AT430" s="61">
        <f>AS430</f>
        <v>0.74780442858823215</v>
      </c>
      <c r="AU430" s="67">
        <f>IF(AT430&lt;AT431,AT431,AT430)</f>
        <v>0.74780442858823215</v>
      </c>
      <c r="AV430" s="81"/>
      <c r="AW430" s="59">
        <v>1</v>
      </c>
      <c r="AX430" s="61">
        <f>AX418</f>
        <v>9.4673405543509462E-2</v>
      </c>
      <c r="AY430" s="61">
        <f>SUMPRODUCT(T418:T427,$AX$34:$AX$43)</f>
        <v>0.3428352194892314</v>
      </c>
      <c r="AZ430" s="68">
        <f>IF($AA$7,EXP((AX430/AL431)*(AU435-1)-LN(AU435-AL431)-AL430*(2*AY430/AL430-AX430/AL431)*LN((AU435+2.41421536*AL431)/(AU435-0.41421536*AL431))/(AL431*2.82842713)      ),1)</f>
        <v>0.84423499280667491</v>
      </c>
    </row>
    <row r="431" spans="16:52" x14ac:dyDescent="0.25">
      <c r="P431" s="78">
        <v>2</v>
      </c>
      <c r="Q431" s="60"/>
      <c r="R431" s="60"/>
      <c r="S431" s="60">
        <f>$Z$8*$BJ$35/AZ431</f>
        <v>7.3921926708088906E-2</v>
      </c>
      <c r="T431" s="61">
        <f>S431/S440</f>
        <v>7.3923782610692421E-2</v>
      </c>
      <c r="U431" s="62"/>
      <c r="V431" s="62"/>
      <c r="W431" s="60"/>
      <c r="X431" s="63"/>
      <c r="Y431" s="61"/>
      <c r="Z431" s="86">
        <f>SQRT($W$35*VLOOKUP(Z429,$P$34:$W$43,8))*(1-$Q$21)*T419*VLOOKUP(Z429,P418:T427,5)</f>
        <v>5.2525624534899475E-3</v>
      </c>
      <c r="AA431" s="60">
        <f>SQRT($W$35*VLOOKUP(AA429,$P$34:$W$43,8))*(1-$R$21)*T419*VLOOKUP(AA429,P418:T427,5)</f>
        <v>3.3691083161005303E-3</v>
      </c>
      <c r="AB431" s="60">
        <f>SQRT($W$35*VLOOKUP(AB429,$P$34:$W$43,8))*(1-$S$21)*T419*VLOOKUP(AB429,P418:T427,5)</f>
        <v>2.0646769777863836E-3</v>
      </c>
      <c r="AC431" s="60">
        <f>SQRT($W$35*VLOOKUP(AC429,$P$34:$W$43,8))*(1-$T$21)*T419*VLOOKUP(AC429,P418:T427,5)</f>
        <v>1.2909062095085245E-3</v>
      </c>
      <c r="AD431" s="60">
        <f>SQRT($W$35*VLOOKUP(AD429,$P$34:$W$43,8))*(1-$U$21)*T419*VLOOKUP(AD429,P418:T427,5)</f>
        <v>1.4116535276597125E-3</v>
      </c>
      <c r="AE431" s="60">
        <f>SQRT($W$35*VLOOKUP(AE429,$P$34:$W$43,8))*(1-$V$21)*T419*VLOOKUP(AE429,P418:T427,5)</f>
        <v>8.2989301265807408E-4</v>
      </c>
      <c r="AF431" s="60">
        <f>SQRT($W$35*VLOOKUP(AF429,$P$34:$W$43,8))*(1-$W$21)*T419*VLOOKUP(AF429,P418:T427,5)</f>
        <v>6.4227893355569381E-3</v>
      </c>
      <c r="AG431" s="60">
        <f>SQRT($W$35*VLOOKUP(AG429,$P$34:$W$43,8))*(1-$X$21)*T419*VLOOKUP(AG429,P418:T427,5)</f>
        <v>3.5923386443565512E-3</v>
      </c>
      <c r="AH431" s="60">
        <f>SQRT($W$35*VLOOKUP(AH429,$P$34:$W$43,8))*(1-$Y$21)*T419*VLOOKUP(AH429,P418:T427,5)</f>
        <v>2.196881829234101E-3</v>
      </c>
      <c r="AI431" s="87">
        <f>SQRT($W$35*VLOOKUP(AI429,$P$34:$W$43,8))*(1-$Z$21)*T419*VLOOKUP(AI429,P418:T427,5)</f>
        <v>3.5815796407360112E-3</v>
      </c>
      <c r="AJ431" s="89">
        <f>$X$35*T419</f>
        <v>2.990224055384178E-6</v>
      </c>
      <c r="AK431" s="59" t="s">
        <v>65</v>
      </c>
      <c r="AL431" s="60">
        <f>AJ440*$Q$44*100000/($T$3*$AE$9)</f>
        <v>0.10862996784092553</v>
      </c>
      <c r="AM431" s="61"/>
      <c r="AN431" s="66" t="s">
        <v>574</v>
      </c>
      <c r="AO431" s="66" t="e">
        <f>1/0</f>
        <v>#DIV/0!</v>
      </c>
      <c r="AP431" s="61"/>
      <c r="AQ431" s="65" t="s">
        <v>574</v>
      </c>
      <c r="AR431" s="66">
        <f>IF(AL439&gt;=0,0,AO438)</f>
        <v>0</v>
      </c>
      <c r="AS431" s="61">
        <f>IF(AR430&lt;AR431,AR430,AR431)</f>
        <v>0</v>
      </c>
      <c r="AT431" s="61">
        <f>IF(AS431&lt;AS432,AS432,AS431)</f>
        <v>0</v>
      </c>
      <c r="AU431" s="67">
        <f>IF(AT430&lt;AT431,AT430,AT431)</f>
        <v>0</v>
      </c>
      <c r="AV431" s="81"/>
      <c r="AW431" s="59">
        <v>2</v>
      </c>
      <c r="AX431" s="61">
        <f t="shared" ref="AX431:AX439" si="71">AX419</f>
        <v>0.14288378647094405</v>
      </c>
      <c r="AY431" s="61">
        <f>SUMPRODUCT(T418:T427,$AY$34:$AY$43)</f>
        <v>0.58837651708633487</v>
      </c>
      <c r="AZ431" s="68">
        <f>IF($AA$8,EXP((AX431/AL431)*(AU435-1)-LN(AU435-AL431)-AL430*(2*AY431/AL430-AX431/AL431)*LN((AU435+2.41421536*AL431)/(AU435-0.41421536*AL431))/(AL431*2.82842713)      ),1)</f>
        <v>0.52152857782634854</v>
      </c>
    </row>
    <row r="432" spans="16:52" x14ac:dyDescent="0.25">
      <c r="P432" s="78">
        <v>3</v>
      </c>
      <c r="Q432" s="60"/>
      <c r="R432" s="60"/>
      <c r="S432" s="60">
        <f>$Z$9*$BJ$36/AZ432</f>
        <v>3.3102124264387377E-2</v>
      </c>
      <c r="T432" s="61">
        <f>S432/S440</f>
        <v>3.3102955334698175E-2</v>
      </c>
      <c r="U432" s="62"/>
      <c r="V432" s="62"/>
      <c r="W432" s="60"/>
      <c r="X432" s="63"/>
      <c r="Y432" s="61"/>
      <c r="Z432" s="86">
        <f>SQRT($W$36*VLOOKUP(Z429,$P$34:$W$43,8))*(1-$Q$22)*T420*VLOOKUP(Z429,P418:T427,5)</f>
        <v>3.169097260151299E-3</v>
      </c>
      <c r="AA432" s="60">
        <f>SQRT($W$36*VLOOKUP(AA429,$P$34:$W$43,8))*(1-$R$22)*T420*VLOOKUP(AA429,P418:T427,5)</f>
        <v>2.0646769777863836E-3</v>
      </c>
      <c r="AB432" s="60">
        <f>SQRT($W$36*VLOOKUP(AB429,$P$34:$W$43,8))*(1-$S$22)*T420*VLOOKUP(AB429,P418:T427,5)</f>
        <v>1.2680758464948829E-3</v>
      </c>
      <c r="AC432" s="60">
        <f>SQRT($W$36*VLOOKUP(AC429,$P$34:$W$43,8))*(1-$T$22)*T420*VLOOKUP(AC429,P418:T427,5)</f>
        <v>8.7318415444357473E-4</v>
      </c>
      <c r="AD432" s="60">
        <f>SQRT($W$36*VLOOKUP(AD429,$P$34:$W$43,8))*(1-$U$22)*T420*VLOOKUP(AD429,P418:T427,5)</f>
        <v>8.6699687389605641E-4</v>
      </c>
      <c r="AE432" s="60">
        <f>SQRT($W$36*VLOOKUP(AE429,$P$34:$W$43,8))*(1-$V$22)*T420*VLOOKUP(AE429,P418:T427,5)</f>
        <v>4.9944162745647728E-4</v>
      </c>
      <c r="AF432" s="60">
        <f>SQRT($W$36*VLOOKUP(AF429,$P$34:$W$43,8))*(1-$W$22)*T420*VLOOKUP(AF429,P418:T427,5)</f>
        <v>3.800385274945433E-3</v>
      </c>
      <c r="AG432" s="60">
        <f>SQRT($W$36*VLOOKUP(AG429,$P$34:$W$43,8))*(1-$X$22)*T420*VLOOKUP(AG429,P418:T427,5)</f>
        <v>2.2244737190090544E-3</v>
      </c>
      <c r="AH432" s="60">
        <f>SQRT($W$36*VLOOKUP(AH429,$P$34:$W$43,8))*(1-$Y$22)*T420*VLOOKUP(AH429,P418:T427,5)</f>
        <v>1.3411725673755787E-3</v>
      </c>
      <c r="AI432" s="87">
        <f>SQRT($W$36*VLOOKUP(AI429,$P$34:$W$43,8))*(1-$Z$22)*T420*VLOOKUP(AI429,P418:T427,5)</f>
        <v>2.2170335481947771E-3</v>
      </c>
      <c r="AJ432" s="89">
        <f>$X$36*T420</f>
        <v>1.865164784570952E-6</v>
      </c>
      <c r="AK432" s="82"/>
      <c r="AL432" s="65"/>
      <c r="AM432" s="61"/>
      <c r="AN432" s="66" t="s">
        <v>575</v>
      </c>
      <c r="AO432" s="66" t="e">
        <f>1/0</f>
        <v>#DIV/0!</v>
      </c>
      <c r="AP432" s="61"/>
      <c r="AQ432" s="65" t="s">
        <v>575</v>
      </c>
      <c r="AR432" s="66">
        <f>IF(AL439&gt;=0,0,AO439)</f>
        <v>0</v>
      </c>
      <c r="AS432" s="61">
        <f>AR432</f>
        <v>0</v>
      </c>
      <c r="AT432" s="61">
        <f>IF(AS431&lt;AS432,AS431,AS432)</f>
        <v>0</v>
      </c>
      <c r="AU432" s="67">
        <f>AT432</f>
        <v>0</v>
      </c>
      <c r="AV432" s="81"/>
      <c r="AW432" s="59">
        <v>3</v>
      </c>
      <c r="AX432" s="61">
        <f t="shared" si="71"/>
        <v>0.1990278447156619</v>
      </c>
      <c r="AY432" s="61">
        <f>SUMPRODUCT(T418:T427,$AZ$34:$AZ$43)</f>
        <v>0.80224162904028851</v>
      </c>
      <c r="AZ432" s="68">
        <f>IF($AA$9,EXP((AX432/AL431)*(AU435-1)-LN(AU435-AL431)-AL430*(2*AY432/AL430-AX432/AL431)*LN((AU435+2.41421536*AL431)/(AU435-0.41421536*AL431))/(AL431*2.82842713)      ),1)</f>
        <v>0.35283743303567755</v>
      </c>
    </row>
    <row r="433" spans="16:52" x14ac:dyDescent="0.25">
      <c r="P433" s="78">
        <v>4</v>
      </c>
      <c r="Q433" s="60"/>
      <c r="R433" s="60"/>
      <c r="S433" s="60">
        <f>$Z$10*$BJ$37/AZ433</f>
        <v>1.8033677980011622E-2</v>
      </c>
      <c r="T433" s="61">
        <f>S433/S440</f>
        <v>1.8034130738095785E-2</v>
      </c>
      <c r="U433" s="62"/>
      <c r="V433" s="62"/>
      <c r="W433" s="60"/>
      <c r="X433" s="63"/>
      <c r="Y433" s="61"/>
      <c r="Z433" s="86">
        <f>SQRT($W$37*VLOOKUP(Z429,$P$34:$W$43,8))*(1-$Q$23)*T421*VLOOKUP(Z429,P418:T427,5)</f>
        <v>2.1909876952229622E-3</v>
      </c>
      <c r="AA433" s="60">
        <f>SQRT($W$37*VLOOKUP(AA429,$P$34:$W$43,8))*(1-$R$23)*T421*VLOOKUP(AA429,P418:T427,5)</f>
        <v>1.2909062095085248E-3</v>
      </c>
      <c r="AB433" s="60">
        <f>SQRT($W$37*VLOOKUP(AB429,$P$34:$W$43,8))*(1-$S$23)*T421*VLOOKUP(AB429,P418:T427,5)</f>
        <v>8.7318415444357484E-4</v>
      </c>
      <c r="AC433" s="60">
        <f>SQRT($W$37*VLOOKUP(AC429,$P$34:$W$43,8))*(1-$T$23)*T421*VLOOKUP(AC429,P418:T427,5)</f>
        <v>6.0525382827335121E-4</v>
      </c>
      <c r="AD433" s="60">
        <f>SQRT($W$37*VLOOKUP(AD429,$P$34:$W$43,8))*(1-$U$23)*T421*VLOOKUP(AD429,P418:T427,5)</f>
        <v>5.945837255672315E-4</v>
      </c>
      <c r="AE433" s="60">
        <f>SQRT($W$37*VLOOKUP(AE429,$P$34:$W$43,8))*(1-$V$23)*T421*VLOOKUP(AE429,P418:T427,5)</f>
        <v>3.2828055403516759E-4</v>
      </c>
      <c r="AF433" s="60">
        <f>SQRT($W$37*VLOOKUP(AF429,$P$34:$W$43,8))*(1-$W$23)*T421*VLOOKUP(AF429,P418:T427,5)</f>
        <v>2.6404956442152038E-3</v>
      </c>
      <c r="AG433" s="60">
        <f>SQRT($W$37*VLOOKUP(AG429,$P$34:$W$43,8))*(1-$X$23)*T421*VLOOKUP(AG429,P418:T427,5)</f>
        <v>1.5206795537046664E-3</v>
      </c>
      <c r="AH433" s="60">
        <f>SQRT($W$37*VLOOKUP(AH429,$P$34:$W$43,8))*(1-$Y$23)*T421*VLOOKUP(AH429,P418:T427,5)</f>
        <v>1.0157591685616442E-3</v>
      </c>
      <c r="AI433" s="87">
        <f>SQRT($W$37*VLOOKUP(AI429,$P$34:$W$43,8))*(1-$Z$23)*T421*VLOOKUP(AI429,P418:T427,5)</f>
        <v>1.390460322708375E-3</v>
      </c>
      <c r="AJ433" s="89">
        <f>$X$37*T421</f>
        <v>1.3054335112623582E-6</v>
      </c>
      <c r="AK433" s="59" t="s">
        <v>570</v>
      </c>
      <c r="AL433" s="60">
        <f>AL431-1</f>
        <v>-0.89137003215907451</v>
      </c>
      <c r="AM433" s="61"/>
      <c r="AN433" s="66"/>
      <c r="AO433" s="61"/>
      <c r="AP433" s="61"/>
      <c r="AQ433" s="50"/>
      <c r="AR433" s="65"/>
      <c r="AS433" s="65"/>
      <c r="AT433" s="65"/>
      <c r="AU433" s="65"/>
      <c r="AV433" s="81"/>
      <c r="AW433" s="59">
        <v>4</v>
      </c>
      <c r="AX433" s="61">
        <f t="shared" si="71"/>
        <v>0.25569541720662459</v>
      </c>
      <c r="AY433" s="61">
        <f>SUMPRODUCT(T418:T427,$BA$34:$BA$43)</f>
        <v>1.0005382125542981</v>
      </c>
      <c r="AZ433" s="68">
        <f>IF($AA$10,EXP((AX433/AL431)*(AU435-1)-LN(AU435-AL431)-AL430*(2*AY433/AL430-AX433/AL431)*LN((AU435+2.41421536*AL431)/(AU435-0.41421536*AL431))/(AL431*2.82842713)      ),1)</f>
        <v>0.24791088876662479</v>
      </c>
    </row>
    <row r="434" spans="16:52" x14ac:dyDescent="0.25">
      <c r="P434" s="78">
        <v>5</v>
      </c>
      <c r="Q434" s="60"/>
      <c r="R434" s="60"/>
      <c r="S434" s="60">
        <f>$Z$11*$BJ$38/AZ434</f>
        <v>1.8327382759161129E-2</v>
      </c>
      <c r="T434" s="61">
        <f>S434/S440</f>
        <v>1.8327842891071821E-2</v>
      </c>
      <c r="U434" s="62"/>
      <c r="V434" s="62"/>
      <c r="W434" s="60"/>
      <c r="X434" s="63"/>
      <c r="Y434" s="61"/>
      <c r="Z434" s="86">
        <f>SQRT($W$38*VLOOKUP(Z429,$P$34:$W$43,8))*(1-$Q$24)*T422*VLOOKUP(Z429,P418:T427,5)</f>
        <v>2.1246816906175694E-3</v>
      </c>
      <c r="AA434" s="60">
        <f>SQRT($W$38*VLOOKUP(AA429,$P$34:$W$43,8))*(1-$R$24)*T422*VLOOKUP(AA429,P418:T427,5)</f>
        <v>1.4116535276597125E-3</v>
      </c>
      <c r="AB434" s="60">
        <f>SQRT($W$38*VLOOKUP(AB429,$P$34:$W$43,8))*(1-$S$24)*T422*VLOOKUP(AB429,P418:T427,5)</f>
        <v>8.669968738960563E-4</v>
      </c>
      <c r="AC434" s="60">
        <f>SQRT($W$38*VLOOKUP(AC429,$P$34:$W$43,8))*(1-$T$24)*T422*VLOOKUP(AC429,P418:T427,5)</f>
        <v>5.945837255672316E-4</v>
      </c>
      <c r="AD434" s="60">
        <f>SQRT($W$38*VLOOKUP(AD429,$P$34:$W$43,8))*(1-$U$24)*T422*VLOOKUP(AD429,P418:T427,5)</f>
        <v>5.8363472640168585E-4</v>
      </c>
      <c r="AE434" s="60">
        <f>SQRT($W$38*VLOOKUP(AE429,$P$34:$W$43,8))*(1-$V$24)*T422*VLOOKUP(AE429,P418:T427,5)</f>
        <v>3.4812559981165869E-4</v>
      </c>
      <c r="AF434" s="60">
        <f>SQRT($W$38*VLOOKUP(AF429,$P$34:$W$43,8))*(1-$W$24)*T422*VLOOKUP(AF429,P418:T427,5)</f>
        <v>2.5272405867474081E-3</v>
      </c>
      <c r="AG434" s="60">
        <f>SQRT($W$38*VLOOKUP(AG429,$P$34:$W$43,8))*(1-$X$24)*T422*VLOOKUP(AG429,P418:T427,5)</f>
        <v>1.5161891066251432E-3</v>
      </c>
      <c r="AH434" s="60">
        <f>SQRT($W$38*VLOOKUP(AH429,$P$34:$W$43,8))*(1-$Y$24)*T422*VLOOKUP(AH429,P418:T427,5)</f>
        <v>9.5017394656280851E-4</v>
      </c>
      <c r="AI434" s="87">
        <f>SQRT($W$38*VLOOKUP(AI429,$P$34:$W$43,8))*(1-$Z$24)*T422*VLOOKUP(AI429,P418:T427,5)</f>
        <v>1.5040774911413164E-3</v>
      </c>
      <c r="AJ434" s="89">
        <f>$X$38*T422</f>
        <v>1.3263953863536421E-6</v>
      </c>
      <c r="AK434" s="59" t="s">
        <v>571</v>
      </c>
      <c r="AL434" s="60">
        <f>AL430-3*AL431*AL431-2*AL431</f>
        <v>0.1480781481880202</v>
      </c>
      <c r="AM434" s="61" t="s">
        <v>584</v>
      </c>
      <c r="AN434" s="66" t="s">
        <v>585</v>
      </c>
      <c r="AO434" s="61">
        <f>AL437^2/AL438^3</f>
        <v>6.4199987518669879</v>
      </c>
      <c r="AP434" s="61"/>
      <c r="AQ434" s="50"/>
      <c r="AR434" s="65"/>
      <c r="AS434" s="65"/>
      <c r="AT434" s="65"/>
      <c r="AU434" s="65"/>
      <c r="AV434" s="81"/>
      <c r="AW434" s="59">
        <v>5</v>
      </c>
      <c r="AX434" s="61">
        <f t="shared" si="71"/>
        <v>0.25563778751671645</v>
      </c>
      <c r="AY434" s="61">
        <f>SUMPRODUCT(T418:T427,$BB$34:$BB$43)</f>
        <v>0.98266697900605493</v>
      </c>
      <c r="AZ434" s="68">
        <f>IF($AA$11,EXP((AX434/AL431)*(AU435-1)-LN(AU435-AL431)-AL430*(2*AY434/AL430-AX434/AL431)*LN((AU435+2.41421536*AL431)/(AU435-0.41421536*AL431))/(AL431*2.82842713)      ),1)</f>
        <v>0.25856387567658817</v>
      </c>
    </row>
    <row r="435" spans="16:52" x14ac:dyDescent="0.25">
      <c r="P435" s="78">
        <v>6</v>
      </c>
      <c r="Q435" s="60"/>
      <c r="R435" s="60"/>
      <c r="S435" s="60">
        <f>$Z$12*$BJ$39/AZ435</f>
        <v>8.6700383275793297E-3</v>
      </c>
      <c r="T435" s="61">
        <f>S435/S440</f>
        <v>8.6702559997561962E-3</v>
      </c>
      <c r="U435" s="62"/>
      <c r="V435" s="62"/>
      <c r="W435" s="60"/>
      <c r="X435" s="63"/>
      <c r="Y435" s="61"/>
      <c r="Z435" s="86">
        <f>SQRT($W$39*VLOOKUP(Z429,$P$34:$W$43,8))*(1-$Q$25)*T423*VLOOKUP(Z429,P418:T427,5)</f>
        <v>1.2707086901837781E-3</v>
      </c>
      <c r="AA435" s="60">
        <f>SQRT($W$39*VLOOKUP(AA429,$P$34:$W$43,8))*(1-$R$25)*T423*VLOOKUP(AA429,P418:T427,5)</f>
        <v>8.2989301265807397E-4</v>
      </c>
      <c r="AB435" s="60">
        <f>SQRT($W$39*VLOOKUP(AB429,$P$34:$W$43,8))*(1-$S$25)*T423*VLOOKUP(AB429,P418:T427,5)</f>
        <v>4.9944162745647728E-4</v>
      </c>
      <c r="AC435" s="60">
        <f>SQRT($W$39*VLOOKUP(AC429,$P$34:$W$43,8))*(1-$T$25)*T423*VLOOKUP(AC429,P418:T427,5)</f>
        <v>3.2828055403516759E-4</v>
      </c>
      <c r="AD435" s="60">
        <f>SQRT($W$39*VLOOKUP(AD429,$P$34:$W$43,8))*(1-$U$25)*T423*VLOOKUP(AD429,P418:T427,5)</f>
        <v>3.4812559981165864E-4</v>
      </c>
      <c r="AE435" s="60">
        <f>SQRT($W$39*VLOOKUP(AE429,$P$34:$W$43,8))*(1-$V$25)*T423*VLOOKUP(AE429,P418:T427,5)</f>
        <v>2.0764945566453032E-4</v>
      </c>
      <c r="AF435" s="60">
        <f>SQRT($W$39*VLOOKUP(AF429,$P$34:$W$43,8))*(1-$W$25)*T423*VLOOKUP(AF429,P418:T427,5)</f>
        <v>1.6642917050002659E-3</v>
      </c>
      <c r="AG435" s="60">
        <f>SQRT($W$39*VLOOKUP(AG429,$P$34:$W$43,8))*(1-$X$25)*T423*VLOOKUP(AG429,P418:T427,5)</f>
        <v>9.0211335574981748E-4</v>
      </c>
      <c r="AH435" s="60">
        <f>SQRT($W$39*VLOOKUP(AH429,$P$34:$W$43,8))*(1-$Y$25)*T423*VLOOKUP(AH429,P418:T427,5)</f>
        <v>5.5747701754901217E-4</v>
      </c>
      <c r="AI435" s="87">
        <f>SQRT($W$39*VLOOKUP(AI429,$P$34:$W$43,8))*(1-$Z$25)*T423*VLOOKUP(AI429,P418:T427,5)</f>
        <v>8.9714997254363717E-4</v>
      </c>
      <c r="AJ435" s="89">
        <f>$X$39*T423</f>
        <v>7.8057265080660214E-7</v>
      </c>
      <c r="AK435" s="59" t="s">
        <v>572</v>
      </c>
      <c r="AL435" s="60">
        <f>-1*AL430*AL431+AL431^2+AL431^3</f>
        <v>-3.0449963723069139E-2</v>
      </c>
      <c r="AM435" s="61"/>
      <c r="AN435" s="66" t="s">
        <v>586</v>
      </c>
      <c r="AO435" s="61" t="e">
        <f>SQRT(1-AO434)/SQRT(AO434)*AL437/ABS(AL437)</f>
        <v>#NUM!</v>
      </c>
      <c r="AP435" s="61"/>
      <c r="AQ435" s="50"/>
      <c r="AR435" s="65"/>
      <c r="AS435" s="65"/>
      <c r="AT435" s="65" t="s">
        <v>589</v>
      </c>
      <c r="AU435" s="61">
        <f>AU430</f>
        <v>0.74780442858823215</v>
      </c>
      <c r="AV435" s="81"/>
      <c r="AW435" s="59">
        <v>6</v>
      </c>
      <c r="AX435" s="61">
        <f t="shared" si="71"/>
        <v>0.31801295394703216</v>
      </c>
      <c r="AY435" s="61">
        <f>SUMPRODUCT(T418:T427,$BC$34:$BC$43)</f>
        <v>1.2544844652439671</v>
      </c>
      <c r="AZ435" s="68">
        <f>IF($AA$12,EXP((AX435/AL431)*(AU435-1)-LN(AU435-AL431)-AL430*(2*AY435/AL430-AX435/AL431)*LN((AU435+2.41421536*AL431)/(AU435-0.41421536*AL431))/(AL431*2.82842713)      ),1)</f>
        <v>0.15450696410765102</v>
      </c>
    </row>
    <row r="436" spans="16:52" x14ac:dyDescent="0.25">
      <c r="P436" s="78">
        <v>7</v>
      </c>
      <c r="Q436" s="60"/>
      <c r="R436" s="60"/>
      <c r="S436" s="60">
        <f>$Z$13*$BJ$40/AZ436</f>
        <v>0.39262016141624179</v>
      </c>
      <c r="T436" s="61">
        <f>S436/S440</f>
        <v>0.39263001863739677</v>
      </c>
      <c r="U436" s="62"/>
      <c r="V436" s="62"/>
      <c r="W436" s="60"/>
      <c r="X436" s="63"/>
      <c r="Y436" s="61"/>
      <c r="Z436" s="86">
        <f>SQRT($W$40*VLOOKUP(Z429,$P$34:$W$43,8))*(1-$Q$26)*T424*VLOOKUP(Z429,P418:T427,5)</f>
        <v>1.0202200380868017E-2</v>
      </c>
      <c r="AA436" s="60">
        <f>SQRT($W$40*VLOOKUP(AA429,$P$34:$W$43,8))*(1-$R$26)*T424*VLOOKUP(AA429,P418:T427,5)</f>
        <v>6.4227893355569381E-3</v>
      </c>
      <c r="AB436" s="60">
        <f>SQRT($W$40*VLOOKUP(AB429,$P$34:$W$43,8))*(1-$S$26)*T424*VLOOKUP(AB429,P418:T427,5)</f>
        <v>3.8003852749454326E-3</v>
      </c>
      <c r="AC436" s="60">
        <f>SQRT($W$40*VLOOKUP(AC429,$P$34:$W$43,8))*(1-$T$26)*T424*VLOOKUP(AC429,P418:T427,5)</f>
        <v>2.6404956442152038E-3</v>
      </c>
      <c r="AD436" s="60">
        <f>SQRT($W$40*VLOOKUP(AD429,$P$34:$W$43,8))*(1-$U$26)*T424*VLOOKUP(AD429,P418:T427,5)</f>
        <v>2.5272405867474081E-3</v>
      </c>
      <c r="AE436" s="60">
        <f>SQRT($W$40*VLOOKUP(AE429,$P$34:$W$43,8))*(1-$V$26)*T424*VLOOKUP(AE429,P418:T427,5)</f>
        <v>1.6642917050002661E-3</v>
      </c>
      <c r="AF436" s="60">
        <f>SQRT($W$40*VLOOKUP(AF429,$P$34:$W$43,8))*(1-$W$26)*T424*VLOOKUP(AF429,P418:T427,5)</f>
        <v>1.3609987021546924E-2</v>
      </c>
      <c r="AG436" s="60">
        <f>SQRT($W$40*VLOOKUP(AG429,$P$34:$W$43,8))*(1-$X$26)*T424*VLOOKUP(AG429,P418:T427,5)</f>
        <v>8.4615504084158445E-3</v>
      </c>
      <c r="AH436" s="60">
        <f>SQRT($W$40*VLOOKUP(AH429,$P$34:$W$43,8))*(1-$Y$26)*T424*VLOOKUP(AH429,P418:T427,5)</f>
        <v>3.9656003981798768E-3</v>
      </c>
      <c r="AI436" s="87">
        <f>SQRT($W$40*VLOOKUP(AI429,$P$34:$W$43,8))*(1-$Z$26)*T424*VLOOKUP(AI429,P418:T427,5)</f>
        <v>6.6414777587979245E-3</v>
      </c>
      <c r="AJ436" s="89">
        <f>$X$40*T424</f>
        <v>9.4426872068602956E-6</v>
      </c>
      <c r="AK436" s="82"/>
      <c r="AL436" s="65"/>
      <c r="AM436" s="61"/>
      <c r="AN436" s="66" t="s">
        <v>587</v>
      </c>
      <c r="AO436" s="61" t="e">
        <f>IF(ATAN(AO435)&lt;0,ATAN(AO435)+PI(),ATAN(AO435))</f>
        <v>#NUM!</v>
      </c>
      <c r="AP436" s="61"/>
      <c r="AQ436" s="50"/>
      <c r="AR436" s="65"/>
      <c r="AS436" s="65"/>
      <c r="AT436" s="65"/>
      <c r="AU436" s="65"/>
      <c r="AV436" s="81"/>
      <c r="AW436" s="59">
        <v>7</v>
      </c>
      <c r="AX436" s="61">
        <f t="shared" si="71"/>
        <v>8.4952370925032716E-2</v>
      </c>
      <c r="AY436" s="61">
        <f>SUMPRODUCT(T418:T427,$BD$34:$BD$43)</f>
        <v>0.22122964426608691</v>
      </c>
      <c r="AZ436" s="68">
        <f>IF($AA$13,EXP((AX436/AL431)*(AU435-1)-LN(AU435-AL431)-AL430*(2*AY436/AL430-AX436/AL431)*LN((AU435+2.41421536*AL431)/(AU435-0.41421536*AL431))/(AL431*2.82842713)      ),1)</f>
        <v>1.1029635903066557</v>
      </c>
    </row>
    <row r="437" spans="16:52" x14ac:dyDescent="0.25">
      <c r="P437" s="78">
        <v>8</v>
      </c>
      <c r="Q437" s="60"/>
      <c r="R437" s="60"/>
      <c r="S437" s="60">
        <f>$Z$14*$BJ$41/AZ437</f>
        <v>0.1118014638876015</v>
      </c>
      <c r="T437" s="61">
        <f>S437/S440</f>
        <v>0.11180427080345375</v>
      </c>
      <c r="U437" s="62"/>
      <c r="V437" s="62"/>
      <c r="W437" s="60"/>
      <c r="X437" s="63"/>
      <c r="Y437" s="61"/>
      <c r="Z437" s="86">
        <f>SQRT($W$41*VLOOKUP(Z429,$P$34:$W$43,8))*(1-$Q$27)*T425*VLOOKUP(Z429,P418:T427,5)</f>
        <v>5.845475586793181E-3</v>
      </c>
      <c r="AA437" s="60">
        <f>SQRT($W$41*VLOOKUP(AA429,$P$34:$W$43,8))*(1-$R$27)*T425*VLOOKUP(AA429,P418:T427,5)</f>
        <v>3.5923386443565512E-3</v>
      </c>
      <c r="AB437" s="60">
        <f>SQRT($W$41*VLOOKUP(AB429,$P$34:$W$43,8))*(1-$S$27)*T425*VLOOKUP(AB429,P418:T427,5)</f>
        <v>2.2244737190090544E-3</v>
      </c>
      <c r="AC437" s="60">
        <f>SQRT($W$41*VLOOKUP(AC429,$P$34:$W$43,8))*(1-$T$27)*T425*VLOOKUP(AC429,P418:T427,5)</f>
        <v>1.5206795537046666E-3</v>
      </c>
      <c r="AD437" s="60">
        <f>SQRT($W$41*VLOOKUP(AD429,$P$34:$W$43,8))*(1-$U$27)*T425*VLOOKUP(AD429,P418:T427,5)</f>
        <v>1.516189106625143E-3</v>
      </c>
      <c r="AE437" s="60">
        <f>SQRT($W$41*VLOOKUP(AE429,$P$34:$W$43,8))*(1-$V$27)*T425*VLOOKUP(AE429,P418:T427,5)</f>
        <v>9.0211335574981759E-4</v>
      </c>
      <c r="AF437" s="60">
        <f>SQRT($W$41*VLOOKUP(AF429,$P$34:$W$43,8))*(1-$W$27)*T425*VLOOKUP(AF429,P418:T427,5)</f>
        <v>8.4615504084158445E-3</v>
      </c>
      <c r="AG437" s="60">
        <f>SQRT($W$41*VLOOKUP(AG429,$P$34:$W$43,8))*(1-$X$27)*T425*VLOOKUP(AG429,P418:T427,5)</f>
        <v>5.0862801256146371E-3</v>
      </c>
      <c r="AH437" s="60">
        <f>SQRT($W$41*VLOOKUP(AH429,$P$34:$W$43,8))*(1-$Y$27)*T425*VLOOKUP(AH429,P418:T427,5)</f>
        <v>2.6577703083060589E-3</v>
      </c>
      <c r="AI437" s="87">
        <f>SQRT($W$41*VLOOKUP(AI429,$P$34:$W$43,8))*(1-$Z$27)*T425*VLOOKUP(AI429,P418:T427,5)</f>
        <v>4.1950744423918281E-3</v>
      </c>
      <c r="AJ437" s="89">
        <f>$X$41*T425</f>
        <v>2.9825228462920801E-6</v>
      </c>
      <c r="AK437" s="59" t="s">
        <v>582</v>
      </c>
      <c r="AL437" s="61">
        <f>AL433*AL434/6-AL435/2-AL433^3/27</f>
        <v>1.9456971300185019E-2</v>
      </c>
      <c r="AM437" s="61"/>
      <c r="AN437" s="66" t="s">
        <v>573</v>
      </c>
      <c r="AO437" s="61" t="e">
        <f>2*SQRT(AL438)*COS(AO436/3)-AL433/3</f>
        <v>#NUM!</v>
      </c>
      <c r="AP437" s="69" t="e">
        <f>AO437^3+AL433*AO437^2+AL434*AO437+AL435</f>
        <v>#NUM!</v>
      </c>
      <c r="AQ437" s="50"/>
      <c r="AR437" s="65"/>
      <c r="AS437" s="65"/>
      <c r="AT437" s="65"/>
      <c r="AU437" s="65"/>
      <c r="AV437" s="81"/>
      <c r="AW437" s="59">
        <v>8</v>
      </c>
      <c r="AX437" s="61">
        <f t="shared" si="71"/>
        <v>9.4229912225680806E-2</v>
      </c>
      <c r="AY437" s="61">
        <f>SUMPRODUCT(T418:T427,$BE$34:$BE$43)</f>
        <v>0.46666637063671712</v>
      </c>
      <c r="AZ437" s="68">
        <f>IF($AA$14,EXP((AX437/AL431)*(AU435-1)-LN(AU435-AL431)-AL430*(2*AY437/AL430-AX437/AL431)*LN((AU435+2.41421536*AL431)/(AU435-0.41421536*AL431))/(AL431*2.82842713)      ),1)</f>
        <v>0.62966481988850953</v>
      </c>
    </row>
    <row r="438" spans="16:52" x14ac:dyDescent="0.25">
      <c r="P438" s="78">
        <v>9</v>
      </c>
      <c r="Q438" s="60"/>
      <c r="R438" s="60"/>
      <c r="S438" s="60">
        <f>$Z$15*$BJ$42/AZ438</f>
        <v>5.5503225319856707E-2</v>
      </c>
      <c r="T438" s="61">
        <f>S438/S440</f>
        <v>5.5504618797880906E-2</v>
      </c>
      <c r="U438" s="62"/>
      <c r="V438" s="62" t="s">
        <v>592</v>
      </c>
      <c r="W438" s="60"/>
      <c r="X438" s="63"/>
      <c r="Y438" s="61"/>
      <c r="Z438" s="86">
        <f>SQRT($W$42*VLOOKUP(Z429,$P$34:$W$43,8))*(1-$Q$28)*T426*VLOOKUP(Z429,P418:T427,5)</f>
        <v>3.4135281607780964E-3</v>
      </c>
      <c r="AA438" s="60">
        <f>SQRT($W$42*VLOOKUP(AA429,$P$34:$W$43,8))*(1-$R$28)*T426*VLOOKUP(AA429,P418:T427,5)</f>
        <v>2.196881829234101E-3</v>
      </c>
      <c r="AB438" s="60">
        <f>SQRT($W$42*VLOOKUP(AB429,$P$34:$W$43,8))*(1-$S$28)*T426*VLOOKUP(AB429,P418:T427,5)</f>
        <v>1.3411725673755787E-3</v>
      </c>
      <c r="AC438" s="60">
        <f>SQRT($W$42*VLOOKUP(AC429,$P$34:$W$43,8))*(1-$T$28)*T426*VLOOKUP(AC429,P418:T427,5)</f>
        <v>1.0157591685616444E-3</v>
      </c>
      <c r="AD438" s="60">
        <f>SQRT($W$42*VLOOKUP(AD429,$P$34:$W$43,8))*(1-$U$28)*T426*VLOOKUP(AD429,P418:T427,5)</f>
        <v>9.5017394656280851E-4</v>
      </c>
      <c r="AE438" s="60">
        <f>SQRT($W$42*VLOOKUP(AE429,$P$34:$W$43,8))*(1-$V$28)*T426*VLOOKUP(AE429,P418:T427,5)</f>
        <v>5.5747701754901217E-4</v>
      </c>
      <c r="AF438" s="60">
        <f>SQRT($W$42*VLOOKUP(AF429,$P$34:$W$43,8))*(1-$W$28)*T426*VLOOKUP(AF429,P418:T427,5)</f>
        <v>3.9656003981798768E-3</v>
      </c>
      <c r="AG438" s="60">
        <f>SQRT($W$42*VLOOKUP(AG429,$P$34:$W$43,8))*(1-$X$28)*T426*VLOOKUP(AG429,P418:T427,5)</f>
        <v>2.6577703083060593E-3</v>
      </c>
      <c r="AH438" s="60">
        <f>SQRT($W$42*VLOOKUP(AH429,$P$34:$W$43,8))*(1-$Y$28)*T426*VLOOKUP(AH429,P418:T427,5)</f>
        <v>1.7046842833864165E-3</v>
      </c>
      <c r="AI438" s="87">
        <f>SQRT($W$42*VLOOKUP(AI429,$P$34:$W$43,8))*(1-$Z$28)*T426*VLOOKUP(AI429,P418:T427,5)</f>
        <v>2.5705237939310345E-3</v>
      </c>
      <c r="AJ438" s="89">
        <f>$X$42*T426</f>
        <v>1.4993386260449867E-6</v>
      </c>
      <c r="AK438" s="59" t="s">
        <v>558</v>
      </c>
      <c r="AL438" s="61">
        <f>AL433^2/9-AL434/3</f>
        <v>3.8922898851912108E-2</v>
      </c>
      <c r="AM438" s="61"/>
      <c r="AN438" s="66" t="s">
        <v>574</v>
      </c>
      <c r="AO438" s="61" t="e">
        <f>2*SQRT(AL438)*COS((AO436+2*PI())/3)-AL433/3</f>
        <v>#NUM!</v>
      </c>
      <c r="AP438" s="69" t="e">
        <f>AO438^3+AO438^2*AL433+AO438*AL434+AL435</f>
        <v>#NUM!</v>
      </c>
      <c r="AQ438" s="50"/>
      <c r="AR438" s="65"/>
      <c r="AS438" s="50"/>
      <c r="AT438" s="65"/>
      <c r="AU438" s="65"/>
      <c r="AV438" s="81"/>
      <c r="AW438" s="59">
        <v>9</v>
      </c>
      <c r="AX438" s="61">
        <f t="shared" si="71"/>
        <v>9.5418812217132221E-2</v>
      </c>
      <c r="AY438" s="61">
        <f>SUMPRODUCT(T418:T427,$BF$34:$BF$43)</f>
        <v>0.53195754700973197</v>
      </c>
      <c r="AZ438" s="68">
        <f>IF($AA$15,EXP((AX438/AL431)*(AU435-1)-LN(AU435-AL431)-AL430*(2*AY438/AL430-AX438/AL431)*LN((AU435+2.41421536*AL431)/(AU435-0.41421536*AL431))/(AL431*2.82842713)      ),1)</f>
        <v>0.54102454676138634</v>
      </c>
    </row>
    <row r="439" spans="16:52" x14ac:dyDescent="0.25">
      <c r="P439" s="78">
        <v>10</v>
      </c>
      <c r="Q439" s="60"/>
      <c r="R439" s="60"/>
      <c r="S439" s="60">
        <f>$Z$16*$BJ$43/AZ439</f>
        <v>8.8838044121123949E-2</v>
      </c>
      <c r="T439" s="61">
        <f>S439/S440</f>
        <v>8.8840274511546899E-2</v>
      </c>
      <c r="U439" s="62"/>
      <c r="V439" s="96">
        <f>ABS(S428-S440)</f>
        <v>3.3306690738754696E-16</v>
      </c>
      <c r="W439" s="60"/>
      <c r="X439" s="63"/>
      <c r="Y439" s="61"/>
      <c r="Z439" s="86">
        <f>SQRT($W$43*VLOOKUP(Z429,$P$34:$W$43,8))*(1-$Q$29)*T427*VLOOKUP(Z429,P418:T427,5)</f>
        <v>5.4985289690017815E-3</v>
      </c>
      <c r="AA439" s="60">
        <f>SQRT($W$43*VLOOKUP(AA429,$P$34:$W$43,8))*(1-$R$29)*T427*VLOOKUP(AA429,P418:T427,5)</f>
        <v>3.5815796407360108E-3</v>
      </c>
      <c r="AB439" s="60">
        <f>SQRT($W$43*VLOOKUP(AB429,$P$34:$W$43,8))*(1-$S$29)*T427*VLOOKUP(AB429,P418:T427,5)</f>
        <v>2.2170335481947771E-3</v>
      </c>
      <c r="AC439" s="60">
        <f>SQRT($W$43*VLOOKUP(AC429,$P$34:$W$43,8))*(1-$T$29)*T427*VLOOKUP(AC429,P418:T427,5)</f>
        <v>1.3904603227083755E-3</v>
      </c>
      <c r="AD439" s="60">
        <f>SQRT($W$43*VLOOKUP(AD429,$P$34:$W$43,8))*(1-$U$29)*T427*VLOOKUP(AD429,P418:T427,5)</f>
        <v>1.5040774911413166E-3</v>
      </c>
      <c r="AE439" s="60">
        <f>SQRT($W$43*VLOOKUP(AE429,$P$34:$W$43,8))*(1-$V$29)*T427*VLOOKUP(AE429,P418:T427,5)</f>
        <v>8.9714997254363707E-4</v>
      </c>
      <c r="AF439" s="60">
        <f>SQRT($W$43*VLOOKUP(AF429,$P$34:$W$43,8))*(1-$W$29)*T427*VLOOKUP(AF429,P418:T427,5)</f>
        <v>6.6414777587979245E-3</v>
      </c>
      <c r="AG439" s="60">
        <f>SQRT($W$43*VLOOKUP(AG429,$P$34:$W$43,8))*(1-$X$29)*T427*VLOOKUP(AG429,P418:T427,5)</f>
        <v>4.1950744423918281E-3</v>
      </c>
      <c r="AH439" s="60">
        <f>SQRT($W$43*VLOOKUP(AH429,$P$34:$W$43,8))*(1-$Y$29)*T427*VLOOKUP(AH429,P418:T427,5)</f>
        <v>2.5705237939310345E-3</v>
      </c>
      <c r="AI439" s="87">
        <f>SQRT($W$43*VLOOKUP(AI429,$P$34:$W$43,8))*(1-$Z$29)*T427*VLOOKUP(AI429,P418:T427,5)</f>
        <v>3.8761386137962039E-3</v>
      </c>
      <c r="AJ439" s="89">
        <f>$X$43*T427</f>
        <v>3.2226693653025303E-6</v>
      </c>
      <c r="AK439" s="59" t="s">
        <v>72</v>
      </c>
      <c r="AL439" s="63">
        <f>AL437^2-AL438^3</f>
        <v>3.1960584965659978E-4</v>
      </c>
      <c r="AM439" s="61"/>
      <c r="AN439" s="66" t="s">
        <v>575</v>
      </c>
      <c r="AO439" s="61" t="e">
        <f>2*SQRT(AL438)*COS((AO436+4*PI())/3)-AL433/3</f>
        <v>#NUM!</v>
      </c>
      <c r="AP439" s="69" t="e">
        <f>AO439^3+AO439^2*AL433+AL434*AO439+AL435</f>
        <v>#NUM!</v>
      </c>
      <c r="AQ439" s="50"/>
      <c r="AR439" s="65"/>
      <c r="AS439" s="50"/>
      <c r="AT439" s="65"/>
      <c r="AU439" s="65"/>
      <c r="AV439" s="81"/>
      <c r="AW439" s="59">
        <v>10</v>
      </c>
      <c r="AX439" s="61">
        <f t="shared" si="71"/>
        <v>0.12813543860615031</v>
      </c>
      <c r="AY439" s="61">
        <f>SUMPRODUCT(T418:T427,$BG$34:$BG$43)</f>
        <v>0.52807933080981195</v>
      </c>
      <c r="AZ439" s="68">
        <f>IF($AA$16,EXP((AX439/AL431)*(AU435-1)-LN(AU435-AL431)-AL430*(2*AY439/AL430-AX439/AL431)*LN((AU435+2.41421536*AL431)/(AU435-0.41421536*AL431))/(AL431*2.82842713)      ),1)</f>
        <v>0.58355083296302557</v>
      </c>
    </row>
    <row r="440" spans="16:52" x14ac:dyDescent="0.25">
      <c r="P440" s="79"/>
      <c r="Q440" s="71"/>
      <c r="R440" s="71"/>
      <c r="S440" s="94">
        <f>SUM(S430:S439)</f>
        <v>0.9999748943771819</v>
      </c>
      <c r="T440" s="72">
        <f>SUM(T430:T439)</f>
        <v>1.0000000000000002</v>
      </c>
      <c r="U440" s="73"/>
      <c r="V440" s="73"/>
      <c r="W440" s="73"/>
      <c r="X440" s="73"/>
      <c r="Y440" s="73"/>
      <c r="Z440" s="70"/>
      <c r="AA440" s="73"/>
      <c r="AB440" s="73"/>
      <c r="AC440" s="73"/>
      <c r="AD440" s="73"/>
      <c r="AE440" s="73"/>
      <c r="AF440" s="73"/>
      <c r="AG440" s="73"/>
      <c r="AH440" s="73"/>
      <c r="AI440" s="88">
        <f>SUM(Z430:AI439)</f>
        <v>0.2765178766140855</v>
      </c>
      <c r="AJ440" s="91">
        <f>SUM(AJ430:AJ439)</f>
        <v>3.0752912319733431E-5</v>
      </c>
      <c r="AK440" s="70"/>
      <c r="AL440" s="73"/>
      <c r="AM440" s="74"/>
      <c r="AN440" s="75"/>
      <c r="AO440" s="74"/>
      <c r="AP440" s="74"/>
      <c r="AQ440" s="76"/>
      <c r="AR440" s="73"/>
      <c r="AS440" s="76"/>
      <c r="AT440" s="73"/>
      <c r="AU440" s="73"/>
      <c r="AV440" s="80"/>
      <c r="AW440" s="70"/>
      <c r="AX440" s="73"/>
      <c r="AY440" s="73"/>
      <c r="AZ440" s="80"/>
    </row>
    <row r="441" spans="16:52" x14ac:dyDescent="0.25">
      <c r="P441" s="92">
        <f>P429+1</f>
        <v>34</v>
      </c>
      <c r="Q441" s="55"/>
      <c r="R441" s="55"/>
      <c r="S441" s="55"/>
      <c r="T441" s="55" t="s">
        <v>560</v>
      </c>
      <c r="U441" s="56"/>
      <c r="V441" s="56"/>
      <c r="W441" s="57"/>
      <c r="X441" s="57"/>
      <c r="Y441" s="57"/>
      <c r="Z441" s="54">
        <v>1</v>
      </c>
      <c r="AA441" s="55">
        <v>2</v>
      </c>
      <c r="AB441" s="55">
        <v>3</v>
      </c>
      <c r="AC441" s="55">
        <v>4</v>
      </c>
      <c r="AD441" s="55">
        <v>5</v>
      </c>
      <c r="AE441" s="55">
        <v>6</v>
      </c>
      <c r="AF441" s="55">
        <v>7</v>
      </c>
      <c r="AG441" s="55">
        <v>8</v>
      </c>
      <c r="AH441" s="55">
        <v>9</v>
      </c>
      <c r="AI441" s="58">
        <v>10</v>
      </c>
      <c r="AJ441" s="90"/>
      <c r="AK441" s="54"/>
      <c r="AL441" s="55"/>
      <c r="AM441" s="55"/>
      <c r="AN441" s="55"/>
      <c r="AO441" s="55"/>
      <c r="AP441" s="55"/>
      <c r="AQ441" s="55"/>
      <c r="AR441" s="55"/>
      <c r="AS441" s="55"/>
      <c r="AT441" s="55"/>
      <c r="AU441" s="55"/>
      <c r="AV441" s="58"/>
      <c r="AW441" s="54"/>
      <c r="AX441" s="55" t="s">
        <v>565</v>
      </c>
      <c r="AY441" s="55" t="s">
        <v>577</v>
      </c>
      <c r="AZ441" s="58" t="s">
        <v>590</v>
      </c>
    </row>
    <row r="442" spans="16:52" x14ac:dyDescent="0.25">
      <c r="P442" s="78">
        <v>1</v>
      </c>
      <c r="Q442" s="60"/>
      <c r="R442" s="60"/>
      <c r="S442" s="60">
        <f>$Z$7*$BJ$34/AZ442</f>
        <v>0.19915684959312629</v>
      </c>
      <c r="T442" s="61">
        <f>S442/S452</f>
        <v>0.19916184967540407</v>
      </c>
      <c r="U442" s="62"/>
      <c r="V442" s="62"/>
      <c r="W442" s="60"/>
      <c r="X442" s="63"/>
      <c r="Y442" s="61"/>
      <c r="Z442" s="86">
        <f>SQRT($W$34*VLOOKUP(Z441,$P$34:$W$43,8))*(1-$Q$20)*T430*VLOOKUP(Z441,P430:T439,5)</f>
        <v>8.1465190158661605E-3</v>
      </c>
      <c r="AA442" s="60">
        <f>SQRT($W$34*VLOOKUP(AA441,$P$34:$W$43,8))*(1-$R$20)*T430*VLOOKUP(AA441,P430:T439,5)</f>
        <v>5.2525624534905009E-3</v>
      </c>
      <c r="AB442" s="60">
        <f>SQRT($W$34*VLOOKUP(AB441,$P$34:$W$43,8))*(1-$S$20)*T430*VLOOKUP(AB441,P430:T439,5)</f>
        <v>3.1690972601521494E-3</v>
      </c>
      <c r="AC442" s="60">
        <f>SQRT($W$34*VLOOKUP(AC441,$P$34:$W$43,8))*(1-$T$20)*T430*VLOOKUP(AC441,P430:T439,5)</f>
        <v>2.1909876952238339E-3</v>
      </c>
      <c r="AD442" s="60">
        <f>SQRT($W$34*VLOOKUP(AD441,$P$34:$W$43,8))*(1-$U$20)*T430*VLOOKUP(AD441,P430:T439,5)</f>
        <v>2.1246816906184199E-3</v>
      </c>
      <c r="AE442" s="60">
        <f>SQRT($W$34*VLOOKUP(AE441,$P$34:$W$43,8))*(1-$V$20)*T430*VLOOKUP(AE441,P430:T439,5)</f>
        <v>1.2707086901844829E-3</v>
      </c>
      <c r="AF442" s="60">
        <f>SQRT($W$34*VLOOKUP(AF441,$P$34:$W$43,8))*(1-$W$20)*T430*VLOOKUP(AF441,P430:T439,5)</f>
        <v>1.0202200380866127E-2</v>
      </c>
      <c r="AG442" s="60">
        <f>SQRT($W$34*VLOOKUP(AG441,$P$34:$W$43,8))*(1-$X$20)*T430*VLOOKUP(AG441,P430:T439,5)</f>
        <v>5.8454755867932305E-3</v>
      </c>
      <c r="AH442" s="60">
        <f>SQRT($W$34*VLOOKUP(AH441,$P$34:$W$43,8))*(1-$Y$20)*T430*VLOOKUP(AH441,P430:T439,5)</f>
        <v>3.4135281607784772E-3</v>
      </c>
      <c r="AI442" s="87">
        <f>SQRT($W$34*VLOOKUP(AI441,$P$34:$W$43,8))*(1-$Z$20)*T430*VLOOKUP(AI441,P430:T439,5)</f>
        <v>5.4985289690021649E-3</v>
      </c>
      <c r="AJ442" s="89">
        <f>$X$34*T430</f>
        <v>5.3379038868555974E-6</v>
      </c>
      <c r="AK442" s="59" t="s">
        <v>69</v>
      </c>
      <c r="AL442" s="60">
        <f>$Q$44*AI452*100000/($T$3*$AE$9)^2</f>
        <v>0.40073949360929961</v>
      </c>
      <c r="AM442" s="65" t="s">
        <v>583</v>
      </c>
      <c r="AN442" s="66" t="s">
        <v>573</v>
      </c>
      <c r="AO442" s="61">
        <f>(AL449+SQRT(AL451))^(1/3)+(AL449-SQRT(AL451))^(1/3)-AL445/3</f>
        <v>0.74780442858816509</v>
      </c>
      <c r="AP442" s="63">
        <f>AO442^3+AL445*AO442^2+AL446*AO442+AL447</f>
        <v>0</v>
      </c>
      <c r="AQ442" s="65" t="s">
        <v>573</v>
      </c>
      <c r="AR442" s="61">
        <f>IF(AL451&gt;=0,AO442,AO449)</f>
        <v>0.74780442858816509</v>
      </c>
      <c r="AS442" s="61">
        <f>IF(AR442&lt;AR443,AR443,AR442)</f>
        <v>0.74780442858816509</v>
      </c>
      <c r="AT442" s="61">
        <f>AS442</f>
        <v>0.74780442858816509</v>
      </c>
      <c r="AU442" s="67">
        <f>IF(AT442&lt;AT443,AT443,AT442)</f>
        <v>0.74780442858816509</v>
      </c>
      <c r="AV442" s="81"/>
      <c r="AW442" s="59">
        <v>1</v>
      </c>
      <c r="AX442" s="61">
        <f>AX430</f>
        <v>9.4673405543509462E-2</v>
      </c>
      <c r="AY442" s="61">
        <f>SUMPRODUCT(T430:T439,$AX$34:$AX$43)</f>
        <v>0.34283521948926021</v>
      </c>
      <c r="AZ442" s="68">
        <f>IF($AA$7,EXP((AX442/AL443)*(AU447-1)-LN(AU447-AL443)-AL442*(2*AY442/AL442-AX442/AL443)*LN((AU447+2.41421536*AL443)/(AU447-0.41421536*AL443))/(AL443*2.82842713)      ),1)</f>
        <v>0.84423499280668901</v>
      </c>
    </row>
    <row r="443" spans="16:52" x14ac:dyDescent="0.25">
      <c r="P443" s="78">
        <v>2</v>
      </c>
      <c r="Q443" s="60"/>
      <c r="R443" s="60"/>
      <c r="S443" s="60">
        <f>$Z$8*$BJ$35/AZ443</f>
        <v>7.3921926708093402E-2</v>
      </c>
      <c r="T443" s="61">
        <f>S443/S452</f>
        <v>7.3923782610696945E-2</v>
      </c>
      <c r="U443" s="62"/>
      <c r="V443" s="62"/>
      <c r="W443" s="60"/>
      <c r="X443" s="63"/>
      <c r="Y443" s="61"/>
      <c r="Z443" s="86">
        <f>SQRT($W$35*VLOOKUP(Z441,$P$34:$W$43,8))*(1-$Q$21)*T431*VLOOKUP(Z441,P430:T439,5)</f>
        <v>5.2525624534905018E-3</v>
      </c>
      <c r="AA443" s="60">
        <f>SQRT($W$35*VLOOKUP(AA441,$P$34:$W$43,8))*(1-$R$21)*T431*VLOOKUP(AA441,P430:T439,5)</f>
        <v>3.3691083161015026E-3</v>
      </c>
      <c r="AB443" s="60">
        <f>SQRT($W$35*VLOOKUP(AB441,$P$34:$W$43,8))*(1-$S$21)*T431*VLOOKUP(AB441,P430:T439,5)</f>
        <v>2.0646769777873161E-3</v>
      </c>
      <c r="AC443" s="60">
        <f>SQRT($W$35*VLOOKUP(AC441,$P$34:$W$43,8))*(1-$T$21)*T431*VLOOKUP(AC441,P430:T439,5)</f>
        <v>1.2909062095092752E-3</v>
      </c>
      <c r="AD443" s="60">
        <f>SQRT($W$35*VLOOKUP(AD441,$P$34:$W$43,8))*(1-$U$21)*T431*VLOOKUP(AD441,P430:T439,5)</f>
        <v>1.4116535276605365E-3</v>
      </c>
      <c r="AE443" s="60">
        <f>SQRT($W$35*VLOOKUP(AE441,$P$34:$W$43,8))*(1-$V$21)*T431*VLOOKUP(AE441,P430:T439,5)</f>
        <v>8.2989301265868644E-4</v>
      </c>
      <c r="AF443" s="60">
        <f>SQRT($W$35*VLOOKUP(AF441,$P$34:$W$43,8))*(1-$W$21)*T431*VLOOKUP(AF441,P430:T439,5)</f>
        <v>6.4227893355569259E-3</v>
      </c>
      <c r="AG443" s="60">
        <f>SQRT($W$35*VLOOKUP(AG441,$P$34:$W$43,8))*(1-$X$21)*T431*VLOOKUP(AG441,P430:T439,5)</f>
        <v>3.5923386443572403E-3</v>
      </c>
      <c r="AH443" s="60">
        <f>SQRT($W$35*VLOOKUP(AH441,$P$34:$W$43,8))*(1-$Y$21)*T431*VLOOKUP(AH441,P430:T439,5)</f>
        <v>2.1968818292347489E-3</v>
      </c>
      <c r="AI443" s="87">
        <f>SQRT($W$35*VLOOKUP(AI441,$P$34:$W$43,8))*(1-$Z$21)*T431*VLOOKUP(AI441,P430:T439,5)</f>
        <v>3.5815796407369176E-3</v>
      </c>
      <c r="AJ443" s="89">
        <f>$X$35*T431</f>
        <v>2.9902240553846096E-6</v>
      </c>
      <c r="AK443" s="59" t="s">
        <v>65</v>
      </c>
      <c r="AL443" s="60">
        <f>AJ452*$Q$44*100000/($T$3*$AE$9)</f>
        <v>0.10862996784093171</v>
      </c>
      <c r="AM443" s="61"/>
      <c r="AN443" s="66" t="s">
        <v>574</v>
      </c>
      <c r="AO443" s="66" t="e">
        <f>1/0</f>
        <v>#DIV/0!</v>
      </c>
      <c r="AP443" s="61"/>
      <c r="AQ443" s="65" t="s">
        <v>574</v>
      </c>
      <c r="AR443" s="66">
        <f>IF(AL451&gt;=0,0,AO450)</f>
        <v>0</v>
      </c>
      <c r="AS443" s="61">
        <f>IF(AR442&lt;AR443,AR442,AR443)</f>
        <v>0</v>
      </c>
      <c r="AT443" s="61">
        <f>IF(AS443&lt;AS444,AS444,AS443)</f>
        <v>0</v>
      </c>
      <c r="AU443" s="67">
        <f>IF(AT442&lt;AT443,AT442,AT443)</f>
        <v>0</v>
      </c>
      <c r="AV443" s="81"/>
      <c r="AW443" s="59">
        <v>2</v>
      </c>
      <c r="AX443" s="61">
        <f t="shared" ref="AX443:AX451" si="72">AX431</f>
        <v>0.14288378647094405</v>
      </c>
      <c r="AY443" s="61">
        <f>SUMPRODUCT(T430:T439,$AY$34:$AY$43)</f>
        <v>0.58837651708638483</v>
      </c>
      <c r="AZ443" s="68">
        <f>IF($AA$8,EXP((AX443/AL443)*(AU447-1)-LN(AU447-AL443)-AL442*(2*AY443/AL442-AX443/AL443)*LN((AU447+2.41421536*AL443)/(AU447-0.41421536*AL443))/(AL443*2.82842713)      ),1)</f>
        <v>0.52152857782631679</v>
      </c>
    </row>
    <row r="444" spans="16:52" x14ac:dyDescent="0.25">
      <c r="P444" s="78">
        <v>3</v>
      </c>
      <c r="Q444" s="60"/>
      <c r="R444" s="60"/>
      <c r="S444" s="60">
        <f>$Z$9*$BJ$36/AZ444</f>
        <v>3.3102124264391672E-2</v>
      </c>
      <c r="T444" s="61">
        <f>S444/S452</f>
        <v>3.3102955334702477E-2</v>
      </c>
      <c r="U444" s="62"/>
      <c r="V444" s="62"/>
      <c r="W444" s="60"/>
      <c r="X444" s="63"/>
      <c r="Y444" s="61"/>
      <c r="Z444" s="86">
        <f>SQRT($W$36*VLOOKUP(Z441,$P$34:$W$43,8))*(1-$Q$22)*T432*VLOOKUP(Z441,P430:T439,5)</f>
        <v>3.1690972601521499E-3</v>
      </c>
      <c r="AA444" s="60">
        <f>SQRT($W$36*VLOOKUP(AA441,$P$34:$W$43,8))*(1-$R$22)*T432*VLOOKUP(AA441,P430:T439,5)</f>
        <v>2.0646769777873161E-3</v>
      </c>
      <c r="AB444" s="60">
        <f>SQRT($W$36*VLOOKUP(AB441,$P$34:$W$43,8))*(1-$S$22)*T432*VLOOKUP(AB441,P430:T439,5)</f>
        <v>1.2680758464956622E-3</v>
      </c>
      <c r="AC444" s="60">
        <f>SQRT($W$36*VLOOKUP(AC441,$P$34:$W$43,8))*(1-$T$22)*T432*VLOOKUP(AC441,P430:T439,5)</f>
        <v>8.7318415444422471E-4</v>
      </c>
      <c r="AD444" s="60">
        <f>SQRT($W$36*VLOOKUP(AD441,$P$34:$W$43,8))*(1-$U$22)*T432*VLOOKUP(AD441,P430:T439,5)</f>
        <v>8.6699687389670357E-4</v>
      </c>
      <c r="AE444" s="60">
        <f>SQRT($W$36*VLOOKUP(AE441,$P$34:$W$43,8))*(1-$V$22)*T432*VLOOKUP(AE441,P430:T439,5)</f>
        <v>4.9944162745692723E-4</v>
      </c>
      <c r="AF444" s="60">
        <f>SQRT($W$36*VLOOKUP(AF441,$P$34:$W$43,8))*(1-$W$22)*T432*VLOOKUP(AF441,P430:T439,5)</f>
        <v>3.800385274946045E-3</v>
      </c>
      <c r="AG444" s="60">
        <f>SQRT($W$36*VLOOKUP(AG441,$P$34:$W$43,8))*(1-$X$22)*T432*VLOOKUP(AG441,P430:T439,5)</f>
        <v>2.2244737190098437E-3</v>
      </c>
      <c r="AH444" s="60">
        <f>SQRT($W$36*VLOOKUP(AH441,$P$34:$W$43,8))*(1-$Y$22)*T432*VLOOKUP(AH441,P430:T439,5)</f>
        <v>1.3411725673761928E-3</v>
      </c>
      <c r="AI444" s="87">
        <f>SQRT($W$36*VLOOKUP(AI441,$P$34:$W$43,8))*(1-$Z$22)*T432*VLOOKUP(AI441,P430:T439,5)</f>
        <v>2.2170335481957E-3</v>
      </c>
      <c r="AJ444" s="89">
        <f>$X$36*T432</f>
        <v>1.8651647845715252E-6</v>
      </c>
      <c r="AK444" s="82"/>
      <c r="AL444" s="65"/>
      <c r="AM444" s="61"/>
      <c r="AN444" s="66" t="s">
        <v>575</v>
      </c>
      <c r="AO444" s="66" t="e">
        <f>1/0</f>
        <v>#DIV/0!</v>
      </c>
      <c r="AP444" s="61"/>
      <c r="AQ444" s="65" t="s">
        <v>575</v>
      </c>
      <c r="AR444" s="66">
        <f>IF(AL451&gt;=0,0,AO451)</f>
        <v>0</v>
      </c>
      <c r="AS444" s="61">
        <f>AR444</f>
        <v>0</v>
      </c>
      <c r="AT444" s="61">
        <f>IF(AS443&lt;AS444,AS443,AS444)</f>
        <v>0</v>
      </c>
      <c r="AU444" s="67">
        <f>AT444</f>
        <v>0</v>
      </c>
      <c r="AV444" s="81"/>
      <c r="AW444" s="59">
        <v>3</v>
      </c>
      <c r="AX444" s="61">
        <f t="shared" si="72"/>
        <v>0.1990278447156619</v>
      </c>
      <c r="AY444" s="61">
        <f>SUMPRODUCT(T430:T439,$AZ$34:$AZ$43)</f>
        <v>0.80224162904035934</v>
      </c>
      <c r="AZ444" s="68">
        <f>IF($AA$9,EXP((AX444/AL443)*(AU447-1)-LN(AU447-AL443)-AL442*(2*AY444/AL442-AX444/AL443)*LN((AU447+2.41421536*AL443)/(AU447-0.41421536*AL443))/(AL443*2.82842713)      ),1)</f>
        <v>0.35283743303563175</v>
      </c>
    </row>
    <row r="445" spans="16:52" x14ac:dyDescent="0.25">
      <c r="P445" s="78">
        <v>4</v>
      </c>
      <c r="Q445" s="60"/>
      <c r="R445" s="60"/>
      <c r="S445" s="60">
        <f>$Z$10*$BJ$37/AZ445</f>
        <v>1.8033677980014942E-2</v>
      </c>
      <c r="T445" s="61">
        <f>S445/S452</f>
        <v>1.8034130738099112E-2</v>
      </c>
      <c r="U445" s="62"/>
      <c r="V445" s="62"/>
      <c r="W445" s="60"/>
      <c r="X445" s="63"/>
      <c r="Y445" s="61"/>
      <c r="Z445" s="86">
        <f>SQRT($W$37*VLOOKUP(Z441,$P$34:$W$43,8))*(1-$Q$23)*T433*VLOOKUP(Z441,P430:T439,5)</f>
        <v>2.1909876952238339E-3</v>
      </c>
      <c r="AA445" s="60">
        <f>SQRT($W$37*VLOOKUP(AA441,$P$34:$W$43,8))*(1-$R$23)*T433*VLOOKUP(AA441,P430:T439,5)</f>
        <v>1.2909062095092752E-3</v>
      </c>
      <c r="AB445" s="60">
        <f>SQRT($W$37*VLOOKUP(AB441,$P$34:$W$43,8))*(1-$S$23)*T433*VLOOKUP(AB441,P430:T439,5)</f>
        <v>8.7318415444422482E-4</v>
      </c>
      <c r="AC445" s="60">
        <f>SQRT($W$37*VLOOKUP(AC441,$P$34:$W$43,8))*(1-$T$23)*T433*VLOOKUP(AC441,P430:T439,5)</f>
        <v>6.052538282738803E-4</v>
      </c>
      <c r="AD445" s="60">
        <f>SQRT($W$37*VLOOKUP(AD441,$P$34:$W$43,8))*(1-$U$23)*T433*VLOOKUP(AD441,P430:T439,5)</f>
        <v>5.9458372556775256E-4</v>
      </c>
      <c r="AE445" s="60">
        <f>SQRT($W$37*VLOOKUP(AE441,$P$34:$W$43,8))*(1-$V$23)*T433*VLOOKUP(AE441,P430:T439,5)</f>
        <v>3.2828055403550592E-4</v>
      </c>
      <c r="AF445" s="60">
        <f>SQRT($W$37*VLOOKUP(AF441,$P$34:$W$43,8))*(1-$W$23)*T433*VLOOKUP(AF441,P430:T439,5)</f>
        <v>2.6404956442159719E-3</v>
      </c>
      <c r="AG445" s="60">
        <f>SQRT($W$37*VLOOKUP(AG441,$P$34:$W$43,8))*(1-$X$23)*T433*VLOOKUP(AG441,P430:T439,5)</f>
        <v>1.5206795537054034E-3</v>
      </c>
      <c r="AH445" s="60">
        <f>SQRT($W$37*VLOOKUP(AH441,$P$34:$W$43,8))*(1-$Y$23)*T433*VLOOKUP(AH441,P430:T439,5)</f>
        <v>1.0157591685622414E-3</v>
      </c>
      <c r="AI445" s="87">
        <f>SQRT($W$37*VLOOKUP(AI441,$P$34:$W$43,8))*(1-$Z$23)*T433*VLOOKUP(AI441,P430:T439,5)</f>
        <v>1.3904603227091344E-3</v>
      </c>
      <c r="AJ445" s="89">
        <f>$X$37*T433</f>
        <v>1.3054335112629289E-6</v>
      </c>
      <c r="AK445" s="59" t="s">
        <v>570</v>
      </c>
      <c r="AL445" s="60">
        <f>AL443-1</f>
        <v>-0.89137003215906829</v>
      </c>
      <c r="AM445" s="61"/>
      <c r="AN445" s="66"/>
      <c r="AO445" s="61"/>
      <c r="AP445" s="61"/>
      <c r="AQ445" s="50"/>
      <c r="AR445" s="65"/>
      <c r="AS445" s="65"/>
      <c r="AT445" s="65"/>
      <c r="AU445" s="65"/>
      <c r="AV445" s="81"/>
      <c r="AW445" s="59">
        <v>4</v>
      </c>
      <c r="AX445" s="61">
        <f t="shared" si="72"/>
        <v>0.25569541720662459</v>
      </c>
      <c r="AY445" s="61">
        <f>SUMPRODUCT(T430:T439,$BA$34:$BA$43)</f>
        <v>1.0005382125543849</v>
      </c>
      <c r="AZ445" s="68">
        <f>IF($AA$10,EXP((AX445/AL443)*(AU447-1)-LN(AU447-AL443)-AL442*(2*AY445/AL442-AX445/AL443)*LN((AU447+2.41421536*AL443)/(AU447-0.41421536*AL443))/(AL443*2.82842713)      ),1)</f>
        <v>0.24791088876657916</v>
      </c>
    </row>
    <row r="446" spans="16:52" x14ac:dyDescent="0.25">
      <c r="P446" s="78">
        <v>5</v>
      </c>
      <c r="Q446" s="60"/>
      <c r="R446" s="60"/>
      <c r="S446" s="60">
        <f>$Z$11*$BJ$38/AZ446</f>
        <v>1.8327382759164526E-2</v>
      </c>
      <c r="T446" s="61">
        <f>S446/S452</f>
        <v>1.8327842891075224E-2</v>
      </c>
      <c r="U446" s="62"/>
      <c r="V446" s="62"/>
      <c r="W446" s="60"/>
      <c r="X446" s="63"/>
      <c r="Y446" s="61"/>
      <c r="Z446" s="86">
        <f>SQRT($W$38*VLOOKUP(Z441,$P$34:$W$43,8))*(1-$Q$24)*T434*VLOOKUP(Z441,P430:T439,5)</f>
        <v>2.1246816906184199E-3</v>
      </c>
      <c r="AA446" s="60">
        <f>SQRT($W$38*VLOOKUP(AA441,$P$34:$W$43,8))*(1-$R$24)*T434*VLOOKUP(AA441,P430:T439,5)</f>
        <v>1.4116535276605363E-3</v>
      </c>
      <c r="AB446" s="60">
        <f>SQRT($W$38*VLOOKUP(AB441,$P$34:$W$43,8))*(1-$S$24)*T434*VLOOKUP(AB441,P430:T439,5)</f>
        <v>8.6699687389670357E-4</v>
      </c>
      <c r="AC446" s="60">
        <f>SQRT($W$38*VLOOKUP(AC441,$P$34:$W$43,8))*(1-$T$24)*T434*VLOOKUP(AC441,P430:T439,5)</f>
        <v>5.9458372556775245E-4</v>
      </c>
      <c r="AD446" s="60">
        <f>SQRT($W$38*VLOOKUP(AD441,$P$34:$W$43,8))*(1-$U$24)*T434*VLOOKUP(AD441,P430:T439,5)</f>
        <v>5.8363472640219835E-4</v>
      </c>
      <c r="AE446" s="60">
        <f>SQRT($W$38*VLOOKUP(AE441,$P$34:$W$43,8))*(1-$V$24)*T434*VLOOKUP(AE441,P430:T439,5)</f>
        <v>3.4812559981201821E-4</v>
      </c>
      <c r="AF446" s="60">
        <f>SQRT($W$38*VLOOKUP(AF441,$P$34:$W$43,8))*(1-$W$24)*T434*VLOOKUP(AF441,P430:T439,5)</f>
        <v>2.5272405867481479E-3</v>
      </c>
      <c r="AG446" s="60">
        <f>SQRT($W$38*VLOOKUP(AG441,$P$34:$W$43,8))*(1-$X$24)*T434*VLOOKUP(AG441,P430:T439,5)</f>
        <v>1.5161891066258811E-3</v>
      </c>
      <c r="AH446" s="60">
        <f>SQRT($W$38*VLOOKUP(AH441,$P$34:$W$43,8))*(1-$Y$24)*T434*VLOOKUP(AH441,P430:T439,5)</f>
        <v>9.5017394656336893E-4</v>
      </c>
      <c r="AI446" s="87">
        <f>SQRT($W$38*VLOOKUP(AI441,$P$34:$W$43,8))*(1-$Z$24)*T434*VLOOKUP(AI441,P430:T439,5)</f>
        <v>1.5040774911421406E-3</v>
      </c>
      <c r="AJ446" s="89">
        <f>$X$38*T434</f>
        <v>1.3263953863542246E-6</v>
      </c>
      <c r="AK446" s="59" t="s">
        <v>571</v>
      </c>
      <c r="AL446" s="60">
        <f>AL442-3*AL443*AL443-2*AL443</f>
        <v>0.14807814818807064</v>
      </c>
      <c r="AM446" s="61" t="s">
        <v>584</v>
      </c>
      <c r="AN446" s="66" t="s">
        <v>585</v>
      </c>
      <c r="AO446" s="61">
        <f>AL449^2/AL450^3</f>
        <v>6.4199987518734067</v>
      </c>
      <c r="AP446" s="61"/>
      <c r="AQ446" s="50"/>
      <c r="AR446" s="65"/>
      <c r="AS446" s="65"/>
      <c r="AT446" s="65"/>
      <c r="AU446" s="65"/>
      <c r="AV446" s="81"/>
      <c r="AW446" s="59">
        <v>5</v>
      </c>
      <c r="AX446" s="61">
        <f t="shared" si="72"/>
        <v>0.25563778751671645</v>
      </c>
      <c r="AY446" s="61">
        <f>SUMPRODUCT(T430:T439,$BB$34:$BB$43)</f>
        <v>0.98266697900614353</v>
      </c>
      <c r="AZ446" s="68">
        <f>IF($AA$11,EXP((AX446/AL443)*(AU447-1)-LN(AU447-AL443)-AL442*(2*AY446/AL442-AX446/AL443)*LN((AU447+2.41421536*AL443)/(AU447-0.41421536*AL443))/(AL443*2.82842713)      ),1)</f>
        <v>0.25856387567654027</v>
      </c>
    </row>
    <row r="447" spans="16:52" x14ac:dyDescent="0.25">
      <c r="P447" s="78">
        <v>6</v>
      </c>
      <c r="Q447" s="60"/>
      <c r="R447" s="60"/>
      <c r="S447" s="60">
        <f>$Z$12*$BJ$39/AZ447</f>
        <v>8.6700383275814981E-3</v>
      </c>
      <c r="T447" s="61">
        <f>S447/S452</f>
        <v>8.6702559997583681E-3</v>
      </c>
      <c r="U447" s="62"/>
      <c r="V447" s="62"/>
      <c r="W447" s="60"/>
      <c r="X447" s="63"/>
      <c r="Y447" s="61"/>
      <c r="Z447" s="86">
        <f>SQRT($W$39*VLOOKUP(Z441,$P$34:$W$43,8))*(1-$Q$25)*T435*VLOOKUP(Z441,P430:T439,5)</f>
        <v>1.2707086901844829E-3</v>
      </c>
      <c r="AA447" s="60">
        <f>SQRT($W$39*VLOOKUP(AA441,$P$34:$W$43,8))*(1-$R$25)*T435*VLOOKUP(AA441,P430:T439,5)</f>
        <v>8.2989301265868655E-4</v>
      </c>
      <c r="AB447" s="60">
        <f>SQRT($W$39*VLOOKUP(AB441,$P$34:$W$43,8))*(1-$S$25)*T435*VLOOKUP(AB441,P430:T439,5)</f>
        <v>4.9944162745692734E-4</v>
      </c>
      <c r="AC447" s="60">
        <f>SQRT($W$39*VLOOKUP(AC441,$P$34:$W$43,8))*(1-$T$25)*T435*VLOOKUP(AC441,P430:T439,5)</f>
        <v>3.2828055403550592E-4</v>
      </c>
      <c r="AD447" s="60">
        <f>SQRT($W$39*VLOOKUP(AD441,$P$34:$W$43,8))*(1-$U$25)*T435*VLOOKUP(AD441,P430:T439,5)</f>
        <v>3.4812559981201821E-4</v>
      </c>
      <c r="AE447" s="60">
        <f>SQRT($W$39*VLOOKUP(AE441,$P$34:$W$43,8))*(1-$V$25)*T435*VLOOKUP(AE441,P430:T439,5)</f>
        <v>2.0764945566477684E-4</v>
      </c>
      <c r="AF447" s="60">
        <f>SQRT($W$39*VLOOKUP(AF441,$P$34:$W$43,8))*(1-$W$25)*T435*VLOOKUP(AF441,P430:T439,5)</f>
        <v>1.6642917050010105E-3</v>
      </c>
      <c r="AG447" s="60">
        <f>SQRT($W$39*VLOOKUP(AG441,$P$34:$W$43,8))*(1-$X$25)*T435*VLOOKUP(AG441,P430:T439,5)</f>
        <v>9.0211335575039612E-4</v>
      </c>
      <c r="AH447" s="60">
        <f>SQRT($W$39*VLOOKUP(AH441,$P$34:$W$43,8))*(1-$Y$25)*T435*VLOOKUP(AH441,P430:T439,5)</f>
        <v>5.5747701754942699E-4</v>
      </c>
      <c r="AI447" s="87">
        <f>SQRT($W$39*VLOOKUP(AI441,$P$34:$W$43,8))*(1-$Z$25)*T435*VLOOKUP(AI441,P430:T439,5)</f>
        <v>8.9714997254426731E-4</v>
      </c>
      <c r="AJ447" s="89">
        <f>$X$39*T435</f>
        <v>7.8057265080706547E-7</v>
      </c>
      <c r="AK447" s="59" t="s">
        <v>572</v>
      </c>
      <c r="AL447" s="60">
        <f>-1*AL442*AL443+AL443^2+AL443^3</f>
        <v>-3.044996372307731E-2</v>
      </c>
      <c r="AM447" s="61"/>
      <c r="AN447" s="66" t="s">
        <v>586</v>
      </c>
      <c r="AO447" s="61" t="e">
        <f>SQRT(1-AO446)/SQRT(AO446)*AL449/ABS(AL449)</f>
        <v>#NUM!</v>
      </c>
      <c r="AP447" s="61"/>
      <c r="AQ447" s="50"/>
      <c r="AR447" s="65"/>
      <c r="AS447" s="65"/>
      <c r="AT447" s="65" t="s">
        <v>589</v>
      </c>
      <c r="AU447" s="61">
        <f>AU442</f>
        <v>0.74780442858816509</v>
      </c>
      <c r="AV447" s="81"/>
      <c r="AW447" s="59">
        <v>6</v>
      </c>
      <c r="AX447" s="61">
        <f t="shared" si="72"/>
        <v>0.31801295394703216</v>
      </c>
      <c r="AY447" s="61">
        <f>SUMPRODUCT(T430:T439,$BC$34:$BC$43)</f>
        <v>1.2544844652440714</v>
      </c>
      <c r="AZ447" s="68">
        <f>IF($AA$12,EXP((AX447/AL443)*(AU447-1)-LN(AU447-AL443)-AL442*(2*AY447/AL442-AX447/AL443)*LN((AU447+2.41421536*AL443)/(AU447-0.41421536*AL443))/(AL443*2.82842713)      ),1)</f>
        <v>0.15450696410761239</v>
      </c>
    </row>
    <row r="448" spans="16:52" x14ac:dyDescent="0.25">
      <c r="P448" s="78">
        <v>7</v>
      </c>
      <c r="Q448" s="60"/>
      <c r="R448" s="60"/>
      <c r="S448" s="60">
        <f>$Z$13*$BJ$40/AZ448</f>
        <v>0.39262016141621736</v>
      </c>
      <c r="T448" s="61">
        <f>S448/S452</f>
        <v>0.39263001863737246</v>
      </c>
      <c r="U448" s="62"/>
      <c r="V448" s="62"/>
      <c r="W448" s="60"/>
      <c r="X448" s="63"/>
      <c r="Y448" s="61"/>
      <c r="Z448" s="86">
        <f>SQRT($W$40*VLOOKUP(Z441,$P$34:$W$43,8))*(1-$Q$26)*T436*VLOOKUP(Z441,P430:T439,5)</f>
        <v>1.0202200380866127E-2</v>
      </c>
      <c r="AA448" s="60">
        <f>SQRT($W$40*VLOOKUP(AA441,$P$34:$W$43,8))*(1-$R$26)*T436*VLOOKUP(AA441,P430:T439,5)</f>
        <v>6.4227893355569259E-3</v>
      </c>
      <c r="AB448" s="60">
        <f>SQRT($W$40*VLOOKUP(AB441,$P$34:$W$43,8))*(1-$S$26)*T436*VLOOKUP(AB441,P430:T439,5)</f>
        <v>3.800385274946045E-3</v>
      </c>
      <c r="AC448" s="60">
        <f>SQRT($W$40*VLOOKUP(AC441,$P$34:$W$43,8))*(1-$T$26)*T436*VLOOKUP(AC441,P430:T439,5)</f>
        <v>2.6404956442159714E-3</v>
      </c>
      <c r="AD448" s="60">
        <f>SQRT($W$40*VLOOKUP(AD441,$P$34:$W$43,8))*(1-$U$26)*T436*VLOOKUP(AD441,P430:T439,5)</f>
        <v>2.5272405867481479E-3</v>
      </c>
      <c r="AE448" s="60">
        <f>SQRT($W$40*VLOOKUP(AE441,$P$34:$W$43,8))*(1-$V$26)*T436*VLOOKUP(AE441,P430:T439,5)</f>
        <v>1.6642917050010105E-3</v>
      </c>
      <c r="AF448" s="60">
        <f>SQRT($W$40*VLOOKUP(AF441,$P$34:$W$43,8))*(1-$W$26)*T436*VLOOKUP(AF441,P430:T439,5)</f>
        <v>1.3609987021542942E-2</v>
      </c>
      <c r="AG448" s="60">
        <f>SQRT($W$40*VLOOKUP(AG441,$P$34:$W$43,8))*(1-$X$26)*T436*VLOOKUP(AG441,P430:T439,5)</f>
        <v>8.4615504084150084E-3</v>
      </c>
      <c r="AH448" s="60">
        <f>SQRT($W$40*VLOOKUP(AH441,$P$34:$W$43,8))*(1-$Y$26)*T436*VLOOKUP(AH441,P430:T439,5)</f>
        <v>3.9656003981798933E-3</v>
      </c>
      <c r="AI448" s="87">
        <f>SQRT($W$40*VLOOKUP(AI441,$P$34:$W$43,8))*(1-$Z$26)*T436*VLOOKUP(AI441,P430:T439,5)</f>
        <v>6.6414777587976764E-3</v>
      </c>
      <c r="AJ448" s="89">
        <f>$X$40*T436</f>
        <v>9.4426872068589149E-6</v>
      </c>
      <c r="AK448" s="82"/>
      <c r="AL448" s="65"/>
      <c r="AM448" s="61"/>
      <c r="AN448" s="66" t="s">
        <v>587</v>
      </c>
      <c r="AO448" s="61" t="e">
        <f>IF(ATAN(AO447)&lt;0,ATAN(AO447)+PI(),ATAN(AO447))</f>
        <v>#NUM!</v>
      </c>
      <c r="AP448" s="61"/>
      <c r="AQ448" s="50"/>
      <c r="AR448" s="65"/>
      <c r="AS448" s="65"/>
      <c r="AT448" s="65"/>
      <c r="AU448" s="65"/>
      <c r="AV448" s="81"/>
      <c r="AW448" s="59">
        <v>7</v>
      </c>
      <c r="AX448" s="61">
        <f t="shared" si="72"/>
        <v>8.4952370925032716E-2</v>
      </c>
      <c r="AY448" s="61">
        <f>SUMPRODUCT(T430:T439,$BD$34:$BD$43)</f>
        <v>0.22122964426610414</v>
      </c>
      <c r="AZ448" s="68">
        <f>IF($AA$13,EXP((AX448/AL443)*(AU447-1)-LN(AU447-AL443)-AL442*(2*AY448/AL442-AX448/AL443)*LN((AU447+2.41421536*AL443)/(AU447-0.41421536*AL443))/(AL443*2.82842713)      ),1)</f>
        <v>1.1029635903067243</v>
      </c>
    </row>
    <row r="449" spans="16:52" x14ac:dyDescent="0.25">
      <c r="P449" s="78">
        <v>8</v>
      </c>
      <c r="Q449" s="60"/>
      <c r="R449" s="60"/>
      <c r="S449" s="60">
        <f>$Z$14*$BJ$41/AZ449</f>
        <v>0.11180146388760367</v>
      </c>
      <c r="T449" s="61">
        <f>S449/S452</f>
        <v>0.11180427080345595</v>
      </c>
      <c r="U449" s="62"/>
      <c r="V449" s="62"/>
      <c r="W449" s="60"/>
      <c r="X449" s="63"/>
      <c r="Y449" s="61"/>
      <c r="Z449" s="86">
        <f>SQRT($W$41*VLOOKUP(Z441,$P$34:$W$43,8))*(1-$Q$27)*T437*VLOOKUP(Z441,P430:T439,5)</f>
        <v>5.8454755867932305E-3</v>
      </c>
      <c r="AA449" s="60">
        <f>SQRT($W$41*VLOOKUP(AA441,$P$34:$W$43,8))*(1-$R$27)*T437*VLOOKUP(AA441,P430:T439,5)</f>
        <v>3.5923386443572408E-3</v>
      </c>
      <c r="AB449" s="60">
        <f>SQRT($W$41*VLOOKUP(AB441,$P$34:$W$43,8))*(1-$S$27)*T437*VLOOKUP(AB441,P430:T439,5)</f>
        <v>2.2244737190098432E-3</v>
      </c>
      <c r="AC449" s="60">
        <f>SQRT($W$41*VLOOKUP(AC441,$P$34:$W$43,8))*(1-$T$27)*T437*VLOOKUP(AC441,P430:T439,5)</f>
        <v>1.5206795537054036E-3</v>
      </c>
      <c r="AD449" s="60">
        <f>SQRT($W$41*VLOOKUP(AD441,$P$34:$W$43,8))*(1-$U$27)*T437*VLOOKUP(AD441,P430:T439,5)</f>
        <v>1.5161891066258811E-3</v>
      </c>
      <c r="AE449" s="60">
        <f>SQRT($W$41*VLOOKUP(AE441,$P$34:$W$43,8))*(1-$V$27)*T437*VLOOKUP(AE441,P430:T439,5)</f>
        <v>9.021133557503959E-4</v>
      </c>
      <c r="AF449" s="60">
        <f>SQRT($W$41*VLOOKUP(AF441,$P$34:$W$43,8))*(1-$W$27)*T437*VLOOKUP(AF441,P430:T439,5)</f>
        <v>8.4615504084150084E-3</v>
      </c>
      <c r="AG449" s="60">
        <f>SQRT($W$41*VLOOKUP(AG441,$P$34:$W$43,8))*(1-$X$27)*T437*VLOOKUP(AG441,P430:T439,5)</f>
        <v>5.0862801256151211E-3</v>
      </c>
      <c r="AH449" s="60">
        <f>SQRT($W$41*VLOOKUP(AH441,$P$34:$W$43,8))*(1-$Y$27)*T437*VLOOKUP(AH441,P430:T439,5)</f>
        <v>2.6577703083065858E-3</v>
      </c>
      <c r="AI449" s="87">
        <f>SQRT($W$41*VLOOKUP(AI441,$P$34:$W$43,8))*(1-$Z$27)*T437*VLOOKUP(AI441,P430:T439,5)</f>
        <v>4.1950744423924838E-3</v>
      </c>
      <c r="AJ449" s="89">
        <f>$X$41*T437</f>
        <v>2.9825228462922216E-6</v>
      </c>
      <c r="AK449" s="59" t="s">
        <v>582</v>
      </c>
      <c r="AL449" s="61">
        <f>AL445*AL446/6-AL447/2-AL445^3/27</f>
        <v>1.9456971300181213E-2</v>
      </c>
      <c r="AM449" s="61"/>
      <c r="AN449" s="66" t="s">
        <v>573</v>
      </c>
      <c r="AO449" s="61" t="e">
        <f>2*SQRT(AL450)*COS(AO448/3)-AL445/3</f>
        <v>#NUM!</v>
      </c>
      <c r="AP449" s="69" t="e">
        <f>AO449^3+AL445*AO449^2+AL446*AO449+AL447</f>
        <v>#NUM!</v>
      </c>
      <c r="AQ449" s="50"/>
      <c r="AR449" s="65"/>
      <c r="AS449" s="65"/>
      <c r="AT449" s="65"/>
      <c r="AU449" s="65"/>
      <c r="AV449" s="81"/>
      <c r="AW449" s="59">
        <v>8</v>
      </c>
      <c r="AX449" s="61">
        <f t="shared" si="72"/>
        <v>9.4229912225680806E-2</v>
      </c>
      <c r="AY449" s="61">
        <f>SUMPRODUCT(T430:T439,$BE$34:$BE$43)</f>
        <v>0.46666637063675209</v>
      </c>
      <c r="AZ449" s="68">
        <f>IF($AA$14,EXP((AX449/AL443)*(AU447-1)-LN(AU447-AL443)-AL442*(2*AY449/AL442-AX449/AL443)*LN((AU447+2.41421536*AL443)/(AU447-0.41421536*AL443))/(AL443*2.82842713)      ),1)</f>
        <v>0.62966481988849721</v>
      </c>
    </row>
    <row r="450" spans="16:52" x14ac:dyDescent="0.25">
      <c r="P450" s="78">
        <v>9</v>
      </c>
      <c r="Q450" s="60"/>
      <c r="R450" s="60"/>
      <c r="S450" s="60">
        <f>$Z$15*$BJ$42/AZ450</f>
        <v>5.5503225319860225E-2</v>
      </c>
      <c r="T450" s="61">
        <f>S450/S452</f>
        <v>5.5504618797884445E-2</v>
      </c>
      <c r="U450" s="62"/>
      <c r="V450" s="62" t="s">
        <v>592</v>
      </c>
      <c r="W450" s="60"/>
      <c r="X450" s="63"/>
      <c r="Y450" s="61"/>
      <c r="Z450" s="86">
        <f>SQRT($W$42*VLOOKUP(Z441,$P$34:$W$43,8))*(1-$Q$28)*T438*VLOOKUP(Z441,P430:T439,5)</f>
        <v>3.4135281607784772E-3</v>
      </c>
      <c r="AA450" s="60">
        <f>SQRT($W$42*VLOOKUP(AA441,$P$34:$W$43,8))*(1-$R$28)*T438*VLOOKUP(AA441,P430:T439,5)</f>
        <v>2.1968818292347489E-3</v>
      </c>
      <c r="AB450" s="60">
        <f>SQRT($W$42*VLOOKUP(AB441,$P$34:$W$43,8))*(1-$S$28)*T438*VLOOKUP(AB441,P430:T439,5)</f>
        <v>1.3411725673761928E-3</v>
      </c>
      <c r="AC450" s="60">
        <f>SQRT($W$42*VLOOKUP(AC441,$P$34:$W$43,8))*(1-$T$28)*T438*VLOOKUP(AC441,P430:T439,5)</f>
        <v>1.0157591685622412E-3</v>
      </c>
      <c r="AD450" s="60">
        <f>SQRT($W$42*VLOOKUP(AD441,$P$34:$W$43,8))*(1-$U$28)*T438*VLOOKUP(AD441,P430:T439,5)</f>
        <v>9.5017394656336904E-4</v>
      </c>
      <c r="AE450" s="60">
        <f>SQRT($W$42*VLOOKUP(AE441,$P$34:$W$43,8))*(1-$V$28)*T438*VLOOKUP(AE441,P430:T439,5)</f>
        <v>5.574770175494271E-4</v>
      </c>
      <c r="AF450" s="60">
        <f>SQRT($W$42*VLOOKUP(AF441,$P$34:$W$43,8))*(1-$W$28)*T438*VLOOKUP(AF441,P430:T439,5)</f>
        <v>3.9656003981798933E-3</v>
      </c>
      <c r="AG450" s="60">
        <f>SQRT($W$42*VLOOKUP(AG441,$P$34:$W$43,8))*(1-$X$28)*T438*VLOOKUP(AG441,P430:T439,5)</f>
        <v>2.6577703083065858E-3</v>
      </c>
      <c r="AH450" s="60">
        <f>SQRT($W$42*VLOOKUP(AH441,$P$34:$W$43,8))*(1-$Y$28)*T438*VLOOKUP(AH441,P430:T439,5)</f>
        <v>1.7046842833869302E-3</v>
      </c>
      <c r="AI450" s="87">
        <f>SQRT($W$42*VLOOKUP(AI441,$P$34:$W$43,8))*(1-$Z$28)*T438*VLOOKUP(AI441,P430:T439,5)</f>
        <v>2.5705237939317015E-3</v>
      </c>
      <c r="AJ450" s="89">
        <f>$X$42*T438</f>
        <v>1.4993386260452126E-6</v>
      </c>
      <c r="AK450" s="59" t="s">
        <v>558</v>
      </c>
      <c r="AL450" s="61">
        <f>AL445^2/9-AL446/3</f>
        <v>3.892289885189406E-2</v>
      </c>
      <c r="AM450" s="61"/>
      <c r="AN450" s="66" t="s">
        <v>574</v>
      </c>
      <c r="AO450" s="61" t="e">
        <f>2*SQRT(AL450)*COS((AO448+2*PI())/3)-AL445/3</f>
        <v>#NUM!</v>
      </c>
      <c r="AP450" s="69" t="e">
        <f>AO450^3+AO450^2*AL445+AO450*AL446+AL447</f>
        <v>#NUM!</v>
      </c>
      <c r="AQ450" s="50"/>
      <c r="AR450" s="65"/>
      <c r="AS450" s="50"/>
      <c r="AT450" s="65"/>
      <c r="AU450" s="65"/>
      <c r="AV450" s="81"/>
      <c r="AW450" s="59">
        <v>9</v>
      </c>
      <c r="AX450" s="61">
        <f t="shared" si="72"/>
        <v>9.5418812217132221E-2</v>
      </c>
      <c r="AY450" s="61">
        <f>SUMPRODUCT(T430:T439,$BF$34:$BF$43)</f>
        <v>0.53195754700978082</v>
      </c>
      <c r="AZ450" s="68">
        <f>IF($AA$15,EXP((AX450/AL443)*(AU447-1)-LN(AU447-AL443)-AL442*(2*AY450/AL442-AX450/AL443)*LN((AU447+2.41421536*AL443)/(AU447-0.41421536*AL443))/(AL443*2.82842713)      ),1)</f>
        <v>0.54102454676135203</v>
      </c>
    </row>
    <row r="451" spans="16:52" x14ac:dyDescent="0.25">
      <c r="P451" s="78">
        <v>10</v>
      </c>
      <c r="Q451" s="60"/>
      <c r="R451" s="60"/>
      <c r="S451" s="60">
        <f>$Z$16*$BJ$43/AZ451</f>
        <v>8.8838044121128029E-2</v>
      </c>
      <c r="T451" s="61">
        <f>S451/S452</f>
        <v>8.8840274511551007E-2</v>
      </c>
      <c r="U451" s="62"/>
      <c r="V451" s="96">
        <f>ABS(S440-S452)</f>
        <v>3.3306690738754696E-16</v>
      </c>
      <c r="W451" s="60"/>
      <c r="X451" s="63"/>
      <c r="Y451" s="61"/>
      <c r="Z451" s="86">
        <f>SQRT($W$43*VLOOKUP(Z441,$P$34:$W$43,8))*(1-$Q$29)*T439*VLOOKUP(Z441,P430:T439,5)</f>
        <v>5.4985289690021649E-3</v>
      </c>
      <c r="AA451" s="60">
        <f>SQRT($W$43*VLOOKUP(AA441,$P$34:$W$43,8))*(1-$R$29)*T439*VLOOKUP(AA441,P430:T439,5)</f>
        <v>3.581579640736918E-3</v>
      </c>
      <c r="AB451" s="60">
        <f>SQRT($W$43*VLOOKUP(AB441,$P$34:$W$43,8))*(1-$S$29)*T439*VLOOKUP(AB441,P430:T439,5)</f>
        <v>2.2170335481956995E-3</v>
      </c>
      <c r="AC451" s="60">
        <f>SQRT($W$43*VLOOKUP(AC441,$P$34:$W$43,8))*(1-$T$29)*T439*VLOOKUP(AC441,P430:T439,5)</f>
        <v>1.3904603227091344E-3</v>
      </c>
      <c r="AD451" s="60">
        <f>SQRT($W$43*VLOOKUP(AD441,$P$34:$W$43,8))*(1-$U$29)*T439*VLOOKUP(AD441,P430:T439,5)</f>
        <v>1.5040774911421406E-3</v>
      </c>
      <c r="AE451" s="60">
        <f>SQRT($W$43*VLOOKUP(AE441,$P$34:$W$43,8))*(1-$V$29)*T439*VLOOKUP(AE441,P430:T439,5)</f>
        <v>8.9714997254426742E-4</v>
      </c>
      <c r="AF451" s="60">
        <f>SQRT($W$43*VLOOKUP(AF441,$P$34:$W$43,8))*(1-$W$29)*T439*VLOOKUP(AF441,P430:T439,5)</f>
        <v>6.6414777587976755E-3</v>
      </c>
      <c r="AG451" s="60">
        <f>SQRT($W$43*VLOOKUP(AG441,$P$34:$W$43,8))*(1-$X$29)*T439*VLOOKUP(AG441,P430:T439,5)</f>
        <v>4.1950744423924846E-3</v>
      </c>
      <c r="AH451" s="60">
        <f>SQRT($W$43*VLOOKUP(AH441,$P$34:$W$43,8))*(1-$Y$29)*T439*VLOOKUP(AH441,P430:T439,5)</f>
        <v>2.5705237939317015E-3</v>
      </c>
      <c r="AI451" s="87">
        <f>SQRT($W$43*VLOOKUP(AI441,$P$34:$W$43,8))*(1-$Z$29)*T439*VLOOKUP(AI441,P430:T439,5)</f>
        <v>3.8761386137970478E-3</v>
      </c>
      <c r="AJ451" s="89">
        <f>$X$43*T439</f>
        <v>3.222669365302881E-6</v>
      </c>
      <c r="AK451" s="59" t="s">
        <v>72</v>
      </c>
      <c r="AL451" s="63">
        <f>AL449^2-AL450^3</f>
        <v>3.196058496565337E-4</v>
      </c>
      <c r="AM451" s="61"/>
      <c r="AN451" s="66" t="s">
        <v>575</v>
      </c>
      <c r="AO451" s="61" t="e">
        <f>2*SQRT(AL450)*COS((AO448+4*PI())/3)-AL445/3</f>
        <v>#NUM!</v>
      </c>
      <c r="AP451" s="69" t="e">
        <f>AO451^3+AO451^2*AL445+AL446*AO451+AL447</f>
        <v>#NUM!</v>
      </c>
      <c r="AQ451" s="50"/>
      <c r="AR451" s="65"/>
      <c r="AS451" s="50"/>
      <c r="AT451" s="65"/>
      <c r="AU451" s="65"/>
      <c r="AV451" s="81"/>
      <c r="AW451" s="59">
        <v>10</v>
      </c>
      <c r="AX451" s="61">
        <f t="shared" si="72"/>
        <v>0.12813543860615031</v>
      </c>
      <c r="AY451" s="61">
        <f>SUMPRODUCT(T430:T439,$BG$34:$BG$43)</f>
        <v>0.52807933080985803</v>
      </c>
      <c r="AZ451" s="68">
        <f>IF($AA$16,EXP((AX451/AL443)*(AU447-1)-LN(AU447-AL443)-AL442*(2*AY451/AL442-AX451/AL443)*LN((AU447+2.41421536*AL443)/(AU447-0.41421536*AL443))/(AL443*2.82842713)      ),1)</f>
        <v>0.58355083296299881</v>
      </c>
    </row>
    <row r="452" spans="16:52" x14ac:dyDescent="0.25">
      <c r="P452" s="79"/>
      <c r="Q452" s="71"/>
      <c r="R452" s="71"/>
      <c r="S452" s="94">
        <f>SUM(S442:S451)</f>
        <v>0.99997489437718157</v>
      </c>
      <c r="T452" s="72">
        <f>SUM(T442:T451)</f>
        <v>1.0000000000000002</v>
      </c>
      <c r="U452" s="73"/>
      <c r="V452" s="73"/>
      <c r="W452" s="73"/>
      <c r="X452" s="73"/>
      <c r="Y452" s="73"/>
      <c r="Z452" s="70"/>
      <c r="AA452" s="73"/>
      <c r="AB452" s="73"/>
      <c r="AC452" s="73"/>
      <c r="AD452" s="73"/>
      <c r="AE452" s="73"/>
      <c r="AF452" s="73"/>
      <c r="AG452" s="73"/>
      <c r="AH452" s="73"/>
      <c r="AI452" s="88">
        <f>SUM(Z442:AI451)</f>
        <v>0.27651787661413157</v>
      </c>
      <c r="AJ452" s="91">
        <f>SUM(AJ442:AJ451)</f>
        <v>3.0752912319735179E-5</v>
      </c>
      <c r="AK452" s="70"/>
      <c r="AL452" s="73"/>
      <c r="AM452" s="74"/>
      <c r="AN452" s="75"/>
      <c r="AO452" s="74"/>
      <c r="AP452" s="74"/>
      <c r="AQ452" s="76"/>
      <c r="AR452" s="73"/>
      <c r="AS452" s="76"/>
      <c r="AT452" s="73"/>
      <c r="AU452" s="73"/>
      <c r="AV452" s="80"/>
      <c r="AW452" s="70"/>
      <c r="AX452" s="73"/>
      <c r="AY452" s="73"/>
      <c r="AZ452" s="80"/>
    </row>
    <row r="453" spans="16:52" x14ac:dyDescent="0.25">
      <c r="P453" s="92">
        <f>P441+1</f>
        <v>35</v>
      </c>
      <c r="Q453" s="55"/>
      <c r="R453" s="55"/>
      <c r="S453" s="55"/>
      <c r="T453" s="55" t="s">
        <v>560</v>
      </c>
      <c r="U453" s="56"/>
      <c r="V453" s="56"/>
      <c r="W453" s="57"/>
      <c r="X453" s="57"/>
      <c r="Y453" s="57"/>
      <c r="Z453" s="54">
        <v>1</v>
      </c>
      <c r="AA453" s="55">
        <v>2</v>
      </c>
      <c r="AB453" s="55">
        <v>3</v>
      </c>
      <c r="AC453" s="55">
        <v>4</v>
      </c>
      <c r="AD453" s="55">
        <v>5</v>
      </c>
      <c r="AE453" s="55">
        <v>6</v>
      </c>
      <c r="AF453" s="55">
        <v>7</v>
      </c>
      <c r="AG453" s="55">
        <v>8</v>
      </c>
      <c r="AH453" s="55">
        <v>9</v>
      </c>
      <c r="AI453" s="58">
        <v>10</v>
      </c>
      <c r="AJ453" s="90"/>
      <c r="AK453" s="54"/>
      <c r="AL453" s="55"/>
      <c r="AM453" s="55"/>
      <c r="AN453" s="55"/>
      <c r="AO453" s="55"/>
      <c r="AP453" s="55"/>
      <c r="AQ453" s="55"/>
      <c r="AR453" s="55"/>
      <c r="AS453" s="55"/>
      <c r="AT453" s="55"/>
      <c r="AU453" s="55"/>
      <c r="AV453" s="58"/>
      <c r="AW453" s="54"/>
      <c r="AX453" s="55" t="s">
        <v>565</v>
      </c>
      <c r="AY453" s="55" t="s">
        <v>577</v>
      </c>
      <c r="AZ453" s="58" t="s">
        <v>590</v>
      </c>
    </row>
    <row r="454" spans="16:52" x14ac:dyDescent="0.25">
      <c r="P454" s="78">
        <v>1</v>
      </c>
      <c r="Q454" s="60"/>
      <c r="R454" s="60"/>
      <c r="S454" s="60">
        <f>$Z$7*$BJ$34/AZ454</f>
        <v>0.19915684959312488</v>
      </c>
      <c r="T454" s="61">
        <f>S454/S464</f>
        <v>0.19916184967540268</v>
      </c>
      <c r="U454" s="62"/>
      <c r="V454" s="62"/>
      <c r="W454" s="60"/>
      <c r="X454" s="63"/>
      <c r="Y454" s="61"/>
      <c r="Z454" s="86">
        <f>SQRT($W$34*VLOOKUP(Z453,$P$34:$W$43,8))*(1-$Q$20)*T442*VLOOKUP(Z453,P442:T451,5)</f>
        <v>8.1465190158658933E-3</v>
      </c>
      <c r="AA454" s="60">
        <f>SQRT($W$34*VLOOKUP(AA453,$P$34:$W$43,8))*(1-$R$20)*T442*VLOOKUP(AA453,P442:T451,5)</f>
        <v>5.2525624534907368E-3</v>
      </c>
      <c r="AB454" s="60">
        <f>SQRT($W$34*VLOOKUP(AB453,$P$34:$W$43,8))*(1-$S$20)*T442*VLOOKUP(AB453,P442:T451,5)</f>
        <v>3.169097260152509E-3</v>
      </c>
      <c r="AC454" s="60">
        <f>SQRT($W$34*VLOOKUP(AC453,$P$34:$W$43,8))*(1-$T$20)*T442*VLOOKUP(AC453,P442:T451,5)</f>
        <v>2.1909876952242021E-3</v>
      </c>
      <c r="AD454" s="60">
        <f>SQRT($W$34*VLOOKUP(AD453,$P$34:$W$43,8))*(1-$U$20)*T442*VLOOKUP(AD453,P442:T451,5)</f>
        <v>2.1246816906187794E-3</v>
      </c>
      <c r="AE454" s="60">
        <f>SQRT($W$34*VLOOKUP(AE453,$P$34:$W$43,8))*(1-$V$20)*T442*VLOOKUP(AE453,P442:T451,5)</f>
        <v>1.2707086901847802E-3</v>
      </c>
      <c r="AF454" s="60">
        <f>SQRT($W$34*VLOOKUP(AF453,$P$34:$W$43,8))*(1-$W$20)*T442*VLOOKUP(AF453,P442:T451,5)</f>
        <v>1.0202200380865329E-2</v>
      </c>
      <c r="AG454" s="60">
        <f>SQRT($W$34*VLOOKUP(AG453,$P$34:$W$43,8))*(1-$X$20)*T442*VLOOKUP(AG453,P442:T451,5)</f>
        <v>5.8454755867932496E-3</v>
      </c>
      <c r="AH454" s="60">
        <f>SQRT($W$34*VLOOKUP(AH453,$P$34:$W$43,8))*(1-$Y$20)*T442*VLOOKUP(AH453,P442:T451,5)</f>
        <v>3.413528160778639E-3</v>
      </c>
      <c r="AI454" s="87">
        <f>SQRT($W$34*VLOOKUP(AI453,$P$34:$W$43,8))*(1-$Z$20)*T442*VLOOKUP(AI453,P442:T451,5)</f>
        <v>5.4985289690023288E-3</v>
      </c>
      <c r="AJ454" s="89">
        <f>$X$34*T442</f>
        <v>5.3379038868555101E-6</v>
      </c>
      <c r="AK454" s="59" t="s">
        <v>69</v>
      </c>
      <c r="AL454" s="60">
        <f>$Q$44*AI464*100000/($T$3*$AE$9)^2</f>
        <v>0.40073949360932781</v>
      </c>
      <c r="AM454" s="65" t="s">
        <v>583</v>
      </c>
      <c r="AN454" s="66" t="s">
        <v>573</v>
      </c>
      <c r="AO454" s="61">
        <f>(AL461+SQRT(AL463))^(1/3)+(AL461-SQRT(AL463))^(1/3)-AL457/3</f>
        <v>0.74780442858813667</v>
      </c>
      <c r="AP454" s="63">
        <f>AO454^3+AL457*AO454^2+AL458*AO454+AL459</f>
        <v>0</v>
      </c>
      <c r="AQ454" s="65" t="s">
        <v>573</v>
      </c>
      <c r="AR454" s="61">
        <f>IF(AL463&gt;=0,AO454,AO461)</f>
        <v>0.74780442858813667</v>
      </c>
      <c r="AS454" s="61">
        <f>IF(AR454&lt;AR455,AR455,AR454)</f>
        <v>0.74780442858813667</v>
      </c>
      <c r="AT454" s="61">
        <f>AS454</f>
        <v>0.74780442858813667</v>
      </c>
      <c r="AU454" s="67">
        <f>IF(AT454&lt;AT455,AT455,AT454)</f>
        <v>0.74780442858813667</v>
      </c>
      <c r="AV454" s="81"/>
      <c r="AW454" s="59">
        <v>1</v>
      </c>
      <c r="AX454" s="61">
        <f>AX442</f>
        <v>9.4673405543509462E-2</v>
      </c>
      <c r="AY454" s="61">
        <f>SUMPRODUCT(T442:T451,$AX$34:$AX$43)</f>
        <v>0.34283521948927237</v>
      </c>
      <c r="AZ454" s="68">
        <f>IF($AA$7,EXP((AX454/AL455)*(AU459-1)-LN(AU459-AL455)-AL454*(2*AY454/AL454-AX454/AL455)*LN((AU459+2.41421536*AL455)/(AU459-0.41421536*AL455))/(AL455*2.82842713)      ),1)</f>
        <v>0.84423499280669501</v>
      </c>
    </row>
    <row r="455" spans="16:52" x14ac:dyDescent="0.25">
      <c r="P455" s="78">
        <v>2</v>
      </c>
      <c r="Q455" s="60"/>
      <c r="R455" s="60"/>
      <c r="S455" s="60">
        <f>$Z$8*$BJ$35/AZ455</f>
        <v>7.3921926708095276E-2</v>
      </c>
      <c r="T455" s="61">
        <f>S455/S464</f>
        <v>7.3923782610698818E-2</v>
      </c>
      <c r="U455" s="62"/>
      <c r="V455" s="62"/>
      <c r="W455" s="60"/>
      <c r="X455" s="63"/>
      <c r="Y455" s="61"/>
      <c r="Z455" s="86">
        <f>SQRT($W$35*VLOOKUP(Z453,$P$34:$W$43,8))*(1-$Q$21)*T443*VLOOKUP(Z453,P442:T451,5)</f>
        <v>5.2525624534907368E-3</v>
      </c>
      <c r="AA455" s="60">
        <f>SQRT($W$35*VLOOKUP(AA453,$P$34:$W$43,8))*(1-$R$21)*T443*VLOOKUP(AA453,P442:T451,5)</f>
        <v>3.369108316101915E-3</v>
      </c>
      <c r="AB455" s="60">
        <f>SQRT($W$35*VLOOKUP(AB453,$P$34:$W$43,8))*(1-$S$21)*T443*VLOOKUP(AB453,P442:T451,5)</f>
        <v>2.0646769777877107E-3</v>
      </c>
      <c r="AC455" s="60">
        <f>SQRT($W$35*VLOOKUP(AC453,$P$34:$W$43,8))*(1-$T$21)*T443*VLOOKUP(AC453,P442:T451,5)</f>
        <v>1.2909062095095925E-3</v>
      </c>
      <c r="AD455" s="60">
        <f>SQRT($W$35*VLOOKUP(AD453,$P$34:$W$43,8))*(1-$U$21)*T443*VLOOKUP(AD453,P442:T451,5)</f>
        <v>1.4116535276608847E-3</v>
      </c>
      <c r="AE455" s="60">
        <f>SQRT($W$35*VLOOKUP(AE453,$P$34:$W$43,8))*(1-$V$21)*T443*VLOOKUP(AE453,P442:T451,5)</f>
        <v>8.2989301265894513E-4</v>
      </c>
      <c r="AF455" s="60">
        <f>SQRT($W$35*VLOOKUP(AF453,$P$34:$W$43,8))*(1-$W$21)*T443*VLOOKUP(AF453,P442:T451,5)</f>
        <v>6.4227893355569207E-3</v>
      </c>
      <c r="AG455" s="60">
        <f>SQRT($W$35*VLOOKUP(AG453,$P$34:$W$43,8))*(1-$X$21)*T443*VLOOKUP(AG453,P442:T451,5)</f>
        <v>3.5923386443575313E-3</v>
      </c>
      <c r="AH455" s="60">
        <f>SQRT($W$35*VLOOKUP(AH453,$P$34:$W$43,8))*(1-$Y$21)*T443*VLOOKUP(AH453,P442:T451,5)</f>
        <v>2.1968818292350234E-3</v>
      </c>
      <c r="AI455" s="87">
        <f>SQRT($W$35*VLOOKUP(AI453,$P$34:$W$43,8))*(1-$Z$21)*T443*VLOOKUP(AI453,P442:T451,5)</f>
        <v>3.5815796407373027E-3</v>
      </c>
      <c r="AJ455" s="89">
        <f>$X$35*T443</f>
        <v>2.9902240553847926E-6</v>
      </c>
      <c r="AK455" s="59" t="s">
        <v>65</v>
      </c>
      <c r="AL455" s="60">
        <f>AJ464*$Q$44*100000/($T$3*$AE$9)</f>
        <v>0.10862996784093429</v>
      </c>
      <c r="AM455" s="61"/>
      <c r="AN455" s="66" t="s">
        <v>574</v>
      </c>
      <c r="AO455" s="66" t="e">
        <f>1/0</f>
        <v>#DIV/0!</v>
      </c>
      <c r="AP455" s="61"/>
      <c r="AQ455" s="65" t="s">
        <v>574</v>
      </c>
      <c r="AR455" s="66">
        <f>IF(AL463&gt;=0,0,AO462)</f>
        <v>0</v>
      </c>
      <c r="AS455" s="61">
        <f>IF(AR454&lt;AR455,AR454,AR455)</f>
        <v>0</v>
      </c>
      <c r="AT455" s="61">
        <f>IF(AS455&lt;AS456,AS456,AS455)</f>
        <v>0</v>
      </c>
      <c r="AU455" s="67">
        <f>IF(AT454&lt;AT455,AT454,AT455)</f>
        <v>0</v>
      </c>
      <c r="AV455" s="81"/>
      <c r="AW455" s="59">
        <v>2</v>
      </c>
      <c r="AX455" s="61">
        <f t="shared" ref="AX455:AX463" si="73">AX443</f>
        <v>0.14288378647094405</v>
      </c>
      <c r="AY455" s="61">
        <f>SUMPRODUCT(T442:T451,$AY$34:$AY$43)</f>
        <v>0.58837651708640581</v>
      </c>
      <c r="AZ455" s="68">
        <f>IF($AA$8,EXP((AX455/AL455)*(AU459-1)-LN(AU459-AL455)-AL454*(2*AY455/AL454-AX455/AL455)*LN((AU459+2.41421536*AL455)/(AU459-0.41421536*AL455))/(AL455*2.82842713)      ),1)</f>
        <v>0.52152857782630357</v>
      </c>
    </row>
    <row r="456" spans="16:52" x14ac:dyDescent="0.25">
      <c r="P456" s="78">
        <v>3</v>
      </c>
      <c r="Q456" s="60"/>
      <c r="R456" s="60"/>
      <c r="S456" s="60">
        <f>$Z$9*$BJ$36/AZ456</f>
        <v>3.3102124264393469E-2</v>
      </c>
      <c r="T456" s="61">
        <f>S456/S464</f>
        <v>3.3102955334704282E-2</v>
      </c>
      <c r="U456" s="62"/>
      <c r="V456" s="62"/>
      <c r="W456" s="60"/>
      <c r="X456" s="63"/>
      <c r="Y456" s="61"/>
      <c r="Z456" s="86">
        <f>SQRT($W$36*VLOOKUP(Z453,$P$34:$W$43,8))*(1-$Q$22)*T444*VLOOKUP(Z453,P442:T451,5)</f>
        <v>3.1690972601525094E-3</v>
      </c>
      <c r="AA456" s="60">
        <f>SQRT($W$36*VLOOKUP(AA453,$P$34:$W$43,8))*(1-$R$22)*T444*VLOOKUP(AA453,P442:T451,5)</f>
        <v>2.0646769777877107E-3</v>
      </c>
      <c r="AB456" s="60">
        <f>SQRT($W$36*VLOOKUP(AB453,$P$34:$W$43,8))*(1-$S$22)*T444*VLOOKUP(AB453,P442:T451,5)</f>
        <v>1.2680758464959918E-3</v>
      </c>
      <c r="AC456" s="60">
        <f>SQRT($W$36*VLOOKUP(AC453,$P$34:$W$43,8))*(1-$T$22)*T444*VLOOKUP(AC453,P442:T451,5)</f>
        <v>8.7318415444449934E-4</v>
      </c>
      <c r="AD456" s="60">
        <f>SQRT($W$36*VLOOKUP(AD453,$P$34:$W$43,8))*(1-$U$22)*T444*VLOOKUP(AD453,P442:T451,5)</f>
        <v>8.6699687389697733E-4</v>
      </c>
      <c r="AE456" s="60">
        <f>SQRT($W$36*VLOOKUP(AE453,$P$34:$W$43,8))*(1-$V$22)*T444*VLOOKUP(AE453,P442:T451,5)</f>
        <v>4.9944162745711729E-4</v>
      </c>
      <c r="AF456" s="60">
        <f>SQRT($W$36*VLOOKUP(AF453,$P$34:$W$43,8))*(1-$W$22)*T444*VLOOKUP(AF453,P442:T451,5)</f>
        <v>3.8003852749463034E-3</v>
      </c>
      <c r="AG456" s="60">
        <f>SQRT($W$36*VLOOKUP(AG453,$P$34:$W$43,8))*(1-$X$22)*T444*VLOOKUP(AG453,P442:T451,5)</f>
        <v>2.2244737190101763E-3</v>
      </c>
      <c r="AH456" s="60">
        <f>SQRT($W$36*VLOOKUP(AH453,$P$34:$W$43,8))*(1-$Y$22)*T444*VLOOKUP(AH453,P442:T451,5)</f>
        <v>1.3411725673764525E-3</v>
      </c>
      <c r="AI456" s="87">
        <f>SQRT($W$36*VLOOKUP(AI453,$P$34:$W$43,8))*(1-$Z$22)*T444*VLOOKUP(AI453,P442:T451,5)</f>
        <v>2.2170335481960907E-3</v>
      </c>
      <c r="AJ456" s="89">
        <f>$X$36*T444</f>
        <v>1.8651647845717677E-6</v>
      </c>
      <c r="AK456" s="82"/>
      <c r="AL456" s="65"/>
      <c r="AM456" s="61"/>
      <c r="AN456" s="66" t="s">
        <v>575</v>
      </c>
      <c r="AO456" s="66" t="e">
        <f>1/0</f>
        <v>#DIV/0!</v>
      </c>
      <c r="AP456" s="61"/>
      <c r="AQ456" s="65" t="s">
        <v>575</v>
      </c>
      <c r="AR456" s="66">
        <f>IF(AL463&gt;=0,0,AO463)</f>
        <v>0</v>
      </c>
      <c r="AS456" s="61">
        <f>AR456</f>
        <v>0</v>
      </c>
      <c r="AT456" s="61">
        <f>IF(AS455&lt;AS456,AS455,AS456)</f>
        <v>0</v>
      </c>
      <c r="AU456" s="67">
        <f>AT456</f>
        <v>0</v>
      </c>
      <c r="AV456" s="81"/>
      <c r="AW456" s="59">
        <v>3</v>
      </c>
      <c r="AX456" s="61">
        <f t="shared" si="73"/>
        <v>0.1990278447156619</v>
      </c>
      <c r="AY456" s="61">
        <f>SUMPRODUCT(T442:T451,$AZ$34:$AZ$43)</f>
        <v>0.80224162904038909</v>
      </c>
      <c r="AZ456" s="68">
        <f>IF($AA$9,EXP((AX456/AL455)*(AU459-1)-LN(AU459-AL455)-AL454*(2*AY456/AL454-AX456/AL455)*LN((AU459+2.41421536*AL455)/(AU459-0.41421536*AL455))/(AL455*2.82842713)      ),1)</f>
        <v>0.3528374330356126</v>
      </c>
    </row>
    <row r="457" spans="16:52" x14ac:dyDescent="0.25">
      <c r="P457" s="78">
        <v>4</v>
      </c>
      <c r="Q457" s="60"/>
      <c r="R457" s="60"/>
      <c r="S457" s="60">
        <f>$Z$10*$BJ$37/AZ457</f>
        <v>1.8033677980016344E-2</v>
      </c>
      <c r="T457" s="61">
        <f>S457/S464</f>
        <v>1.8034130738100514E-2</v>
      </c>
      <c r="U457" s="62"/>
      <c r="V457" s="62"/>
      <c r="W457" s="60"/>
      <c r="X457" s="63"/>
      <c r="Y457" s="61"/>
      <c r="Z457" s="86">
        <f>SQRT($W$37*VLOOKUP(Z453,$P$34:$W$43,8))*(1-$Q$23)*T445*VLOOKUP(Z453,P442:T451,5)</f>
        <v>2.1909876952242021E-3</v>
      </c>
      <c r="AA457" s="60">
        <f>SQRT($W$37*VLOOKUP(AA453,$P$34:$W$43,8))*(1-$R$23)*T445*VLOOKUP(AA453,P442:T451,5)</f>
        <v>1.2909062095095923E-3</v>
      </c>
      <c r="AB457" s="60">
        <f>SQRT($W$37*VLOOKUP(AB453,$P$34:$W$43,8))*(1-$S$23)*T445*VLOOKUP(AB453,P442:T451,5)</f>
        <v>8.7318415444449945E-4</v>
      </c>
      <c r="AC457" s="60">
        <f>SQRT($W$37*VLOOKUP(AC453,$P$34:$W$43,8))*(1-$T$23)*T445*VLOOKUP(AC453,P442:T451,5)</f>
        <v>6.0525382827410364E-4</v>
      </c>
      <c r="AD457" s="60">
        <f>SQRT($W$37*VLOOKUP(AD453,$P$34:$W$43,8))*(1-$U$23)*T445*VLOOKUP(AD453,P442:T451,5)</f>
        <v>5.9458372556797266E-4</v>
      </c>
      <c r="AE457" s="60">
        <f>SQRT($W$37*VLOOKUP(AE453,$P$34:$W$43,8))*(1-$V$23)*T445*VLOOKUP(AE453,P442:T451,5)</f>
        <v>3.2828055403564871E-4</v>
      </c>
      <c r="AF457" s="60">
        <f>SQRT($W$37*VLOOKUP(AF453,$P$34:$W$43,8))*(1-$W$23)*T445*VLOOKUP(AF453,P442:T451,5)</f>
        <v>2.6404956442162954E-3</v>
      </c>
      <c r="AG457" s="60">
        <f>SQRT($W$37*VLOOKUP(AG453,$P$34:$W$43,8))*(1-$X$23)*T445*VLOOKUP(AG453,P442:T451,5)</f>
        <v>1.5206795537057141E-3</v>
      </c>
      <c r="AH457" s="60">
        <f>SQRT($W$37*VLOOKUP(AH453,$P$34:$W$43,8))*(1-$Y$23)*T445*VLOOKUP(AH453,P442:T451,5)</f>
        <v>1.0157591685624936E-3</v>
      </c>
      <c r="AI457" s="87">
        <f>SQRT($W$37*VLOOKUP(AI453,$P$34:$W$43,8))*(1-$Z$23)*T445*VLOOKUP(AI453,P442:T451,5)</f>
        <v>1.3904603227094553E-3</v>
      </c>
      <c r="AJ457" s="89">
        <f>$X$37*T445</f>
        <v>1.3054335112631697E-6</v>
      </c>
      <c r="AK457" s="59" t="s">
        <v>570</v>
      </c>
      <c r="AL457" s="60">
        <f>AL455-1</f>
        <v>-0.89137003215906574</v>
      </c>
      <c r="AM457" s="61"/>
      <c r="AN457" s="66"/>
      <c r="AO457" s="61"/>
      <c r="AP457" s="61"/>
      <c r="AQ457" s="50"/>
      <c r="AR457" s="65"/>
      <c r="AS457" s="65"/>
      <c r="AT457" s="65"/>
      <c r="AU457" s="65"/>
      <c r="AV457" s="81"/>
      <c r="AW457" s="59">
        <v>4</v>
      </c>
      <c r="AX457" s="61">
        <f t="shared" si="73"/>
        <v>0.25569541720662459</v>
      </c>
      <c r="AY457" s="61">
        <f>SUMPRODUCT(T442:T451,$BA$34:$BA$43)</f>
        <v>1.0005382125544215</v>
      </c>
      <c r="AZ457" s="68">
        <f>IF($AA$10,EXP((AX457/AL455)*(AU459-1)-LN(AU459-AL455)-AL454*(2*AY457/AL454-AX457/AL455)*LN((AU459+2.41421536*AL455)/(AU459-0.41421536*AL455))/(AL455*2.82842713)      ),1)</f>
        <v>0.24791088876655989</v>
      </c>
    </row>
    <row r="458" spans="16:52" x14ac:dyDescent="0.25">
      <c r="P458" s="78">
        <v>5</v>
      </c>
      <c r="Q458" s="60"/>
      <c r="R458" s="60"/>
      <c r="S458" s="60">
        <f>$Z$11*$BJ$38/AZ458</f>
        <v>1.8327382759165952E-2</v>
      </c>
      <c r="T458" s="61">
        <f>S458/S464</f>
        <v>1.8327842891076654E-2</v>
      </c>
      <c r="U458" s="62"/>
      <c r="V458" s="62"/>
      <c r="W458" s="60"/>
      <c r="X458" s="63"/>
      <c r="Y458" s="61"/>
      <c r="Z458" s="86">
        <f>SQRT($W$38*VLOOKUP(Z453,$P$34:$W$43,8))*(1-$Q$24)*T446*VLOOKUP(Z453,P442:T451,5)</f>
        <v>2.1246816906187794E-3</v>
      </c>
      <c r="AA458" s="60">
        <f>SQRT($W$38*VLOOKUP(AA453,$P$34:$W$43,8))*(1-$R$24)*T446*VLOOKUP(AA453,P442:T451,5)</f>
        <v>1.4116535276608849E-3</v>
      </c>
      <c r="AB458" s="60">
        <f>SQRT($W$38*VLOOKUP(AB453,$P$34:$W$43,8))*(1-$S$24)*T446*VLOOKUP(AB453,P442:T451,5)</f>
        <v>8.6699687389697733E-4</v>
      </c>
      <c r="AC458" s="60">
        <f>SQRT($W$38*VLOOKUP(AC453,$P$34:$W$43,8))*(1-$T$24)*T446*VLOOKUP(AC453,P442:T451,5)</f>
        <v>5.9458372556797266E-4</v>
      </c>
      <c r="AD458" s="60">
        <f>SQRT($W$38*VLOOKUP(AD453,$P$34:$W$43,8))*(1-$U$24)*T446*VLOOKUP(AD453,P442:T451,5)</f>
        <v>5.8363472640241508E-4</v>
      </c>
      <c r="AE458" s="60">
        <f>SQRT($W$38*VLOOKUP(AE453,$P$34:$W$43,8))*(1-$V$24)*T446*VLOOKUP(AE453,P442:T451,5)</f>
        <v>3.4812559981217011E-4</v>
      </c>
      <c r="AF458" s="60">
        <f>SQRT($W$38*VLOOKUP(AF453,$P$34:$W$43,8))*(1-$W$24)*T446*VLOOKUP(AF453,P442:T451,5)</f>
        <v>2.5272405867484611E-3</v>
      </c>
      <c r="AG458" s="60">
        <f>SQRT($W$38*VLOOKUP(AG453,$P$34:$W$43,8))*(1-$X$24)*T446*VLOOKUP(AG453,P442:T451,5)</f>
        <v>1.5161891066261925E-3</v>
      </c>
      <c r="AH458" s="60">
        <f>SQRT($W$38*VLOOKUP(AH453,$P$34:$W$43,8))*(1-$Y$24)*T446*VLOOKUP(AH453,P442:T451,5)</f>
        <v>9.5017394656360605E-4</v>
      </c>
      <c r="AI458" s="87">
        <f>SQRT($W$38*VLOOKUP(AI453,$P$34:$W$43,8))*(1-$Z$24)*T446*VLOOKUP(AI453,P442:T451,5)</f>
        <v>1.5040774911424897E-3</v>
      </c>
      <c r="AJ458" s="89">
        <f>$X$38*T446</f>
        <v>1.3263953863544709E-6</v>
      </c>
      <c r="AK458" s="59" t="s">
        <v>571</v>
      </c>
      <c r="AL458" s="60">
        <f>AL454-3*AL455*AL455-2*AL455</f>
        <v>0.14807814818809201</v>
      </c>
      <c r="AM458" s="61" t="s">
        <v>584</v>
      </c>
      <c r="AN458" s="66" t="s">
        <v>585</v>
      </c>
      <c r="AO458" s="61">
        <f>AL461^2/AL462^3</f>
        <v>6.4199987518761104</v>
      </c>
      <c r="AP458" s="61"/>
      <c r="AQ458" s="50"/>
      <c r="AR458" s="65"/>
      <c r="AS458" s="65"/>
      <c r="AT458" s="65"/>
      <c r="AU458" s="65"/>
      <c r="AV458" s="81"/>
      <c r="AW458" s="59">
        <v>5</v>
      </c>
      <c r="AX458" s="61">
        <f t="shared" si="73"/>
        <v>0.25563778751671645</v>
      </c>
      <c r="AY458" s="61">
        <f>SUMPRODUCT(T442:T451,$BB$34:$BB$43)</f>
        <v>0.98266697900618083</v>
      </c>
      <c r="AZ458" s="68">
        <f>IF($AA$11,EXP((AX458/AL455)*(AU459-1)-LN(AU459-AL455)-AL454*(2*AY458/AL454-AX458/AL455)*LN((AU459+2.41421536*AL455)/(AU459-0.41421536*AL455))/(AL455*2.82842713)      ),1)</f>
        <v>0.25856387567652012</v>
      </c>
    </row>
    <row r="459" spans="16:52" x14ac:dyDescent="0.25">
      <c r="P459" s="78">
        <v>6</v>
      </c>
      <c r="Q459" s="60"/>
      <c r="R459" s="60"/>
      <c r="S459" s="60">
        <f>$Z$12*$BJ$39/AZ459</f>
        <v>8.6700383275824123E-3</v>
      </c>
      <c r="T459" s="61">
        <f>S459/S464</f>
        <v>8.6702559997592823E-3</v>
      </c>
      <c r="U459" s="62"/>
      <c r="V459" s="62"/>
      <c r="W459" s="60"/>
      <c r="X459" s="63"/>
      <c r="Y459" s="61"/>
      <c r="Z459" s="86">
        <f>SQRT($W$39*VLOOKUP(Z453,$P$34:$W$43,8))*(1-$Q$25)*T447*VLOOKUP(Z453,P442:T451,5)</f>
        <v>1.2707086901847804E-3</v>
      </c>
      <c r="AA459" s="60">
        <f>SQRT($W$39*VLOOKUP(AA453,$P$34:$W$43,8))*(1-$R$25)*T447*VLOOKUP(AA453,P442:T451,5)</f>
        <v>8.2989301265894513E-4</v>
      </c>
      <c r="AB459" s="60">
        <f>SQRT($W$39*VLOOKUP(AB453,$P$34:$W$43,8))*(1-$S$25)*T447*VLOOKUP(AB453,P442:T451,5)</f>
        <v>4.9944162745711729E-4</v>
      </c>
      <c r="AC459" s="60">
        <f>SQRT($W$39*VLOOKUP(AC453,$P$34:$W$43,8))*(1-$T$25)*T447*VLOOKUP(AC453,P442:T451,5)</f>
        <v>3.2828055403564876E-4</v>
      </c>
      <c r="AD459" s="60">
        <f>SQRT($W$39*VLOOKUP(AD453,$P$34:$W$43,8))*(1-$U$25)*T447*VLOOKUP(AD453,P442:T451,5)</f>
        <v>3.4812559981217011E-4</v>
      </c>
      <c r="AE459" s="60">
        <f>SQRT($W$39*VLOOKUP(AE453,$P$34:$W$43,8))*(1-$V$25)*T447*VLOOKUP(AE453,P442:T451,5)</f>
        <v>2.0764945566488087E-4</v>
      </c>
      <c r="AF459" s="60">
        <f>SQRT($W$39*VLOOKUP(AF453,$P$34:$W$43,8))*(1-$W$25)*T447*VLOOKUP(AF453,P442:T451,5)</f>
        <v>1.6642917050013243E-3</v>
      </c>
      <c r="AG459" s="60">
        <f>SQRT($W$39*VLOOKUP(AG453,$P$34:$W$43,8))*(1-$X$25)*T447*VLOOKUP(AG453,P442:T451,5)</f>
        <v>9.0211335575063984E-4</v>
      </c>
      <c r="AH459" s="60">
        <f>SQRT($W$39*VLOOKUP(AH453,$P$34:$W$43,8))*(1-$Y$25)*T447*VLOOKUP(AH453,P442:T451,5)</f>
        <v>5.574770175496022E-4</v>
      </c>
      <c r="AI459" s="87">
        <f>SQRT($W$39*VLOOKUP(AI453,$P$34:$W$43,8))*(1-$Z$25)*T447*VLOOKUP(AI453,P442:T451,5)</f>
        <v>8.971499725445337E-4</v>
      </c>
      <c r="AJ459" s="89">
        <f>$X$39*T447</f>
        <v>7.8057265080726103E-7</v>
      </c>
      <c r="AK459" s="59" t="s">
        <v>572</v>
      </c>
      <c r="AL459" s="60">
        <f>-1*AL454*AL455+AL455^2+AL455^3</f>
        <v>-3.0449963723080752E-2</v>
      </c>
      <c r="AM459" s="61"/>
      <c r="AN459" s="66" t="s">
        <v>586</v>
      </c>
      <c r="AO459" s="61" t="e">
        <f>SQRT(1-AO458)/SQRT(AO458)*AL461/ABS(AL461)</f>
        <v>#NUM!</v>
      </c>
      <c r="AP459" s="61"/>
      <c r="AQ459" s="50"/>
      <c r="AR459" s="65"/>
      <c r="AS459" s="65"/>
      <c r="AT459" s="65" t="s">
        <v>589</v>
      </c>
      <c r="AU459" s="61">
        <f>AU454</f>
        <v>0.74780442858813667</v>
      </c>
      <c r="AV459" s="81"/>
      <c r="AW459" s="59">
        <v>6</v>
      </c>
      <c r="AX459" s="61">
        <f t="shared" si="73"/>
        <v>0.31801295394703216</v>
      </c>
      <c r="AY459" s="61">
        <f>SUMPRODUCT(T442:T451,$BC$34:$BC$43)</f>
        <v>1.2544844652441154</v>
      </c>
      <c r="AZ459" s="68">
        <f>IF($AA$12,EXP((AX459/AL455)*(AU459-1)-LN(AU459-AL455)-AL454*(2*AY459/AL454-AX459/AL455)*LN((AU459+2.41421536*AL455)/(AU459-0.41421536*AL455))/(AL455*2.82842713)      ),1)</f>
        <v>0.1545069641075961</v>
      </c>
    </row>
    <row r="460" spans="16:52" x14ac:dyDescent="0.25">
      <c r="P460" s="78">
        <v>7</v>
      </c>
      <c r="Q460" s="60"/>
      <c r="R460" s="60"/>
      <c r="S460" s="60">
        <f>$Z$13*$BJ$40/AZ460</f>
        <v>0.39262016141620709</v>
      </c>
      <c r="T460" s="61">
        <f>S460/S464</f>
        <v>0.39263001863736224</v>
      </c>
      <c r="U460" s="62"/>
      <c r="V460" s="62"/>
      <c r="W460" s="60"/>
      <c r="X460" s="63"/>
      <c r="Y460" s="61"/>
      <c r="Z460" s="86">
        <f>SQRT($W$40*VLOOKUP(Z453,$P$34:$W$43,8))*(1-$Q$26)*T448*VLOOKUP(Z453,P442:T451,5)</f>
        <v>1.0202200380865329E-2</v>
      </c>
      <c r="AA460" s="60">
        <f>SQRT($W$40*VLOOKUP(AA453,$P$34:$W$43,8))*(1-$R$26)*T448*VLOOKUP(AA453,P442:T451,5)</f>
        <v>6.4227893355569207E-3</v>
      </c>
      <c r="AB460" s="60">
        <f>SQRT($W$40*VLOOKUP(AB453,$P$34:$W$43,8))*(1-$S$26)*T448*VLOOKUP(AB453,P442:T451,5)</f>
        <v>3.8003852749463034E-3</v>
      </c>
      <c r="AC460" s="60">
        <f>SQRT($W$40*VLOOKUP(AC453,$P$34:$W$43,8))*(1-$T$26)*T448*VLOOKUP(AC453,P442:T451,5)</f>
        <v>2.6404956442162958E-3</v>
      </c>
      <c r="AD460" s="60">
        <f>SQRT($W$40*VLOOKUP(AD453,$P$34:$W$43,8))*(1-$U$26)*T448*VLOOKUP(AD453,P442:T451,5)</f>
        <v>2.5272405867484606E-3</v>
      </c>
      <c r="AE460" s="60">
        <f>SQRT($W$40*VLOOKUP(AE453,$P$34:$W$43,8))*(1-$V$26)*T448*VLOOKUP(AE453,P442:T451,5)</f>
        <v>1.6642917050013243E-3</v>
      </c>
      <c r="AF460" s="60">
        <f>SQRT($W$40*VLOOKUP(AF453,$P$34:$W$43,8))*(1-$W$26)*T448*VLOOKUP(AF453,P442:T451,5)</f>
        <v>1.3609987021541257E-2</v>
      </c>
      <c r="AG460" s="60">
        <f>SQRT($W$40*VLOOKUP(AG453,$P$34:$W$43,8))*(1-$X$26)*T448*VLOOKUP(AG453,P442:T451,5)</f>
        <v>8.461550408414651E-3</v>
      </c>
      <c r="AH460" s="60">
        <f>SQRT($W$40*VLOOKUP(AH453,$P$34:$W$43,8))*(1-$Y$26)*T448*VLOOKUP(AH453,P442:T451,5)</f>
        <v>3.9656003981799002E-3</v>
      </c>
      <c r="AI460" s="87">
        <f>SQRT($W$40*VLOOKUP(AI453,$P$34:$W$43,8))*(1-$Z$26)*T448*VLOOKUP(AI453,P442:T451,5)</f>
        <v>6.6414777587975714E-3</v>
      </c>
      <c r="AJ460" s="89">
        <f>$X$40*T448</f>
        <v>9.4426872068583288E-6</v>
      </c>
      <c r="AK460" s="82"/>
      <c r="AL460" s="65"/>
      <c r="AM460" s="61"/>
      <c r="AN460" s="66" t="s">
        <v>587</v>
      </c>
      <c r="AO460" s="61" t="e">
        <f>IF(ATAN(AO459)&lt;0,ATAN(AO459)+PI(),ATAN(AO459))</f>
        <v>#NUM!</v>
      </c>
      <c r="AP460" s="61"/>
      <c r="AQ460" s="50"/>
      <c r="AR460" s="65"/>
      <c r="AS460" s="65"/>
      <c r="AT460" s="65"/>
      <c r="AU460" s="65"/>
      <c r="AV460" s="81"/>
      <c r="AW460" s="59">
        <v>7</v>
      </c>
      <c r="AX460" s="61">
        <f t="shared" si="73"/>
        <v>8.4952370925032716E-2</v>
      </c>
      <c r="AY460" s="61">
        <f>SUMPRODUCT(T442:T451,$BD$34:$BD$43)</f>
        <v>0.22122964426611147</v>
      </c>
      <c r="AZ460" s="68">
        <f>IF($AA$13,EXP((AX460/AL455)*(AU459-1)-LN(AU459-AL455)-AL454*(2*AY460/AL454-AX460/AL455)*LN((AU459+2.41421536*AL455)/(AU459-0.41421536*AL455))/(AL455*2.82842713)      ),1)</f>
        <v>1.1029635903067532</v>
      </c>
    </row>
    <row r="461" spans="16:52" x14ac:dyDescent="0.25">
      <c r="P461" s="78">
        <v>8</v>
      </c>
      <c r="Q461" s="60"/>
      <c r="R461" s="60"/>
      <c r="S461" s="60">
        <f>$Z$14*$BJ$41/AZ461</f>
        <v>0.11180146388760459</v>
      </c>
      <c r="T461" s="61">
        <f>S461/S464</f>
        <v>0.11180427080345688</v>
      </c>
      <c r="U461" s="62"/>
      <c r="V461" s="62"/>
      <c r="W461" s="60"/>
      <c r="X461" s="63"/>
      <c r="Y461" s="61"/>
      <c r="Z461" s="86">
        <f>SQRT($W$41*VLOOKUP(Z453,$P$34:$W$43,8))*(1-$Q$27)*T449*VLOOKUP(Z453,P442:T451,5)</f>
        <v>5.8454755867932504E-3</v>
      </c>
      <c r="AA461" s="60">
        <f>SQRT($W$41*VLOOKUP(AA453,$P$34:$W$43,8))*(1-$R$27)*T449*VLOOKUP(AA453,P442:T451,5)</f>
        <v>3.5923386443575313E-3</v>
      </c>
      <c r="AB461" s="60">
        <f>SQRT($W$41*VLOOKUP(AB453,$P$34:$W$43,8))*(1-$S$27)*T449*VLOOKUP(AB453,P442:T451,5)</f>
        <v>2.2244737190101767E-3</v>
      </c>
      <c r="AC461" s="60">
        <f>SQRT($W$41*VLOOKUP(AC453,$P$34:$W$43,8))*(1-$T$27)*T449*VLOOKUP(AC453,P442:T451,5)</f>
        <v>1.5206795537057141E-3</v>
      </c>
      <c r="AD461" s="60">
        <f>SQRT($W$41*VLOOKUP(AD453,$P$34:$W$43,8))*(1-$U$27)*T449*VLOOKUP(AD453,P442:T451,5)</f>
        <v>1.5161891066261925E-3</v>
      </c>
      <c r="AE461" s="60">
        <f>SQRT($W$41*VLOOKUP(AE453,$P$34:$W$43,8))*(1-$V$27)*T449*VLOOKUP(AE453,P442:T451,5)</f>
        <v>9.0211335575063974E-4</v>
      </c>
      <c r="AF461" s="60">
        <f>SQRT($W$41*VLOOKUP(AF453,$P$34:$W$43,8))*(1-$W$27)*T449*VLOOKUP(AF453,P442:T451,5)</f>
        <v>8.461550408414651E-3</v>
      </c>
      <c r="AG461" s="60">
        <f>SQRT($W$41*VLOOKUP(AG453,$P$34:$W$43,8))*(1-$X$27)*T449*VLOOKUP(AG453,P442:T451,5)</f>
        <v>5.0862801256153214E-3</v>
      </c>
      <c r="AH461" s="60">
        <f>SQRT($W$41*VLOOKUP(AH453,$P$34:$W$43,8))*(1-$Y$27)*T449*VLOOKUP(AH453,P442:T451,5)</f>
        <v>2.6577703083068079E-3</v>
      </c>
      <c r="AI461" s="87">
        <f>SQRT($W$41*VLOOKUP(AI453,$P$34:$W$43,8))*(1-$Z$27)*T449*VLOOKUP(AI453,P442:T451,5)</f>
        <v>4.1950744423927613E-3</v>
      </c>
      <c r="AJ461" s="89">
        <f>$X$41*T449</f>
        <v>2.9825228462922805E-6</v>
      </c>
      <c r="AK461" s="59" t="s">
        <v>582</v>
      </c>
      <c r="AL461" s="61">
        <f>AL457*AL458/6-AL459/2-AL457^3/27</f>
        <v>1.9456971300179596E-2</v>
      </c>
      <c r="AM461" s="61"/>
      <c r="AN461" s="66" t="s">
        <v>573</v>
      </c>
      <c r="AO461" s="61" t="e">
        <f>2*SQRT(AL462)*COS(AO460/3)-AL457/3</f>
        <v>#NUM!</v>
      </c>
      <c r="AP461" s="69" t="e">
        <f>AO461^3+AL457*AO461^2+AL458*AO461+AL459</f>
        <v>#NUM!</v>
      </c>
      <c r="AQ461" s="50"/>
      <c r="AR461" s="65"/>
      <c r="AS461" s="65"/>
      <c r="AT461" s="65"/>
      <c r="AU461" s="65"/>
      <c r="AV461" s="81"/>
      <c r="AW461" s="59">
        <v>8</v>
      </c>
      <c r="AX461" s="61">
        <f t="shared" si="73"/>
        <v>9.4229912225680806E-2</v>
      </c>
      <c r="AY461" s="61">
        <f>SUMPRODUCT(T442:T451,$BE$34:$BE$43)</f>
        <v>0.46666637063676686</v>
      </c>
      <c r="AZ461" s="68">
        <f>IF($AA$14,EXP((AX461/AL455)*(AU459-1)-LN(AU459-AL455)-AL454*(2*AY461/AL454-AX461/AL455)*LN((AU459+2.41421536*AL455)/(AU459-0.41421536*AL455))/(AL455*2.82842713)      ),1)</f>
        <v>0.6296648198884921</v>
      </c>
    </row>
    <row r="462" spans="16:52" x14ac:dyDescent="0.25">
      <c r="P462" s="78">
        <v>9</v>
      </c>
      <c r="Q462" s="60"/>
      <c r="R462" s="60"/>
      <c r="S462" s="60">
        <f>$Z$15*$BJ$42/AZ462</f>
        <v>5.550322531986171E-2</v>
      </c>
      <c r="T462" s="61">
        <f>S462/S464</f>
        <v>5.5504618797885936E-2</v>
      </c>
      <c r="U462" s="62"/>
      <c r="V462" s="62" t="s">
        <v>592</v>
      </c>
      <c r="W462" s="60"/>
      <c r="X462" s="63"/>
      <c r="Y462" s="61"/>
      <c r="Z462" s="86">
        <f>SQRT($W$42*VLOOKUP(Z453,$P$34:$W$43,8))*(1-$Q$28)*T450*VLOOKUP(Z453,P442:T451,5)</f>
        <v>3.413528160778639E-3</v>
      </c>
      <c r="AA462" s="60">
        <f>SQRT($W$42*VLOOKUP(AA453,$P$34:$W$43,8))*(1-$R$28)*T450*VLOOKUP(AA453,P442:T451,5)</f>
        <v>2.1968818292350239E-3</v>
      </c>
      <c r="AB462" s="60">
        <f>SQRT($W$42*VLOOKUP(AB453,$P$34:$W$43,8))*(1-$S$28)*T450*VLOOKUP(AB453,P442:T451,5)</f>
        <v>1.3411725673764527E-3</v>
      </c>
      <c r="AC462" s="60">
        <f>SQRT($W$42*VLOOKUP(AC453,$P$34:$W$43,8))*(1-$T$28)*T450*VLOOKUP(AC453,P442:T451,5)</f>
        <v>1.0157591685624936E-3</v>
      </c>
      <c r="AD462" s="60">
        <f>SQRT($W$42*VLOOKUP(AD453,$P$34:$W$43,8))*(1-$U$28)*T450*VLOOKUP(AD453,P442:T451,5)</f>
        <v>9.5017394656360594E-4</v>
      </c>
      <c r="AE462" s="60">
        <f>SQRT($W$42*VLOOKUP(AE453,$P$34:$W$43,8))*(1-$V$28)*T450*VLOOKUP(AE453,P442:T451,5)</f>
        <v>5.574770175496022E-4</v>
      </c>
      <c r="AF462" s="60">
        <f>SQRT($W$42*VLOOKUP(AF453,$P$34:$W$43,8))*(1-$W$28)*T450*VLOOKUP(AF453,P442:T451,5)</f>
        <v>3.9656003981799011E-3</v>
      </c>
      <c r="AG462" s="60">
        <f>SQRT($W$42*VLOOKUP(AG453,$P$34:$W$43,8))*(1-$X$28)*T450*VLOOKUP(AG453,P442:T451,5)</f>
        <v>2.6577703083068079E-3</v>
      </c>
      <c r="AH462" s="60">
        <f>SQRT($W$42*VLOOKUP(AH453,$P$34:$W$43,8))*(1-$Y$28)*T450*VLOOKUP(AH453,P442:T451,5)</f>
        <v>1.7046842833871474E-3</v>
      </c>
      <c r="AI462" s="87">
        <f>SQRT($W$42*VLOOKUP(AI453,$P$34:$W$43,8))*(1-$Z$28)*T450*VLOOKUP(AI453,P442:T451,5)</f>
        <v>2.5705237939319843E-3</v>
      </c>
      <c r="AJ462" s="89">
        <f>$X$42*T450</f>
        <v>1.4993386260453081E-6</v>
      </c>
      <c r="AK462" s="59" t="s">
        <v>558</v>
      </c>
      <c r="AL462" s="61">
        <f>AL457^2/9-AL458/3</f>
        <v>3.8922898851886441E-2</v>
      </c>
      <c r="AM462" s="61"/>
      <c r="AN462" s="66" t="s">
        <v>574</v>
      </c>
      <c r="AO462" s="61" t="e">
        <f>2*SQRT(AL462)*COS((AO460+2*PI())/3)-AL457/3</f>
        <v>#NUM!</v>
      </c>
      <c r="AP462" s="69" t="e">
        <f>AO462^3+AO462^2*AL457+AO462*AL458+AL459</f>
        <v>#NUM!</v>
      </c>
      <c r="AQ462" s="50"/>
      <c r="AR462" s="65"/>
      <c r="AS462" s="50"/>
      <c r="AT462" s="65"/>
      <c r="AU462" s="65"/>
      <c r="AV462" s="81"/>
      <c r="AW462" s="59">
        <v>9</v>
      </c>
      <c r="AX462" s="61">
        <f t="shared" si="73"/>
        <v>9.5418812217132221E-2</v>
      </c>
      <c r="AY462" s="61">
        <f>SUMPRODUCT(T442:T451,$BF$34:$BF$43)</f>
        <v>0.53195754700980147</v>
      </c>
      <c r="AZ462" s="68">
        <f>IF($AA$15,EXP((AX462/AL455)*(AU459-1)-LN(AU459-AL455)-AL454*(2*AY462/AL454-AX462/AL455)*LN((AU459+2.41421536*AL455)/(AU459-0.41421536*AL455))/(AL455*2.82842713)      ),1)</f>
        <v>0.5410245467613376</v>
      </c>
    </row>
    <row r="463" spans="16:52" x14ac:dyDescent="0.25">
      <c r="P463" s="78">
        <v>10</v>
      </c>
      <c r="Q463" s="60"/>
      <c r="R463" s="60"/>
      <c r="S463" s="60">
        <f>$Z$16*$BJ$43/AZ463</f>
        <v>8.883804412112975E-2</v>
      </c>
      <c r="T463" s="61">
        <f>S463/S464</f>
        <v>8.8840274511552728E-2</v>
      </c>
      <c r="U463" s="62"/>
      <c r="V463" s="96">
        <f>ABS(S452-S464)</f>
        <v>1.1102230246251565E-16</v>
      </c>
      <c r="W463" s="60"/>
      <c r="X463" s="63"/>
      <c r="Y463" s="61"/>
      <c r="Z463" s="86">
        <f>SQRT($W$43*VLOOKUP(Z453,$P$34:$W$43,8))*(1-$Q$29)*T451*VLOOKUP(Z453,P442:T451,5)</f>
        <v>5.4985289690023288E-3</v>
      </c>
      <c r="AA463" s="60">
        <f>SQRT($W$43*VLOOKUP(AA453,$P$34:$W$43,8))*(1-$R$29)*T451*VLOOKUP(AA453,P442:T451,5)</f>
        <v>3.5815796407373023E-3</v>
      </c>
      <c r="AB463" s="60">
        <f>SQRT($W$43*VLOOKUP(AB453,$P$34:$W$43,8))*(1-$S$29)*T451*VLOOKUP(AB453,P442:T451,5)</f>
        <v>2.2170335481960903E-3</v>
      </c>
      <c r="AC463" s="60">
        <f>SQRT($W$43*VLOOKUP(AC453,$P$34:$W$43,8))*(1-$T$29)*T451*VLOOKUP(AC453,P442:T451,5)</f>
        <v>1.3904603227094551E-3</v>
      </c>
      <c r="AD463" s="60">
        <f>SQRT($W$43*VLOOKUP(AD453,$P$34:$W$43,8))*(1-$U$29)*T451*VLOOKUP(AD453,P442:T451,5)</f>
        <v>1.5040774911424897E-3</v>
      </c>
      <c r="AE463" s="60">
        <f>SQRT($W$43*VLOOKUP(AE453,$P$34:$W$43,8))*(1-$V$29)*T451*VLOOKUP(AE453,P442:T451,5)</f>
        <v>8.9714997254453359E-4</v>
      </c>
      <c r="AF463" s="60">
        <f>SQRT($W$43*VLOOKUP(AF453,$P$34:$W$43,8))*(1-$W$29)*T451*VLOOKUP(AF453,P442:T451,5)</f>
        <v>6.6414777587975723E-3</v>
      </c>
      <c r="AG463" s="60">
        <f>SQRT($W$43*VLOOKUP(AG453,$P$34:$W$43,8))*(1-$X$29)*T451*VLOOKUP(AG453,P442:T451,5)</f>
        <v>4.1950744423927613E-3</v>
      </c>
      <c r="AH463" s="60">
        <f>SQRT($W$43*VLOOKUP(AH453,$P$34:$W$43,8))*(1-$Y$29)*T451*VLOOKUP(AH453,P442:T451,5)</f>
        <v>2.5705237939319843E-3</v>
      </c>
      <c r="AI463" s="87">
        <f>SQRT($W$43*VLOOKUP(AI453,$P$34:$W$43,8))*(1-$Z$29)*T451*VLOOKUP(AI453,P442:T451,5)</f>
        <v>3.8761386137974065E-3</v>
      </c>
      <c r="AJ463" s="89">
        <f>$X$43*T451</f>
        <v>3.2226693653030301E-6</v>
      </c>
      <c r="AK463" s="59" t="s">
        <v>72</v>
      </c>
      <c r="AL463" s="63">
        <f>AL461^2-AL462^3</f>
        <v>3.1960584965650546E-4</v>
      </c>
      <c r="AM463" s="61"/>
      <c r="AN463" s="66" t="s">
        <v>575</v>
      </c>
      <c r="AO463" s="61" t="e">
        <f>2*SQRT(AL462)*COS((AO460+4*PI())/3)-AL457/3</f>
        <v>#NUM!</v>
      </c>
      <c r="AP463" s="69" t="e">
        <f>AO463^3+AO463^2*AL457+AL458*AO463+AL459</f>
        <v>#NUM!</v>
      </c>
      <c r="AQ463" s="50"/>
      <c r="AR463" s="65"/>
      <c r="AS463" s="50"/>
      <c r="AT463" s="65"/>
      <c r="AU463" s="65"/>
      <c r="AV463" s="81"/>
      <c r="AW463" s="59">
        <v>10</v>
      </c>
      <c r="AX463" s="61">
        <f t="shared" si="73"/>
        <v>0.12813543860615031</v>
      </c>
      <c r="AY463" s="61">
        <f>SUMPRODUCT(T442:T451,$BG$34:$BG$43)</f>
        <v>0.52807933080987746</v>
      </c>
      <c r="AZ463" s="68">
        <f>IF($AA$16,EXP((AX463/AL455)*(AU459-1)-LN(AU459-AL455)-AL454*(2*AY463/AL454-AX463/AL455)*LN((AU459+2.41421536*AL455)/(AU459-0.41421536*AL455))/(AL455*2.82842713)      ),1)</f>
        <v>0.58355083296298749</v>
      </c>
    </row>
    <row r="464" spans="16:52" x14ac:dyDescent="0.25">
      <c r="P464" s="79"/>
      <c r="Q464" s="71"/>
      <c r="R464" s="71"/>
      <c r="S464" s="94">
        <f>SUM(S454:S463)</f>
        <v>0.99997489437718146</v>
      </c>
      <c r="T464" s="72">
        <f>SUM(T454:T463)</f>
        <v>1</v>
      </c>
      <c r="U464" s="73"/>
      <c r="V464" s="73"/>
      <c r="W464" s="73"/>
      <c r="X464" s="73"/>
      <c r="Y464" s="73"/>
      <c r="Z464" s="70"/>
      <c r="AA464" s="73"/>
      <c r="AB464" s="73"/>
      <c r="AC464" s="73"/>
      <c r="AD464" s="73"/>
      <c r="AE464" s="73"/>
      <c r="AF464" s="73"/>
      <c r="AG464" s="73"/>
      <c r="AH464" s="73"/>
      <c r="AI464" s="88">
        <f>SUM(Z454:AI463)</f>
        <v>0.27651787661415106</v>
      </c>
      <c r="AJ464" s="91">
        <f>SUM(AJ454:AJ463)</f>
        <v>3.0752912319735918E-5</v>
      </c>
      <c r="AK464" s="70"/>
      <c r="AL464" s="73"/>
      <c r="AM464" s="74"/>
      <c r="AN464" s="75"/>
      <c r="AO464" s="74"/>
      <c r="AP464" s="74"/>
      <c r="AQ464" s="76"/>
      <c r="AR464" s="73"/>
      <c r="AS464" s="76"/>
      <c r="AT464" s="73"/>
      <c r="AU464" s="73"/>
      <c r="AV464" s="80"/>
      <c r="AW464" s="70"/>
      <c r="AX464" s="73"/>
      <c r="AY464" s="73"/>
      <c r="AZ464" s="80"/>
    </row>
    <row r="465" spans="16:52" x14ac:dyDescent="0.25">
      <c r="P465" s="92">
        <f>P453+1</f>
        <v>36</v>
      </c>
      <c r="Q465" s="55"/>
      <c r="R465" s="55"/>
      <c r="S465" s="55"/>
      <c r="T465" s="55" t="s">
        <v>560</v>
      </c>
      <c r="U465" s="56"/>
      <c r="V465" s="56"/>
      <c r="W465" s="57"/>
      <c r="X465" s="57"/>
      <c r="Y465" s="57"/>
      <c r="Z465" s="54">
        <v>1</v>
      </c>
      <c r="AA465" s="55">
        <v>2</v>
      </c>
      <c r="AB465" s="55">
        <v>3</v>
      </c>
      <c r="AC465" s="55">
        <v>4</v>
      </c>
      <c r="AD465" s="55">
        <v>5</v>
      </c>
      <c r="AE465" s="55">
        <v>6</v>
      </c>
      <c r="AF465" s="55">
        <v>7</v>
      </c>
      <c r="AG465" s="55">
        <v>8</v>
      </c>
      <c r="AH465" s="55">
        <v>9</v>
      </c>
      <c r="AI465" s="58">
        <v>10</v>
      </c>
      <c r="AJ465" s="90"/>
      <c r="AK465" s="54"/>
      <c r="AL465" s="55"/>
      <c r="AM465" s="55"/>
      <c r="AN465" s="55"/>
      <c r="AO465" s="55"/>
      <c r="AP465" s="55"/>
      <c r="AQ465" s="55"/>
      <c r="AR465" s="55"/>
      <c r="AS465" s="55"/>
      <c r="AT465" s="55"/>
      <c r="AU465" s="55"/>
      <c r="AV465" s="58"/>
      <c r="AW465" s="54"/>
      <c r="AX465" s="55" t="s">
        <v>565</v>
      </c>
      <c r="AY465" s="55" t="s">
        <v>577</v>
      </c>
      <c r="AZ465" s="58" t="s">
        <v>590</v>
      </c>
    </row>
    <row r="466" spans="16:52" x14ac:dyDescent="0.25">
      <c r="P466" s="78">
        <v>1</v>
      </c>
      <c r="Q466" s="60"/>
      <c r="R466" s="60"/>
      <c r="S466" s="60">
        <f>$Z$7*$BJ$34/AZ466</f>
        <v>0.19915684959312438</v>
      </c>
      <c r="T466" s="61">
        <f>S466/S476</f>
        <v>0.1991618496754021</v>
      </c>
      <c r="U466" s="62"/>
      <c r="V466" s="62"/>
      <c r="W466" s="60"/>
      <c r="X466" s="63"/>
      <c r="Y466" s="61"/>
      <c r="Z466" s="86">
        <f>SQRT($W$34*VLOOKUP(Z465,$P$34:$W$43,8))*(1-$Q$20)*T454*VLOOKUP(Z465,P454:T463,5)</f>
        <v>8.1465190158657805E-3</v>
      </c>
      <c r="AA466" s="60">
        <f>SQRT($W$34*VLOOKUP(AA465,$P$34:$W$43,8))*(1-$R$20)*T454*VLOOKUP(AA465,P454:T463,5)</f>
        <v>5.2525624534908322E-3</v>
      </c>
      <c r="AB466" s="60">
        <f>SQRT($W$34*VLOOKUP(AB465,$P$34:$W$43,8))*(1-$S$20)*T454*VLOOKUP(AB465,P454:T463,5)</f>
        <v>3.1690972601526599E-3</v>
      </c>
      <c r="AC466" s="60">
        <f>SQRT($W$34*VLOOKUP(AC465,$P$34:$W$43,8))*(1-$T$20)*T454*VLOOKUP(AC465,P454:T463,5)</f>
        <v>2.1909876952243574E-3</v>
      </c>
      <c r="AD466" s="60">
        <f>SQRT($W$34*VLOOKUP(AD465,$P$34:$W$43,8))*(1-$U$20)*T454*VLOOKUP(AD465,P454:T463,5)</f>
        <v>2.1246816906189303E-3</v>
      </c>
      <c r="AE466" s="60">
        <f>SQRT($W$34*VLOOKUP(AE465,$P$34:$W$43,8))*(1-$V$20)*T454*VLOOKUP(AE465,P454:T463,5)</f>
        <v>1.2707086901849055E-3</v>
      </c>
      <c r="AF466" s="60">
        <f>SQRT($W$34*VLOOKUP(AF465,$P$34:$W$43,8))*(1-$W$20)*T454*VLOOKUP(AF465,P454:T463,5)</f>
        <v>1.0202200380864992E-2</v>
      </c>
      <c r="AG466" s="60">
        <f>SQRT($W$34*VLOOKUP(AG465,$P$34:$W$43,8))*(1-$X$20)*T454*VLOOKUP(AG465,P454:T463,5)</f>
        <v>5.8454755867932582E-3</v>
      </c>
      <c r="AH466" s="60">
        <f>SQRT($W$34*VLOOKUP(AH465,$P$34:$W$43,8))*(1-$Y$20)*T454*VLOOKUP(AH465,P454:T463,5)</f>
        <v>3.4135281607787066E-3</v>
      </c>
      <c r="AI466" s="87">
        <f>SQRT($W$34*VLOOKUP(AI465,$P$34:$W$43,8))*(1-$Z$20)*T454*VLOOKUP(AI465,P454:T463,5)</f>
        <v>5.4985289690023973E-3</v>
      </c>
      <c r="AJ466" s="89">
        <f>$X$34*T454</f>
        <v>5.3379038868554729E-6</v>
      </c>
      <c r="AK466" s="59" t="s">
        <v>69</v>
      </c>
      <c r="AL466" s="60">
        <f>$Q$44*AI476*100000/($T$3*$AE$9)^2</f>
        <v>0.40073949360933947</v>
      </c>
      <c r="AM466" s="65" t="s">
        <v>583</v>
      </c>
      <c r="AN466" s="66" t="s">
        <v>573</v>
      </c>
      <c r="AO466" s="61">
        <f>(AL473+SQRT(AL475))^(1/3)+(AL473-SQRT(AL475))^(1/3)-AL469/3</f>
        <v>0.74780442858812524</v>
      </c>
      <c r="AP466" s="63">
        <f>AO466^3+AL469*AO466^2+AL470*AO466+AL471</f>
        <v>5.5511151231257827E-17</v>
      </c>
      <c r="AQ466" s="65" t="s">
        <v>573</v>
      </c>
      <c r="AR466" s="61">
        <f>IF(AL475&gt;=0,AO466,AO473)</f>
        <v>0.74780442858812524</v>
      </c>
      <c r="AS466" s="61">
        <f>IF(AR466&lt;AR467,AR467,AR466)</f>
        <v>0.74780442858812524</v>
      </c>
      <c r="AT466" s="61">
        <f>AS466</f>
        <v>0.74780442858812524</v>
      </c>
      <c r="AU466" s="67">
        <f>IF(AT466&lt;AT467,AT467,AT466)</f>
        <v>0.74780442858812524</v>
      </c>
      <c r="AV466" s="81"/>
      <c r="AW466" s="59">
        <v>1</v>
      </c>
      <c r="AX466" s="61">
        <f>AX454</f>
        <v>9.4673405543509462E-2</v>
      </c>
      <c r="AY466" s="61">
        <f>SUMPRODUCT(T454:T463,$AX$34:$AX$43)</f>
        <v>0.34283521948927748</v>
      </c>
      <c r="AZ466" s="68">
        <f>IF($AA$7,EXP((AX466/AL467)*(AU471-1)-LN(AU471-AL467)-AL466*(2*AY466/AL466-AX466/AL467)*LN((AU471+2.41421536*AL467)/(AU471-0.41421536*AL467))/(AL467*2.82842713)      ),1)</f>
        <v>0.84423499280669723</v>
      </c>
    </row>
    <row r="467" spans="16:52" x14ac:dyDescent="0.25">
      <c r="P467" s="78">
        <v>2</v>
      </c>
      <c r="Q467" s="60"/>
      <c r="R467" s="60"/>
      <c r="S467" s="60">
        <f>$Z$8*$BJ$35/AZ467</f>
        <v>7.3921926708096095E-2</v>
      </c>
      <c r="T467" s="61">
        <f>S467/S476</f>
        <v>7.3923782610699609E-2</v>
      </c>
      <c r="U467" s="62"/>
      <c r="V467" s="62"/>
      <c r="W467" s="60"/>
      <c r="X467" s="63"/>
      <c r="Y467" s="61"/>
      <c r="Z467" s="86">
        <f>SQRT($W$35*VLOOKUP(Z465,$P$34:$W$43,8))*(1-$Q$21)*T455*VLOOKUP(Z465,P454:T463,5)</f>
        <v>5.2525624534908331E-3</v>
      </c>
      <c r="AA467" s="60">
        <f>SQRT($W$35*VLOOKUP(AA465,$P$34:$W$43,8))*(1-$R$21)*T455*VLOOKUP(AA465,P454:T463,5)</f>
        <v>3.3691083161020855E-3</v>
      </c>
      <c r="AB467" s="60">
        <f>SQRT($W$35*VLOOKUP(AB465,$P$34:$W$43,8))*(1-$S$21)*T455*VLOOKUP(AB465,P454:T463,5)</f>
        <v>2.0646769777878755E-3</v>
      </c>
      <c r="AC467" s="60">
        <f>SQRT($W$35*VLOOKUP(AC465,$P$34:$W$43,8))*(1-$T$21)*T455*VLOOKUP(AC465,P454:T463,5)</f>
        <v>1.2909062095097254E-3</v>
      </c>
      <c r="AD467" s="60">
        <f>SQRT($W$35*VLOOKUP(AD465,$P$34:$W$43,8))*(1-$U$21)*T455*VLOOKUP(AD465,P454:T463,5)</f>
        <v>1.4116535276610307E-3</v>
      </c>
      <c r="AE467" s="60">
        <f>SQRT($W$35*VLOOKUP(AE465,$P$34:$W$43,8))*(1-$V$21)*T455*VLOOKUP(AE465,P454:T463,5)</f>
        <v>8.2989301265905366E-4</v>
      </c>
      <c r="AF467" s="60">
        <f>SQRT($W$35*VLOOKUP(AF465,$P$34:$W$43,8))*(1-$W$21)*T455*VLOOKUP(AF465,P454:T463,5)</f>
        <v>6.4227893355569173E-3</v>
      </c>
      <c r="AG467" s="60">
        <f>SQRT($W$35*VLOOKUP(AG465,$P$34:$W$43,8))*(1-$X$21)*T455*VLOOKUP(AG465,P454:T463,5)</f>
        <v>3.5923386443576523E-3</v>
      </c>
      <c r="AH467" s="60">
        <f>SQRT($W$35*VLOOKUP(AH465,$P$34:$W$43,8))*(1-$Y$21)*T455*VLOOKUP(AH465,P454:T463,5)</f>
        <v>2.1968818292351384E-3</v>
      </c>
      <c r="AI467" s="87">
        <f>SQRT($W$35*VLOOKUP(AI465,$P$34:$W$43,8))*(1-$Z$21)*T455*VLOOKUP(AI465,P454:T463,5)</f>
        <v>3.5815796407374628E-3</v>
      </c>
      <c r="AJ467" s="89">
        <f>$X$35*T455</f>
        <v>2.9902240553848684E-6</v>
      </c>
      <c r="AK467" s="59" t="s">
        <v>65</v>
      </c>
      <c r="AL467" s="60">
        <f>AJ476*$Q$44*100000/($T$3*$AE$9)</f>
        <v>0.10862996784093541</v>
      </c>
      <c r="AM467" s="61"/>
      <c r="AN467" s="66" t="s">
        <v>574</v>
      </c>
      <c r="AO467" s="66" t="e">
        <f>1/0</f>
        <v>#DIV/0!</v>
      </c>
      <c r="AP467" s="61"/>
      <c r="AQ467" s="65" t="s">
        <v>574</v>
      </c>
      <c r="AR467" s="66">
        <f>IF(AL475&gt;=0,0,AO474)</f>
        <v>0</v>
      </c>
      <c r="AS467" s="61">
        <f>IF(AR466&lt;AR467,AR466,AR467)</f>
        <v>0</v>
      </c>
      <c r="AT467" s="61">
        <f>IF(AS467&lt;AS468,AS468,AS467)</f>
        <v>0</v>
      </c>
      <c r="AU467" s="67">
        <f>IF(AT466&lt;AT467,AT466,AT467)</f>
        <v>0</v>
      </c>
      <c r="AV467" s="81"/>
      <c r="AW467" s="59">
        <v>2</v>
      </c>
      <c r="AX467" s="61">
        <f t="shared" ref="AX467:AX475" si="74">AX455</f>
        <v>0.14288378647094405</v>
      </c>
      <c r="AY467" s="61">
        <f>SUMPRODUCT(T454:T463,$AY$34:$AY$43)</f>
        <v>0.5883765170864147</v>
      </c>
      <c r="AZ467" s="68">
        <f>IF($AA$8,EXP((AX467/AL467)*(AU471-1)-LN(AU471-AL467)-AL466*(2*AY467/AL466-AX467/AL467)*LN((AU471+2.41421536*AL467)/(AU471-0.41421536*AL467))/(AL467*2.82842713)      ),1)</f>
        <v>0.5215285778262978</v>
      </c>
    </row>
    <row r="468" spans="16:52" x14ac:dyDescent="0.25">
      <c r="P468" s="78">
        <v>3</v>
      </c>
      <c r="Q468" s="60"/>
      <c r="R468" s="60"/>
      <c r="S468" s="60">
        <f>$Z$9*$BJ$36/AZ468</f>
        <v>3.3102124264394253E-2</v>
      </c>
      <c r="T468" s="61">
        <f>S468/S476</f>
        <v>3.3102955334705052E-2</v>
      </c>
      <c r="U468" s="62"/>
      <c r="V468" s="62"/>
      <c r="W468" s="60"/>
      <c r="X468" s="63"/>
      <c r="Y468" s="61"/>
      <c r="Z468" s="86">
        <f>SQRT($W$36*VLOOKUP(Z465,$P$34:$W$43,8))*(1-$Q$22)*T456*VLOOKUP(Z465,P454:T463,5)</f>
        <v>3.1690972601526603E-3</v>
      </c>
      <c r="AA468" s="60">
        <f>SQRT($W$36*VLOOKUP(AA465,$P$34:$W$43,8))*(1-$R$22)*T456*VLOOKUP(AA465,P454:T463,5)</f>
        <v>2.0646769777878755E-3</v>
      </c>
      <c r="AB468" s="60">
        <f>SQRT($W$36*VLOOKUP(AB465,$P$34:$W$43,8))*(1-$S$22)*T456*VLOOKUP(AB465,P454:T463,5)</f>
        <v>1.2680758464961302E-3</v>
      </c>
      <c r="AC468" s="60">
        <f>SQRT($W$36*VLOOKUP(AC465,$P$34:$W$43,8))*(1-$T$22)*T456*VLOOKUP(AC465,P454:T463,5)</f>
        <v>8.7318415444461481E-4</v>
      </c>
      <c r="AD468" s="60">
        <f>SQRT($W$36*VLOOKUP(AD465,$P$34:$W$43,8))*(1-$U$22)*T456*VLOOKUP(AD465,P454:T463,5)</f>
        <v>8.6699687389709215E-4</v>
      </c>
      <c r="AE468" s="60">
        <f>SQRT($W$36*VLOOKUP(AE465,$P$34:$W$43,8))*(1-$V$22)*T456*VLOOKUP(AE465,P454:T463,5)</f>
        <v>4.9944162745719719E-4</v>
      </c>
      <c r="AF468" s="60">
        <f>SQRT($W$36*VLOOKUP(AF465,$P$34:$W$43,8))*(1-$W$22)*T456*VLOOKUP(AF465,P454:T463,5)</f>
        <v>3.8003852749464114E-3</v>
      </c>
      <c r="AG468" s="60">
        <f>SQRT($W$36*VLOOKUP(AG465,$P$34:$W$43,8))*(1-$X$22)*T456*VLOOKUP(AG465,P454:T463,5)</f>
        <v>2.2244737190103164E-3</v>
      </c>
      <c r="AH468" s="60">
        <f>SQRT($W$36*VLOOKUP(AH465,$P$34:$W$43,8))*(1-$Y$22)*T456*VLOOKUP(AH465,P454:T463,5)</f>
        <v>1.3411725673765618E-3</v>
      </c>
      <c r="AI468" s="87">
        <f>SQRT($W$36*VLOOKUP(AI465,$P$34:$W$43,8))*(1-$Z$22)*T456*VLOOKUP(AI465,P454:T463,5)</f>
        <v>2.2170335481962542E-3</v>
      </c>
      <c r="AJ468" s="89">
        <f>$X$36*T456</f>
        <v>1.8651647845718693E-6</v>
      </c>
      <c r="AK468" s="82"/>
      <c r="AL468" s="65"/>
      <c r="AM468" s="61"/>
      <c r="AN468" s="66" t="s">
        <v>575</v>
      </c>
      <c r="AO468" s="66" t="e">
        <f>1/0</f>
        <v>#DIV/0!</v>
      </c>
      <c r="AP468" s="61"/>
      <c r="AQ468" s="65" t="s">
        <v>575</v>
      </c>
      <c r="AR468" s="66">
        <f>IF(AL475&gt;=0,0,AO475)</f>
        <v>0</v>
      </c>
      <c r="AS468" s="61">
        <f>AR468</f>
        <v>0</v>
      </c>
      <c r="AT468" s="61">
        <f>IF(AS467&lt;AS468,AS467,AS468)</f>
        <v>0</v>
      </c>
      <c r="AU468" s="67">
        <f>AT468</f>
        <v>0</v>
      </c>
      <c r="AV468" s="81"/>
      <c r="AW468" s="59">
        <v>3</v>
      </c>
      <c r="AX468" s="61">
        <f t="shared" si="74"/>
        <v>0.1990278447156619</v>
      </c>
      <c r="AY468" s="61">
        <f>SUMPRODUCT(T454:T463,$AZ$34:$AZ$43)</f>
        <v>0.80224162904040175</v>
      </c>
      <c r="AZ468" s="68">
        <f>IF($AA$9,EXP((AX468/AL467)*(AU471-1)-LN(AU471-AL467)-AL466*(2*AY468/AL466-AX468/AL467)*LN((AU471+2.41421536*AL467)/(AU471-0.41421536*AL467))/(AL467*2.82842713)      ),1)</f>
        <v>0.35283743303560428</v>
      </c>
    </row>
    <row r="469" spans="16:52" x14ac:dyDescent="0.25">
      <c r="P469" s="78">
        <v>4</v>
      </c>
      <c r="Q469" s="60"/>
      <c r="R469" s="60"/>
      <c r="S469" s="60">
        <f>$Z$10*$BJ$37/AZ469</f>
        <v>1.8033677980016923E-2</v>
      </c>
      <c r="T469" s="61">
        <f>S469/S476</f>
        <v>1.8034130738101086E-2</v>
      </c>
      <c r="U469" s="62"/>
      <c r="V469" s="62"/>
      <c r="W469" s="60"/>
      <c r="X469" s="63"/>
      <c r="Y469" s="61"/>
      <c r="Z469" s="86">
        <f>SQRT($W$37*VLOOKUP(Z465,$P$34:$W$43,8))*(1-$Q$23)*T457*VLOOKUP(Z465,P454:T463,5)</f>
        <v>2.190987695224357E-3</v>
      </c>
      <c r="AA469" s="60">
        <f>SQRT($W$37*VLOOKUP(AA465,$P$34:$W$43,8))*(1-$R$23)*T457*VLOOKUP(AA465,P454:T463,5)</f>
        <v>1.2909062095097254E-3</v>
      </c>
      <c r="AB469" s="60">
        <f>SQRT($W$37*VLOOKUP(AB465,$P$34:$W$43,8))*(1-$S$23)*T457*VLOOKUP(AB465,P454:T463,5)</f>
        <v>8.731841544446147E-4</v>
      </c>
      <c r="AC469" s="60">
        <f>SQRT($W$37*VLOOKUP(AC465,$P$34:$W$43,8))*(1-$T$23)*T457*VLOOKUP(AC465,P454:T463,5)</f>
        <v>6.0525382827419775E-4</v>
      </c>
      <c r="AD469" s="60">
        <f>SQRT($W$37*VLOOKUP(AD465,$P$34:$W$43,8))*(1-$U$23)*T457*VLOOKUP(AD465,P454:T463,5)</f>
        <v>5.9458372556806525E-4</v>
      </c>
      <c r="AE469" s="60">
        <f>SQRT($W$37*VLOOKUP(AE465,$P$34:$W$43,8))*(1-$V$23)*T457*VLOOKUP(AE465,P454:T463,5)</f>
        <v>3.2828055403570883E-4</v>
      </c>
      <c r="AF469" s="60">
        <f>SQRT($W$37*VLOOKUP(AF465,$P$34:$W$43,8))*(1-$W$23)*T457*VLOOKUP(AF465,P454:T463,5)</f>
        <v>2.640495644216432E-3</v>
      </c>
      <c r="AG469" s="60">
        <f>SQRT($W$37*VLOOKUP(AG465,$P$34:$W$43,8))*(1-$X$23)*T457*VLOOKUP(AG465,P454:T463,5)</f>
        <v>1.5206795537058449E-3</v>
      </c>
      <c r="AH469" s="60">
        <f>SQRT($W$37*VLOOKUP(AH465,$P$34:$W$43,8))*(1-$Y$23)*T457*VLOOKUP(AH465,P454:T463,5)</f>
        <v>1.0157591685625998E-3</v>
      </c>
      <c r="AI469" s="87">
        <f>SQRT($W$37*VLOOKUP(AI465,$P$34:$W$43,8))*(1-$Z$23)*T457*VLOOKUP(AI465,P454:T463,5)</f>
        <v>1.3904603227095902E-3</v>
      </c>
      <c r="AJ469" s="89">
        <f>$X$37*T457</f>
        <v>1.3054335112632711E-6</v>
      </c>
      <c r="AK469" s="59" t="s">
        <v>570</v>
      </c>
      <c r="AL469" s="60">
        <f>AL467-1</f>
        <v>-0.89137003215906463</v>
      </c>
      <c r="AM469" s="61"/>
      <c r="AN469" s="66"/>
      <c r="AO469" s="61"/>
      <c r="AP469" s="61"/>
      <c r="AQ469" s="50"/>
      <c r="AR469" s="65"/>
      <c r="AS469" s="65"/>
      <c r="AT469" s="65"/>
      <c r="AU469" s="65"/>
      <c r="AV469" s="81"/>
      <c r="AW469" s="59">
        <v>4</v>
      </c>
      <c r="AX469" s="61">
        <f t="shared" si="74"/>
        <v>0.25569541720662459</v>
      </c>
      <c r="AY469" s="61">
        <f>SUMPRODUCT(T454:T463,$BA$34:$BA$43)</f>
        <v>1.0005382125544369</v>
      </c>
      <c r="AZ469" s="68">
        <f>IF($AA$10,EXP((AX469/AL467)*(AU471-1)-LN(AU471-AL467)-AL466*(2*AY469/AL466-AX469/AL467)*LN((AU471+2.41421536*AL467)/(AU471-0.41421536*AL467))/(AL467*2.82842713)      ),1)</f>
        <v>0.2479108887665519</v>
      </c>
    </row>
    <row r="470" spans="16:52" x14ac:dyDescent="0.25">
      <c r="P470" s="78">
        <v>5</v>
      </c>
      <c r="Q470" s="60"/>
      <c r="R470" s="60"/>
      <c r="S470" s="60">
        <f>$Z$11*$BJ$38/AZ470</f>
        <v>1.8327382759166542E-2</v>
      </c>
      <c r="T470" s="61">
        <f>S470/S476</f>
        <v>1.8327842891077233E-2</v>
      </c>
      <c r="U470" s="62"/>
      <c r="V470" s="62"/>
      <c r="W470" s="60"/>
      <c r="X470" s="63"/>
      <c r="Y470" s="61"/>
      <c r="Z470" s="86">
        <f>SQRT($W$38*VLOOKUP(Z465,$P$34:$W$43,8))*(1-$Q$24)*T458*VLOOKUP(Z465,P454:T463,5)</f>
        <v>2.1246816906189303E-3</v>
      </c>
      <c r="AA470" s="60">
        <f>SQRT($W$38*VLOOKUP(AA465,$P$34:$W$43,8))*(1-$R$24)*T458*VLOOKUP(AA465,P454:T463,5)</f>
        <v>1.4116535276610307E-3</v>
      </c>
      <c r="AB470" s="60">
        <f>SQRT($W$38*VLOOKUP(AB465,$P$34:$W$43,8))*(1-$S$24)*T458*VLOOKUP(AB465,P454:T463,5)</f>
        <v>8.6699687389709204E-4</v>
      </c>
      <c r="AC470" s="60">
        <f>SQRT($W$38*VLOOKUP(AC465,$P$34:$W$43,8))*(1-$T$24)*T458*VLOOKUP(AC465,P454:T463,5)</f>
        <v>5.9458372556806525E-4</v>
      </c>
      <c r="AD470" s="60">
        <f>SQRT($W$38*VLOOKUP(AD465,$P$34:$W$43,8))*(1-$U$24)*T458*VLOOKUP(AD465,P454:T463,5)</f>
        <v>5.8363472640250616E-4</v>
      </c>
      <c r="AE470" s="60">
        <f>SQRT($W$38*VLOOKUP(AE465,$P$34:$W$43,8))*(1-$V$24)*T458*VLOOKUP(AE465,P454:T463,5)</f>
        <v>3.4812559981223392E-4</v>
      </c>
      <c r="AF470" s="60">
        <f>SQRT($W$38*VLOOKUP(AF465,$P$34:$W$43,8))*(1-$W$24)*T458*VLOOKUP(AF465,P454:T463,5)</f>
        <v>2.5272405867485925E-3</v>
      </c>
      <c r="AG470" s="60">
        <f>SQRT($W$38*VLOOKUP(AG465,$P$34:$W$43,8))*(1-$X$24)*T458*VLOOKUP(AG465,P454:T463,5)</f>
        <v>1.5161891066263233E-3</v>
      </c>
      <c r="AH470" s="60">
        <f>SQRT($W$38*VLOOKUP(AH465,$P$34:$W$43,8))*(1-$Y$24)*T458*VLOOKUP(AH465,P454:T463,5)</f>
        <v>9.5017394656370558E-4</v>
      </c>
      <c r="AI470" s="87">
        <f>SQRT($W$38*VLOOKUP(AI465,$P$34:$W$43,8))*(1-$Z$24)*T458*VLOOKUP(AI465,P454:T463,5)</f>
        <v>1.504077491142636E-3</v>
      </c>
      <c r="AJ470" s="89">
        <f>$X$38*T458</f>
        <v>1.3263953863545745E-6</v>
      </c>
      <c r="AK470" s="59" t="s">
        <v>571</v>
      </c>
      <c r="AL470" s="60">
        <f>AL466-3*AL467*AL467-2*AL467</f>
        <v>0.14807814818810064</v>
      </c>
      <c r="AM470" s="61" t="s">
        <v>584</v>
      </c>
      <c r="AN470" s="66" t="s">
        <v>585</v>
      </c>
      <c r="AO470" s="61">
        <f>AL473^2/AL474^3</f>
        <v>6.4199987518772232</v>
      </c>
      <c r="AP470" s="61"/>
      <c r="AQ470" s="50"/>
      <c r="AR470" s="65"/>
      <c r="AS470" s="65"/>
      <c r="AT470" s="65"/>
      <c r="AU470" s="65"/>
      <c r="AV470" s="81"/>
      <c r="AW470" s="59">
        <v>5</v>
      </c>
      <c r="AX470" s="61">
        <f t="shared" si="74"/>
        <v>0.25563778751671645</v>
      </c>
      <c r="AY470" s="61">
        <f>SUMPRODUCT(T454:T463,$BB$34:$BB$43)</f>
        <v>0.98266697900619637</v>
      </c>
      <c r="AZ470" s="68">
        <f>IF($AA$11,EXP((AX470/AL467)*(AU471-1)-LN(AU471-AL467)-AL466*(2*AY470/AL466-AX470/AL467)*LN((AU471+2.41421536*AL467)/(AU471-0.41421536*AL467))/(AL467*2.82842713)      ),1)</f>
        <v>0.25856387567651179</v>
      </c>
    </row>
    <row r="471" spans="16:52" x14ac:dyDescent="0.25">
      <c r="P471" s="78">
        <v>6</v>
      </c>
      <c r="Q471" s="60"/>
      <c r="R471" s="60"/>
      <c r="S471" s="60">
        <f>$Z$12*$BJ$39/AZ471</f>
        <v>8.6700383275827974E-3</v>
      </c>
      <c r="T471" s="61">
        <f>S471/S476</f>
        <v>8.6702559997596639E-3</v>
      </c>
      <c r="U471" s="62"/>
      <c r="V471" s="62"/>
      <c r="W471" s="60"/>
      <c r="X471" s="63"/>
      <c r="Y471" s="61"/>
      <c r="Z471" s="86">
        <f>SQRT($W$39*VLOOKUP(Z465,$P$34:$W$43,8))*(1-$Q$25)*T459*VLOOKUP(Z465,P454:T463,5)</f>
        <v>1.2707086901849053E-3</v>
      </c>
      <c r="AA471" s="60">
        <f>SQRT($W$39*VLOOKUP(AA465,$P$34:$W$43,8))*(1-$R$25)*T459*VLOOKUP(AA465,P454:T463,5)</f>
        <v>8.2989301265905377E-4</v>
      </c>
      <c r="AB471" s="60">
        <f>SQRT($W$39*VLOOKUP(AB465,$P$34:$W$43,8))*(1-$S$25)*T459*VLOOKUP(AB465,P454:T463,5)</f>
        <v>4.9944162745719719E-4</v>
      </c>
      <c r="AC471" s="60">
        <f>SQRT($W$39*VLOOKUP(AC465,$P$34:$W$43,8))*(1-$T$25)*T459*VLOOKUP(AC465,P454:T463,5)</f>
        <v>3.2828055403570888E-4</v>
      </c>
      <c r="AD471" s="60">
        <f>SQRT($W$39*VLOOKUP(AD465,$P$34:$W$43,8))*(1-$U$25)*T459*VLOOKUP(AD465,P454:T463,5)</f>
        <v>3.4812559981223392E-4</v>
      </c>
      <c r="AE471" s="60">
        <f>SQRT($W$39*VLOOKUP(AE465,$P$34:$W$43,8))*(1-$V$25)*T459*VLOOKUP(AE465,P454:T463,5)</f>
        <v>2.0764945566492467E-4</v>
      </c>
      <c r="AF471" s="60">
        <f>SQRT($W$39*VLOOKUP(AF465,$P$34:$W$43,8))*(1-$W$25)*T459*VLOOKUP(AF465,P454:T463,5)</f>
        <v>1.6642917050014563E-3</v>
      </c>
      <c r="AG471" s="60">
        <f>SQRT($W$39*VLOOKUP(AG465,$P$34:$W$43,8))*(1-$X$25)*T459*VLOOKUP(AG465,P454:T463,5)</f>
        <v>9.0211335575074241E-4</v>
      </c>
      <c r="AH471" s="60">
        <f>SQRT($W$39*VLOOKUP(AH465,$P$34:$W$43,8))*(1-$Y$25)*T459*VLOOKUP(AH465,P454:T463,5)</f>
        <v>5.5747701754967603E-4</v>
      </c>
      <c r="AI471" s="87">
        <f>SQRT($W$39*VLOOKUP(AI465,$P$34:$W$43,8))*(1-$Z$25)*T459*VLOOKUP(AI465,P454:T463,5)</f>
        <v>8.971499725446457E-4</v>
      </c>
      <c r="AJ471" s="89">
        <f>$X$39*T459</f>
        <v>7.805726508073433E-7</v>
      </c>
      <c r="AK471" s="59" t="s">
        <v>572</v>
      </c>
      <c r="AL471" s="60">
        <f>-1*AL466*AL467+AL467^2+AL467^3</f>
        <v>-3.0449963723082188E-2</v>
      </c>
      <c r="AM471" s="61"/>
      <c r="AN471" s="66" t="s">
        <v>586</v>
      </c>
      <c r="AO471" s="61" t="e">
        <f>SQRT(1-AO470)/SQRT(AO470)*AL473/ABS(AL473)</f>
        <v>#NUM!</v>
      </c>
      <c r="AP471" s="61"/>
      <c r="AQ471" s="50"/>
      <c r="AR471" s="65"/>
      <c r="AS471" s="65"/>
      <c r="AT471" s="65" t="s">
        <v>589</v>
      </c>
      <c r="AU471" s="61">
        <f>AU466</f>
        <v>0.74780442858812524</v>
      </c>
      <c r="AV471" s="81"/>
      <c r="AW471" s="59">
        <v>6</v>
      </c>
      <c r="AX471" s="61">
        <f t="shared" si="74"/>
        <v>0.31801295394703216</v>
      </c>
      <c r="AY471" s="61">
        <f>SUMPRODUCT(T454:T463,$BC$34:$BC$43)</f>
        <v>1.254484465244134</v>
      </c>
      <c r="AZ471" s="68">
        <f>IF($AA$12,EXP((AX471/AL467)*(AU471-1)-LN(AU471-AL467)-AL466*(2*AY471/AL466-AX471/AL467)*LN((AU471+2.41421536*AL467)/(AU471-0.41421536*AL467))/(AL467*2.82842713)      ),1)</f>
        <v>0.15450696410758924</v>
      </c>
    </row>
    <row r="472" spans="16:52" x14ac:dyDescent="0.25">
      <c r="P472" s="78">
        <v>7</v>
      </c>
      <c r="Q472" s="60"/>
      <c r="R472" s="60"/>
      <c r="S472" s="60">
        <f>$Z$13*$BJ$40/AZ472</f>
        <v>0.39262016141620298</v>
      </c>
      <c r="T472" s="61">
        <f>S472/S476</f>
        <v>0.39263001863735797</v>
      </c>
      <c r="U472" s="62"/>
      <c r="V472" s="62"/>
      <c r="W472" s="60"/>
      <c r="X472" s="63"/>
      <c r="Y472" s="61"/>
      <c r="Z472" s="86">
        <f>SQRT($W$40*VLOOKUP(Z465,$P$34:$W$43,8))*(1-$Q$26)*T460*VLOOKUP(Z465,P454:T463,5)</f>
        <v>1.0202200380864992E-2</v>
      </c>
      <c r="AA472" s="60">
        <f>SQRT($W$40*VLOOKUP(AA465,$P$34:$W$43,8))*(1-$R$26)*T460*VLOOKUP(AA465,P454:T463,5)</f>
        <v>6.4227893355569164E-3</v>
      </c>
      <c r="AB472" s="60">
        <f>SQRT($W$40*VLOOKUP(AB465,$P$34:$W$43,8))*(1-$S$26)*T460*VLOOKUP(AB465,P454:T463,5)</f>
        <v>3.8003852749464114E-3</v>
      </c>
      <c r="AC472" s="60">
        <f>SQRT($W$40*VLOOKUP(AC465,$P$34:$W$43,8))*(1-$T$26)*T460*VLOOKUP(AC465,P454:T463,5)</f>
        <v>2.6404956442164316E-3</v>
      </c>
      <c r="AD472" s="60">
        <f>SQRT($W$40*VLOOKUP(AD465,$P$34:$W$43,8))*(1-$U$26)*T460*VLOOKUP(AD465,P454:T463,5)</f>
        <v>2.527240586748592E-3</v>
      </c>
      <c r="AE472" s="60">
        <f>SQRT($W$40*VLOOKUP(AE465,$P$34:$W$43,8))*(1-$V$26)*T460*VLOOKUP(AE465,P454:T463,5)</f>
        <v>1.6642917050014566E-3</v>
      </c>
      <c r="AF472" s="60">
        <f>SQRT($W$40*VLOOKUP(AF465,$P$34:$W$43,8))*(1-$W$26)*T460*VLOOKUP(AF465,P454:T463,5)</f>
        <v>1.3609987021540548E-2</v>
      </c>
      <c r="AG472" s="60">
        <f>SQRT($W$40*VLOOKUP(AG465,$P$34:$W$43,8))*(1-$X$26)*T460*VLOOKUP(AG465,P454:T463,5)</f>
        <v>8.4615504084145018E-3</v>
      </c>
      <c r="AH472" s="60">
        <f>SQRT($W$40*VLOOKUP(AH465,$P$34:$W$43,8))*(1-$Y$26)*T460*VLOOKUP(AH465,P454:T463,5)</f>
        <v>3.9656003981799037E-3</v>
      </c>
      <c r="AI472" s="87">
        <f>SQRT($W$40*VLOOKUP(AI465,$P$34:$W$43,8))*(1-$Z$26)*T460*VLOOKUP(AI465,P454:T463,5)</f>
        <v>6.6414777587975281E-3</v>
      </c>
      <c r="AJ472" s="89">
        <f>$X$40*T460</f>
        <v>9.4426872068580831E-6</v>
      </c>
      <c r="AK472" s="82"/>
      <c r="AL472" s="65"/>
      <c r="AM472" s="61"/>
      <c r="AN472" s="66" t="s">
        <v>587</v>
      </c>
      <c r="AO472" s="61" t="e">
        <f>IF(ATAN(AO471)&lt;0,ATAN(AO471)+PI(),ATAN(AO471))</f>
        <v>#NUM!</v>
      </c>
      <c r="AP472" s="61"/>
      <c r="AQ472" s="50"/>
      <c r="AR472" s="65"/>
      <c r="AS472" s="65"/>
      <c r="AT472" s="65"/>
      <c r="AU472" s="65"/>
      <c r="AV472" s="81"/>
      <c r="AW472" s="59">
        <v>7</v>
      </c>
      <c r="AX472" s="61">
        <f t="shared" si="74"/>
        <v>8.4952370925032716E-2</v>
      </c>
      <c r="AY472" s="61">
        <f>SUMPRODUCT(T454:T463,$BD$34:$BD$43)</f>
        <v>0.22122964426611449</v>
      </c>
      <c r="AZ472" s="68">
        <f>IF($AA$13,EXP((AX472/AL467)*(AU471-1)-LN(AU471-AL467)-AL466*(2*AY472/AL466-AX472/AL467)*LN((AU471+2.41421536*AL467)/(AU471-0.41421536*AL467))/(AL467*2.82842713)      ),1)</f>
        <v>1.1029635903067647</v>
      </c>
    </row>
    <row r="473" spans="16:52" x14ac:dyDescent="0.25">
      <c r="P473" s="78">
        <v>8</v>
      </c>
      <c r="Q473" s="60"/>
      <c r="R473" s="60"/>
      <c r="S473" s="60">
        <f>$Z$14*$BJ$41/AZ473</f>
        <v>0.11180146388760502</v>
      </c>
      <c r="T473" s="61">
        <f>S473/S476</f>
        <v>0.11180427080345727</v>
      </c>
      <c r="U473" s="62"/>
      <c r="V473" s="62"/>
      <c r="W473" s="60"/>
      <c r="X473" s="63"/>
      <c r="Y473" s="61"/>
      <c r="Z473" s="86">
        <f>SQRT($W$41*VLOOKUP(Z465,$P$34:$W$43,8))*(1-$Q$27)*T461*VLOOKUP(Z465,P454:T463,5)</f>
        <v>5.8454755867932574E-3</v>
      </c>
      <c r="AA473" s="60">
        <f>SQRT($W$41*VLOOKUP(AA465,$P$34:$W$43,8))*(1-$R$27)*T461*VLOOKUP(AA465,P454:T463,5)</f>
        <v>3.5923386443576519E-3</v>
      </c>
      <c r="AB473" s="60">
        <f>SQRT($W$41*VLOOKUP(AB465,$P$34:$W$43,8))*(1-$S$27)*T461*VLOOKUP(AB465,P454:T463,5)</f>
        <v>2.2244737190103164E-3</v>
      </c>
      <c r="AC473" s="60">
        <f>SQRT($W$41*VLOOKUP(AC465,$P$34:$W$43,8))*(1-$T$27)*T461*VLOOKUP(AC465,P454:T463,5)</f>
        <v>1.5206795537058449E-3</v>
      </c>
      <c r="AD473" s="60">
        <f>SQRT($W$41*VLOOKUP(AD465,$P$34:$W$43,8))*(1-$U$27)*T461*VLOOKUP(AD465,P454:T463,5)</f>
        <v>1.5161891066263235E-3</v>
      </c>
      <c r="AE473" s="60">
        <f>SQRT($W$41*VLOOKUP(AE465,$P$34:$W$43,8))*(1-$V$27)*T461*VLOOKUP(AE465,P454:T463,5)</f>
        <v>9.0211335575074241E-4</v>
      </c>
      <c r="AF473" s="60">
        <f>SQRT($W$41*VLOOKUP(AF465,$P$34:$W$43,8))*(1-$W$27)*T461*VLOOKUP(AF465,P454:T463,5)</f>
        <v>8.4615504084145001E-3</v>
      </c>
      <c r="AG473" s="60">
        <f>SQRT($W$41*VLOOKUP(AG465,$P$34:$W$43,8))*(1-$X$27)*T461*VLOOKUP(AG465,P454:T463,5)</f>
        <v>5.0862801256154064E-3</v>
      </c>
      <c r="AH473" s="60">
        <f>SQRT($W$41*VLOOKUP(AH465,$P$34:$W$43,8))*(1-$Y$27)*T461*VLOOKUP(AH465,P454:T463,5)</f>
        <v>2.6577703083069011E-3</v>
      </c>
      <c r="AI473" s="87">
        <f>SQRT($W$41*VLOOKUP(AI465,$P$34:$W$43,8))*(1-$Z$27)*T461*VLOOKUP(AI465,P454:T463,5)</f>
        <v>4.1950744423928767E-3</v>
      </c>
      <c r="AJ473" s="89">
        <f>$X$41*T461</f>
        <v>2.9825228462923055E-6</v>
      </c>
      <c r="AK473" s="59" t="s">
        <v>582</v>
      </c>
      <c r="AL473" s="61">
        <f>AL469*AL470/6-AL471/2-AL469^3/27</f>
        <v>1.9456971300178958E-2</v>
      </c>
      <c r="AM473" s="61"/>
      <c r="AN473" s="66" t="s">
        <v>573</v>
      </c>
      <c r="AO473" s="61" t="e">
        <f>2*SQRT(AL474)*COS(AO472/3)-AL469/3</f>
        <v>#NUM!</v>
      </c>
      <c r="AP473" s="69" t="e">
        <f>AO473^3+AL469*AO473^2+AL470*AO473+AL471</f>
        <v>#NUM!</v>
      </c>
      <c r="AQ473" s="50"/>
      <c r="AR473" s="65"/>
      <c r="AS473" s="65"/>
      <c r="AT473" s="65"/>
      <c r="AU473" s="65"/>
      <c r="AV473" s="81"/>
      <c r="AW473" s="59">
        <v>8</v>
      </c>
      <c r="AX473" s="61">
        <f t="shared" si="74"/>
        <v>9.4229912225680806E-2</v>
      </c>
      <c r="AY473" s="61">
        <f>SUMPRODUCT(T454:T463,$BE$34:$BE$43)</f>
        <v>0.46666637063677308</v>
      </c>
      <c r="AZ473" s="68">
        <f>IF($AA$14,EXP((AX473/AL467)*(AU471-1)-LN(AU471-AL467)-AL466*(2*AY473/AL466-AX473/AL467)*LN((AU471+2.41421536*AL467)/(AU471-0.41421536*AL467))/(AL467*2.82842713)      ),1)</f>
        <v>0.62966481988848966</v>
      </c>
    </row>
    <row r="474" spans="16:52" x14ac:dyDescent="0.25">
      <c r="P474" s="78">
        <v>9</v>
      </c>
      <c r="Q474" s="60"/>
      <c r="R474" s="60"/>
      <c r="S474" s="60">
        <f>$Z$15*$BJ$42/AZ474</f>
        <v>5.5503225319862355E-2</v>
      </c>
      <c r="T474" s="61">
        <f>S474/S476</f>
        <v>5.5504618797886554E-2</v>
      </c>
      <c r="U474" s="62"/>
      <c r="V474" s="62" t="s">
        <v>592</v>
      </c>
      <c r="W474" s="60"/>
      <c r="X474" s="63"/>
      <c r="Y474" s="61"/>
      <c r="Z474" s="86">
        <f>SQRT($W$42*VLOOKUP(Z465,$P$34:$W$43,8))*(1-$Q$28)*T462*VLOOKUP(Z465,P454:T463,5)</f>
        <v>3.4135281607787071E-3</v>
      </c>
      <c r="AA474" s="60">
        <f>SQRT($W$42*VLOOKUP(AA465,$P$34:$W$43,8))*(1-$R$28)*T462*VLOOKUP(AA465,P454:T463,5)</f>
        <v>2.1968818292351384E-3</v>
      </c>
      <c r="AB474" s="60">
        <f>SQRT($W$42*VLOOKUP(AB465,$P$34:$W$43,8))*(1-$S$28)*T462*VLOOKUP(AB465,P454:T463,5)</f>
        <v>1.3411725673765618E-3</v>
      </c>
      <c r="AC474" s="60">
        <f>SQRT($W$42*VLOOKUP(AC465,$P$34:$W$43,8))*(1-$T$28)*T462*VLOOKUP(AC465,P454:T463,5)</f>
        <v>1.0157591685625996E-3</v>
      </c>
      <c r="AD474" s="60">
        <f>SQRT($W$42*VLOOKUP(AD465,$P$34:$W$43,8))*(1-$U$28)*T462*VLOOKUP(AD465,P454:T463,5)</f>
        <v>9.5017394656370568E-4</v>
      </c>
      <c r="AE474" s="60">
        <f>SQRT($W$42*VLOOKUP(AE465,$P$34:$W$43,8))*(1-$V$28)*T462*VLOOKUP(AE465,P454:T463,5)</f>
        <v>5.5747701754967592E-4</v>
      </c>
      <c r="AF474" s="60">
        <f>SQRT($W$42*VLOOKUP(AF465,$P$34:$W$43,8))*(1-$W$28)*T462*VLOOKUP(AF465,P454:T463,5)</f>
        <v>3.9656003981799045E-3</v>
      </c>
      <c r="AG474" s="60">
        <f>SQRT($W$42*VLOOKUP(AG465,$P$34:$W$43,8))*(1-$X$28)*T462*VLOOKUP(AG465,P454:T463,5)</f>
        <v>2.6577703083069015E-3</v>
      </c>
      <c r="AH474" s="60">
        <f>SQRT($W$42*VLOOKUP(AH465,$P$34:$W$43,8))*(1-$Y$28)*T462*VLOOKUP(AH465,P454:T463,5)</f>
        <v>1.7046842833872392E-3</v>
      </c>
      <c r="AI474" s="87">
        <f>SQRT($W$42*VLOOKUP(AI465,$P$34:$W$43,8))*(1-$Z$28)*T462*VLOOKUP(AI465,P454:T463,5)</f>
        <v>2.5705237939321031E-3</v>
      </c>
      <c r="AJ474" s="89">
        <f>$X$42*T462</f>
        <v>1.4993386260453484E-6</v>
      </c>
      <c r="AK474" s="59" t="s">
        <v>558</v>
      </c>
      <c r="AL474" s="61">
        <f>AL469^2/9-AL470/3</f>
        <v>3.8922898851883339E-2</v>
      </c>
      <c r="AM474" s="61"/>
      <c r="AN474" s="66" t="s">
        <v>574</v>
      </c>
      <c r="AO474" s="61" t="e">
        <f>2*SQRT(AL474)*COS((AO472+2*PI())/3)-AL469/3</f>
        <v>#NUM!</v>
      </c>
      <c r="AP474" s="69" t="e">
        <f>AO474^3+AO474^2*AL469+AO474*AL470+AL471</f>
        <v>#NUM!</v>
      </c>
      <c r="AQ474" s="50"/>
      <c r="AR474" s="65"/>
      <c r="AS474" s="50"/>
      <c r="AT474" s="65"/>
      <c r="AU474" s="65"/>
      <c r="AV474" s="81"/>
      <c r="AW474" s="59">
        <v>9</v>
      </c>
      <c r="AX474" s="61">
        <f t="shared" si="74"/>
        <v>9.5418812217132221E-2</v>
      </c>
      <c r="AY474" s="61">
        <f>SUMPRODUCT(T454:T463,$BF$34:$BF$43)</f>
        <v>0.53195754700981013</v>
      </c>
      <c r="AZ474" s="68">
        <f>IF($AA$15,EXP((AX474/AL467)*(AU471-1)-LN(AU471-AL467)-AL466*(2*AY474/AL466-AX474/AL467)*LN((AU471+2.41421536*AL467)/(AU471-0.41421536*AL467))/(AL467*2.82842713)      ),1)</f>
        <v>0.54102454676133127</v>
      </c>
    </row>
    <row r="475" spans="16:52" x14ac:dyDescent="0.25">
      <c r="P475" s="78">
        <v>10</v>
      </c>
      <c r="Q475" s="60"/>
      <c r="R475" s="60"/>
      <c r="S475" s="60">
        <f>$Z$16*$BJ$43/AZ475</f>
        <v>8.8838044121130458E-2</v>
      </c>
      <c r="T475" s="61">
        <f>S475/S476</f>
        <v>8.8840274511553408E-2</v>
      </c>
      <c r="U475" s="62"/>
      <c r="V475" s="96">
        <f>ABS(S464-S476)</f>
        <v>4.4408920985006262E-16</v>
      </c>
      <c r="W475" s="60"/>
      <c r="X475" s="63"/>
      <c r="Y475" s="61"/>
      <c r="Z475" s="86">
        <f>SQRT($W$43*VLOOKUP(Z465,$P$34:$W$43,8))*(1-$Q$29)*T463*VLOOKUP(Z465,P454:T463,5)</f>
        <v>5.4985289690023965E-3</v>
      </c>
      <c r="AA475" s="60">
        <f>SQRT($W$43*VLOOKUP(AA465,$P$34:$W$43,8))*(1-$R$29)*T463*VLOOKUP(AA465,P454:T463,5)</f>
        <v>3.5815796407374628E-3</v>
      </c>
      <c r="AB475" s="60">
        <f>SQRT($W$43*VLOOKUP(AB465,$P$34:$W$43,8))*(1-$S$29)*T463*VLOOKUP(AB465,P454:T463,5)</f>
        <v>2.2170335481962542E-3</v>
      </c>
      <c r="AC475" s="60">
        <f>SQRT($W$43*VLOOKUP(AC465,$P$34:$W$43,8))*(1-$T$29)*T463*VLOOKUP(AC465,P454:T463,5)</f>
        <v>1.3904603227095902E-3</v>
      </c>
      <c r="AD475" s="60">
        <f>SQRT($W$43*VLOOKUP(AD465,$P$34:$W$43,8))*(1-$U$29)*T463*VLOOKUP(AD465,P454:T463,5)</f>
        <v>1.504077491142636E-3</v>
      </c>
      <c r="AE475" s="60">
        <f>SQRT($W$43*VLOOKUP(AE465,$P$34:$W$43,8))*(1-$V$29)*T463*VLOOKUP(AE465,P454:T463,5)</f>
        <v>8.9714997254464559E-4</v>
      </c>
      <c r="AF475" s="60">
        <f>SQRT($W$43*VLOOKUP(AF465,$P$34:$W$43,8))*(1-$W$29)*T463*VLOOKUP(AF465,P454:T463,5)</f>
        <v>6.6414777587975281E-3</v>
      </c>
      <c r="AG475" s="60">
        <f>SQRT($W$43*VLOOKUP(AG465,$P$34:$W$43,8))*(1-$X$29)*T463*VLOOKUP(AG465,P454:T463,5)</f>
        <v>4.1950744423928767E-3</v>
      </c>
      <c r="AH475" s="60">
        <f>SQRT($W$43*VLOOKUP(AH465,$P$34:$W$43,8))*(1-$Y$29)*T463*VLOOKUP(AH465,P454:T463,5)</f>
        <v>2.5705237939321031E-3</v>
      </c>
      <c r="AI475" s="87">
        <f>SQRT($W$43*VLOOKUP(AI465,$P$34:$W$43,8))*(1-$Z$29)*T463*VLOOKUP(AI465,P454:T463,5)</f>
        <v>3.8761386137975565E-3</v>
      </c>
      <c r="AJ475" s="89">
        <f>$X$43*T463</f>
        <v>3.2226693653030923E-6</v>
      </c>
      <c r="AK475" s="59" t="s">
        <v>72</v>
      </c>
      <c r="AL475" s="63">
        <f>AL473^2-AL474^3</f>
        <v>3.1960584965649467E-4</v>
      </c>
      <c r="AM475" s="61"/>
      <c r="AN475" s="66" t="s">
        <v>575</v>
      </c>
      <c r="AO475" s="61" t="e">
        <f>2*SQRT(AL474)*COS((AO472+4*PI())/3)-AL469/3</f>
        <v>#NUM!</v>
      </c>
      <c r="AP475" s="69" t="e">
        <f>AO475^3+AO475^2*AL469+AL470*AO475+AL471</f>
        <v>#NUM!</v>
      </c>
      <c r="AQ475" s="50"/>
      <c r="AR475" s="65"/>
      <c r="AS475" s="50"/>
      <c r="AT475" s="65"/>
      <c r="AU475" s="65"/>
      <c r="AV475" s="81"/>
      <c r="AW475" s="59">
        <v>10</v>
      </c>
      <c r="AX475" s="61">
        <f t="shared" si="74"/>
        <v>0.12813543860615031</v>
      </c>
      <c r="AY475" s="61">
        <f>SUMPRODUCT(T454:T463,$BG$34:$BG$43)</f>
        <v>0.52807933080988556</v>
      </c>
      <c r="AZ475" s="68">
        <f>IF($AA$16,EXP((AX475/AL467)*(AU471-1)-LN(AU471-AL467)-AL466*(2*AY475/AL466-AX475/AL467)*LN((AU471+2.41421536*AL467)/(AU471-0.41421536*AL467))/(AL467*2.82842713)      ),1)</f>
        <v>0.58355083296298282</v>
      </c>
    </row>
    <row r="476" spans="16:52" x14ac:dyDescent="0.25">
      <c r="P476" s="79"/>
      <c r="Q476" s="71"/>
      <c r="R476" s="71"/>
      <c r="S476" s="94">
        <f>SUM(S466:S475)</f>
        <v>0.9999748943771819</v>
      </c>
      <c r="T476" s="72">
        <f>SUM(T466:T475)</f>
        <v>1</v>
      </c>
      <c r="U476" s="73"/>
      <c r="V476" s="73"/>
      <c r="W476" s="73"/>
      <c r="X476" s="73"/>
      <c r="Y476" s="73"/>
      <c r="Z476" s="70"/>
      <c r="AA476" s="73"/>
      <c r="AB476" s="73"/>
      <c r="AC476" s="73"/>
      <c r="AD476" s="73"/>
      <c r="AE476" s="73"/>
      <c r="AF476" s="73"/>
      <c r="AG476" s="73"/>
      <c r="AH476" s="73"/>
      <c r="AI476" s="88">
        <f>SUM(Z466:AI475)</f>
        <v>0.27651787661415911</v>
      </c>
      <c r="AJ476" s="91">
        <f>SUM(AJ466:AJ475)</f>
        <v>3.0752912319736229E-5</v>
      </c>
      <c r="AK476" s="70"/>
      <c r="AL476" s="73"/>
      <c r="AM476" s="74"/>
      <c r="AN476" s="75"/>
      <c r="AO476" s="74"/>
      <c r="AP476" s="74"/>
      <c r="AQ476" s="76"/>
      <c r="AR476" s="73"/>
      <c r="AS476" s="76"/>
      <c r="AT476" s="73"/>
      <c r="AU476" s="73"/>
      <c r="AV476" s="80"/>
      <c r="AW476" s="70"/>
      <c r="AX476" s="73"/>
      <c r="AY476" s="73"/>
      <c r="AZ476" s="80"/>
    </row>
    <row r="477" spans="16:52" x14ac:dyDescent="0.25">
      <c r="P477" s="92">
        <f>P465+1</f>
        <v>37</v>
      </c>
      <c r="Q477" s="55"/>
      <c r="R477" s="55"/>
      <c r="S477" s="55"/>
      <c r="T477" s="55" t="s">
        <v>560</v>
      </c>
      <c r="U477" s="56"/>
      <c r="V477" s="56"/>
      <c r="W477" s="57"/>
      <c r="X477" s="57"/>
      <c r="Y477" s="57"/>
      <c r="Z477" s="54">
        <v>1</v>
      </c>
      <c r="AA477" s="55">
        <v>2</v>
      </c>
      <c r="AB477" s="55">
        <v>3</v>
      </c>
      <c r="AC477" s="55">
        <v>4</v>
      </c>
      <c r="AD477" s="55">
        <v>5</v>
      </c>
      <c r="AE477" s="55">
        <v>6</v>
      </c>
      <c r="AF477" s="55">
        <v>7</v>
      </c>
      <c r="AG477" s="55">
        <v>8</v>
      </c>
      <c r="AH477" s="55">
        <v>9</v>
      </c>
      <c r="AI477" s="58">
        <v>10</v>
      </c>
      <c r="AJ477" s="90"/>
      <c r="AK477" s="54"/>
      <c r="AL477" s="55"/>
      <c r="AM477" s="55"/>
      <c r="AN477" s="55"/>
      <c r="AO477" s="55"/>
      <c r="AP477" s="55"/>
      <c r="AQ477" s="55"/>
      <c r="AR477" s="55"/>
      <c r="AS477" s="55"/>
      <c r="AT477" s="55"/>
      <c r="AU477" s="55"/>
      <c r="AV477" s="58"/>
      <c r="AW477" s="54"/>
      <c r="AX477" s="55" t="s">
        <v>565</v>
      </c>
      <c r="AY477" s="55" t="s">
        <v>577</v>
      </c>
      <c r="AZ477" s="58" t="s">
        <v>590</v>
      </c>
    </row>
    <row r="478" spans="16:52" x14ac:dyDescent="0.25">
      <c r="P478" s="78">
        <v>1</v>
      </c>
      <c r="Q478" s="60"/>
      <c r="R478" s="60"/>
      <c r="S478" s="60">
        <f>$Z$7*$BJ$34/AZ478</f>
        <v>0.19915684959312416</v>
      </c>
      <c r="T478" s="61">
        <f>S478/S488</f>
        <v>0.19916184967540188</v>
      </c>
      <c r="U478" s="62"/>
      <c r="V478" s="62"/>
      <c r="W478" s="60"/>
      <c r="X478" s="63"/>
      <c r="Y478" s="61"/>
      <c r="Z478" s="86">
        <f>SQRT($W$34*VLOOKUP(Z477,$P$34:$W$43,8))*(1-$Q$20)*T466*VLOOKUP(Z477,P466:T475,5)</f>
        <v>8.1465190158657302E-3</v>
      </c>
      <c r="AA478" s="60">
        <f>SQRT($W$34*VLOOKUP(AA477,$P$34:$W$43,8))*(1-$R$20)*T466*VLOOKUP(AA477,P466:T475,5)</f>
        <v>5.2525624534908739E-3</v>
      </c>
      <c r="AB478" s="60">
        <f>SQRT($W$34*VLOOKUP(AB477,$P$34:$W$43,8))*(1-$S$20)*T466*VLOOKUP(AB477,P466:T475,5)</f>
        <v>3.1690972601527241E-3</v>
      </c>
      <c r="AC478" s="60">
        <f>SQRT($W$34*VLOOKUP(AC477,$P$34:$W$43,8))*(1-$T$20)*T466*VLOOKUP(AC477,P466:T475,5)</f>
        <v>2.1909876952244207E-3</v>
      </c>
      <c r="AD478" s="60">
        <f>SQRT($W$34*VLOOKUP(AD477,$P$34:$W$43,8))*(1-$U$20)*T466*VLOOKUP(AD477,P466:T475,5)</f>
        <v>2.124681690618991E-3</v>
      </c>
      <c r="AE478" s="60">
        <f>SQRT($W$34*VLOOKUP(AE477,$P$34:$W$43,8))*(1-$V$20)*T466*VLOOKUP(AE477,P466:T475,5)</f>
        <v>1.2707086901849575E-3</v>
      </c>
      <c r="AF478" s="60">
        <f>SQRT($W$34*VLOOKUP(AF477,$P$34:$W$43,8))*(1-$W$20)*T466*VLOOKUP(AF477,P466:T475,5)</f>
        <v>1.0202200380864852E-2</v>
      </c>
      <c r="AG478" s="60">
        <f>SQRT($W$34*VLOOKUP(AG477,$P$34:$W$43,8))*(1-$X$20)*T466*VLOOKUP(AG477,P466:T475,5)</f>
        <v>5.8454755867932608E-3</v>
      </c>
      <c r="AH478" s="60">
        <f>SQRT($W$34*VLOOKUP(AH477,$P$34:$W$43,8))*(1-$Y$20)*T466*VLOOKUP(AH477,P466:T475,5)</f>
        <v>3.4135281607787348E-3</v>
      </c>
      <c r="AI478" s="87">
        <f>SQRT($W$34*VLOOKUP(AI477,$P$34:$W$43,8))*(1-$Z$20)*T466*VLOOKUP(AI477,P466:T475,5)</f>
        <v>5.4985289690024225E-3</v>
      </c>
      <c r="AJ478" s="89">
        <f>$X$34*T466</f>
        <v>5.3379038868554568E-6</v>
      </c>
      <c r="AK478" s="59" t="s">
        <v>69</v>
      </c>
      <c r="AL478" s="60">
        <f>$Q$44*AI488*100000/($T$3*$AE$9)^2</f>
        <v>0.40073949360934435</v>
      </c>
      <c r="AM478" s="65" t="s">
        <v>583</v>
      </c>
      <c r="AN478" s="66" t="s">
        <v>573</v>
      </c>
      <c r="AO478" s="61">
        <f>(AL485+SQRT(AL487))^(1/3)+(AL485-SQRT(AL487))^(1/3)-AL481/3</f>
        <v>0.74780442858812024</v>
      </c>
      <c r="AP478" s="63">
        <f>AO478^3+AL481*AO478^2+AL482*AO478+AL483</f>
        <v>0</v>
      </c>
      <c r="AQ478" s="65" t="s">
        <v>573</v>
      </c>
      <c r="AR478" s="61">
        <f>IF(AL487&gt;=0,AO478,AO485)</f>
        <v>0.74780442858812024</v>
      </c>
      <c r="AS478" s="61">
        <f>IF(AR478&lt;AR479,AR479,AR478)</f>
        <v>0.74780442858812024</v>
      </c>
      <c r="AT478" s="61">
        <f>AS478</f>
        <v>0.74780442858812024</v>
      </c>
      <c r="AU478" s="67">
        <f>IF(AT478&lt;AT479,AT479,AT478)</f>
        <v>0.74780442858812024</v>
      </c>
      <c r="AV478" s="81"/>
      <c r="AW478" s="59">
        <v>1</v>
      </c>
      <c r="AX478" s="61">
        <f>AX466</f>
        <v>9.4673405543509462E-2</v>
      </c>
      <c r="AY478" s="61">
        <f>SUMPRODUCT(T466:T475,$AX$34:$AX$43)</f>
        <v>0.34283521948927959</v>
      </c>
      <c r="AZ478" s="68">
        <f>IF($AA$7,EXP((AX478/AL479)*(AU483-1)-LN(AU483-AL479)-AL478*(2*AY478/AL478-AX478/AL479)*LN((AU483+2.41421536*AL479)/(AU483-0.41421536*AL479))/(AL479*2.82842713)      ),1)</f>
        <v>0.84423499280669811</v>
      </c>
    </row>
    <row r="479" spans="16:52" x14ac:dyDescent="0.25">
      <c r="P479" s="78">
        <v>2</v>
      </c>
      <c r="Q479" s="60"/>
      <c r="R479" s="60"/>
      <c r="S479" s="60">
        <f>$Z$8*$BJ$35/AZ479</f>
        <v>7.3921926708096428E-2</v>
      </c>
      <c r="T479" s="61">
        <f>S479/S488</f>
        <v>7.3923782610699942E-2</v>
      </c>
      <c r="U479" s="62"/>
      <c r="V479" s="62"/>
      <c r="W479" s="60"/>
      <c r="X479" s="63"/>
      <c r="Y479" s="61"/>
      <c r="Z479" s="86">
        <f>SQRT($W$35*VLOOKUP(Z477,$P$34:$W$43,8))*(1-$Q$21)*T467*VLOOKUP(Z477,P466:T475,5)</f>
        <v>5.2525624534908739E-3</v>
      </c>
      <c r="AA479" s="60">
        <f>SQRT($W$35*VLOOKUP(AA477,$P$34:$W$43,8))*(1-$R$21)*T467*VLOOKUP(AA477,P466:T475,5)</f>
        <v>3.3691083161021583E-3</v>
      </c>
      <c r="AB479" s="60">
        <f>SQRT($W$35*VLOOKUP(AB477,$P$34:$W$43,8))*(1-$S$21)*T467*VLOOKUP(AB477,P466:T475,5)</f>
        <v>2.0646769777879458E-3</v>
      </c>
      <c r="AC479" s="60">
        <f>SQRT($W$35*VLOOKUP(AC477,$P$34:$W$43,8))*(1-$T$21)*T467*VLOOKUP(AC477,P466:T475,5)</f>
        <v>1.2909062095097801E-3</v>
      </c>
      <c r="AD479" s="60">
        <f>SQRT($W$35*VLOOKUP(AD477,$P$34:$W$43,8))*(1-$U$21)*T467*VLOOKUP(AD477,P466:T475,5)</f>
        <v>1.4116535276610903E-3</v>
      </c>
      <c r="AE479" s="60">
        <f>SQRT($W$35*VLOOKUP(AE477,$P$34:$W$43,8))*(1-$V$21)*T467*VLOOKUP(AE477,P466:T475,5)</f>
        <v>8.2989301265909909E-4</v>
      </c>
      <c r="AF479" s="60">
        <f>SQRT($W$35*VLOOKUP(AF477,$P$34:$W$43,8))*(1-$W$21)*T467*VLOOKUP(AF477,P466:T475,5)</f>
        <v>6.4227893355569155E-3</v>
      </c>
      <c r="AG479" s="60">
        <f>SQRT($W$35*VLOOKUP(AG477,$P$34:$W$43,8))*(1-$X$21)*T467*VLOOKUP(AG477,P466:T475,5)</f>
        <v>3.5923386443577027E-3</v>
      </c>
      <c r="AH479" s="60">
        <f>SQRT($W$35*VLOOKUP(AH477,$P$34:$W$43,8))*(1-$Y$21)*T467*VLOOKUP(AH477,P466:T475,5)</f>
        <v>2.1968818292351865E-3</v>
      </c>
      <c r="AI479" s="87">
        <f>SQRT($W$35*VLOOKUP(AI477,$P$34:$W$43,8))*(1-$Z$21)*T467*VLOOKUP(AI477,P466:T475,5)</f>
        <v>3.5815796407375282E-3</v>
      </c>
      <c r="AJ479" s="89">
        <f>$X$35*T467</f>
        <v>2.9902240553849005E-6</v>
      </c>
      <c r="AK479" s="59" t="s">
        <v>65</v>
      </c>
      <c r="AL479" s="60">
        <f>AJ488*$Q$44*100000/($T$3*$AE$9)</f>
        <v>0.10862996784093588</v>
      </c>
      <c r="AM479" s="61"/>
      <c r="AN479" s="66" t="s">
        <v>574</v>
      </c>
      <c r="AO479" s="66" t="e">
        <f>1/0</f>
        <v>#DIV/0!</v>
      </c>
      <c r="AP479" s="61"/>
      <c r="AQ479" s="65" t="s">
        <v>574</v>
      </c>
      <c r="AR479" s="66">
        <f>IF(AL487&gt;=0,0,AO486)</f>
        <v>0</v>
      </c>
      <c r="AS479" s="61">
        <f>IF(AR478&lt;AR479,AR478,AR479)</f>
        <v>0</v>
      </c>
      <c r="AT479" s="61">
        <f>IF(AS479&lt;AS480,AS480,AS479)</f>
        <v>0</v>
      </c>
      <c r="AU479" s="67">
        <f>IF(AT478&lt;AT479,AT478,AT479)</f>
        <v>0</v>
      </c>
      <c r="AV479" s="81"/>
      <c r="AW479" s="59">
        <v>2</v>
      </c>
      <c r="AX479" s="61">
        <f t="shared" ref="AX479:AX487" si="75">AX467</f>
        <v>0.14288378647094405</v>
      </c>
      <c r="AY479" s="61">
        <f>SUMPRODUCT(T466:T475,$AY$34:$AY$43)</f>
        <v>0.58837651708641825</v>
      </c>
      <c r="AZ479" s="68">
        <f>IF($AA$8,EXP((AX479/AL479)*(AU483-1)-LN(AU483-AL479)-AL478*(2*AY479/AL478-AX479/AL479)*LN((AU483+2.41421536*AL479)/(AU483-0.41421536*AL479))/(AL479*2.82842713)      ),1)</f>
        <v>0.52152857782629547</v>
      </c>
    </row>
    <row r="480" spans="16:52" x14ac:dyDescent="0.25">
      <c r="P480" s="78">
        <v>3</v>
      </c>
      <c r="Q480" s="60"/>
      <c r="R480" s="60"/>
      <c r="S480" s="60">
        <f>$Z$9*$BJ$36/AZ480</f>
        <v>3.3102124264394572E-2</v>
      </c>
      <c r="T480" s="61">
        <f>S480/S488</f>
        <v>3.3102955334705371E-2</v>
      </c>
      <c r="U480" s="62"/>
      <c r="V480" s="62"/>
      <c r="W480" s="60"/>
      <c r="X480" s="63"/>
      <c r="Y480" s="61"/>
      <c r="Z480" s="86">
        <f>SQRT($W$36*VLOOKUP(Z477,$P$34:$W$43,8))*(1-$Q$22)*T468*VLOOKUP(Z477,P466:T475,5)</f>
        <v>3.1690972601527241E-3</v>
      </c>
      <c r="AA480" s="60">
        <f>SQRT($W$36*VLOOKUP(AA477,$P$34:$W$43,8))*(1-$R$22)*T468*VLOOKUP(AA477,P466:T475,5)</f>
        <v>2.0646769777879458E-3</v>
      </c>
      <c r="AB480" s="60">
        <f>SQRT($W$36*VLOOKUP(AB477,$P$34:$W$43,8))*(1-$S$22)*T468*VLOOKUP(AB477,P466:T475,5)</f>
        <v>1.2680758464961891E-3</v>
      </c>
      <c r="AC480" s="60">
        <f>SQRT($W$36*VLOOKUP(AC477,$P$34:$W$43,8))*(1-$T$22)*T468*VLOOKUP(AC477,P466:T475,5)</f>
        <v>8.7318415444466284E-4</v>
      </c>
      <c r="AD480" s="60">
        <f>SQRT($W$36*VLOOKUP(AD477,$P$34:$W$43,8))*(1-$U$22)*T468*VLOOKUP(AD477,P466:T475,5)</f>
        <v>8.6699687389713974E-4</v>
      </c>
      <c r="AE480" s="60">
        <f>SQRT($W$36*VLOOKUP(AE477,$P$34:$W$43,8))*(1-$V$22)*T468*VLOOKUP(AE477,P466:T475,5)</f>
        <v>4.994416274572308E-4</v>
      </c>
      <c r="AF480" s="60">
        <f>SQRT($W$36*VLOOKUP(AF477,$P$34:$W$43,8))*(1-$W$22)*T468*VLOOKUP(AF477,P466:T475,5)</f>
        <v>3.8003852749464587E-3</v>
      </c>
      <c r="AG480" s="60">
        <f>SQRT($W$36*VLOOKUP(AG477,$P$34:$W$43,8))*(1-$X$22)*T468*VLOOKUP(AG477,P466:T475,5)</f>
        <v>2.2244737190103758E-3</v>
      </c>
      <c r="AH480" s="60">
        <f>SQRT($W$36*VLOOKUP(AH477,$P$34:$W$43,8))*(1-$Y$22)*T468*VLOOKUP(AH477,P466:T475,5)</f>
        <v>1.341172567376608E-3</v>
      </c>
      <c r="AI480" s="87">
        <f>SQRT($W$36*VLOOKUP(AI477,$P$34:$W$43,8))*(1-$Z$22)*T468*VLOOKUP(AI477,P466:T475,5)</f>
        <v>2.2170335481963227E-3</v>
      </c>
      <c r="AJ480" s="89">
        <f>$X$36*T468</f>
        <v>1.8651647845719127E-6</v>
      </c>
      <c r="AK480" s="82"/>
      <c r="AL480" s="65"/>
      <c r="AM480" s="61"/>
      <c r="AN480" s="66" t="s">
        <v>575</v>
      </c>
      <c r="AO480" s="66" t="e">
        <f>1/0</f>
        <v>#DIV/0!</v>
      </c>
      <c r="AP480" s="61"/>
      <c r="AQ480" s="65" t="s">
        <v>575</v>
      </c>
      <c r="AR480" s="66">
        <f>IF(AL487&gt;=0,0,AO487)</f>
        <v>0</v>
      </c>
      <c r="AS480" s="61">
        <f>AR480</f>
        <v>0</v>
      </c>
      <c r="AT480" s="61">
        <f>IF(AS479&lt;AS480,AS479,AS480)</f>
        <v>0</v>
      </c>
      <c r="AU480" s="67">
        <f>AT480</f>
        <v>0</v>
      </c>
      <c r="AV480" s="81"/>
      <c r="AW480" s="59">
        <v>3</v>
      </c>
      <c r="AX480" s="61">
        <f t="shared" si="75"/>
        <v>0.1990278447156619</v>
      </c>
      <c r="AY480" s="61">
        <f>SUMPRODUCT(T466:T475,$AZ$34:$AZ$43)</f>
        <v>0.80224162904040697</v>
      </c>
      <c r="AZ480" s="68">
        <f>IF($AA$9,EXP((AX480/AL479)*(AU483-1)-LN(AU483-AL479)-AL478*(2*AY480/AL478-AX480/AL479)*LN((AU483+2.41421536*AL479)/(AU483-0.41421536*AL479))/(AL479*2.82842713)      ),1)</f>
        <v>0.35283743303560083</v>
      </c>
    </row>
    <row r="481" spans="16:52" x14ac:dyDescent="0.25">
      <c r="P481" s="78">
        <v>4</v>
      </c>
      <c r="Q481" s="60"/>
      <c r="R481" s="60"/>
      <c r="S481" s="60">
        <f>$Z$10*$BJ$37/AZ481</f>
        <v>1.8033677980017183E-2</v>
      </c>
      <c r="T481" s="61">
        <f>S481/S488</f>
        <v>1.803413073810135E-2</v>
      </c>
      <c r="U481" s="62"/>
      <c r="V481" s="62"/>
      <c r="W481" s="60"/>
      <c r="X481" s="63"/>
      <c r="Y481" s="61"/>
      <c r="Z481" s="86">
        <f>SQRT($W$37*VLOOKUP(Z477,$P$34:$W$43,8))*(1-$Q$23)*T469*VLOOKUP(Z477,P466:T475,5)</f>
        <v>2.1909876952244207E-3</v>
      </c>
      <c r="AA481" s="60">
        <f>SQRT($W$37*VLOOKUP(AA477,$P$34:$W$43,8))*(1-$R$23)*T469*VLOOKUP(AA477,P466:T475,5)</f>
        <v>1.2909062095097803E-3</v>
      </c>
      <c r="AB481" s="60">
        <f>SQRT($W$37*VLOOKUP(AB477,$P$34:$W$43,8))*(1-$S$23)*T469*VLOOKUP(AB477,P466:T475,5)</f>
        <v>8.7318415444466284E-4</v>
      </c>
      <c r="AC481" s="60">
        <f>SQRT($W$37*VLOOKUP(AC477,$P$34:$W$43,8))*(1-$T$23)*T469*VLOOKUP(AC477,P466:T475,5)</f>
        <v>6.0525382827423613E-4</v>
      </c>
      <c r="AD481" s="60">
        <f>SQRT($W$37*VLOOKUP(AD477,$P$34:$W$43,8))*(1-$U$23)*T469*VLOOKUP(AD477,P466:T475,5)</f>
        <v>5.9458372556810287E-4</v>
      </c>
      <c r="AE481" s="60">
        <f>SQRT($W$37*VLOOKUP(AE477,$P$34:$W$43,8))*(1-$V$23)*T469*VLOOKUP(AE477,P466:T475,5)</f>
        <v>3.2828055403573371E-4</v>
      </c>
      <c r="AF481" s="60">
        <f>SQRT($W$37*VLOOKUP(AF477,$P$34:$W$43,8))*(1-$W$23)*T469*VLOOKUP(AF477,P466:T475,5)</f>
        <v>2.6404956442164871E-3</v>
      </c>
      <c r="AG481" s="60">
        <f>SQRT($W$37*VLOOKUP(AG477,$P$34:$W$43,8))*(1-$X$23)*T469*VLOOKUP(AG477,P466:T475,5)</f>
        <v>1.5206795537058984E-3</v>
      </c>
      <c r="AH481" s="60">
        <f>SQRT($W$37*VLOOKUP(AH477,$P$34:$W$43,8))*(1-$Y$23)*T469*VLOOKUP(AH477,P466:T475,5)</f>
        <v>1.0157591685626432E-3</v>
      </c>
      <c r="AI481" s="87">
        <f>SQRT($W$37*VLOOKUP(AI477,$P$34:$W$43,8))*(1-$Z$23)*T469*VLOOKUP(AI477,P466:T475,5)</f>
        <v>1.3904603227096449E-3</v>
      </c>
      <c r="AJ481" s="89">
        <f>$X$37*T469</f>
        <v>1.3054335112633126E-6</v>
      </c>
      <c r="AK481" s="59" t="s">
        <v>570</v>
      </c>
      <c r="AL481" s="60">
        <f>AL479-1</f>
        <v>-0.89137003215906407</v>
      </c>
      <c r="AM481" s="61"/>
      <c r="AN481" s="66"/>
      <c r="AO481" s="61"/>
      <c r="AP481" s="61"/>
      <c r="AQ481" s="50"/>
      <c r="AR481" s="65"/>
      <c r="AS481" s="65"/>
      <c r="AT481" s="65"/>
      <c r="AU481" s="65"/>
      <c r="AV481" s="81"/>
      <c r="AW481" s="59">
        <v>4</v>
      </c>
      <c r="AX481" s="61">
        <f t="shared" si="75"/>
        <v>0.25569541720662459</v>
      </c>
      <c r="AY481" s="61">
        <f>SUMPRODUCT(T466:T475,$BA$34:$BA$43)</f>
        <v>1.0005382125544433</v>
      </c>
      <c r="AZ481" s="68">
        <f>IF($AA$10,EXP((AX481/AL479)*(AU483-1)-LN(AU483-AL479)-AL478*(2*AY481/AL478-AX481/AL479)*LN((AU483+2.41421536*AL479)/(AU483-0.41421536*AL479))/(AL479*2.82842713)      ),1)</f>
        <v>0.24791088876654832</v>
      </c>
    </row>
    <row r="482" spans="16:52" x14ac:dyDescent="0.25">
      <c r="P482" s="78">
        <v>5</v>
      </c>
      <c r="Q482" s="60"/>
      <c r="R482" s="60"/>
      <c r="S482" s="60">
        <f>$Z$11*$BJ$38/AZ482</f>
        <v>1.8327382759166809E-2</v>
      </c>
      <c r="T482" s="61">
        <f>S482/S488</f>
        <v>1.8327842891077504E-2</v>
      </c>
      <c r="U482" s="62"/>
      <c r="V482" s="62"/>
      <c r="W482" s="60"/>
      <c r="X482" s="63"/>
      <c r="Y482" s="61"/>
      <c r="Z482" s="86">
        <f>SQRT($W$38*VLOOKUP(Z477,$P$34:$W$43,8))*(1-$Q$24)*T470*VLOOKUP(Z477,P466:T475,5)</f>
        <v>2.124681690618991E-3</v>
      </c>
      <c r="AA482" s="60">
        <f>SQRT($W$38*VLOOKUP(AA477,$P$34:$W$43,8))*(1-$R$24)*T470*VLOOKUP(AA477,P466:T475,5)</f>
        <v>1.4116535276610905E-3</v>
      </c>
      <c r="AB482" s="60">
        <f>SQRT($W$38*VLOOKUP(AB477,$P$34:$W$43,8))*(1-$S$24)*T470*VLOOKUP(AB477,P466:T475,5)</f>
        <v>8.6699687389713974E-4</v>
      </c>
      <c r="AC482" s="60">
        <f>SQRT($W$38*VLOOKUP(AC477,$P$34:$W$43,8))*(1-$T$24)*T470*VLOOKUP(AC477,P466:T475,5)</f>
        <v>5.9458372556810298E-4</v>
      </c>
      <c r="AD482" s="60">
        <f>SQRT($W$38*VLOOKUP(AD477,$P$34:$W$43,8))*(1-$U$24)*T470*VLOOKUP(AD477,P466:T475,5)</f>
        <v>5.8363472640254302E-4</v>
      </c>
      <c r="AE482" s="60">
        <f>SQRT($W$38*VLOOKUP(AE477,$P$34:$W$43,8))*(1-$V$24)*T470*VLOOKUP(AE477,P466:T475,5)</f>
        <v>3.4812559981226026E-4</v>
      </c>
      <c r="AF482" s="60">
        <f>SQRT($W$38*VLOOKUP(AF477,$P$34:$W$43,8))*(1-$W$24)*T470*VLOOKUP(AF477,P466:T475,5)</f>
        <v>2.5272405867486445E-3</v>
      </c>
      <c r="AG482" s="60">
        <f>SQRT($W$38*VLOOKUP(AG477,$P$34:$W$43,8))*(1-$X$24)*T470*VLOOKUP(AG477,P466:T475,5)</f>
        <v>1.5161891066263766E-3</v>
      </c>
      <c r="AH482" s="60">
        <f>SQRT($W$38*VLOOKUP(AH477,$P$34:$W$43,8))*(1-$Y$24)*T470*VLOOKUP(AH477,P466:T475,5)</f>
        <v>9.5017394656374623E-4</v>
      </c>
      <c r="AI482" s="87">
        <f>SQRT($W$38*VLOOKUP(AI477,$P$34:$W$43,8))*(1-$Z$24)*T470*VLOOKUP(AI477,P466:T475,5)</f>
        <v>1.5040774911426952E-3</v>
      </c>
      <c r="AJ482" s="89">
        <f>$X$38*T470</f>
        <v>1.3263953863546164E-6</v>
      </c>
      <c r="AK482" s="59" t="s">
        <v>571</v>
      </c>
      <c r="AL482" s="60">
        <f>AL478-3*AL479*AL479-2*AL479</f>
        <v>0.1480781481881043</v>
      </c>
      <c r="AM482" s="61" t="s">
        <v>584</v>
      </c>
      <c r="AN482" s="66" t="s">
        <v>585</v>
      </c>
      <c r="AO482" s="61">
        <f>AL485^2/AL486^3</f>
        <v>6.4199987518776975</v>
      </c>
      <c r="AP482" s="61"/>
      <c r="AQ482" s="50"/>
      <c r="AR482" s="65"/>
      <c r="AS482" s="65"/>
      <c r="AT482" s="65"/>
      <c r="AU482" s="65"/>
      <c r="AV482" s="81"/>
      <c r="AW482" s="59">
        <v>5</v>
      </c>
      <c r="AX482" s="61">
        <f t="shared" si="75"/>
        <v>0.25563778751671645</v>
      </c>
      <c r="AY482" s="61">
        <f>SUMPRODUCT(T466:T475,$BB$34:$BB$43)</f>
        <v>0.98266697900620303</v>
      </c>
      <c r="AZ482" s="68">
        <f>IF($AA$11,EXP((AX482/AL479)*(AU483-1)-LN(AU483-AL479)-AL478*(2*AY482/AL478-AX482/AL479)*LN((AU483+2.41421536*AL479)/(AU483-0.41421536*AL479))/(AL479*2.82842713)      ),1)</f>
        <v>0.25856387567650801</v>
      </c>
    </row>
    <row r="483" spans="16:52" x14ac:dyDescent="0.25">
      <c r="P483" s="78">
        <v>6</v>
      </c>
      <c r="Q483" s="60"/>
      <c r="R483" s="60"/>
      <c r="S483" s="60">
        <f>$Z$12*$BJ$39/AZ483</f>
        <v>8.6700383275829657E-3</v>
      </c>
      <c r="T483" s="61">
        <f>S483/S488</f>
        <v>8.6702559997598322E-3</v>
      </c>
      <c r="U483" s="62"/>
      <c r="V483" s="62"/>
      <c r="W483" s="60"/>
      <c r="X483" s="63"/>
      <c r="Y483" s="61"/>
      <c r="Z483" s="86">
        <f>SQRT($W$39*VLOOKUP(Z477,$P$34:$W$43,8))*(1-$Q$25)*T471*VLOOKUP(Z477,P466:T475,5)</f>
        <v>1.2707086901849575E-3</v>
      </c>
      <c r="AA483" s="60">
        <f>SQRT($W$39*VLOOKUP(AA477,$P$34:$W$43,8))*(1-$R$25)*T471*VLOOKUP(AA477,P466:T475,5)</f>
        <v>8.2989301265909909E-4</v>
      </c>
      <c r="AB483" s="60">
        <f>SQRT($W$39*VLOOKUP(AB477,$P$34:$W$43,8))*(1-$S$25)*T471*VLOOKUP(AB477,P466:T475,5)</f>
        <v>4.994416274572308E-4</v>
      </c>
      <c r="AC483" s="60">
        <f>SQRT($W$39*VLOOKUP(AC477,$P$34:$W$43,8))*(1-$T$25)*T471*VLOOKUP(AC477,P466:T475,5)</f>
        <v>3.2828055403573371E-4</v>
      </c>
      <c r="AD483" s="60">
        <f>SQRT($W$39*VLOOKUP(AD477,$P$34:$W$43,8))*(1-$U$25)*T471*VLOOKUP(AD477,P466:T475,5)</f>
        <v>3.4812559981226026E-4</v>
      </c>
      <c r="AE483" s="60">
        <f>SQRT($W$39*VLOOKUP(AE477,$P$34:$W$43,8))*(1-$V$25)*T471*VLOOKUP(AE477,P466:T475,5)</f>
        <v>2.0764945566494297E-4</v>
      </c>
      <c r="AF483" s="60">
        <f>SQRT($W$39*VLOOKUP(AF477,$P$34:$W$43,8))*(1-$W$25)*T471*VLOOKUP(AF477,P466:T475,5)</f>
        <v>1.6642917050015114E-3</v>
      </c>
      <c r="AG483" s="60">
        <f>SQRT($W$39*VLOOKUP(AG477,$P$34:$W$43,8))*(1-$X$25)*T471*VLOOKUP(AG477,P466:T475,5)</f>
        <v>9.0211335575078524E-4</v>
      </c>
      <c r="AH483" s="60">
        <f>SQRT($W$39*VLOOKUP(AH477,$P$34:$W$43,8))*(1-$Y$25)*T471*VLOOKUP(AH477,P466:T475,5)</f>
        <v>5.5747701754970671E-4</v>
      </c>
      <c r="AI483" s="87">
        <f>SQRT($W$39*VLOOKUP(AI477,$P$34:$W$43,8))*(1-$Z$25)*T471*VLOOKUP(AI477,P466:T475,5)</f>
        <v>8.97149972544692E-4</v>
      </c>
      <c r="AJ483" s="89">
        <f>$X$39*T471</f>
        <v>7.8057265080737771E-7</v>
      </c>
      <c r="AK483" s="59" t="s">
        <v>572</v>
      </c>
      <c r="AL483" s="60">
        <f>-1*AL478*AL479+AL479^2+AL479^3</f>
        <v>-3.0449963723082781E-2</v>
      </c>
      <c r="AM483" s="61"/>
      <c r="AN483" s="66" t="s">
        <v>586</v>
      </c>
      <c r="AO483" s="61" t="e">
        <f>SQRT(1-AO482)/SQRT(AO482)*AL485/ABS(AL485)</f>
        <v>#NUM!</v>
      </c>
      <c r="AP483" s="61"/>
      <c r="AQ483" s="50"/>
      <c r="AR483" s="65"/>
      <c r="AS483" s="65"/>
      <c r="AT483" s="65" t="s">
        <v>589</v>
      </c>
      <c r="AU483" s="61">
        <f>AU478</f>
        <v>0.74780442858812024</v>
      </c>
      <c r="AV483" s="81"/>
      <c r="AW483" s="59">
        <v>6</v>
      </c>
      <c r="AX483" s="61">
        <f t="shared" si="75"/>
        <v>0.31801295394703216</v>
      </c>
      <c r="AY483" s="61">
        <f>SUMPRODUCT(T466:T475,$BC$34:$BC$43)</f>
        <v>1.2544844652441416</v>
      </c>
      <c r="AZ483" s="68">
        <f>IF($AA$12,EXP((AX483/AL479)*(AU483-1)-LN(AU483-AL479)-AL478*(2*AY483/AL478-AX483/AL479)*LN((AU483+2.41421536*AL479)/(AU483-0.41421536*AL479))/(AL479*2.82842713)      ),1)</f>
        <v>0.15450696410758621</v>
      </c>
    </row>
    <row r="484" spans="16:52" x14ac:dyDescent="0.25">
      <c r="P484" s="78">
        <v>7</v>
      </c>
      <c r="Q484" s="60"/>
      <c r="R484" s="60"/>
      <c r="S484" s="60">
        <f>$Z$13*$BJ$40/AZ484</f>
        <v>0.39262016141620115</v>
      </c>
      <c r="T484" s="61">
        <f>S484/S488</f>
        <v>0.39263001863735619</v>
      </c>
      <c r="U484" s="62"/>
      <c r="V484" s="62"/>
      <c r="W484" s="60"/>
      <c r="X484" s="63"/>
      <c r="Y484" s="61"/>
      <c r="Z484" s="86">
        <f>SQRT($W$40*VLOOKUP(Z477,$P$34:$W$43,8))*(1-$Q$26)*T472*VLOOKUP(Z477,P466:T475,5)</f>
        <v>1.020220038086485E-2</v>
      </c>
      <c r="AA484" s="60">
        <f>SQRT($W$40*VLOOKUP(AA477,$P$34:$W$43,8))*(1-$R$26)*T472*VLOOKUP(AA477,P466:T475,5)</f>
        <v>6.4227893355569155E-3</v>
      </c>
      <c r="AB484" s="60">
        <f>SQRT($W$40*VLOOKUP(AB477,$P$34:$W$43,8))*(1-$S$26)*T472*VLOOKUP(AB477,P466:T475,5)</f>
        <v>3.8003852749464583E-3</v>
      </c>
      <c r="AC484" s="60">
        <f>SQRT($W$40*VLOOKUP(AC477,$P$34:$W$43,8))*(1-$T$26)*T472*VLOOKUP(AC477,P466:T475,5)</f>
        <v>2.6404956442164871E-3</v>
      </c>
      <c r="AD484" s="60">
        <f>SQRT($W$40*VLOOKUP(AD477,$P$34:$W$43,8))*(1-$U$26)*T472*VLOOKUP(AD477,P466:T475,5)</f>
        <v>2.5272405867486445E-3</v>
      </c>
      <c r="AE484" s="60">
        <f>SQRT($W$40*VLOOKUP(AE477,$P$34:$W$43,8))*(1-$V$26)*T472*VLOOKUP(AE477,P466:T475,5)</f>
        <v>1.6642917050015114E-3</v>
      </c>
      <c r="AF484" s="60">
        <f>SQRT($W$40*VLOOKUP(AF477,$P$34:$W$43,8))*(1-$W$26)*T472*VLOOKUP(AF477,P466:T475,5)</f>
        <v>1.3609987021540249E-2</v>
      </c>
      <c r="AG484" s="60">
        <f>SQRT($W$40*VLOOKUP(AG477,$P$34:$W$43,8))*(1-$X$26)*T472*VLOOKUP(AG477,P466:T475,5)</f>
        <v>8.4615504084144377E-3</v>
      </c>
      <c r="AH484" s="60">
        <f>SQRT($W$40*VLOOKUP(AH477,$P$34:$W$43,8))*(1-$Y$26)*T472*VLOOKUP(AH477,P466:T475,5)</f>
        <v>3.9656003981799045E-3</v>
      </c>
      <c r="AI484" s="87">
        <f>SQRT($W$40*VLOOKUP(AI477,$P$34:$W$43,8))*(1-$Z$26)*T472*VLOOKUP(AI477,P466:T475,5)</f>
        <v>6.6414777587975055E-3</v>
      </c>
      <c r="AJ484" s="89">
        <f>$X$40*T472</f>
        <v>9.4426872068579815E-6</v>
      </c>
      <c r="AK484" s="82"/>
      <c r="AL484" s="65"/>
      <c r="AM484" s="61"/>
      <c r="AN484" s="66" t="s">
        <v>587</v>
      </c>
      <c r="AO484" s="61" t="e">
        <f>IF(ATAN(AO483)&lt;0,ATAN(AO483)+PI(),ATAN(AO483))</f>
        <v>#NUM!</v>
      </c>
      <c r="AP484" s="61"/>
      <c r="AQ484" s="50"/>
      <c r="AR484" s="65"/>
      <c r="AS484" s="65"/>
      <c r="AT484" s="65"/>
      <c r="AU484" s="65"/>
      <c r="AV484" s="81"/>
      <c r="AW484" s="59">
        <v>7</v>
      </c>
      <c r="AX484" s="61">
        <f t="shared" si="75"/>
        <v>8.4952370925032716E-2</v>
      </c>
      <c r="AY484" s="61">
        <f>SUMPRODUCT(T466:T475,$BD$34:$BD$43)</f>
        <v>0.22122964426611577</v>
      </c>
      <c r="AZ484" s="68">
        <f>IF($AA$13,EXP((AX484/AL479)*(AU483-1)-LN(AU483-AL479)-AL478*(2*AY484/AL478-AX484/AL479)*LN((AU483+2.41421536*AL479)/(AU483-0.41421536*AL479))/(AL479*2.82842713)      ),1)</f>
        <v>1.1029635903067698</v>
      </c>
    </row>
    <row r="485" spans="16:52" x14ac:dyDescent="0.25">
      <c r="P485" s="78">
        <v>8</v>
      </c>
      <c r="Q485" s="60"/>
      <c r="R485" s="60"/>
      <c r="S485" s="60">
        <f>$Z$14*$BJ$41/AZ485</f>
        <v>0.1118014638876052</v>
      </c>
      <c r="T485" s="61">
        <f>S485/S488</f>
        <v>0.11180427080345746</v>
      </c>
      <c r="U485" s="62"/>
      <c r="V485" s="62"/>
      <c r="W485" s="60"/>
      <c r="X485" s="63"/>
      <c r="Y485" s="61"/>
      <c r="Z485" s="86">
        <f>SQRT($W$41*VLOOKUP(Z477,$P$34:$W$43,8))*(1-$Q$27)*T473*VLOOKUP(Z477,P466:T475,5)</f>
        <v>5.8454755867932608E-3</v>
      </c>
      <c r="AA485" s="60">
        <f>SQRT($W$41*VLOOKUP(AA477,$P$34:$W$43,8))*(1-$R$27)*T473*VLOOKUP(AA477,P466:T475,5)</f>
        <v>3.5923386443577027E-3</v>
      </c>
      <c r="AB485" s="60">
        <f>SQRT($W$41*VLOOKUP(AB477,$P$34:$W$43,8))*(1-$S$27)*T473*VLOOKUP(AB477,P466:T475,5)</f>
        <v>2.2244737190103758E-3</v>
      </c>
      <c r="AC485" s="60">
        <f>SQRT($W$41*VLOOKUP(AC477,$P$34:$W$43,8))*(1-$T$27)*T473*VLOOKUP(AC477,P466:T475,5)</f>
        <v>1.5206795537058984E-3</v>
      </c>
      <c r="AD485" s="60">
        <f>SQRT($W$41*VLOOKUP(AD477,$P$34:$W$43,8))*(1-$U$27)*T473*VLOOKUP(AD477,P466:T475,5)</f>
        <v>1.5161891066263766E-3</v>
      </c>
      <c r="AE485" s="60">
        <f>SQRT($W$41*VLOOKUP(AE477,$P$34:$W$43,8))*(1-$V$27)*T473*VLOOKUP(AE477,P466:T475,5)</f>
        <v>9.0211335575078524E-4</v>
      </c>
      <c r="AF485" s="60">
        <f>SQRT($W$41*VLOOKUP(AF477,$P$34:$W$43,8))*(1-$W$27)*T473*VLOOKUP(AF477,P466:T475,5)</f>
        <v>8.4615504084144394E-3</v>
      </c>
      <c r="AG485" s="60">
        <f>SQRT($W$41*VLOOKUP(AG477,$P$34:$W$43,8))*(1-$X$27)*T473*VLOOKUP(AG477,P466:T475,5)</f>
        <v>5.0862801256154411E-3</v>
      </c>
      <c r="AH485" s="60">
        <f>SQRT($W$41*VLOOKUP(AH477,$P$34:$W$43,8))*(1-$Y$27)*T473*VLOOKUP(AH477,P466:T475,5)</f>
        <v>2.6577703083069401E-3</v>
      </c>
      <c r="AI485" s="87">
        <f>SQRT($W$41*VLOOKUP(AI477,$P$34:$W$43,8))*(1-$Z$27)*T473*VLOOKUP(AI477,P466:T475,5)</f>
        <v>4.1950744423929235E-3</v>
      </c>
      <c r="AJ485" s="89">
        <f>$X$41*T473</f>
        <v>2.9825228462923156E-6</v>
      </c>
      <c r="AK485" s="59" t="s">
        <v>582</v>
      </c>
      <c r="AL485" s="61">
        <f>AL481*AL482/6-AL483/2-AL481^3/27</f>
        <v>1.9456971300178677E-2</v>
      </c>
      <c r="AM485" s="61"/>
      <c r="AN485" s="66" t="s">
        <v>573</v>
      </c>
      <c r="AO485" s="61" t="e">
        <f>2*SQRT(AL486)*COS(AO484/3)-AL481/3</f>
        <v>#NUM!</v>
      </c>
      <c r="AP485" s="69" t="e">
        <f>AO485^3+AL481*AO485^2+AL482*AO485+AL483</f>
        <v>#NUM!</v>
      </c>
      <c r="AQ485" s="50"/>
      <c r="AR485" s="65"/>
      <c r="AS485" s="65"/>
      <c r="AT485" s="65"/>
      <c r="AU485" s="65"/>
      <c r="AV485" s="81"/>
      <c r="AW485" s="59">
        <v>8</v>
      </c>
      <c r="AX485" s="61">
        <f t="shared" si="75"/>
        <v>9.4229912225680806E-2</v>
      </c>
      <c r="AY485" s="61">
        <f>SUMPRODUCT(T466:T475,$BE$34:$BE$43)</f>
        <v>0.46666637063677563</v>
      </c>
      <c r="AZ485" s="68">
        <f>IF($AA$14,EXP((AX485/AL479)*(AU483-1)-LN(AU483-AL479)-AL478*(2*AY485/AL478-AX485/AL479)*LN((AU483+2.41421536*AL479)/(AU483-0.41421536*AL479))/(AL479*2.82842713)      ),1)</f>
        <v>0.62966481988848866</v>
      </c>
    </row>
    <row r="486" spans="16:52" x14ac:dyDescent="0.25">
      <c r="P486" s="78">
        <v>9</v>
      </c>
      <c r="Q486" s="60"/>
      <c r="R486" s="60"/>
      <c r="S486" s="60">
        <f>$Z$15*$BJ$42/AZ486</f>
        <v>5.5503225319862598E-2</v>
      </c>
      <c r="T486" s="61">
        <f>S486/S488</f>
        <v>5.5504618797886804E-2</v>
      </c>
      <c r="U486" s="62"/>
      <c r="V486" s="62" t="s">
        <v>592</v>
      </c>
      <c r="W486" s="60"/>
      <c r="X486" s="63"/>
      <c r="Y486" s="61"/>
      <c r="Z486" s="86">
        <f>SQRT($W$42*VLOOKUP(Z477,$P$34:$W$43,8))*(1-$Q$28)*T474*VLOOKUP(Z477,P466:T475,5)</f>
        <v>3.4135281607787348E-3</v>
      </c>
      <c r="AA486" s="60">
        <f>SQRT($W$42*VLOOKUP(AA477,$P$34:$W$43,8))*(1-$R$28)*T474*VLOOKUP(AA477,P466:T475,5)</f>
        <v>2.1968818292351865E-3</v>
      </c>
      <c r="AB486" s="60">
        <f>SQRT($W$42*VLOOKUP(AB477,$P$34:$W$43,8))*(1-$S$28)*T474*VLOOKUP(AB477,P466:T475,5)</f>
        <v>1.341172567376608E-3</v>
      </c>
      <c r="AC486" s="60">
        <f>SQRT($W$42*VLOOKUP(AC477,$P$34:$W$43,8))*(1-$T$28)*T474*VLOOKUP(AC477,P466:T475,5)</f>
        <v>1.0157591685626432E-3</v>
      </c>
      <c r="AD486" s="60">
        <f>SQRT($W$42*VLOOKUP(AD477,$P$34:$W$43,8))*(1-$U$28)*T474*VLOOKUP(AD477,P466:T475,5)</f>
        <v>9.5017394656374623E-4</v>
      </c>
      <c r="AE486" s="60">
        <f>SQRT($W$42*VLOOKUP(AE477,$P$34:$W$43,8))*(1-$V$28)*T474*VLOOKUP(AE477,P466:T475,5)</f>
        <v>5.5747701754970671E-4</v>
      </c>
      <c r="AF486" s="60">
        <f>SQRT($W$42*VLOOKUP(AF477,$P$34:$W$43,8))*(1-$W$28)*T474*VLOOKUP(AF477,P466:T475,5)</f>
        <v>3.9656003981799045E-3</v>
      </c>
      <c r="AG486" s="60">
        <f>SQRT($W$42*VLOOKUP(AG477,$P$34:$W$43,8))*(1-$X$28)*T474*VLOOKUP(AG477,P466:T475,5)</f>
        <v>2.6577703083069401E-3</v>
      </c>
      <c r="AH486" s="60">
        <f>SQRT($W$42*VLOOKUP(AH477,$P$34:$W$43,8))*(1-$Y$28)*T474*VLOOKUP(AH477,P466:T475,5)</f>
        <v>1.7046842833872771E-3</v>
      </c>
      <c r="AI486" s="87">
        <f>SQRT($W$42*VLOOKUP(AI477,$P$34:$W$43,8))*(1-$Z$28)*T474*VLOOKUP(AI477,P466:T475,5)</f>
        <v>2.5705237939321513E-3</v>
      </c>
      <c r="AJ486" s="89">
        <f>$X$42*T474</f>
        <v>1.4993386260453651E-6</v>
      </c>
      <c r="AK486" s="59" t="s">
        <v>558</v>
      </c>
      <c r="AL486" s="61">
        <f>AL481^2/9-AL482/3</f>
        <v>3.8922898851882007E-2</v>
      </c>
      <c r="AM486" s="61"/>
      <c r="AN486" s="66" t="s">
        <v>574</v>
      </c>
      <c r="AO486" s="61" t="e">
        <f>2*SQRT(AL486)*COS((AO484+2*PI())/3)-AL481/3</f>
        <v>#NUM!</v>
      </c>
      <c r="AP486" s="69" t="e">
        <f>AO486^3+AO486^2*AL481+AO486*AL482+AL483</f>
        <v>#NUM!</v>
      </c>
      <c r="AQ486" s="50"/>
      <c r="AR486" s="65"/>
      <c r="AS486" s="50"/>
      <c r="AT486" s="65"/>
      <c r="AU486" s="65"/>
      <c r="AV486" s="81"/>
      <c r="AW486" s="59">
        <v>9</v>
      </c>
      <c r="AX486" s="61">
        <f t="shared" si="75"/>
        <v>9.5418812217132221E-2</v>
      </c>
      <c r="AY486" s="61">
        <f>SUMPRODUCT(T466:T475,$BF$34:$BF$43)</f>
        <v>0.53195754700981357</v>
      </c>
      <c r="AZ486" s="68">
        <f>IF($AA$15,EXP((AX486/AL479)*(AU483-1)-LN(AU483-AL479)-AL478*(2*AY486/AL478-AX486/AL479)*LN((AU483+2.41421536*AL479)/(AU483-0.41421536*AL479))/(AL479*2.82842713)      ),1)</f>
        <v>0.54102454676132894</v>
      </c>
    </row>
    <row r="487" spans="16:52" x14ac:dyDescent="0.25">
      <c r="P487" s="78">
        <v>10</v>
      </c>
      <c r="Q487" s="60"/>
      <c r="R487" s="60"/>
      <c r="S487" s="60">
        <f>$Z$16*$BJ$43/AZ487</f>
        <v>8.8838044121130763E-2</v>
      </c>
      <c r="T487" s="61">
        <f>S487/S488</f>
        <v>8.8840274511553713E-2</v>
      </c>
      <c r="U487" s="62"/>
      <c r="V487" s="96">
        <f>ABS(S476-S488)</f>
        <v>1.1102230246251565E-16</v>
      </c>
      <c r="W487" s="60"/>
      <c r="X487" s="63"/>
      <c r="Y487" s="61"/>
      <c r="Z487" s="86">
        <f>SQRT($W$43*VLOOKUP(Z477,$P$34:$W$43,8))*(1-$Q$29)*T475*VLOOKUP(Z477,P466:T475,5)</f>
        <v>5.4985289690024234E-3</v>
      </c>
      <c r="AA487" s="60">
        <f>SQRT($W$43*VLOOKUP(AA477,$P$34:$W$43,8))*(1-$R$29)*T475*VLOOKUP(AA477,P466:T475,5)</f>
        <v>3.5815796407375282E-3</v>
      </c>
      <c r="AB487" s="60">
        <f>SQRT($W$43*VLOOKUP(AB477,$P$34:$W$43,8))*(1-$S$29)*T475*VLOOKUP(AB477,P466:T475,5)</f>
        <v>2.2170335481963227E-3</v>
      </c>
      <c r="AC487" s="60">
        <f>SQRT($W$43*VLOOKUP(AC477,$P$34:$W$43,8))*(1-$T$29)*T475*VLOOKUP(AC477,P466:T475,5)</f>
        <v>1.3904603227096451E-3</v>
      </c>
      <c r="AD487" s="60">
        <f>SQRT($W$43*VLOOKUP(AD477,$P$34:$W$43,8))*(1-$U$29)*T475*VLOOKUP(AD477,P466:T475,5)</f>
        <v>1.5040774911426952E-3</v>
      </c>
      <c r="AE487" s="60">
        <f>SQRT($W$43*VLOOKUP(AE477,$P$34:$W$43,8))*(1-$V$29)*T475*VLOOKUP(AE477,P466:T475,5)</f>
        <v>8.9714997254469189E-4</v>
      </c>
      <c r="AF487" s="60">
        <f>SQRT($W$43*VLOOKUP(AF477,$P$34:$W$43,8))*(1-$W$29)*T475*VLOOKUP(AF477,P466:T475,5)</f>
        <v>6.6414777587975055E-3</v>
      </c>
      <c r="AG487" s="60">
        <f>SQRT($W$43*VLOOKUP(AG477,$P$34:$W$43,8))*(1-$X$29)*T475*VLOOKUP(AG477,P466:T475,5)</f>
        <v>4.1950744423929235E-3</v>
      </c>
      <c r="AH487" s="60">
        <f>SQRT($W$43*VLOOKUP(AH477,$P$34:$W$43,8))*(1-$Y$29)*T475*VLOOKUP(AH477,P466:T475,5)</f>
        <v>2.5705237939321517E-3</v>
      </c>
      <c r="AI487" s="87">
        <f>SQRT($W$43*VLOOKUP(AI477,$P$34:$W$43,8))*(1-$Z$29)*T475*VLOOKUP(AI477,P466:T475,5)</f>
        <v>3.8761386137976159E-3</v>
      </c>
      <c r="AJ487" s="89">
        <f>$X$43*T475</f>
        <v>3.2226693653031173E-6</v>
      </c>
      <c r="AK487" s="59" t="s">
        <v>72</v>
      </c>
      <c r="AL487" s="63">
        <f>AL485^2-AL486^3</f>
        <v>3.1960584965648985E-4</v>
      </c>
      <c r="AM487" s="61"/>
      <c r="AN487" s="66" t="s">
        <v>575</v>
      </c>
      <c r="AO487" s="61" t="e">
        <f>2*SQRT(AL486)*COS((AO484+4*PI())/3)-AL481/3</f>
        <v>#NUM!</v>
      </c>
      <c r="AP487" s="69" t="e">
        <f>AO487^3+AO487^2*AL481+AL482*AO487+AL483</f>
        <v>#NUM!</v>
      </c>
      <c r="AQ487" s="50"/>
      <c r="AR487" s="65"/>
      <c r="AS487" s="50"/>
      <c r="AT487" s="65"/>
      <c r="AU487" s="65"/>
      <c r="AV487" s="81"/>
      <c r="AW487" s="59">
        <v>10</v>
      </c>
      <c r="AX487" s="61">
        <f t="shared" si="75"/>
        <v>0.12813543860615031</v>
      </c>
      <c r="AY487" s="61">
        <f>SUMPRODUCT(T466:T475,$BG$34:$BG$43)</f>
        <v>0.52807933080988889</v>
      </c>
      <c r="AZ487" s="68">
        <f>IF($AA$16,EXP((AX487/AL479)*(AU483-1)-LN(AU483-AL479)-AL478*(2*AY487/AL478-AX487/AL479)*LN((AU483+2.41421536*AL479)/(AU483-0.41421536*AL479))/(AL479*2.82842713)      ),1)</f>
        <v>0.58355083296298083</v>
      </c>
    </row>
    <row r="488" spans="16:52" x14ac:dyDescent="0.25">
      <c r="P488" s="79"/>
      <c r="Q488" s="71"/>
      <c r="R488" s="71"/>
      <c r="S488" s="94">
        <f>SUM(S478:S487)</f>
        <v>0.99997489437718179</v>
      </c>
      <c r="T488" s="72">
        <f>SUM(T478:T487)</f>
        <v>1</v>
      </c>
      <c r="U488" s="73"/>
      <c r="V488" s="73"/>
      <c r="W488" s="73"/>
      <c r="X488" s="73"/>
      <c r="Y488" s="73"/>
      <c r="Z488" s="70"/>
      <c r="AA488" s="73"/>
      <c r="AB488" s="73"/>
      <c r="AC488" s="73"/>
      <c r="AD488" s="73"/>
      <c r="AE488" s="73"/>
      <c r="AF488" s="73"/>
      <c r="AG488" s="73"/>
      <c r="AH488" s="73"/>
      <c r="AI488" s="88">
        <f>SUM(Z478:AI487)</f>
        <v>0.27651787661416249</v>
      </c>
      <c r="AJ488" s="91">
        <f>SUM(AJ478:AJ487)</f>
        <v>3.0752912319736358E-5</v>
      </c>
      <c r="AK488" s="70"/>
      <c r="AL488" s="73"/>
      <c r="AM488" s="74"/>
      <c r="AN488" s="75"/>
      <c r="AO488" s="74"/>
      <c r="AP488" s="74"/>
      <c r="AQ488" s="76"/>
      <c r="AR488" s="73"/>
      <c r="AS488" s="76"/>
      <c r="AT488" s="73"/>
      <c r="AU488" s="73"/>
      <c r="AV488" s="80"/>
      <c r="AW488" s="70"/>
      <c r="AX488" s="73"/>
      <c r="AY488" s="73"/>
      <c r="AZ488" s="80"/>
    </row>
    <row r="489" spans="16:52" x14ac:dyDescent="0.25">
      <c r="P489" s="92">
        <f>P477+1</f>
        <v>38</v>
      </c>
      <c r="Q489" s="55"/>
      <c r="R489" s="55"/>
      <c r="S489" s="55"/>
      <c r="T489" s="55" t="s">
        <v>560</v>
      </c>
      <c r="U489" s="56"/>
      <c r="V489" s="56"/>
      <c r="W489" s="57"/>
      <c r="X489" s="57"/>
      <c r="Y489" s="57"/>
      <c r="Z489" s="54">
        <v>1</v>
      </c>
      <c r="AA489" s="55">
        <v>2</v>
      </c>
      <c r="AB489" s="55">
        <v>3</v>
      </c>
      <c r="AC489" s="55">
        <v>4</v>
      </c>
      <c r="AD489" s="55">
        <v>5</v>
      </c>
      <c r="AE489" s="55">
        <v>6</v>
      </c>
      <c r="AF489" s="55">
        <v>7</v>
      </c>
      <c r="AG489" s="55">
        <v>8</v>
      </c>
      <c r="AH489" s="55">
        <v>9</v>
      </c>
      <c r="AI489" s="58">
        <v>10</v>
      </c>
      <c r="AJ489" s="90"/>
      <c r="AK489" s="54"/>
      <c r="AL489" s="55"/>
      <c r="AM489" s="55"/>
      <c r="AN489" s="55"/>
      <c r="AO489" s="55"/>
      <c r="AP489" s="55"/>
      <c r="AQ489" s="55"/>
      <c r="AR489" s="55"/>
      <c r="AS489" s="55"/>
      <c r="AT489" s="55"/>
      <c r="AU489" s="55"/>
      <c r="AV489" s="58"/>
      <c r="AW489" s="54"/>
      <c r="AX489" s="55" t="s">
        <v>565</v>
      </c>
      <c r="AY489" s="55" t="s">
        <v>577</v>
      </c>
      <c r="AZ489" s="58" t="s">
        <v>590</v>
      </c>
    </row>
    <row r="490" spans="16:52" x14ac:dyDescent="0.25">
      <c r="P490" s="78">
        <v>1</v>
      </c>
      <c r="Q490" s="60"/>
      <c r="R490" s="60"/>
      <c r="S490" s="60">
        <f>$Z$7*$BJ$34/AZ490</f>
        <v>0.19915684959312399</v>
      </c>
      <c r="T490" s="61">
        <f>S490/S500</f>
        <v>0.19916184967540174</v>
      </c>
      <c r="U490" s="62"/>
      <c r="V490" s="62"/>
      <c r="W490" s="60"/>
      <c r="X490" s="63"/>
      <c r="Y490" s="61"/>
      <c r="Z490" s="86">
        <f>SQRT($W$34*VLOOKUP(Z489,$P$34:$W$43,8))*(1-$Q$20)*T478*VLOOKUP(Z489,P478:T487,5)</f>
        <v>8.1465190158657129E-3</v>
      </c>
      <c r="AA490" s="60">
        <f>SQRT($W$34*VLOOKUP(AA489,$P$34:$W$43,8))*(1-$R$20)*T478*VLOOKUP(AA489,P478:T487,5)</f>
        <v>5.2525624534908921E-3</v>
      </c>
      <c r="AB490" s="60">
        <f>SQRT($W$34*VLOOKUP(AB489,$P$34:$W$43,8))*(1-$S$20)*T478*VLOOKUP(AB489,P478:T487,5)</f>
        <v>3.169097260152751E-3</v>
      </c>
      <c r="AC490" s="60">
        <f>SQRT($W$34*VLOOKUP(AC489,$P$34:$W$43,8))*(1-$T$20)*T478*VLOOKUP(AC489,P478:T487,5)</f>
        <v>2.1909876952244502E-3</v>
      </c>
      <c r="AD490" s="60">
        <f>SQRT($W$34*VLOOKUP(AD489,$P$34:$W$43,8))*(1-$U$20)*T478*VLOOKUP(AD489,P478:T487,5)</f>
        <v>2.1246816906190201E-3</v>
      </c>
      <c r="AE490" s="60">
        <f>SQRT($W$34*VLOOKUP(AE489,$P$34:$W$43,8))*(1-$V$20)*T478*VLOOKUP(AE489,P478:T487,5)</f>
        <v>1.2707086901849807E-3</v>
      </c>
      <c r="AF490" s="60">
        <f>SQRT($W$34*VLOOKUP(AF489,$P$34:$W$43,8))*(1-$W$20)*T478*VLOOKUP(AF489,P478:T487,5)</f>
        <v>1.0202200380864793E-2</v>
      </c>
      <c r="AG490" s="60">
        <f>SQRT($W$34*VLOOKUP(AG489,$P$34:$W$43,8))*(1-$X$20)*T478*VLOOKUP(AG489,P478:T487,5)</f>
        <v>5.8454755867932643E-3</v>
      </c>
      <c r="AH490" s="60">
        <f>SQRT($W$34*VLOOKUP(AH489,$P$34:$W$43,8))*(1-$Y$20)*T478*VLOOKUP(AH489,P478:T487,5)</f>
        <v>3.4135281607787461E-3</v>
      </c>
      <c r="AI490" s="87">
        <f>SQRT($W$34*VLOOKUP(AI489,$P$34:$W$43,8))*(1-$Z$20)*T478*VLOOKUP(AI489,P478:T487,5)</f>
        <v>5.4985289690024364E-3</v>
      </c>
      <c r="AJ490" s="89">
        <f>$X$34*T478</f>
        <v>5.3379038868554508E-6</v>
      </c>
      <c r="AK490" s="59" t="s">
        <v>69</v>
      </c>
      <c r="AL490" s="60">
        <f>$Q$44*AI500*100000/($T$3*$AE$9)^2</f>
        <v>0.40073949360934669</v>
      </c>
      <c r="AM490" s="65" t="s">
        <v>583</v>
      </c>
      <c r="AN490" s="66" t="s">
        <v>573</v>
      </c>
      <c r="AO490" s="61">
        <f>(AL497+SQRT(AL499))^(1/3)+(AL497-SQRT(AL499))^(1/3)-AL493/3</f>
        <v>0.7478044285881178</v>
      </c>
      <c r="AP490" s="63">
        <f>AO490^3+AL493*AO490^2+AL494*AO490+AL495</f>
        <v>-5.2041704279304213E-17</v>
      </c>
      <c r="AQ490" s="65" t="s">
        <v>573</v>
      </c>
      <c r="AR490" s="61">
        <f>IF(AL499&gt;=0,AO490,AO497)</f>
        <v>0.7478044285881178</v>
      </c>
      <c r="AS490" s="61">
        <f>IF(AR490&lt;AR491,AR491,AR490)</f>
        <v>0.7478044285881178</v>
      </c>
      <c r="AT490" s="61">
        <f>AS490</f>
        <v>0.7478044285881178</v>
      </c>
      <c r="AU490" s="67">
        <f>IF(AT490&lt;AT491,AT491,AT490)</f>
        <v>0.7478044285881178</v>
      </c>
      <c r="AV490" s="81"/>
      <c r="AW490" s="59">
        <v>1</v>
      </c>
      <c r="AX490" s="61">
        <f>AX478</f>
        <v>9.4673405543509462E-2</v>
      </c>
      <c r="AY490" s="61">
        <f>SUMPRODUCT(T478:T487,$AX$34:$AX$43)</f>
        <v>0.34283521948928053</v>
      </c>
      <c r="AZ490" s="68">
        <f>IF($AA$7,EXP((AX490/AL491)*(AU495-1)-LN(AU495-AL491)-AL490*(2*AY490/AL490-AX490/AL491)*LN((AU495+2.41421536*AL491)/(AU495-0.41421536*AL491))/(AL491*2.82842713)      ),1)</f>
        <v>0.84423499280669878</v>
      </c>
    </row>
    <row r="491" spans="16:52" x14ac:dyDescent="0.25">
      <c r="P491" s="78">
        <v>2</v>
      </c>
      <c r="Q491" s="60"/>
      <c r="R491" s="60"/>
      <c r="S491" s="60">
        <f>$Z$8*$BJ$35/AZ491</f>
        <v>7.3921926708096553E-2</v>
      </c>
      <c r="T491" s="61">
        <f>S491/S500</f>
        <v>7.3923782610700081E-2</v>
      </c>
      <c r="U491" s="62"/>
      <c r="V491" s="62"/>
      <c r="W491" s="60"/>
      <c r="X491" s="63"/>
      <c r="Y491" s="61"/>
      <c r="Z491" s="86">
        <f>SQRT($W$35*VLOOKUP(Z489,$P$34:$W$43,8))*(1-$Q$21)*T479*VLOOKUP(Z489,P478:T487,5)</f>
        <v>5.2525624534908912E-3</v>
      </c>
      <c r="AA491" s="60">
        <f>SQRT($W$35*VLOOKUP(AA489,$P$34:$W$43,8))*(1-$R$21)*T479*VLOOKUP(AA489,P478:T487,5)</f>
        <v>3.3691083161021883E-3</v>
      </c>
      <c r="AB491" s="60">
        <f>SQRT($W$35*VLOOKUP(AB489,$P$34:$W$43,8))*(1-$S$21)*T479*VLOOKUP(AB489,P478:T487,5)</f>
        <v>2.0646769777879753E-3</v>
      </c>
      <c r="AC491" s="60">
        <f>SQRT($W$35*VLOOKUP(AC489,$P$34:$W$43,8))*(1-$T$21)*T479*VLOOKUP(AC489,P478:T487,5)</f>
        <v>1.290906209509805E-3</v>
      </c>
      <c r="AD491" s="60">
        <f>SQRT($W$35*VLOOKUP(AD489,$P$34:$W$43,8))*(1-$U$21)*T479*VLOOKUP(AD489,P478:T487,5)</f>
        <v>1.4116535276611176E-3</v>
      </c>
      <c r="AE491" s="60">
        <f>SQRT($W$35*VLOOKUP(AE489,$P$34:$W$43,8))*(1-$V$21)*T479*VLOOKUP(AE489,P478:T487,5)</f>
        <v>8.2989301265911893E-4</v>
      </c>
      <c r="AF491" s="60">
        <f>SQRT($W$35*VLOOKUP(AF489,$P$34:$W$43,8))*(1-$W$21)*T479*VLOOKUP(AF489,P478:T487,5)</f>
        <v>6.4227893355569164E-3</v>
      </c>
      <c r="AG491" s="60">
        <f>SQRT($W$35*VLOOKUP(AG489,$P$34:$W$43,8))*(1-$X$21)*T479*VLOOKUP(AG489,P478:T487,5)</f>
        <v>3.5923386443577252E-3</v>
      </c>
      <c r="AH491" s="60">
        <f>SQRT($W$35*VLOOKUP(AH489,$P$34:$W$43,8))*(1-$Y$21)*T479*VLOOKUP(AH489,P478:T487,5)</f>
        <v>2.1968818292352065E-3</v>
      </c>
      <c r="AI491" s="87">
        <f>SQRT($W$35*VLOOKUP(AI489,$P$34:$W$43,8))*(1-$Z$21)*T479*VLOOKUP(AI489,P478:T487,5)</f>
        <v>3.5815796407375569E-3</v>
      </c>
      <c r="AJ491" s="89">
        <f>$X$35*T479</f>
        <v>2.9902240553849141E-6</v>
      </c>
      <c r="AK491" s="59" t="s">
        <v>65</v>
      </c>
      <c r="AL491" s="60">
        <f>AJ500*$Q$44*100000/($T$3*$AE$9)</f>
        <v>0.10862996784093609</v>
      </c>
      <c r="AM491" s="61"/>
      <c r="AN491" s="66" t="s">
        <v>574</v>
      </c>
      <c r="AO491" s="66" t="e">
        <f>1/0</f>
        <v>#DIV/0!</v>
      </c>
      <c r="AP491" s="61"/>
      <c r="AQ491" s="65" t="s">
        <v>574</v>
      </c>
      <c r="AR491" s="66">
        <f>IF(AL499&gt;=0,0,AO498)</f>
        <v>0</v>
      </c>
      <c r="AS491" s="61">
        <f>IF(AR490&lt;AR491,AR490,AR491)</f>
        <v>0</v>
      </c>
      <c r="AT491" s="61">
        <f>IF(AS491&lt;AS492,AS492,AS491)</f>
        <v>0</v>
      </c>
      <c r="AU491" s="67">
        <f>IF(AT490&lt;AT491,AT490,AT491)</f>
        <v>0</v>
      </c>
      <c r="AV491" s="81"/>
      <c r="AW491" s="59">
        <v>2</v>
      </c>
      <c r="AX491" s="61">
        <f t="shared" ref="AX491:AX499" si="76">AX479</f>
        <v>0.14288378647094405</v>
      </c>
      <c r="AY491" s="61">
        <f>SUMPRODUCT(T478:T487,$AY$34:$AY$43)</f>
        <v>0.5883765170864198</v>
      </c>
      <c r="AZ491" s="68">
        <f>IF($AA$8,EXP((AX491/AL491)*(AU495-1)-LN(AU495-AL491)-AL490*(2*AY491/AL490-AX491/AL491)*LN((AU495+2.41421536*AL491)/(AU495-0.41421536*AL491))/(AL491*2.82842713)      ),1)</f>
        <v>0.52152857782629458</v>
      </c>
    </row>
    <row r="492" spans="16:52" x14ac:dyDescent="0.25">
      <c r="P492" s="78">
        <v>3</v>
      </c>
      <c r="Q492" s="60"/>
      <c r="R492" s="60"/>
      <c r="S492" s="60">
        <f>$Z$9*$BJ$36/AZ492</f>
        <v>3.3102124264394718E-2</v>
      </c>
      <c r="T492" s="61">
        <f>S492/S500</f>
        <v>3.3102955334705524E-2</v>
      </c>
      <c r="U492" s="62"/>
      <c r="V492" s="62"/>
      <c r="W492" s="60"/>
      <c r="X492" s="63"/>
      <c r="Y492" s="61"/>
      <c r="Z492" s="86">
        <f>SQRT($W$36*VLOOKUP(Z489,$P$34:$W$43,8))*(1-$Q$22)*T480*VLOOKUP(Z489,P478:T487,5)</f>
        <v>3.169097260152751E-3</v>
      </c>
      <c r="AA492" s="60">
        <f>SQRT($W$36*VLOOKUP(AA489,$P$34:$W$43,8))*(1-$R$22)*T480*VLOOKUP(AA489,P478:T487,5)</f>
        <v>2.0646769777879753E-3</v>
      </c>
      <c r="AB492" s="60">
        <f>SQRT($W$36*VLOOKUP(AB489,$P$34:$W$43,8))*(1-$S$22)*T480*VLOOKUP(AB489,P478:T487,5)</f>
        <v>1.2680758464962134E-3</v>
      </c>
      <c r="AC492" s="60">
        <f>SQRT($W$36*VLOOKUP(AC489,$P$34:$W$43,8))*(1-$T$22)*T480*VLOOKUP(AC489,P478:T487,5)</f>
        <v>8.7318415444468398E-4</v>
      </c>
      <c r="AD492" s="60">
        <f>SQRT($W$36*VLOOKUP(AD489,$P$34:$W$43,8))*(1-$U$22)*T480*VLOOKUP(AD489,P478:T487,5)</f>
        <v>8.6699687389716089E-4</v>
      </c>
      <c r="AE492" s="60">
        <f>SQRT($W$36*VLOOKUP(AE489,$P$34:$W$43,8))*(1-$V$22)*T480*VLOOKUP(AE489,P478:T487,5)</f>
        <v>4.9944162745724522E-4</v>
      </c>
      <c r="AF492" s="60">
        <f>SQRT($W$36*VLOOKUP(AF489,$P$34:$W$43,8))*(1-$W$22)*T480*VLOOKUP(AF489,P478:T487,5)</f>
        <v>3.8003852749464782E-3</v>
      </c>
      <c r="AG492" s="60">
        <f>SQRT($W$36*VLOOKUP(AG489,$P$34:$W$43,8))*(1-$X$22)*T480*VLOOKUP(AG489,P478:T487,5)</f>
        <v>2.2244737190104009E-3</v>
      </c>
      <c r="AH492" s="60">
        <f>SQRT($W$36*VLOOKUP(AH489,$P$34:$W$43,8))*(1-$Y$22)*T480*VLOOKUP(AH489,P478:T487,5)</f>
        <v>1.3411725673766269E-3</v>
      </c>
      <c r="AI492" s="87">
        <f>SQRT($W$36*VLOOKUP(AI489,$P$34:$W$43,8))*(1-$Z$22)*T480*VLOOKUP(AI489,P478:T487,5)</f>
        <v>2.2170335481963518E-3</v>
      </c>
      <c r="AJ492" s="89">
        <f>$X$36*T480</f>
        <v>1.8651647845719307E-6</v>
      </c>
      <c r="AK492" s="82"/>
      <c r="AL492" s="65"/>
      <c r="AM492" s="61"/>
      <c r="AN492" s="66" t="s">
        <v>575</v>
      </c>
      <c r="AO492" s="66" t="e">
        <f>1/0</f>
        <v>#DIV/0!</v>
      </c>
      <c r="AP492" s="61"/>
      <c r="AQ492" s="65" t="s">
        <v>575</v>
      </c>
      <c r="AR492" s="66">
        <f>IF(AL499&gt;=0,0,AO499)</f>
        <v>0</v>
      </c>
      <c r="AS492" s="61">
        <f>AR492</f>
        <v>0</v>
      </c>
      <c r="AT492" s="61">
        <f>IF(AS491&lt;AS492,AS491,AS492)</f>
        <v>0</v>
      </c>
      <c r="AU492" s="67">
        <f>AT492</f>
        <v>0</v>
      </c>
      <c r="AV492" s="81"/>
      <c r="AW492" s="59">
        <v>3</v>
      </c>
      <c r="AX492" s="61">
        <f t="shared" si="76"/>
        <v>0.1990278447156619</v>
      </c>
      <c r="AY492" s="61">
        <f>SUMPRODUCT(T478:T487,$AZ$34:$AZ$43)</f>
        <v>0.80224162904040919</v>
      </c>
      <c r="AZ492" s="68">
        <f>IF($AA$9,EXP((AX492/AL491)*(AU495-1)-LN(AU495-AL491)-AL490*(2*AY492/AL490-AX492/AL491)*LN((AU495+2.41421536*AL491)/(AU495-0.41421536*AL491))/(AL491*2.82842713)      ),1)</f>
        <v>0.35283743303559928</v>
      </c>
    </row>
    <row r="493" spans="16:52" x14ac:dyDescent="0.25">
      <c r="P493" s="78">
        <v>4</v>
      </c>
      <c r="Q493" s="60"/>
      <c r="R493" s="60"/>
      <c r="S493" s="60">
        <f>$Z$10*$BJ$37/AZ493</f>
        <v>1.8033677980017298E-2</v>
      </c>
      <c r="T493" s="61">
        <f>S493/S500</f>
        <v>1.8034130738101464E-2</v>
      </c>
      <c r="U493" s="62"/>
      <c r="V493" s="62"/>
      <c r="W493" s="60"/>
      <c r="X493" s="63"/>
      <c r="Y493" s="61"/>
      <c r="Z493" s="86">
        <f>SQRT($W$37*VLOOKUP(Z489,$P$34:$W$43,8))*(1-$Q$23)*T481*VLOOKUP(Z489,P478:T487,5)</f>
        <v>2.1909876952244498E-3</v>
      </c>
      <c r="AA493" s="60">
        <f>SQRT($W$37*VLOOKUP(AA489,$P$34:$W$43,8))*(1-$R$23)*T481*VLOOKUP(AA489,P478:T487,5)</f>
        <v>1.290906209509805E-3</v>
      </c>
      <c r="AB493" s="60">
        <f>SQRT($W$37*VLOOKUP(AB489,$P$34:$W$43,8))*(1-$S$23)*T481*VLOOKUP(AB489,P478:T487,5)</f>
        <v>8.7318415444468398E-4</v>
      </c>
      <c r="AC493" s="60">
        <f>SQRT($W$37*VLOOKUP(AC489,$P$34:$W$43,8))*(1-$T$23)*T481*VLOOKUP(AC489,P478:T487,5)</f>
        <v>6.0525382827425391E-4</v>
      </c>
      <c r="AD493" s="60">
        <f>SQRT($W$37*VLOOKUP(AD489,$P$34:$W$43,8))*(1-$U$23)*T481*VLOOKUP(AD489,P478:T487,5)</f>
        <v>5.9458372556812043E-4</v>
      </c>
      <c r="AE493" s="60">
        <f>SQRT($W$37*VLOOKUP(AE489,$P$34:$W$43,8))*(1-$V$23)*T481*VLOOKUP(AE489,P478:T487,5)</f>
        <v>3.2828055403574487E-4</v>
      </c>
      <c r="AF493" s="60">
        <f>SQRT($W$37*VLOOKUP(AF489,$P$34:$W$43,8))*(1-$W$23)*T481*VLOOKUP(AF489,P478:T487,5)</f>
        <v>2.640495644216514E-3</v>
      </c>
      <c r="AG493" s="60">
        <f>SQRT($W$37*VLOOKUP(AG489,$P$34:$W$43,8))*(1-$X$23)*T481*VLOOKUP(AG489,P478:T487,5)</f>
        <v>1.5206795537059234E-3</v>
      </c>
      <c r="AH493" s="60">
        <f>SQRT($W$37*VLOOKUP(AH489,$P$34:$W$43,8))*(1-$Y$23)*T481*VLOOKUP(AH489,P478:T487,5)</f>
        <v>1.0157591685626627E-3</v>
      </c>
      <c r="AI493" s="87">
        <f>SQRT($W$37*VLOOKUP(AI489,$P$34:$W$43,8))*(1-$Z$23)*T481*VLOOKUP(AI489,P478:T487,5)</f>
        <v>1.39046032270967E-3</v>
      </c>
      <c r="AJ493" s="89">
        <f>$X$37*T481</f>
        <v>1.3054335112633317E-6</v>
      </c>
      <c r="AK493" s="59" t="s">
        <v>570</v>
      </c>
      <c r="AL493" s="60">
        <f>AL491-1</f>
        <v>-0.89137003215906385</v>
      </c>
      <c r="AM493" s="61"/>
      <c r="AN493" s="66"/>
      <c r="AO493" s="61"/>
      <c r="AP493" s="61"/>
      <c r="AQ493" s="50"/>
      <c r="AR493" s="65"/>
      <c r="AS493" s="65"/>
      <c r="AT493" s="65"/>
      <c r="AU493" s="65"/>
      <c r="AV493" s="81"/>
      <c r="AW493" s="59">
        <v>4</v>
      </c>
      <c r="AX493" s="61">
        <f t="shared" si="76"/>
        <v>0.25569541720662459</v>
      </c>
      <c r="AY493" s="61">
        <f>SUMPRODUCT(T478:T487,$BA$34:$BA$43)</f>
        <v>1.0005382125544462</v>
      </c>
      <c r="AZ493" s="68">
        <f>IF($AA$10,EXP((AX493/AL491)*(AU495-1)-LN(AU495-AL491)-AL490*(2*AY493/AL490-AX493/AL491)*LN((AU495+2.41421536*AL491)/(AU495-0.41421536*AL491))/(AL491*2.82842713)      ),1)</f>
        <v>0.24791088876654674</v>
      </c>
    </row>
    <row r="494" spans="16:52" x14ac:dyDescent="0.25">
      <c r="P494" s="78">
        <v>5</v>
      </c>
      <c r="Q494" s="60"/>
      <c r="R494" s="60"/>
      <c r="S494" s="60">
        <f>$Z$11*$BJ$38/AZ494</f>
        <v>1.8327382759166923E-2</v>
      </c>
      <c r="T494" s="61">
        <f>S494/S500</f>
        <v>1.8327842891077622E-2</v>
      </c>
      <c r="U494" s="62"/>
      <c r="V494" s="62"/>
      <c r="W494" s="60"/>
      <c r="X494" s="63"/>
      <c r="Y494" s="61"/>
      <c r="Z494" s="86">
        <f>SQRT($W$38*VLOOKUP(Z489,$P$34:$W$43,8))*(1-$Q$24)*T482*VLOOKUP(Z489,P478:T487,5)</f>
        <v>2.1246816906190201E-3</v>
      </c>
      <c r="AA494" s="60">
        <f>SQRT($W$38*VLOOKUP(AA489,$P$34:$W$43,8))*(1-$R$24)*T482*VLOOKUP(AA489,P478:T487,5)</f>
        <v>1.4116535276611176E-3</v>
      </c>
      <c r="AB494" s="60">
        <f>SQRT($W$38*VLOOKUP(AB489,$P$34:$W$43,8))*(1-$S$24)*T482*VLOOKUP(AB489,P478:T487,5)</f>
        <v>8.6699687389716078E-4</v>
      </c>
      <c r="AC494" s="60">
        <f>SQRT($W$38*VLOOKUP(AC489,$P$34:$W$43,8))*(1-$T$24)*T482*VLOOKUP(AC489,P478:T487,5)</f>
        <v>5.9458372556812043E-4</v>
      </c>
      <c r="AD494" s="60">
        <f>SQRT($W$38*VLOOKUP(AD489,$P$34:$W$43,8))*(1-$U$24)*T482*VLOOKUP(AD489,P478:T487,5)</f>
        <v>5.8363472640256037E-4</v>
      </c>
      <c r="AE494" s="60">
        <f>SQRT($W$38*VLOOKUP(AE489,$P$34:$W$43,8))*(1-$V$24)*T482*VLOOKUP(AE489,P478:T487,5)</f>
        <v>3.4812559981227213E-4</v>
      </c>
      <c r="AF494" s="60">
        <f>SQRT($W$38*VLOOKUP(AF489,$P$34:$W$43,8))*(1-$W$24)*T482*VLOOKUP(AF489,P478:T487,5)</f>
        <v>2.5272405867486705E-3</v>
      </c>
      <c r="AG494" s="60">
        <f>SQRT($W$38*VLOOKUP(AG489,$P$34:$W$43,8))*(1-$X$24)*T482*VLOOKUP(AG489,P478:T487,5)</f>
        <v>1.5161891066264015E-3</v>
      </c>
      <c r="AH494" s="60">
        <f>SQRT($W$38*VLOOKUP(AH489,$P$34:$W$43,8))*(1-$Y$24)*T482*VLOOKUP(AH489,P478:T487,5)</f>
        <v>9.5017394656376456E-4</v>
      </c>
      <c r="AI494" s="87">
        <f>SQRT($W$38*VLOOKUP(AI489,$P$34:$W$43,8))*(1-$Z$24)*T482*VLOOKUP(AI489,P478:T487,5)</f>
        <v>1.5040774911427226E-3</v>
      </c>
      <c r="AJ494" s="89">
        <f>$X$38*T482</f>
        <v>1.3263953863546359E-6</v>
      </c>
      <c r="AK494" s="59" t="s">
        <v>571</v>
      </c>
      <c r="AL494" s="60">
        <f>AL490-3*AL491*AL491-2*AL491</f>
        <v>0.14807814818810605</v>
      </c>
      <c r="AM494" s="61" t="s">
        <v>584</v>
      </c>
      <c r="AN494" s="66" t="s">
        <v>585</v>
      </c>
      <c r="AO494" s="61">
        <f>AL497^2/AL498^3</f>
        <v>6.4199987518779302</v>
      </c>
      <c r="AP494" s="61"/>
      <c r="AQ494" s="50"/>
      <c r="AR494" s="65"/>
      <c r="AS494" s="65"/>
      <c r="AT494" s="65"/>
      <c r="AU494" s="65"/>
      <c r="AV494" s="81"/>
      <c r="AW494" s="59">
        <v>5</v>
      </c>
      <c r="AX494" s="61">
        <f t="shared" si="76"/>
        <v>0.25563778751671645</v>
      </c>
      <c r="AY494" s="61">
        <f>SUMPRODUCT(T478:T487,$BB$34:$BB$43)</f>
        <v>0.98266697900620592</v>
      </c>
      <c r="AZ494" s="68">
        <f>IF($AA$11,EXP((AX494/AL491)*(AU495-1)-LN(AU495-AL491)-AL490*(2*AY494/AL490-AX494/AL491)*LN((AU495+2.41421536*AL491)/(AU495-0.41421536*AL491))/(AL491*2.82842713)      ),1)</f>
        <v>0.25856387567650641</v>
      </c>
    </row>
    <row r="495" spans="16:52" x14ac:dyDescent="0.25">
      <c r="P495" s="78">
        <v>6</v>
      </c>
      <c r="Q495" s="60"/>
      <c r="R495" s="60"/>
      <c r="S495" s="60">
        <f>$Z$12*$BJ$39/AZ495</f>
        <v>8.6700383275830437E-3</v>
      </c>
      <c r="T495" s="61">
        <f>S495/S500</f>
        <v>8.670255999759912E-3</v>
      </c>
      <c r="U495" s="62"/>
      <c r="V495" s="62"/>
      <c r="W495" s="60"/>
      <c r="X495" s="63"/>
      <c r="Y495" s="61"/>
      <c r="Z495" s="86">
        <f>SQRT($W$39*VLOOKUP(Z489,$P$34:$W$43,8))*(1-$Q$25)*T483*VLOOKUP(Z489,P478:T487,5)</f>
        <v>1.2707086901849809E-3</v>
      </c>
      <c r="AA495" s="60">
        <f>SQRT($W$39*VLOOKUP(AA489,$P$34:$W$43,8))*(1-$R$25)*T483*VLOOKUP(AA489,P478:T487,5)</f>
        <v>8.2989301265911893E-4</v>
      </c>
      <c r="AB495" s="60">
        <f>SQRT($W$39*VLOOKUP(AB489,$P$34:$W$43,8))*(1-$S$25)*T483*VLOOKUP(AB489,P478:T487,5)</f>
        <v>4.9944162745724522E-4</v>
      </c>
      <c r="AC495" s="60">
        <f>SQRT($W$39*VLOOKUP(AC489,$P$34:$W$43,8))*(1-$T$25)*T483*VLOOKUP(AC489,P478:T487,5)</f>
        <v>3.2828055403574493E-4</v>
      </c>
      <c r="AD495" s="60">
        <f>SQRT($W$39*VLOOKUP(AD489,$P$34:$W$43,8))*(1-$U$25)*T483*VLOOKUP(AD489,P478:T487,5)</f>
        <v>3.4812559981227213E-4</v>
      </c>
      <c r="AE495" s="60">
        <f>SQRT($W$39*VLOOKUP(AE489,$P$34:$W$43,8))*(1-$V$25)*T483*VLOOKUP(AE489,P478:T487,5)</f>
        <v>2.0764945566495102E-4</v>
      </c>
      <c r="AF495" s="60">
        <f>SQRT($W$39*VLOOKUP(AF489,$P$34:$W$43,8))*(1-$W$25)*T483*VLOOKUP(AF489,P478:T487,5)</f>
        <v>1.6642917050015364E-3</v>
      </c>
      <c r="AG495" s="60">
        <f>SQRT($W$39*VLOOKUP(AG489,$P$34:$W$43,8))*(1-$X$25)*T483*VLOOKUP(AG489,P478:T487,5)</f>
        <v>9.0211335575080432E-4</v>
      </c>
      <c r="AH495" s="60">
        <f>SQRT($W$39*VLOOKUP(AH489,$P$34:$W$43,8))*(1-$Y$25)*T483*VLOOKUP(AH489,P478:T487,5)</f>
        <v>5.5747701754972005E-4</v>
      </c>
      <c r="AI495" s="87">
        <f>SQRT($W$39*VLOOKUP(AI489,$P$34:$W$43,8))*(1-$Z$25)*T483*VLOOKUP(AI489,P478:T487,5)</f>
        <v>8.9714997254471249E-4</v>
      </c>
      <c r="AJ495" s="89">
        <f>$X$39*T483</f>
        <v>7.8057265080739285E-7</v>
      </c>
      <c r="AK495" s="59" t="s">
        <v>572</v>
      </c>
      <c r="AL495" s="60">
        <f>-1*AL490*AL491+AL491^2+AL491^3</f>
        <v>-3.0449963723083073E-2</v>
      </c>
      <c r="AM495" s="61"/>
      <c r="AN495" s="66" t="s">
        <v>586</v>
      </c>
      <c r="AO495" s="61" t="e">
        <f>SQRT(1-AO494)/SQRT(AO494)*AL497/ABS(AL497)</f>
        <v>#NUM!</v>
      </c>
      <c r="AP495" s="61"/>
      <c r="AQ495" s="50"/>
      <c r="AR495" s="65"/>
      <c r="AS495" s="65"/>
      <c r="AT495" s="65" t="s">
        <v>589</v>
      </c>
      <c r="AU495" s="61">
        <f>AU490</f>
        <v>0.7478044285881178</v>
      </c>
      <c r="AV495" s="81"/>
      <c r="AW495" s="59">
        <v>6</v>
      </c>
      <c r="AX495" s="61">
        <f t="shared" si="76"/>
        <v>0.31801295394703216</v>
      </c>
      <c r="AY495" s="61">
        <f>SUMPRODUCT(T478:T487,$BC$34:$BC$43)</f>
        <v>1.2544844652441454</v>
      </c>
      <c r="AZ495" s="68">
        <f>IF($AA$12,EXP((AX495/AL491)*(AU495-1)-LN(AU495-AL491)-AL490*(2*AY495/AL490-AX495/AL491)*LN((AU495+2.41421536*AL491)/(AU495-0.41421536*AL491))/(AL491*2.82842713)      ),1)</f>
        <v>0.15450696410758483</v>
      </c>
    </row>
    <row r="496" spans="16:52" x14ac:dyDescent="0.25">
      <c r="P496" s="78">
        <v>7</v>
      </c>
      <c r="Q496" s="60"/>
      <c r="R496" s="60"/>
      <c r="S496" s="60">
        <f>$Z$13*$BJ$40/AZ496</f>
        <v>0.39262016141620021</v>
      </c>
      <c r="T496" s="61">
        <f>S496/S500</f>
        <v>0.39263001863735525</v>
      </c>
      <c r="U496" s="62"/>
      <c r="V496" s="62"/>
      <c r="W496" s="60"/>
      <c r="X496" s="63"/>
      <c r="Y496" s="61"/>
      <c r="Z496" s="86">
        <f>SQRT($W$40*VLOOKUP(Z489,$P$34:$W$43,8))*(1-$Q$26)*T484*VLOOKUP(Z489,P478:T487,5)</f>
        <v>1.0202200380864793E-2</v>
      </c>
      <c r="AA496" s="60">
        <f>SQRT($W$40*VLOOKUP(AA489,$P$34:$W$43,8))*(1-$R$26)*T484*VLOOKUP(AA489,P478:T487,5)</f>
        <v>6.4227893355569155E-3</v>
      </c>
      <c r="AB496" s="60">
        <f>SQRT($W$40*VLOOKUP(AB489,$P$34:$W$43,8))*(1-$S$26)*T484*VLOOKUP(AB489,P478:T487,5)</f>
        <v>3.8003852749464782E-3</v>
      </c>
      <c r="AC496" s="60">
        <f>SQRT($W$40*VLOOKUP(AC489,$P$34:$W$43,8))*(1-$T$26)*T484*VLOOKUP(AC489,P478:T487,5)</f>
        <v>2.6404956442165135E-3</v>
      </c>
      <c r="AD496" s="60">
        <f>SQRT($W$40*VLOOKUP(AD489,$P$34:$W$43,8))*(1-$U$26)*T484*VLOOKUP(AD489,P478:T487,5)</f>
        <v>2.5272405867486705E-3</v>
      </c>
      <c r="AE496" s="60">
        <f>SQRT($W$40*VLOOKUP(AE489,$P$34:$W$43,8))*(1-$V$26)*T484*VLOOKUP(AE489,P478:T487,5)</f>
        <v>1.6642917050015364E-3</v>
      </c>
      <c r="AF496" s="60">
        <f>SQRT($W$40*VLOOKUP(AF489,$P$34:$W$43,8))*(1-$W$26)*T484*VLOOKUP(AF489,P478:T487,5)</f>
        <v>1.3609987021540128E-2</v>
      </c>
      <c r="AG496" s="60">
        <f>SQRT($W$40*VLOOKUP(AG489,$P$34:$W$43,8))*(1-$X$26)*T484*VLOOKUP(AG489,P478:T487,5)</f>
        <v>8.4615504084144151E-3</v>
      </c>
      <c r="AH496" s="60">
        <f>SQRT($W$40*VLOOKUP(AH489,$P$34:$W$43,8))*(1-$Y$26)*T484*VLOOKUP(AH489,P478:T487,5)</f>
        <v>3.9656003981799045E-3</v>
      </c>
      <c r="AI496" s="87">
        <f>SQRT($W$40*VLOOKUP(AI489,$P$34:$W$43,8))*(1-$Z$26)*T484*VLOOKUP(AI489,P478:T487,5)</f>
        <v>6.6414777587974995E-3</v>
      </c>
      <c r="AJ496" s="89">
        <f>$X$40*T484</f>
        <v>9.4426872068579374E-6</v>
      </c>
      <c r="AK496" s="82"/>
      <c r="AL496" s="65"/>
      <c r="AM496" s="61"/>
      <c r="AN496" s="66" t="s">
        <v>587</v>
      </c>
      <c r="AO496" s="61" t="e">
        <f>IF(ATAN(AO495)&lt;0,ATAN(AO495)+PI(),ATAN(AO495))</f>
        <v>#NUM!</v>
      </c>
      <c r="AP496" s="61"/>
      <c r="AQ496" s="50"/>
      <c r="AR496" s="65"/>
      <c r="AS496" s="65"/>
      <c r="AT496" s="65"/>
      <c r="AU496" s="65"/>
      <c r="AV496" s="81"/>
      <c r="AW496" s="59">
        <v>7</v>
      </c>
      <c r="AX496" s="61">
        <f t="shared" si="76"/>
        <v>8.4952370925032716E-2</v>
      </c>
      <c r="AY496" s="61">
        <f>SUMPRODUCT(T478:T487,$BD$34:$BD$43)</f>
        <v>0.22122964426611633</v>
      </c>
      <c r="AZ496" s="68">
        <f>IF($AA$13,EXP((AX496/AL491)*(AU495-1)-LN(AU495-AL491)-AL490*(2*AY496/AL490-AX496/AL491)*LN((AU495+2.41421536*AL491)/(AU495-0.41421536*AL491))/(AL491*2.82842713)      ),1)</f>
        <v>1.1029635903067725</v>
      </c>
    </row>
    <row r="497" spans="16:52" x14ac:dyDescent="0.25">
      <c r="P497" s="78">
        <v>8</v>
      </c>
      <c r="Q497" s="60"/>
      <c r="R497" s="60"/>
      <c r="S497" s="60">
        <f>$Z$14*$BJ$41/AZ497</f>
        <v>0.11180146388760526</v>
      </c>
      <c r="T497" s="61">
        <f>S497/S500</f>
        <v>0.11180427080345752</v>
      </c>
      <c r="U497" s="62"/>
      <c r="V497" s="62"/>
      <c r="W497" s="60"/>
      <c r="X497" s="63"/>
      <c r="Y497" s="61"/>
      <c r="Z497" s="86">
        <f>SQRT($W$41*VLOOKUP(Z489,$P$34:$W$43,8))*(1-$Q$27)*T485*VLOOKUP(Z489,P478:T487,5)</f>
        <v>5.8454755867932652E-3</v>
      </c>
      <c r="AA497" s="60">
        <f>SQRT($W$41*VLOOKUP(AA489,$P$34:$W$43,8))*(1-$R$27)*T485*VLOOKUP(AA489,P478:T487,5)</f>
        <v>3.5923386443577256E-3</v>
      </c>
      <c r="AB497" s="60">
        <f>SQRT($W$41*VLOOKUP(AB489,$P$34:$W$43,8))*(1-$S$27)*T485*VLOOKUP(AB489,P478:T487,5)</f>
        <v>2.2244737190104009E-3</v>
      </c>
      <c r="AC497" s="60">
        <f>SQRT($W$41*VLOOKUP(AC489,$P$34:$W$43,8))*(1-$T$27)*T485*VLOOKUP(AC489,P478:T487,5)</f>
        <v>1.5206795537059234E-3</v>
      </c>
      <c r="AD497" s="60">
        <f>SQRT($W$41*VLOOKUP(AD489,$P$34:$W$43,8))*(1-$U$27)*T485*VLOOKUP(AD489,P478:T487,5)</f>
        <v>1.5161891066264015E-3</v>
      </c>
      <c r="AE497" s="60">
        <f>SQRT($W$41*VLOOKUP(AE489,$P$34:$W$43,8))*(1-$V$27)*T485*VLOOKUP(AE489,P478:T487,5)</f>
        <v>9.0211335575080432E-4</v>
      </c>
      <c r="AF497" s="60">
        <f>SQRT($W$41*VLOOKUP(AF489,$P$34:$W$43,8))*(1-$W$27)*T485*VLOOKUP(AF489,P478:T487,5)</f>
        <v>8.4615504084144151E-3</v>
      </c>
      <c r="AG497" s="60">
        <f>SQRT($W$41*VLOOKUP(AG489,$P$34:$W$43,8))*(1-$X$27)*T485*VLOOKUP(AG489,P478:T487,5)</f>
        <v>5.0862801256154593E-3</v>
      </c>
      <c r="AH497" s="60">
        <f>SQRT($W$41*VLOOKUP(AH489,$P$34:$W$43,8))*(1-$Y$27)*T485*VLOOKUP(AH489,P478:T487,5)</f>
        <v>2.6577703083069566E-3</v>
      </c>
      <c r="AI497" s="87">
        <f>SQRT($W$41*VLOOKUP(AI489,$P$34:$W$43,8))*(1-$Z$27)*T485*VLOOKUP(AI489,P478:T487,5)</f>
        <v>4.1950744423929461E-3</v>
      </c>
      <c r="AJ497" s="89">
        <f>$X$41*T485</f>
        <v>2.9825228462923211E-6</v>
      </c>
      <c r="AK497" s="59" t="s">
        <v>582</v>
      </c>
      <c r="AL497" s="61">
        <f>AL493*AL494/6-AL495/2-AL493^3/27</f>
        <v>1.9456971300178552E-2</v>
      </c>
      <c r="AM497" s="61"/>
      <c r="AN497" s="66" t="s">
        <v>573</v>
      </c>
      <c r="AO497" s="61" t="e">
        <f>2*SQRT(AL498)*COS(AO496/3)-AL493/3</f>
        <v>#NUM!</v>
      </c>
      <c r="AP497" s="69" t="e">
        <f>AO497^3+AL493*AO497^2+AL494*AO497+AL495</f>
        <v>#NUM!</v>
      </c>
      <c r="AQ497" s="50"/>
      <c r="AR497" s="65"/>
      <c r="AS497" s="65"/>
      <c r="AT497" s="65"/>
      <c r="AU497" s="65"/>
      <c r="AV497" s="81"/>
      <c r="AW497" s="59">
        <v>8</v>
      </c>
      <c r="AX497" s="61">
        <f t="shared" si="76"/>
        <v>9.4229912225680806E-2</v>
      </c>
      <c r="AY497" s="61">
        <f>SUMPRODUCT(T478:T487,$BE$34:$BE$43)</f>
        <v>0.46666637063677674</v>
      </c>
      <c r="AZ497" s="68">
        <f>IF($AA$14,EXP((AX497/AL491)*(AU495-1)-LN(AU495-AL491)-AL490*(2*AY497/AL490-AX497/AL491)*LN((AU495+2.41421536*AL491)/(AU495-0.41421536*AL491))/(AL491*2.82842713)      ),1)</f>
        <v>0.62966481988848833</v>
      </c>
    </row>
    <row r="498" spans="16:52" x14ac:dyDescent="0.25">
      <c r="P498" s="78">
        <v>9</v>
      </c>
      <c r="Q498" s="60"/>
      <c r="R498" s="60"/>
      <c r="S498" s="60">
        <f>$Z$15*$BJ$42/AZ498</f>
        <v>5.5503225319862723E-2</v>
      </c>
      <c r="T498" s="61">
        <f>S498/S500</f>
        <v>5.5504618797886936E-2</v>
      </c>
      <c r="U498" s="62"/>
      <c r="V498" s="62" t="s">
        <v>592</v>
      </c>
      <c r="W498" s="60"/>
      <c r="X498" s="63"/>
      <c r="Y498" s="61"/>
      <c r="Z498" s="86">
        <f>SQRT($W$42*VLOOKUP(Z489,$P$34:$W$43,8))*(1-$Q$28)*T486*VLOOKUP(Z489,P478:T487,5)</f>
        <v>3.4135281607787461E-3</v>
      </c>
      <c r="AA498" s="60">
        <f>SQRT($W$42*VLOOKUP(AA489,$P$34:$W$43,8))*(1-$R$28)*T486*VLOOKUP(AA489,P478:T487,5)</f>
        <v>2.1968818292352065E-3</v>
      </c>
      <c r="AB498" s="60">
        <f>SQRT($W$42*VLOOKUP(AB489,$P$34:$W$43,8))*(1-$S$28)*T486*VLOOKUP(AB489,P478:T487,5)</f>
        <v>1.3411725673766269E-3</v>
      </c>
      <c r="AC498" s="60">
        <f>SQRT($W$42*VLOOKUP(AC489,$P$34:$W$43,8))*(1-$T$28)*T486*VLOOKUP(AC489,P478:T487,5)</f>
        <v>1.0157591685626627E-3</v>
      </c>
      <c r="AD498" s="60">
        <f>SQRT($W$42*VLOOKUP(AD489,$P$34:$W$43,8))*(1-$U$28)*T486*VLOOKUP(AD489,P478:T487,5)</f>
        <v>9.5017394656376456E-4</v>
      </c>
      <c r="AE498" s="60">
        <f>SQRT($W$42*VLOOKUP(AE489,$P$34:$W$43,8))*(1-$V$28)*T486*VLOOKUP(AE489,P478:T487,5)</f>
        <v>5.5747701754972005E-4</v>
      </c>
      <c r="AF498" s="60">
        <f>SQRT($W$42*VLOOKUP(AF489,$P$34:$W$43,8))*(1-$W$28)*T486*VLOOKUP(AF489,P478:T487,5)</f>
        <v>3.9656003981799054E-3</v>
      </c>
      <c r="AG498" s="60">
        <f>SQRT($W$42*VLOOKUP(AG489,$P$34:$W$43,8))*(1-$X$28)*T486*VLOOKUP(AG489,P478:T487,5)</f>
        <v>2.6577703083069566E-3</v>
      </c>
      <c r="AH498" s="60">
        <f>SQRT($W$42*VLOOKUP(AH489,$P$34:$W$43,8))*(1-$Y$28)*T486*VLOOKUP(AH489,P478:T487,5)</f>
        <v>1.7046842833872925E-3</v>
      </c>
      <c r="AI498" s="87">
        <f>SQRT($W$42*VLOOKUP(AI489,$P$34:$W$43,8))*(1-$Z$28)*T486*VLOOKUP(AI489,P478:T487,5)</f>
        <v>2.5705237939321721E-3</v>
      </c>
      <c r="AJ498" s="89">
        <f>$X$42*T486</f>
        <v>1.4993386260453719E-6</v>
      </c>
      <c r="AK498" s="59" t="s">
        <v>558</v>
      </c>
      <c r="AL498" s="61">
        <f>AL493^2/9-AL494/3</f>
        <v>3.8922898851881368E-2</v>
      </c>
      <c r="AM498" s="61"/>
      <c r="AN498" s="66" t="s">
        <v>574</v>
      </c>
      <c r="AO498" s="61" t="e">
        <f>2*SQRT(AL498)*COS((AO496+2*PI())/3)-AL493/3</f>
        <v>#NUM!</v>
      </c>
      <c r="AP498" s="69" t="e">
        <f>AO498^3+AO498^2*AL493+AO498*AL494+AL495</f>
        <v>#NUM!</v>
      </c>
      <c r="AQ498" s="50"/>
      <c r="AR498" s="65"/>
      <c r="AS498" s="50"/>
      <c r="AT498" s="65"/>
      <c r="AU498" s="65"/>
      <c r="AV498" s="81"/>
      <c r="AW498" s="59">
        <v>9</v>
      </c>
      <c r="AX498" s="61">
        <f t="shared" si="76"/>
        <v>9.5418812217132221E-2</v>
      </c>
      <c r="AY498" s="61">
        <f>SUMPRODUCT(T478:T487,$BF$34:$BF$43)</f>
        <v>0.53195754700981523</v>
      </c>
      <c r="AZ498" s="68">
        <f>IF($AA$15,EXP((AX498/AL491)*(AU495-1)-LN(AU495-AL491)-AL490*(2*AY498/AL490-AX498/AL491)*LN((AU495+2.41421536*AL491)/(AU495-0.41421536*AL491))/(AL491*2.82842713)      ),1)</f>
        <v>0.54102454676132772</v>
      </c>
    </row>
    <row r="499" spans="16:52" x14ac:dyDescent="0.25">
      <c r="P499" s="78">
        <v>10</v>
      </c>
      <c r="Q499" s="60"/>
      <c r="R499" s="60"/>
      <c r="S499" s="60">
        <f>$Z$16*$BJ$43/AZ499</f>
        <v>8.8838044121130916E-2</v>
      </c>
      <c r="T499" s="61">
        <f>S499/S500</f>
        <v>8.8840274511553879E-2</v>
      </c>
      <c r="U499" s="62"/>
      <c r="V499" s="96">
        <f>ABS(S488-S500)</f>
        <v>1.1102230246251565E-16</v>
      </c>
      <c r="W499" s="60"/>
      <c r="X499" s="63"/>
      <c r="Y499" s="61"/>
      <c r="Z499" s="86">
        <f>SQRT($W$43*VLOOKUP(Z489,$P$34:$W$43,8))*(1-$Q$29)*T487*VLOOKUP(Z489,P478:T487,5)</f>
        <v>5.4985289690024355E-3</v>
      </c>
      <c r="AA499" s="60">
        <f>SQRT($W$43*VLOOKUP(AA489,$P$34:$W$43,8))*(1-$R$29)*T487*VLOOKUP(AA489,P478:T487,5)</f>
        <v>3.5815796407375569E-3</v>
      </c>
      <c r="AB499" s="60">
        <f>SQRT($W$43*VLOOKUP(AB489,$P$34:$W$43,8))*(1-$S$29)*T487*VLOOKUP(AB489,P478:T487,5)</f>
        <v>2.2170335481963518E-3</v>
      </c>
      <c r="AC499" s="60">
        <f>SQRT($W$43*VLOOKUP(AC489,$P$34:$W$43,8))*(1-$T$29)*T487*VLOOKUP(AC489,P478:T487,5)</f>
        <v>1.3904603227096702E-3</v>
      </c>
      <c r="AD499" s="60">
        <f>SQRT($W$43*VLOOKUP(AD489,$P$34:$W$43,8))*(1-$U$29)*T487*VLOOKUP(AD489,P478:T487,5)</f>
        <v>1.5040774911427226E-3</v>
      </c>
      <c r="AE499" s="60">
        <f>SQRT($W$43*VLOOKUP(AE489,$P$34:$W$43,8))*(1-$V$29)*T487*VLOOKUP(AE489,P478:T487,5)</f>
        <v>8.9714997254471249E-4</v>
      </c>
      <c r="AF499" s="60">
        <f>SQRT($W$43*VLOOKUP(AF489,$P$34:$W$43,8))*(1-$W$29)*T487*VLOOKUP(AF489,P478:T487,5)</f>
        <v>6.6414777587974986E-3</v>
      </c>
      <c r="AG499" s="60">
        <f>SQRT($W$43*VLOOKUP(AG489,$P$34:$W$43,8))*(1-$X$29)*T487*VLOOKUP(AG489,P478:T487,5)</f>
        <v>4.1950744423929452E-3</v>
      </c>
      <c r="AH499" s="60">
        <f>SQRT($W$43*VLOOKUP(AH489,$P$34:$W$43,8))*(1-$Y$29)*T487*VLOOKUP(AH489,P478:T487,5)</f>
        <v>2.5705237939321721E-3</v>
      </c>
      <c r="AI499" s="87">
        <f>SQRT($W$43*VLOOKUP(AI489,$P$34:$W$43,8))*(1-$Z$29)*T487*VLOOKUP(AI489,P478:T487,5)</f>
        <v>3.8761386137976428E-3</v>
      </c>
      <c r="AJ499" s="89">
        <f>$X$43*T487</f>
        <v>3.2226693653031283E-6</v>
      </c>
      <c r="AK499" s="59" t="s">
        <v>72</v>
      </c>
      <c r="AL499" s="63">
        <f>AL497^2-AL498^3</f>
        <v>3.1960584965648784E-4</v>
      </c>
      <c r="AM499" s="61"/>
      <c r="AN499" s="66" t="s">
        <v>575</v>
      </c>
      <c r="AO499" s="61" t="e">
        <f>2*SQRT(AL498)*COS((AO496+4*PI())/3)-AL493/3</f>
        <v>#NUM!</v>
      </c>
      <c r="AP499" s="69" t="e">
        <f>AO499^3+AO499^2*AL493+AL494*AO499+AL495</f>
        <v>#NUM!</v>
      </c>
      <c r="AQ499" s="50"/>
      <c r="AR499" s="65"/>
      <c r="AS499" s="50"/>
      <c r="AT499" s="65"/>
      <c r="AU499" s="65"/>
      <c r="AV499" s="81"/>
      <c r="AW499" s="59">
        <v>10</v>
      </c>
      <c r="AX499" s="61">
        <f t="shared" si="76"/>
        <v>0.12813543860615031</v>
      </c>
      <c r="AY499" s="61">
        <f>SUMPRODUCT(T478:T487,$BG$34:$BG$43)</f>
        <v>0.52807933080989045</v>
      </c>
      <c r="AZ499" s="68">
        <f>IF($AA$16,EXP((AX499/AL491)*(AU495-1)-LN(AU495-AL491)-AL490*(2*AY499/AL490-AX499/AL491)*LN((AU495+2.41421536*AL491)/(AU495-0.41421536*AL491))/(AL491*2.82842713)      ),1)</f>
        <v>0.58355083296297983</v>
      </c>
    </row>
    <row r="500" spans="16:52" x14ac:dyDescent="0.25">
      <c r="P500" s="79"/>
      <c r="Q500" s="71"/>
      <c r="R500" s="71"/>
      <c r="S500" s="94">
        <f>SUM(S490:S499)</f>
        <v>0.99997489437718168</v>
      </c>
      <c r="T500" s="72">
        <f>SUM(T490:T499)</f>
        <v>1</v>
      </c>
      <c r="U500" s="73"/>
      <c r="V500" s="73"/>
      <c r="W500" s="73"/>
      <c r="X500" s="73"/>
      <c r="Y500" s="73"/>
      <c r="Z500" s="70"/>
      <c r="AA500" s="73"/>
      <c r="AB500" s="73"/>
      <c r="AC500" s="73"/>
      <c r="AD500" s="73"/>
      <c r="AE500" s="73"/>
      <c r="AF500" s="73"/>
      <c r="AG500" s="73"/>
      <c r="AH500" s="73"/>
      <c r="AI500" s="88">
        <f>SUM(Z490:AI499)</f>
        <v>0.2765178766141641</v>
      </c>
      <c r="AJ500" s="91">
        <f>SUM(AJ490:AJ499)</f>
        <v>3.0752912319736419E-5</v>
      </c>
      <c r="AK500" s="70"/>
      <c r="AL500" s="73"/>
      <c r="AM500" s="74"/>
      <c r="AN500" s="75"/>
      <c r="AO500" s="74"/>
      <c r="AP500" s="74"/>
      <c r="AQ500" s="76"/>
      <c r="AR500" s="73"/>
      <c r="AS500" s="76"/>
      <c r="AT500" s="73"/>
      <c r="AU500" s="73"/>
      <c r="AV500" s="80"/>
      <c r="AW500" s="70"/>
      <c r="AX500" s="73"/>
      <c r="AY500" s="73"/>
      <c r="AZ500" s="80"/>
    </row>
    <row r="501" spans="16:52" x14ac:dyDescent="0.25">
      <c r="P501" s="92">
        <f>P489+1</f>
        <v>39</v>
      </c>
      <c r="Q501" s="55"/>
      <c r="R501" s="55"/>
      <c r="S501" s="55"/>
      <c r="T501" s="55" t="s">
        <v>560</v>
      </c>
      <c r="U501" s="56"/>
      <c r="V501" s="56"/>
      <c r="W501" s="57"/>
      <c r="X501" s="57"/>
      <c r="Y501" s="57"/>
      <c r="Z501" s="54">
        <v>1</v>
      </c>
      <c r="AA501" s="55">
        <v>2</v>
      </c>
      <c r="AB501" s="55">
        <v>3</v>
      </c>
      <c r="AC501" s="55">
        <v>4</v>
      </c>
      <c r="AD501" s="55">
        <v>5</v>
      </c>
      <c r="AE501" s="55">
        <v>6</v>
      </c>
      <c r="AF501" s="55">
        <v>7</v>
      </c>
      <c r="AG501" s="55">
        <v>8</v>
      </c>
      <c r="AH501" s="55">
        <v>9</v>
      </c>
      <c r="AI501" s="58">
        <v>10</v>
      </c>
      <c r="AJ501" s="90"/>
      <c r="AK501" s="54"/>
      <c r="AL501" s="55"/>
      <c r="AM501" s="55"/>
      <c r="AN501" s="55"/>
      <c r="AO501" s="55"/>
      <c r="AP501" s="55"/>
      <c r="AQ501" s="55"/>
      <c r="AR501" s="55"/>
      <c r="AS501" s="55"/>
      <c r="AT501" s="55"/>
      <c r="AU501" s="55"/>
      <c r="AV501" s="58"/>
      <c r="AW501" s="54"/>
      <c r="AX501" s="55" t="s">
        <v>565</v>
      </c>
      <c r="AY501" s="55" t="s">
        <v>577</v>
      </c>
      <c r="AZ501" s="58" t="s">
        <v>590</v>
      </c>
    </row>
    <row r="502" spans="16:52" x14ac:dyDescent="0.25">
      <c r="P502" s="78">
        <v>1</v>
      </c>
      <c r="Q502" s="60"/>
      <c r="R502" s="60"/>
      <c r="S502" s="60">
        <f>$Z$7*$BJ$34/AZ502</f>
        <v>0.19915684959312399</v>
      </c>
      <c r="T502" s="61">
        <f>S502/S512</f>
        <v>0.19916184967540171</v>
      </c>
      <c r="U502" s="62"/>
      <c r="V502" s="62"/>
      <c r="W502" s="60"/>
      <c r="X502" s="63"/>
      <c r="Y502" s="61"/>
      <c r="Z502" s="86">
        <f>SQRT($W$34*VLOOKUP(Z501,$P$34:$W$43,8))*(1-$Q$20)*T490*VLOOKUP(Z501,P490:T499,5)</f>
        <v>8.1465190158657025E-3</v>
      </c>
      <c r="AA502" s="60">
        <f>SQRT($W$34*VLOOKUP(AA501,$P$34:$W$43,8))*(1-$R$20)*T490*VLOOKUP(AA501,P490:T499,5)</f>
        <v>5.2525624534908982E-3</v>
      </c>
      <c r="AB502" s="60">
        <f>SQRT($W$34*VLOOKUP(AB501,$P$34:$W$43,8))*(1-$S$20)*T490*VLOOKUP(AB501,P490:T499,5)</f>
        <v>3.169097260152764E-3</v>
      </c>
      <c r="AC502" s="60">
        <f>SQRT($W$34*VLOOKUP(AC501,$P$34:$W$43,8))*(1-$T$20)*T490*VLOOKUP(AC501,P490:T499,5)</f>
        <v>2.1909876952244623E-3</v>
      </c>
      <c r="AD502" s="60">
        <f>SQRT($W$34*VLOOKUP(AD501,$P$34:$W$43,8))*(1-$U$20)*T490*VLOOKUP(AD501,P490:T499,5)</f>
        <v>2.1246816906190327E-3</v>
      </c>
      <c r="AE502" s="60">
        <f>SQRT($W$34*VLOOKUP(AE501,$P$34:$W$43,8))*(1-$V$20)*T490*VLOOKUP(AE501,P490:T499,5)</f>
        <v>1.2707086901849918E-3</v>
      </c>
      <c r="AF502" s="60">
        <f>SQRT($W$34*VLOOKUP(AF501,$P$34:$W$43,8))*(1-$W$20)*T490*VLOOKUP(AF501,P490:T499,5)</f>
        <v>1.0202200380864761E-2</v>
      </c>
      <c r="AG502" s="60">
        <f>SQRT($W$34*VLOOKUP(AG501,$P$34:$W$43,8))*(1-$X$20)*T490*VLOOKUP(AG501,P490:T499,5)</f>
        <v>5.8454755867932634E-3</v>
      </c>
      <c r="AH502" s="60">
        <f>SQRT($W$34*VLOOKUP(AH501,$P$34:$W$43,8))*(1-$Y$20)*T490*VLOOKUP(AH501,P490:T499,5)</f>
        <v>3.4135281607787522E-3</v>
      </c>
      <c r="AI502" s="87">
        <f>SQRT($W$34*VLOOKUP(AI501,$P$34:$W$43,8))*(1-$Z$20)*T490*VLOOKUP(AI501,P490:T499,5)</f>
        <v>5.4985289690024416E-3</v>
      </c>
      <c r="AJ502" s="89">
        <f>$X$34*T490</f>
        <v>5.3379038868554475E-6</v>
      </c>
      <c r="AK502" s="59" t="s">
        <v>69</v>
      </c>
      <c r="AL502" s="60">
        <f>$Q$44*AI512*100000/($T$3*$AE$9)^2</f>
        <v>0.40073949360934757</v>
      </c>
      <c r="AM502" s="65" t="s">
        <v>583</v>
      </c>
      <c r="AN502" s="66" t="s">
        <v>573</v>
      </c>
      <c r="AO502" s="61">
        <f>(AL509+SQRT(AL511))^(1/3)+(AL509-SQRT(AL511))^(1/3)-AL505/3</f>
        <v>0.74780442858811691</v>
      </c>
      <c r="AP502" s="63">
        <f>AO502^3+AL505*AO502^2+AL506*AO502+AL507</f>
        <v>-5.5511151231257827E-17</v>
      </c>
      <c r="AQ502" s="65" t="s">
        <v>573</v>
      </c>
      <c r="AR502" s="61">
        <f>IF(AL511&gt;=0,AO502,AO509)</f>
        <v>0.74780442858811691</v>
      </c>
      <c r="AS502" s="61">
        <f>IF(AR502&lt;AR503,AR503,AR502)</f>
        <v>0.74780442858811691</v>
      </c>
      <c r="AT502" s="61">
        <f>AS502</f>
        <v>0.74780442858811691</v>
      </c>
      <c r="AU502" s="67">
        <f>IF(AT502&lt;AT503,AT503,AT502)</f>
        <v>0.74780442858811691</v>
      </c>
      <c r="AV502" s="81"/>
      <c r="AW502" s="59">
        <v>1</v>
      </c>
      <c r="AX502" s="61">
        <f>AX490</f>
        <v>9.4673405543509462E-2</v>
      </c>
      <c r="AY502" s="61">
        <f>SUMPRODUCT(T490:T499,$AX$34:$AX$43)</f>
        <v>0.34283521948928097</v>
      </c>
      <c r="AZ502" s="68">
        <f>IF($AA$7,EXP((AX502/AL503)*(AU507-1)-LN(AU507-AL503)-AL502*(2*AY502/AL502-AX502/AL503)*LN((AU507+2.41421536*AL503)/(AU507-0.41421536*AL503))/(AL503*2.82842713)      ),1)</f>
        <v>0.84423499280669878</v>
      </c>
    </row>
    <row r="503" spans="16:52" x14ac:dyDescent="0.25">
      <c r="P503" s="78">
        <v>2</v>
      </c>
      <c r="Q503" s="60"/>
      <c r="R503" s="60"/>
      <c r="S503" s="60">
        <f>$Z$8*$BJ$35/AZ503</f>
        <v>7.3921926708096664E-2</v>
      </c>
      <c r="T503" s="61">
        <f>S503/S512</f>
        <v>7.3923782610700178E-2</v>
      </c>
      <c r="U503" s="62"/>
      <c r="V503" s="62"/>
      <c r="W503" s="60"/>
      <c r="X503" s="63"/>
      <c r="Y503" s="61"/>
      <c r="Z503" s="86">
        <f>SQRT($W$35*VLOOKUP(Z501,$P$34:$W$43,8))*(1-$Q$21)*T491*VLOOKUP(Z501,P490:T499,5)</f>
        <v>5.2525624534908982E-3</v>
      </c>
      <c r="AA503" s="60">
        <f>SQRT($W$35*VLOOKUP(AA501,$P$34:$W$43,8))*(1-$R$21)*T491*VLOOKUP(AA501,P490:T499,5)</f>
        <v>3.3691083161022013E-3</v>
      </c>
      <c r="AB503" s="60">
        <f>SQRT($W$35*VLOOKUP(AB501,$P$34:$W$43,8))*(1-$S$21)*T491*VLOOKUP(AB501,P490:T499,5)</f>
        <v>2.0646769777879887E-3</v>
      </c>
      <c r="AC503" s="60">
        <f>SQRT($W$35*VLOOKUP(AC501,$P$34:$W$43,8))*(1-$T$21)*T491*VLOOKUP(AC501,P490:T499,5)</f>
        <v>1.2909062095098154E-3</v>
      </c>
      <c r="AD503" s="60">
        <f>SQRT($W$35*VLOOKUP(AD501,$P$34:$W$43,8))*(1-$U$21)*T491*VLOOKUP(AD501,P490:T499,5)</f>
        <v>1.4116535276611293E-3</v>
      </c>
      <c r="AE503" s="60">
        <f>SQRT($W$35*VLOOKUP(AE501,$P$34:$W$43,8))*(1-$V$21)*T491*VLOOKUP(AE501,P490:T499,5)</f>
        <v>8.2989301265912814E-4</v>
      </c>
      <c r="AF503" s="60">
        <f>SQRT($W$35*VLOOKUP(AF501,$P$34:$W$43,8))*(1-$W$21)*T491*VLOOKUP(AF501,P490:T499,5)</f>
        <v>6.422789335556912E-3</v>
      </c>
      <c r="AG503" s="60">
        <f>SQRT($W$35*VLOOKUP(AG501,$P$34:$W$43,8))*(1-$X$21)*T491*VLOOKUP(AG501,P490:T499,5)</f>
        <v>3.5923386443577339E-3</v>
      </c>
      <c r="AH503" s="60">
        <f>SQRT($W$35*VLOOKUP(AH501,$P$34:$W$43,8))*(1-$Y$21)*T491*VLOOKUP(AH501,P490:T499,5)</f>
        <v>2.1968818292352156E-3</v>
      </c>
      <c r="AI503" s="87">
        <f>SQRT($W$35*VLOOKUP(AI501,$P$34:$W$43,8))*(1-$Z$21)*T491*VLOOKUP(AI501,P490:T499,5)</f>
        <v>3.5815796407375703E-3</v>
      </c>
      <c r="AJ503" s="89">
        <f>$X$35*T491</f>
        <v>2.9902240553849196E-6</v>
      </c>
      <c r="AK503" s="59" t="s">
        <v>65</v>
      </c>
      <c r="AL503" s="60">
        <f>AJ512*$Q$44*100000/($T$3*$AE$9)</f>
        <v>0.10862996784093616</v>
      </c>
      <c r="AM503" s="61"/>
      <c r="AN503" s="66" t="s">
        <v>574</v>
      </c>
      <c r="AO503" s="66" t="e">
        <f>1/0</f>
        <v>#DIV/0!</v>
      </c>
      <c r="AP503" s="61"/>
      <c r="AQ503" s="65" t="s">
        <v>574</v>
      </c>
      <c r="AR503" s="66">
        <f>IF(AL511&gt;=0,0,AO510)</f>
        <v>0</v>
      </c>
      <c r="AS503" s="61">
        <f>IF(AR502&lt;AR503,AR502,AR503)</f>
        <v>0</v>
      </c>
      <c r="AT503" s="61">
        <f>IF(AS503&lt;AS504,AS504,AS503)</f>
        <v>0</v>
      </c>
      <c r="AU503" s="67">
        <f>IF(AT502&lt;AT503,AT502,AT503)</f>
        <v>0</v>
      </c>
      <c r="AV503" s="81"/>
      <c r="AW503" s="59">
        <v>2</v>
      </c>
      <c r="AX503" s="61">
        <f t="shared" ref="AX503:AX511" si="77">AX491</f>
        <v>0.14288378647094405</v>
      </c>
      <c r="AY503" s="61">
        <f>SUMPRODUCT(T490:T499,$AY$34:$AY$43)</f>
        <v>0.58837651708642058</v>
      </c>
      <c r="AZ503" s="68">
        <f>IF($AA$8,EXP((AX503/AL503)*(AU507-1)-LN(AU507-AL503)-AL502*(2*AY503/AL502-AX503/AL503)*LN((AU507+2.41421536*AL503)/(AU507-0.41421536*AL503))/(AL503*2.82842713)      ),1)</f>
        <v>0.5215285778262938</v>
      </c>
    </row>
    <row r="504" spans="16:52" x14ac:dyDescent="0.25">
      <c r="P504" s="78">
        <v>3</v>
      </c>
      <c r="Q504" s="60"/>
      <c r="R504" s="60"/>
      <c r="S504" s="60">
        <f>$Z$9*$BJ$36/AZ504</f>
        <v>3.3102124264394781E-2</v>
      </c>
      <c r="T504" s="61">
        <f>S504/S512</f>
        <v>3.3102955334705579E-2</v>
      </c>
      <c r="U504" s="62"/>
      <c r="V504" s="62"/>
      <c r="W504" s="60"/>
      <c r="X504" s="63"/>
      <c r="Y504" s="61"/>
      <c r="Z504" s="86">
        <f>SQRT($W$36*VLOOKUP(Z501,$P$34:$W$43,8))*(1-$Q$22)*T492*VLOOKUP(Z501,P490:T499,5)</f>
        <v>3.169097260152764E-3</v>
      </c>
      <c r="AA504" s="60">
        <f>SQRT($W$36*VLOOKUP(AA501,$P$34:$W$43,8))*(1-$R$22)*T492*VLOOKUP(AA501,P490:T499,5)</f>
        <v>2.0646769777879883E-3</v>
      </c>
      <c r="AB504" s="60">
        <f>SQRT($W$36*VLOOKUP(AB501,$P$34:$W$43,8))*(1-$S$22)*T492*VLOOKUP(AB501,P490:T499,5)</f>
        <v>1.2680758464962253E-3</v>
      </c>
      <c r="AC504" s="60">
        <f>SQRT($W$36*VLOOKUP(AC501,$P$34:$W$43,8))*(1-$T$22)*T492*VLOOKUP(AC501,P490:T499,5)</f>
        <v>8.7318415444469352E-4</v>
      </c>
      <c r="AD504" s="60">
        <f>SQRT($W$36*VLOOKUP(AD501,$P$34:$W$43,8))*(1-$U$22)*T492*VLOOKUP(AD501,P490:T499,5)</f>
        <v>8.6699687389717043E-4</v>
      </c>
      <c r="AE504" s="60">
        <f>SQRT($W$36*VLOOKUP(AE501,$P$34:$W$43,8))*(1-$V$22)*T492*VLOOKUP(AE501,P490:T499,5)</f>
        <v>4.9944162745725216E-4</v>
      </c>
      <c r="AF504" s="60">
        <f>SQRT($W$36*VLOOKUP(AF501,$P$34:$W$43,8))*(1-$W$22)*T492*VLOOKUP(AF501,P490:T499,5)</f>
        <v>3.800385274946486E-3</v>
      </c>
      <c r="AG504" s="60">
        <f>SQRT($W$36*VLOOKUP(AG501,$P$34:$W$43,8))*(1-$X$22)*T492*VLOOKUP(AG501,P490:T499,5)</f>
        <v>2.2244737190104122E-3</v>
      </c>
      <c r="AH504" s="60">
        <f>SQRT($W$36*VLOOKUP(AH501,$P$34:$W$43,8))*(1-$Y$22)*T492*VLOOKUP(AH501,P490:T499,5)</f>
        <v>1.3411725673766362E-3</v>
      </c>
      <c r="AI504" s="87">
        <f>SQRT($W$36*VLOOKUP(AI501,$P$34:$W$43,8))*(1-$Z$22)*T492*VLOOKUP(AI501,P490:T499,5)</f>
        <v>2.2170335481963661E-3</v>
      </c>
      <c r="AJ504" s="89">
        <f>$X$36*T492</f>
        <v>1.8651647845719392E-6</v>
      </c>
      <c r="AK504" s="82"/>
      <c r="AL504" s="65"/>
      <c r="AM504" s="61"/>
      <c r="AN504" s="66" t="s">
        <v>575</v>
      </c>
      <c r="AO504" s="66" t="e">
        <f>1/0</f>
        <v>#DIV/0!</v>
      </c>
      <c r="AP504" s="61"/>
      <c r="AQ504" s="65" t="s">
        <v>575</v>
      </c>
      <c r="AR504" s="66">
        <f>IF(AL511&gt;=0,0,AO511)</f>
        <v>0</v>
      </c>
      <c r="AS504" s="61">
        <f>AR504</f>
        <v>0</v>
      </c>
      <c r="AT504" s="61">
        <f>IF(AS503&lt;AS504,AS503,AS504)</f>
        <v>0</v>
      </c>
      <c r="AU504" s="67">
        <f>AT504</f>
        <v>0</v>
      </c>
      <c r="AV504" s="81"/>
      <c r="AW504" s="59">
        <v>3</v>
      </c>
      <c r="AX504" s="61">
        <f t="shared" si="77"/>
        <v>0.1990278447156619</v>
      </c>
      <c r="AY504" s="61">
        <f>SUMPRODUCT(T490:T499,$AZ$34:$AZ$43)</f>
        <v>0.80224162904041008</v>
      </c>
      <c r="AZ504" s="68">
        <f>IF($AA$9,EXP((AX504/AL503)*(AU507-1)-LN(AU507-AL503)-AL502*(2*AY504/AL502-AX504/AL503)*LN((AU507+2.41421536*AL503)/(AU507-0.41421536*AL503))/(AL503*2.82842713)      ),1)</f>
        <v>0.35283743303559861</v>
      </c>
    </row>
    <row r="505" spans="16:52" x14ac:dyDescent="0.25">
      <c r="P505" s="78">
        <v>4</v>
      </c>
      <c r="Q505" s="60"/>
      <c r="R505" s="60"/>
      <c r="S505" s="60">
        <f>$Z$10*$BJ$37/AZ505</f>
        <v>1.8033677980017343E-2</v>
      </c>
      <c r="T505" s="61">
        <f>S505/S512</f>
        <v>1.8034130738101506E-2</v>
      </c>
      <c r="U505" s="62"/>
      <c r="V505" s="62"/>
      <c r="W505" s="60"/>
      <c r="X505" s="63"/>
      <c r="Y505" s="61"/>
      <c r="Z505" s="86">
        <f>SQRT($W$37*VLOOKUP(Z501,$P$34:$W$43,8))*(1-$Q$23)*T493*VLOOKUP(Z501,P490:T499,5)</f>
        <v>2.1909876952244623E-3</v>
      </c>
      <c r="AA505" s="60">
        <f>SQRT($W$37*VLOOKUP(AA501,$P$34:$W$43,8))*(1-$R$23)*T493*VLOOKUP(AA501,P490:T499,5)</f>
        <v>1.2909062095098156E-3</v>
      </c>
      <c r="AB505" s="60">
        <f>SQRT($W$37*VLOOKUP(AB501,$P$34:$W$43,8))*(1-$S$23)*T493*VLOOKUP(AB501,P490:T499,5)</f>
        <v>8.7318415444469352E-4</v>
      </c>
      <c r="AC505" s="60">
        <f>SQRT($W$37*VLOOKUP(AC501,$P$34:$W$43,8))*(1-$T$23)*T493*VLOOKUP(AC501,P490:T499,5)</f>
        <v>6.0525382827426161E-4</v>
      </c>
      <c r="AD505" s="60">
        <f>SQRT($W$37*VLOOKUP(AD501,$P$34:$W$43,8))*(1-$U$23)*T493*VLOOKUP(AD501,P490:T499,5)</f>
        <v>5.9458372556812791E-4</v>
      </c>
      <c r="AE505" s="60">
        <f>SQRT($W$37*VLOOKUP(AE501,$P$34:$W$43,8))*(1-$V$23)*T493*VLOOKUP(AE501,P490:T499,5)</f>
        <v>3.2828055403574997E-4</v>
      </c>
      <c r="AF505" s="60">
        <f>SQRT($W$37*VLOOKUP(AF501,$P$34:$W$43,8))*(1-$W$23)*T493*VLOOKUP(AF501,P490:T499,5)</f>
        <v>2.6404956442165244E-3</v>
      </c>
      <c r="AG505" s="60">
        <f>SQRT($W$37*VLOOKUP(AG501,$P$34:$W$43,8))*(1-$X$23)*T493*VLOOKUP(AG501,P490:T499,5)</f>
        <v>1.5206795537059338E-3</v>
      </c>
      <c r="AH505" s="60">
        <f>SQRT($W$37*VLOOKUP(AH501,$P$34:$W$43,8))*(1-$Y$23)*T493*VLOOKUP(AH501,P490:T499,5)</f>
        <v>1.0157591685626716E-3</v>
      </c>
      <c r="AI505" s="87">
        <f>SQRT($W$37*VLOOKUP(AI501,$P$34:$W$43,8))*(1-$Z$23)*T493*VLOOKUP(AI501,P490:T499,5)</f>
        <v>1.3904603227096815E-3</v>
      </c>
      <c r="AJ505" s="89">
        <f>$X$37*T493</f>
        <v>1.3054335112633399E-6</v>
      </c>
      <c r="AK505" s="59" t="s">
        <v>570</v>
      </c>
      <c r="AL505" s="60">
        <f>AL503-1</f>
        <v>-0.89137003215906385</v>
      </c>
      <c r="AM505" s="61"/>
      <c r="AN505" s="66"/>
      <c r="AO505" s="61"/>
      <c r="AP505" s="61"/>
      <c r="AQ505" s="50"/>
      <c r="AR505" s="65"/>
      <c r="AS505" s="65"/>
      <c r="AT505" s="65"/>
      <c r="AU505" s="65"/>
      <c r="AV505" s="81"/>
      <c r="AW505" s="59">
        <v>4</v>
      </c>
      <c r="AX505" s="61">
        <f t="shared" si="77"/>
        <v>0.25569541720662459</v>
      </c>
      <c r="AY505" s="61">
        <f>SUMPRODUCT(T490:T499,$BA$34:$BA$43)</f>
        <v>1.0005382125544473</v>
      </c>
      <c r="AZ505" s="68">
        <f>IF($AA$10,EXP((AX505/AL503)*(AU507-1)-LN(AU507-AL503)-AL502*(2*AY505/AL502-AX505/AL503)*LN((AU507+2.41421536*AL503)/(AU507-0.41421536*AL503))/(AL503*2.82842713)      ),1)</f>
        <v>0.24791088876654613</v>
      </c>
    </row>
    <row r="506" spans="16:52" x14ac:dyDescent="0.25">
      <c r="P506" s="78">
        <v>5</v>
      </c>
      <c r="Q506" s="60"/>
      <c r="R506" s="60"/>
      <c r="S506" s="60">
        <f>$Z$11*$BJ$38/AZ506</f>
        <v>1.8327382759166979E-2</v>
      </c>
      <c r="T506" s="61">
        <f>S506/S512</f>
        <v>1.832784289107767E-2</v>
      </c>
      <c r="U506" s="62"/>
      <c r="V506" s="62"/>
      <c r="W506" s="60"/>
      <c r="X506" s="63"/>
      <c r="Y506" s="61"/>
      <c r="Z506" s="86">
        <f>SQRT($W$38*VLOOKUP(Z501,$P$34:$W$43,8))*(1-$Q$24)*T494*VLOOKUP(Z501,P490:T499,5)</f>
        <v>2.1246816906190327E-3</v>
      </c>
      <c r="AA506" s="60">
        <f>SQRT($W$38*VLOOKUP(AA501,$P$34:$W$43,8))*(1-$R$24)*T494*VLOOKUP(AA501,P490:T499,5)</f>
        <v>1.4116535276611295E-3</v>
      </c>
      <c r="AB506" s="60">
        <f>SQRT($W$38*VLOOKUP(AB501,$P$34:$W$43,8))*(1-$S$24)*T494*VLOOKUP(AB501,P490:T499,5)</f>
        <v>8.6699687389717043E-4</v>
      </c>
      <c r="AC506" s="60">
        <f>SQRT($W$38*VLOOKUP(AC501,$P$34:$W$43,8))*(1-$T$24)*T494*VLOOKUP(AC501,P490:T499,5)</f>
        <v>5.9458372556812791E-4</v>
      </c>
      <c r="AD506" s="60">
        <f>SQRT($W$38*VLOOKUP(AD501,$P$34:$W$43,8))*(1-$U$24)*T494*VLOOKUP(AD501,P490:T499,5)</f>
        <v>5.8363472640256785E-4</v>
      </c>
      <c r="AE506" s="60">
        <f>SQRT($W$38*VLOOKUP(AE501,$P$34:$W$43,8))*(1-$V$24)*T494*VLOOKUP(AE501,P490:T499,5)</f>
        <v>3.4812559981227756E-4</v>
      </c>
      <c r="AF506" s="60">
        <f>SQRT($W$38*VLOOKUP(AF501,$P$34:$W$43,8))*(1-$W$24)*T494*VLOOKUP(AF501,P490:T499,5)</f>
        <v>2.5272405867486809E-3</v>
      </c>
      <c r="AG506" s="60">
        <f>SQRT($W$38*VLOOKUP(AG501,$P$34:$W$43,8))*(1-$X$24)*T494*VLOOKUP(AG501,P490:T499,5)</f>
        <v>1.5161891066264119E-3</v>
      </c>
      <c r="AH506" s="60">
        <f>SQRT($W$38*VLOOKUP(AH501,$P$34:$W$43,8))*(1-$Y$24)*T494*VLOOKUP(AH501,P490:T499,5)</f>
        <v>9.501739465637729E-4</v>
      </c>
      <c r="AI506" s="87">
        <f>SQRT($W$38*VLOOKUP(AI501,$P$34:$W$43,8))*(1-$Z$24)*T494*VLOOKUP(AI501,P490:T499,5)</f>
        <v>1.5040774911427349E-3</v>
      </c>
      <c r="AJ506" s="89">
        <f>$X$38*T494</f>
        <v>1.3263953863546443E-6</v>
      </c>
      <c r="AK506" s="59" t="s">
        <v>571</v>
      </c>
      <c r="AL506" s="60">
        <f>AL502-3*AL503*AL503-2*AL503</f>
        <v>0.1480781481881068</v>
      </c>
      <c r="AM506" s="61" t="s">
        <v>584</v>
      </c>
      <c r="AN506" s="66" t="s">
        <v>585</v>
      </c>
      <c r="AO506" s="61">
        <f>AL509^2/AL510^3</f>
        <v>6.4199987518780128</v>
      </c>
      <c r="AP506" s="61"/>
      <c r="AQ506" s="50"/>
      <c r="AR506" s="65"/>
      <c r="AS506" s="65"/>
      <c r="AT506" s="65"/>
      <c r="AU506" s="65"/>
      <c r="AV506" s="81"/>
      <c r="AW506" s="59">
        <v>5</v>
      </c>
      <c r="AX506" s="61">
        <f t="shared" si="77"/>
        <v>0.25563778751671645</v>
      </c>
      <c r="AY506" s="61">
        <f>SUMPRODUCT(T490:T499,$BB$34:$BB$43)</f>
        <v>0.98266697900620714</v>
      </c>
      <c r="AZ506" s="68">
        <f>IF($AA$11,EXP((AX506/AL503)*(AU507-1)-LN(AU507-AL503)-AL502*(2*AY506/AL502-AX506/AL503)*LN((AU507+2.41421536*AL503)/(AU507-0.41421536*AL503))/(AL503*2.82842713)      ),1)</f>
        <v>0.25856387567650563</v>
      </c>
    </row>
    <row r="507" spans="16:52" x14ac:dyDescent="0.25">
      <c r="P507" s="78">
        <v>6</v>
      </c>
      <c r="Q507" s="60"/>
      <c r="R507" s="60"/>
      <c r="S507" s="60">
        <f>$Z$12*$BJ$39/AZ507</f>
        <v>8.6700383275830732E-3</v>
      </c>
      <c r="T507" s="61">
        <f>S507/S512</f>
        <v>8.6702559997599397E-3</v>
      </c>
      <c r="U507" s="62"/>
      <c r="V507" s="62"/>
      <c r="W507" s="60"/>
      <c r="X507" s="63"/>
      <c r="Y507" s="61"/>
      <c r="Z507" s="86">
        <f>SQRT($W$39*VLOOKUP(Z501,$P$34:$W$43,8))*(1-$Q$25)*T495*VLOOKUP(Z501,P490:T499,5)</f>
        <v>1.2707086901849918E-3</v>
      </c>
      <c r="AA507" s="60">
        <f>SQRT($W$39*VLOOKUP(AA501,$P$34:$W$43,8))*(1-$R$25)*T495*VLOOKUP(AA501,P490:T499,5)</f>
        <v>8.2989301265912825E-4</v>
      </c>
      <c r="AB507" s="60">
        <f>SQRT($W$39*VLOOKUP(AB501,$P$34:$W$43,8))*(1-$S$25)*T495*VLOOKUP(AB501,P490:T499,5)</f>
        <v>4.9944162745725216E-4</v>
      </c>
      <c r="AC507" s="60">
        <f>SQRT($W$39*VLOOKUP(AC501,$P$34:$W$43,8))*(1-$T$25)*T495*VLOOKUP(AC501,P490:T499,5)</f>
        <v>3.2828055403575002E-4</v>
      </c>
      <c r="AD507" s="60">
        <f>SQRT($W$39*VLOOKUP(AD501,$P$34:$W$43,8))*(1-$U$25)*T495*VLOOKUP(AD501,P490:T499,5)</f>
        <v>3.4812559981227756E-4</v>
      </c>
      <c r="AE507" s="60">
        <f>SQRT($W$39*VLOOKUP(AE501,$P$34:$W$43,8))*(1-$V$25)*T495*VLOOKUP(AE501,P490:T499,5)</f>
        <v>2.0764945566495481E-4</v>
      </c>
      <c r="AF507" s="60">
        <f>SQRT($W$39*VLOOKUP(AF501,$P$34:$W$43,8))*(1-$W$25)*T495*VLOOKUP(AF501,P490:T499,5)</f>
        <v>1.6642917050015476E-3</v>
      </c>
      <c r="AG507" s="60">
        <f>SQRT($W$39*VLOOKUP(AG501,$P$34:$W$43,8))*(1-$X$25)*T495*VLOOKUP(AG501,P490:T499,5)</f>
        <v>9.021133557508131E-4</v>
      </c>
      <c r="AH507" s="60">
        <f>SQRT($W$39*VLOOKUP(AH501,$P$34:$W$43,8))*(1-$Y$25)*T495*VLOOKUP(AH501,P490:T499,5)</f>
        <v>5.5747701754972644E-4</v>
      </c>
      <c r="AI507" s="87">
        <f>SQRT($W$39*VLOOKUP(AI501,$P$34:$W$43,8))*(1-$Z$25)*T495*VLOOKUP(AI501,P490:T499,5)</f>
        <v>8.9714997254472235E-4</v>
      </c>
      <c r="AJ507" s="89">
        <f>$X$39*T495</f>
        <v>7.8057265080740005E-7</v>
      </c>
      <c r="AK507" s="59" t="s">
        <v>572</v>
      </c>
      <c r="AL507" s="60">
        <f>-1*AL502*AL503+AL503^2+AL503^3</f>
        <v>-3.0449963723083173E-2</v>
      </c>
      <c r="AM507" s="61"/>
      <c r="AN507" s="66" t="s">
        <v>586</v>
      </c>
      <c r="AO507" s="61" t="e">
        <f>SQRT(1-AO506)/SQRT(AO506)*AL509/ABS(AL509)</f>
        <v>#NUM!</v>
      </c>
      <c r="AP507" s="61"/>
      <c r="AQ507" s="50"/>
      <c r="AR507" s="65"/>
      <c r="AS507" s="65"/>
      <c r="AT507" s="65" t="s">
        <v>589</v>
      </c>
      <c r="AU507" s="61">
        <f>AU502</f>
        <v>0.74780442858811691</v>
      </c>
      <c r="AV507" s="81"/>
      <c r="AW507" s="59">
        <v>6</v>
      </c>
      <c r="AX507" s="61">
        <f t="shared" si="77"/>
        <v>0.31801295394703216</v>
      </c>
      <c r="AY507" s="61">
        <f>SUMPRODUCT(T490:T499,$BC$34:$BC$43)</f>
        <v>1.2544844652441467</v>
      </c>
      <c r="AZ507" s="68">
        <f>IF($AA$12,EXP((AX507/AL503)*(AU507-1)-LN(AU507-AL503)-AL502*(2*AY507/AL502-AX507/AL503)*LN((AU507+2.41421536*AL503)/(AU507-0.41421536*AL503))/(AL503*2.82842713)      ),1)</f>
        <v>0.1545069641075843</v>
      </c>
    </row>
    <row r="508" spans="16:52" x14ac:dyDescent="0.25">
      <c r="P508" s="78">
        <v>7</v>
      </c>
      <c r="Q508" s="60"/>
      <c r="R508" s="60"/>
      <c r="S508" s="60">
        <f>$Z$13*$BJ$40/AZ508</f>
        <v>0.39262016141619999</v>
      </c>
      <c r="T508" s="61">
        <f>S508/S512</f>
        <v>0.39263001863735497</v>
      </c>
      <c r="U508" s="62"/>
      <c r="V508" s="62"/>
      <c r="W508" s="60"/>
      <c r="X508" s="63"/>
      <c r="Y508" s="61"/>
      <c r="Z508" s="86">
        <f>SQRT($W$40*VLOOKUP(Z501,$P$34:$W$43,8))*(1-$Q$26)*T496*VLOOKUP(Z501,P490:T499,5)</f>
        <v>1.0202200380864761E-2</v>
      </c>
      <c r="AA508" s="60">
        <f>SQRT($W$40*VLOOKUP(AA501,$P$34:$W$43,8))*(1-$R$26)*T496*VLOOKUP(AA501,P490:T499,5)</f>
        <v>6.422789335556912E-3</v>
      </c>
      <c r="AB508" s="60">
        <f>SQRT($W$40*VLOOKUP(AB501,$P$34:$W$43,8))*(1-$S$26)*T496*VLOOKUP(AB501,P490:T499,5)</f>
        <v>3.8003852749464865E-3</v>
      </c>
      <c r="AC508" s="60">
        <f>SQRT($W$40*VLOOKUP(AC501,$P$34:$W$43,8))*(1-$T$26)*T496*VLOOKUP(AC501,P490:T499,5)</f>
        <v>2.640495644216524E-3</v>
      </c>
      <c r="AD508" s="60">
        <f>SQRT($W$40*VLOOKUP(AD501,$P$34:$W$43,8))*(1-$U$26)*T496*VLOOKUP(AD501,P490:T499,5)</f>
        <v>2.5272405867486809E-3</v>
      </c>
      <c r="AE508" s="60">
        <f>SQRT($W$40*VLOOKUP(AE501,$P$34:$W$43,8))*(1-$V$26)*T496*VLOOKUP(AE501,P490:T499,5)</f>
        <v>1.6642917050015476E-3</v>
      </c>
      <c r="AF508" s="60">
        <f>SQRT($W$40*VLOOKUP(AF501,$P$34:$W$43,8))*(1-$W$26)*T496*VLOOKUP(AF501,P490:T499,5)</f>
        <v>1.3609987021540064E-2</v>
      </c>
      <c r="AG508" s="60">
        <f>SQRT($W$40*VLOOKUP(AG501,$P$34:$W$43,8))*(1-$X$26)*T496*VLOOKUP(AG501,P490:T499,5)</f>
        <v>8.4615504084143978E-3</v>
      </c>
      <c r="AH508" s="60">
        <f>SQRT($W$40*VLOOKUP(AH501,$P$34:$W$43,8))*(1-$Y$26)*T496*VLOOKUP(AH501,P490:T499,5)</f>
        <v>3.9656003981799054E-3</v>
      </c>
      <c r="AI508" s="87">
        <f>SQRT($W$40*VLOOKUP(AI501,$P$34:$W$43,8))*(1-$Z$26)*T496*VLOOKUP(AI501,P490:T499,5)</f>
        <v>6.641477758797496E-3</v>
      </c>
      <c r="AJ508" s="89">
        <f>$X$40*T496</f>
        <v>9.4426872068579154E-6</v>
      </c>
      <c r="AK508" s="82"/>
      <c r="AL508" s="65"/>
      <c r="AM508" s="61"/>
      <c r="AN508" s="66" t="s">
        <v>587</v>
      </c>
      <c r="AO508" s="61" t="e">
        <f>IF(ATAN(AO507)&lt;0,ATAN(AO507)+PI(),ATAN(AO507))</f>
        <v>#NUM!</v>
      </c>
      <c r="AP508" s="61"/>
      <c r="AQ508" s="50"/>
      <c r="AR508" s="65"/>
      <c r="AS508" s="65"/>
      <c r="AT508" s="65"/>
      <c r="AU508" s="65"/>
      <c r="AV508" s="81"/>
      <c r="AW508" s="59">
        <v>7</v>
      </c>
      <c r="AX508" s="61">
        <f t="shared" si="77"/>
        <v>8.4952370925032716E-2</v>
      </c>
      <c r="AY508" s="61">
        <f>SUMPRODUCT(T490:T499,$BD$34:$BD$43)</f>
        <v>0.22122964426611655</v>
      </c>
      <c r="AZ508" s="68">
        <f>IF($AA$13,EXP((AX508/AL503)*(AU507-1)-LN(AU507-AL503)-AL502*(2*AY508/AL502-AX508/AL503)*LN((AU507+2.41421536*AL503)/(AU507-0.41421536*AL503))/(AL503*2.82842713)      ),1)</f>
        <v>1.1029635903067732</v>
      </c>
    </row>
    <row r="509" spans="16:52" x14ac:dyDescent="0.25">
      <c r="P509" s="78">
        <v>8</v>
      </c>
      <c r="Q509" s="60"/>
      <c r="R509" s="60"/>
      <c r="S509" s="60">
        <f>$Z$14*$BJ$41/AZ509</f>
        <v>0.11180146388760531</v>
      </c>
      <c r="T509" s="61">
        <f>S509/S512</f>
        <v>0.11180427080345756</v>
      </c>
      <c r="U509" s="62"/>
      <c r="V509" s="62"/>
      <c r="W509" s="60"/>
      <c r="X509" s="63"/>
      <c r="Y509" s="61"/>
      <c r="Z509" s="86">
        <f>SQRT($W$41*VLOOKUP(Z501,$P$34:$W$43,8))*(1-$Q$27)*T497*VLOOKUP(Z501,P490:T499,5)</f>
        <v>5.8454755867932634E-3</v>
      </c>
      <c r="AA509" s="60">
        <f>SQRT($W$41*VLOOKUP(AA501,$P$34:$W$43,8))*(1-$R$27)*T497*VLOOKUP(AA501,P490:T499,5)</f>
        <v>3.5923386443577339E-3</v>
      </c>
      <c r="AB509" s="60">
        <f>SQRT($W$41*VLOOKUP(AB501,$P$34:$W$43,8))*(1-$S$27)*T497*VLOOKUP(AB501,P490:T499,5)</f>
        <v>2.2244737190104122E-3</v>
      </c>
      <c r="AC509" s="60">
        <f>SQRT($W$41*VLOOKUP(AC501,$P$34:$W$43,8))*(1-$T$27)*T497*VLOOKUP(AC501,P490:T499,5)</f>
        <v>1.5206795537059338E-3</v>
      </c>
      <c r="AD509" s="60">
        <f>SQRT($W$41*VLOOKUP(AD501,$P$34:$W$43,8))*(1-$U$27)*T497*VLOOKUP(AD501,P490:T499,5)</f>
        <v>1.5161891066264122E-3</v>
      </c>
      <c r="AE509" s="60">
        <f>SQRT($W$41*VLOOKUP(AE501,$P$34:$W$43,8))*(1-$V$27)*T497*VLOOKUP(AE501,P490:T499,5)</f>
        <v>9.021133557508131E-4</v>
      </c>
      <c r="AF509" s="60">
        <f>SQRT($W$41*VLOOKUP(AF501,$P$34:$W$43,8))*(1-$W$27)*T497*VLOOKUP(AF501,P490:T499,5)</f>
        <v>8.4615504084143995E-3</v>
      </c>
      <c r="AG509" s="60">
        <f>SQRT($W$41*VLOOKUP(AG501,$P$34:$W$43,8))*(1-$X$27)*T497*VLOOKUP(AG501,P490:T499,5)</f>
        <v>5.0862801256154645E-3</v>
      </c>
      <c r="AH509" s="60">
        <f>SQRT($W$41*VLOOKUP(AH501,$P$34:$W$43,8))*(1-$Y$27)*T497*VLOOKUP(AH501,P490:T499,5)</f>
        <v>2.657770308306964E-3</v>
      </c>
      <c r="AI509" s="87">
        <f>SQRT($W$41*VLOOKUP(AI501,$P$34:$W$43,8))*(1-$Z$27)*T497*VLOOKUP(AI501,P490:T499,5)</f>
        <v>4.1950744423929556E-3</v>
      </c>
      <c r="AJ509" s="89">
        <f>$X$41*T497</f>
        <v>2.9825228462923224E-6</v>
      </c>
      <c r="AK509" s="59" t="s">
        <v>582</v>
      </c>
      <c r="AL509" s="61">
        <f>AL505*AL506/6-AL507/2-AL505^3/27</f>
        <v>1.945697130017849E-2</v>
      </c>
      <c r="AM509" s="61"/>
      <c r="AN509" s="66" t="s">
        <v>573</v>
      </c>
      <c r="AO509" s="61" t="e">
        <f>2*SQRT(AL510)*COS(AO508/3)-AL505/3</f>
        <v>#NUM!</v>
      </c>
      <c r="AP509" s="69" t="e">
        <f>AO509^3+AL505*AO509^2+AL506*AO509+AL507</f>
        <v>#NUM!</v>
      </c>
      <c r="AQ509" s="50"/>
      <c r="AR509" s="65"/>
      <c r="AS509" s="65"/>
      <c r="AT509" s="65"/>
      <c r="AU509" s="65"/>
      <c r="AV509" s="81"/>
      <c r="AW509" s="59">
        <v>8</v>
      </c>
      <c r="AX509" s="61">
        <f t="shared" si="77"/>
        <v>9.4229912225680806E-2</v>
      </c>
      <c r="AY509" s="61">
        <f>SUMPRODUCT(T490:T499,$BE$34:$BE$43)</f>
        <v>0.46666637063677729</v>
      </c>
      <c r="AZ509" s="68">
        <f>IF($AA$14,EXP((AX509/AL503)*(AU507-1)-LN(AU507-AL503)-AL502*(2*AY509/AL502-AX509/AL503)*LN((AU507+2.41421536*AL503)/(AU507-0.41421536*AL503))/(AL503*2.82842713)      ),1)</f>
        <v>0.62966481988848799</v>
      </c>
    </row>
    <row r="510" spans="16:52" x14ac:dyDescent="0.25">
      <c r="P510" s="78">
        <v>9</v>
      </c>
      <c r="Q510" s="60"/>
      <c r="R510" s="60"/>
      <c r="S510" s="60">
        <f>$Z$15*$BJ$42/AZ510</f>
        <v>5.5503225319862785E-2</v>
      </c>
      <c r="T510" s="61">
        <f>S510/S512</f>
        <v>5.5504618797886984E-2</v>
      </c>
      <c r="U510" s="62"/>
      <c r="V510" s="62" t="s">
        <v>592</v>
      </c>
      <c r="W510" s="60"/>
      <c r="X510" s="63"/>
      <c r="Y510" s="61"/>
      <c r="Z510" s="86">
        <f>SQRT($W$42*VLOOKUP(Z501,$P$34:$W$43,8))*(1-$Q$28)*T498*VLOOKUP(Z501,P490:T499,5)</f>
        <v>3.4135281607787522E-3</v>
      </c>
      <c r="AA510" s="60">
        <f>SQRT($W$42*VLOOKUP(AA501,$P$34:$W$43,8))*(1-$R$28)*T498*VLOOKUP(AA501,P490:T499,5)</f>
        <v>2.1968818292352156E-3</v>
      </c>
      <c r="AB510" s="60">
        <f>SQRT($W$42*VLOOKUP(AB501,$P$34:$W$43,8))*(1-$S$28)*T498*VLOOKUP(AB501,P490:T499,5)</f>
        <v>1.3411725673766364E-3</v>
      </c>
      <c r="AC510" s="60">
        <f>SQRT($W$42*VLOOKUP(AC501,$P$34:$W$43,8))*(1-$T$28)*T498*VLOOKUP(AC501,P490:T499,5)</f>
        <v>1.0157591685626716E-3</v>
      </c>
      <c r="AD510" s="60">
        <f>SQRT($W$42*VLOOKUP(AD501,$P$34:$W$43,8))*(1-$U$28)*T498*VLOOKUP(AD501,P490:T499,5)</f>
        <v>9.5017394656377301E-4</v>
      </c>
      <c r="AE510" s="60">
        <f>SQRT($W$42*VLOOKUP(AE501,$P$34:$W$43,8))*(1-$V$28)*T498*VLOOKUP(AE501,P490:T499,5)</f>
        <v>5.5747701754972655E-4</v>
      </c>
      <c r="AF510" s="60">
        <f>SQRT($W$42*VLOOKUP(AF501,$P$34:$W$43,8))*(1-$W$28)*T498*VLOOKUP(AF501,P490:T499,5)</f>
        <v>3.9656003981799045E-3</v>
      </c>
      <c r="AG510" s="60">
        <f>SQRT($W$42*VLOOKUP(AG501,$P$34:$W$43,8))*(1-$X$28)*T498*VLOOKUP(AG501,P490:T499,5)</f>
        <v>2.6577703083069644E-3</v>
      </c>
      <c r="AH510" s="60">
        <f>SQRT($W$42*VLOOKUP(AH501,$P$34:$W$43,8))*(1-$Y$28)*T498*VLOOKUP(AH501,P490:T499,5)</f>
        <v>1.7046842833873005E-3</v>
      </c>
      <c r="AI510" s="87">
        <f>SQRT($W$42*VLOOKUP(AI501,$P$34:$W$43,8))*(1-$Z$28)*T498*VLOOKUP(AI501,P490:T499,5)</f>
        <v>2.5705237939321825E-3</v>
      </c>
      <c r="AJ510" s="89">
        <f>$X$42*T498</f>
        <v>1.4993386260453755E-6</v>
      </c>
      <c r="AK510" s="59" t="s">
        <v>558</v>
      </c>
      <c r="AL510" s="61">
        <f>AL505^2/9-AL506/3</f>
        <v>3.8922898851881119E-2</v>
      </c>
      <c r="AM510" s="61"/>
      <c r="AN510" s="66" t="s">
        <v>574</v>
      </c>
      <c r="AO510" s="61" t="e">
        <f>2*SQRT(AL510)*COS((AO508+2*PI())/3)-AL505/3</f>
        <v>#NUM!</v>
      </c>
      <c r="AP510" s="69" t="e">
        <f>AO510^3+AO510^2*AL505+AO510*AL506+AL507</f>
        <v>#NUM!</v>
      </c>
      <c r="AQ510" s="50"/>
      <c r="AR510" s="65"/>
      <c r="AS510" s="50"/>
      <c r="AT510" s="65"/>
      <c r="AU510" s="65"/>
      <c r="AV510" s="81"/>
      <c r="AW510" s="59">
        <v>9</v>
      </c>
      <c r="AX510" s="61">
        <f t="shared" si="77"/>
        <v>9.5418812217132221E-2</v>
      </c>
      <c r="AY510" s="61">
        <f>SUMPRODUCT(T490:T499,$BF$34:$BF$43)</f>
        <v>0.5319575470098159</v>
      </c>
      <c r="AZ510" s="68">
        <f>IF($AA$15,EXP((AX510/AL503)*(AU507-1)-LN(AU507-AL503)-AL502*(2*AY510/AL502-AX510/AL503)*LN((AU507+2.41421536*AL503)/(AU507-0.41421536*AL503))/(AL503*2.82842713)      ),1)</f>
        <v>0.54102454676132705</v>
      </c>
    </row>
    <row r="511" spans="16:52" x14ac:dyDescent="0.25">
      <c r="P511" s="78">
        <v>10</v>
      </c>
      <c r="Q511" s="60"/>
      <c r="R511" s="60"/>
      <c r="S511" s="60">
        <f>$Z$16*$BJ$43/AZ511</f>
        <v>8.8838044121130957E-2</v>
      </c>
      <c r="T511" s="61">
        <f>S511/S512</f>
        <v>8.8840274511553907E-2</v>
      </c>
      <c r="U511" s="62"/>
      <c r="V511" s="96">
        <f>ABS(S500-S512)</f>
        <v>2.2204460492503131E-16</v>
      </c>
      <c r="W511" s="60"/>
      <c r="X511" s="63"/>
      <c r="Y511" s="61"/>
      <c r="Z511" s="86">
        <f>SQRT($W$43*VLOOKUP(Z501,$P$34:$W$43,8))*(1-$Q$29)*T499*VLOOKUP(Z501,P490:T499,5)</f>
        <v>5.4985289690024416E-3</v>
      </c>
      <c r="AA511" s="60">
        <f>SQRT($W$43*VLOOKUP(AA501,$P$34:$W$43,8))*(1-$R$29)*T499*VLOOKUP(AA501,P490:T499,5)</f>
        <v>3.5815796407375703E-3</v>
      </c>
      <c r="AB511" s="60">
        <f>SQRT($W$43*VLOOKUP(AB501,$P$34:$W$43,8))*(1-$S$29)*T499*VLOOKUP(AB501,P490:T499,5)</f>
        <v>2.2170335481963661E-3</v>
      </c>
      <c r="AC511" s="60">
        <f>SQRT($W$43*VLOOKUP(AC501,$P$34:$W$43,8))*(1-$T$29)*T499*VLOOKUP(AC501,P490:T499,5)</f>
        <v>1.3904603227096815E-3</v>
      </c>
      <c r="AD511" s="60">
        <f>SQRT($W$43*VLOOKUP(AD501,$P$34:$W$43,8))*(1-$U$29)*T499*VLOOKUP(AD501,P490:T499,5)</f>
        <v>1.5040774911427349E-3</v>
      </c>
      <c r="AE511" s="60">
        <f>SQRT($W$43*VLOOKUP(AE501,$P$34:$W$43,8))*(1-$V$29)*T499*VLOOKUP(AE501,P490:T499,5)</f>
        <v>8.9714997254472235E-4</v>
      </c>
      <c r="AF511" s="60">
        <f>SQRT($W$43*VLOOKUP(AF501,$P$34:$W$43,8))*(1-$W$29)*T499*VLOOKUP(AF501,P490:T499,5)</f>
        <v>6.6414777587974951E-3</v>
      </c>
      <c r="AG511" s="60">
        <f>SQRT($W$43*VLOOKUP(AG501,$P$34:$W$43,8))*(1-$X$29)*T499*VLOOKUP(AG501,P490:T499,5)</f>
        <v>4.1950744423929556E-3</v>
      </c>
      <c r="AH511" s="60">
        <f>SQRT($W$43*VLOOKUP(AH501,$P$34:$W$43,8))*(1-$Y$29)*T499*VLOOKUP(AH501,P490:T499,5)</f>
        <v>2.5705237939321825E-3</v>
      </c>
      <c r="AI511" s="87">
        <f>SQRT($W$43*VLOOKUP(AI501,$P$34:$W$43,8))*(1-$Z$29)*T499*VLOOKUP(AI501,P490:T499,5)</f>
        <v>3.8761386137976567E-3</v>
      </c>
      <c r="AJ511" s="89">
        <f>$X$43*T499</f>
        <v>3.2226693653031343E-6</v>
      </c>
      <c r="AK511" s="59" t="s">
        <v>72</v>
      </c>
      <c r="AL511" s="63">
        <f>AL509^2-AL510^3</f>
        <v>3.1960584965648654E-4</v>
      </c>
      <c r="AM511" s="61"/>
      <c r="AN511" s="66" t="s">
        <v>575</v>
      </c>
      <c r="AO511" s="61" t="e">
        <f>2*SQRT(AL510)*COS((AO508+4*PI())/3)-AL505/3</f>
        <v>#NUM!</v>
      </c>
      <c r="AP511" s="69" t="e">
        <f>AO511^3+AO511^2*AL505+AL506*AO511+AL507</f>
        <v>#NUM!</v>
      </c>
      <c r="AQ511" s="50"/>
      <c r="AR511" s="65"/>
      <c r="AS511" s="50"/>
      <c r="AT511" s="65"/>
      <c r="AU511" s="65"/>
      <c r="AV511" s="81"/>
      <c r="AW511" s="59">
        <v>10</v>
      </c>
      <c r="AX511" s="61">
        <f t="shared" si="77"/>
        <v>0.12813543860615031</v>
      </c>
      <c r="AY511" s="61">
        <f>SUMPRODUCT(T490:T499,$BG$34:$BG$43)</f>
        <v>0.528079330809891</v>
      </c>
      <c r="AZ511" s="68">
        <f>IF($AA$16,EXP((AX511/AL503)*(AU507-1)-LN(AU507-AL503)-AL502*(2*AY511/AL502-AX511/AL503)*LN((AU507+2.41421536*AL503)/(AU507-0.41421536*AL503))/(AL503*2.82842713)      ),1)</f>
        <v>0.58355083296297949</v>
      </c>
    </row>
    <row r="512" spans="16:52" x14ac:dyDescent="0.25">
      <c r="P512" s="79"/>
      <c r="Q512" s="71"/>
      <c r="R512" s="71"/>
      <c r="S512" s="94">
        <f>SUM(S502:S511)</f>
        <v>0.9999748943771819</v>
      </c>
      <c r="T512" s="72">
        <f>SUM(T502:T511)</f>
        <v>1.0000000000000002</v>
      </c>
      <c r="U512" s="73"/>
      <c r="V512" s="73"/>
      <c r="W512" s="73"/>
      <c r="X512" s="73"/>
      <c r="Y512" s="73"/>
      <c r="Z512" s="70"/>
      <c r="AA512" s="73"/>
      <c r="AB512" s="73"/>
      <c r="AC512" s="73"/>
      <c r="AD512" s="73"/>
      <c r="AE512" s="73"/>
      <c r="AF512" s="73"/>
      <c r="AG512" s="73"/>
      <c r="AH512" s="73"/>
      <c r="AI512" s="88">
        <f>SUM(Z502:AI511)</f>
        <v>0.27651787661416466</v>
      </c>
      <c r="AJ512" s="91">
        <f>SUM(AJ502:AJ511)</f>
        <v>3.075291231973644E-5</v>
      </c>
      <c r="AK512" s="70"/>
      <c r="AL512" s="73"/>
      <c r="AM512" s="74"/>
      <c r="AN512" s="75"/>
      <c r="AO512" s="74"/>
      <c r="AP512" s="74"/>
      <c r="AQ512" s="76"/>
      <c r="AR512" s="73"/>
      <c r="AS512" s="76"/>
      <c r="AT512" s="73"/>
      <c r="AU512" s="73"/>
      <c r="AV512" s="80"/>
      <c r="AW512" s="70"/>
      <c r="AX512" s="73"/>
      <c r="AY512" s="73"/>
      <c r="AZ512" s="80"/>
    </row>
    <row r="513" spans="16:52" x14ac:dyDescent="0.25">
      <c r="P513" s="92">
        <f>P501+1</f>
        <v>40</v>
      </c>
      <c r="Q513" s="55"/>
      <c r="R513" s="55"/>
      <c r="S513" s="55"/>
      <c r="T513" s="55" t="s">
        <v>560</v>
      </c>
      <c r="U513" s="56"/>
      <c r="V513" s="56"/>
      <c r="W513" s="57"/>
      <c r="X513" s="57"/>
      <c r="Y513" s="57"/>
      <c r="Z513" s="54">
        <v>1</v>
      </c>
      <c r="AA513" s="55">
        <v>2</v>
      </c>
      <c r="AB513" s="55">
        <v>3</v>
      </c>
      <c r="AC513" s="55">
        <v>4</v>
      </c>
      <c r="AD513" s="55">
        <v>5</v>
      </c>
      <c r="AE513" s="55">
        <v>6</v>
      </c>
      <c r="AF513" s="55">
        <v>7</v>
      </c>
      <c r="AG513" s="55">
        <v>8</v>
      </c>
      <c r="AH513" s="55">
        <v>9</v>
      </c>
      <c r="AI513" s="58">
        <v>10</v>
      </c>
      <c r="AJ513" s="90"/>
      <c r="AK513" s="54"/>
      <c r="AL513" s="55"/>
      <c r="AM513" s="55"/>
      <c r="AN513" s="55"/>
      <c r="AO513" s="55"/>
      <c r="AP513" s="55"/>
      <c r="AQ513" s="55"/>
      <c r="AR513" s="55"/>
      <c r="AS513" s="55"/>
      <c r="AT513" s="55"/>
      <c r="AU513" s="55"/>
      <c r="AV513" s="58"/>
      <c r="AW513" s="54"/>
      <c r="AX513" s="55" t="s">
        <v>565</v>
      </c>
      <c r="AY513" s="55" t="s">
        <v>577</v>
      </c>
      <c r="AZ513" s="58" t="s">
        <v>590</v>
      </c>
    </row>
    <row r="514" spans="16:52" x14ac:dyDescent="0.25">
      <c r="P514" s="78">
        <v>1</v>
      </c>
      <c r="Q514" s="60"/>
      <c r="R514" s="60"/>
      <c r="S514" s="60">
        <f>$Z$7*$BJ$34/AZ514</f>
        <v>0.19915684959312394</v>
      </c>
      <c r="T514" s="61">
        <f>S514/S524</f>
        <v>0.19916184967540171</v>
      </c>
      <c r="U514" s="62"/>
      <c r="V514" s="62"/>
      <c r="W514" s="60"/>
      <c r="X514" s="63"/>
      <c r="Y514" s="61"/>
      <c r="Z514" s="86">
        <f>SQRT($W$34*VLOOKUP(Z513,$P$34:$W$43,8))*(1-$Q$20)*T502*VLOOKUP(Z513,P502:T511,5)</f>
        <v>8.1465190158657007E-3</v>
      </c>
      <c r="AA514" s="60">
        <f>SQRT($W$34*VLOOKUP(AA513,$P$34:$W$43,8))*(1-$R$20)*T502*VLOOKUP(AA513,P502:T511,5)</f>
        <v>5.2525624534909034E-3</v>
      </c>
      <c r="AB514" s="60">
        <f>SQRT($W$34*VLOOKUP(AB513,$P$34:$W$43,8))*(1-$S$20)*T502*VLOOKUP(AB513,P502:T511,5)</f>
        <v>3.1690972601527687E-3</v>
      </c>
      <c r="AC514" s="60">
        <f>SQRT($W$34*VLOOKUP(AC513,$P$34:$W$43,8))*(1-$T$20)*T502*VLOOKUP(AC513,P502:T511,5)</f>
        <v>2.1909876952244671E-3</v>
      </c>
      <c r="AD514" s="60">
        <f>SQRT($W$34*VLOOKUP(AD513,$P$34:$W$43,8))*(1-$U$20)*T502*VLOOKUP(AD513,P502:T511,5)</f>
        <v>2.1246816906190379E-3</v>
      </c>
      <c r="AE514" s="60">
        <f>SQRT($W$34*VLOOKUP(AE513,$P$34:$W$43,8))*(1-$V$20)*T502*VLOOKUP(AE513,P502:T511,5)</f>
        <v>1.2707086901849957E-3</v>
      </c>
      <c r="AF514" s="60">
        <f>SQRT($W$34*VLOOKUP(AF513,$P$34:$W$43,8))*(1-$W$20)*T502*VLOOKUP(AF513,P502:T511,5)</f>
        <v>1.0202200380864753E-2</v>
      </c>
      <c r="AG514" s="60">
        <f>SQRT($W$34*VLOOKUP(AG513,$P$34:$W$43,8))*(1-$X$20)*T502*VLOOKUP(AG513,P502:T511,5)</f>
        <v>5.8454755867932652E-3</v>
      </c>
      <c r="AH514" s="60">
        <f>SQRT($W$34*VLOOKUP(AH513,$P$34:$W$43,8))*(1-$Y$20)*T502*VLOOKUP(AH513,P502:T511,5)</f>
        <v>3.4135281607787548E-3</v>
      </c>
      <c r="AI514" s="87">
        <f>SQRT($W$34*VLOOKUP(AI513,$P$34:$W$43,8))*(1-$Z$20)*T502*VLOOKUP(AI513,P502:T511,5)</f>
        <v>5.4985289690024433E-3</v>
      </c>
      <c r="AJ514" s="89">
        <f>$X$34*T502</f>
        <v>5.3379038868554466E-6</v>
      </c>
      <c r="AK514" s="59" t="s">
        <v>69</v>
      </c>
      <c r="AL514" s="60">
        <f>$Q$44*AI524*100000/($T$3*$AE$9)^2</f>
        <v>0.40073949360934802</v>
      </c>
      <c r="AM514" s="65" t="s">
        <v>583</v>
      </c>
      <c r="AN514" s="66" t="s">
        <v>573</v>
      </c>
      <c r="AO514" s="61">
        <f>(AL521+SQRT(AL523))^(1/3)+(AL521-SQRT(AL523))^(1/3)-AL517/3</f>
        <v>0.74780442858811647</v>
      </c>
      <c r="AP514" s="63">
        <f>AO514^3+AL517*AO514^2+AL518*AO514+AL519</f>
        <v>-4.163336342344337E-17</v>
      </c>
      <c r="AQ514" s="65" t="s">
        <v>573</v>
      </c>
      <c r="AR514" s="61">
        <f>IF(AL523&gt;=0,AO514,AO521)</f>
        <v>0.74780442858811647</v>
      </c>
      <c r="AS514" s="61">
        <f>IF(AR514&lt;AR515,AR515,AR514)</f>
        <v>0.74780442858811647</v>
      </c>
      <c r="AT514" s="61">
        <f>AS514</f>
        <v>0.74780442858811647</v>
      </c>
      <c r="AU514" s="67">
        <f>IF(AT514&lt;AT515,AT515,AT514)</f>
        <v>0.74780442858811647</v>
      </c>
      <c r="AV514" s="81"/>
      <c r="AW514" s="59">
        <v>1</v>
      </c>
      <c r="AX514" s="61">
        <f>AX502</f>
        <v>9.4673405543509462E-2</v>
      </c>
      <c r="AY514" s="61">
        <f>SUMPRODUCT(T502:T511,$AX$34:$AX$43)</f>
        <v>0.34283521948928114</v>
      </c>
      <c r="AZ514" s="68">
        <f>IF($AA$7,EXP((AX514/AL515)*(AU519-1)-LN(AU519-AL515)-AL514*(2*AY514/AL514-AX514/AL515)*LN((AU519+2.41421536*AL515)/(AU519-0.41421536*AL515))/(AL515*2.82842713)      ),1)</f>
        <v>0.84423499280669911</v>
      </c>
    </row>
    <row r="515" spans="16:52" x14ac:dyDescent="0.25">
      <c r="P515" s="78">
        <v>2</v>
      </c>
      <c r="Q515" s="60"/>
      <c r="R515" s="60"/>
      <c r="S515" s="60">
        <f>$Z$8*$BJ$35/AZ515</f>
        <v>7.3921926708096664E-2</v>
      </c>
      <c r="T515" s="61">
        <f>S515/S524</f>
        <v>7.3923782610700206E-2</v>
      </c>
      <c r="U515" s="62"/>
      <c r="V515" s="62"/>
      <c r="W515" s="60"/>
      <c r="X515" s="63"/>
      <c r="Y515" s="61"/>
      <c r="Z515" s="86">
        <f>SQRT($W$35*VLOOKUP(Z513,$P$34:$W$43,8))*(1-$Q$21)*T503*VLOOKUP(Z513,P502:T511,5)</f>
        <v>5.2525624534909042E-3</v>
      </c>
      <c r="AA515" s="60">
        <f>SQRT($W$35*VLOOKUP(AA513,$P$34:$W$43,8))*(1-$R$21)*T503*VLOOKUP(AA513,P502:T511,5)</f>
        <v>3.3691083161022099E-3</v>
      </c>
      <c r="AB515" s="60">
        <f>SQRT($W$35*VLOOKUP(AB513,$P$34:$W$43,8))*(1-$S$21)*T503*VLOOKUP(AB513,P502:T511,5)</f>
        <v>2.0646769777879943E-3</v>
      </c>
      <c r="AC515" s="60">
        <f>SQRT($W$35*VLOOKUP(AC513,$P$34:$W$43,8))*(1-$T$21)*T503*VLOOKUP(AC513,P502:T511,5)</f>
        <v>1.2909062095098202E-3</v>
      </c>
      <c r="AD515" s="60">
        <f>SQRT($W$35*VLOOKUP(AD513,$P$34:$W$43,8))*(1-$U$21)*T503*VLOOKUP(AD513,P502:T511,5)</f>
        <v>1.411653527661135E-3</v>
      </c>
      <c r="AE515" s="60">
        <f>SQRT($W$35*VLOOKUP(AE513,$P$34:$W$43,8))*(1-$V$21)*T503*VLOOKUP(AE513,P502:T511,5)</f>
        <v>8.2989301265913194E-4</v>
      </c>
      <c r="AF515" s="60">
        <f>SQRT($W$35*VLOOKUP(AF513,$P$34:$W$43,8))*(1-$W$21)*T503*VLOOKUP(AF513,P502:T511,5)</f>
        <v>6.4227893355569164E-3</v>
      </c>
      <c r="AG515" s="60">
        <f>SQRT($W$35*VLOOKUP(AG513,$P$34:$W$43,8))*(1-$X$21)*T503*VLOOKUP(AG513,P502:T511,5)</f>
        <v>3.5923386443577399E-3</v>
      </c>
      <c r="AH515" s="60">
        <f>SQRT($W$35*VLOOKUP(AH513,$P$34:$W$43,8))*(1-$Y$21)*T503*VLOOKUP(AH513,P502:T511,5)</f>
        <v>2.1968818292352203E-3</v>
      </c>
      <c r="AI515" s="87">
        <f>SQRT($W$35*VLOOKUP(AI513,$P$34:$W$43,8))*(1-$Z$21)*T503*VLOOKUP(AI513,P502:T511,5)</f>
        <v>3.5815796407375764E-3</v>
      </c>
      <c r="AJ515" s="89">
        <f>$X$35*T503</f>
        <v>2.9902240553849234E-6</v>
      </c>
      <c r="AK515" s="59" t="s">
        <v>65</v>
      </c>
      <c r="AL515" s="60">
        <f>AJ524*$Q$44*100000/($T$3*$AE$9)</f>
        <v>0.10862996784093619</v>
      </c>
      <c r="AM515" s="61"/>
      <c r="AN515" s="66" t="s">
        <v>574</v>
      </c>
      <c r="AO515" s="66" t="e">
        <f>1/0</f>
        <v>#DIV/0!</v>
      </c>
      <c r="AP515" s="61"/>
      <c r="AQ515" s="65" t="s">
        <v>574</v>
      </c>
      <c r="AR515" s="66">
        <f>IF(AL523&gt;=0,0,AO522)</f>
        <v>0</v>
      </c>
      <c r="AS515" s="61">
        <f>IF(AR514&lt;AR515,AR514,AR515)</f>
        <v>0</v>
      </c>
      <c r="AT515" s="61">
        <f>IF(AS515&lt;AS516,AS516,AS515)</f>
        <v>0</v>
      </c>
      <c r="AU515" s="67">
        <f>IF(AT514&lt;AT515,AT514,AT515)</f>
        <v>0</v>
      </c>
      <c r="AV515" s="81"/>
      <c r="AW515" s="59">
        <v>2</v>
      </c>
      <c r="AX515" s="61">
        <f t="shared" ref="AX515:AX523" si="78">AX503</f>
        <v>0.14288378647094405</v>
      </c>
      <c r="AY515" s="61">
        <f>SUMPRODUCT(T502:T511,$AY$34:$AY$43)</f>
        <v>0.58837651708642091</v>
      </c>
      <c r="AZ515" s="68">
        <f>IF($AA$8,EXP((AX515/AL515)*(AU519-1)-LN(AU519-AL515)-AL514*(2*AY515/AL514-AX515/AL515)*LN((AU519+2.41421536*AL515)/(AU519-0.41421536*AL515))/(AL515*2.82842713)      ),1)</f>
        <v>0.5215285778262938</v>
      </c>
    </row>
    <row r="516" spans="16:52" x14ac:dyDescent="0.25">
      <c r="P516" s="78">
        <v>3</v>
      </c>
      <c r="Q516" s="60"/>
      <c r="R516" s="60"/>
      <c r="S516" s="60">
        <f>$Z$9*$BJ$36/AZ516</f>
        <v>3.3102124264394794E-2</v>
      </c>
      <c r="T516" s="61">
        <f>S516/S524</f>
        <v>3.31029553347056E-2</v>
      </c>
      <c r="U516" s="62"/>
      <c r="V516" s="62"/>
      <c r="W516" s="60"/>
      <c r="X516" s="63"/>
      <c r="Y516" s="61"/>
      <c r="Z516" s="86">
        <f>SQRT($W$36*VLOOKUP(Z513,$P$34:$W$43,8))*(1-$Q$22)*T504*VLOOKUP(Z513,P502:T511,5)</f>
        <v>3.1690972601527683E-3</v>
      </c>
      <c r="AA516" s="60">
        <f>SQRT($W$36*VLOOKUP(AA513,$P$34:$W$43,8))*(1-$R$22)*T504*VLOOKUP(AA513,P502:T511,5)</f>
        <v>2.0646769777879943E-3</v>
      </c>
      <c r="AB516" s="60">
        <f>SQRT($W$36*VLOOKUP(AB513,$P$34:$W$43,8))*(1-$S$22)*T504*VLOOKUP(AB513,P502:T511,5)</f>
        <v>1.2680758464962295E-3</v>
      </c>
      <c r="AC516" s="60">
        <f>SQRT($W$36*VLOOKUP(AC513,$P$34:$W$43,8))*(1-$T$22)*T504*VLOOKUP(AC513,P502:T511,5)</f>
        <v>8.731841544446971E-4</v>
      </c>
      <c r="AD516" s="60">
        <f>SQRT($W$36*VLOOKUP(AD513,$P$34:$W$43,8))*(1-$U$22)*T504*VLOOKUP(AD513,P502:T511,5)</f>
        <v>8.6699687389717411E-4</v>
      </c>
      <c r="AE516" s="60">
        <f>SQRT($W$36*VLOOKUP(AE513,$P$34:$W$43,8))*(1-$V$22)*T504*VLOOKUP(AE513,P502:T511,5)</f>
        <v>4.9944162745725455E-4</v>
      </c>
      <c r="AF516" s="60">
        <f>SQRT($W$36*VLOOKUP(AF513,$P$34:$W$43,8))*(1-$W$22)*T504*VLOOKUP(AF513,P502:T511,5)</f>
        <v>3.8003852749464904E-3</v>
      </c>
      <c r="AG516" s="60">
        <f>SQRT($W$36*VLOOKUP(AG513,$P$34:$W$43,8))*(1-$X$22)*T504*VLOOKUP(AG513,P502:T511,5)</f>
        <v>2.2244737190104166E-3</v>
      </c>
      <c r="AH516" s="60">
        <f>SQRT($W$36*VLOOKUP(AH513,$P$34:$W$43,8))*(1-$Y$22)*T504*VLOOKUP(AH513,P502:T511,5)</f>
        <v>1.3411725673766397E-3</v>
      </c>
      <c r="AI516" s="87">
        <f>SQRT($W$36*VLOOKUP(AI513,$P$34:$W$43,8))*(1-$Z$22)*T504*VLOOKUP(AI513,P502:T511,5)</f>
        <v>2.2170335481963704E-3</v>
      </c>
      <c r="AJ516" s="89">
        <f>$X$36*T504</f>
        <v>1.8651647845719424E-6</v>
      </c>
      <c r="AK516" s="82"/>
      <c r="AL516" s="65"/>
      <c r="AM516" s="61"/>
      <c r="AN516" s="66" t="s">
        <v>575</v>
      </c>
      <c r="AO516" s="66" t="e">
        <f>1/0</f>
        <v>#DIV/0!</v>
      </c>
      <c r="AP516" s="61"/>
      <c r="AQ516" s="65" t="s">
        <v>575</v>
      </c>
      <c r="AR516" s="66">
        <f>IF(AL523&gt;=0,0,AO523)</f>
        <v>0</v>
      </c>
      <c r="AS516" s="61">
        <f>AR516</f>
        <v>0</v>
      </c>
      <c r="AT516" s="61">
        <f>IF(AS515&lt;AS516,AS515,AS516)</f>
        <v>0</v>
      </c>
      <c r="AU516" s="67">
        <f>AT516</f>
        <v>0</v>
      </c>
      <c r="AV516" s="81"/>
      <c r="AW516" s="59">
        <v>3</v>
      </c>
      <c r="AX516" s="61">
        <f t="shared" si="78"/>
        <v>0.1990278447156619</v>
      </c>
      <c r="AY516" s="61">
        <f>SUMPRODUCT(T502:T511,$AZ$34:$AZ$43)</f>
        <v>0.80224162904041063</v>
      </c>
      <c r="AZ516" s="68">
        <f>IF($AA$9,EXP((AX516/AL515)*(AU519-1)-LN(AU519-AL515)-AL514*(2*AY516/AL514-AX516/AL515)*LN((AU519+2.41421536*AL515)/(AU519-0.41421536*AL515))/(AL515*2.82842713)      ),1)</f>
        <v>0.3528374330355985</v>
      </c>
    </row>
    <row r="517" spans="16:52" x14ac:dyDescent="0.25">
      <c r="P517" s="78">
        <v>4</v>
      </c>
      <c r="Q517" s="60"/>
      <c r="R517" s="60"/>
      <c r="S517" s="60">
        <f>$Z$10*$BJ$37/AZ517</f>
        <v>1.8033677980017353E-2</v>
      </c>
      <c r="T517" s="61">
        <f>S517/S524</f>
        <v>1.8034130738101523E-2</v>
      </c>
      <c r="U517" s="62"/>
      <c r="V517" s="62"/>
      <c r="W517" s="60"/>
      <c r="X517" s="63"/>
      <c r="Y517" s="61"/>
      <c r="Z517" s="86">
        <f>SQRT($W$37*VLOOKUP(Z513,$P$34:$W$43,8))*(1-$Q$23)*T505*VLOOKUP(Z513,P502:T511,5)</f>
        <v>2.1909876952244671E-3</v>
      </c>
      <c r="AA517" s="60">
        <f>SQRT($W$37*VLOOKUP(AA513,$P$34:$W$43,8))*(1-$R$23)*T505*VLOOKUP(AA513,P502:T511,5)</f>
        <v>1.2909062095098202E-3</v>
      </c>
      <c r="AB517" s="60">
        <f>SQRT($W$37*VLOOKUP(AB513,$P$34:$W$43,8))*(1-$S$23)*T505*VLOOKUP(AB513,P502:T511,5)</f>
        <v>8.731841544446971E-4</v>
      </c>
      <c r="AC517" s="60">
        <f>SQRT($W$37*VLOOKUP(AC513,$P$34:$W$43,8))*(1-$T$23)*T505*VLOOKUP(AC513,P502:T511,5)</f>
        <v>6.0525382827426432E-4</v>
      </c>
      <c r="AD517" s="60">
        <f>SQRT($W$37*VLOOKUP(AD513,$P$34:$W$43,8))*(1-$U$23)*T505*VLOOKUP(AD513,P502:T511,5)</f>
        <v>5.9458372556813095E-4</v>
      </c>
      <c r="AE517" s="60">
        <f>SQRT($W$37*VLOOKUP(AE513,$P$34:$W$43,8))*(1-$V$23)*T505*VLOOKUP(AE513,P502:T511,5)</f>
        <v>3.2828055403575181E-4</v>
      </c>
      <c r="AF517" s="60">
        <f>SQRT($W$37*VLOOKUP(AF513,$P$34:$W$43,8))*(1-$W$23)*T505*VLOOKUP(AF513,P502:T511,5)</f>
        <v>2.6404956442165283E-3</v>
      </c>
      <c r="AG517" s="60">
        <f>SQRT($W$37*VLOOKUP(AG513,$P$34:$W$43,8))*(1-$X$23)*T505*VLOOKUP(AG513,P502:T511,5)</f>
        <v>1.5206795537059379E-3</v>
      </c>
      <c r="AH517" s="60">
        <f>SQRT($W$37*VLOOKUP(AH513,$P$34:$W$43,8))*(1-$Y$23)*T505*VLOOKUP(AH513,P502:T511,5)</f>
        <v>1.0157591685626749E-3</v>
      </c>
      <c r="AI517" s="87">
        <f>SQRT($W$37*VLOOKUP(AI513,$P$34:$W$43,8))*(1-$Z$23)*T505*VLOOKUP(AI513,P502:T511,5)</f>
        <v>1.3904603227096852E-3</v>
      </c>
      <c r="AJ517" s="89">
        <f>$X$37*T505</f>
        <v>1.3054335112633429E-6</v>
      </c>
      <c r="AK517" s="59" t="s">
        <v>570</v>
      </c>
      <c r="AL517" s="60">
        <f>AL515-1</f>
        <v>-0.89137003215906385</v>
      </c>
      <c r="AM517" s="61"/>
      <c r="AN517" s="66"/>
      <c r="AO517" s="61"/>
      <c r="AP517" s="61"/>
      <c r="AQ517" s="50"/>
      <c r="AR517" s="65"/>
      <c r="AS517" s="65"/>
      <c r="AT517" s="65"/>
      <c r="AU517" s="65"/>
      <c r="AV517" s="81"/>
      <c r="AW517" s="59">
        <v>4</v>
      </c>
      <c r="AX517" s="61">
        <f t="shared" si="78"/>
        <v>0.25569541720662459</v>
      </c>
      <c r="AY517" s="61">
        <f>SUMPRODUCT(T502:T511,$BA$34:$BA$43)</f>
        <v>1.0005382125544477</v>
      </c>
      <c r="AZ517" s="68">
        <f>IF($AA$10,EXP((AX517/AL515)*(AU519-1)-LN(AU519-AL515)-AL514*(2*AY517/AL514-AX517/AL515)*LN((AU519+2.41421536*AL515)/(AU519-0.41421536*AL515))/(AL515*2.82842713)      ),1)</f>
        <v>0.24791088876654602</v>
      </c>
    </row>
    <row r="518" spans="16:52" x14ac:dyDescent="0.25">
      <c r="P518" s="78">
        <v>5</v>
      </c>
      <c r="Q518" s="60"/>
      <c r="R518" s="60"/>
      <c r="S518" s="60">
        <f>$Z$11*$BJ$38/AZ518</f>
        <v>1.8327382759166989E-2</v>
      </c>
      <c r="T518" s="61">
        <f>S518/S524</f>
        <v>1.8327842891077688E-2</v>
      </c>
      <c r="U518" s="62"/>
      <c r="V518" s="62"/>
      <c r="W518" s="60"/>
      <c r="X518" s="63"/>
      <c r="Y518" s="61"/>
      <c r="Z518" s="86">
        <f>SQRT($W$38*VLOOKUP(Z513,$P$34:$W$43,8))*(1-$Q$24)*T506*VLOOKUP(Z513,P502:T511,5)</f>
        <v>2.1246816906190379E-3</v>
      </c>
      <c r="AA518" s="60">
        <f>SQRT($W$38*VLOOKUP(AA513,$P$34:$W$43,8))*(1-$R$24)*T506*VLOOKUP(AA513,P502:T511,5)</f>
        <v>1.411653527661135E-3</v>
      </c>
      <c r="AB518" s="60">
        <f>SQRT($W$38*VLOOKUP(AB513,$P$34:$W$43,8))*(1-$S$24)*T506*VLOOKUP(AB513,P502:T511,5)</f>
        <v>8.6699687389717422E-4</v>
      </c>
      <c r="AC518" s="60">
        <f>SQRT($W$38*VLOOKUP(AC513,$P$34:$W$43,8))*(1-$T$24)*T506*VLOOKUP(AC513,P502:T511,5)</f>
        <v>5.9458372556813095E-4</v>
      </c>
      <c r="AD518" s="60">
        <f>SQRT($W$38*VLOOKUP(AD513,$P$34:$W$43,8))*(1-$U$24)*T506*VLOOKUP(AD513,P502:T511,5)</f>
        <v>5.8363472640257099E-4</v>
      </c>
      <c r="AE518" s="60">
        <f>SQRT($W$38*VLOOKUP(AE513,$P$34:$W$43,8))*(1-$V$24)*T506*VLOOKUP(AE513,P502:T511,5)</f>
        <v>3.4812559981227962E-4</v>
      </c>
      <c r="AF518" s="60">
        <f>SQRT($W$38*VLOOKUP(AF513,$P$34:$W$43,8))*(1-$W$24)*T506*VLOOKUP(AF513,P502:T511,5)</f>
        <v>2.5272405867486853E-3</v>
      </c>
      <c r="AG518" s="60">
        <f>SQRT($W$38*VLOOKUP(AG513,$P$34:$W$43,8))*(1-$X$24)*T506*VLOOKUP(AG513,P502:T511,5)</f>
        <v>1.5161891066264167E-3</v>
      </c>
      <c r="AH518" s="60">
        <f>SQRT($W$38*VLOOKUP(AH513,$P$34:$W$43,8))*(1-$Y$24)*T506*VLOOKUP(AH513,P502:T511,5)</f>
        <v>9.5017394656377627E-4</v>
      </c>
      <c r="AI518" s="87">
        <f>SQRT($W$38*VLOOKUP(AI513,$P$34:$W$43,8))*(1-$Z$24)*T506*VLOOKUP(AI513,P502:T511,5)</f>
        <v>1.5040774911427395E-3</v>
      </c>
      <c r="AJ518" s="89">
        <f>$X$38*T506</f>
        <v>1.3263953863546479E-6</v>
      </c>
      <c r="AK518" s="59" t="s">
        <v>571</v>
      </c>
      <c r="AL518" s="60">
        <f>AL514-3*AL515*AL515-2*AL515</f>
        <v>0.14807814818810713</v>
      </c>
      <c r="AM518" s="61" t="s">
        <v>584</v>
      </c>
      <c r="AN518" s="66" t="s">
        <v>585</v>
      </c>
      <c r="AO518" s="61">
        <f>AL521^2/AL522^3</f>
        <v>6.4199987518780528</v>
      </c>
      <c r="AP518" s="61"/>
      <c r="AQ518" s="50"/>
      <c r="AR518" s="65"/>
      <c r="AS518" s="65"/>
      <c r="AT518" s="65"/>
      <c r="AU518" s="65"/>
      <c r="AV518" s="81"/>
      <c r="AW518" s="59">
        <v>5</v>
      </c>
      <c r="AX518" s="61">
        <f t="shared" si="78"/>
        <v>0.25563778751671645</v>
      </c>
      <c r="AY518" s="61">
        <f>SUMPRODUCT(T502:T511,$BB$34:$BB$43)</f>
        <v>0.9826669790062077</v>
      </c>
      <c r="AZ518" s="68">
        <f>IF($AA$11,EXP((AX518/AL515)*(AU519-1)-LN(AU519-AL515)-AL514*(2*AY518/AL514-AX518/AL515)*LN((AU519+2.41421536*AL515)/(AU519-0.41421536*AL515))/(AL515*2.82842713)      ),1)</f>
        <v>0.25856387567650552</v>
      </c>
    </row>
    <row r="519" spans="16:52" x14ac:dyDescent="0.25">
      <c r="P519" s="78">
        <v>6</v>
      </c>
      <c r="Q519" s="60"/>
      <c r="R519" s="60"/>
      <c r="S519" s="60">
        <f>$Z$12*$BJ$39/AZ519</f>
        <v>8.670038327583075E-3</v>
      </c>
      <c r="T519" s="61">
        <f>S519/S524</f>
        <v>8.6702559997599449E-3</v>
      </c>
      <c r="U519" s="62"/>
      <c r="V519" s="62"/>
      <c r="W519" s="60"/>
      <c r="X519" s="63"/>
      <c r="Y519" s="61"/>
      <c r="Z519" s="86">
        <f>SQRT($W$39*VLOOKUP(Z513,$P$34:$W$43,8))*(1-$Q$25)*T507*VLOOKUP(Z513,P502:T511,5)</f>
        <v>1.2707086901849955E-3</v>
      </c>
      <c r="AA519" s="60">
        <f>SQRT($W$39*VLOOKUP(AA513,$P$34:$W$43,8))*(1-$R$25)*T507*VLOOKUP(AA513,P502:T511,5)</f>
        <v>8.2989301265913183E-4</v>
      </c>
      <c r="AB519" s="60">
        <f>SQRT($W$39*VLOOKUP(AB513,$P$34:$W$43,8))*(1-$S$25)*T507*VLOOKUP(AB513,P502:T511,5)</f>
        <v>4.9944162745725466E-4</v>
      </c>
      <c r="AC519" s="60">
        <f>SQRT($W$39*VLOOKUP(AC513,$P$34:$W$43,8))*(1-$T$25)*T507*VLOOKUP(AC513,P502:T511,5)</f>
        <v>3.2828055403575181E-4</v>
      </c>
      <c r="AD519" s="60">
        <f>SQRT($W$39*VLOOKUP(AD513,$P$34:$W$43,8))*(1-$U$25)*T507*VLOOKUP(AD513,P502:T511,5)</f>
        <v>3.4812559981227962E-4</v>
      </c>
      <c r="AE519" s="60">
        <f>SQRT($W$39*VLOOKUP(AE513,$P$34:$W$43,8))*(1-$V$25)*T507*VLOOKUP(AE513,P502:T511,5)</f>
        <v>2.0764945566495614E-4</v>
      </c>
      <c r="AF519" s="60">
        <f>SQRT($W$39*VLOOKUP(AF513,$P$34:$W$43,8))*(1-$W$25)*T507*VLOOKUP(AF513,P502:T511,5)</f>
        <v>1.664291705001552E-3</v>
      </c>
      <c r="AG519" s="60">
        <f>SQRT($W$39*VLOOKUP(AG513,$P$34:$W$43,8))*(1-$X$25)*T507*VLOOKUP(AG513,P502:T511,5)</f>
        <v>9.0211335575081635E-4</v>
      </c>
      <c r="AH519" s="60">
        <f>SQRT($W$39*VLOOKUP(AH513,$P$34:$W$43,8))*(1-$Y$25)*T507*VLOOKUP(AH513,P502:T511,5)</f>
        <v>5.5747701754972883E-4</v>
      </c>
      <c r="AI519" s="87">
        <f>SQRT($W$39*VLOOKUP(AI513,$P$34:$W$43,8))*(1-$Z$25)*T507*VLOOKUP(AI513,P502:T511,5)</f>
        <v>8.971499725447255E-4</v>
      </c>
      <c r="AJ519" s="89">
        <f>$X$39*T507</f>
        <v>7.8057265080740248E-7</v>
      </c>
      <c r="AK519" s="59" t="s">
        <v>572</v>
      </c>
      <c r="AL519" s="60">
        <f>-1*AL514*AL515+AL515^2+AL515^3</f>
        <v>-3.0449963723083229E-2</v>
      </c>
      <c r="AM519" s="61"/>
      <c r="AN519" s="66" t="s">
        <v>586</v>
      </c>
      <c r="AO519" s="61" t="e">
        <f>SQRT(1-AO518)/SQRT(AO518)*AL521/ABS(AL521)</f>
        <v>#NUM!</v>
      </c>
      <c r="AP519" s="61"/>
      <c r="AQ519" s="50"/>
      <c r="AR519" s="65"/>
      <c r="AS519" s="65"/>
      <c r="AT519" s="65" t="s">
        <v>589</v>
      </c>
      <c r="AU519" s="61">
        <f>AU514</f>
        <v>0.74780442858811647</v>
      </c>
      <c r="AV519" s="81"/>
      <c r="AW519" s="59">
        <v>6</v>
      </c>
      <c r="AX519" s="61">
        <f t="shared" si="78"/>
        <v>0.31801295394703216</v>
      </c>
      <c r="AY519" s="61">
        <f>SUMPRODUCT(T502:T511,$BC$34:$BC$43)</f>
        <v>1.2544844652441471</v>
      </c>
      <c r="AZ519" s="68">
        <f>IF($AA$12,EXP((AX519/AL515)*(AU519-1)-LN(AU519-AL515)-AL514*(2*AY519/AL514-AX519/AL515)*LN((AU519+2.41421536*AL515)/(AU519-0.41421536*AL515))/(AL515*2.82842713)      ),1)</f>
        <v>0.15450696410758427</v>
      </c>
    </row>
    <row r="520" spans="16:52" x14ac:dyDescent="0.25">
      <c r="P520" s="78">
        <v>7</v>
      </c>
      <c r="Q520" s="60"/>
      <c r="R520" s="60"/>
      <c r="S520" s="60">
        <f>$Z$13*$BJ$40/AZ520</f>
        <v>0.39262016141619982</v>
      </c>
      <c r="T520" s="61">
        <f>S520/S524</f>
        <v>0.39263001863735492</v>
      </c>
      <c r="U520" s="62"/>
      <c r="V520" s="62"/>
      <c r="W520" s="60"/>
      <c r="X520" s="63"/>
      <c r="Y520" s="61"/>
      <c r="Z520" s="86">
        <f>SQRT($W$40*VLOOKUP(Z513,$P$34:$W$43,8))*(1-$Q$26)*T508*VLOOKUP(Z513,P502:T511,5)</f>
        <v>1.0202200380864753E-2</v>
      </c>
      <c r="AA520" s="60">
        <f>SQRT($W$40*VLOOKUP(AA513,$P$34:$W$43,8))*(1-$R$26)*T508*VLOOKUP(AA513,P502:T511,5)</f>
        <v>6.4227893355569155E-3</v>
      </c>
      <c r="AB520" s="60">
        <f>SQRT($W$40*VLOOKUP(AB513,$P$34:$W$43,8))*(1-$S$26)*T508*VLOOKUP(AB513,P502:T511,5)</f>
        <v>3.8003852749464899E-3</v>
      </c>
      <c r="AC520" s="60">
        <f>SQRT($W$40*VLOOKUP(AC513,$P$34:$W$43,8))*(1-$T$26)*T508*VLOOKUP(AC513,P502:T511,5)</f>
        <v>2.6404956442165283E-3</v>
      </c>
      <c r="AD520" s="60">
        <f>SQRT($W$40*VLOOKUP(AD513,$P$34:$W$43,8))*(1-$U$26)*T508*VLOOKUP(AD513,P502:T511,5)</f>
        <v>2.5272405867486857E-3</v>
      </c>
      <c r="AE520" s="60">
        <f>SQRT($W$40*VLOOKUP(AE513,$P$34:$W$43,8))*(1-$V$26)*T508*VLOOKUP(AE513,P502:T511,5)</f>
        <v>1.664291705001552E-3</v>
      </c>
      <c r="AF520" s="60">
        <f>SQRT($W$40*VLOOKUP(AF513,$P$34:$W$43,8))*(1-$W$26)*T508*VLOOKUP(AF513,P502:T511,5)</f>
        <v>1.3609987021540043E-2</v>
      </c>
      <c r="AG520" s="60">
        <f>SQRT($W$40*VLOOKUP(AG513,$P$34:$W$43,8))*(1-$X$26)*T508*VLOOKUP(AG513,P502:T511,5)</f>
        <v>8.461550408414396E-3</v>
      </c>
      <c r="AH520" s="60">
        <f>SQRT($W$40*VLOOKUP(AH513,$P$34:$W$43,8))*(1-$Y$26)*T508*VLOOKUP(AH513,P502:T511,5)</f>
        <v>3.9656003981799054E-3</v>
      </c>
      <c r="AI520" s="87">
        <f>SQRT($W$40*VLOOKUP(AI513,$P$34:$W$43,8))*(1-$Z$26)*T508*VLOOKUP(AI513,P502:T511,5)</f>
        <v>6.6414777587974925E-3</v>
      </c>
      <c r="AJ520" s="89">
        <f>$X$40*T508</f>
        <v>9.4426872068579086E-6</v>
      </c>
      <c r="AK520" s="82"/>
      <c r="AL520" s="65"/>
      <c r="AM520" s="61"/>
      <c r="AN520" s="66" t="s">
        <v>587</v>
      </c>
      <c r="AO520" s="61" t="e">
        <f>IF(ATAN(AO519)&lt;0,ATAN(AO519)+PI(),ATAN(AO519))</f>
        <v>#NUM!</v>
      </c>
      <c r="AP520" s="61"/>
      <c r="AQ520" s="50"/>
      <c r="AR520" s="65"/>
      <c r="AS520" s="65"/>
      <c r="AT520" s="65"/>
      <c r="AU520" s="65"/>
      <c r="AV520" s="81"/>
      <c r="AW520" s="59">
        <v>7</v>
      </c>
      <c r="AX520" s="61">
        <f t="shared" si="78"/>
        <v>8.4952370925032716E-2</v>
      </c>
      <c r="AY520" s="61">
        <f>SUMPRODUCT(T502:T511,$BD$34:$BD$43)</f>
        <v>0.22122964426611672</v>
      </c>
      <c r="AZ520" s="68">
        <f>IF($AA$13,EXP((AX520/AL515)*(AU519-1)-LN(AU519-AL515)-AL514*(2*AY520/AL514-AX520/AL515)*LN((AU519+2.41421536*AL515)/(AU519-0.41421536*AL515))/(AL515*2.82842713)      ),1)</f>
        <v>1.1029635903067736</v>
      </c>
    </row>
    <row r="521" spans="16:52" x14ac:dyDescent="0.25">
      <c r="P521" s="78">
        <v>8</v>
      </c>
      <c r="Q521" s="60"/>
      <c r="R521" s="60"/>
      <c r="S521" s="60">
        <f>$Z$14*$BJ$41/AZ521</f>
        <v>0.1118014638876053</v>
      </c>
      <c r="T521" s="61">
        <f>S521/S524</f>
        <v>0.11180427080345758</v>
      </c>
      <c r="U521" s="62"/>
      <c r="V521" s="62"/>
      <c r="W521" s="60"/>
      <c r="X521" s="63"/>
      <c r="Y521" s="61"/>
      <c r="Z521" s="86">
        <f>SQRT($W$41*VLOOKUP(Z513,$P$34:$W$43,8))*(1-$Q$27)*T509*VLOOKUP(Z513,P502:T511,5)</f>
        <v>5.8454755867932652E-3</v>
      </c>
      <c r="AA521" s="60">
        <f>SQRT($W$41*VLOOKUP(AA513,$P$34:$W$43,8))*(1-$R$27)*T509*VLOOKUP(AA513,P502:T511,5)</f>
        <v>3.5923386443577404E-3</v>
      </c>
      <c r="AB521" s="60">
        <f>SQRT($W$41*VLOOKUP(AB513,$P$34:$W$43,8))*(1-$S$27)*T509*VLOOKUP(AB513,P502:T511,5)</f>
        <v>2.2244737190104166E-3</v>
      </c>
      <c r="AC521" s="60">
        <f>SQRT($W$41*VLOOKUP(AC513,$P$34:$W$43,8))*(1-$T$27)*T509*VLOOKUP(AC513,P502:T511,5)</f>
        <v>1.5206795537059377E-3</v>
      </c>
      <c r="AD521" s="60">
        <f>SQRT($W$41*VLOOKUP(AD513,$P$34:$W$43,8))*(1-$U$27)*T509*VLOOKUP(AD513,P502:T511,5)</f>
        <v>1.5161891066264167E-3</v>
      </c>
      <c r="AE521" s="60">
        <f>SQRT($W$41*VLOOKUP(AE513,$P$34:$W$43,8))*(1-$V$27)*T509*VLOOKUP(AE513,P502:T511,5)</f>
        <v>9.0211335575081624E-4</v>
      </c>
      <c r="AF521" s="60">
        <f>SQRT($W$41*VLOOKUP(AF513,$P$34:$W$43,8))*(1-$W$27)*T509*VLOOKUP(AF513,P502:T511,5)</f>
        <v>8.461550408414396E-3</v>
      </c>
      <c r="AG521" s="60">
        <f>SQRT($W$41*VLOOKUP(AG513,$P$34:$W$43,8))*(1-$X$27)*T509*VLOOKUP(AG513,P502:T511,5)</f>
        <v>5.0862801256154689E-3</v>
      </c>
      <c r="AH521" s="60">
        <f>SQRT($W$41*VLOOKUP(AH513,$P$34:$W$43,8))*(1-$Y$27)*T509*VLOOKUP(AH513,P502:T511,5)</f>
        <v>2.6577703083069675E-3</v>
      </c>
      <c r="AI521" s="87">
        <f>SQRT($W$41*VLOOKUP(AI513,$P$34:$W$43,8))*(1-$Z$27)*T509*VLOOKUP(AI513,P502:T511,5)</f>
        <v>4.1950744423929582E-3</v>
      </c>
      <c r="AJ521" s="89">
        <f>$X$41*T509</f>
        <v>2.9825228462923237E-6</v>
      </c>
      <c r="AK521" s="59" t="s">
        <v>582</v>
      </c>
      <c r="AL521" s="61">
        <f>AL517*AL518/6-AL519/2-AL517^3/27</f>
        <v>1.9456971300178465E-2</v>
      </c>
      <c r="AM521" s="61"/>
      <c r="AN521" s="66" t="s">
        <v>573</v>
      </c>
      <c r="AO521" s="61" t="e">
        <f>2*SQRT(AL522)*COS(AO520/3)-AL517/3</f>
        <v>#NUM!</v>
      </c>
      <c r="AP521" s="69" t="e">
        <f>AO521^3+AL517*AO521^2+AL518*AO521+AL519</f>
        <v>#NUM!</v>
      </c>
      <c r="AQ521" s="50"/>
      <c r="AR521" s="65"/>
      <c r="AS521" s="65"/>
      <c r="AT521" s="65"/>
      <c r="AU521" s="65"/>
      <c r="AV521" s="81"/>
      <c r="AW521" s="59">
        <v>8</v>
      </c>
      <c r="AX521" s="61">
        <f t="shared" si="78"/>
        <v>9.4229912225680806E-2</v>
      </c>
      <c r="AY521" s="61">
        <f>SUMPRODUCT(T502:T511,$BE$34:$BE$43)</f>
        <v>0.46666637063677752</v>
      </c>
      <c r="AZ521" s="68">
        <f>IF($AA$14,EXP((AX521/AL515)*(AU519-1)-LN(AU519-AL515)-AL514*(2*AY521/AL514-AX521/AL515)*LN((AU519+2.41421536*AL515)/(AU519-0.41421536*AL515))/(AL515*2.82842713)      ),1)</f>
        <v>0.6296648198884881</v>
      </c>
    </row>
    <row r="522" spans="16:52" x14ac:dyDescent="0.25">
      <c r="P522" s="78">
        <v>9</v>
      </c>
      <c r="Q522" s="60"/>
      <c r="R522" s="60"/>
      <c r="S522" s="60">
        <f>$Z$15*$BJ$42/AZ522</f>
        <v>5.5503225319862765E-2</v>
      </c>
      <c r="T522" s="61">
        <f>S522/S524</f>
        <v>5.5504618797886984E-2</v>
      </c>
      <c r="U522" s="62"/>
      <c r="V522" s="62" t="s">
        <v>592</v>
      </c>
      <c r="W522" s="60"/>
      <c r="X522" s="63"/>
      <c r="Y522" s="61"/>
      <c r="Z522" s="86">
        <f>SQRT($W$42*VLOOKUP(Z513,$P$34:$W$43,8))*(1-$Q$28)*T510*VLOOKUP(Z513,P502:T511,5)</f>
        <v>3.4135281607787543E-3</v>
      </c>
      <c r="AA522" s="60">
        <f>SQRT($W$42*VLOOKUP(AA513,$P$34:$W$43,8))*(1-$R$28)*T510*VLOOKUP(AA513,P502:T511,5)</f>
        <v>2.1968818292352203E-3</v>
      </c>
      <c r="AB522" s="60">
        <f>SQRT($W$42*VLOOKUP(AB513,$P$34:$W$43,8))*(1-$S$28)*T510*VLOOKUP(AB513,P502:T511,5)</f>
        <v>1.3411725673766397E-3</v>
      </c>
      <c r="AC522" s="60">
        <f>SQRT($W$42*VLOOKUP(AC513,$P$34:$W$43,8))*(1-$T$28)*T510*VLOOKUP(AC513,P502:T511,5)</f>
        <v>1.0157591685626749E-3</v>
      </c>
      <c r="AD522" s="60">
        <f>SQRT($W$42*VLOOKUP(AD513,$P$34:$W$43,8))*(1-$U$28)*T510*VLOOKUP(AD513,P502:T511,5)</f>
        <v>9.5017394656377627E-4</v>
      </c>
      <c r="AE522" s="60">
        <f>SQRT($W$42*VLOOKUP(AE513,$P$34:$W$43,8))*(1-$V$28)*T510*VLOOKUP(AE513,P502:T511,5)</f>
        <v>5.5747701754972872E-4</v>
      </c>
      <c r="AF522" s="60">
        <f>SQRT($W$42*VLOOKUP(AF513,$P$34:$W$43,8))*(1-$W$28)*T510*VLOOKUP(AF513,P502:T511,5)</f>
        <v>3.9656003981799054E-3</v>
      </c>
      <c r="AG522" s="60">
        <f>SQRT($W$42*VLOOKUP(AG513,$P$34:$W$43,8))*(1-$X$28)*T510*VLOOKUP(AG513,P502:T511,5)</f>
        <v>2.6577703083069675E-3</v>
      </c>
      <c r="AH522" s="60">
        <f>SQRT($W$42*VLOOKUP(AH513,$P$34:$W$43,8))*(1-$Y$28)*T510*VLOOKUP(AH513,P502:T511,5)</f>
        <v>1.7046842833873034E-3</v>
      </c>
      <c r="AI522" s="87">
        <f>SQRT($W$42*VLOOKUP(AI513,$P$34:$W$43,8))*(1-$Z$28)*T510*VLOOKUP(AI513,P502:T511,5)</f>
        <v>2.570523793932186E-3</v>
      </c>
      <c r="AJ522" s="89">
        <f>$X$42*T510</f>
        <v>1.4993386260453767E-6</v>
      </c>
      <c r="AK522" s="59" t="s">
        <v>558</v>
      </c>
      <c r="AL522" s="61">
        <f>AL517^2/9-AL518/3</f>
        <v>3.8922898851881008E-2</v>
      </c>
      <c r="AM522" s="61"/>
      <c r="AN522" s="66" t="s">
        <v>574</v>
      </c>
      <c r="AO522" s="61" t="e">
        <f>2*SQRT(AL522)*COS((AO520+2*PI())/3)-AL517/3</f>
        <v>#NUM!</v>
      </c>
      <c r="AP522" s="69" t="e">
        <f>AO522^3+AO522^2*AL517+AO522*AL518+AL519</f>
        <v>#NUM!</v>
      </c>
      <c r="AQ522" s="50"/>
      <c r="AR522" s="65"/>
      <c r="AS522" s="50"/>
      <c r="AT522" s="65"/>
      <c r="AU522" s="65"/>
      <c r="AV522" s="81"/>
      <c r="AW522" s="59">
        <v>9</v>
      </c>
      <c r="AX522" s="61">
        <f t="shared" si="78"/>
        <v>9.5418812217132221E-2</v>
      </c>
      <c r="AY522" s="61">
        <f>SUMPRODUCT(T502:T511,$BF$34:$BF$43)</f>
        <v>0.53195754700981612</v>
      </c>
      <c r="AZ522" s="68">
        <f>IF($AA$15,EXP((AX522/AL515)*(AU519-1)-LN(AU519-AL515)-AL514*(2*AY522/AL514-AX522/AL515)*LN((AU519+2.41421536*AL515)/(AU519-0.41421536*AL515))/(AL515*2.82842713)      ),1)</f>
        <v>0.54102454676132727</v>
      </c>
    </row>
    <row r="523" spans="16:52" x14ac:dyDescent="0.25">
      <c r="P523" s="78">
        <v>10</v>
      </c>
      <c r="Q523" s="60"/>
      <c r="R523" s="60"/>
      <c r="S523" s="60">
        <f>$Z$16*$BJ$43/AZ523</f>
        <v>8.8838044121130985E-2</v>
      </c>
      <c r="T523" s="61">
        <f>S523/S524</f>
        <v>8.8840274511553963E-2</v>
      </c>
      <c r="U523" s="62"/>
      <c r="V523" s="96">
        <f>ABS(S512-S524)</f>
        <v>3.3306690738754696E-16</v>
      </c>
      <c r="W523" s="60"/>
      <c r="X523" s="63"/>
      <c r="Y523" s="61"/>
      <c r="Z523" s="86">
        <f>SQRT($W$43*VLOOKUP(Z513,$P$34:$W$43,8))*(1-$Q$29)*T511*VLOOKUP(Z513,P502:T511,5)</f>
        <v>5.4985289690024433E-3</v>
      </c>
      <c r="AA523" s="60">
        <f>SQRT($W$43*VLOOKUP(AA513,$P$34:$W$43,8))*(1-$R$29)*T511*VLOOKUP(AA513,P502:T511,5)</f>
        <v>3.5815796407375759E-3</v>
      </c>
      <c r="AB523" s="60">
        <f>SQRT($W$43*VLOOKUP(AB513,$P$34:$W$43,8))*(1-$S$29)*T511*VLOOKUP(AB513,P502:T511,5)</f>
        <v>2.2170335481963704E-3</v>
      </c>
      <c r="AC523" s="60">
        <f>SQRT($W$43*VLOOKUP(AC513,$P$34:$W$43,8))*(1-$T$29)*T511*VLOOKUP(AC513,P502:T511,5)</f>
        <v>1.3904603227096852E-3</v>
      </c>
      <c r="AD523" s="60">
        <f>SQRT($W$43*VLOOKUP(AD513,$P$34:$W$43,8))*(1-$U$29)*T511*VLOOKUP(AD513,P502:T511,5)</f>
        <v>1.5040774911427395E-3</v>
      </c>
      <c r="AE523" s="60">
        <f>SQRT($W$43*VLOOKUP(AE513,$P$34:$W$43,8))*(1-$V$29)*T511*VLOOKUP(AE513,P502:T511,5)</f>
        <v>8.971499725447255E-4</v>
      </c>
      <c r="AF523" s="60">
        <f>SQRT($W$43*VLOOKUP(AF513,$P$34:$W$43,8))*(1-$W$29)*T511*VLOOKUP(AF513,P502:T511,5)</f>
        <v>6.6414777587974934E-3</v>
      </c>
      <c r="AG523" s="60">
        <f>SQRT($W$43*VLOOKUP(AG513,$P$34:$W$43,8))*(1-$X$29)*T511*VLOOKUP(AG513,P502:T511,5)</f>
        <v>4.1950744423929582E-3</v>
      </c>
      <c r="AH523" s="60">
        <f>SQRT($W$43*VLOOKUP(AH513,$P$34:$W$43,8))*(1-$Y$29)*T511*VLOOKUP(AH513,P502:T511,5)</f>
        <v>2.5705237939321855E-3</v>
      </c>
      <c r="AI523" s="87">
        <f>SQRT($W$43*VLOOKUP(AI513,$P$34:$W$43,8))*(1-$Z$29)*T511*VLOOKUP(AI513,P502:T511,5)</f>
        <v>3.8761386137976593E-3</v>
      </c>
      <c r="AJ523" s="89">
        <f>$X$43*T511</f>
        <v>3.2226693653031355E-6</v>
      </c>
      <c r="AK523" s="59" t="s">
        <v>72</v>
      </c>
      <c r="AL523" s="63">
        <f>AL521^2-AL522^3</f>
        <v>3.1960584965648611E-4</v>
      </c>
      <c r="AM523" s="61"/>
      <c r="AN523" s="66" t="s">
        <v>575</v>
      </c>
      <c r="AO523" s="61" t="e">
        <f>2*SQRT(AL522)*COS((AO520+4*PI())/3)-AL517/3</f>
        <v>#NUM!</v>
      </c>
      <c r="AP523" s="69" t="e">
        <f>AO523^3+AO523^2*AL517+AL518*AO523+AL519</f>
        <v>#NUM!</v>
      </c>
      <c r="AQ523" s="50"/>
      <c r="AR523" s="65"/>
      <c r="AS523" s="50"/>
      <c r="AT523" s="65"/>
      <c r="AU523" s="65"/>
      <c r="AV523" s="81"/>
      <c r="AW523" s="59">
        <v>10</v>
      </c>
      <c r="AX523" s="61">
        <f t="shared" si="78"/>
        <v>0.12813543860615031</v>
      </c>
      <c r="AY523" s="61">
        <f>SUMPRODUCT(T502:T511,$BG$34:$BG$43)</f>
        <v>0.52807933080989133</v>
      </c>
      <c r="AZ523" s="68">
        <f>IF($AA$16,EXP((AX523/AL515)*(AU519-1)-LN(AU519-AL515)-AL514*(2*AY523/AL514-AX523/AL515)*LN((AU519+2.41421536*AL515)/(AU519-0.41421536*AL515))/(AL515*2.82842713)      ),1)</f>
        <v>0.58355083296297938</v>
      </c>
    </row>
    <row r="524" spans="16:52" x14ac:dyDescent="0.25">
      <c r="P524" s="79"/>
      <c r="Q524" s="71"/>
      <c r="R524" s="71"/>
      <c r="S524" s="94">
        <f>SUM(S514:S523)</f>
        <v>0.99997489437718157</v>
      </c>
      <c r="T524" s="72">
        <f>SUM(T514:T523)</f>
        <v>1.0000000000000002</v>
      </c>
      <c r="U524" s="73"/>
      <c r="V524" s="73"/>
      <c r="W524" s="73"/>
      <c r="X524" s="73"/>
      <c r="Y524" s="73"/>
      <c r="Z524" s="70"/>
      <c r="AA524" s="73"/>
      <c r="AB524" s="73"/>
      <c r="AC524" s="73"/>
      <c r="AD524" s="73"/>
      <c r="AE524" s="73"/>
      <c r="AF524" s="73"/>
      <c r="AG524" s="73"/>
      <c r="AH524" s="73"/>
      <c r="AI524" s="88">
        <f>SUM(Z514:AI523)</f>
        <v>0.27651787661416499</v>
      </c>
      <c r="AJ524" s="91">
        <f>SUM(AJ514:AJ523)</f>
        <v>3.0752912319736446E-5</v>
      </c>
      <c r="AK524" s="70"/>
      <c r="AL524" s="73"/>
      <c r="AM524" s="74"/>
      <c r="AN524" s="75"/>
      <c r="AO524" s="74"/>
      <c r="AP524" s="74"/>
      <c r="AQ524" s="76"/>
      <c r="AR524" s="73"/>
      <c r="AS524" s="76"/>
      <c r="AT524" s="73"/>
      <c r="AU524" s="73"/>
      <c r="AV524" s="80"/>
      <c r="AW524" s="70"/>
      <c r="AX524" s="73"/>
      <c r="AY524" s="73"/>
      <c r="AZ524" s="80"/>
    </row>
    <row r="525" spans="16:52" x14ac:dyDescent="0.25">
      <c r="P525" s="92">
        <f>P513+1</f>
        <v>41</v>
      </c>
      <c r="Q525" s="55"/>
      <c r="R525" s="55"/>
      <c r="S525" s="55"/>
      <c r="T525" s="55" t="s">
        <v>560</v>
      </c>
      <c r="U525" s="56"/>
      <c r="V525" s="56"/>
      <c r="W525" s="57"/>
      <c r="X525" s="57"/>
      <c r="Y525" s="57"/>
      <c r="Z525" s="54">
        <v>1</v>
      </c>
      <c r="AA525" s="55">
        <v>2</v>
      </c>
      <c r="AB525" s="55">
        <v>3</v>
      </c>
      <c r="AC525" s="55">
        <v>4</v>
      </c>
      <c r="AD525" s="55">
        <v>5</v>
      </c>
      <c r="AE525" s="55">
        <v>6</v>
      </c>
      <c r="AF525" s="55">
        <v>7</v>
      </c>
      <c r="AG525" s="55">
        <v>8</v>
      </c>
      <c r="AH525" s="55">
        <v>9</v>
      </c>
      <c r="AI525" s="58">
        <v>10</v>
      </c>
      <c r="AJ525" s="90"/>
      <c r="AK525" s="54"/>
      <c r="AL525" s="55"/>
      <c r="AM525" s="55"/>
      <c r="AN525" s="55"/>
      <c r="AO525" s="55"/>
      <c r="AP525" s="55"/>
      <c r="AQ525" s="55"/>
      <c r="AR525" s="55"/>
      <c r="AS525" s="55"/>
      <c r="AT525" s="55"/>
      <c r="AU525" s="55"/>
      <c r="AV525" s="58"/>
      <c r="AW525" s="54"/>
      <c r="AX525" s="55" t="s">
        <v>565</v>
      </c>
      <c r="AY525" s="55" t="s">
        <v>577</v>
      </c>
      <c r="AZ525" s="58" t="s">
        <v>590</v>
      </c>
    </row>
    <row r="526" spans="16:52" x14ac:dyDescent="0.25">
      <c r="P526" s="78">
        <v>1</v>
      </c>
      <c r="Q526" s="60"/>
      <c r="R526" s="60"/>
      <c r="S526" s="60">
        <f>$Z$7*$BJ$34/AZ526</f>
        <v>0.19915684959312394</v>
      </c>
      <c r="T526" s="61">
        <f>S526/S536</f>
        <v>0.19916184967540168</v>
      </c>
      <c r="U526" s="62"/>
      <c r="V526" s="62"/>
      <c r="W526" s="60"/>
      <c r="X526" s="63"/>
      <c r="Y526" s="61"/>
      <c r="Z526" s="86">
        <f>SQRT($W$34*VLOOKUP(Z525,$P$34:$W$43,8))*(1-$Q$20)*T514*VLOOKUP(Z525,P514:T523,5)</f>
        <v>8.1465190158657007E-3</v>
      </c>
      <c r="AA526" s="60">
        <f>SQRT($W$34*VLOOKUP(AA525,$P$34:$W$43,8))*(1-$R$20)*T514*VLOOKUP(AA525,P514:T523,5)</f>
        <v>5.252562453490906E-3</v>
      </c>
      <c r="AB526" s="60">
        <f>SQRT($W$34*VLOOKUP(AB525,$P$34:$W$43,8))*(1-$S$20)*T514*VLOOKUP(AB525,P514:T523,5)</f>
        <v>3.1690972601527709E-3</v>
      </c>
      <c r="AC526" s="60">
        <f>SQRT($W$34*VLOOKUP(AC525,$P$34:$W$43,8))*(1-$T$20)*T514*VLOOKUP(AC525,P514:T523,5)</f>
        <v>2.1909876952244693E-3</v>
      </c>
      <c r="AD526" s="60">
        <f>SQRT($W$34*VLOOKUP(AD525,$P$34:$W$43,8))*(1-$U$20)*T514*VLOOKUP(AD525,P514:T523,5)</f>
        <v>2.12468169061904E-3</v>
      </c>
      <c r="AE526" s="60">
        <f>SQRT($W$34*VLOOKUP(AE525,$P$34:$W$43,8))*(1-$V$20)*T514*VLOOKUP(AE525,P514:T523,5)</f>
        <v>1.2707086901849963E-3</v>
      </c>
      <c r="AF526" s="60">
        <f>SQRT($W$34*VLOOKUP(AF525,$P$34:$W$43,8))*(1-$W$20)*T514*VLOOKUP(AF525,P514:T523,5)</f>
        <v>1.0202200380864751E-2</v>
      </c>
      <c r="AG526" s="60">
        <f>SQRT($W$34*VLOOKUP(AG525,$P$34:$W$43,8))*(1-$X$20)*T514*VLOOKUP(AG525,P514:T523,5)</f>
        <v>5.8454755867932652E-3</v>
      </c>
      <c r="AH526" s="60">
        <f>SQRT($W$34*VLOOKUP(AH525,$P$34:$W$43,8))*(1-$Y$20)*T514*VLOOKUP(AH525,P514:T523,5)</f>
        <v>3.4135281607787548E-3</v>
      </c>
      <c r="AI526" s="87">
        <f>SQRT($W$34*VLOOKUP(AI525,$P$34:$W$43,8))*(1-$Z$20)*T514*VLOOKUP(AI525,P514:T523,5)</f>
        <v>5.4985289690024468E-3</v>
      </c>
      <c r="AJ526" s="89">
        <f>$X$34*T514</f>
        <v>5.3379038868554466E-6</v>
      </c>
      <c r="AK526" s="59" t="s">
        <v>69</v>
      </c>
      <c r="AL526" s="60">
        <f>$Q$44*AI536*100000/($T$3*$AE$9)^2</f>
        <v>0.40073949360934813</v>
      </c>
      <c r="AM526" s="65" t="s">
        <v>583</v>
      </c>
      <c r="AN526" s="66" t="s">
        <v>573</v>
      </c>
      <c r="AO526" s="61">
        <f>(AL533+SQRT(AL535))^(1/3)+(AL533-SQRT(AL535))^(1/3)-AL529/3</f>
        <v>0.74780442858811647</v>
      </c>
      <c r="AP526" s="63">
        <f>AO526^3+AL529*AO526^2+AL530*AO526+AL531</f>
        <v>2.7755575615628914E-17</v>
      </c>
      <c r="AQ526" s="65" t="s">
        <v>573</v>
      </c>
      <c r="AR526" s="61">
        <f>IF(AL535&gt;=0,AO526,AO533)</f>
        <v>0.74780442858811647</v>
      </c>
      <c r="AS526" s="61">
        <f>IF(AR526&lt;AR527,AR527,AR526)</f>
        <v>0.74780442858811647</v>
      </c>
      <c r="AT526" s="61">
        <f>AS526</f>
        <v>0.74780442858811647</v>
      </c>
      <c r="AU526" s="67">
        <f>IF(AT526&lt;AT527,AT527,AT526)</f>
        <v>0.74780442858811647</v>
      </c>
      <c r="AV526" s="81"/>
      <c r="AW526" s="59">
        <v>1</v>
      </c>
      <c r="AX526" s="61">
        <f>AX514</f>
        <v>9.4673405543509462E-2</v>
      </c>
      <c r="AY526" s="61">
        <f>SUMPRODUCT(T514:T523,$AX$34:$AX$43)</f>
        <v>0.3428352194892812</v>
      </c>
      <c r="AZ526" s="68">
        <f>IF($AA$7,EXP((AX526/AL527)*(AU531-1)-LN(AU531-AL527)-AL526*(2*AY526/AL526-AX526/AL527)*LN((AU531+2.41421536*AL527)/(AU531-0.41421536*AL527))/(AL527*2.82842713)      ),1)</f>
        <v>0.844234992806699</v>
      </c>
    </row>
    <row r="527" spans="16:52" x14ac:dyDescent="0.25">
      <c r="P527" s="78">
        <v>2</v>
      </c>
      <c r="Q527" s="60"/>
      <c r="R527" s="60"/>
      <c r="S527" s="60">
        <f>$Z$8*$BJ$35/AZ527</f>
        <v>7.3921926708096677E-2</v>
      </c>
      <c r="T527" s="61">
        <f>S527/S536</f>
        <v>7.3923782610700206E-2</v>
      </c>
      <c r="U527" s="62"/>
      <c r="V527" s="62"/>
      <c r="W527" s="60"/>
      <c r="X527" s="63"/>
      <c r="Y527" s="61"/>
      <c r="Z527" s="86">
        <f>SQRT($W$35*VLOOKUP(Z525,$P$34:$W$43,8))*(1-$Q$21)*T515*VLOOKUP(Z525,P514:T523,5)</f>
        <v>5.252562453490906E-3</v>
      </c>
      <c r="AA527" s="60">
        <f>SQRT($W$35*VLOOKUP(AA525,$P$34:$W$43,8))*(1-$R$21)*T515*VLOOKUP(AA525,P514:T523,5)</f>
        <v>3.3691083161022125E-3</v>
      </c>
      <c r="AB527" s="60">
        <f>SQRT($W$35*VLOOKUP(AB525,$P$34:$W$43,8))*(1-$S$21)*T515*VLOOKUP(AB525,P514:T523,5)</f>
        <v>2.0646769777879965E-3</v>
      </c>
      <c r="AC527" s="60">
        <f>SQRT($W$35*VLOOKUP(AC525,$P$34:$W$43,8))*(1-$T$21)*T515*VLOOKUP(AC525,P514:T523,5)</f>
        <v>1.2909062095098219E-3</v>
      </c>
      <c r="AD527" s="60">
        <f>SQRT($W$35*VLOOKUP(AD525,$P$34:$W$43,8))*(1-$U$21)*T515*VLOOKUP(AD525,P514:T523,5)</f>
        <v>1.4116535276611367E-3</v>
      </c>
      <c r="AE527" s="60">
        <f>SQRT($W$35*VLOOKUP(AE525,$P$34:$W$43,8))*(1-$V$21)*T515*VLOOKUP(AE525,P514:T523,5)</f>
        <v>8.2989301265913281E-4</v>
      </c>
      <c r="AF527" s="60">
        <f>SQRT($W$35*VLOOKUP(AF525,$P$34:$W$43,8))*(1-$W$21)*T515*VLOOKUP(AF525,P514:T523,5)</f>
        <v>6.4227893355569173E-3</v>
      </c>
      <c r="AG527" s="60">
        <f>SQRT($W$35*VLOOKUP(AG525,$P$34:$W$43,8))*(1-$X$21)*T515*VLOOKUP(AG525,P514:T523,5)</f>
        <v>3.5923386443577421E-3</v>
      </c>
      <c r="AH527" s="60">
        <f>SQRT($W$35*VLOOKUP(AH525,$P$34:$W$43,8))*(1-$Y$21)*T515*VLOOKUP(AH525,P514:T523,5)</f>
        <v>2.1968818292352212E-3</v>
      </c>
      <c r="AI527" s="87">
        <f>SQRT($W$35*VLOOKUP(AI525,$P$34:$W$43,8))*(1-$Z$21)*T515*VLOOKUP(AI525,P514:T523,5)</f>
        <v>3.5815796407375798E-3</v>
      </c>
      <c r="AJ527" s="89">
        <f>$X$35*T515</f>
        <v>2.9902240553849247E-6</v>
      </c>
      <c r="AK527" s="59" t="s">
        <v>65</v>
      </c>
      <c r="AL527" s="60">
        <f>AJ536*$Q$44*100000/($T$3*$AE$9)</f>
        <v>0.10862996784093619</v>
      </c>
      <c r="AM527" s="61"/>
      <c r="AN527" s="66" t="s">
        <v>574</v>
      </c>
      <c r="AO527" s="66" t="e">
        <f>1/0</f>
        <v>#DIV/0!</v>
      </c>
      <c r="AP527" s="61"/>
      <c r="AQ527" s="65" t="s">
        <v>574</v>
      </c>
      <c r="AR527" s="66">
        <f>IF(AL535&gt;=0,0,AO534)</f>
        <v>0</v>
      </c>
      <c r="AS527" s="61">
        <f>IF(AR526&lt;AR527,AR526,AR527)</f>
        <v>0</v>
      </c>
      <c r="AT527" s="61">
        <f>IF(AS527&lt;AS528,AS528,AS527)</f>
        <v>0</v>
      </c>
      <c r="AU527" s="67">
        <f>IF(AT526&lt;AT527,AT526,AT527)</f>
        <v>0</v>
      </c>
      <c r="AV527" s="81"/>
      <c r="AW527" s="59">
        <v>2</v>
      </c>
      <c r="AX527" s="61">
        <f t="shared" ref="AX527:AX535" si="79">AX515</f>
        <v>0.14288378647094405</v>
      </c>
      <c r="AY527" s="61">
        <f>SUMPRODUCT(T514:T523,$AY$34:$AY$43)</f>
        <v>0.58837651708642114</v>
      </c>
      <c r="AZ527" s="68">
        <f>IF($AA$8,EXP((AX527/AL527)*(AU531-1)-LN(AU531-AL527)-AL526*(2*AY527/AL526-AX527/AL527)*LN((AU531+2.41421536*AL527)/(AU531-0.41421536*AL527))/(AL527*2.82842713)      ),1)</f>
        <v>0.52152857782629369</v>
      </c>
    </row>
    <row r="528" spans="16:52" x14ac:dyDescent="0.25">
      <c r="P528" s="78">
        <v>3</v>
      </c>
      <c r="Q528" s="60"/>
      <c r="R528" s="60"/>
      <c r="S528" s="60">
        <f>$Z$9*$BJ$36/AZ528</f>
        <v>3.3102124264394808E-2</v>
      </c>
      <c r="T528" s="61">
        <f>S528/S536</f>
        <v>3.3102955334705614E-2</v>
      </c>
      <c r="U528" s="62"/>
      <c r="V528" s="62"/>
      <c r="W528" s="60"/>
      <c r="X528" s="63"/>
      <c r="Y528" s="61"/>
      <c r="Z528" s="86">
        <f>SQRT($W$36*VLOOKUP(Z525,$P$34:$W$43,8))*(1-$Q$22)*T516*VLOOKUP(Z525,P514:T523,5)</f>
        <v>3.1690972601527705E-3</v>
      </c>
      <c r="AA528" s="60">
        <f>SQRT($W$36*VLOOKUP(AA525,$P$34:$W$43,8))*(1-$R$22)*T516*VLOOKUP(AA525,P514:T523,5)</f>
        <v>2.0646769777879965E-3</v>
      </c>
      <c r="AB528" s="60">
        <f>SQRT($W$36*VLOOKUP(AB525,$P$34:$W$43,8))*(1-$S$22)*T516*VLOOKUP(AB525,P514:T523,5)</f>
        <v>1.2680758464962312E-3</v>
      </c>
      <c r="AC528" s="60">
        <f>SQRT($W$36*VLOOKUP(AC525,$P$34:$W$43,8))*(1-$T$22)*T516*VLOOKUP(AC525,P514:T523,5)</f>
        <v>8.731841544446984E-4</v>
      </c>
      <c r="AD528" s="60">
        <f>SQRT($W$36*VLOOKUP(AD525,$P$34:$W$43,8))*(1-$U$22)*T516*VLOOKUP(AD525,P514:T523,5)</f>
        <v>8.6699687389717563E-4</v>
      </c>
      <c r="AE528" s="60">
        <f>SQRT($W$36*VLOOKUP(AE525,$P$34:$W$43,8))*(1-$V$22)*T516*VLOOKUP(AE525,P514:T523,5)</f>
        <v>4.994416274572552E-4</v>
      </c>
      <c r="AF528" s="60">
        <f>SQRT($W$36*VLOOKUP(AF525,$P$34:$W$43,8))*(1-$W$22)*T516*VLOOKUP(AF525,P514:T523,5)</f>
        <v>3.8003852749464917E-3</v>
      </c>
      <c r="AG528" s="60">
        <f>SQRT($W$36*VLOOKUP(AG525,$P$34:$W$43,8))*(1-$X$22)*T516*VLOOKUP(AG525,P514:T523,5)</f>
        <v>2.2244737190104183E-3</v>
      </c>
      <c r="AH528" s="60">
        <f>SQRT($W$36*VLOOKUP(AH525,$P$34:$W$43,8))*(1-$Y$22)*T516*VLOOKUP(AH525,P514:T523,5)</f>
        <v>1.3411725673766405E-3</v>
      </c>
      <c r="AI528" s="87">
        <f>SQRT($W$36*VLOOKUP(AI525,$P$34:$W$43,8))*(1-$Z$22)*T516*VLOOKUP(AI525,P514:T523,5)</f>
        <v>2.2170335481963735E-3</v>
      </c>
      <c r="AJ528" s="89">
        <f>$X$36*T516</f>
        <v>1.8651647845719436E-6</v>
      </c>
      <c r="AK528" s="82"/>
      <c r="AL528" s="65"/>
      <c r="AM528" s="61"/>
      <c r="AN528" s="66" t="s">
        <v>575</v>
      </c>
      <c r="AO528" s="66" t="e">
        <f>1/0</f>
        <v>#DIV/0!</v>
      </c>
      <c r="AP528" s="61"/>
      <c r="AQ528" s="65" t="s">
        <v>575</v>
      </c>
      <c r="AR528" s="66">
        <f>IF(AL535&gt;=0,0,AO535)</f>
        <v>0</v>
      </c>
      <c r="AS528" s="61">
        <f>AR528</f>
        <v>0</v>
      </c>
      <c r="AT528" s="61">
        <f>IF(AS527&lt;AS528,AS527,AS528)</f>
        <v>0</v>
      </c>
      <c r="AU528" s="67">
        <f>AT528</f>
        <v>0</v>
      </c>
      <c r="AV528" s="81"/>
      <c r="AW528" s="59">
        <v>3</v>
      </c>
      <c r="AX528" s="61">
        <f t="shared" si="79"/>
        <v>0.1990278447156619</v>
      </c>
      <c r="AY528" s="61">
        <f>SUMPRODUCT(T514:T523,$AZ$34:$AZ$43)</f>
        <v>0.80224162904041096</v>
      </c>
      <c r="AZ528" s="68">
        <f>IF($AA$9,EXP((AX528/AL527)*(AU531-1)-LN(AU531-AL527)-AL526*(2*AY528/AL526-AX528/AL527)*LN((AU531+2.41421536*AL527)/(AU531-0.41421536*AL527))/(AL527*2.82842713)      ),1)</f>
        <v>0.35283743303559834</v>
      </c>
    </row>
    <row r="529" spans="16:52" x14ac:dyDescent="0.25">
      <c r="P529" s="78">
        <v>4</v>
      </c>
      <c r="Q529" s="60"/>
      <c r="R529" s="60"/>
      <c r="S529" s="60">
        <f>$Z$10*$BJ$37/AZ529</f>
        <v>1.803367798001736E-2</v>
      </c>
      <c r="T529" s="61">
        <f>S529/S536</f>
        <v>1.8034130738101527E-2</v>
      </c>
      <c r="U529" s="62"/>
      <c r="V529" s="62"/>
      <c r="W529" s="60"/>
      <c r="X529" s="63"/>
      <c r="Y529" s="61"/>
      <c r="Z529" s="86">
        <f>SQRT($W$37*VLOOKUP(Z525,$P$34:$W$43,8))*(1-$Q$23)*T517*VLOOKUP(Z525,P514:T523,5)</f>
        <v>2.1909876952244693E-3</v>
      </c>
      <c r="AA529" s="60">
        <f>SQRT($W$37*VLOOKUP(AA525,$P$34:$W$43,8))*(1-$R$23)*T517*VLOOKUP(AA525,P514:T523,5)</f>
        <v>1.2909062095098219E-3</v>
      </c>
      <c r="AB529" s="60">
        <f>SQRT($W$37*VLOOKUP(AB525,$P$34:$W$43,8))*(1-$S$23)*T517*VLOOKUP(AB525,P514:T523,5)</f>
        <v>8.731841544446984E-4</v>
      </c>
      <c r="AC529" s="60">
        <f>SQRT($W$37*VLOOKUP(AC525,$P$34:$W$43,8))*(1-$T$23)*T517*VLOOKUP(AC525,P514:T523,5)</f>
        <v>6.052538282742654E-4</v>
      </c>
      <c r="AD529" s="60">
        <f>SQRT($W$37*VLOOKUP(AD525,$P$34:$W$43,8))*(1-$U$23)*T517*VLOOKUP(AD525,P514:T523,5)</f>
        <v>5.9458372556813214E-4</v>
      </c>
      <c r="AE529" s="60">
        <f>SQRT($W$37*VLOOKUP(AE525,$P$34:$W$43,8))*(1-$V$23)*T517*VLOOKUP(AE525,P514:T523,5)</f>
        <v>3.282805540357523E-4</v>
      </c>
      <c r="AF529" s="60">
        <f>SQRT($W$37*VLOOKUP(AF525,$P$34:$W$43,8))*(1-$W$23)*T517*VLOOKUP(AF525,P514:T523,5)</f>
        <v>2.6404956442165305E-3</v>
      </c>
      <c r="AG529" s="60">
        <f>SQRT($W$37*VLOOKUP(AG525,$P$34:$W$43,8))*(1-$X$23)*T517*VLOOKUP(AG525,P514:T523,5)</f>
        <v>1.5206795537059394E-3</v>
      </c>
      <c r="AH529" s="60">
        <f>SQRT($W$37*VLOOKUP(AH525,$P$34:$W$43,8))*(1-$Y$23)*T517*VLOOKUP(AH525,P514:T523,5)</f>
        <v>1.0157591685626757E-3</v>
      </c>
      <c r="AI529" s="87">
        <f>SQRT($W$37*VLOOKUP(AI525,$P$34:$W$43,8))*(1-$Z$23)*T517*VLOOKUP(AI525,P514:T523,5)</f>
        <v>1.3904603227096876E-3</v>
      </c>
      <c r="AJ529" s="89">
        <f>$X$37*T517</f>
        <v>1.3054335112633442E-6</v>
      </c>
      <c r="AK529" s="59" t="s">
        <v>570</v>
      </c>
      <c r="AL529" s="60">
        <f>AL527-1</f>
        <v>-0.89137003215906385</v>
      </c>
      <c r="AM529" s="61"/>
      <c r="AN529" s="66"/>
      <c r="AO529" s="61"/>
      <c r="AP529" s="61"/>
      <c r="AQ529" s="50"/>
      <c r="AR529" s="65"/>
      <c r="AS529" s="65"/>
      <c r="AT529" s="65"/>
      <c r="AU529" s="65"/>
      <c r="AV529" s="81"/>
      <c r="AW529" s="59">
        <v>4</v>
      </c>
      <c r="AX529" s="61">
        <f t="shared" si="79"/>
        <v>0.25569541720662459</v>
      </c>
      <c r="AY529" s="61">
        <f>SUMPRODUCT(T514:T523,$BA$34:$BA$43)</f>
        <v>1.0005382125544482</v>
      </c>
      <c r="AZ529" s="68">
        <f>IF($AA$10,EXP((AX529/AL527)*(AU531-1)-LN(AU531-AL527)-AL526*(2*AY529/AL526-AX529/AL527)*LN((AU531+2.41421536*AL527)/(AU531-0.41421536*AL527))/(AL527*2.82842713)      ),1)</f>
        <v>0.24791088876654591</v>
      </c>
    </row>
    <row r="530" spans="16:52" x14ac:dyDescent="0.25">
      <c r="P530" s="78">
        <v>5</v>
      </c>
      <c r="Q530" s="60"/>
      <c r="R530" s="60"/>
      <c r="S530" s="60">
        <f>$Z$11*$BJ$38/AZ530</f>
        <v>1.8327382759166982E-2</v>
      </c>
      <c r="T530" s="61">
        <f>S530/S536</f>
        <v>1.8327842891077681E-2</v>
      </c>
      <c r="U530" s="62"/>
      <c r="V530" s="62"/>
      <c r="W530" s="60"/>
      <c r="X530" s="63"/>
      <c r="Y530" s="61"/>
      <c r="Z530" s="86">
        <f>SQRT($W$38*VLOOKUP(Z525,$P$34:$W$43,8))*(1-$Q$24)*T518*VLOOKUP(Z525,P514:T523,5)</f>
        <v>2.12468169061904E-3</v>
      </c>
      <c r="AA530" s="60">
        <f>SQRT($W$38*VLOOKUP(AA525,$P$34:$W$43,8))*(1-$R$24)*T518*VLOOKUP(AA525,P514:T523,5)</f>
        <v>1.4116535276611367E-3</v>
      </c>
      <c r="AB530" s="60">
        <f>SQRT($W$38*VLOOKUP(AB525,$P$34:$W$43,8))*(1-$S$24)*T518*VLOOKUP(AB525,P514:T523,5)</f>
        <v>8.6699687389717552E-4</v>
      </c>
      <c r="AC530" s="60">
        <f>SQRT($W$38*VLOOKUP(AC525,$P$34:$W$43,8))*(1-$T$24)*T518*VLOOKUP(AC525,P514:T523,5)</f>
        <v>5.9458372556813203E-4</v>
      </c>
      <c r="AD530" s="60">
        <f>SQRT($W$38*VLOOKUP(AD525,$P$34:$W$43,8))*(1-$U$24)*T518*VLOOKUP(AD525,P514:T523,5)</f>
        <v>5.8363472640257197E-4</v>
      </c>
      <c r="AE530" s="60">
        <f>SQRT($W$38*VLOOKUP(AE525,$P$34:$W$43,8))*(1-$V$24)*T518*VLOOKUP(AE525,P514:T523,5)</f>
        <v>3.4812559981228016E-4</v>
      </c>
      <c r="AF530" s="60">
        <f>SQRT($W$38*VLOOKUP(AF525,$P$34:$W$43,8))*(1-$W$24)*T518*VLOOKUP(AF525,P514:T523,5)</f>
        <v>2.5272405867486874E-3</v>
      </c>
      <c r="AG530" s="60">
        <f>SQRT($W$38*VLOOKUP(AG525,$P$34:$W$43,8))*(1-$X$24)*T518*VLOOKUP(AG525,P514:T523,5)</f>
        <v>1.5161891066264182E-3</v>
      </c>
      <c r="AH530" s="60">
        <f>SQRT($W$38*VLOOKUP(AH525,$P$34:$W$43,8))*(1-$Y$24)*T518*VLOOKUP(AH525,P514:T523,5)</f>
        <v>9.5017394656377724E-4</v>
      </c>
      <c r="AI530" s="87">
        <f>SQRT($W$38*VLOOKUP(AI525,$P$34:$W$43,8))*(1-$Z$24)*T518*VLOOKUP(AI525,P514:T523,5)</f>
        <v>1.5040774911427419E-3</v>
      </c>
      <c r="AJ530" s="89">
        <f>$X$38*T518</f>
        <v>1.3263953863546492E-6</v>
      </c>
      <c r="AK530" s="59" t="s">
        <v>571</v>
      </c>
      <c r="AL530" s="60">
        <f>AL526-3*AL527*AL527-2*AL527</f>
        <v>0.14807814818810724</v>
      </c>
      <c r="AM530" s="61" t="s">
        <v>584</v>
      </c>
      <c r="AN530" s="66" t="s">
        <v>585</v>
      </c>
      <c r="AO530" s="61">
        <f>AL533^2/AL534^3</f>
        <v>6.4199987518780626</v>
      </c>
      <c r="AP530" s="61"/>
      <c r="AQ530" s="50"/>
      <c r="AR530" s="65"/>
      <c r="AS530" s="65"/>
      <c r="AT530" s="65"/>
      <c r="AU530" s="65"/>
      <c r="AV530" s="81"/>
      <c r="AW530" s="59">
        <v>5</v>
      </c>
      <c r="AX530" s="61">
        <f t="shared" si="79"/>
        <v>0.25563778751671645</v>
      </c>
      <c r="AY530" s="61">
        <f>SUMPRODUCT(T514:T523,$BB$34:$BB$43)</f>
        <v>0.98266697900620781</v>
      </c>
      <c r="AZ530" s="68">
        <f>IF($AA$11,EXP((AX530/AL527)*(AU531-1)-LN(AU531-AL527)-AL526*(2*AY530/AL526-AX530/AL527)*LN((AU531+2.41421536*AL527)/(AU531-0.41421536*AL527))/(AL527*2.82842713)      ),1)</f>
        <v>0.25856387567650557</v>
      </c>
    </row>
    <row r="531" spans="16:52" x14ac:dyDescent="0.25">
      <c r="P531" s="78">
        <v>6</v>
      </c>
      <c r="Q531" s="60"/>
      <c r="R531" s="60"/>
      <c r="S531" s="60">
        <f>$Z$12*$BJ$39/AZ531</f>
        <v>8.6700383275830819E-3</v>
      </c>
      <c r="T531" s="61">
        <f>S531/S536</f>
        <v>8.6702559997599501E-3</v>
      </c>
      <c r="U531" s="62"/>
      <c r="V531" s="62"/>
      <c r="W531" s="60"/>
      <c r="X531" s="63"/>
      <c r="Y531" s="61"/>
      <c r="Z531" s="86">
        <f>SQRT($W$39*VLOOKUP(Z525,$P$34:$W$43,8))*(1-$Q$25)*T519*VLOOKUP(Z525,P514:T523,5)</f>
        <v>1.2707086901849963E-3</v>
      </c>
      <c r="AA531" s="60">
        <f>SQRT($W$39*VLOOKUP(AA525,$P$34:$W$43,8))*(1-$R$25)*T519*VLOOKUP(AA525,P514:T523,5)</f>
        <v>8.298930126591327E-4</v>
      </c>
      <c r="AB531" s="60">
        <f>SQRT($W$39*VLOOKUP(AB525,$P$34:$W$43,8))*(1-$S$25)*T519*VLOOKUP(AB525,P514:T523,5)</f>
        <v>4.994416274572552E-4</v>
      </c>
      <c r="AC531" s="60">
        <f>SQRT($W$39*VLOOKUP(AC525,$P$34:$W$43,8))*(1-$T$25)*T519*VLOOKUP(AC525,P514:T523,5)</f>
        <v>3.282805540357523E-4</v>
      </c>
      <c r="AD531" s="60">
        <f>SQRT($W$39*VLOOKUP(AD525,$P$34:$W$43,8))*(1-$U$25)*T519*VLOOKUP(AD525,P514:T523,5)</f>
        <v>3.4812559981228016E-4</v>
      </c>
      <c r="AE531" s="60">
        <f>SQRT($W$39*VLOOKUP(AE525,$P$34:$W$43,8))*(1-$V$25)*T519*VLOOKUP(AE525,P514:T523,5)</f>
        <v>2.0764945566495639E-4</v>
      </c>
      <c r="AF531" s="60">
        <f>SQRT($W$39*VLOOKUP(AF525,$P$34:$W$43,8))*(1-$W$25)*T519*VLOOKUP(AF525,P514:T523,5)</f>
        <v>1.6642917050015526E-3</v>
      </c>
      <c r="AG531" s="60">
        <f>SQRT($W$39*VLOOKUP(AG525,$P$34:$W$43,8))*(1-$X$25)*T519*VLOOKUP(AG525,P514:T523,5)</f>
        <v>9.02113355750817E-4</v>
      </c>
      <c r="AH531" s="60">
        <f>SQRT($W$39*VLOOKUP(AH525,$P$34:$W$43,8))*(1-$Y$25)*T519*VLOOKUP(AH525,P514:T523,5)</f>
        <v>5.5747701754972905E-4</v>
      </c>
      <c r="AI531" s="87">
        <f>SQRT($W$39*VLOOKUP(AI525,$P$34:$W$43,8))*(1-$Z$25)*T519*VLOOKUP(AI525,P514:T523,5)</f>
        <v>8.9714997254472658E-4</v>
      </c>
      <c r="AJ531" s="89">
        <f>$X$39*T519</f>
        <v>7.8057265080740301E-7</v>
      </c>
      <c r="AK531" s="59" t="s">
        <v>572</v>
      </c>
      <c r="AL531" s="60">
        <f>-1*AL526*AL527+AL527^2+AL527^3</f>
        <v>-3.0449963723083243E-2</v>
      </c>
      <c r="AM531" s="61"/>
      <c r="AN531" s="66" t="s">
        <v>586</v>
      </c>
      <c r="AO531" s="61" t="e">
        <f>SQRT(1-AO530)/SQRT(AO530)*AL533/ABS(AL533)</f>
        <v>#NUM!</v>
      </c>
      <c r="AP531" s="61"/>
      <c r="AQ531" s="50"/>
      <c r="AR531" s="65"/>
      <c r="AS531" s="65"/>
      <c r="AT531" s="65" t="s">
        <v>589</v>
      </c>
      <c r="AU531" s="61">
        <f>AU526</f>
        <v>0.74780442858811647</v>
      </c>
      <c r="AV531" s="81"/>
      <c r="AW531" s="59">
        <v>6</v>
      </c>
      <c r="AX531" s="61">
        <f t="shared" si="79"/>
        <v>0.31801295394703216</v>
      </c>
      <c r="AY531" s="61">
        <f>SUMPRODUCT(T514:T523,$BC$34:$BC$43)</f>
        <v>1.2544844652441476</v>
      </c>
      <c r="AZ531" s="68">
        <f>IF($AA$12,EXP((AX531/AL527)*(AU531-1)-LN(AU531-AL527)-AL526*(2*AY531/AL526-AX531/AL527)*LN((AU531+2.41421536*AL527)/(AU531-0.41421536*AL527))/(AL527*2.82842713)      ),1)</f>
        <v>0.15450696410758416</v>
      </c>
    </row>
    <row r="532" spans="16:52" x14ac:dyDescent="0.25">
      <c r="P532" s="78">
        <v>7</v>
      </c>
      <c r="Q532" s="60"/>
      <c r="R532" s="60"/>
      <c r="S532" s="60">
        <f>$Z$13*$BJ$40/AZ532</f>
        <v>0.39262016141619982</v>
      </c>
      <c r="T532" s="61">
        <f>S532/S536</f>
        <v>0.39263001863735486</v>
      </c>
      <c r="U532" s="62"/>
      <c r="V532" s="62"/>
      <c r="W532" s="60"/>
      <c r="X532" s="63"/>
      <c r="Y532" s="61"/>
      <c r="Z532" s="86">
        <f>SQRT($W$40*VLOOKUP(Z525,$P$34:$W$43,8))*(1-$Q$26)*T520*VLOOKUP(Z525,P514:T523,5)</f>
        <v>1.0202200380864751E-2</v>
      </c>
      <c r="AA532" s="60">
        <f>SQRT($W$40*VLOOKUP(AA525,$P$34:$W$43,8))*(1-$R$26)*T520*VLOOKUP(AA525,P514:T523,5)</f>
        <v>6.4227893355569181E-3</v>
      </c>
      <c r="AB532" s="60">
        <f>SQRT($W$40*VLOOKUP(AB525,$P$34:$W$43,8))*(1-$S$26)*T520*VLOOKUP(AB525,P514:T523,5)</f>
        <v>3.8003852749464921E-3</v>
      </c>
      <c r="AC532" s="60">
        <f>SQRT($W$40*VLOOKUP(AC525,$P$34:$W$43,8))*(1-$T$26)*T520*VLOOKUP(AC525,P514:T523,5)</f>
        <v>2.6404956442165305E-3</v>
      </c>
      <c r="AD532" s="60">
        <f>SQRT($W$40*VLOOKUP(AD525,$P$34:$W$43,8))*(1-$U$26)*T520*VLOOKUP(AD525,P514:T523,5)</f>
        <v>2.5272405867486874E-3</v>
      </c>
      <c r="AE532" s="60">
        <f>SQRT($W$40*VLOOKUP(AE525,$P$34:$W$43,8))*(1-$V$26)*T520*VLOOKUP(AE525,P514:T523,5)</f>
        <v>1.6642917050015526E-3</v>
      </c>
      <c r="AF532" s="60">
        <f>SQRT($W$40*VLOOKUP(AF525,$P$34:$W$43,8))*(1-$W$26)*T520*VLOOKUP(AF525,P514:T523,5)</f>
        <v>1.3609987021540038E-2</v>
      </c>
      <c r="AG532" s="60">
        <f>SQRT($W$40*VLOOKUP(AG525,$P$34:$W$43,8))*(1-$X$26)*T520*VLOOKUP(AG525,P514:T523,5)</f>
        <v>8.461550408414396E-3</v>
      </c>
      <c r="AH532" s="60">
        <f>SQRT($W$40*VLOOKUP(AH525,$P$34:$W$43,8))*(1-$Y$26)*T520*VLOOKUP(AH525,P514:T523,5)</f>
        <v>3.9656003981799045E-3</v>
      </c>
      <c r="AI532" s="87">
        <f>SQRT($W$40*VLOOKUP(AI525,$P$34:$W$43,8))*(1-$Z$26)*T520*VLOOKUP(AI525,P514:T523,5)</f>
        <v>6.6414777587974969E-3</v>
      </c>
      <c r="AJ532" s="89">
        <f>$X$40*T520</f>
        <v>9.4426872068579069E-6</v>
      </c>
      <c r="AK532" s="82"/>
      <c r="AL532" s="65"/>
      <c r="AM532" s="61"/>
      <c r="AN532" s="66" t="s">
        <v>587</v>
      </c>
      <c r="AO532" s="61" t="e">
        <f>IF(ATAN(AO531)&lt;0,ATAN(AO531)+PI(),ATAN(AO531))</f>
        <v>#NUM!</v>
      </c>
      <c r="AP532" s="61"/>
      <c r="AQ532" s="50"/>
      <c r="AR532" s="65"/>
      <c r="AS532" s="65"/>
      <c r="AT532" s="65"/>
      <c r="AU532" s="65"/>
      <c r="AV532" s="81"/>
      <c r="AW532" s="59">
        <v>7</v>
      </c>
      <c r="AX532" s="61">
        <f t="shared" si="79"/>
        <v>8.4952370925032716E-2</v>
      </c>
      <c r="AY532" s="61">
        <f>SUMPRODUCT(T514:T523,$BD$34:$BD$43)</f>
        <v>0.22122964426611674</v>
      </c>
      <c r="AZ532" s="68">
        <f>IF($AA$13,EXP((AX532/AL527)*(AU531-1)-LN(AU531-AL527)-AL526*(2*AY532/AL526-AX532/AL527)*LN((AU531+2.41421536*AL527)/(AU531-0.41421536*AL527))/(AL527*2.82842713)      ),1)</f>
        <v>1.1029635903067736</v>
      </c>
    </row>
    <row r="533" spans="16:52" x14ac:dyDescent="0.25">
      <c r="P533" s="78">
        <v>8</v>
      </c>
      <c r="Q533" s="60"/>
      <c r="R533" s="60"/>
      <c r="S533" s="60">
        <f>$Z$14*$BJ$41/AZ533</f>
        <v>0.11180146388760531</v>
      </c>
      <c r="T533" s="61">
        <f>S533/S536</f>
        <v>0.11180427080345758</v>
      </c>
      <c r="U533" s="62"/>
      <c r="V533" s="62"/>
      <c r="W533" s="60"/>
      <c r="X533" s="63"/>
      <c r="Y533" s="61"/>
      <c r="Z533" s="86">
        <f>SQRT($W$41*VLOOKUP(Z525,$P$34:$W$43,8))*(1-$Q$27)*T521*VLOOKUP(Z525,P514:T523,5)</f>
        <v>5.845475586793266E-3</v>
      </c>
      <c r="AA533" s="60">
        <f>SQRT($W$41*VLOOKUP(AA525,$P$34:$W$43,8))*(1-$R$27)*T521*VLOOKUP(AA525,P514:T523,5)</f>
        <v>3.5923386443577421E-3</v>
      </c>
      <c r="AB533" s="60">
        <f>SQRT($W$41*VLOOKUP(AB525,$P$34:$W$43,8))*(1-$S$27)*T521*VLOOKUP(AB525,P514:T523,5)</f>
        <v>2.2244737190104187E-3</v>
      </c>
      <c r="AC533" s="60">
        <f>SQRT($W$41*VLOOKUP(AC525,$P$34:$W$43,8))*(1-$T$27)*T521*VLOOKUP(AC525,P514:T523,5)</f>
        <v>1.5206795537059394E-3</v>
      </c>
      <c r="AD533" s="60">
        <f>SQRT($W$41*VLOOKUP(AD525,$P$34:$W$43,8))*(1-$U$27)*T521*VLOOKUP(AD525,P514:T523,5)</f>
        <v>1.5161891066264182E-3</v>
      </c>
      <c r="AE533" s="60">
        <f>SQRT($W$41*VLOOKUP(AE525,$P$34:$W$43,8))*(1-$V$27)*T521*VLOOKUP(AE525,P514:T523,5)</f>
        <v>9.0211335575081689E-4</v>
      </c>
      <c r="AF533" s="60">
        <f>SQRT($W$41*VLOOKUP(AF525,$P$34:$W$43,8))*(1-$W$27)*T521*VLOOKUP(AF525,P514:T523,5)</f>
        <v>8.461550408414396E-3</v>
      </c>
      <c r="AG533" s="60">
        <f>SQRT($W$41*VLOOKUP(AG525,$P$34:$W$43,8))*(1-$X$27)*T521*VLOOKUP(AG525,P514:T523,5)</f>
        <v>5.0862801256154697E-3</v>
      </c>
      <c r="AH533" s="60">
        <f>SQRT($W$41*VLOOKUP(AH525,$P$34:$W$43,8))*(1-$Y$27)*T521*VLOOKUP(AH525,P514:T523,5)</f>
        <v>2.6577703083069679E-3</v>
      </c>
      <c r="AI533" s="87">
        <f>SQRT($W$41*VLOOKUP(AI525,$P$34:$W$43,8))*(1-$Z$27)*T521*VLOOKUP(AI525,P514:T523,5)</f>
        <v>4.1950744423929608E-3</v>
      </c>
      <c r="AJ533" s="89">
        <f>$X$41*T521</f>
        <v>2.9825228462923241E-6</v>
      </c>
      <c r="AK533" s="59" t="s">
        <v>582</v>
      </c>
      <c r="AL533" s="61">
        <f>AL529*AL530/6-AL531/2-AL529^3/27</f>
        <v>1.9456971300178455E-2</v>
      </c>
      <c r="AM533" s="61"/>
      <c r="AN533" s="66" t="s">
        <v>573</v>
      </c>
      <c r="AO533" s="61" t="e">
        <f>2*SQRT(AL534)*COS(AO532/3)-AL529/3</f>
        <v>#NUM!</v>
      </c>
      <c r="AP533" s="69" t="e">
        <f>AO533^3+AL529*AO533^2+AL530*AO533+AL531</f>
        <v>#NUM!</v>
      </c>
      <c r="AQ533" s="50"/>
      <c r="AR533" s="65"/>
      <c r="AS533" s="65"/>
      <c r="AT533" s="65"/>
      <c r="AU533" s="65"/>
      <c r="AV533" s="81"/>
      <c r="AW533" s="59">
        <v>8</v>
      </c>
      <c r="AX533" s="61">
        <f t="shared" si="79"/>
        <v>9.4229912225680806E-2</v>
      </c>
      <c r="AY533" s="61">
        <f>SUMPRODUCT(T514:T523,$BE$34:$BE$43)</f>
        <v>0.46666637063677763</v>
      </c>
      <c r="AZ533" s="68">
        <f>IF($AA$14,EXP((AX533/AL527)*(AU531-1)-LN(AU531-AL527)-AL526*(2*AY533/AL526-AX533/AL527)*LN((AU531+2.41421536*AL527)/(AU531-0.41421536*AL527))/(AL527*2.82842713)      ),1)</f>
        <v>0.62966481988848799</v>
      </c>
    </row>
    <row r="534" spans="16:52" x14ac:dyDescent="0.25">
      <c r="P534" s="78">
        <v>9</v>
      </c>
      <c r="Q534" s="60"/>
      <c r="R534" s="60"/>
      <c r="S534" s="60">
        <f>$Z$15*$BJ$42/AZ534</f>
        <v>5.5503225319862785E-2</v>
      </c>
      <c r="T534" s="61">
        <f>S534/S536</f>
        <v>5.5504618797886998E-2</v>
      </c>
      <c r="U534" s="62"/>
      <c r="V534" s="62" t="s">
        <v>592</v>
      </c>
      <c r="W534" s="60"/>
      <c r="X534" s="63"/>
      <c r="Y534" s="61"/>
      <c r="Z534" s="86">
        <f>SQRT($W$42*VLOOKUP(Z525,$P$34:$W$43,8))*(1-$Q$28)*T522*VLOOKUP(Z525,P514:T523,5)</f>
        <v>3.4135281607787543E-3</v>
      </c>
      <c r="AA534" s="60">
        <f>SQRT($W$42*VLOOKUP(AA525,$P$34:$W$43,8))*(1-$R$28)*T522*VLOOKUP(AA525,P514:T523,5)</f>
        <v>2.1968818292352212E-3</v>
      </c>
      <c r="AB534" s="60">
        <f>SQRT($W$42*VLOOKUP(AB525,$P$34:$W$43,8))*(1-$S$28)*T522*VLOOKUP(AB525,P514:T523,5)</f>
        <v>1.3411725673766405E-3</v>
      </c>
      <c r="AC534" s="60">
        <f>SQRT($W$42*VLOOKUP(AC525,$P$34:$W$43,8))*(1-$T$28)*T522*VLOOKUP(AC525,P514:T523,5)</f>
        <v>1.0157591685626757E-3</v>
      </c>
      <c r="AD534" s="60">
        <f>SQRT($W$42*VLOOKUP(AD525,$P$34:$W$43,8))*(1-$U$28)*T522*VLOOKUP(AD525,P514:T523,5)</f>
        <v>9.5017394656377713E-4</v>
      </c>
      <c r="AE534" s="60">
        <f>SQRT($W$42*VLOOKUP(AE525,$P$34:$W$43,8))*(1-$V$28)*T522*VLOOKUP(AE525,P514:T523,5)</f>
        <v>5.5747701754972916E-4</v>
      </c>
      <c r="AF534" s="60">
        <f>SQRT($W$42*VLOOKUP(AF525,$P$34:$W$43,8))*(1-$W$28)*T522*VLOOKUP(AF525,P514:T523,5)</f>
        <v>3.9656003981799045E-3</v>
      </c>
      <c r="AG534" s="60">
        <f>SQRT($W$42*VLOOKUP(AG525,$P$34:$W$43,8))*(1-$X$28)*T522*VLOOKUP(AG525,P514:T523,5)</f>
        <v>2.6577703083069679E-3</v>
      </c>
      <c r="AH534" s="60">
        <f>SQRT($W$42*VLOOKUP(AH525,$P$34:$W$43,8))*(1-$Y$28)*T522*VLOOKUP(AH525,P514:T523,5)</f>
        <v>1.7046842833873034E-3</v>
      </c>
      <c r="AI534" s="87">
        <f>SQRT($W$42*VLOOKUP(AI525,$P$34:$W$43,8))*(1-$Z$28)*T522*VLOOKUP(AI525,P514:T523,5)</f>
        <v>2.5705237939321877E-3</v>
      </c>
      <c r="AJ534" s="89">
        <f>$X$42*T522</f>
        <v>1.4993386260453767E-6</v>
      </c>
      <c r="AK534" s="59" t="s">
        <v>558</v>
      </c>
      <c r="AL534" s="61">
        <f>AL529^2/9-AL530/3</f>
        <v>3.8922898851880973E-2</v>
      </c>
      <c r="AM534" s="61"/>
      <c r="AN534" s="66" t="s">
        <v>574</v>
      </c>
      <c r="AO534" s="61" t="e">
        <f>2*SQRT(AL534)*COS((AO532+2*PI())/3)-AL529/3</f>
        <v>#NUM!</v>
      </c>
      <c r="AP534" s="69" t="e">
        <f>AO534^3+AO534^2*AL529+AO534*AL530+AL531</f>
        <v>#NUM!</v>
      </c>
      <c r="AQ534" s="50"/>
      <c r="AR534" s="65"/>
      <c r="AS534" s="50"/>
      <c r="AT534" s="65"/>
      <c r="AU534" s="65"/>
      <c r="AV534" s="81"/>
      <c r="AW534" s="59">
        <v>9</v>
      </c>
      <c r="AX534" s="61">
        <f t="shared" si="79"/>
        <v>9.5418812217132221E-2</v>
      </c>
      <c r="AY534" s="61">
        <f>SUMPRODUCT(T514:T523,$BF$34:$BF$43)</f>
        <v>0.53195754700981634</v>
      </c>
      <c r="AZ534" s="68">
        <f>IF($AA$15,EXP((AX534/AL527)*(AU531-1)-LN(AU531-AL527)-AL526*(2*AY534/AL526-AX534/AL527)*LN((AU531+2.41421536*AL527)/(AU531-0.41421536*AL527))/(AL527*2.82842713)      ),1)</f>
        <v>0.54102454676132705</v>
      </c>
    </row>
    <row r="535" spans="16:52" x14ac:dyDescent="0.25">
      <c r="P535" s="78">
        <v>10</v>
      </c>
      <c r="Q535" s="60"/>
      <c r="R535" s="60"/>
      <c r="S535" s="60">
        <f>$Z$16*$BJ$43/AZ535</f>
        <v>8.8838044121130985E-2</v>
      </c>
      <c r="T535" s="61">
        <f>S535/S536</f>
        <v>8.8840274511553949E-2</v>
      </c>
      <c r="U535" s="62"/>
      <c r="V535" s="96">
        <f>ABS(S524-S536)</f>
        <v>1.1102230246251565E-16</v>
      </c>
      <c r="W535" s="60"/>
      <c r="X535" s="63"/>
      <c r="Y535" s="61"/>
      <c r="Z535" s="86">
        <f>SQRT($W$43*VLOOKUP(Z525,$P$34:$W$43,8))*(1-$Q$29)*T523*VLOOKUP(Z525,P514:T523,5)</f>
        <v>5.4985289690024468E-3</v>
      </c>
      <c r="AA535" s="60">
        <f>SQRT($W$43*VLOOKUP(AA525,$P$34:$W$43,8))*(1-$R$29)*T523*VLOOKUP(AA525,P514:T523,5)</f>
        <v>3.5815796407375798E-3</v>
      </c>
      <c r="AB535" s="60">
        <f>SQRT($W$43*VLOOKUP(AB525,$P$34:$W$43,8))*(1-$S$29)*T523*VLOOKUP(AB525,P514:T523,5)</f>
        <v>2.2170335481963735E-3</v>
      </c>
      <c r="AC535" s="60">
        <f>SQRT($W$43*VLOOKUP(AC525,$P$34:$W$43,8))*(1-$T$29)*T523*VLOOKUP(AC525,P514:T523,5)</f>
        <v>1.3904603227096874E-3</v>
      </c>
      <c r="AD535" s="60">
        <f>SQRT($W$43*VLOOKUP(AD525,$P$34:$W$43,8))*(1-$U$29)*T523*VLOOKUP(AD525,P514:T523,5)</f>
        <v>1.5040774911427419E-3</v>
      </c>
      <c r="AE535" s="60">
        <f>SQRT($W$43*VLOOKUP(AE525,$P$34:$W$43,8))*(1-$V$29)*T523*VLOOKUP(AE525,P514:T523,5)</f>
        <v>8.9714997254472669E-4</v>
      </c>
      <c r="AF535" s="60">
        <f>SQRT($W$43*VLOOKUP(AF525,$P$34:$W$43,8))*(1-$W$29)*T523*VLOOKUP(AF525,P514:T523,5)</f>
        <v>6.6414777587974969E-3</v>
      </c>
      <c r="AG535" s="60">
        <f>SQRT($W$43*VLOOKUP(AG525,$P$34:$W$43,8))*(1-$X$29)*T523*VLOOKUP(AG525,P514:T523,5)</f>
        <v>4.1950744423929617E-3</v>
      </c>
      <c r="AH535" s="60">
        <f>SQRT($W$43*VLOOKUP(AH525,$P$34:$W$43,8))*(1-$Y$29)*T523*VLOOKUP(AH525,P514:T523,5)</f>
        <v>2.5705237939321877E-3</v>
      </c>
      <c r="AI535" s="87">
        <f>SQRT($W$43*VLOOKUP(AI525,$P$34:$W$43,8))*(1-$Z$29)*T523*VLOOKUP(AI525,P514:T523,5)</f>
        <v>3.8761386137976641E-3</v>
      </c>
      <c r="AJ535" s="89">
        <f>$X$43*T523</f>
        <v>3.2226693653031372E-6</v>
      </c>
      <c r="AK535" s="59" t="s">
        <v>72</v>
      </c>
      <c r="AL535" s="63">
        <f>AL533^2-AL534^3</f>
        <v>3.1960584965648583E-4</v>
      </c>
      <c r="AM535" s="61"/>
      <c r="AN535" s="66" t="s">
        <v>575</v>
      </c>
      <c r="AO535" s="61" t="e">
        <f>2*SQRT(AL534)*COS((AO532+4*PI())/3)-AL529/3</f>
        <v>#NUM!</v>
      </c>
      <c r="AP535" s="69" t="e">
        <f>AO535^3+AO535^2*AL529+AL530*AO535+AL531</f>
        <v>#NUM!</v>
      </c>
      <c r="AQ535" s="50"/>
      <c r="AR535" s="65"/>
      <c r="AS535" s="50"/>
      <c r="AT535" s="65"/>
      <c r="AU535" s="65"/>
      <c r="AV535" s="81"/>
      <c r="AW535" s="59">
        <v>10</v>
      </c>
      <c r="AX535" s="61">
        <f t="shared" si="79"/>
        <v>0.12813543860615031</v>
      </c>
      <c r="AY535" s="61">
        <f>SUMPRODUCT(T514:T523,$BG$34:$BG$43)</f>
        <v>0.52807933080989145</v>
      </c>
      <c r="AZ535" s="68">
        <f>IF($AA$16,EXP((AX535/AL527)*(AU531-1)-LN(AU531-AL527)-AL526*(2*AY535/AL526-AX535/AL527)*LN((AU531+2.41421536*AL527)/(AU531-0.41421536*AL527))/(AL527*2.82842713)      ),1)</f>
        <v>0.58355083296297938</v>
      </c>
    </row>
    <row r="536" spans="16:52" x14ac:dyDescent="0.25">
      <c r="P536" s="79"/>
      <c r="Q536" s="71"/>
      <c r="R536" s="71"/>
      <c r="S536" s="94">
        <f>SUM(S526:S535)</f>
        <v>0.99997489437718168</v>
      </c>
      <c r="T536" s="72">
        <f>SUM(T526:T535)</f>
        <v>1</v>
      </c>
      <c r="U536" s="73"/>
      <c r="V536" s="73"/>
      <c r="W536" s="73"/>
      <c r="X536" s="73"/>
      <c r="Y536" s="73"/>
      <c r="Z536" s="70"/>
      <c r="AA536" s="73"/>
      <c r="AB536" s="73"/>
      <c r="AC536" s="73"/>
      <c r="AD536" s="73"/>
      <c r="AE536" s="73"/>
      <c r="AF536" s="73"/>
      <c r="AG536" s="73"/>
      <c r="AH536" s="73"/>
      <c r="AI536" s="88">
        <f>SUM(Z526:AI535)</f>
        <v>0.27651787661416505</v>
      </c>
      <c r="AJ536" s="91">
        <f>SUM(AJ526:AJ535)</f>
        <v>3.0752912319736453E-5</v>
      </c>
      <c r="AK536" s="70"/>
      <c r="AL536" s="73"/>
      <c r="AM536" s="74"/>
      <c r="AN536" s="75"/>
      <c r="AO536" s="74"/>
      <c r="AP536" s="74"/>
      <c r="AQ536" s="76"/>
      <c r="AR536" s="73"/>
      <c r="AS536" s="76"/>
      <c r="AT536" s="73"/>
      <c r="AU536" s="73"/>
      <c r="AV536" s="80"/>
      <c r="AW536" s="70"/>
      <c r="AX536" s="73"/>
      <c r="AY536" s="73"/>
      <c r="AZ536" s="80"/>
    </row>
    <row r="537" spans="16:52" x14ac:dyDescent="0.25">
      <c r="P537" s="92">
        <f>P525+1</f>
        <v>42</v>
      </c>
      <c r="Q537" s="55"/>
      <c r="R537" s="55"/>
      <c r="S537" s="55"/>
      <c r="T537" s="55" t="s">
        <v>560</v>
      </c>
      <c r="U537" s="56"/>
      <c r="V537" s="56"/>
      <c r="W537" s="57"/>
      <c r="X537" s="57"/>
      <c r="Y537" s="57"/>
      <c r="Z537" s="54">
        <v>1</v>
      </c>
      <c r="AA537" s="55">
        <v>2</v>
      </c>
      <c r="AB537" s="55">
        <v>3</v>
      </c>
      <c r="AC537" s="55">
        <v>4</v>
      </c>
      <c r="AD537" s="55">
        <v>5</v>
      </c>
      <c r="AE537" s="55">
        <v>6</v>
      </c>
      <c r="AF537" s="55">
        <v>7</v>
      </c>
      <c r="AG537" s="55">
        <v>8</v>
      </c>
      <c r="AH537" s="55">
        <v>9</v>
      </c>
      <c r="AI537" s="58">
        <v>10</v>
      </c>
      <c r="AJ537" s="90"/>
      <c r="AK537" s="54"/>
      <c r="AL537" s="55"/>
      <c r="AM537" s="55"/>
      <c r="AN537" s="55"/>
      <c r="AO537" s="55"/>
      <c r="AP537" s="55"/>
      <c r="AQ537" s="55"/>
      <c r="AR537" s="55"/>
      <c r="AS537" s="55"/>
      <c r="AT537" s="55"/>
      <c r="AU537" s="55"/>
      <c r="AV537" s="58"/>
      <c r="AW537" s="54"/>
      <c r="AX537" s="55" t="s">
        <v>565</v>
      </c>
      <c r="AY537" s="55" t="s">
        <v>577</v>
      </c>
      <c r="AZ537" s="58" t="s">
        <v>590</v>
      </c>
    </row>
    <row r="538" spans="16:52" x14ac:dyDescent="0.25">
      <c r="P538" s="78">
        <v>1</v>
      </c>
      <c r="Q538" s="60"/>
      <c r="R538" s="60"/>
      <c r="S538" s="60">
        <f>$Z$7*$BJ$34/AZ538</f>
        <v>0.19915684959312394</v>
      </c>
      <c r="T538" s="61">
        <f>S538/S548</f>
        <v>0.19916184967540165</v>
      </c>
      <c r="U538" s="62"/>
      <c r="V538" s="62"/>
      <c r="W538" s="60"/>
      <c r="X538" s="63"/>
      <c r="Y538" s="61"/>
      <c r="Z538" s="86">
        <f>SQRT($W$34*VLOOKUP(Z537,$P$34:$W$43,8))*(1-$Q$20)*T526*VLOOKUP(Z537,P526:T535,5)</f>
        <v>8.1465190158656973E-3</v>
      </c>
      <c r="AA538" s="60">
        <f>SQRT($W$34*VLOOKUP(AA537,$P$34:$W$43,8))*(1-$R$20)*T526*VLOOKUP(AA537,P526:T535,5)</f>
        <v>5.252562453490906E-3</v>
      </c>
      <c r="AB538" s="60">
        <f>SQRT($W$34*VLOOKUP(AB537,$P$34:$W$43,8))*(1-$S$20)*T526*VLOOKUP(AB537,P526:T535,5)</f>
        <v>3.1690972601527718E-3</v>
      </c>
      <c r="AC538" s="60">
        <f>SQRT($W$34*VLOOKUP(AC537,$P$34:$W$43,8))*(1-$T$20)*T526*VLOOKUP(AC537,P526:T535,5)</f>
        <v>2.1909876952244693E-3</v>
      </c>
      <c r="AD538" s="60">
        <f>SQRT($W$34*VLOOKUP(AD537,$P$34:$W$43,8))*(1-$U$20)*T526*VLOOKUP(AD537,P526:T535,5)</f>
        <v>2.1246816906190387E-3</v>
      </c>
      <c r="AE538" s="60">
        <f>SQRT($W$34*VLOOKUP(AE537,$P$34:$W$43,8))*(1-$V$20)*T526*VLOOKUP(AE537,P526:T535,5)</f>
        <v>1.270708690184997E-3</v>
      </c>
      <c r="AF538" s="60">
        <f>SQRT($W$34*VLOOKUP(AF537,$P$34:$W$43,8))*(1-$W$20)*T526*VLOOKUP(AF537,P526:T535,5)</f>
        <v>1.0202200380864748E-2</v>
      </c>
      <c r="AG538" s="60">
        <f>SQRT($W$34*VLOOKUP(AG537,$P$34:$W$43,8))*(1-$X$20)*T526*VLOOKUP(AG537,P526:T535,5)</f>
        <v>5.8454755867932652E-3</v>
      </c>
      <c r="AH538" s="60">
        <f>SQRT($W$34*VLOOKUP(AH537,$P$34:$W$43,8))*(1-$Y$20)*T526*VLOOKUP(AH537,P526:T535,5)</f>
        <v>3.4135281607787548E-3</v>
      </c>
      <c r="AI538" s="87">
        <f>SQRT($W$34*VLOOKUP(AI537,$P$34:$W$43,8))*(1-$Z$20)*T526*VLOOKUP(AI537,P526:T535,5)</f>
        <v>5.498528969002445E-3</v>
      </c>
      <c r="AJ538" s="89">
        <f>$X$34*T526</f>
        <v>5.3379038868554458E-6</v>
      </c>
      <c r="AK538" s="59" t="s">
        <v>69</v>
      </c>
      <c r="AL538" s="60">
        <f>$Q$44*AI548*100000/($T$3*$AE$9)^2</f>
        <v>0.40073949360934819</v>
      </c>
      <c r="AM538" s="65" t="s">
        <v>583</v>
      </c>
      <c r="AN538" s="66" t="s">
        <v>573</v>
      </c>
      <c r="AO538" s="61">
        <f>(AL545+SQRT(AL547))^(1/3)+(AL545-SQRT(AL547))^(1/3)-AL541/3</f>
        <v>0.74780442858811635</v>
      </c>
      <c r="AP538" s="63">
        <f>AO538^3+AL541*AO538^2+AL542*AO538+AL543</f>
        <v>0</v>
      </c>
      <c r="AQ538" s="65" t="s">
        <v>573</v>
      </c>
      <c r="AR538" s="61">
        <f>IF(AL547&gt;=0,AO538,AO545)</f>
        <v>0.74780442858811635</v>
      </c>
      <c r="AS538" s="61">
        <f>IF(AR538&lt;AR539,AR539,AR538)</f>
        <v>0.74780442858811635</v>
      </c>
      <c r="AT538" s="61">
        <f>AS538</f>
        <v>0.74780442858811635</v>
      </c>
      <c r="AU538" s="67">
        <f>IF(AT538&lt;AT539,AT539,AT538)</f>
        <v>0.74780442858811635</v>
      </c>
      <c r="AV538" s="81"/>
      <c r="AW538" s="59">
        <v>1</v>
      </c>
      <c r="AX538" s="61">
        <f>AX526</f>
        <v>9.4673405543509462E-2</v>
      </c>
      <c r="AY538" s="61">
        <f>SUMPRODUCT(T526:T535,$AX$34:$AX$43)</f>
        <v>0.3428352194892812</v>
      </c>
      <c r="AZ538" s="68">
        <f>IF($AA$7,EXP((AX538/AL539)*(AU543-1)-LN(AU543-AL539)-AL538*(2*AY538/AL538-AX538/AL539)*LN((AU543+2.41421536*AL539)/(AU543-0.41421536*AL539))/(AL539*2.82842713)      ),1)</f>
        <v>0.844234992806699</v>
      </c>
    </row>
    <row r="539" spans="16:52" x14ac:dyDescent="0.25">
      <c r="P539" s="78">
        <v>2</v>
      </c>
      <c r="Q539" s="60"/>
      <c r="R539" s="60"/>
      <c r="S539" s="60">
        <f>$Z$8*$BJ$35/AZ539</f>
        <v>7.3921926708096677E-2</v>
      </c>
      <c r="T539" s="61">
        <f>S539/S548</f>
        <v>7.3923782610700192E-2</v>
      </c>
      <c r="U539" s="62"/>
      <c r="V539" s="62"/>
      <c r="W539" s="60"/>
      <c r="X539" s="63"/>
      <c r="Y539" s="61"/>
      <c r="Z539" s="86">
        <f>SQRT($W$35*VLOOKUP(Z537,$P$34:$W$43,8))*(1-$Q$21)*T527*VLOOKUP(Z537,P526:T535,5)</f>
        <v>5.2525624534909051E-3</v>
      </c>
      <c r="AA539" s="60">
        <f>SQRT($W$35*VLOOKUP(AA537,$P$34:$W$43,8))*(1-$R$21)*T527*VLOOKUP(AA537,P526:T535,5)</f>
        <v>3.3691083161022125E-3</v>
      </c>
      <c r="AB539" s="60">
        <f>SQRT($W$35*VLOOKUP(AB537,$P$34:$W$43,8))*(1-$S$21)*T527*VLOOKUP(AB537,P526:T535,5)</f>
        <v>2.0646769777879974E-3</v>
      </c>
      <c r="AC539" s="60">
        <f>SQRT($W$35*VLOOKUP(AC537,$P$34:$W$43,8))*(1-$T$21)*T527*VLOOKUP(AC537,P526:T535,5)</f>
        <v>1.2909062095098221E-3</v>
      </c>
      <c r="AD539" s="60">
        <f>SQRT($W$35*VLOOKUP(AD537,$P$34:$W$43,8))*(1-$U$21)*T527*VLOOKUP(AD537,P526:T535,5)</f>
        <v>1.4116535276611363E-3</v>
      </c>
      <c r="AE539" s="60">
        <f>SQRT($W$35*VLOOKUP(AE537,$P$34:$W$43,8))*(1-$V$21)*T527*VLOOKUP(AE537,P526:T535,5)</f>
        <v>8.2989301265913324E-4</v>
      </c>
      <c r="AF539" s="60">
        <f>SQRT($W$35*VLOOKUP(AF537,$P$34:$W$43,8))*(1-$W$21)*T527*VLOOKUP(AF537,P526:T535,5)</f>
        <v>6.4227893355569164E-3</v>
      </c>
      <c r="AG539" s="60">
        <f>SQRT($W$35*VLOOKUP(AG537,$P$34:$W$43,8))*(1-$X$21)*T527*VLOOKUP(AG537,P526:T535,5)</f>
        <v>3.5923386443577421E-3</v>
      </c>
      <c r="AH539" s="60">
        <f>SQRT($W$35*VLOOKUP(AH537,$P$34:$W$43,8))*(1-$Y$21)*T527*VLOOKUP(AH537,P526:T535,5)</f>
        <v>2.1968818292352216E-3</v>
      </c>
      <c r="AI539" s="87">
        <f>SQRT($W$35*VLOOKUP(AI537,$P$34:$W$43,8))*(1-$Z$21)*T527*VLOOKUP(AI537,P526:T535,5)</f>
        <v>3.581579640737579E-3</v>
      </c>
      <c r="AJ539" s="89">
        <f>$X$35*T527</f>
        <v>2.9902240553849247E-6</v>
      </c>
      <c r="AK539" s="59" t="s">
        <v>65</v>
      </c>
      <c r="AL539" s="60">
        <f>AJ548*$Q$44*100000/($T$3*$AE$9)</f>
        <v>0.10862996784093619</v>
      </c>
      <c r="AM539" s="61"/>
      <c r="AN539" s="66" t="s">
        <v>574</v>
      </c>
      <c r="AO539" s="66" t="e">
        <f>1/0</f>
        <v>#DIV/0!</v>
      </c>
      <c r="AP539" s="61"/>
      <c r="AQ539" s="65" t="s">
        <v>574</v>
      </c>
      <c r="AR539" s="66">
        <f>IF(AL547&gt;=0,0,AO546)</f>
        <v>0</v>
      </c>
      <c r="AS539" s="61">
        <f>IF(AR538&lt;AR539,AR538,AR539)</f>
        <v>0</v>
      </c>
      <c r="AT539" s="61">
        <f>IF(AS539&lt;AS540,AS540,AS539)</f>
        <v>0</v>
      </c>
      <c r="AU539" s="67">
        <f>IF(AT538&lt;AT539,AT538,AT539)</f>
        <v>0</v>
      </c>
      <c r="AV539" s="81"/>
      <c r="AW539" s="59">
        <v>2</v>
      </c>
      <c r="AX539" s="61">
        <f t="shared" ref="AX539:AX547" si="80">AX527</f>
        <v>0.14288378647094405</v>
      </c>
      <c r="AY539" s="61">
        <f>SUMPRODUCT(T526:T535,$AY$34:$AY$43)</f>
        <v>0.58837651708642102</v>
      </c>
      <c r="AZ539" s="68">
        <f>IF($AA$8,EXP((AX539/AL539)*(AU543-1)-LN(AU543-AL539)-AL538*(2*AY539/AL538-AX539/AL539)*LN((AU543+2.41421536*AL539)/(AU543-0.41421536*AL539))/(AL539*2.82842713)      ),1)</f>
        <v>0.52152857782629369</v>
      </c>
    </row>
    <row r="540" spans="16:52" x14ac:dyDescent="0.25">
      <c r="P540" s="78">
        <v>3</v>
      </c>
      <c r="Q540" s="60"/>
      <c r="R540" s="60"/>
      <c r="S540" s="60">
        <f>$Z$9*$BJ$36/AZ540</f>
        <v>3.3102124264394808E-2</v>
      </c>
      <c r="T540" s="61">
        <f>S540/S548</f>
        <v>3.3102955334705607E-2</v>
      </c>
      <c r="U540" s="62"/>
      <c r="V540" s="62"/>
      <c r="W540" s="60"/>
      <c r="X540" s="63"/>
      <c r="Y540" s="61"/>
      <c r="Z540" s="86">
        <f>SQRT($W$36*VLOOKUP(Z537,$P$34:$W$43,8))*(1-$Q$22)*T528*VLOOKUP(Z537,P526:T535,5)</f>
        <v>3.1690972601527713E-3</v>
      </c>
      <c r="AA540" s="60">
        <f>SQRT($W$36*VLOOKUP(AA537,$P$34:$W$43,8))*(1-$R$22)*T528*VLOOKUP(AA537,P526:T535,5)</f>
        <v>2.0646769777879974E-3</v>
      </c>
      <c r="AB540" s="60">
        <f>SQRT($W$36*VLOOKUP(AB537,$P$34:$W$43,8))*(1-$S$22)*T528*VLOOKUP(AB537,P526:T535,5)</f>
        <v>1.2680758464962321E-3</v>
      </c>
      <c r="AC540" s="60">
        <f>SQRT($W$36*VLOOKUP(AC537,$P$34:$W$43,8))*(1-$T$22)*T528*VLOOKUP(AC537,P526:T535,5)</f>
        <v>8.7318415444469894E-4</v>
      </c>
      <c r="AD540" s="60">
        <f>SQRT($W$36*VLOOKUP(AD537,$P$34:$W$43,8))*(1-$U$22)*T528*VLOOKUP(AD537,P526:T535,5)</f>
        <v>8.6699687389717563E-4</v>
      </c>
      <c r="AE540" s="60">
        <f>SQRT($W$36*VLOOKUP(AE537,$P$34:$W$43,8))*(1-$V$22)*T528*VLOOKUP(AE537,P526:T535,5)</f>
        <v>4.9944162745725574E-4</v>
      </c>
      <c r="AF540" s="60">
        <f>SQRT($W$36*VLOOKUP(AF537,$P$34:$W$43,8))*(1-$W$22)*T528*VLOOKUP(AF537,P526:T535,5)</f>
        <v>3.8003852749464934E-3</v>
      </c>
      <c r="AG540" s="60">
        <f>SQRT($W$36*VLOOKUP(AG537,$P$34:$W$43,8))*(1-$X$22)*T528*VLOOKUP(AG537,P526:T535,5)</f>
        <v>2.2244737190104192E-3</v>
      </c>
      <c r="AH540" s="60">
        <f>SQRT($W$36*VLOOKUP(AH537,$P$34:$W$43,8))*(1-$Y$22)*T528*VLOOKUP(AH537,P526:T535,5)</f>
        <v>1.3411725673766414E-3</v>
      </c>
      <c r="AI540" s="87">
        <f>SQRT($W$36*VLOOKUP(AI537,$P$34:$W$43,8))*(1-$Z$22)*T528*VLOOKUP(AI537,P526:T535,5)</f>
        <v>2.2170335481963739E-3</v>
      </c>
      <c r="AJ540" s="89">
        <f>$X$36*T528</f>
        <v>1.8651647845719443E-6</v>
      </c>
      <c r="AK540" s="82"/>
      <c r="AL540" s="65"/>
      <c r="AM540" s="61"/>
      <c r="AN540" s="66" t="s">
        <v>575</v>
      </c>
      <c r="AO540" s="66" t="e">
        <f>1/0</f>
        <v>#DIV/0!</v>
      </c>
      <c r="AP540" s="61"/>
      <c r="AQ540" s="65" t="s">
        <v>575</v>
      </c>
      <c r="AR540" s="66">
        <f>IF(AL547&gt;=0,0,AO547)</f>
        <v>0</v>
      </c>
      <c r="AS540" s="61">
        <f>AR540</f>
        <v>0</v>
      </c>
      <c r="AT540" s="61">
        <f>IF(AS539&lt;AS540,AS539,AS540)</f>
        <v>0</v>
      </c>
      <c r="AU540" s="67">
        <f>AT540</f>
        <v>0</v>
      </c>
      <c r="AV540" s="81"/>
      <c r="AW540" s="59">
        <v>3</v>
      </c>
      <c r="AX540" s="61">
        <f t="shared" si="80"/>
        <v>0.1990278447156619</v>
      </c>
      <c r="AY540" s="61">
        <f>SUMPRODUCT(T526:T535,$AZ$34:$AZ$43)</f>
        <v>0.80224162904041085</v>
      </c>
      <c r="AZ540" s="68">
        <f>IF($AA$9,EXP((AX540/AL539)*(AU543-1)-LN(AU543-AL539)-AL538*(2*AY540/AL538-AX540/AL539)*LN((AU543+2.41421536*AL539)/(AU543-0.41421536*AL539))/(AL539*2.82842713)      ),1)</f>
        <v>0.35283743303559834</v>
      </c>
    </row>
    <row r="541" spans="16:52" x14ac:dyDescent="0.25">
      <c r="P541" s="78">
        <v>4</v>
      </c>
      <c r="Q541" s="60"/>
      <c r="R541" s="60"/>
      <c r="S541" s="60">
        <f>$Z$10*$BJ$37/AZ541</f>
        <v>1.8033677980017364E-2</v>
      </c>
      <c r="T541" s="61">
        <f>S541/S548</f>
        <v>1.8034130738101527E-2</v>
      </c>
      <c r="U541" s="62"/>
      <c r="V541" s="62"/>
      <c r="W541" s="60"/>
      <c r="X541" s="63"/>
      <c r="Y541" s="61"/>
      <c r="Z541" s="86">
        <f>SQRT($W$37*VLOOKUP(Z537,$P$34:$W$43,8))*(1-$Q$23)*T529*VLOOKUP(Z537,P526:T535,5)</f>
        <v>2.1909876952244697E-3</v>
      </c>
      <c r="AA541" s="60">
        <f>SQRT($W$37*VLOOKUP(AA537,$P$34:$W$43,8))*(1-$R$23)*T529*VLOOKUP(AA537,P526:T535,5)</f>
        <v>1.2909062095098221E-3</v>
      </c>
      <c r="AB541" s="60">
        <f>SQRT($W$37*VLOOKUP(AB537,$P$34:$W$43,8))*(1-$S$23)*T529*VLOOKUP(AB537,P526:T535,5)</f>
        <v>8.7318415444469905E-4</v>
      </c>
      <c r="AC541" s="60">
        <f>SQRT($W$37*VLOOKUP(AC537,$P$34:$W$43,8))*(1-$T$23)*T529*VLOOKUP(AC537,P526:T535,5)</f>
        <v>6.0525382827426573E-4</v>
      </c>
      <c r="AD541" s="60">
        <f>SQRT($W$37*VLOOKUP(AD537,$P$34:$W$43,8))*(1-$U$23)*T529*VLOOKUP(AD537,P526:T535,5)</f>
        <v>5.9458372556813203E-4</v>
      </c>
      <c r="AE541" s="60">
        <f>SQRT($W$37*VLOOKUP(AE537,$P$34:$W$43,8))*(1-$V$23)*T529*VLOOKUP(AE537,P526:T535,5)</f>
        <v>3.2828055403575257E-4</v>
      </c>
      <c r="AF541" s="60">
        <f>SQRT($W$37*VLOOKUP(AF537,$P$34:$W$43,8))*(1-$W$23)*T529*VLOOKUP(AF537,P526:T535,5)</f>
        <v>2.6404956442165309E-3</v>
      </c>
      <c r="AG541" s="60">
        <f>SQRT($W$37*VLOOKUP(AG537,$P$34:$W$43,8))*(1-$X$23)*T529*VLOOKUP(AG537,P526:T535,5)</f>
        <v>1.5206795537059399E-3</v>
      </c>
      <c r="AH541" s="60">
        <f>SQRT($W$37*VLOOKUP(AH537,$P$34:$W$43,8))*(1-$Y$23)*T529*VLOOKUP(AH537,P526:T535,5)</f>
        <v>1.0157591685626762E-3</v>
      </c>
      <c r="AI541" s="87">
        <f>SQRT($W$37*VLOOKUP(AI537,$P$34:$W$43,8))*(1-$Z$23)*T529*VLOOKUP(AI537,P526:T535,5)</f>
        <v>1.3904603227096876E-3</v>
      </c>
      <c r="AJ541" s="89">
        <f>$X$37*T529</f>
        <v>1.3054335112633446E-6</v>
      </c>
      <c r="AK541" s="59" t="s">
        <v>570</v>
      </c>
      <c r="AL541" s="60">
        <f>AL539-1</f>
        <v>-0.89137003215906385</v>
      </c>
      <c r="AM541" s="61"/>
      <c r="AN541" s="66"/>
      <c r="AO541" s="61"/>
      <c r="AP541" s="61"/>
      <c r="AQ541" s="50"/>
      <c r="AR541" s="65"/>
      <c r="AS541" s="65"/>
      <c r="AT541" s="65"/>
      <c r="AU541" s="65"/>
      <c r="AV541" s="81"/>
      <c r="AW541" s="59">
        <v>4</v>
      </c>
      <c r="AX541" s="61">
        <f t="shared" si="80"/>
        <v>0.25569541720662459</v>
      </c>
      <c r="AY541" s="61">
        <f>SUMPRODUCT(T526:T535,$BA$34:$BA$43)</f>
        <v>1.000538212554448</v>
      </c>
      <c r="AZ541" s="68">
        <f>IF($AA$10,EXP((AX541/AL539)*(AU543-1)-LN(AU543-AL539)-AL538*(2*AY541/AL538-AX541/AL539)*LN((AU543+2.41421536*AL539)/(AU543-0.41421536*AL539))/(AL539*2.82842713)      ),1)</f>
        <v>0.24791088876654585</v>
      </c>
    </row>
    <row r="542" spans="16:52" x14ac:dyDescent="0.25">
      <c r="P542" s="78">
        <v>5</v>
      </c>
      <c r="Q542" s="60"/>
      <c r="R542" s="60"/>
      <c r="S542" s="60">
        <f>$Z$11*$BJ$38/AZ542</f>
        <v>1.8327382759167003E-2</v>
      </c>
      <c r="T542" s="61">
        <f>S542/S548</f>
        <v>1.8327842891077695E-2</v>
      </c>
      <c r="U542" s="62"/>
      <c r="V542" s="62"/>
      <c r="W542" s="60"/>
      <c r="X542" s="63"/>
      <c r="Y542" s="61"/>
      <c r="Z542" s="86">
        <f>SQRT($W$38*VLOOKUP(Z537,$P$34:$W$43,8))*(1-$Q$24)*T530*VLOOKUP(Z537,P526:T535,5)</f>
        <v>2.1246816906190387E-3</v>
      </c>
      <c r="AA542" s="60">
        <f>SQRT($W$38*VLOOKUP(AA537,$P$34:$W$43,8))*(1-$R$24)*T530*VLOOKUP(AA537,P526:T535,5)</f>
        <v>1.4116535276611363E-3</v>
      </c>
      <c r="AB542" s="60">
        <f>SQRT($W$38*VLOOKUP(AB537,$P$34:$W$43,8))*(1-$S$24)*T530*VLOOKUP(AB537,P526:T535,5)</f>
        <v>8.6699687389717552E-4</v>
      </c>
      <c r="AC542" s="60">
        <f>SQRT($W$38*VLOOKUP(AC537,$P$34:$W$43,8))*(1-$T$24)*T530*VLOOKUP(AC537,P526:T535,5)</f>
        <v>5.9458372556813203E-4</v>
      </c>
      <c r="AD542" s="60">
        <f>SQRT($W$38*VLOOKUP(AD537,$P$34:$W$43,8))*(1-$U$24)*T530*VLOOKUP(AD537,P526:T535,5)</f>
        <v>5.8363472640257153E-4</v>
      </c>
      <c r="AE542" s="60">
        <f>SQRT($W$38*VLOOKUP(AE537,$P$34:$W$43,8))*(1-$V$24)*T530*VLOOKUP(AE537,P526:T535,5)</f>
        <v>3.4812559981228021E-4</v>
      </c>
      <c r="AF542" s="60">
        <f>SQRT($W$38*VLOOKUP(AF537,$P$34:$W$43,8))*(1-$W$24)*T530*VLOOKUP(AF537,P526:T535,5)</f>
        <v>2.5272405867486866E-3</v>
      </c>
      <c r="AG542" s="60">
        <f>SQRT($W$38*VLOOKUP(AG537,$P$34:$W$43,8))*(1-$X$24)*T530*VLOOKUP(AG537,P526:T535,5)</f>
        <v>1.5161891066264176E-3</v>
      </c>
      <c r="AH542" s="60">
        <f>SQRT($W$38*VLOOKUP(AH537,$P$34:$W$43,8))*(1-$Y$24)*T530*VLOOKUP(AH537,P526:T535,5)</f>
        <v>9.5017394656377713E-4</v>
      </c>
      <c r="AI542" s="87">
        <f>SQRT($W$38*VLOOKUP(AI537,$P$34:$W$43,8))*(1-$Z$24)*T530*VLOOKUP(AI537,P526:T535,5)</f>
        <v>1.5040774911427412E-3</v>
      </c>
      <c r="AJ542" s="89">
        <f>$X$38*T530</f>
        <v>1.3263953863546488E-6</v>
      </c>
      <c r="AK542" s="59" t="s">
        <v>571</v>
      </c>
      <c r="AL542" s="60">
        <f>AL538-3*AL539*AL539-2*AL539</f>
        <v>0.1480781481881073</v>
      </c>
      <c r="AM542" s="61" t="s">
        <v>584</v>
      </c>
      <c r="AN542" s="66" t="s">
        <v>585</v>
      </c>
      <c r="AO542" s="61">
        <f>AL545^2/AL546^3</f>
        <v>6.4199987518780706</v>
      </c>
      <c r="AP542" s="61"/>
      <c r="AQ542" s="50"/>
      <c r="AR542" s="65"/>
      <c r="AS542" s="65"/>
      <c r="AT542" s="65"/>
      <c r="AU542" s="65"/>
      <c r="AV542" s="81"/>
      <c r="AW542" s="59">
        <v>5</v>
      </c>
      <c r="AX542" s="61">
        <f t="shared" si="80"/>
        <v>0.25563778751671645</v>
      </c>
      <c r="AY542" s="61">
        <f>SUMPRODUCT(T526:T535,$BB$34:$BB$43)</f>
        <v>0.98266697900620792</v>
      </c>
      <c r="AZ542" s="68">
        <f>IF($AA$11,EXP((AX542/AL539)*(AU543-1)-LN(AU543-AL539)-AL538*(2*AY542/AL538-AX542/AL539)*LN((AU543+2.41421536*AL539)/(AU543-0.41421536*AL539))/(AL539*2.82842713)      ),1)</f>
        <v>0.25856387567650529</v>
      </c>
    </row>
    <row r="543" spans="16:52" x14ac:dyDescent="0.25">
      <c r="P543" s="78">
        <v>6</v>
      </c>
      <c r="Q543" s="60"/>
      <c r="R543" s="60"/>
      <c r="S543" s="60">
        <f>$Z$12*$BJ$39/AZ543</f>
        <v>8.6700383275830871E-3</v>
      </c>
      <c r="T543" s="61">
        <f>S543/S548</f>
        <v>8.6702559997599536E-3</v>
      </c>
      <c r="U543" s="62"/>
      <c r="V543" s="62"/>
      <c r="W543" s="60"/>
      <c r="X543" s="63"/>
      <c r="Y543" s="61"/>
      <c r="Z543" s="86">
        <f>SQRT($W$39*VLOOKUP(Z537,$P$34:$W$43,8))*(1-$Q$25)*T531*VLOOKUP(Z537,P526:T535,5)</f>
        <v>1.270708690184997E-3</v>
      </c>
      <c r="AA543" s="60">
        <f>SQRT($W$39*VLOOKUP(AA537,$P$34:$W$43,8))*(1-$R$25)*T531*VLOOKUP(AA537,P526:T535,5)</f>
        <v>8.2989301265913324E-4</v>
      </c>
      <c r="AB543" s="60">
        <f>SQRT($W$39*VLOOKUP(AB537,$P$34:$W$43,8))*(1-$S$25)*T531*VLOOKUP(AB537,P526:T535,5)</f>
        <v>4.9944162745725574E-4</v>
      </c>
      <c r="AC543" s="60">
        <f>SQRT($W$39*VLOOKUP(AC537,$P$34:$W$43,8))*(1-$T$25)*T531*VLOOKUP(AC537,P526:T535,5)</f>
        <v>3.2828055403575257E-4</v>
      </c>
      <c r="AD543" s="60">
        <f>SQRT($W$39*VLOOKUP(AD537,$P$34:$W$43,8))*(1-$U$25)*T531*VLOOKUP(AD537,P526:T535,5)</f>
        <v>3.4812559981228027E-4</v>
      </c>
      <c r="AE543" s="60">
        <f>SQRT($W$39*VLOOKUP(AE537,$P$34:$W$43,8))*(1-$V$25)*T531*VLOOKUP(AE537,P526:T535,5)</f>
        <v>2.0764945566495663E-4</v>
      </c>
      <c r="AF543" s="60">
        <f>SQRT($W$39*VLOOKUP(AF537,$P$34:$W$43,8))*(1-$W$25)*T531*VLOOKUP(AF537,P526:T535,5)</f>
        <v>1.6642917050015533E-3</v>
      </c>
      <c r="AG543" s="60">
        <f>SQRT($W$39*VLOOKUP(AG537,$P$34:$W$43,8))*(1-$X$25)*T531*VLOOKUP(AG537,P526:T535,5)</f>
        <v>9.0211335575081744E-4</v>
      </c>
      <c r="AH543" s="60">
        <f>SQRT($W$39*VLOOKUP(AH537,$P$34:$W$43,8))*(1-$Y$25)*T531*VLOOKUP(AH537,P526:T535,5)</f>
        <v>5.5747701754972959E-4</v>
      </c>
      <c r="AI543" s="87">
        <f>SQRT($W$39*VLOOKUP(AI537,$P$34:$W$43,8))*(1-$Z$25)*T531*VLOOKUP(AI537,P526:T535,5)</f>
        <v>8.9714997254472701E-4</v>
      </c>
      <c r="AJ543" s="89">
        <f>$X$39*T531</f>
        <v>7.8057265080740344E-7</v>
      </c>
      <c r="AK543" s="59" t="s">
        <v>572</v>
      </c>
      <c r="AL543" s="60">
        <f>-1*AL538*AL539+AL539^2+AL539^3</f>
        <v>-3.044996372308325E-2</v>
      </c>
      <c r="AM543" s="61"/>
      <c r="AN543" s="66" t="s">
        <v>586</v>
      </c>
      <c r="AO543" s="61" t="e">
        <f>SQRT(1-AO542)/SQRT(AO542)*AL545/ABS(AL545)</f>
        <v>#NUM!</v>
      </c>
      <c r="AP543" s="61"/>
      <c r="AQ543" s="50"/>
      <c r="AR543" s="65"/>
      <c r="AS543" s="65"/>
      <c r="AT543" s="65" t="s">
        <v>589</v>
      </c>
      <c r="AU543" s="61">
        <f>AU538</f>
        <v>0.74780442858811635</v>
      </c>
      <c r="AV543" s="81"/>
      <c r="AW543" s="59">
        <v>6</v>
      </c>
      <c r="AX543" s="61">
        <f t="shared" si="80"/>
        <v>0.31801295394703216</v>
      </c>
      <c r="AY543" s="61">
        <f>SUMPRODUCT(T526:T535,$BC$34:$BC$43)</f>
        <v>1.2544844652441476</v>
      </c>
      <c r="AZ543" s="68">
        <f>IF($AA$12,EXP((AX543/AL539)*(AU543-1)-LN(AU543-AL539)-AL538*(2*AY543/AL538-AX543/AL539)*LN((AU543+2.41421536*AL539)/(AU543-0.41421536*AL539))/(AL539*2.82842713)      ),1)</f>
        <v>0.15450696410758405</v>
      </c>
    </row>
    <row r="544" spans="16:52" x14ac:dyDescent="0.25">
      <c r="P544" s="78">
        <v>7</v>
      </c>
      <c r="Q544" s="60"/>
      <c r="R544" s="60"/>
      <c r="S544" s="60">
        <f>$Z$13*$BJ$40/AZ544</f>
        <v>0.39262016141619976</v>
      </c>
      <c r="T544" s="61">
        <f>S544/S548</f>
        <v>0.39263001863735475</v>
      </c>
      <c r="U544" s="62"/>
      <c r="V544" s="62"/>
      <c r="W544" s="60"/>
      <c r="X544" s="63"/>
      <c r="Y544" s="61"/>
      <c r="Z544" s="86">
        <f>SQRT($W$40*VLOOKUP(Z537,$P$34:$W$43,8))*(1-$Q$26)*T532*VLOOKUP(Z537,P526:T535,5)</f>
        <v>1.0202200380864748E-2</v>
      </c>
      <c r="AA544" s="60">
        <f>SQRT($W$40*VLOOKUP(AA537,$P$34:$W$43,8))*(1-$R$26)*T532*VLOOKUP(AA537,P526:T535,5)</f>
        <v>6.4227893355569173E-3</v>
      </c>
      <c r="AB544" s="60">
        <f>SQRT($W$40*VLOOKUP(AB537,$P$34:$W$43,8))*(1-$S$26)*T532*VLOOKUP(AB537,P526:T535,5)</f>
        <v>3.800385274946493E-3</v>
      </c>
      <c r="AC544" s="60">
        <f>SQRT($W$40*VLOOKUP(AC537,$P$34:$W$43,8))*(1-$T$26)*T532*VLOOKUP(AC537,P526:T535,5)</f>
        <v>2.6404956442165305E-3</v>
      </c>
      <c r="AD544" s="60">
        <f>SQRT($W$40*VLOOKUP(AD537,$P$34:$W$43,8))*(1-$U$26)*T532*VLOOKUP(AD537,P526:T535,5)</f>
        <v>2.5272405867486866E-3</v>
      </c>
      <c r="AE544" s="60">
        <f>SQRT($W$40*VLOOKUP(AE537,$P$34:$W$43,8))*(1-$V$26)*T532*VLOOKUP(AE537,P526:T535,5)</f>
        <v>1.6642917050015535E-3</v>
      </c>
      <c r="AF544" s="60">
        <f>SQRT($W$40*VLOOKUP(AF537,$P$34:$W$43,8))*(1-$W$26)*T532*VLOOKUP(AF537,P526:T535,5)</f>
        <v>1.3609987021540036E-2</v>
      </c>
      <c r="AG544" s="60">
        <f>SQRT($W$40*VLOOKUP(AG537,$P$34:$W$43,8))*(1-$X$26)*T532*VLOOKUP(AG537,P526:T535,5)</f>
        <v>8.4615504084143943E-3</v>
      </c>
      <c r="AH544" s="60">
        <f>SQRT($W$40*VLOOKUP(AH537,$P$34:$W$43,8))*(1-$Y$26)*T532*VLOOKUP(AH537,P526:T535,5)</f>
        <v>3.9656003981799054E-3</v>
      </c>
      <c r="AI544" s="87">
        <f>SQRT($W$40*VLOOKUP(AI537,$P$34:$W$43,8))*(1-$Z$26)*T532*VLOOKUP(AI537,P526:T535,5)</f>
        <v>6.6414777587974943E-3</v>
      </c>
      <c r="AJ544" s="89">
        <f>$X$40*T532</f>
        <v>9.4426872068579069E-6</v>
      </c>
      <c r="AK544" s="82"/>
      <c r="AL544" s="65"/>
      <c r="AM544" s="61"/>
      <c r="AN544" s="66" t="s">
        <v>587</v>
      </c>
      <c r="AO544" s="61" t="e">
        <f>IF(ATAN(AO543)&lt;0,ATAN(AO543)+PI(),ATAN(AO543))</f>
        <v>#NUM!</v>
      </c>
      <c r="AP544" s="61"/>
      <c r="AQ544" s="50"/>
      <c r="AR544" s="65"/>
      <c r="AS544" s="65"/>
      <c r="AT544" s="65"/>
      <c r="AU544" s="65"/>
      <c r="AV544" s="81"/>
      <c r="AW544" s="59">
        <v>7</v>
      </c>
      <c r="AX544" s="61">
        <f t="shared" si="80"/>
        <v>8.4952370925032716E-2</v>
      </c>
      <c r="AY544" s="61">
        <f>SUMPRODUCT(T526:T535,$BD$34:$BD$43)</f>
        <v>0.22122964426611674</v>
      </c>
      <c r="AZ544" s="68">
        <f>IF($AA$13,EXP((AX544/AL539)*(AU543-1)-LN(AU543-AL539)-AL538*(2*AY544/AL538-AX544/AL539)*LN((AU543+2.41421536*AL539)/(AU543-0.41421536*AL539))/(AL539*2.82842713)      ),1)</f>
        <v>1.1029635903067738</v>
      </c>
    </row>
    <row r="545" spans="16:52" x14ac:dyDescent="0.25">
      <c r="P545" s="78">
        <v>8</v>
      </c>
      <c r="Q545" s="60"/>
      <c r="R545" s="60"/>
      <c r="S545" s="60">
        <f>$Z$14*$BJ$41/AZ545</f>
        <v>0.11180146388760531</v>
      </c>
      <c r="T545" s="61">
        <f>S545/S548</f>
        <v>0.11180427080345756</v>
      </c>
      <c r="U545" s="62"/>
      <c r="V545" s="62"/>
      <c r="W545" s="60"/>
      <c r="X545" s="63"/>
      <c r="Y545" s="61"/>
      <c r="Z545" s="86">
        <f>SQRT($W$41*VLOOKUP(Z537,$P$34:$W$43,8))*(1-$Q$27)*T533*VLOOKUP(Z537,P526:T535,5)</f>
        <v>5.8454755867932652E-3</v>
      </c>
      <c r="AA545" s="60">
        <f>SQRT($W$41*VLOOKUP(AA537,$P$34:$W$43,8))*(1-$R$27)*T533*VLOOKUP(AA537,P526:T535,5)</f>
        <v>3.5923386443577421E-3</v>
      </c>
      <c r="AB545" s="60">
        <f>SQRT($W$41*VLOOKUP(AB537,$P$34:$W$43,8))*(1-$S$27)*T533*VLOOKUP(AB537,P526:T535,5)</f>
        <v>2.2244737190104196E-3</v>
      </c>
      <c r="AC545" s="60">
        <f>SQRT($W$41*VLOOKUP(AC537,$P$34:$W$43,8))*(1-$T$27)*T533*VLOOKUP(AC537,P526:T535,5)</f>
        <v>1.5206795537059399E-3</v>
      </c>
      <c r="AD545" s="60">
        <f>SQRT($W$41*VLOOKUP(AD537,$P$34:$W$43,8))*(1-$U$27)*T533*VLOOKUP(AD537,P526:T535,5)</f>
        <v>1.5161891066264178E-3</v>
      </c>
      <c r="AE545" s="60">
        <f>SQRT($W$41*VLOOKUP(AE537,$P$34:$W$43,8))*(1-$V$27)*T533*VLOOKUP(AE537,P526:T535,5)</f>
        <v>9.0211335575081744E-4</v>
      </c>
      <c r="AF545" s="60">
        <f>SQRT($W$41*VLOOKUP(AF537,$P$34:$W$43,8))*(1-$W$27)*T533*VLOOKUP(AF537,P526:T535,5)</f>
        <v>8.4615504084143943E-3</v>
      </c>
      <c r="AG545" s="60">
        <f>SQRT($W$41*VLOOKUP(AG537,$P$34:$W$43,8))*(1-$X$27)*T533*VLOOKUP(AG537,P526:T535,5)</f>
        <v>5.0862801256154697E-3</v>
      </c>
      <c r="AH545" s="60">
        <f>SQRT($W$41*VLOOKUP(AH537,$P$34:$W$43,8))*(1-$Y$27)*T533*VLOOKUP(AH537,P526:T535,5)</f>
        <v>2.6577703083069688E-3</v>
      </c>
      <c r="AI545" s="87">
        <f>SQRT($W$41*VLOOKUP(AI537,$P$34:$W$43,8))*(1-$Z$27)*T533*VLOOKUP(AI537,P526:T535,5)</f>
        <v>4.1950744423929608E-3</v>
      </c>
      <c r="AJ545" s="89">
        <f>$X$41*T533</f>
        <v>2.9825228462923241E-6</v>
      </c>
      <c r="AK545" s="59" t="s">
        <v>582</v>
      </c>
      <c r="AL545" s="61">
        <f>AL541*AL542/6-AL543/2-AL541^3/27</f>
        <v>1.9456971300178452E-2</v>
      </c>
      <c r="AM545" s="61"/>
      <c r="AN545" s="66" t="s">
        <v>573</v>
      </c>
      <c r="AO545" s="61" t="e">
        <f>2*SQRT(AL546)*COS(AO544/3)-AL541/3</f>
        <v>#NUM!</v>
      </c>
      <c r="AP545" s="69" t="e">
        <f>AO545^3+AL541*AO545^2+AL542*AO545+AL543</f>
        <v>#NUM!</v>
      </c>
      <c r="AQ545" s="50"/>
      <c r="AR545" s="65"/>
      <c r="AS545" s="65"/>
      <c r="AT545" s="65"/>
      <c r="AU545" s="65"/>
      <c r="AV545" s="81"/>
      <c r="AW545" s="59">
        <v>8</v>
      </c>
      <c r="AX545" s="61">
        <f t="shared" si="80"/>
        <v>9.4229912225680806E-2</v>
      </c>
      <c r="AY545" s="61">
        <f>SUMPRODUCT(T526:T535,$BE$34:$BE$43)</f>
        <v>0.46666637063677763</v>
      </c>
      <c r="AZ545" s="68">
        <f>IF($AA$14,EXP((AX545/AL539)*(AU543-1)-LN(AU543-AL539)-AL538*(2*AY545/AL538-AX545/AL539)*LN((AU543+2.41421536*AL539)/(AU543-0.41421536*AL539))/(AL539*2.82842713)      ),1)</f>
        <v>0.62966481988848799</v>
      </c>
    </row>
    <row r="546" spans="16:52" x14ac:dyDescent="0.25">
      <c r="P546" s="78">
        <v>9</v>
      </c>
      <c r="Q546" s="60"/>
      <c r="R546" s="60"/>
      <c r="S546" s="60">
        <f>$Z$15*$BJ$42/AZ546</f>
        <v>5.5503225319862799E-2</v>
      </c>
      <c r="T546" s="61">
        <f>S546/S548</f>
        <v>5.5504618797886998E-2</v>
      </c>
      <c r="U546" s="62"/>
      <c r="V546" s="62" t="s">
        <v>592</v>
      </c>
      <c r="W546" s="60"/>
      <c r="X546" s="63"/>
      <c r="Y546" s="61"/>
      <c r="Z546" s="86">
        <f>SQRT($W$42*VLOOKUP(Z537,$P$34:$W$43,8))*(1-$Q$28)*T534*VLOOKUP(Z537,P526:T535,5)</f>
        <v>3.4135281607787548E-3</v>
      </c>
      <c r="AA546" s="60">
        <f>SQRT($W$42*VLOOKUP(AA537,$P$34:$W$43,8))*(1-$R$28)*T534*VLOOKUP(AA537,P526:T535,5)</f>
        <v>2.1968818292352216E-3</v>
      </c>
      <c r="AB546" s="60">
        <f>SQRT($W$42*VLOOKUP(AB537,$P$34:$W$43,8))*(1-$S$28)*T534*VLOOKUP(AB537,P526:T535,5)</f>
        <v>1.3411725673766414E-3</v>
      </c>
      <c r="AC546" s="60">
        <f>SQRT($W$42*VLOOKUP(AC537,$P$34:$W$43,8))*(1-$T$28)*T534*VLOOKUP(AC537,P526:T535,5)</f>
        <v>1.0157591685626762E-3</v>
      </c>
      <c r="AD546" s="60">
        <f>SQRT($W$42*VLOOKUP(AD537,$P$34:$W$43,8))*(1-$U$28)*T534*VLOOKUP(AD537,P526:T535,5)</f>
        <v>9.5017394656377713E-4</v>
      </c>
      <c r="AE546" s="60">
        <f>SQRT($W$42*VLOOKUP(AE537,$P$34:$W$43,8))*(1-$V$28)*T534*VLOOKUP(AE537,P526:T535,5)</f>
        <v>5.5747701754972959E-4</v>
      </c>
      <c r="AF546" s="60">
        <f>SQRT($W$42*VLOOKUP(AF537,$P$34:$W$43,8))*(1-$W$28)*T534*VLOOKUP(AF537,P526:T535,5)</f>
        <v>3.9656003981799054E-3</v>
      </c>
      <c r="AG546" s="60">
        <f>SQRT($W$42*VLOOKUP(AG537,$P$34:$W$43,8))*(1-$X$28)*T534*VLOOKUP(AG537,P526:T535,5)</f>
        <v>2.6577703083069688E-3</v>
      </c>
      <c r="AH546" s="60">
        <f>SQRT($W$42*VLOOKUP(AH537,$P$34:$W$43,8))*(1-$Y$28)*T534*VLOOKUP(AH537,P526:T535,5)</f>
        <v>1.7046842833873044E-3</v>
      </c>
      <c r="AI546" s="87">
        <f>SQRT($W$42*VLOOKUP(AI537,$P$34:$W$43,8))*(1-$Z$28)*T534*VLOOKUP(AI537,P526:T535,5)</f>
        <v>2.5705237939321877E-3</v>
      </c>
      <c r="AJ546" s="89">
        <f>$X$42*T534</f>
        <v>1.4993386260453772E-6</v>
      </c>
      <c r="AK546" s="59" t="s">
        <v>558</v>
      </c>
      <c r="AL546" s="61">
        <f>AL541^2/9-AL542/3</f>
        <v>3.8922898851880952E-2</v>
      </c>
      <c r="AM546" s="61"/>
      <c r="AN546" s="66" t="s">
        <v>574</v>
      </c>
      <c r="AO546" s="61" t="e">
        <f>2*SQRT(AL546)*COS((AO544+2*PI())/3)-AL541/3</f>
        <v>#NUM!</v>
      </c>
      <c r="AP546" s="69" t="e">
        <f>AO546^3+AO546^2*AL541+AO546*AL542+AL543</f>
        <v>#NUM!</v>
      </c>
      <c r="AQ546" s="50"/>
      <c r="AR546" s="65"/>
      <c r="AS546" s="50"/>
      <c r="AT546" s="65"/>
      <c r="AU546" s="65"/>
      <c r="AV546" s="81"/>
      <c r="AW546" s="59">
        <v>9</v>
      </c>
      <c r="AX546" s="61">
        <f t="shared" si="80"/>
        <v>9.5418812217132221E-2</v>
      </c>
      <c r="AY546" s="61">
        <f>SUMPRODUCT(T526:T535,$BF$34:$BF$43)</f>
        <v>0.53195754700981634</v>
      </c>
      <c r="AZ546" s="68">
        <f>IF($AA$15,EXP((AX546/AL539)*(AU543-1)-LN(AU543-AL539)-AL538*(2*AY546/AL538-AX546/AL539)*LN((AU543+2.41421536*AL539)/(AU543-0.41421536*AL539))/(AL539*2.82842713)      ),1)</f>
        <v>0.54102454676132694</v>
      </c>
    </row>
    <row r="547" spans="16:52" x14ac:dyDescent="0.25">
      <c r="P547" s="78">
        <v>10</v>
      </c>
      <c r="Q547" s="60"/>
      <c r="R547" s="60"/>
      <c r="S547" s="60">
        <f>$Z$16*$BJ$43/AZ547</f>
        <v>8.8838044121131027E-2</v>
      </c>
      <c r="T547" s="61">
        <f>S547/S548</f>
        <v>8.8840274511553977E-2</v>
      </c>
      <c r="U547" s="62"/>
      <c r="V547" s="96">
        <f>ABS(S536-S548)</f>
        <v>2.2204460492503131E-16</v>
      </c>
      <c r="W547" s="60"/>
      <c r="X547" s="63"/>
      <c r="Y547" s="61"/>
      <c r="Z547" s="86">
        <f>SQRT($W$43*VLOOKUP(Z537,$P$34:$W$43,8))*(1-$Q$29)*T535*VLOOKUP(Z537,P526:T535,5)</f>
        <v>5.498528969002445E-3</v>
      </c>
      <c r="AA547" s="60">
        <f>SQRT($W$43*VLOOKUP(AA537,$P$34:$W$43,8))*(1-$R$29)*T535*VLOOKUP(AA537,P526:T535,5)</f>
        <v>3.5815796407375794E-3</v>
      </c>
      <c r="AB547" s="60">
        <f>SQRT($W$43*VLOOKUP(AB537,$P$34:$W$43,8))*(1-$S$29)*T535*VLOOKUP(AB537,P526:T535,5)</f>
        <v>2.2170335481963739E-3</v>
      </c>
      <c r="AC547" s="60">
        <f>SQRT($W$43*VLOOKUP(AC537,$P$34:$W$43,8))*(1-$T$29)*T535*VLOOKUP(AC537,P526:T535,5)</f>
        <v>1.3904603227096874E-3</v>
      </c>
      <c r="AD547" s="60">
        <f>SQRT($W$43*VLOOKUP(AD537,$P$34:$W$43,8))*(1-$U$29)*T535*VLOOKUP(AD537,P526:T535,5)</f>
        <v>1.504077491142741E-3</v>
      </c>
      <c r="AE547" s="60">
        <f>SQRT($W$43*VLOOKUP(AE537,$P$34:$W$43,8))*(1-$V$29)*T535*VLOOKUP(AE537,P526:T535,5)</f>
        <v>8.9714997254472701E-4</v>
      </c>
      <c r="AF547" s="60">
        <f>SQRT($W$43*VLOOKUP(AF537,$P$34:$W$43,8))*(1-$W$29)*T535*VLOOKUP(AF537,P526:T535,5)</f>
        <v>6.6414777587974943E-3</v>
      </c>
      <c r="AG547" s="60">
        <f>SQRT($W$43*VLOOKUP(AG537,$P$34:$W$43,8))*(1-$X$29)*T535*VLOOKUP(AG537,P526:T535,5)</f>
        <v>4.1950744423929608E-3</v>
      </c>
      <c r="AH547" s="60">
        <f>SQRT($W$43*VLOOKUP(AH537,$P$34:$W$43,8))*(1-$Y$29)*T535*VLOOKUP(AH537,P526:T535,5)</f>
        <v>2.5705237939321877E-3</v>
      </c>
      <c r="AI547" s="87">
        <f>SQRT($W$43*VLOOKUP(AI537,$P$34:$W$43,8))*(1-$Z$29)*T535*VLOOKUP(AI537,P526:T535,5)</f>
        <v>3.8761386137976628E-3</v>
      </c>
      <c r="AJ547" s="89">
        <f>$X$43*T535</f>
        <v>3.2226693653031368E-6</v>
      </c>
      <c r="AK547" s="59" t="s">
        <v>72</v>
      </c>
      <c r="AL547" s="63">
        <f>AL545^2-AL546^3</f>
        <v>3.1960584965648583E-4</v>
      </c>
      <c r="AM547" s="61"/>
      <c r="AN547" s="66" t="s">
        <v>575</v>
      </c>
      <c r="AO547" s="61" t="e">
        <f>2*SQRT(AL546)*COS((AO544+4*PI())/3)-AL541/3</f>
        <v>#NUM!</v>
      </c>
      <c r="AP547" s="69" t="e">
        <f>AO547^3+AO547^2*AL541+AL542*AO547+AL543</f>
        <v>#NUM!</v>
      </c>
      <c r="AQ547" s="50"/>
      <c r="AR547" s="65"/>
      <c r="AS547" s="50"/>
      <c r="AT547" s="65"/>
      <c r="AU547" s="65"/>
      <c r="AV547" s="81"/>
      <c r="AW547" s="59">
        <v>10</v>
      </c>
      <c r="AX547" s="61">
        <f t="shared" si="80"/>
        <v>0.12813543860615031</v>
      </c>
      <c r="AY547" s="61">
        <f>SUMPRODUCT(T526:T535,$BG$34:$BG$43)</f>
        <v>0.52807933080989156</v>
      </c>
      <c r="AZ547" s="68">
        <f>IF($AA$16,EXP((AX547/AL539)*(AU543-1)-LN(AU543-AL539)-AL538*(2*AY547/AL538-AX547/AL539)*LN((AU543+2.41421536*AL539)/(AU543-0.41421536*AL539))/(AL539*2.82842713)      ),1)</f>
        <v>0.58355083296297905</v>
      </c>
    </row>
    <row r="548" spans="16:52" x14ac:dyDescent="0.25">
      <c r="P548" s="79"/>
      <c r="Q548" s="71"/>
      <c r="R548" s="71"/>
      <c r="S548" s="94">
        <f>SUM(S538:S547)</f>
        <v>0.9999748943771819</v>
      </c>
      <c r="T548" s="72">
        <f>SUM(T538:T547)</f>
        <v>0.99999999999999989</v>
      </c>
      <c r="U548" s="73"/>
      <c r="V548" s="73"/>
      <c r="W548" s="73"/>
      <c r="X548" s="73"/>
      <c r="Y548" s="73"/>
      <c r="Z548" s="70"/>
      <c r="AA548" s="73"/>
      <c r="AB548" s="73"/>
      <c r="AC548" s="73"/>
      <c r="AD548" s="73"/>
      <c r="AE548" s="73"/>
      <c r="AF548" s="73"/>
      <c r="AG548" s="73"/>
      <c r="AH548" s="73"/>
      <c r="AI548" s="88">
        <f>SUM(Z538:AI547)</f>
        <v>0.2765178766141651</v>
      </c>
      <c r="AJ548" s="91">
        <f>SUM(AJ538:AJ547)</f>
        <v>3.0752912319736453E-5</v>
      </c>
      <c r="AK548" s="70"/>
      <c r="AL548" s="73"/>
      <c r="AM548" s="74"/>
      <c r="AN548" s="75"/>
      <c r="AO548" s="74"/>
      <c r="AP548" s="74"/>
      <c r="AQ548" s="76"/>
      <c r="AR548" s="73"/>
      <c r="AS548" s="76"/>
      <c r="AT548" s="73"/>
      <c r="AU548" s="73"/>
      <c r="AV548" s="80"/>
      <c r="AW548" s="70"/>
      <c r="AX548" s="73"/>
      <c r="AY548" s="73"/>
      <c r="AZ548" s="80"/>
    </row>
    <row r="549" spans="16:52" x14ac:dyDescent="0.25">
      <c r="P549" s="92">
        <f>P537+1</f>
        <v>43</v>
      </c>
      <c r="Q549" s="55"/>
      <c r="R549" s="55"/>
      <c r="S549" s="55"/>
      <c r="T549" s="55" t="s">
        <v>560</v>
      </c>
      <c r="U549" s="56"/>
      <c r="V549" s="56"/>
      <c r="W549" s="57"/>
      <c r="X549" s="57"/>
      <c r="Y549" s="57"/>
      <c r="Z549" s="54">
        <v>1</v>
      </c>
      <c r="AA549" s="55">
        <v>2</v>
      </c>
      <c r="AB549" s="55">
        <v>3</v>
      </c>
      <c r="AC549" s="55">
        <v>4</v>
      </c>
      <c r="AD549" s="55">
        <v>5</v>
      </c>
      <c r="AE549" s="55">
        <v>6</v>
      </c>
      <c r="AF549" s="55">
        <v>7</v>
      </c>
      <c r="AG549" s="55">
        <v>8</v>
      </c>
      <c r="AH549" s="55">
        <v>9</v>
      </c>
      <c r="AI549" s="58">
        <v>10</v>
      </c>
      <c r="AJ549" s="90"/>
      <c r="AK549" s="54"/>
      <c r="AL549" s="55"/>
      <c r="AM549" s="55"/>
      <c r="AN549" s="55"/>
      <c r="AO549" s="55"/>
      <c r="AP549" s="55"/>
      <c r="AQ549" s="55"/>
      <c r="AR549" s="55"/>
      <c r="AS549" s="55"/>
      <c r="AT549" s="55"/>
      <c r="AU549" s="55"/>
      <c r="AV549" s="58"/>
      <c r="AW549" s="54"/>
      <c r="AX549" s="55" t="s">
        <v>565</v>
      </c>
      <c r="AY549" s="55" t="s">
        <v>577</v>
      </c>
      <c r="AZ549" s="58" t="s">
        <v>590</v>
      </c>
    </row>
    <row r="550" spans="16:52" x14ac:dyDescent="0.25">
      <c r="P550" s="78">
        <v>1</v>
      </c>
      <c r="Q550" s="60"/>
      <c r="R550" s="60"/>
      <c r="S550" s="60">
        <f>$Z$7*$BJ$34/AZ550</f>
        <v>0.19915684959312394</v>
      </c>
      <c r="T550" s="61">
        <f>S550/S560</f>
        <v>0.19916184967540165</v>
      </c>
      <c r="U550" s="62"/>
      <c r="V550" s="62"/>
      <c r="W550" s="60"/>
      <c r="X550" s="63"/>
      <c r="Y550" s="61"/>
      <c r="Z550" s="86">
        <f>SQRT($W$34*VLOOKUP(Z549,$P$34:$W$43,8))*(1-$Q$20)*T538*VLOOKUP(Z549,P538:T547,5)</f>
        <v>8.1465190158656955E-3</v>
      </c>
      <c r="AA550" s="60">
        <f>SQRT($W$34*VLOOKUP(AA549,$P$34:$W$43,8))*(1-$R$20)*T538*VLOOKUP(AA549,P538:T547,5)</f>
        <v>5.2525624534909034E-3</v>
      </c>
      <c r="AB550" s="60">
        <f>SQRT($W$34*VLOOKUP(AB549,$P$34:$W$43,8))*(1-$S$20)*T538*VLOOKUP(AB549,P538:T547,5)</f>
        <v>3.1690972601527705E-3</v>
      </c>
      <c r="AC550" s="60">
        <f>SQRT($W$34*VLOOKUP(AC549,$P$34:$W$43,8))*(1-$T$20)*T538*VLOOKUP(AC549,P538:T547,5)</f>
        <v>2.1909876952244688E-3</v>
      </c>
      <c r="AD550" s="60">
        <f>SQRT($W$34*VLOOKUP(AD549,$P$34:$W$43,8))*(1-$U$20)*T538*VLOOKUP(AD549,P538:T547,5)</f>
        <v>2.12468169061904E-3</v>
      </c>
      <c r="AE550" s="60">
        <f>SQRT($W$34*VLOOKUP(AE549,$P$34:$W$43,8))*(1-$V$20)*T538*VLOOKUP(AE549,P538:T547,5)</f>
        <v>1.2707086901849972E-3</v>
      </c>
      <c r="AF550" s="60">
        <f>SQRT($W$34*VLOOKUP(AF549,$P$34:$W$43,8))*(1-$W$20)*T538*VLOOKUP(AF549,P538:T547,5)</f>
        <v>1.0202200380864744E-2</v>
      </c>
      <c r="AG550" s="60">
        <f>SQRT($W$34*VLOOKUP(AG549,$P$34:$W$43,8))*(1-$X$20)*T538*VLOOKUP(AG549,P538:T547,5)</f>
        <v>5.8454755867932634E-3</v>
      </c>
      <c r="AH550" s="60">
        <f>SQRT($W$34*VLOOKUP(AH549,$P$34:$W$43,8))*(1-$Y$20)*T538*VLOOKUP(AH549,P538:T547,5)</f>
        <v>3.4135281607787543E-3</v>
      </c>
      <c r="AI550" s="87">
        <f>SQRT($W$34*VLOOKUP(AI549,$P$34:$W$43,8))*(1-$Z$20)*T538*VLOOKUP(AI549,P538:T547,5)</f>
        <v>5.4985289690024459E-3</v>
      </c>
      <c r="AJ550" s="89">
        <f>$X$34*T538</f>
        <v>5.3379038868554449E-6</v>
      </c>
      <c r="AK550" s="59" t="s">
        <v>69</v>
      </c>
      <c r="AL550" s="60">
        <f>$Q$44*AI560*100000/($T$3*$AE$9)^2</f>
        <v>0.40073949360934802</v>
      </c>
      <c r="AM550" s="65" t="s">
        <v>583</v>
      </c>
      <c r="AN550" s="66" t="s">
        <v>573</v>
      </c>
      <c r="AO550" s="61">
        <f>(AL557+SQRT(AL559))^(1/3)+(AL557-SQRT(AL559))^(1/3)-AL553/3</f>
        <v>0.74780442858811647</v>
      </c>
      <c r="AP550" s="63">
        <f>AO550^3+AL553*AO550^2+AL554*AO550+AL555</f>
        <v>-4.163336342344337E-17</v>
      </c>
      <c r="AQ550" s="65" t="s">
        <v>573</v>
      </c>
      <c r="AR550" s="61">
        <f>IF(AL559&gt;=0,AO550,AO557)</f>
        <v>0.74780442858811647</v>
      </c>
      <c r="AS550" s="61">
        <f>IF(AR550&lt;AR551,AR551,AR550)</f>
        <v>0.74780442858811647</v>
      </c>
      <c r="AT550" s="61">
        <f>AS550</f>
        <v>0.74780442858811647</v>
      </c>
      <c r="AU550" s="67">
        <f>IF(AT550&lt;AT551,AT551,AT550)</f>
        <v>0.74780442858811647</v>
      </c>
      <c r="AV550" s="81"/>
      <c r="AW550" s="59">
        <v>1</v>
      </c>
      <c r="AX550" s="61">
        <f>AX538</f>
        <v>9.4673405543509462E-2</v>
      </c>
      <c r="AY550" s="61">
        <f>SUMPRODUCT(T538:T547,$AX$34:$AX$43)</f>
        <v>0.34283521948928114</v>
      </c>
      <c r="AZ550" s="68">
        <f>IF($AA$7,EXP((AX550/AL551)*(AU555-1)-LN(AU555-AL551)-AL550*(2*AY550/AL550-AX550/AL551)*LN((AU555+2.41421536*AL551)/(AU555-0.41421536*AL551))/(AL551*2.82842713)      ),1)</f>
        <v>0.84423499280669911</v>
      </c>
    </row>
    <row r="551" spans="16:52" x14ac:dyDescent="0.25">
      <c r="P551" s="78">
        <v>2</v>
      </c>
      <c r="Q551" s="60"/>
      <c r="R551" s="60"/>
      <c r="S551" s="60">
        <f>$Z$8*$BJ$35/AZ551</f>
        <v>7.3921926708096677E-2</v>
      </c>
      <c r="T551" s="61">
        <f>S551/S560</f>
        <v>7.3923782610700192E-2</v>
      </c>
      <c r="U551" s="62"/>
      <c r="V551" s="62"/>
      <c r="W551" s="60"/>
      <c r="X551" s="63"/>
      <c r="Y551" s="61"/>
      <c r="Z551" s="86">
        <f>SQRT($W$35*VLOOKUP(Z549,$P$34:$W$43,8))*(1-$Q$21)*T539*VLOOKUP(Z549,P538:T547,5)</f>
        <v>5.2525624534909034E-3</v>
      </c>
      <c r="AA551" s="60">
        <f>SQRT($W$35*VLOOKUP(AA549,$P$34:$W$43,8))*(1-$R$21)*T539*VLOOKUP(AA549,P538:T547,5)</f>
        <v>3.3691083161022108E-3</v>
      </c>
      <c r="AB551" s="60">
        <f>SQRT($W$35*VLOOKUP(AB549,$P$34:$W$43,8))*(1-$S$21)*T539*VLOOKUP(AB549,P538:T547,5)</f>
        <v>2.0646769777879965E-3</v>
      </c>
      <c r="AC551" s="60">
        <f>SQRT($W$35*VLOOKUP(AC549,$P$34:$W$43,8))*(1-$T$21)*T539*VLOOKUP(AC549,P538:T547,5)</f>
        <v>1.2909062095098219E-3</v>
      </c>
      <c r="AD551" s="60">
        <f>SQRT($W$35*VLOOKUP(AD549,$P$34:$W$43,8))*(1-$U$21)*T539*VLOOKUP(AD549,P538:T547,5)</f>
        <v>1.4116535276611371E-3</v>
      </c>
      <c r="AE551" s="60">
        <f>SQRT($W$35*VLOOKUP(AE549,$P$34:$W$43,8))*(1-$V$21)*T539*VLOOKUP(AE549,P538:T547,5)</f>
        <v>8.2989301265913335E-4</v>
      </c>
      <c r="AF551" s="60">
        <f>SQRT($W$35*VLOOKUP(AF549,$P$34:$W$43,8))*(1-$W$21)*T539*VLOOKUP(AF549,P538:T547,5)</f>
        <v>6.4227893355569129E-3</v>
      </c>
      <c r="AG551" s="60">
        <f>SQRT($W$35*VLOOKUP(AG549,$P$34:$W$43,8))*(1-$X$21)*T539*VLOOKUP(AG549,P538:T547,5)</f>
        <v>3.5923386443577408E-3</v>
      </c>
      <c r="AH551" s="60">
        <f>SQRT($W$35*VLOOKUP(AH549,$P$34:$W$43,8))*(1-$Y$21)*T539*VLOOKUP(AH549,P538:T547,5)</f>
        <v>2.1968818292352212E-3</v>
      </c>
      <c r="AI551" s="87">
        <f>SQRT($W$35*VLOOKUP(AI549,$P$34:$W$43,8))*(1-$Z$21)*T539*VLOOKUP(AI549,P538:T547,5)</f>
        <v>3.5815796407375798E-3</v>
      </c>
      <c r="AJ551" s="89">
        <f>$X$35*T539</f>
        <v>2.9902240553849243E-6</v>
      </c>
      <c r="AK551" s="59" t="s">
        <v>65</v>
      </c>
      <c r="AL551" s="60">
        <f>AJ560*$Q$44*100000/($T$3*$AE$9)</f>
        <v>0.10862996784093619</v>
      </c>
      <c r="AM551" s="61"/>
      <c r="AN551" s="66" t="s">
        <v>574</v>
      </c>
      <c r="AO551" s="66" t="e">
        <f>1/0</f>
        <v>#DIV/0!</v>
      </c>
      <c r="AP551" s="61"/>
      <c r="AQ551" s="65" t="s">
        <v>574</v>
      </c>
      <c r="AR551" s="66">
        <f>IF(AL559&gt;=0,0,AO558)</f>
        <v>0</v>
      </c>
      <c r="AS551" s="61">
        <f>IF(AR550&lt;AR551,AR550,AR551)</f>
        <v>0</v>
      </c>
      <c r="AT551" s="61">
        <f>IF(AS551&lt;AS552,AS552,AS551)</f>
        <v>0</v>
      </c>
      <c r="AU551" s="67">
        <f>IF(AT550&lt;AT551,AT550,AT551)</f>
        <v>0</v>
      </c>
      <c r="AV551" s="81"/>
      <c r="AW551" s="59">
        <v>2</v>
      </c>
      <c r="AX551" s="61">
        <f t="shared" ref="AX551:AX559" si="81">AX539</f>
        <v>0.14288378647094405</v>
      </c>
      <c r="AY551" s="61">
        <f>SUMPRODUCT(T538:T547,$AY$34:$AY$43)</f>
        <v>0.58837651708642102</v>
      </c>
      <c r="AZ551" s="68">
        <f>IF($AA$8,EXP((AX551/AL551)*(AU555-1)-LN(AU555-AL551)-AL550*(2*AY551/AL550-AX551/AL551)*LN((AU555+2.41421536*AL551)/(AU555-0.41421536*AL551))/(AL551*2.82842713)      ),1)</f>
        <v>0.52152857782629369</v>
      </c>
    </row>
    <row r="552" spans="16:52" x14ac:dyDescent="0.25">
      <c r="P552" s="78">
        <v>3</v>
      </c>
      <c r="Q552" s="60"/>
      <c r="R552" s="60"/>
      <c r="S552" s="60">
        <f>$Z$9*$BJ$36/AZ552</f>
        <v>3.3102124264394794E-2</v>
      </c>
      <c r="T552" s="61">
        <f>S552/S560</f>
        <v>3.3102955334705593E-2</v>
      </c>
      <c r="U552" s="62"/>
      <c r="V552" s="62"/>
      <c r="W552" s="60"/>
      <c r="X552" s="63"/>
      <c r="Y552" s="61"/>
      <c r="Z552" s="86">
        <f>SQRT($W$36*VLOOKUP(Z549,$P$34:$W$43,8))*(1-$Q$22)*T540*VLOOKUP(Z549,P538:T547,5)</f>
        <v>3.16909726015277E-3</v>
      </c>
      <c r="AA552" s="60">
        <f>SQRT($W$36*VLOOKUP(AA549,$P$34:$W$43,8))*(1-$R$22)*T540*VLOOKUP(AA549,P538:T547,5)</f>
        <v>2.0646769777879965E-3</v>
      </c>
      <c r="AB552" s="60">
        <f>SQRT($W$36*VLOOKUP(AB549,$P$34:$W$43,8))*(1-$S$22)*T540*VLOOKUP(AB549,P538:T547,5)</f>
        <v>1.2680758464962316E-3</v>
      </c>
      <c r="AC552" s="60">
        <f>SQRT($W$36*VLOOKUP(AC549,$P$34:$W$43,8))*(1-$T$22)*T540*VLOOKUP(AC549,P538:T547,5)</f>
        <v>8.7318415444469883E-4</v>
      </c>
      <c r="AD552" s="60">
        <f>SQRT($W$36*VLOOKUP(AD549,$P$34:$W$43,8))*(1-$U$22)*T540*VLOOKUP(AD549,P538:T547,5)</f>
        <v>8.6699687389717606E-4</v>
      </c>
      <c r="AE552" s="60">
        <f>SQRT($W$36*VLOOKUP(AE549,$P$34:$W$43,8))*(1-$V$22)*T540*VLOOKUP(AE549,P538:T547,5)</f>
        <v>4.9944162745725585E-4</v>
      </c>
      <c r="AF552" s="60">
        <f>SQRT($W$36*VLOOKUP(AF549,$P$34:$W$43,8))*(1-$W$22)*T540*VLOOKUP(AF549,P538:T547,5)</f>
        <v>3.8003852749464917E-3</v>
      </c>
      <c r="AG552" s="60">
        <f>SQRT($W$36*VLOOKUP(AG549,$P$34:$W$43,8))*(1-$X$22)*T540*VLOOKUP(AG549,P538:T547,5)</f>
        <v>2.2244737190104187E-3</v>
      </c>
      <c r="AH552" s="60">
        <f>SQRT($W$36*VLOOKUP(AH549,$P$34:$W$43,8))*(1-$Y$22)*T540*VLOOKUP(AH549,P538:T547,5)</f>
        <v>1.3411725673766412E-3</v>
      </c>
      <c r="AI552" s="87">
        <f>SQRT($W$36*VLOOKUP(AI549,$P$34:$W$43,8))*(1-$Z$22)*T540*VLOOKUP(AI549,P538:T547,5)</f>
        <v>2.2170335481963743E-3</v>
      </c>
      <c r="AJ552" s="89">
        <f>$X$36*T540</f>
        <v>1.8651647845719439E-6</v>
      </c>
      <c r="AK552" s="82"/>
      <c r="AL552" s="65"/>
      <c r="AM552" s="61"/>
      <c r="AN552" s="66" t="s">
        <v>575</v>
      </c>
      <c r="AO552" s="66" t="e">
        <f>1/0</f>
        <v>#DIV/0!</v>
      </c>
      <c r="AP552" s="61"/>
      <c r="AQ552" s="65" t="s">
        <v>575</v>
      </c>
      <c r="AR552" s="66">
        <f>IF(AL559&gt;=0,0,AO559)</f>
        <v>0</v>
      </c>
      <c r="AS552" s="61">
        <f>AR552</f>
        <v>0</v>
      </c>
      <c r="AT552" s="61">
        <f>IF(AS551&lt;AS552,AS551,AS552)</f>
        <v>0</v>
      </c>
      <c r="AU552" s="67">
        <f>AT552</f>
        <v>0</v>
      </c>
      <c r="AV552" s="81"/>
      <c r="AW552" s="59">
        <v>3</v>
      </c>
      <c r="AX552" s="61">
        <f t="shared" si="81"/>
        <v>0.1990278447156619</v>
      </c>
      <c r="AY552" s="61">
        <f>SUMPRODUCT(T538:T547,$AZ$34:$AZ$43)</f>
        <v>0.80224162904041074</v>
      </c>
      <c r="AZ552" s="68">
        <f>IF($AA$9,EXP((AX552/AL551)*(AU555-1)-LN(AU555-AL551)-AL550*(2*AY552/AL550-AX552/AL551)*LN((AU555+2.41421536*AL551)/(AU555-0.41421536*AL551))/(AL551*2.82842713)      ),1)</f>
        <v>0.3528374330355985</v>
      </c>
    </row>
    <row r="553" spans="16:52" x14ac:dyDescent="0.25">
      <c r="P553" s="78">
        <v>4</v>
      </c>
      <c r="Q553" s="60"/>
      <c r="R553" s="60"/>
      <c r="S553" s="60">
        <f>$Z$10*$BJ$37/AZ553</f>
        <v>1.8033677980017357E-2</v>
      </c>
      <c r="T553" s="61">
        <f>S553/S560</f>
        <v>1.8034130738101523E-2</v>
      </c>
      <c r="U553" s="62"/>
      <c r="V553" s="62"/>
      <c r="W553" s="60"/>
      <c r="X553" s="63"/>
      <c r="Y553" s="61"/>
      <c r="Z553" s="86">
        <f>SQRT($W$37*VLOOKUP(Z549,$P$34:$W$43,8))*(1-$Q$23)*T541*VLOOKUP(Z549,P538:T547,5)</f>
        <v>2.1909876952244693E-3</v>
      </c>
      <c r="AA553" s="60">
        <f>SQRT($W$37*VLOOKUP(AA549,$P$34:$W$43,8))*(1-$R$23)*T541*VLOOKUP(AA549,P538:T547,5)</f>
        <v>1.2909062095098219E-3</v>
      </c>
      <c r="AB553" s="60">
        <f>SQRT($W$37*VLOOKUP(AB549,$P$34:$W$43,8))*(1-$S$23)*T541*VLOOKUP(AB549,P538:T547,5)</f>
        <v>8.7318415444469883E-4</v>
      </c>
      <c r="AC553" s="60">
        <f>SQRT($W$37*VLOOKUP(AC549,$P$34:$W$43,8))*(1-$T$23)*T541*VLOOKUP(AC549,P538:T547,5)</f>
        <v>6.0525382827426573E-4</v>
      </c>
      <c r="AD553" s="60">
        <f>SQRT($W$37*VLOOKUP(AD549,$P$34:$W$43,8))*(1-$U$23)*T541*VLOOKUP(AD549,P538:T547,5)</f>
        <v>5.9458372556813247E-4</v>
      </c>
      <c r="AE553" s="60">
        <f>SQRT($W$37*VLOOKUP(AE549,$P$34:$W$43,8))*(1-$V$23)*T541*VLOOKUP(AE549,P538:T547,5)</f>
        <v>3.2828055403575268E-4</v>
      </c>
      <c r="AF553" s="60">
        <f>SQRT($W$37*VLOOKUP(AF549,$P$34:$W$43,8))*(1-$W$23)*T541*VLOOKUP(AF549,P538:T547,5)</f>
        <v>2.64049564421653E-3</v>
      </c>
      <c r="AG553" s="60">
        <f>SQRT($W$37*VLOOKUP(AG549,$P$34:$W$43,8))*(1-$X$23)*T541*VLOOKUP(AG549,P538:T547,5)</f>
        <v>1.5206795537059396E-3</v>
      </c>
      <c r="AH553" s="60">
        <f>SQRT($W$37*VLOOKUP(AH549,$P$34:$W$43,8))*(1-$Y$23)*T541*VLOOKUP(AH549,P538:T547,5)</f>
        <v>1.0157591685626762E-3</v>
      </c>
      <c r="AI553" s="87">
        <f>SQRT($W$37*VLOOKUP(AI549,$P$34:$W$43,8))*(1-$Z$23)*T541*VLOOKUP(AI549,P538:T547,5)</f>
        <v>1.390460322709688E-3</v>
      </c>
      <c r="AJ553" s="89">
        <f>$X$37*T541</f>
        <v>1.3054335112633446E-6</v>
      </c>
      <c r="AK553" s="59" t="s">
        <v>570</v>
      </c>
      <c r="AL553" s="60">
        <f>AL551-1</f>
        <v>-0.89137003215906385</v>
      </c>
      <c r="AM553" s="61"/>
      <c r="AN553" s="66"/>
      <c r="AO553" s="61"/>
      <c r="AP553" s="61"/>
      <c r="AQ553" s="50"/>
      <c r="AR553" s="65"/>
      <c r="AS553" s="65"/>
      <c r="AT553" s="65"/>
      <c r="AU553" s="65"/>
      <c r="AV553" s="81"/>
      <c r="AW553" s="59">
        <v>4</v>
      </c>
      <c r="AX553" s="61">
        <f t="shared" si="81"/>
        <v>0.25569541720662459</v>
      </c>
      <c r="AY553" s="61">
        <f>SUMPRODUCT(T538:T547,$BA$34:$BA$43)</f>
        <v>1.000538212554448</v>
      </c>
      <c r="AZ553" s="68">
        <f>IF($AA$10,EXP((AX553/AL551)*(AU555-1)-LN(AU555-AL551)-AL550*(2*AY553/AL550-AX553/AL551)*LN((AU555+2.41421536*AL551)/(AU555-0.41421536*AL551))/(AL551*2.82842713)      ),1)</f>
        <v>0.24791088876654596</v>
      </c>
    </row>
    <row r="554" spans="16:52" x14ac:dyDescent="0.25">
      <c r="P554" s="78">
        <v>5</v>
      </c>
      <c r="Q554" s="60"/>
      <c r="R554" s="60"/>
      <c r="S554" s="60">
        <f>$Z$11*$BJ$38/AZ554</f>
        <v>1.8327382759166996E-2</v>
      </c>
      <c r="T554" s="61">
        <f>S554/S560</f>
        <v>1.8327842891077691E-2</v>
      </c>
      <c r="U554" s="62"/>
      <c r="V554" s="62"/>
      <c r="W554" s="60"/>
      <c r="X554" s="63"/>
      <c r="Y554" s="61"/>
      <c r="Z554" s="86">
        <f>SQRT($W$38*VLOOKUP(Z549,$P$34:$W$43,8))*(1-$Q$24)*T542*VLOOKUP(Z549,P538:T547,5)</f>
        <v>2.12468169061904E-3</v>
      </c>
      <c r="AA554" s="60">
        <f>SQRT($W$38*VLOOKUP(AA549,$P$34:$W$43,8))*(1-$R$24)*T542*VLOOKUP(AA549,P538:T547,5)</f>
        <v>1.4116535276611369E-3</v>
      </c>
      <c r="AB554" s="60">
        <f>SQRT($W$38*VLOOKUP(AB549,$P$34:$W$43,8))*(1-$S$24)*T542*VLOOKUP(AB549,P538:T547,5)</f>
        <v>8.6699687389717606E-4</v>
      </c>
      <c r="AC554" s="60">
        <f>SQRT($W$38*VLOOKUP(AC549,$P$34:$W$43,8))*(1-$T$24)*T542*VLOOKUP(AC549,P538:T547,5)</f>
        <v>5.9458372556813236E-4</v>
      </c>
      <c r="AD554" s="60">
        <f>SQRT($W$38*VLOOKUP(AD549,$P$34:$W$43,8))*(1-$U$24)*T542*VLOOKUP(AD549,P538:T547,5)</f>
        <v>5.8363472640257251E-4</v>
      </c>
      <c r="AE554" s="60">
        <f>SQRT($W$38*VLOOKUP(AE549,$P$34:$W$43,8))*(1-$V$24)*T542*VLOOKUP(AE549,P538:T547,5)</f>
        <v>3.4812559981228065E-4</v>
      </c>
      <c r="AF554" s="60">
        <f>SQRT($W$38*VLOOKUP(AF549,$P$34:$W$43,8))*(1-$W$24)*T542*VLOOKUP(AF549,P538:T547,5)</f>
        <v>2.5272405867486874E-3</v>
      </c>
      <c r="AG554" s="60">
        <f>SQRT($W$38*VLOOKUP(AG549,$P$34:$W$43,8))*(1-$X$24)*T542*VLOOKUP(AG549,P538:T547,5)</f>
        <v>1.5161891066264187E-3</v>
      </c>
      <c r="AH554" s="60">
        <f>SQRT($W$38*VLOOKUP(AH549,$P$34:$W$43,8))*(1-$Y$24)*T542*VLOOKUP(AH549,P538:T547,5)</f>
        <v>9.5017394656377789E-4</v>
      </c>
      <c r="AI554" s="87">
        <f>SQRT($W$38*VLOOKUP(AI549,$P$34:$W$43,8))*(1-$Z$24)*T542*VLOOKUP(AI549,P538:T547,5)</f>
        <v>1.5040774911427425E-3</v>
      </c>
      <c r="AJ554" s="89">
        <f>$X$38*T542</f>
        <v>1.3263953863546496E-6</v>
      </c>
      <c r="AK554" s="59" t="s">
        <v>571</v>
      </c>
      <c r="AL554" s="60">
        <f>AL550-3*AL551*AL551-2*AL551</f>
        <v>0.14807814818810713</v>
      </c>
      <c r="AM554" s="61" t="s">
        <v>584</v>
      </c>
      <c r="AN554" s="66" t="s">
        <v>585</v>
      </c>
      <c r="AO554" s="61">
        <f>AL557^2/AL558^3</f>
        <v>6.4199987518780528</v>
      </c>
      <c r="AP554" s="61"/>
      <c r="AQ554" s="50"/>
      <c r="AR554" s="65"/>
      <c r="AS554" s="65"/>
      <c r="AT554" s="65"/>
      <c r="AU554" s="65"/>
      <c r="AV554" s="81"/>
      <c r="AW554" s="59">
        <v>5</v>
      </c>
      <c r="AX554" s="61">
        <f t="shared" si="81"/>
        <v>0.25563778751671645</v>
      </c>
      <c r="AY554" s="61">
        <f>SUMPRODUCT(T538:T547,$BB$34:$BB$43)</f>
        <v>0.98266697900620792</v>
      </c>
      <c r="AZ554" s="68">
        <f>IF($AA$11,EXP((AX554/AL551)*(AU555-1)-LN(AU555-AL551)-AL550*(2*AY554/AL550-AX554/AL551)*LN((AU555+2.41421536*AL551)/(AU555-0.41421536*AL551))/(AL551*2.82842713)      ),1)</f>
        <v>0.25856387567650541</v>
      </c>
    </row>
    <row r="555" spans="16:52" x14ac:dyDescent="0.25">
      <c r="P555" s="78">
        <v>6</v>
      </c>
      <c r="Q555" s="60"/>
      <c r="R555" s="60"/>
      <c r="S555" s="60">
        <f>$Z$12*$BJ$39/AZ555</f>
        <v>8.6700383275830819E-3</v>
      </c>
      <c r="T555" s="61">
        <f>S555/S560</f>
        <v>8.6702559997599484E-3</v>
      </c>
      <c r="U555" s="62"/>
      <c r="V555" s="62"/>
      <c r="W555" s="60"/>
      <c r="X555" s="63"/>
      <c r="Y555" s="61"/>
      <c r="Z555" s="86">
        <f>SQRT($W$39*VLOOKUP(Z549,$P$34:$W$43,8))*(1-$Q$25)*T543*VLOOKUP(Z549,P538:T547,5)</f>
        <v>1.2707086901849972E-3</v>
      </c>
      <c r="AA555" s="60">
        <f>SQRT($W$39*VLOOKUP(AA549,$P$34:$W$43,8))*(1-$R$25)*T543*VLOOKUP(AA549,P538:T547,5)</f>
        <v>8.2989301265913346E-4</v>
      </c>
      <c r="AB555" s="60">
        <f>SQRT($W$39*VLOOKUP(AB549,$P$34:$W$43,8))*(1-$S$25)*T543*VLOOKUP(AB549,P538:T547,5)</f>
        <v>4.9944162745725585E-4</v>
      </c>
      <c r="AC555" s="60">
        <f>SQRT($W$39*VLOOKUP(AC549,$P$34:$W$43,8))*(1-$T$25)*T543*VLOOKUP(AC549,P538:T547,5)</f>
        <v>3.2828055403575268E-4</v>
      </c>
      <c r="AD555" s="60">
        <f>SQRT($W$39*VLOOKUP(AD549,$P$34:$W$43,8))*(1-$U$25)*T543*VLOOKUP(AD549,P538:T547,5)</f>
        <v>3.4812559981228065E-4</v>
      </c>
      <c r="AE555" s="60">
        <f>SQRT($W$39*VLOOKUP(AE549,$P$34:$W$43,8))*(1-$V$25)*T543*VLOOKUP(AE549,P538:T547,5)</f>
        <v>2.0764945566495682E-4</v>
      </c>
      <c r="AF555" s="60">
        <f>SQRT($W$39*VLOOKUP(AF549,$P$34:$W$43,8))*(1-$W$25)*T543*VLOOKUP(AF549,P538:T547,5)</f>
        <v>1.6642917050015535E-3</v>
      </c>
      <c r="AG555" s="60">
        <f>SQRT($W$39*VLOOKUP(AG549,$P$34:$W$43,8))*(1-$X$25)*T543*VLOOKUP(AG549,P538:T547,5)</f>
        <v>9.0211335575081765E-4</v>
      </c>
      <c r="AH555" s="60">
        <f>SQRT($W$39*VLOOKUP(AH549,$P$34:$W$43,8))*(1-$Y$25)*T543*VLOOKUP(AH549,P538:T547,5)</f>
        <v>5.5747701754972981E-4</v>
      </c>
      <c r="AI555" s="87">
        <f>SQRT($W$39*VLOOKUP(AI549,$P$34:$W$43,8))*(1-$Z$25)*T543*VLOOKUP(AI549,P538:T547,5)</f>
        <v>8.9714997254472767E-4</v>
      </c>
      <c r="AJ555" s="89">
        <f>$X$39*T543</f>
        <v>7.8057265080740376E-7</v>
      </c>
      <c r="AK555" s="59" t="s">
        <v>572</v>
      </c>
      <c r="AL555" s="60">
        <f>-1*AL550*AL551+AL551^2+AL551^3</f>
        <v>-3.0449963723083229E-2</v>
      </c>
      <c r="AM555" s="61"/>
      <c r="AN555" s="66" t="s">
        <v>586</v>
      </c>
      <c r="AO555" s="61" t="e">
        <f>SQRT(1-AO554)/SQRT(AO554)*AL557/ABS(AL557)</f>
        <v>#NUM!</v>
      </c>
      <c r="AP555" s="61"/>
      <c r="AQ555" s="50"/>
      <c r="AR555" s="65"/>
      <c r="AS555" s="65"/>
      <c r="AT555" s="65" t="s">
        <v>589</v>
      </c>
      <c r="AU555" s="61">
        <f>AU550</f>
        <v>0.74780442858811647</v>
      </c>
      <c r="AV555" s="81"/>
      <c r="AW555" s="59">
        <v>6</v>
      </c>
      <c r="AX555" s="61">
        <f t="shared" si="81"/>
        <v>0.31801295394703216</v>
      </c>
      <c r="AY555" s="61">
        <f>SUMPRODUCT(T538:T547,$BC$34:$BC$43)</f>
        <v>1.2544844652441474</v>
      </c>
      <c r="AZ555" s="68">
        <f>IF($AA$12,EXP((AX555/AL551)*(AU555-1)-LN(AU555-AL551)-AL550*(2*AY555/AL550-AX555/AL551)*LN((AU555+2.41421536*AL551)/(AU555-0.41421536*AL551))/(AL551*2.82842713)      ),1)</f>
        <v>0.15450696410758416</v>
      </c>
    </row>
    <row r="556" spans="16:52" x14ac:dyDescent="0.25">
      <c r="P556" s="78">
        <v>7</v>
      </c>
      <c r="Q556" s="60"/>
      <c r="R556" s="60"/>
      <c r="S556" s="60">
        <f>$Z$13*$BJ$40/AZ556</f>
        <v>0.39262016141619982</v>
      </c>
      <c r="T556" s="61">
        <f>S556/S560</f>
        <v>0.39263001863735486</v>
      </c>
      <c r="U556" s="62"/>
      <c r="V556" s="62"/>
      <c r="W556" s="60"/>
      <c r="X556" s="63"/>
      <c r="Y556" s="61"/>
      <c r="Z556" s="86">
        <f>SQRT($W$40*VLOOKUP(Z549,$P$34:$W$43,8))*(1-$Q$26)*T544*VLOOKUP(Z549,P538:T547,5)</f>
        <v>1.0202200380864744E-2</v>
      </c>
      <c r="AA556" s="60">
        <f>SQRT($W$40*VLOOKUP(AA549,$P$34:$W$43,8))*(1-$R$26)*T544*VLOOKUP(AA549,P538:T547,5)</f>
        <v>6.4227893355569138E-3</v>
      </c>
      <c r="AB556" s="60">
        <f>SQRT($W$40*VLOOKUP(AB549,$P$34:$W$43,8))*(1-$S$26)*T544*VLOOKUP(AB549,P538:T547,5)</f>
        <v>3.8003852749464908E-3</v>
      </c>
      <c r="AC556" s="60">
        <f>SQRT($W$40*VLOOKUP(AC549,$P$34:$W$43,8))*(1-$T$26)*T544*VLOOKUP(AC549,P538:T547,5)</f>
        <v>2.64049564421653E-3</v>
      </c>
      <c r="AD556" s="60">
        <f>SQRT($W$40*VLOOKUP(AD549,$P$34:$W$43,8))*(1-$U$26)*T544*VLOOKUP(AD549,P538:T547,5)</f>
        <v>2.5272405867486874E-3</v>
      </c>
      <c r="AE556" s="60">
        <f>SQRT($W$40*VLOOKUP(AE549,$P$34:$W$43,8))*(1-$V$26)*T544*VLOOKUP(AE549,P538:T547,5)</f>
        <v>1.6642917050015537E-3</v>
      </c>
      <c r="AF556" s="60">
        <f>SQRT($W$40*VLOOKUP(AF549,$P$34:$W$43,8))*(1-$W$26)*T544*VLOOKUP(AF549,P538:T547,5)</f>
        <v>1.3609987021540027E-2</v>
      </c>
      <c r="AG556" s="60">
        <f>SQRT($W$40*VLOOKUP(AG549,$P$34:$W$43,8))*(1-$X$26)*T544*VLOOKUP(AG549,P538:T547,5)</f>
        <v>8.4615504084143908E-3</v>
      </c>
      <c r="AH556" s="60">
        <f>SQRT($W$40*VLOOKUP(AH549,$P$34:$W$43,8))*(1-$Y$26)*T544*VLOOKUP(AH549,P538:T547,5)</f>
        <v>3.9656003981799045E-3</v>
      </c>
      <c r="AI556" s="87">
        <f>SQRT($W$40*VLOOKUP(AI549,$P$34:$W$43,8))*(1-$Z$26)*T544*VLOOKUP(AI549,P538:T547,5)</f>
        <v>6.6414777587974943E-3</v>
      </c>
      <c r="AJ556" s="89">
        <f>$X$40*T544</f>
        <v>9.4426872068579036E-6</v>
      </c>
      <c r="AK556" s="82"/>
      <c r="AL556" s="65"/>
      <c r="AM556" s="61"/>
      <c r="AN556" s="66" t="s">
        <v>587</v>
      </c>
      <c r="AO556" s="61" t="e">
        <f>IF(ATAN(AO555)&lt;0,ATAN(AO555)+PI(),ATAN(AO555))</f>
        <v>#NUM!</v>
      </c>
      <c r="AP556" s="61"/>
      <c r="AQ556" s="50"/>
      <c r="AR556" s="65"/>
      <c r="AS556" s="65"/>
      <c r="AT556" s="65"/>
      <c r="AU556" s="65"/>
      <c r="AV556" s="81"/>
      <c r="AW556" s="59">
        <v>7</v>
      </c>
      <c r="AX556" s="61">
        <f t="shared" si="81"/>
        <v>8.4952370925032716E-2</v>
      </c>
      <c r="AY556" s="61">
        <f>SUMPRODUCT(T538:T547,$BD$34:$BD$43)</f>
        <v>0.22122964426611674</v>
      </c>
      <c r="AZ556" s="68">
        <f>IF($AA$13,EXP((AX556/AL551)*(AU555-1)-LN(AU555-AL551)-AL550*(2*AY556/AL550-AX556/AL551)*LN((AU555+2.41421536*AL551)/(AU555-0.41421536*AL551))/(AL551*2.82842713)      ),1)</f>
        <v>1.1029635903067736</v>
      </c>
    </row>
    <row r="557" spans="16:52" x14ac:dyDescent="0.25">
      <c r="P557" s="78">
        <v>8</v>
      </c>
      <c r="Q557" s="60"/>
      <c r="R557" s="60"/>
      <c r="S557" s="60">
        <f>$Z$14*$BJ$41/AZ557</f>
        <v>0.1118014638876053</v>
      </c>
      <c r="T557" s="61">
        <f>S557/S560</f>
        <v>0.11180427080345756</v>
      </c>
      <c r="U557" s="62"/>
      <c r="V557" s="62"/>
      <c r="W557" s="60"/>
      <c r="X557" s="63"/>
      <c r="Y557" s="61"/>
      <c r="Z557" s="86">
        <f>SQRT($W$41*VLOOKUP(Z549,$P$34:$W$43,8))*(1-$Q$27)*T545*VLOOKUP(Z549,P538:T547,5)</f>
        <v>5.8454755867932634E-3</v>
      </c>
      <c r="AA557" s="60">
        <f>SQRT($W$41*VLOOKUP(AA549,$P$34:$W$43,8))*(1-$R$27)*T545*VLOOKUP(AA549,P538:T547,5)</f>
        <v>3.5923386443577408E-3</v>
      </c>
      <c r="AB557" s="60">
        <f>SQRT($W$41*VLOOKUP(AB549,$P$34:$W$43,8))*(1-$S$27)*T545*VLOOKUP(AB549,P538:T547,5)</f>
        <v>2.2244737190104187E-3</v>
      </c>
      <c r="AC557" s="60">
        <f>SQRT($W$41*VLOOKUP(AC549,$P$34:$W$43,8))*(1-$T$27)*T545*VLOOKUP(AC549,P538:T547,5)</f>
        <v>1.5206795537059394E-3</v>
      </c>
      <c r="AD557" s="60">
        <f>SQRT($W$41*VLOOKUP(AD549,$P$34:$W$43,8))*(1-$U$27)*T545*VLOOKUP(AD549,P538:T547,5)</f>
        <v>1.5161891066264187E-3</v>
      </c>
      <c r="AE557" s="60">
        <f>SQRT($W$41*VLOOKUP(AE549,$P$34:$W$43,8))*(1-$V$27)*T545*VLOOKUP(AE549,P538:T547,5)</f>
        <v>9.0211335575081765E-4</v>
      </c>
      <c r="AF557" s="60">
        <f>SQRT($W$41*VLOOKUP(AF549,$P$34:$W$43,8))*(1-$W$27)*T545*VLOOKUP(AF549,P538:T547,5)</f>
        <v>8.4615504084143908E-3</v>
      </c>
      <c r="AG557" s="60">
        <f>SQRT($W$41*VLOOKUP(AG549,$P$34:$W$43,8))*(1-$X$27)*T545*VLOOKUP(AG549,P538:T547,5)</f>
        <v>5.0862801256154689E-3</v>
      </c>
      <c r="AH557" s="60">
        <f>SQRT($W$41*VLOOKUP(AH549,$P$34:$W$43,8))*(1-$Y$27)*T545*VLOOKUP(AH549,P538:T547,5)</f>
        <v>2.6577703083069683E-3</v>
      </c>
      <c r="AI557" s="87">
        <f>SQRT($W$41*VLOOKUP(AI549,$P$34:$W$43,8))*(1-$Z$27)*T545*VLOOKUP(AI549,P538:T547,5)</f>
        <v>4.1950744423929617E-3</v>
      </c>
      <c r="AJ557" s="89">
        <f>$X$41*T545</f>
        <v>2.9825228462923237E-6</v>
      </c>
      <c r="AK557" s="59" t="s">
        <v>582</v>
      </c>
      <c r="AL557" s="61">
        <f>AL553*AL554/6-AL555/2-AL553^3/27</f>
        <v>1.9456971300178465E-2</v>
      </c>
      <c r="AM557" s="61"/>
      <c r="AN557" s="66" t="s">
        <v>573</v>
      </c>
      <c r="AO557" s="61" t="e">
        <f>2*SQRT(AL558)*COS(AO556/3)-AL553/3</f>
        <v>#NUM!</v>
      </c>
      <c r="AP557" s="69" t="e">
        <f>AO557^3+AL553*AO557^2+AL554*AO557+AL555</f>
        <v>#NUM!</v>
      </c>
      <c r="AQ557" s="50"/>
      <c r="AR557" s="65"/>
      <c r="AS557" s="65"/>
      <c r="AT557" s="65"/>
      <c r="AU557" s="65"/>
      <c r="AV557" s="81"/>
      <c r="AW557" s="59">
        <v>8</v>
      </c>
      <c r="AX557" s="61">
        <f t="shared" si="81"/>
        <v>9.4229912225680806E-2</v>
      </c>
      <c r="AY557" s="61">
        <f>SUMPRODUCT(T538:T547,$BE$34:$BE$43)</f>
        <v>0.46666637063677752</v>
      </c>
      <c r="AZ557" s="68">
        <f>IF($AA$14,EXP((AX557/AL551)*(AU555-1)-LN(AU555-AL551)-AL550*(2*AY557/AL550-AX557/AL551)*LN((AU555+2.41421536*AL551)/(AU555-0.41421536*AL551))/(AL551*2.82842713)      ),1)</f>
        <v>0.6296648198884881</v>
      </c>
    </row>
    <row r="558" spans="16:52" x14ac:dyDescent="0.25">
      <c r="P558" s="78">
        <v>9</v>
      </c>
      <c r="Q558" s="60"/>
      <c r="R558" s="60"/>
      <c r="S558" s="60">
        <f>$Z$15*$BJ$42/AZ558</f>
        <v>5.5503225319862799E-2</v>
      </c>
      <c r="T558" s="61">
        <f>S558/S560</f>
        <v>5.5504618797887005E-2</v>
      </c>
      <c r="U558" s="62"/>
      <c r="V558" s="62" t="s">
        <v>592</v>
      </c>
      <c r="W558" s="60"/>
      <c r="X558" s="63"/>
      <c r="Y558" s="61"/>
      <c r="Z558" s="86">
        <f>SQRT($W$42*VLOOKUP(Z549,$P$34:$W$43,8))*(1-$Q$28)*T546*VLOOKUP(Z549,P538:T547,5)</f>
        <v>3.4135281607787543E-3</v>
      </c>
      <c r="AA558" s="60">
        <f>SQRT($W$42*VLOOKUP(AA549,$P$34:$W$43,8))*(1-$R$28)*T546*VLOOKUP(AA549,P538:T547,5)</f>
        <v>2.1968818292352212E-3</v>
      </c>
      <c r="AB558" s="60">
        <f>SQRT($W$42*VLOOKUP(AB549,$P$34:$W$43,8))*(1-$S$28)*T546*VLOOKUP(AB549,P538:T547,5)</f>
        <v>1.3411725673766412E-3</v>
      </c>
      <c r="AC558" s="60">
        <f>SQRT($W$42*VLOOKUP(AC549,$P$34:$W$43,8))*(1-$T$28)*T546*VLOOKUP(AC549,P538:T547,5)</f>
        <v>1.0157591685626762E-3</v>
      </c>
      <c r="AD558" s="60">
        <f>SQRT($W$42*VLOOKUP(AD549,$P$34:$W$43,8))*(1-$U$28)*T546*VLOOKUP(AD549,P538:T547,5)</f>
        <v>9.5017394656377778E-4</v>
      </c>
      <c r="AE558" s="60">
        <f>SQRT($W$42*VLOOKUP(AE549,$P$34:$W$43,8))*(1-$V$28)*T546*VLOOKUP(AE549,P538:T547,5)</f>
        <v>5.5747701754972981E-4</v>
      </c>
      <c r="AF558" s="60">
        <f>SQRT($W$42*VLOOKUP(AF549,$P$34:$W$43,8))*(1-$W$28)*T546*VLOOKUP(AF549,P538:T547,5)</f>
        <v>3.9656003981799045E-3</v>
      </c>
      <c r="AG558" s="60">
        <f>SQRT($W$42*VLOOKUP(AG549,$P$34:$W$43,8))*(1-$X$28)*T546*VLOOKUP(AG549,P538:T547,5)</f>
        <v>2.6577703083069683E-3</v>
      </c>
      <c r="AH558" s="60">
        <f>SQRT($W$42*VLOOKUP(AH549,$P$34:$W$43,8))*(1-$Y$28)*T546*VLOOKUP(AH549,P538:T547,5)</f>
        <v>1.7046842833873044E-3</v>
      </c>
      <c r="AI558" s="87">
        <f>SQRT($W$42*VLOOKUP(AI549,$P$34:$W$43,8))*(1-$Z$28)*T546*VLOOKUP(AI549,P538:T547,5)</f>
        <v>2.5705237939321886E-3</v>
      </c>
      <c r="AJ558" s="89">
        <f>$X$42*T546</f>
        <v>1.4993386260453772E-6</v>
      </c>
      <c r="AK558" s="59" t="s">
        <v>558</v>
      </c>
      <c r="AL558" s="61">
        <f>AL553^2/9-AL554/3</f>
        <v>3.8922898851881008E-2</v>
      </c>
      <c r="AM558" s="61"/>
      <c r="AN558" s="66" t="s">
        <v>574</v>
      </c>
      <c r="AO558" s="61" t="e">
        <f>2*SQRT(AL558)*COS((AO556+2*PI())/3)-AL553/3</f>
        <v>#NUM!</v>
      </c>
      <c r="AP558" s="69" t="e">
        <f>AO558^3+AO558^2*AL553+AO558*AL554+AL555</f>
        <v>#NUM!</v>
      </c>
      <c r="AQ558" s="50"/>
      <c r="AR558" s="65"/>
      <c r="AS558" s="50"/>
      <c r="AT558" s="65"/>
      <c r="AU558" s="65"/>
      <c r="AV558" s="81"/>
      <c r="AW558" s="59">
        <v>9</v>
      </c>
      <c r="AX558" s="61">
        <f t="shared" si="81"/>
        <v>9.5418812217132221E-2</v>
      </c>
      <c r="AY558" s="61">
        <f>SUMPRODUCT(T538:T547,$BF$34:$BF$43)</f>
        <v>0.53195754700981634</v>
      </c>
      <c r="AZ558" s="68">
        <f>IF($AA$15,EXP((AX558/AL551)*(AU555-1)-LN(AU555-AL551)-AL550*(2*AY558/AL550-AX558/AL551)*LN((AU555+2.41421536*AL551)/(AU555-0.41421536*AL551))/(AL551*2.82842713)      ),1)</f>
        <v>0.54102454676132694</v>
      </c>
    </row>
    <row r="559" spans="16:52" x14ac:dyDescent="0.25">
      <c r="P559" s="78">
        <v>10</v>
      </c>
      <c r="Q559" s="60"/>
      <c r="R559" s="60"/>
      <c r="S559" s="60">
        <f>$Z$16*$BJ$43/AZ559</f>
        <v>8.8838044121130999E-2</v>
      </c>
      <c r="T559" s="61">
        <f>S559/S560</f>
        <v>8.8840274511553949E-2</v>
      </c>
      <c r="U559" s="62"/>
      <c r="V559" s="96">
        <f>ABS(S548-S560)</f>
        <v>1.1102230246251565E-16</v>
      </c>
      <c r="W559" s="60"/>
      <c r="X559" s="63"/>
      <c r="Y559" s="61"/>
      <c r="Z559" s="86">
        <f>SQRT($W$43*VLOOKUP(Z549,$P$34:$W$43,8))*(1-$Q$29)*T547*VLOOKUP(Z549,P538:T547,5)</f>
        <v>5.4985289690024459E-3</v>
      </c>
      <c r="AA559" s="60">
        <f>SQRT($W$43*VLOOKUP(AA549,$P$34:$W$43,8))*(1-$R$29)*T547*VLOOKUP(AA549,P538:T547,5)</f>
        <v>3.5815796407375798E-3</v>
      </c>
      <c r="AB559" s="60">
        <f>SQRT($W$43*VLOOKUP(AB549,$P$34:$W$43,8))*(1-$S$29)*T547*VLOOKUP(AB549,P538:T547,5)</f>
        <v>2.2170335481963743E-3</v>
      </c>
      <c r="AC559" s="60">
        <f>SQRT($W$43*VLOOKUP(AC549,$P$34:$W$43,8))*(1-$T$29)*T547*VLOOKUP(AC549,P538:T547,5)</f>
        <v>1.390460322709688E-3</v>
      </c>
      <c r="AD559" s="60">
        <f>SQRT($W$43*VLOOKUP(AD549,$P$34:$W$43,8))*(1-$U$29)*T547*VLOOKUP(AD549,P538:T547,5)</f>
        <v>1.5040774911427427E-3</v>
      </c>
      <c r="AE559" s="60">
        <f>SQRT($W$43*VLOOKUP(AE549,$P$34:$W$43,8))*(1-$V$29)*T547*VLOOKUP(AE549,P538:T547,5)</f>
        <v>8.9714997254472767E-4</v>
      </c>
      <c r="AF559" s="60">
        <f>SQRT($W$43*VLOOKUP(AF549,$P$34:$W$43,8))*(1-$W$29)*T547*VLOOKUP(AF549,P538:T547,5)</f>
        <v>6.6414777587974951E-3</v>
      </c>
      <c r="AG559" s="60">
        <f>SQRT($W$43*VLOOKUP(AG549,$P$34:$W$43,8))*(1-$X$29)*T547*VLOOKUP(AG549,P538:T547,5)</f>
        <v>4.1950744423929617E-3</v>
      </c>
      <c r="AH559" s="60">
        <f>SQRT($W$43*VLOOKUP(AH549,$P$34:$W$43,8))*(1-$Y$29)*T547*VLOOKUP(AH549,P538:T547,5)</f>
        <v>2.5705237939321886E-3</v>
      </c>
      <c r="AI559" s="87">
        <f>SQRT($W$43*VLOOKUP(AI549,$P$34:$W$43,8))*(1-$Z$29)*T547*VLOOKUP(AI549,P538:T547,5)</f>
        <v>3.8761386137976654E-3</v>
      </c>
      <c r="AJ559" s="89">
        <f>$X$43*T547</f>
        <v>3.2226693653031377E-6</v>
      </c>
      <c r="AK559" s="59" t="s">
        <v>72</v>
      </c>
      <c r="AL559" s="63">
        <f>AL557^2-AL558^3</f>
        <v>3.1960584965648611E-4</v>
      </c>
      <c r="AM559" s="61"/>
      <c r="AN559" s="66" t="s">
        <v>575</v>
      </c>
      <c r="AO559" s="61" t="e">
        <f>2*SQRT(AL558)*COS((AO556+4*PI())/3)-AL553/3</f>
        <v>#NUM!</v>
      </c>
      <c r="AP559" s="69" t="e">
        <f>AO559^3+AO559^2*AL553+AL554*AO559+AL555</f>
        <v>#NUM!</v>
      </c>
      <c r="AQ559" s="50"/>
      <c r="AR559" s="65"/>
      <c r="AS559" s="50"/>
      <c r="AT559" s="65"/>
      <c r="AU559" s="65"/>
      <c r="AV559" s="81"/>
      <c r="AW559" s="59">
        <v>10</v>
      </c>
      <c r="AX559" s="61">
        <f t="shared" si="81"/>
        <v>0.12813543860615031</v>
      </c>
      <c r="AY559" s="61">
        <f>SUMPRODUCT(T538:T547,$BG$34:$BG$43)</f>
        <v>0.52807933080989145</v>
      </c>
      <c r="AZ559" s="68">
        <f>IF($AA$16,EXP((AX559/AL551)*(AU555-1)-LN(AU555-AL551)-AL550*(2*AY559/AL550-AX559/AL551)*LN((AU555+2.41421536*AL551)/(AU555-0.41421536*AL551))/(AL551*2.82842713)      ),1)</f>
        <v>0.58355083296297927</v>
      </c>
    </row>
    <row r="560" spans="16:52" x14ac:dyDescent="0.25">
      <c r="P560" s="79"/>
      <c r="Q560" s="71"/>
      <c r="R560" s="71"/>
      <c r="S560" s="94">
        <f>SUM(S550:S559)</f>
        <v>0.99997489437718179</v>
      </c>
      <c r="T560" s="72">
        <f>SUM(T550:T559)</f>
        <v>1</v>
      </c>
      <c r="U560" s="73"/>
      <c r="V560" s="73"/>
      <c r="W560" s="73"/>
      <c r="X560" s="73"/>
      <c r="Y560" s="73"/>
      <c r="Z560" s="70"/>
      <c r="AA560" s="73"/>
      <c r="AB560" s="73"/>
      <c r="AC560" s="73"/>
      <c r="AD560" s="73"/>
      <c r="AE560" s="73"/>
      <c r="AF560" s="73"/>
      <c r="AG560" s="73"/>
      <c r="AH560" s="73"/>
      <c r="AI560" s="88">
        <f>SUM(Z550:AI559)</f>
        <v>0.27651787661416499</v>
      </c>
      <c r="AJ560" s="91">
        <f>SUM(AJ550:AJ559)</f>
        <v>3.0752912319736446E-5</v>
      </c>
      <c r="AK560" s="70"/>
      <c r="AL560" s="73"/>
      <c r="AM560" s="74"/>
      <c r="AN560" s="75"/>
      <c r="AO560" s="74"/>
      <c r="AP560" s="74"/>
      <c r="AQ560" s="76"/>
      <c r="AR560" s="73"/>
      <c r="AS560" s="76"/>
      <c r="AT560" s="73"/>
      <c r="AU560" s="73"/>
      <c r="AV560" s="80"/>
      <c r="AW560" s="70"/>
      <c r="AX560" s="73"/>
      <c r="AY560" s="73"/>
      <c r="AZ560" s="80"/>
    </row>
    <row r="561" spans="16:52" x14ac:dyDescent="0.25">
      <c r="P561" s="92">
        <f>P549+1</f>
        <v>44</v>
      </c>
      <c r="Q561" s="55"/>
      <c r="R561" s="55"/>
      <c r="S561" s="55"/>
      <c r="T561" s="55" t="s">
        <v>560</v>
      </c>
      <c r="U561" s="56"/>
      <c r="V561" s="56"/>
      <c r="W561" s="57"/>
      <c r="X561" s="57"/>
      <c r="Y561" s="57"/>
      <c r="Z561" s="54">
        <v>1</v>
      </c>
      <c r="AA561" s="55">
        <v>2</v>
      </c>
      <c r="AB561" s="55">
        <v>3</v>
      </c>
      <c r="AC561" s="55">
        <v>4</v>
      </c>
      <c r="AD561" s="55">
        <v>5</v>
      </c>
      <c r="AE561" s="55">
        <v>6</v>
      </c>
      <c r="AF561" s="55">
        <v>7</v>
      </c>
      <c r="AG561" s="55">
        <v>8</v>
      </c>
      <c r="AH561" s="55">
        <v>9</v>
      </c>
      <c r="AI561" s="58">
        <v>10</v>
      </c>
      <c r="AJ561" s="90"/>
      <c r="AK561" s="54"/>
      <c r="AL561" s="55"/>
      <c r="AM561" s="55"/>
      <c r="AN561" s="55"/>
      <c r="AO561" s="55"/>
      <c r="AP561" s="55"/>
      <c r="AQ561" s="55"/>
      <c r="AR561" s="55"/>
      <c r="AS561" s="55"/>
      <c r="AT561" s="55"/>
      <c r="AU561" s="55"/>
      <c r="AV561" s="58"/>
      <c r="AW561" s="54"/>
      <c r="AX561" s="55" t="s">
        <v>565</v>
      </c>
      <c r="AY561" s="55" t="s">
        <v>577</v>
      </c>
      <c r="AZ561" s="58" t="s">
        <v>590</v>
      </c>
    </row>
    <row r="562" spans="16:52" x14ac:dyDescent="0.25">
      <c r="P562" s="78">
        <v>1</v>
      </c>
      <c r="Q562" s="60"/>
      <c r="R562" s="60"/>
      <c r="S562" s="60">
        <f>$Z$7*$BJ$34/AZ562</f>
        <v>0.19915684959312394</v>
      </c>
      <c r="T562" s="61">
        <f>S562/S572</f>
        <v>0.19916184967540165</v>
      </c>
      <c r="U562" s="62"/>
      <c r="V562" s="62"/>
      <c r="W562" s="60"/>
      <c r="X562" s="63"/>
      <c r="Y562" s="61"/>
      <c r="Z562" s="86">
        <f>SQRT($W$34*VLOOKUP(Z561,$P$34:$W$43,8))*(1-$Q$20)*T550*VLOOKUP(Z561,P550:T559,5)</f>
        <v>8.1465190158656955E-3</v>
      </c>
      <c r="AA562" s="60">
        <f>SQRT($W$34*VLOOKUP(AA561,$P$34:$W$43,8))*(1-$R$20)*T550*VLOOKUP(AA561,P550:T559,5)</f>
        <v>5.2525624534909034E-3</v>
      </c>
      <c r="AB562" s="60">
        <f>SQRT($W$34*VLOOKUP(AB561,$P$34:$W$43,8))*(1-$S$20)*T550*VLOOKUP(AB561,P550:T559,5)</f>
        <v>3.1690972601527692E-3</v>
      </c>
      <c r="AC562" s="60">
        <f>SQRT($W$34*VLOOKUP(AC561,$P$34:$W$43,8))*(1-$T$20)*T550*VLOOKUP(AC561,P550:T559,5)</f>
        <v>2.1909876952244684E-3</v>
      </c>
      <c r="AD562" s="60">
        <f>SQRT($W$34*VLOOKUP(AD561,$P$34:$W$43,8))*(1-$U$20)*T550*VLOOKUP(AD561,P550:T559,5)</f>
        <v>2.1246816906190396E-3</v>
      </c>
      <c r="AE562" s="60">
        <f>SQRT($W$34*VLOOKUP(AE561,$P$34:$W$43,8))*(1-$V$20)*T550*VLOOKUP(AE561,P550:T559,5)</f>
        <v>1.2707086901849963E-3</v>
      </c>
      <c r="AF562" s="60">
        <f>SQRT($W$34*VLOOKUP(AF561,$P$34:$W$43,8))*(1-$W$20)*T550*VLOOKUP(AF561,P550:T559,5)</f>
        <v>1.0202200380864748E-2</v>
      </c>
      <c r="AG562" s="60">
        <f>SQRT($W$34*VLOOKUP(AG561,$P$34:$W$43,8))*(1-$X$20)*T550*VLOOKUP(AG561,P550:T559,5)</f>
        <v>5.8454755867932634E-3</v>
      </c>
      <c r="AH562" s="60">
        <f>SQRT($W$34*VLOOKUP(AH561,$P$34:$W$43,8))*(1-$Y$20)*T550*VLOOKUP(AH561,P550:T559,5)</f>
        <v>3.4135281607787548E-3</v>
      </c>
      <c r="AI562" s="87">
        <f>SQRT($W$34*VLOOKUP(AI561,$P$34:$W$43,8))*(1-$Z$20)*T550*VLOOKUP(AI561,P550:T559,5)</f>
        <v>5.4985289690024442E-3</v>
      </c>
      <c r="AJ562" s="89">
        <f>$X$34*T550</f>
        <v>5.3379038868554449E-6</v>
      </c>
      <c r="AK562" s="59" t="s">
        <v>69</v>
      </c>
      <c r="AL562" s="60">
        <f>$Q$44*AI572*100000/($T$3*$AE$9)^2</f>
        <v>0.40073949360934819</v>
      </c>
      <c r="AM562" s="65" t="s">
        <v>583</v>
      </c>
      <c r="AN562" s="66" t="s">
        <v>573</v>
      </c>
      <c r="AO562" s="61">
        <f>(AL569+SQRT(AL571))^(1/3)+(AL569-SQRT(AL571))^(1/3)-AL565/3</f>
        <v>0.74780442858811635</v>
      </c>
      <c r="AP562" s="63">
        <f>AO562^3+AL565*AO562^2+AL566*AO562+AL567</f>
        <v>0</v>
      </c>
      <c r="AQ562" s="65" t="s">
        <v>573</v>
      </c>
      <c r="AR562" s="61">
        <f>IF(AL571&gt;=0,AO562,AO569)</f>
        <v>0.74780442858811635</v>
      </c>
      <c r="AS562" s="61">
        <f>IF(AR562&lt;AR563,AR563,AR562)</f>
        <v>0.74780442858811635</v>
      </c>
      <c r="AT562" s="61">
        <f>AS562</f>
        <v>0.74780442858811635</v>
      </c>
      <c r="AU562" s="67">
        <f>IF(AT562&lt;AT563,AT563,AT562)</f>
        <v>0.74780442858811635</v>
      </c>
      <c r="AV562" s="81"/>
      <c r="AW562" s="59">
        <v>1</v>
      </c>
      <c r="AX562" s="61">
        <f>AX550</f>
        <v>9.4673405543509462E-2</v>
      </c>
      <c r="AY562" s="61">
        <f>SUMPRODUCT(T550:T559,$AX$34:$AX$43)</f>
        <v>0.34283521948928114</v>
      </c>
      <c r="AZ562" s="68">
        <f>IF($AA$7,EXP((AX562/AL563)*(AU567-1)-LN(AU567-AL563)-AL562*(2*AY562/AL562-AX562/AL563)*LN((AU567+2.41421536*AL563)/(AU567-0.41421536*AL563))/(AL563*2.82842713)      ),1)</f>
        <v>0.84423499280669911</v>
      </c>
    </row>
    <row r="563" spans="16:52" x14ac:dyDescent="0.25">
      <c r="P563" s="78">
        <v>2</v>
      </c>
      <c r="Q563" s="60"/>
      <c r="R563" s="60"/>
      <c r="S563" s="60">
        <f>$Z$8*$BJ$35/AZ563</f>
        <v>7.3921926708096677E-2</v>
      </c>
      <c r="T563" s="61">
        <f>S563/S572</f>
        <v>7.3923782610700192E-2</v>
      </c>
      <c r="U563" s="62"/>
      <c r="V563" s="62"/>
      <c r="W563" s="60"/>
      <c r="X563" s="63"/>
      <c r="Y563" s="61"/>
      <c r="Z563" s="86">
        <f>SQRT($W$35*VLOOKUP(Z561,$P$34:$W$43,8))*(1-$Q$21)*T551*VLOOKUP(Z561,P550:T559,5)</f>
        <v>5.2525624534909034E-3</v>
      </c>
      <c r="AA563" s="60">
        <f>SQRT($W$35*VLOOKUP(AA561,$P$34:$W$43,8))*(1-$R$21)*T551*VLOOKUP(AA561,P550:T559,5)</f>
        <v>3.3691083161022108E-3</v>
      </c>
      <c r="AB563" s="60">
        <f>SQRT($W$35*VLOOKUP(AB561,$P$34:$W$43,8))*(1-$S$21)*T551*VLOOKUP(AB561,P550:T559,5)</f>
        <v>2.0646769777879956E-3</v>
      </c>
      <c r="AC563" s="60">
        <f>SQRT($W$35*VLOOKUP(AC561,$P$34:$W$43,8))*(1-$T$21)*T551*VLOOKUP(AC561,P550:T559,5)</f>
        <v>1.2909062095098217E-3</v>
      </c>
      <c r="AD563" s="60">
        <f>SQRT($W$35*VLOOKUP(AD561,$P$34:$W$43,8))*(1-$U$21)*T551*VLOOKUP(AD561,P550:T559,5)</f>
        <v>1.4116535276611369E-3</v>
      </c>
      <c r="AE563" s="60">
        <f>SQRT($W$35*VLOOKUP(AE561,$P$34:$W$43,8))*(1-$V$21)*T551*VLOOKUP(AE561,P550:T559,5)</f>
        <v>8.2989301265913292E-4</v>
      </c>
      <c r="AF563" s="60">
        <f>SQRT($W$35*VLOOKUP(AF561,$P$34:$W$43,8))*(1-$W$21)*T551*VLOOKUP(AF561,P550:T559,5)</f>
        <v>6.4227893355569146E-3</v>
      </c>
      <c r="AG563" s="60">
        <f>SQRT($W$35*VLOOKUP(AG561,$P$34:$W$43,8))*(1-$X$21)*T551*VLOOKUP(AG561,P550:T559,5)</f>
        <v>3.5923386443577408E-3</v>
      </c>
      <c r="AH563" s="60">
        <f>SQRT($W$35*VLOOKUP(AH561,$P$34:$W$43,8))*(1-$Y$21)*T551*VLOOKUP(AH561,P550:T559,5)</f>
        <v>2.1968818292352216E-3</v>
      </c>
      <c r="AI563" s="87">
        <f>SQRT($W$35*VLOOKUP(AI561,$P$34:$W$43,8))*(1-$Z$21)*T551*VLOOKUP(AI561,P550:T559,5)</f>
        <v>3.5815796407375785E-3</v>
      </c>
      <c r="AJ563" s="89">
        <f>$X$35*T551</f>
        <v>2.9902240553849243E-6</v>
      </c>
      <c r="AK563" s="59" t="s">
        <v>65</v>
      </c>
      <c r="AL563" s="60">
        <f>AJ572*$Q$44*100000/($T$3*$AE$9)</f>
        <v>0.10862996784093619</v>
      </c>
      <c r="AM563" s="61"/>
      <c r="AN563" s="66" t="s">
        <v>574</v>
      </c>
      <c r="AO563" s="66" t="e">
        <f>1/0</f>
        <v>#DIV/0!</v>
      </c>
      <c r="AP563" s="61"/>
      <c r="AQ563" s="65" t="s">
        <v>574</v>
      </c>
      <c r="AR563" s="66">
        <f>IF(AL571&gt;=0,0,AO570)</f>
        <v>0</v>
      </c>
      <c r="AS563" s="61">
        <f>IF(AR562&lt;AR563,AR562,AR563)</f>
        <v>0</v>
      </c>
      <c r="AT563" s="61">
        <f>IF(AS563&lt;AS564,AS564,AS563)</f>
        <v>0</v>
      </c>
      <c r="AU563" s="67">
        <f>IF(AT562&lt;AT563,AT562,AT563)</f>
        <v>0</v>
      </c>
      <c r="AV563" s="81"/>
      <c r="AW563" s="59">
        <v>2</v>
      </c>
      <c r="AX563" s="61">
        <f t="shared" ref="AX563:AX571" si="82">AX551</f>
        <v>0.14288378647094405</v>
      </c>
      <c r="AY563" s="61">
        <f>SUMPRODUCT(T550:T559,$AY$34:$AY$43)</f>
        <v>0.58837651708642102</v>
      </c>
      <c r="AZ563" s="68">
        <f>IF($AA$8,EXP((AX563/AL563)*(AU567-1)-LN(AU567-AL563)-AL562*(2*AY563/AL562-AX563/AL563)*LN((AU567+2.41421536*AL563)/(AU567-0.41421536*AL563))/(AL563*2.82842713)      ),1)</f>
        <v>0.52152857782629369</v>
      </c>
    </row>
    <row r="564" spans="16:52" x14ac:dyDescent="0.25">
      <c r="P564" s="78">
        <v>3</v>
      </c>
      <c r="Q564" s="60"/>
      <c r="R564" s="60"/>
      <c r="S564" s="60">
        <f>$Z$9*$BJ$36/AZ564</f>
        <v>3.3102124264394808E-2</v>
      </c>
      <c r="T564" s="61">
        <f>S564/S572</f>
        <v>3.3102955334705607E-2</v>
      </c>
      <c r="U564" s="62"/>
      <c r="V564" s="62"/>
      <c r="W564" s="60"/>
      <c r="X564" s="63"/>
      <c r="Y564" s="61"/>
      <c r="Z564" s="86">
        <f>SQRT($W$36*VLOOKUP(Z561,$P$34:$W$43,8))*(1-$Q$22)*T552*VLOOKUP(Z561,P550:T559,5)</f>
        <v>3.1690972601527687E-3</v>
      </c>
      <c r="AA564" s="60">
        <f>SQRT($W$36*VLOOKUP(AA561,$P$34:$W$43,8))*(1-$R$22)*T552*VLOOKUP(AA561,P550:T559,5)</f>
        <v>2.0646769777879961E-3</v>
      </c>
      <c r="AB564" s="60">
        <f>SQRT($W$36*VLOOKUP(AB561,$P$34:$W$43,8))*(1-$S$22)*T552*VLOOKUP(AB561,P550:T559,5)</f>
        <v>1.2680758464962306E-3</v>
      </c>
      <c r="AC564" s="60">
        <f>SQRT($W$36*VLOOKUP(AC561,$P$34:$W$43,8))*(1-$T$22)*T552*VLOOKUP(AC561,P550:T559,5)</f>
        <v>8.7318415444469829E-4</v>
      </c>
      <c r="AD564" s="60">
        <f>SQRT($W$36*VLOOKUP(AD561,$P$34:$W$43,8))*(1-$U$22)*T552*VLOOKUP(AD561,P550:T559,5)</f>
        <v>8.6699687389717552E-4</v>
      </c>
      <c r="AE564" s="60">
        <f>SQRT($W$36*VLOOKUP(AE561,$P$34:$W$43,8))*(1-$V$22)*T552*VLOOKUP(AE561,P550:T559,5)</f>
        <v>4.9944162745725531E-4</v>
      </c>
      <c r="AF564" s="60">
        <f>SQRT($W$36*VLOOKUP(AF561,$P$34:$W$43,8))*(1-$W$22)*T552*VLOOKUP(AF561,P550:T559,5)</f>
        <v>3.8003852749464904E-3</v>
      </c>
      <c r="AG564" s="60">
        <f>SQRT($W$36*VLOOKUP(AG561,$P$34:$W$43,8))*(1-$X$22)*T552*VLOOKUP(AG561,P550:T559,5)</f>
        <v>2.2244737190104179E-3</v>
      </c>
      <c r="AH564" s="60">
        <f>SQRT($W$36*VLOOKUP(AH561,$P$34:$W$43,8))*(1-$Y$22)*T552*VLOOKUP(AH561,P550:T559,5)</f>
        <v>1.3411725673766407E-3</v>
      </c>
      <c r="AI564" s="87">
        <f>SQRT($W$36*VLOOKUP(AI561,$P$34:$W$43,8))*(1-$Z$22)*T552*VLOOKUP(AI561,P550:T559,5)</f>
        <v>2.2170335481963726E-3</v>
      </c>
      <c r="AJ564" s="89">
        <f>$X$36*T552</f>
        <v>1.8651647845719432E-6</v>
      </c>
      <c r="AK564" s="82"/>
      <c r="AL564" s="65"/>
      <c r="AM564" s="61"/>
      <c r="AN564" s="66" t="s">
        <v>575</v>
      </c>
      <c r="AO564" s="66" t="e">
        <f>1/0</f>
        <v>#DIV/0!</v>
      </c>
      <c r="AP564" s="61"/>
      <c r="AQ564" s="65" t="s">
        <v>575</v>
      </c>
      <c r="AR564" s="66">
        <f>IF(AL571&gt;=0,0,AO571)</f>
        <v>0</v>
      </c>
      <c r="AS564" s="61">
        <f>AR564</f>
        <v>0</v>
      </c>
      <c r="AT564" s="61">
        <f>IF(AS563&lt;AS564,AS563,AS564)</f>
        <v>0</v>
      </c>
      <c r="AU564" s="67">
        <f>AT564</f>
        <v>0</v>
      </c>
      <c r="AV564" s="81"/>
      <c r="AW564" s="59">
        <v>3</v>
      </c>
      <c r="AX564" s="61">
        <f t="shared" si="82"/>
        <v>0.1990278447156619</v>
      </c>
      <c r="AY564" s="61">
        <f>SUMPRODUCT(T550:T559,$AZ$34:$AZ$43)</f>
        <v>0.80224162904041085</v>
      </c>
      <c r="AZ564" s="68">
        <f>IF($AA$9,EXP((AX564/AL563)*(AU567-1)-LN(AU567-AL563)-AL562*(2*AY564/AL562-AX564/AL563)*LN((AU567+2.41421536*AL563)/(AU567-0.41421536*AL563))/(AL563*2.82842713)      ),1)</f>
        <v>0.35283743303559834</v>
      </c>
    </row>
    <row r="565" spans="16:52" x14ac:dyDescent="0.25">
      <c r="P565" s="78">
        <v>4</v>
      </c>
      <c r="Q565" s="60"/>
      <c r="R565" s="60"/>
      <c r="S565" s="60">
        <f>$Z$10*$BJ$37/AZ565</f>
        <v>1.8033677980017364E-2</v>
      </c>
      <c r="T565" s="61">
        <f>S565/S572</f>
        <v>1.803413073810153E-2</v>
      </c>
      <c r="U565" s="62"/>
      <c r="V565" s="62"/>
      <c r="W565" s="60"/>
      <c r="X565" s="63"/>
      <c r="Y565" s="61"/>
      <c r="Z565" s="86">
        <f>SQRT($W$37*VLOOKUP(Z561,$P$34:$W$43,8))*(1-$Q$23)*T553*VLOOKUP(Z561,P550:T559,5)</f>
        <v>2.1909876952244684E-3</v>
      </c>
      <c r="AA565" s="60">
        <f>SQRT($W$37*VLOOKUP(AA561,$P$34:$W$43,8))*(1-$R$23)*T553*VLOOKUP(AA561,P550:T559,5)</f>
        <v>1.2909062095098217E-3</v>
      </c>
      <c r="AB565" s="60">
        <f>SQRT($W$37*VLOOKUP(AB561,$P$34:$W$43,8))*(1-$S$23)*T553*VLOOKUP(AB561,P550:T559,5)</f>
        <v>8.7318415444469829E-4</v>
      </c>
      <c r="AC565" s="60">
        <f>SQRT($W$37*VLOOKUP(AC561,$P$34:$W$43,8))*(1-$T$23)*T553*VLOOKUP(AC561,P550:T559,5)</f>
        <v>6.052538282742654E-4</v>
      </c>
      <c r="AD565" s="60">
        <f>SQRT($W$37*VLOOKUP(AD561,$P$34:$W$43,8))*(1-$U$23)*T553*VLOOKUP(AD561,P550:T559,5)</f>
        <v>5.9458372556813225E-4</v>
      </c>
      <c r="AE565" s="60">
        <f>SQRT($W$37*VLOOKUP(AE561,$P$34:$W$43,8))*(1-$V$23)*T553*VLOOKUP(AE561,P550:T559,5)</f>
        <v>3.2828055403575246E-4</v>
      </c>
      <c r="AF565" s="60">
        <f>SQRT($W$37*VLOOKUP(AF561,$P$34:$W$43,8))*(1-$W$23)*T553*VLOOKUP(AF561,P550:T559,5)</f>
        <v>2.64049564421653E-3</v>
      </c>
      <c r="AG565" s="60">
        <f>SQRT($W$37*VLOOKUP(AG561,$P$34:$W$43,8))*(1-$X$23)*T553*VLOOKUP(AG561,P550:T559,5)</f>
        <v>1.5206795537059392E-3</v>
      </c>
      <c r="AH565" s="60">
        <f>SQRT($W$37*VLOOKUP(AH561,$P$34:$W$43,8))*(1-$Y$23)*T553*VLOOKUP(AH561,P550:T559,5)</f>
        <v>1.0157591685626762E-3</v>
      </c>
      <c r="AI565" s="87">
        <f>SQRT($W$37*VLOOKUP(AI561,$P$34:$W$43,8))*(1-$Z$23)*T553*VLOOKUP(AI561,P550:T559,5)</f>
        <v>1.3904603227096874E-3</v>
      </c>
      <c r="AJ565" s="89">
        <f>$X$37*T553</f>
        <v>1.3054335112633442E-6</v>
      </c>
      <c r="AK565" s="59" t="s">
        <v>570</v>
      </c>
      <c r="AL565" s="60">
        <f>AL563-1</f>
        <v>-0.89137003215906385</v>
      </c>
      <c r="AM565" s="61"/>
      <c r="AN565" s="66"/>
      <c r="AO565" s="61"/>
      <c r="AP565" s="61"/>
      <c r="AQ565" s="50"/>
      <c r="AR565" s="65"/>
      <c r="AS565" s="65"/>
      <c r="AT565" s="65"/>
      <c r="AU565" s="65"/>
      <c r="AV565" s="81"/>
      <c r="AW565" s="59">
        <v>4</v>
      </c>
      <c r="AX565" s="61">
        <f t="shared" si="82"/>
        <v>0.25569541720662459</v>
      </c>
      <c r="AY565" s="61">
        <f>SUMPRODUCT(T550:T559,$BA$34:$BA$43)</f>
        <v>1.000538212554448</v>
      </c>
      <c r="AZ565" s="68">
        <f>IF($AA$10,EXP((AX565/AL563)*(AU567-1)-LN(AU567-AL563)-AL562*(2*AY565/AL562-AX565/AL563)*LN((AU567+2.41421536*AL563)/(AU567-0.41421536*AL563))/(AL563*2.82842713)      ),1)</f>
        <v>0.24791088876654585</v>
      </c>
    </row>
    <row r="566" spans="16:52" x14ac:dyDescent="0.25">
      <c r="P566" s="78">
        <v>5</v>
      </c>
      <c r="Q566" s="60"/>
      <c r="R566" s="60"/>
      <c r="S566" s="60">
        <f>$Z$11*$BJ$38/AZ566</f>
        <v>1.8327382759166989E-2</v>
      </c>
      <c r="T566" s="61">
        <f>S566/S572</f>
        <v>1.8327842891077684E-2</v>
      </c>
      <c r="U566" s="62"/>
      <c r="V566" s="62"/>
      <c r="W566" s="60"/>
      <c r="X566" s="63"/>
      <c r="Y566" s="61"/>
      <c r="Z566" s="86">
        <f>SQRT($W$38*VLOOKUP(Z561,$P$34:$W$43,8))*(1-$Q$24)*T554*VLOOKUP(Z561,P550:T559,5)</f>
        <v>2.1246816906190396E-3</v>
      </c>
      <c r="AA566" s="60">
        <f>SQRT($W$38*VLOOKUP(AA561,$P$34:$W$43,8))*(1-$R$24)*T554*VLOOKUP(AA561,P550:T559,5)</f>
        <v>1.4116535276611367E-3</v>
      </c>
      <c r="AB566" s="60">
        <f>SQRT($W$38*VLOOKUP(AB561,$P$34:$W$43,8))*(1-$S$24)*T554*VLOOKUP(AB561,P550:T559,5)</f>
        <v>8.6699687389717563E-4</v>
      </c>
      <c r="AC566" s="60">
        <f>SQRT($W$38*VLOOKUP(AC561,$P$34:$W$43,8))*(1-$T$24)*T554*VLOOKUP(AC561,P550:T559,5)</f>
        <v>5.9458372556813214E-4</v>
      </c>
      <c r="AD566" s="60">
        <f>SQRT($W$38*VLOOKUP(AD561,$P$34:$W$43,8))*(1-$U$24)*T554*VLOOKUP(AD561,P550:T559,5)</f>
        <v>5.8363472640257229E-4</v>
      </c>
      <c r="AE566" s="60">
        <f>SQRT($W$38*VLOOKUP(AE561,$P$34:$W$43,8))*(1-$V$24)*T554*VLOOKUP(AE561,P550:T559,5)</f>
        <v>3.4812559981228037E-4</v>
      </c>
      <c r="AF566" s="60">
        <f>SQRT($W$38*VLOOKUP(AF561,$P$34:$W$43,8))*(1-$W$24)*T554*VLOOKUP(AF561,P550:T559,5)</f>
        <v>2.5272405867486879E-3</v>
      </c>
      <c r="AG566" s="60">
        <f>SQRT($W$38*VLOOKUP(AG561,$P$34:$W$43,8))*(1-$X$24)*T554*VLOOKUP(AG561,P550:T559,5)</f>
        <v>1.5161891066264185E-3</v>
      </c>
      <c r="AH566" s="60">
        <f>SQRT($W$38*VLOOKUP(AH561,$P$34:$W$43,8))*(1-$Y$24)*T554*VLOOKUP(AH561,P550:T559,5)</f>
        <v>9.5017394656377778E-4</v>
      </c>
      <c r="AI566" s="87">
        <f>SQRT($W$38*VLOOKUP(AI561,$P$34:$W$43,8))*(1-$Z$24)*T554*VLOOKUP(AI561,P550:T559,5)</f>
        <v>1.5040774911427416E-3</v>
      </c>
      <c r="AJ566" s="89">
        <f>$X$38*T554</f>
        <v>1.3263953863546494E-6</v>
      </c>
      <c r="AK566" s="59" t="s">
        <v>571</v>
      </c>
      <c r="AL566" s="60">
        <f>AL562-3*AL563*AL563-2*AL563</f>
        <v>0.1480781481881073</v>
      </c>
      <c r="AM566" s="61" t="s">
        <v>584</v>
      </c>
      <c r="AN566" s="66" t="s">
        <v>585</v>
      </c>
      <c r="AO566" s="61">
        <f>AL569^2/AL570^3</f>
        <v>6.4199987518780706</v>
      </c>
      <c r="AP566" s="61"/>
      <c r="AQ566" s="50"/>
      <c r="AR566" s="65"/>
      <c r="AS566" s="65"/>
      <c r="AT566" s="65"/>
      <c r="AU566" s="65"/>
      <c r="AV566" s="81"/>
      <c r="AW566" s="59">
        <v>5</v>
      </c>
      <c r="AX566" s="61">
        <f t="shared" si="82"/>
        <v>0.25563778751671645</v>
      </c>
      <c r="AY566" s="61">
        <f>SUMPRODUCT(T550:T559,$BB$34:$BB$43)</f>
        <v>0.98266697900620781</v>
      </c>
      <c r="AZ566" s="68">
        <f>IF($AA$11,EXP((AX566/AL563)*(AU567-1)-LN(AU567-AL563)-AL562*(2*AY566/AL562-AX566/AL563)*LN((AU567+2.41421536*AL563)/(AU567-0.41421536*AL563))/(AL563*2.82842713)      ),1)</f>
        <v>0.25856387567650552</v>
      </c>
    </row>
    <row r="567" spans="16:52" x14ac:dyDescent="0.25">
      <c r="P567" s="78">
        <v>6</v>
      </c>
      <c r="Q567" s="60"/>
      <c r="R567" s="60"/>
      <c r="S567" s="60">
        <f>$Z$12*$BJ$39/AZ567</f>
        <v>8.6700383275830854E-3</v>
      </c>
      <c r="T567" s="61">
        <f>S567/S572</f>
        <v>8.6702559997599519E-3</v>
      </c>
      <c r="U567" s="62"/>
      <c r="V567" s="62"/>
      <c r="W567" s="60"/>
      <c r="X567" s="63"/>
      <c r="Y567" s="61"/>
      <c r="Z567" s="86">
        <f>SQRT($W$39*VLOOKUP(Z561,$P$34:$W$43,8))*(1-$Q$25)*T555*VLOOKUP(Z561,P550:T559,5)</f>
        <v>1.2707086901849966E-3</v>
      </c>
      <c r="AA567" s="60">
        <f>SQRT($W$39*VLOOKUP(AA561,$P$34:$W$43,8))*(1-$R$25)*T555*VLOOKUP(AA561,P550:T559,5)</f>
        <v>8.2989301265913292E-4</v>
      </c>
      <c r="AB567" s="60">
        <f>SQRT($W$39*VLOOKUP(AB561,$P$34:$W$43,8))*(1-$S$25)*T555*VLOOKUP(AB561,P550:T559,5)</f>
        <v>4.9944162745725531E-4</v>
      </c>
      <c r="AC567" s="60">
        <f>SQRT($W$39*VLOOKUP(AC561,$P$34:$W$43,8))*(1-$T$25)*T555*VLOOKUP(AC561,P550:T559,5)</f>
        <v>3.2828055403575246E-4</v>
      </c>
      <c r="AD567" s="60">
        <f>SQRT($W$39*VLOOKUP(AD561,$P$34:$W$43,8))*(1-$U$25)*T555*VLOOKUP(AD561,P550:T559,5)</f>
        <v>3.4812559981228032E-4</v>
      </c>
      <c r="AE567" s="60">
        <f>SQRT($W$39*VLOOKUP(AE561,$P$34:$W$43,8))*(1-$V$25)*T555*VLOOKUP(AE561,P550:T559,5)</f>
        <v>2.0764945566495658E-4</v>
      </c>
      <c r="AF567" s="60">
        <f>SQRT($W$39*VLOOKUP(AF561,$P$34:$W$43,8))*(1-$W$25)*T555*VLOOKUP(AF561,P550:T559,5)</f>
        <v>1.6642917050015533E-3</v>
      </c>
      <c r="AG567" s="60">
        <f>SQRT($W$39*VLOOKUP(AG561,$P$34:$W$43,8))*(1-$X$25)*T555*VLOOKUP(AG561,P550:T559,5)</f>
        <v>9.0211335575081711E-4</v>
      </c>
      <c r="AH567" s="60">
        <f>SQRT($W$39*VLOOKUP(AH561,$P$34:$W$43,8))*(1-$Y$25)*T555*VLOOKUP(AH561,P550:T559,5)</f>
        <v>5.5747701754972948E-4</v>
      </c>
      <c r="AI567" s="87">
        <f>SQRT($W$39*VLOOKUP(AI561,$P$34:$W$43,8))*(1-$Z$25)*T555*VLOOKUP(AI561,P550:T559,5)</f>
        <v>8.9714997254472691E-4</v>
      </c>
      <c r="AJ567" s="89">
        <f>$X$39*T555</f>
        <v>7.8057265080740333E-7</v>
      </c>
      <c r="AK567" s="59" t="s">
        <v>572</v>
      </c>
      <c r="AL567" s="60">
        <f>-1*AL562*AL563+AL563^2+AL563^3</f>
        <v>-3.044996372308325E-2</v>
      </c>
      <c r="AM567" s="61"/>
      <c r="AN567" s="66" t="s">
        <v>586</v>
      </c>
      <c r="AO567" s="61" t="e">
        <f>SQRT(1-AO566)/SQRT(AO566)*AL569/ABS(AL569)</f>
        <v>#NUM!</v>
      </c>
      <c r="AP567" s="61"/>
      <c r="AQ567" s="50"/>
      <c r="AR567" s="65"/>
      <c r="AS567" s="65"/>
      <c r="AT567" s="65" t="s">
        <v>589</v>
      </c>
      <c r="AU567" s="61">
        <f>AU562</f>
        <v>0.74780442858811635</v>
      </c>
      <c r="AV567" s="81"/>
      <c r="AW567" s="59">
        <v>6</v>
      </c>
      <c r="AX567" s="61">
        <f t="shared" si="82"/>
        <v>0.31801295394703216</v>
      </c>
      <c r="AY567" s="61">
        <f>SUMPRODUCT(T550:T559,$BC$34:$BC$43)</f>
        <v>1.2544844652441474</v>
      </c>
      <c r="AZ567" s="68">
        <f>IF($AA$12,EXP((AX567/AL563)*(AU567-1)-LN(AU567-AL563)-AL562*(2*AY567/AL562-AX567/AL563)*LN((AU567+2.41421536*AL563)/(AU567-0.41421536*AL563))/(AL563*2.82842713)      ),1)</f>
        <v>0.1545069641075841</v>
      </c>
    </row>
    <row r="568" spans="16:52" x14ac:dyDescent="0.25">
      <c r="P568" s="78">
        <v>7</v>
      </c>
      <c r="Q568" s="60"/>
      <c r="R568" s="60"/>
      <c r="S568" s="60">
        <f>$Z$13*$BJ$40/AZ568</f>
        <v>0.39262016141619976</v>
      </c>
      <c r="T568" s="61">
        <f>S568/S572</f>
        <v>0.39263001863735481</v>
      </c>
      <c r="U568" s="62"/>
      <c r="V568" s="62"/>
      <c r="W568" s="60"/>
      <c r="X568" s="63"/>
      <c r="Y568" s="61"/>
      <c r="Z568" s="86">
        <f>SQRT($W$40*VLOOKUP(Z561,$P$34:$W$43,8))*(1-$Q$26)*T556*VLOOKUP(Z561,P550:T559,5)</f>
        <v>1.0202200380864748E-2</v>
      </c>
      <c r="AA568" s="60">
        <f>SQRT($W$40*VLOOKUP(AA561,$P$34:$W$43,8))*(1-$R$26)*T556*VLOOKUP(AA561,P550:T559,5)</f>
        <v>6.4227893355569155E-3</v>
      </c>
      <c r="AB568" s="60">
        <f>SQRT($W$40*VLOOKUP(AB561,$P$34:$W$43,8))*(1-$S$26)*T556*VLOOKUP(AB561,P550:T559,5)</f>
        <v>3.8003852749464908E-3</v>
      </c>
      <c r="AC568" s="60">
        <f>SQRT($W$40*VLOOKUP(AC561,$P$34:$W$43,8))*(1-$T$26)*T556*VLOOKUP(AC561,P550:T559,5)</f>
        <v>2.64049564421653E-3</v>
      </c>
      <c r="AD568" s="60">
        <f>SQRT($W$40*VLOOKUP(AD561,$P$34:$W$43,8))*(1-$U$26)*T556*VLOOKUP(AD561,P550:T559,5)</f>
        <v>2.5272405867486879E-3</v>
      </c>
      <c r="AE568" s="60">
        <f>SQRT($W$40*VLOOKUP(AE561,$P$34:$W$43,8))*(1-$V$26)*T556*VLOOKUP(AE561,P550:T559,5)</f>
        <v>1.664291705001553E-3</v>
      </c>
      <c r="AF568" s="60">
        <f>SQRT($W$40*VLOOKUP(AF561,$P$34:$W$43,8))*(1-$W$26)*T556*VLOOKUP(AF561,P550:T559,5)</f>
        <v>1.3609987021540036E-2</v>
      </c>
      <c r="AG568" s="60">
        <f>SQRT($W$40*VLOOKUP(AG561,$P$34:$W$43,8))*(1-$X$26)*T556*VLOOKUP(AG561,P550:T559,5)</f>
        <v>8.4615504084143943E-3</v>
      </c>
      <c r="AH568" s="60">
        <f>SQRT($W$40*VLOOKUP(AH561,$P$34:$W$43,8))*(1-$Y$26)*T556*VLOOKUP(AH561,P550:T559,5)</f>
        <v>3.9656003981799063E-3</v>
      </c>
      <c r="AI568" s="87">
        <f>SQRT($W$40*VLOOKUP(AI561,$P$34:$W$43,8))*(1-$Z$26)*T556*VLOOKUP(AI561,P550:T559,5)</f>
        <v>6.6414777587974943E-3</v>
      </c>
      <c r="AJ568" s="89">
        <f>$X$40*T556</f>
        <v>9.4426872068579069E-6</v>
      </c>
      <c r="AK568" s="82"/>
      <c r="AL568" s="65"/>
      <c r="AM568" s="61"/>
      <c r="AN568" s="66" t="s">
        <v>587</v>
      </c>
      <c r="AO568" s="61" t="e">
        <f>IF(ATAN(AO567)&lt;0,ATAN(AO567)+PI(),ATAN(AO567))</f>
        <v>#NUM!</v>
      </c>
      <c r="AP568" s="61"/>
      <c r="AQ568" s="50"/>
      <c r="AR568" s="65"/>
      <c r="AS568" s="65"/>
      <c r="AT568" s="65"/>
      <c r="AU568" s="65"/>
      <c r="AV568" s="81"/>
      <c r="AW568" s="59">
        <v>7</v>
      </c>
      <c r="AX568" s="61">
        <f t="shared" si="82"/>
        <v>8.4952370925032716E-2</v>
      </c>
      <c r="AY568" s="61">
        <f>SUMPRODUCT(T550:T559,$BD$34:$BD$43)</f>
        <v>0.22122964426611674</v>
      </c>
      <c r="AZ568" s="68">
        <f>IF($AA$13,EXP((AX568/AL563)*(AU567-1)-LN(AU567-AL563)-AL562*(2*AY568/AL562-AX568/AL563)*LN((AU567+2.41421536*AL563)/(AU567-0.41421536*AL563))/(AL563*2.82842713)      ),1)</f>
        <v>1.1029635903067738</v>
      </c>
    </row>
    <row r="569" spans="16:52" x14ac:dyDescent="0.25">
      <c r="P569" s="78">
        <v>8</v>
      </c>
      <c r="Q569" s="60"/>
      <c r="R569" s="60"/>
      <c r="S569" s="60">
        <f>$Z$14*$BJ$41/AZ569</f>
        <v>0.11180146388760531</v>
      </c>
      <c r="T569" s="61">
        <f>S569/S572</f>
        <v>0.11180427080345758</v>
      </c>
      <c r="U569" s="62"/>
      <c r="V569" s="62"/>
      <c r="W569" s="60"/>
      <c r="X569" s="63"/>
      <c r="Y569" s="61"/>
      <c r="Z569" s="86">
        <f>SQRT($W$41*VLOOKUP(Z561,$P$34:$W$43,8))*(1-$Q$27)*T557*VLOOKUP(Z561,P550:T559,5)</f>
        <v>5.8454755867932634E-3</v>
      </c>
      <c r="AA569" s="60">
        <f>SQRT($W$41*VLOOKUP(AA561,$P$34:$W$43,8))*(1-$R$27)*T557*VLOOKUP(AA561,P550:T559,5)</f>
        <v>3.5923386443577408E-3</v>
      </c>
      <c r="AB569" s="60">
        <f>SQRT($W$41*VLOOKUP(AB561,$P$34:$W$43,8))*(1-$S$27)*T557*VLOOKUP(AB561,P550:T559,5)</f>
        <v>2.2244737190104179E-3</v>
      </c>
      <c r="AC569" s="60">
        <f>SQRT($W$41*VLOOKUP(AC561,$P$34:$W$43,8))*(1-$T$27)*T557*VLOOKUP(AC561,P550:T559,5)</f>
        <v>1.5206795537059392E-3</v>
      </c>
      <c r="AD569" s="60">
        <f>SQRT($W$41*VLOOKUP(AD561,$P$34:$W$43,8))*(1-$U$27)*T557*VLOOKUP(AD561,P550:T559,5)</f>
        <v>1.5161891066264185E-3</v>
      </c>
      <c r="AE569" s="60">
        <f>SQRT($W$41*VLOOKUP(AE561,$P$34:$W$43,8))*(1-$V$27)*T557*VLOOKUP(AE561,P550:T559,5)</f>
        <v>9.0211335575081711E-4</v>
      </c>
      <c r="AF569" s="60">
        <f>SQRT($W$41*VLOOKUP(AF561,$P$34:$W$43,8))*(1-$W$27)*T557*VLOOKUP(AF561,P550:T559,5)</f>
        <v>8.4615504084143943E-3</v>
      </c>
      <c r="AG569" s="60">
        <f>SQRT($W$41*VLOOKUP(AG561,$P$34:$W$43,8))*(1-$X$27)*T557*VLOOKUP(AG561,P550:T559,5)</f>
        <v>5.0862801256154689E-3</v>
      </c>
      <c r="AH569" s="60">
        <f>SQRT($W$41*VLOOKUP(AH561,$P$34:$W$43,8))*(1-$Y$27)*T557*VLOOKUP(AH561,P550:T559,5)</f>
        <v>2.6577703083069688E-3</v>
      </c>
      <c r="AI569" s="87">
        <f>SQRT($W$41*VLOOKUP(AI561,$P$34:$W$43,8))*(1-$Z$27)*T557*VLOOKUP(AI561,P550:T559,5)</f>
        <v>4.1950744423929608E-3</v>
      </c>
      <c r="AJ569" s="89">
        <f>$X$41*T557</f>
        <v>2.9825228462923237E-6</v>
      </c>
      <c r="AK569" s="59" t="s">
        <v>582</v>
      </c>
      <c r="AL569" s="61">
        <f>AL565*AL566/6-AL567/2-AL565^3/27</f>
        <v>1.9456971300178452E-2</v>
      </c>
      <c r="AM569" s="61"/>
      <c r="AN569" s="66" t="s">
        <v>573</v>
      </c>
      <c r="AO569" s="61" t="e">
        <f>2*SQRT(AL570)*COS(AO568/3)-AL565/3</f>
        <v>#NUM!</v>
      </c>
      <c r="AP569" s="69" t="e">
        <f>AO569^3+AL565*AO569^2+AL566*AO569+AL567</f>
        <v>#NUM!</v>
      </c>
      <c r="AQ569" s="50"/>
      <c r="AR569" s="65"/>
      <c r="AS569" s="65"/>
      <c r="AT569" s="65"/>
      <c r="AU569" s="65"/>
      <c r="AV569" s="81"/>
      <c r="AW569" s="59">
        <v>8</v>
      </c>
      <c r="AX569" s="61">
        <f t="shared" si="82"/>
        <v>9.4229912225680806E-2</v>
      </c>
      <c r="AY569" s="61">
        <f>SUMPRODUCT(T550:T559,$BE$34:$BE$43)</f>
        <v>0.46666637063677757</v>
      </c>
      <c r="AZ569" s="68">
        <f>IF($AA$14,EXP((AX569/AL563)*(AU567-1)-LN(AU567-AL563)-AL562*(2*AY569/AL562-AX569/AL563)*LN((AU567+2.41421536*AL563)/(AU567-0.41421536*AL563))/(AL563*2.82842713)      ),1)</f>
        <v>0.62966481988848799</v>
      </c>
    </row>
    <row r="570" spans="16:52" x14ac:dyDescent="0.25">
      <c r="P570" s="78">
        <v>9</v>
      </c>
      <c r="Q570" s="60"/>
      <c r="R570" s="60"/>
      <c r="S570" s="60">
        <f>$Z$15*$BJ$42/AZ570</f>
        <v>5.5503225319862799E-2</v>
      </c>
      <c r="T570" s="61">
        <f>S570/S572</f>
        <v>5.5504618797887005E-2</v>
      </c>
      <c r="U570" s="62"/>
      <c r="V570" s="62" t="s">
        <v>592</v>
      </c>
      <c r="W570" s="60"/>
      <c r="X570" s="63"/>
      <c r="Y570" s="61"/>
      <c r="Z570" s="86">
        <f>SQRT($W$42*VLOOKUP(Z561,$P$34:$W$43,8))*(1-$Q$28)*T558*VLOOKUP(Z561,P550:T559,5)</f>
        <v>3.4135281607787548E-3</v>
      </c>
      <c r="AA570" s="60">
        <f>SQRT($W$42*VLOOKUP(AA561,$P$34:$W$43,8))*(1-$R$28)*T558*VLOOKUP(AA561,P550:T559,5)</f>
        <v>2.1968818292352216E-3</v>
      </c>
      <c r="AB570" s="60">
        <f>SQRT($W$42*VLOOKUP(AB561,$P$34:$W$43,8))*(1-$S$28)*T558*VLOOKUP(AB561,P550:T559,5)</f>
        <v>1.3411725673766407E-3</v>
      </c>
      <c r="AC570" s="60">
        <f>SQRT($W$42*VLOOKUP(AC561,$P$34:$W$43,8))*(1-$T$28)*T558*VLOOKUP(AC561,P550:T559,5)</f>
        <v>1.0157591685626762E-3</v>
      </c>
      <c r="AD570" s="60">
        <f>SQRT($W$42*VLOOKUP(AD561,$P$34:$W$43,8))*(1-$U$28)*T558*VLOOKUP(AD561,P550:T559,5)</f>
        <v>9.5017394656377778E-4</v>
      </c>
      <c r="AE570" s="60">
        <f>SQRT($W$42*VLOOKUP(AE561,$P$34:$W$43,8))*(1-$V$28)*T558*VLOOKUP(AE561,P550:T559,5)</f>
        <v>5.5747701754972959E-4</v>
      </c>
      <c r="AF570" s="60">
        <f>SQRT($W$42*VLOOKUP(AF561,$P$34:$W$43,8))*(1-$W$28)*T558*VLOOKUP(AF561,P550:T559,5)</f>
        <v>3.9656003981799063E-3</v>
      </c>
      <c r="AG570" s="60">
        <f>SQRT($W$42*VLOOKUP(AG561,$P$34:$W$43,8))*(1-$X$28)*T558*VLOOKUP(AG561,P550:T559,5)</f>
        <v>2.6577703083069688E-3</v>
      </c>
      <c r="AH570" s="60">
        <f>SQRT($W$42*VLOOKUP(AH561,$P$34:$W$43,8))*(1-$Y$28)*T558*VLOOKUP(AH561,P550:T559,5)</f>
        <v>1.7046842833873049E-3</v>
      </c>
      <c r="AI570" s="87">
        <f>SQRT($W$42*VLOOKUP(AI561,$P$34:$W$43,8))*(1-$Z$28)*T558*VLOOKUP(AI561,P550:T559,5)</f>
        <v>2.5705237939321881E-3</v>
      </c>
      <c r="AJ570" s="89">
        <f>$X$42*T558</f>
        <v>1.4993386260453774E-6</v>
      </c>
      <c r="AK570" s="59" t="s">
        <v>558</v>
      </c>
      <c r="AL570" s="61">
        <f>AL565^2/9-AL566/3</f>
        <v>3.8922898851880952E-2</v>
      </c>
      <c r="AM570" s="61"/>
      <c r="AN570" s="66" t="s">
        <v>574</v>
      </c>
      <c r="AO570" s="61" t="e">
        <f>2*SQRT(AL570)*COS((AO568+2*PI())/3)-AL565/3</f>
        <v>#NUM!</v>
      </c>
      <c r="AP570" s="69" t="e">
        <f>AO570^3+AO570^2*AL565+AO570*AL566+AL567</f>
        <v>#NUM!</v>
      </c>
      <c r="AQ570" s="50"/>
      <c r="AR570" s="65"/>
      <c r="AS570" s="50"/>
      <c r="AT570" s="65"/>
      <c r="AU570" s="65"/>
      <c r="AV570" s="81"/>
      <c r="AW570" s="59">
        <v>9</v>
      </c>
      <c r="AX570" s="61">
        <f t="shared" si="82"/>
        <v>9.5418812217132221E-2</v>
      </c>
      <c r="AY570" s="61">
        <f>SUMPRODUCT(T550:T559,$BF$34:$BF$43)</f>
        <v>0.53195754700981634</v>
      </c>
      <c r="AZ570" s="68">
        <f>IF($AA$15,EXP((AX570/AL563)*(AU567-1)-LN(AU567-AL563)-AL562*(2*AY570/AL562-AX570/AL563)*LN((AU567+2.41421536*AL563)/(AU567-0.41421536*AL563))/(AL563*2.82842713)      ),1)</f>
        <v>0.54102454676132694</v>
      </c>
    </row>
    <row r="571" spans="16:52" x14ac:dyDescent="0.25">
      <c r="P571" s="78">
        <v>10</v>
      </c>
      <c r="Q571" s="60"/>
      <c r="R571" s="60"/>
      <c r="S571" s="60">
        <f>$Z$16*$BJ$43/AZ571</f>
        <v>8.8838044121130999E-2</v>
      </c>
      <c r="T571" s="61">
        <f>S571/S572</f>
        <v>8.8840274511553949E-2</v>
      </c>
      <c r="U571" s="62"/>
      <c r="V571" s="96">
        <f>ABS(S560-S572)</f>
        <v>0</v>
      </c>
      <c r="W571" s="60"/>
      <c r="X571" s="63"/>
      <c r="Y571" s="61"/>
      <c r="Z571" s="86">
        <f>SQRT($W$43*VLOOKUP(Z561,$P$34:$W$43,8))*(1-$Q$29)*T559*VLOOKUP(Z561,P550:T559,5)</f>
        <v>5.4985289690024442E-3</v>
      </c>
      <c r="AA571" s="60">
        <f>SQRT($W$43*VLOOKUP(AA561,$P$34:$W$43,8))*(1-$R$29)*T559*VLOOKUP(AA561,P550:T559,5)</f>
        <v>3.5815796407375785E-3</v>
      </c>
      <c r="AB571" s="60">
        <f>SQRT($W$43*VLOOKUP(AB561,$P$34:$W$43,8))*(1-$S$29)*T559*VLOOKUP(AB561,P550:T559,5)</f>
        <v>2.2170335481963726E-3</v>
      </c>
      <c r="AC571" s="60">
        <f>SQRT($W$43*VLOOKUP(AC561,$P$34:$W$43,8))*(1-$T$29)*T559*VLOOKUP(AC561,P550:T559,5)</f>
        <v>1.3904603227096871E-3</v>
      </c>
      <c r="AD571" s="60">
        <f>SQRT($W$43*VLOOKUP(AD561,$P$34:$W$43,8))*(1-$U$29)*T559*VLOOKUP(AD561,P550:T559,5)</f>
        <v>1.5040774911427419E-3</v>
      </c>
      <c r="AE571" s="60">
        <f>SQRT($W$43*VLOOKUP(AE561,$P$34:$W$43,8))*(1-$V$29)*T559*VLOOKUP(AE561,P550:T559,5)</f>
        <v>8.9714997254472691E-4</v>
      </c>
      <c r="AF571" s="60">
        <f>SQRT($W$43*VLOOKUP(AF561,$P$34:$W$43,8))*(1-$W$29)*T559*VLOOKUP(AF561,P550:T559,5)</f>
        <v>6.6414777587974943E-3</v>
      </c>
      <c r="AG571" s="60">
        <f>SQRT($W$43*VLOOKUP(AG561,$P$34:$W$43,8))*(1-$X$29)*T559*VLOOKUP(AG561,P550:T559,5)</f>
        <v>4.1950744423929608E-3</v>
      </c>
      <c r="AH571" s="60">
        <f>SQRT($W$43*VLOOKUP(AH561,$P$34:$W$43,8))*(1-$Y$29)*T559*VLOOKUP(AH561,P550:T559,5)</f>
        <v>2.5705237939321881E-3</v>
      </c>
      <c r="AI571" s="87">
        <f>SQRT($W$43*VLOOKUP(AI561,$P$34:$W$43,8))*(1-$Z$29)*T559*VLOOKUP(AI561,P550:T559,5)</f>
        <v>3.8761386137976628E-3</v>
      </c>
      <c r="AJ571" s="89">
        <f>$X$43*T559</f>
        <v>3.2226693653031368E-6</v>
      </c>
      <c r="AK571" s="59" t="s">
        <v>72</v>
      </c>
      <c r="AL571" s="63">
        <f>AL569^2-AL570^3</f>
        <v>3.1960584965648583E-4</v>
      </c>
      <c r="AM571" s="61"/>
      <c r="AN571" s="66" t="s">
        <v>575</v>
      </c>
      <c r="AO571" s="61" t="e">
        <f>2*SQRT(AL570)*COS((AO568+4*PI())/3)-AL565/3</f>
        <v>#NUM!</v>
      </c>
      <c r="AP571" s="69" t="e">
        <f>AO571^3+AO571^2*AL565+AL566*AO571+AL567</f>
        <v>#NUM!</v>
      </c>
      <c r="AQ571" s="50"/>
      <c r="AR571" s="65"/>
      <c r="AS571" s="50"/>
      <c r="AT571" s="65"/>
      <c r="AU571" s="65"/>
      <c r="AV571" s="81"/>
      <c r="AW571" s="59">
        <v>10</v>
      </c>
      <c r="AX571" s="61">
        <f t="shared" si="82"/>
        <v>0.12813543860615031</v>
      </c>
      <c r="AY571" s="61">
        <f>SUMPRODUCT(T550:T559,$BG$34:$BG$43)</f>
        <v>0.52807933080989145</v>
      </c>
      <c r="AZ571" s="68">
        <f>IF($AA$16,EXP((AX571/AL563)*(AU567-1)-LN(AU567-AL563)-AL562*(2*AY571/AL562-AX571/AL563)*LN((AU567+2.41421536*AL563)/(AU567-0.41421536*AL563))/(AL563*2.82842713)      ),1)</f>
        <v>0.58355083296297927</v>
      </c>
    </row>
    <row r="572" spans="16:52" x14ac:dyDescent="0.25">
      <c r="P572" s="79"/>
      <c r="Q572" s="71"/>
      <c r="R572" s="71"/>
      <c r="S572" s="94">
        <f>SUM(S562:S571)</f>
        <v>0.99997489437718179</v>
      </c>
      <c r="T572" s="72">
        <f>SUM(T562:T571)</f>
        <v>1</v>
      </c>
      <c r="U572" s="73"/>
      <c r="V572" s="73"/>
      <c r="W572" s="73"/>
      <c r="X572" s="73"/>
      <c r="Y572" s="73"/>
      <c r="Z572" s="70"/>
      <c r="AA572" s="73"/>
      <c r="AB572" s="73"/>
      <c r="AC572" s="73"/>
      <c r="AD572" s="73"/>
      <c r="AE572" s="73"/>
      <c r="AF572" s="73"/>
      <c r="AG572" s="73"/>
      <c r="AH572" s="73"/>
      <c r="AI572" s="88">
        <f>SUM(Z562:AI571)</f>
        <v>0.2765178766141651</v>
      </c>
      <c r="AJ572" s="91">
        <f>SUM(AJ562:AJ571)</f>
        <v>3.0752912319736453E-5</v>
      </c>
      <c r="AK572" s="70"/>
      <c r="AL572" s="73"/>
      <c r="AM572" s="74"/>
      <c r="AN572" s="75"/>
      <c r="AO572" s="74"/>
      <c r="AP572" s="74"/>
      <c r="AQ572" s="76"/>
      <c r="AR572" s="73"/>
      <c r="AS572" s="76"/>
      <c r="AT572" s="73"/>
      <c r="AU572" s="73"/>
      <c r="AV572" s="80"/>
      <c r="AW572" s="70"/>
      <c r="AX572" s="73"/>
      <c r="AY572" s="73"/>
      <c r="AZ572" s="80"/>
    </row>
    <row r="573" spans="16:52" x14ac:dyDescent="0.25">
      <c r="P573" s="92">
        <f>P561+1</f>
        <v>45</v>
      </c>
      <c r="Q573" s="55"/>
      <c r="R573" s="55"/>
      <c r="S573" s="55"/>
      <c r="T573" s="55" t="s">
        <v>560</v>
      </c>
      <c r="U573" s="56"/>
      <c r="V573" s="56"/>
      <c r="W573" s="57"/>
      <c r="X573" s="57"/>
      <c r="Y573" s="57"/>
      <c r="Z573" s="54">
        <v>1</v>
      </c>
      <c r="AA573" s="55">
        <v>2</v>
      </c>
      <c r="AB573" s="55">
        <v>3</v>
      </c>
      <c r="AC573" s="55">
        <v>4</v>
      </c>
      <c r="AD573" s="55">
        <v>5</v>
      </c>
      <c r="AE573" s="55">
        <v>6</v>
      </c>
      <c r="AF573" s="55">
        <v>7</v>
      </c>
      <c r="AG573" s="55">
        <v>8</v>
      </c>
      <c r="AH573" s="55">
        <v>9</v>
      </c>
      <c r="AI573" s="58">
        <v>10</v>
      </c>
      <c r="AJ573" s="90"/>
      <c r="AK573" s="54"/>
      <c r="AL573" s="55"/>
      <c r="AM573" s="55"/>
      <c r="AN573" s="55"/>
      <c r="AO573" s="55"/>
      <c r="AP573" s="55"/>
      <c r="AQ573" s="55"/>
      <c r="AR573" s="55"/>
      <c r="AS573" s="55"/>
      <c r="AT573" s="55"/>
      <c r="AU573" s="55"/>
      <c r="AV573" s="58"/>
      <c r="AW573" s="54"/>
      <c r="AX573" s="55" t="s">
        <v>565</v>
      </c>
      <c r="AY573" s="55" t="s">
        <v>577</v>
      </c>
      <c r="AZ573" s="58" t="s">
        <v>590</v>
      </c>
    </row>
    <row r="574" spans="16:52" x14ac:dyDescent="0.25">
      <c r="P574" s="78">
        <v>1</v>
      </c>
      <c r="Q574" s="60"/>
      <c r="R574" s="60"/>
      <c r="S574" s="60">
        <f>$Z$7*$BJ$34/AZ574</f>
        <v>0.19915684959312394</v>
      </c>
      <c r="T574" s="61">
        <f>S574/S584</f>
        <v>0.19916184967540165</v>
      </c>
      <c r="U574" s="62"/>
      <c r="V574" s="62"/>
      <c r="W574" s="60"/>
      <c r="X574" s="63"/>
      <c r="Y574" s="61"/>
      <c r="Z574" s="86">
        <f>SQRT($W$34*VLOOKUP(Z573,$P$34:$W$43,8))*(1-$Q$20)*T562*VLOOKUP(Z573,P562:T571,5)</f>
        <v>8.1465190158656955E-3</v>
      </c>
      <c r="AA574" s="60">
        <f>SQRT($W$34*VLOOKUP(AA573,$P$34:$W$43,8))*(1-$R$20)*T562*VLOOKUP(AA573,P562:T571,5)</f>
        <v>5.2525624534909034E-3</v>
      </c>
      <c r="AB574" s="60">
        <f>SQRT($W$34*VLOOKUP(AB573,$P$34:$W$43,8))*(1-$S$20)*T562*VLOOKUP(AB573,P562:T571,5)</f>
        <v>3.1690972601527705E-3</v>
      </c>
      <c r="AC574" s="60">
        <f>SQRT($W$34*VLOOKUP(AC573,$P$34:$W$43,8))*(1-$T$20)*T562*VLOOKUP(AC573,P562:T571,5)</f>
        <v>2.1909876952244693E-3</v>
      </c>
      <c r="AD574" s="60">
        <f>SQRT($W$34*VLOOKUP(AD573,$P$34:$W$43,8))*(1-$U$20)*T562*VLOOKUP(AD573,P562:T571,5)</f>
        <v>2.1246816906190387E-3</v>
      </c>
      <c r="AE574" s="60">
        <f>SQRT($W$34*VLOOKUP(AE573,$P$34:$W$43,8))*(1-$V$20)*T562*VLOOKUP(AE573,P562:T571,5)</f>
        <v>1.270708690184997E-3</v>
      </c>
      <c r="AF574" s="60">
        <f>SQRT($W$34*VLOOKUP(AF573,$P$34:$W$43,8))*(1-$W$20)*T562*VLOOKUP(AF573,P562:T571,5)</f>
        <v>1.0202200380864746E-2</v>
      </c>
      <c r="AG574" s="60">
        <f>SQRT($W$34*VLOOKUP(AG573,$P$34:$W$43,8))*(1-$X$20)*T562*VLOOKUP(AG573,P562:T571,5)</f>
        <v>5.8454755867932643E-3</v>
      </c>
      <c r="AH574" s="60">
        <f>SQRT($W$34*VLOOKUP(AH573,$P$34:$W$43,8))*(1-$Y$20)*T562*VLOOKUP(AH573,P562:T571,5)</f>
        <v>3.4135281607787548E-3</v>
      </c>
      <c r="AI574" s="87">
        <f>SQRT($W$34*VLOOKUP(AI573,$P$34:$W$43,8))*(1-$Z$20)*T562*VLOOKUP(AI573,P562:T571,5)</f>
        <v>5.4985289690024442E-3</v>
      </c>
      <c r="AJ574" s="89">
        <f>$X$34*T562</f>
        <v>5.3379038868554449E-6</v>
      </c>
      <c r="AK574" s="59" t="s">
        <v>69</v>
      </c>
      <c r="AL574" s="60">
        <f>$Q$44*AI584*100000/($T$3*$AE$9)^2</f>
        <v>0.40073949360934819</v>
      </c>
      <c r="AM574" s="65" t="s">
        <v>583</v>
      </c>
      <c r="AN574" s="66" t="s">
        <v>573</v>
      </c>
      <c r="AO574" s="61">
        <f>(AL581+SQRT(AL583))^(1/3)+(AL581-SQRT(AL583))^(1/3)-AL577/3</f>
        <v>0.74780442858811635</v>
      </c>
      <c r="AP574" s="63">
        <f>AO574^3+AL577*AO574^2+AL578*AO574+AL579</f>
        <v>0</v>
      </c>
      <c r="AQ574" s="65" t="s">
        <v>573</v>
      </c>
      <c r="AR574" s="61">
        <f>IF(AL583&gt;=0,AO574,AO581)</f>
        <v>0.74780442858811635</v>
      </c>
      <c r="AS574" s="61">
        <f>IF(AR574&lt;AR575,AR575,AR574)</f>
        <v>0.74780442858811635</v>
      </c>
      <c r="AT574" s="61">
        <f>AS574</f>
        <v>0.74780442858811635</v>
      </c>
      <c r="AU574" s="67">
        <f>IF(AT574&lt;AT575,AT575,AT574)</f>
        <v>0.74780442858811635</v>
      </c>
      <c r="AV574" s="81"/>
      <c r="AW574" s="59">
        <v>1</v>
      </c>
      <c r="AX574" s="61">
        <f>AX562</f>
        <v>9.4673405543509462E-2</v>
      </c>
      <c r="AY574" s="61">
        <f>SUMPRODUCT(T562:T571,$AX$34:$AX$43)</f>
        <v>0.34283521948928114</v>
      </c>
      <c r="AZ574" s="68">
        <f>IF($AA$7,EXP((AX574/AL575)*(AU579-1)-LN(AU579-AL575)-AL574*(2*AY574/AL574-AX574/AL575)*LN((AU579+2.41421536*AL575)/(AU579-0.41421536*AL575))/(AL575*2.82842713)      ),1)</f>
        <v>0.84423499280669911</v>
      </c>
    </row>
    <row r="575" spans="16:52" x14ac:dyDescent="0.25">
      <c r="P575" s="78">
        <v>2</v>
      </c>
      <c r="Q575" s="60"/>
      <c r="R575" s="60"/>
      <c r="S575" s="60">
        <f>$Z$8*$BJ$35/AZ575</f>
        <v>7.3921926708096677E-2</v>
      </c>
      <c r="T575" s="61">
        <f>S575/S584</f>
        <v>7.3923782610700192E-2</v>
      </c>
      <c r="U575" s="62"/>
      <c r="V575" s="62"/>
      <c r="W575" s="60"/>
      <c r="X575" s="63"/>
      <c r="Y575" s="61"/>
      <c r="Z575" s="86">
        <f>SQRT($W$35*VLOOKUP(Z573,$P$34:$W$43,8))*(1-$Q$21)*T563*VLOOKUP(Z573,P562:T571,5)</f>
        <v>5.2525624534909034E-3</v>
      </c>
      <c r="AA575" s="60">
        <f>SQRT($W$35*VLOOKUP(AA573,$P$34:$W$43,8))*(1-$R$21)*T563*VLOOKUP(AA573,P562:T571,5)</f>
        <v>3.3691083161022108E-3</v>
      </c>
      <c r="AB575" s="60">
        <f>SQRT($W$35*VLOOKUP(AB573,$P$34:$W$43,8))*(1-$S$21)*T563*VLOOKUP(AB573,P562:T571,5)</f>
        <v>2.0646769777879965E-3</v>
      </c>
      <c r="AC575" s="60">
        <f>SQRT($W$35*VLOOKUP(AC573,$P$34:$W$43,8))*(1-$T$21)*T563*VLOOKUP(AC573,P562:T571,5)</f>
        <v>1.2909062095098221E-3</v>
      </c>
      <c r="AD575" s="60">
        <f>SQRT($W$35*VLOOKUP(AD573,$P$34:$W$43,8))*(1-$U$21)*T563*VLOOKUP(AD573,P562:T571,5)</f>
        <v>1.4116535276611363E-3</v>
      </c>
      <c r="AE575" s="60">
        <f>SQRT($W$35*VLOOKUP(AE573,$P$34:$W$43,8))*(1-$V$21)*T563*VLOOKUP(AE573,P562:T571,5)</f>
        <v>8.2989301265913324E-4</v>
      </c>
      <c r="AF575" s="60">
        <f>SQRT($W$35*VLOOKUP(AF573,$P$34:$W$43,8))*(1-$W$21)*T563*VLOOKUP(AF573,P562:T571,5)</f>
        <v>6.4227893355569138E-3</v>
      </c>
      <c r="AG575" s="60">
        <f>SQRT($W$35*VLOOKUP(AG573,$P$34:$W$43,8))*(1-$X$21)*T563*VLOOKUP(AG573,P562:T571,5)</f>
        <v>3.5923386443577413E-3</v>
      </c>
      <c r="AH575" s="60">
        <f>SQRT($W$35*VLOOKUP(AH573,$P$34:$W$43,8))*(1-$Y$21)*T563*VLOOKUP(AH573,P562:T571,5)</f>
        <v>2.1968818292352216E-3</v>
      </c>
      <c r="AI575" s="87">
        <f>SQRT($W$35*VLOOKUP(AI573,$P$34:$W$43,8))*(1-$Z$21)*T563*VLOOKUP(AI573,P562:T571,5)</f>
        <v>3.5815796407375785E-3</v>
      </c>
      <c r="AJ575" s="89">
        <f>$X$35*T563</f>
        <v>2.9902240553849243E-6</v>
      </c>
      <c r="AK575" s="59" t="s">
        <v>65</v>
      </c>
      <c r="AL575" s="60">
        <f>AJ584*$Q$44*100000/($T$3*$AE$9)</f>
        <v>0.10862996784093619</v>
      </c>
      <c r="AM575" s="61"/>
      <c r="AN575" s="66" t="s">
        <v>574</v>
      </c>
      <c r="AO575" s="66" t="e">
        <f>1/0</f>
        <v>#DIV/0!</v>
      </c>
      <c r="AP575" s="61"/>
      <c r="AQ575" s="65" t="s">
        <v>574</v>
      </c>
      <c r="AR575" s="66">
        <f>IF(AL583&gt;=0,0,AO582)</f>
        <v>0</v>
      </c>
      <c r="AS575" s="61">
        <f>IF(AR574&lt;AR575,AR574,AR575)</f>
        <v>0</v>
      </c>
      <c r="AT575" s="61">
        <f>IF(AS575&lt;AS576,AS576,AS575)</f>
        <v>0</v>
      </c>
      <c r="AU575" s="67">
        <f>IF(AT574&lt;AT575,AT574,AT575)</f>
        <v>0</v>
      </c>
      <c r="AV575" s="81"/>
      <c r="AW575" s="59">
        <v>2</v>
      </c>
      <c r="AX575" s="61">
        <f t="shared" ref="AX575:AX583" si="83">AX563</f>
        <v>0.14288378647094405</v>
      </c>
      <c r="AY575" s="61">
        <f>SUMPRODUCT(T562:T571,$AY$34:$AY$43)</f>
        <v>0.58837651708642102</v>
      </c>
      <c r="AZ575" s="68">
        <f>IF($AA$8,EXP((AX575/AL575)*(AU579-1)-LN(AU579-AL575)-AL574*(2*AY575/AL574-AX575/AL575)*LN((AU579+2.41421536*AL575)/(AU579-0.41421536*AL575))/(AL575*2.82842713)      ),1)</f>
        <v>0.52152857782629369</v>
      </c>
    </row>
    <row r="576" spans="16:52" x14ac:dyDescent="0.25">
      <c r="P576" s="78">
        <v>3</v>
      </c>
      <c r="Q576" s="60"/>
      <c r="R576" s="60"/>
      <c r="S576" s="60">
        <f>$Z$9*$BJ$36/AZ576</f>
        <v>3.3102124264394808E-2</v>
      </c>
      <c r="T576" s="61">
        <f>S576/S584</f>
        <v>3.3102955334705607E-2</v>
      </c>
      <c r="U576" s="62"/>
      <c r="V576" s="62"/>
      <c r="W576" s="60"/>
      <c r="X576" s="63"/>
      <c r="Y576" s="61"/>
      <c r="Z576" s="86">
        <f>SQRT($W$36*VLOOKUP(Z573,$P$34:$W$43,8))*(1-$Q$22)*T564*VLOOKUP(Z573,P562:T571,5)</f>
        <v>3.16909726015277E-3</v>
      </c>
      <c r="AA576" s="60">
        <f>SQRT($W$36*VLOOKUP(AA573,$P$34:$W$43,8))*(1-$R$22)*T564*VLOOKUP(AA573,P562:T571,5)</f>
        <v>2.0646769777879965E-3</v>
      </c>
      <c r="AB576" s="60">
        <f>SQRT($W$36*VLOOKUP(AB573,$P$34:$W$43,8))*(1-$S$22)*T564*VLOOKUP(AB573,P562:T571,5)</f>
        <v>1.2680758464962316E-3</v>
      </c>
      <c r="AC576" s="60">
        <f>SQRT($W$36*VLOOKUP(AC573,$P$34:$W$43,8))*(1-$T$22)*T564*VLOOKUP(AC573,P562:T571,5)</f>
        <v>8.7318415444469894E-4</v>
      </c>
      <c r="AD576" s="60">
        <f>SQRT($W$36*VLOOKUP(AD573,$P$34:$W$43,8))*(1-$U$22)*T564*VLOOKUP(AD573,P562:T571,5)</f>
        <v>8.6699687389717552E-4</v>
      </c>
      <c r="AE576" s="60">
        <f>SQRT($W$36*VLOOKUP(AE573,$P$34:$W$43,8))*(1-$V$22)*T564*VLOOKUP(AE573,P562:T571,5)</f>
        <v>4.9944162745725574E-4</v>
      </c>
      <c r="AF576" s="60">
        <f>SQRT($W$36*VLOOKUP(AF573,$P$34:$W$43,8))*(1-$W$22)*T564*VLOOKUP(AF573,P562:T571,5)</f>
        <v>3.8003852749464921E-3</v>
      </c>
      <c r="AG576" s="60">
        <f>SQRT($W$36*VLOOKUP(AG573,$P$34:$W$43,8))*(1-$X$22)*T564*VLOOKUP(AG573,P562:T571,5)</f>
        <v>2.2244737190104187E-3</v>
      </c>
      <c r="AH576" s="60">
        <f>SQRT($W$36*VLOOKUP(AH573,$P$34:$W$43,8))*(1-$Y$22)*T564*VLOOKUP(AH573,P562:T571,5)</f>
        <v>1.3411725673766414E-3</v>
      </c>
      <c r="AI576" s="87">
        <f>SQRT($W$36*VLOOKUP(AI573,$P$34:$W$43,8))*(1-$Z$22)*T564*VLOOKUP(AI573,P562:T571,5)</f>
        <v>2.2170335481963735E-3</v>
      </c>
      <c r="AJ576" s="89">
        <f>$X$36*T564</f>
        <v>1.8651647845719439E-6</v>
      </c>
      <c r="AK576" s="82"/>
      <c r="AL576" s="65"/>
      <c r="AM576" s="61"/>
      <c r="AN576" s="66" t="s">
        <v>575</v>
      </c>
      <c r="AO576" s="66" t="e">
        <f>1/0</f>
        <v>#DIV/0!</v>
      </c>
      <c r="AP576" s="61"/>
      <c r="AQ576" s="65" t="s">
        <v>575</v>
      </c>
      <c r="AR576" s="66">
        <f>IF(AL583&gt;=0,0,AO583)</f>
        <v>0</v>
      </c>
      <c r="AS576" s="61">
        <f>AR576</f>
        <v>0</v>
      </c>
      <c r="AT576" s="61">
        <f>IF(AS575&lt;AS576,AS575,AS576)</f>
        <v>0</v>
      </c>
      <c r="AU576" s="67">
        <f>AT576</f>
        <v>0</v>
      </c>
      <c r="AV576" s="81"/>
      <c r="AW576" s="59">
        <v>3</v>
      </c>
      <c r="AX576" s="61">
        <f t="shared" si="83"/>
        <v>0.1990278447156619</v>
      </c>
      <c r="AY576" s="61">
        <f>SUMPRODUCT(T562:T571,$AZ$34:$AZ$43)</f>
        <v>0.80224162904041085</v>
      </c>
      <c r="AZ576" s="68">
        <f>IF($AA$9,EXP((AX576/AL575)*(AU579-1)-LN(AU579-AL575)-AL574*(2*AY576/AL574-AX576/AL575)*LN((AU579+2.41421536*AL575)/(AU579-0.41421536*AL575))/(AL575*2.82842713)      ),1)</f>
        <v>0.35283743303559834</v>
      </c>
    </row>
    <row r="577" spans="16:52" x14ac:dyDescent="0.25">
      <c r="P577" s="78">
        <v>4</v>
      </c>
      <c r="Q577" s="60"/>
      <c r="R577" s="60"/>
      <c r="S577" s="60">
        <f>$Z$10*$BJ$37/AZ577</f>
        <v>1.8033677980017364E-2</v>
      </c>
      <c r="T577" s="61">
        <f>S577/S584</f>
        <v>1.803413073810153E-2</v>
      </c>
      <c r="U577" s="62"/>
      <c r="V577" s="62"/>
      <c r="W577" s="60"/>
      <c r="X577" s="63"/>
      <c r="Y577" s="61"/>
      <c r="Z577" s="86">
        <f>SQRT($W$37*VLOOKUP(Z573,$P$34:$W$43,8))*(1-$Q$23)*T565*VLOOKUP(Z573,P562:T571,5)</f>
        <v>2.1909876952244697E-3</v>
      </c>
      <c r="AA577" s="60">
        <f>SQRT($W$37*VLOOKUP(AA573,$P$34:$W$43,8))*(1-$R$23)*T565*VLOOKUP(AA573,P562:T571,5)</f>
        <v>1.2909062095098221E-3</v>
      </c>
      <c r="AB577" s="60">
        <f>SQRT($W$37*VLOOKUP(AB573,$P$34:$W$43,8))*(1-$S$23)*T565*VLOOKUP(AB573,P562:T571,5)</f>
        <v>8.7318415444469894E-4</v>
      </c>
      <c r="AC577" s="60">
        <f>SQRT($W$37*VLOOKUP(AC573,$P$34:$W$43,8))*(1-$T$23)*T565*VLOOKUP(AC573,P562:T571,5)</f>
        <v>6.0525382827426595E-4</v>
      </c>
      <c r="AD577" s="60">
        <f>SQRT($W$37*VLOOKUP(AD573,$P$34:$W$43,8))*(1-$U$23)*T565*VLOOKUP(AD573,P562:T571,5)</f>
        <v>5.9458372556813214E-4</v>
      </c>
      <c r="AE577" s="60">
        <f>SQRT($W$37*VLOOKUP(AE573,$P$34:$W$43,8))*(1-$V$23)*T565*VLOOKUP(AE573,P562:T571,5)</f>
        <v>3.2828055403575268E-4</v>
      </c>
      <c r="AF577" s="60">
        <f>SQRT($W$37*VLOOKUP(AF573,$P$34:$W$43,8))*(1-$W$23)*T565*VLOOKUP(AF573,P562:T571,5)</f>
        <v>2.6404956442165309E-3</v>
      </c>
      <c r="AG577" s="60">
        <f>SQRT($W$37*VLOOKUP(AG573,$P$34:$W$43,8))*(1-$X$23)*T565*VLOOKUP(AG573,P562:T571,5)</f>
        <v>1.5206795537059401E-3</v>
      </c>
      <c r="AH577" s="60">
        <f>SQRT($W$37*VLOOKUP(AH573,$P$34:$W$43,8))*(1-$Y$23)*T565*VLOOKUP(AH573,P562:T571,5)</f>
        <v>1.0157591685626766E-3</v>
      </c>
      <c r="AI577" s="87">
        <f>SQRT($W$37*VLOOKUP(AI573,$P$34:$W$43,8))*(1-$Z$23)*T565*VLOOKUP(AI573,P562:T571,5)</f>
        <v>1.3904603227096876E-3</v>
      </c>
      <c r="AJ577" s="89">
        <f>$X$37*T565</f>
        <v>1.3054335112633448E-6</v>
      </c>
      <c r="AK577" s="59" t="s">
        <v>570</v>
      </c>
      <c r="AL577" s="60">
        <f>AL575-1</f>
        <v>-0.89137003215906385</v>
      </c>
      <c r="AM577" s="61"/>
      <c r="AN577" s="66"/>
      <c r="AO577" s="61"/>
      <c r="AP577" s="61"/>
      <c r="AQ577" s="50"/>
      <c r="AR577" s="65"/>
      <c r="AS577" s="65"/>
      <c r="AT577" s="65"/>
      <c r="AU577" s="65"/>
      <c r="AV577" s="81"/>
      <c r="AW577" s="59">
        <v>4</v>
      </c>
      <c r="AX577" s="61">
        <f t="shared" si="83"/>
        <v>0.25569541720662459</v>
      </c>
      <c r="AY577" s="61">
        <f>SUMPRODUCT(T562:T571,$BA$34:$BA$43)</f>
        <v>1.000538212554448</v>
      </c>
      <c r="AZ577" s="68">
        <f>IF($AA$10,EXP((AX577/AL575)*(AU579-1)-LN(AU579-AL575)-AL574*(2*AY577/AL574-AX577/AL575)*LN((AU579+2.41421536*AL575)/(AU579-0.41421536*AL575))/(AL575*2.82842713)      ),1)</f>
        <v>0.24791088876654585</v>
      </c>
    </row>
    <row r="578" spans="16:52" x14ac:dyDescent="0.25">
      <c r="P578" s="78">
        <v>5</v>
      </c>
      <c r="Q578" s="60"/>
      <c r="R578" s="60"/>
      <c r="S578" s="60">
        <f>$Z$11*$BJ$38/AZ578</f>
        <v>1.8327382759167003E-2</v>
      </c>
      <c r="T578" s="61">
        <f>S578/S584</f>
        <v>1.8327842891077698E-2</v>
      </c>
      <c r="U578" s="62"/>
      <c r="V578" s="62"/>
      <c r="W578" s="60"/>
      <c r="X578" s="63"/>
      <c r="Y578" s="61"/>
      <c r="Z578" s="86">
        <f>SQRT($W$38*VLOOKUP(Z573,$P$34:$W$43,8))*(1-$Q$24)*T566*VLOOKUP(Z573,P562:T571,5)</f>
        <v>2.1246816906190392E-3</v>
      </c>
      <c r="AA578" s="60">
        <f>SQRT($W$38*VLOOKUP(AA573,$P$34:$W$43,8))*(1-$R$24)*T566*VLOOKUP(AA573,P562:T571,5)</f>
        <v>1.4116535276611363E-3</v>
      </c>
      <c r="AB578" s="60">
        <f>SQRT($W$38*VLOOKUP(AB573,$P$34:$W$43,8))*(1-$S$24)*T566*VLOOKUP(AB573,P562:T571,5)</f>
        <v>8.6699687389717563E-4</v>
      </c>
      <c r="AC578" s="60">
        <f>SQRT($W$38*VLOOKUP(AC573,$P$34:$W$43,8))*(1-$T$24)*T566*VLOOKUP(AC573,P562:T571,5)</f>
        <v>5.9458372556813214E-4</v>
      </c>
      <c r="AD578" s="60">
        <f>SQRT($W$38*VLOOKUP(AD573,$P$34:$W$43,8))*(1-$U$24)*T566*VLOOKUP(AD573,P562:T571,5)</f>
        <v>5.8363472640257175E-4</v>
      </c>
      <c r="AE578" s="60">
        <f>SQRT($W$38*VLOOKUP(AE573,$P$34:$W$43,8))*(1-$V$24)*T566*VLOOKUP(AE573,P562:T571,5)</f>
        <v>3.4812559981228037E-4</v>
      </c>
      <c r="AF578" s="60">
        <f>SQRT($W$38*VLOOKUP(AF573,$P$34:$W$43,8))*(1-$W$24)*T566*VLOOKUP(AF573,P562:T571,5)</f>
        <v>2.5272405867486866E-3</v>
      </c>
      <c r="AG578" s="60">
        <f>SQRT($W$38*VLOOKUP(AG573,$P$34:$W$43,8))*(1-$X$24)*T566*VLOOKUP(AG573,P562:T571,5)</f>
        <v>1.516189106626418E-3</v>
      </c>
      <c r="AH578" s="60">
        <f>SQRT($W$38*VLOOKUP(AH573,$P$34:$W$43,8))*(1-$Y$24)*T566*VLOOKUP(AH573,P562:T571,5)</f>
        <v>9.5017394656377746E-4</v>
      </c>
      <c r="AI578" s="87">
        <f>SQRT($W$38*VLOOKUP(AI573,$P$34:$W$43,8))*(1-$Z$24)*T566*VLOOKUP(AI573,P562:T571,5)</f>
        <v>1.5040774911427414E-3</v>
      </c>
      <c r="AJ578" s="89">
        <f>$X$38*T566</f>
        <v>1.326395386354649E-6</v>
      </c>
      <c r="AK578" s="59" t="s">
        <v>571</v>
      </c>
      <c r="AL578" s="60">
        <f>AL574-3*AL575*AL575-2*AL575</f>
        <v>0.1480781481881073</v>
      </c>
      <c r="AM578" s="61" t="s">
        <v>584</v>
      </c>
      <c r="AN578" s="66" t="s">
        <v>585</v>
      </c>
      <c r="AO578" s="61">
        <f>AL581^2/AL582^3</f>
        <v>6.4199987518780706</v>
      </c>
      <c r="AP578" s="61"/>
      <c r="AQ578" s="50"/>
      <c r="AR578" s="65"/>
      <c r="AS578" s="65"/>
      <c r="AT578" s="65"/>
      <c r="AU578" s="65"/>
      <c r="AV578" s="81"/>
      <c r="AW578" s="59">
        <v>5</v>
      </c>
      <c r="AX578" s="61">
        <f t="shared" si="83"/>
        <v>0.25563778751671645</v>
      </c>
      <c r="AY578" s="61">
        <f>SUMPRODUCT(T562:T571,$BB$34:$BB$43)</f>
        <v>0.98266697900620792</v>
      </c>
      <c r="AZ578" s="68">
        <f>IF($AA$11,EXP((AX578/AL575)*(AU579-1)-LN(AU579-AL575)-AL574*(2*AY578/AL574-AX578/AL575)*LN((AU579+2.41421536*AL575)/(AU579-0.41421536*AL575))/(AL575*2.82842713)      ),1)</f>
        <v>0.25856387567650529</v>
      </c>
    </row>
    <row r="579" spans="16:52" x14ac:dyDescent="0.25">
      <c r="P579" s="78">
        <v>6</v>
      </c>
      <c r="Q579" s="60"/>
      <c r="R579" s="60"/>
      <c r="S579" s="60">
        <f>$Z$12*$BJ$39/AZ579</f>
        <v>8.6700383275830854E-3</v>
      </c>
      <c r="T579" s="61">
        <f>S579/S584</f>
        <v>8.6702559997599519E-3</v>
      </c>
      <c r="U579" s="62"/>
      <c r="V579" s="62"/>
      <c r="W579" s="60"/>
      <c r="X579" s="63"/>
      <c r="Y579" s="61"/>
      <c r="Z579" s="86">
        <f>SQRT($W$39*VLOOKUP(Z573,$P$34:$W$43,8))*(1-$Q$25)*T567*VLOOKUP(Z573,P562:T571,5)</f>
        <v>1.2707086901849972E-3</v>
      </c>
      <c r="AA579" s="60">
        <f>SQRT($W$39*VLOOKUP(AA573,$P$34:$W$43,8))*(1-$R$25)*T567*VLOOKUP(AA573,P562:T571,5)</f>
        <v>8.2989301265913324E-4</v>
      </c>
      <c r="AB579" s="60">
        <f>SQRT($W$39*VLOOKUP(AB573,$P$34:$W$43,8))*(1-$S$25)*T567*VLOOKUP(AB573,P562:T571,5)</f>
        <v>4.9944162745725574E-4</v>
      </c>
      <c r="AC579" s="60">
        <f>SQRT($W$39*VLOOKUP(AC573,$P$34:$W$43,8))*(1-$T$25)*T567*VLOOKUP(AC573,P562:T571,5)</f>
        <v>3.2828055403575268E-4</v>
      </c>
      <c r="AD579" s="60">
        <f>SQRT($W$39*VLOOKUP(AD573,$P$34:$W$43,8))*(1-$U$25)*T567*VLOOKUP(AD573,P562:T571,5)</f>
        <v>3.4812559981228037E-4</v>
      </c>
      <c r="AE579" s="60">
        <f>SQRT($W$39*VLOOKUP(AE573,$P$34:$W$43,8))*(1-$V$25)*T567*VLOOKUP(AE573,P562:T571,5)</f>
        <v>2.0764945566495674E-4</v>
      </c>
      <c r="AF579" s="60">
        <f>SQRT($W$39*VLOOKUP(AF573,$P$34:$W$43,8))*(1-$W$25)*T567*VLOOKUP(AF573,P562:T571,5)</f>
        <v>1.6642917050015533E-3</v>
      </c>
      <c r="AG579" s="60">
        <f>SQRT($W$39*VLOOKUP(AG573,$P$34:$W$43,8))*(1-$X$25)*T567*VLOOKUP(AG573,P562:T571,5)</f>
        <v>9.0211335575081765E-4</v>
      </c>
      <c r="AH579" s="60">
        <f>SQRT($W$39*VLOOKUP(AH573,$P$34:$W$43,8))*(1-$Y$25)*T567*VLOOKUP(AH573,P562:T571,5)</f>
        <v>5.5747701754972981E-4</v>
      </c>
      <c r="AI579" s="87">
        <f>SQRT($W$39*VLOOKUP(AI573,$P$34:$W$43,8))*(1-$Z$25)*T567*VLOOKUP(AI573,P562:T571,5)</f>
        <v>8.9714997254472723E-4</v>
      </c>
      <c r="AJ579" s="89">
        <f>$X$39*T567</f>
        <v>7.8057265080740365E-7</v>
      </c>
      <c r="AK579" s="59" t="s">
        <v>572</v>
      </c>
      <c r="AL579" s="60">
        <f>-1*AL574*AL575+AL575^2+AL575^3</f>
        <v>-3.044996372308325E-2</v>
      </c>
      <c r="AM579" s="61"/>
      <c r="AN579" s="66" t="s">
        <v>586</v>
      </c>
      <c r="AO579" s="61" t="e">
        <f>SQRT(1-AO578)/SQRT(AO578)*AL581/ABS(AL581)</f>
        <v>#NUM!</v>
      </c>
      <c r="AP579" s="61"/>
      <c r="AQ579" s="50"/>
      <c r="AR579" s="65"/>
      <c r="AS579" s="65"/>
      <c r="AT579" s="65" t="s">
        <v>589</v>
      </c>
      <c r="AU579" s="61">
        <f>AU574</f>
        <v>0.74780442858811635</v>
      </c>
      <c r="AV579" s="81"/>
      <c r="AW579" s="59">
        <v>6</v>
      </c>
      <c r="AX579" s="61">
        <f t="shared" si="83"/>
        <v>0.31801295394703216</v>
      </c>
      <c r="AY579" s="61">
        <f>SUMPRODUCT(T562:T571,$BC$34:$BC$43)</f>
        <v>1.2544844652441474</v>
      </c>
      <c r="AZ579" s="68">
        <f>IF($AA$12,EXP((AX579/AL575)*(AU579-1)-LN(AU579-AL575)-AL574*(2*AY579/AL574-AX579/AL575)*LN((AU579+2.41421536*AL575)/(AU579-0.41421536*AL575))/(AL575*2.82842713)      ),1)</f>
        <v>0.1545069641075841</v>
      </c>
    </row>
    <row r="580" spans="16:52" x14ac:dyDescent="0.25">
      <c r="P580" s="78">
        <v>7</v>
      </c>
      <c r="Q580" s="60"/>
      <c r="R580" s="60"/>
      <c r="S580" s="60">
        <f>$Z$13*$BJ$40/AZ580</f>
        <v>0.39262016141619976</v>
      </c>
      <c r="T580" s="61">
        <f>S580/S584</f>
        <v>0.39263001863735481</v>
      </c>
      <c r="U580" s="62"/>
      <c r="V580" s="62"/>
      <c r="W580" s="60"/>
      <c r="X580" s="63"/>
      <c r="Y580" s="61"/>
      <c r="Z580" s="86">
        <f>SQRT($W$40*VLOOKUP(Z573,$P$34:$W$43,8))*(1-$Q$26)*T568*VLOOKUP(Z573,P562:T571,5)</f>
        <v>1.0202200380864746E-2</v>
      </c>
      <c r="AA580" s="60">
        <f>SQRT($W$40*VLOOKUP(AA573,$P$34:$W$43,8))*(1-$R$26)*T568*VLOOKUP(AA573,P562:T571,5)</f>
        <v>6.4227893355569146E-3</v>
      </c>
      <c r="AB580" s="60">
        <f>SQRT($W$40*VLOOKUP(AB573,$P$34:$W$43,8))*(1-$S$26)*T568*VLOOKUP(AB573,P562:T571,5)</f>
        <v>3.8003852749464917E-3</v>
      </c>
      <c r="AC580" s="60">
        <f>SQRT($W$40*VLOOKUP(AC573,$P$34:$W$43,8))*(1-$T$26)*T568*VLOOKUP(AC573,P562:T571,5)</f>
        <v>2.6404956442165309E-3</v>
      </c>
      <c r="AD580" s="60">
        <f>SQRT($W$40*VLOOKUP(AD573,$P$34:$W$43,8))*(1-$U$26)*T568*VLOOKUP(AD573,P562:T571,5)</f>
        <v>2.5272405867486866E-3</v>
      </c>
      <c r="AE580" s="60">
        <f>SQRT($W$40*VLOOKUP(AE573,$P$34:$W$43,8))*(1-$V$26)*T568*VLOOKUP(AE573,P562:T571,5)</f>
        <v>1.6642917050015535E-3</v>
      </c>
      <c r="AF580" s="60">
        <f>SQRT($W$40*VLOOKUP(AF573,$P$34:$W$43,8))*(1-$W$26)*T568*VLOOKUP(AF573,P562:T571,5)</f>
        <v>1.3609987021540031E-2</v>
      </c>
      <c r="AG580" s="60">
        <f>SQRT($W$40*VLOOKUP(AG573,$P$34:$W$43,8))*(1-$X$26)*T568*VLOOKUP(AG573,P562:T571,5)</f>
        <v>8.4615504084143926E-3</v>
      </c>
      <c r="AH580" s="60">
        <f>SQRT($W$40*VLOOKUP(AH573,$P$34:$W$43,8))*(1-$Y$26)*T568*VLOOKUP(AH573,P562:T571,5)</f>
        <v>3.9656003981799054E-3</v>
      </c>
      <c r="AI580" s="87">
        <f>SQRT($W$40*VLOOKUP(AI573,$P$34:$W$43,8))*(1-$Z$26)*T568*VLOOKUP(AI573,P562:T571,5)</f>
        <v>6.6414777587974934E-3</v>
      </c>
      <c r="AJ580" s="89">
        <f>$X$40*T568</f>
        <v>9.4426872068579052E-6</v>
      </c>
      <c r="AK580" s="82"/>
      <c r="AL580" s="65"/>
      <c r="AM580" s="61"/>
      <c r="AN580" s="66" t="s">
        <v>587</v>
      </c>
      <c r="AO580" s="61" t="e">
        <f>IF(ATAN(AO579)&lt;0,ATAN(AO579)+PI(),ATAN(AO579))</f>
        <v>#NUM!</v>
      </c>
      <c r="AP580" s="61"/>
      <c r="AQ580" s="50"/>
      <c r="AR580" s="65"/>
      <c r="AS580" s="65"/>
      <c r="AT580" s="65"/>
      <c r="AU580" s="65"/>
      <c r="AV580" s="81"/>
      <c r="AW580" s="59">
        <v>7</v>
      </c>
      <c r="AX580" s="61">
        <f t="shared" si="83"/>
        <v>8.4952370925032716E-2</v>
      </c>
      <c r="AY580" s="61">
        <f>SUMPRODUCT(T562:T571,$BD$34:$BD$43)</f>
        <v>0.22122964426611674</v>
      </c>
      <c r="AZ580" s="68">
        <f>IF($AA$13,EXP((AX580/AL575)*(AU579-1)-LN(AU579-AL575)-AL574*(2*AY580/AL574-AX580/AL575)*LN((AU579+2.41421536*AL575)/(AU579-0.41421536*AL575))/(AL575*2.82842713)      ),1)</f>
        <v>1.1029635903067738</v>
      </c>
    </row>
    <row r="581" spans="16:52" x14ac:dyDescent="0.25">
      <c r="P581" s="78">
        <v>8</v>
      </c>
      <c r="Q581" s="60"/>
      <c r="R581" s="60"/>
      <c r="S581" s="60">
        <f>$Z$14*$BJ$41/AZ581</f>
        <v>0.11180146388760531</v>
      </c>
      <c r="T581" s="61">
        <f>S581/S584</f>
        <v>0.11180427080345758</v>
      </c>
      <c r="U581" s="62"/>
      <c r="V581" s="62"/>
      <c r="W581" s="60"/>
      <c r="X581" s="63"/>
      <c r="Y581" s="61"/>
      <c r="Z581" s="86">
        <f>SQRT($W$41*VLOOKUP(Z573,$P$34:$W$43,8))*(1-$Q$27)*T569*VLOOKUP(Z573,P562:T571,5)</f>
        <v>5.8454755867932643E-3</v>
      </c>
      <c r="AA581" s="60">
        <f>SQRT($W$41*VLOOKUP(AA573,$P$34:$W$43,8))*(1-$R$27)*T569*VLOOKUP(AA573,P562:T571,5)</f>
        <v>3.5923386443577413E-3</v>
      </c>
      <c r="AB581" s="60">
        <f>SQRT($W$41*VLOOKUP(AB573,$P$34:$W$43,8))*(1-$S$27)*T569*VLOOKUP(AB573,P562:T571,5)</f>
        <v>2.2244737190104192E-3</v>
      </c>
      <c r="AC581" s="60">
        <f>SQRT($W$41*VLOOKUP(AC573,$P$34:$W$43,8))*(1-$T$27)*T569*VLOOKUP(AC573,P562:T571,5)</f>
        <v>1.5206795537059401E-3</v>
      </c>
      <c r="AD581" s="60">
        <f>SQRT($W$41*VLOOKUP(AD573,$P$34:$W$43,8))*(1-$U$27)*T569*VLOOKUP(AD573,P562:T571,5)</f>
        <v>1.516189106626418E-3</v>
      </c>
      <c r="AE581" s="60">
        <f>SQRT($W$41*VLOOKUP(AE573,$P$34:$W$43,8))*(1-$V$27)*T569*VLOOKUP(AE573,P562:T571,5)</f>
        <v>9.0211335575081765E-4</v>
      </c>
      <c r="AF581" s="60">
        <f>SQRT($W$41*VLOOKUP(AF573,$P$34:$W$43,8))*(1-$W$27)*T569*VLOOKUP(AF573,P562:T571,5)</f>
        <v>8.4615504084143943E-3</v>
      </c>
      <c r="AG581" s="60">
        <f>SQRT($W$41*VLOOKUP(AG573,$P$34:$W$43,8))*(1-$X$27)*T569*VLOOKUP(AG573,P562:T571,5)</f>
        <v>5.0862801256154697E-3</v>
      </c>
      <c r="AH581" s="60">
        <f>SQRT($W$41*VLOOKUP(AH573,$P$34:$W$43,8))*(1-$Y$27)*T569*VLOOKUP(AH573,P562:T571,5)</f>
        <v>2.6577703083069692E-3</v>
      </c>
      <c r="AI581" s="87">
        <f>SQRT($W$41*VLOOKUP(AI573,$P$34:$W$43,8))*(1-$Z$27)*T569*VLOOKUP(AI573,P562:T571,5)</f>
        <v>4.1950744423929608E-3</v>
      </c>
      <c r="AJ581" s="89">
        <f>$X$41*T569</f>
        <v>2.9825228462923241E-6</v>
      </c>
      <c r="AK581" s="59" t="s">
        <v>582</v>
      </c>
      <c r="AL581" s="61">
        <f>AL577*AL578/6-AL579/2-AL577^3/27</f>
        <v>1.9456971300178452E-2</v>
      </c>
      <c r="AM581" s="61"/>
      <c r="AN581" s="66" t="s">
        <v>573</v>
      </c>
      <c r="AO581" s="61" t="e">
        <f>2*SQRT(AL582)*COS(AO580/3)-AL577/3</f>
        <v>#NUM!</v>
      </c>
      <c r="AP581" s="69" t="e">
        <f>AO581^3+AL577*AO581^2+AL578*AO581+AL579</f>
        <v>#NUM!</v>
      </c>
      <c r="AQ581" s="50"/>
      <c r="AR581" s="65"/>
      <c r="AS581" s="65"/>
      <c r="AT581" s="65"/>
      <c r="AU581" s="65"/>
      <c r="AV581" s="81"/>
      <c r="AW581" s="59">
        <v>8</v>
      </c>
      <c r="AX581" s="61">
        <f t="shared" si="83"/>
        <v>9.4229912225680806E-2</v>
      </c>
      <c r="AY581" s="61">
        <f>SUMPRODUCT(T562:T571,$BE$34:$BE$43)</f>
        <v>0.46666637063677752</v>
      </c>
      <c r="AZ581" s="68">
        <f>IF($AA$14,EXP((AX581/AL575)*(AU579-1)-LN(AU579-AL575)-AL574*(2*AY581/AL574-AX581/AL575)*LN((AU579+2.41421536*AL575)/(AU579-0.41421536*AL575))/(AL575*2.82842713)      ),1)</f>
        <v>0.62966481988848799</v>
      </c>
    </row>
    <row r="582" spans="16:52" x14ac:dyDescent="0.25">
      <c r="P582" s="78">
        <v>9</v>
      </c>
      <c r="Q582" s="60"/>
      <c r="R582" s="60"/>
      <c r="S582" s="60">
        <f>$Z$15*$BJ$42/AZ582</f>
        <v>5.5503225319862799E-2</v>
      </c>
      <c r="T582" s="61">
        <f>S582/S584</f>
        <v>5.5504618797887005E-2</v>
      </c>
      <c r="U582" s="62"/>
      <c r="V582" s="62" t="s">
        <v>592</v>
      </c>
      <c r="W582" s="60"/>
      <c r="X582" s="63"/>
      <c r="Y582" s="61"/>
      <c r="Z582" s="86">
        <f>SQRT($W$42*VLOOKUP(Z573,$P$34:$W$43,8))*(1-$Q$28)*T570*VLOOKUP(Z573,P562:T571,5)</f>
        <v>3.4135281607787548E-3</v>
      </c>
      <c r="AA582" s="60">
        <f>SQRT($W$42*VLOOKUP(AA573,$P$34:$W$43,8))*(1-$R$28)*T570*VLOOKUP(AA573,P562:T571,5)</f>
        <v>2.1968818292352216E-3</v>
      </c>
      <c r="AB582" s="60">
        <f>SQRT($W$42*VLOOKUP(AB573,$P$34:$W$43,8))*(1-$S$28)*T570*VLOOKUP(AB573,P562:T571,5)</f>
        <v>1.3411725673766414E-3</v>
      </c>
      <c r="AC582" s="60">
        <f>SQRT($W$42*VLOOKUP(AC573,$P$34:$W$43,8))*(1-$T$28)*T570*VLOOKUP(AC573,P562:T571,5)</f>
        <v>1.0157591685626766E-3</v>
      </c>
      <c r="AD582" s="60">
        <f>SQRT($W$42*VLOOKUP(AD573,$P$34:$W$43,8))*(1-$U$28)*T570*VLOOKUP(AD573,P562:T571,5)</f>
        <v>9.5017394656377735E-4</v>
      </c>
      <c r="AE582" s="60">
        <f>SQRT($W$42*VLOOKUP(AE573,$P$34:$W$43,8))*(1-$V$28)*T570*VLOOKUP(AE573,P562:T571,5)</f>
        <v>5.5747701754972981E-4</v>
      </c>
      <c r="AF582" s="60">
        <f>SQRT($W$42*VLOOKUP(AF573,$P$34:$W$43,8))*(1-$W$28)*T570*VLOOKUP(AF573,P562:T571,5)</f>
        <v>3.9656003981799054E-3</v>
      </c>
      <c r="AG582" s="60">
        <f>SQRT($W$42*VLOOKUP(AG573,$P$34:$W$43,8))*(1-$X$28)*T570*VLOOKUP(AG573,P562:T571,5)</f>
        <v>2.6577703083069692E-3</v>
      </c>
      <c r="AH582" s="60">
        <f>SQRT($W$42*VLOOKUP(AH573,$P$34:$W$43,8))*(1-$Y$28)*T570*VLOOKUP(AH573,P562:T571,5)</f>
        <v>1.7046842833873049E-3</v>
      </c>
      <c r="AI582" s="87">
        <f>SQRT($W$42*VLOOKUP(AI573,$P$34:$W$43,8))*(1-$Z$28)*T570*VLOOKUP(AI573,P562:T571,5)</f>
        <v>2.5705237939321881E-3</v>
      </c>
      <c r="AJ582" s="89">
        <f>$X$42*T570</f>
        <v>1.4993386260453774E-6</v>
      </c>
      <c r="AK582" s="59" t="s">
        <v>558</v>
      </c>
      <c r="AL582" s="61">
        <f>AL577^2/9-AL578/3</f>
        <v>3.8922898851880952E-2</v>
      </c>
      <c r="AM582" s="61"/>
      <c r="AN582" s="66" t="s">
        <v>574</v>
      </c>
      <c r="AO582" s="61" t="e">
        <f>2*SQRT(AL582)*COS((AO580+2*PI())/3)-AL577/3</f>
        <v>#NUM!</v>
      </c>
      <c r="AP582" s="69" t="e">
        <f>AO582^3+AO582^2*AL577+AO582*AL578+AL579</f>
        <v>#NUM!</v>
      </c>
      <c r="AQ582" s="50"/>
      <c r="AR582" s="65"/>
      <c r="AS582" s="50"/>
      <c r="AT582" s="65"/>
      <c r="AU582" s="65"/>
      <c r="AV582" s="81"/>
      <c r="AW582" s="59">
        <v>9</v>
      </c>
      <c r="AX582" s="61">
        <f t="shared" si="83"/>
        <v>9.5418812217132221E-2</v>
      </c>
      <c r="AY582" s="61">
        <f>SUMPRODUCT(T562:T571,$BF$34:$BF$43)</f>
        <v>0.53195754700981634</v>
      </c>
      <c r="AZ582" s="68">
        <f>IF($AA$15,EXP((AX582/AL575)*(AU579-1)-LN(AU579-AL575)-AL574*(2*AY582/AL574-AX582/AL575)*LN((AU579+2.41421536*AL575)/(AU579-0.41421536*AL575))/(AL575*2.82842713)      ),1)</f>
        <v>0.54102454676132694</v>
      </c>
    </row>
    <row r="583" spans="16:52" x14ac:dyDescent="0.25">
      <c r="P583" s="78">
        <v>10</v>
      </c>
      <c r="Q583" s="60"/>
      <c r="R583" s="60"/>
      <c r="S583" s="60">
        <f>$Z$16*$BJ$43/AZ583</f>
        <v>8.8838044121130999E-2</v>
      </c>
      <c r="T583" s="61">
        <f>S583/S584</f>
        <v>8.8840274511553949E-2</v>
      </c>
      <c r="U583" s="62"/>
      <c r="V583" s="96">
        <f>ABS(S572-S584)</f>
        <v>0</v>
      </c>
      <c r="W583" s="60"/>
      <c r="X583" s="63"/>
      <c r="Y583" s="61"/>
      <c r="Z583" s="86">
        <f>SQRT($W$43*VLOOKUP(Z573,$P$34:$W$43,8))*(1-$Q$29)*T571*VLOOKUP(Z573,P562:T571,5)</f>
        <v>5.4985289690024442E-3</v>
      </c>
      <c r="AA583" s="60">
        <f>SQRT($W$43*VLOOKUP(AA573,$P$34:$W$43,8))*(1-$R$29)*T571*VLOOKUP(AA573,P562:T571,5)</f>
        <v>3.5815796407375785E-3</v>
      </c>
      <c r="AB583" s="60">
        <f>SQRT($W$43*VLOOKUP(AB573,$P$34:$W$43,8))*(1-$S$29)*T571*VLOOKUP(AB573,P562:T571,5)</f>
        <v>2.2170335481963735E-3</v>
      </c>
      <c r="AC583" s="60">
        <f>SQRT($W$43*VLOOKUP(AC573,$P$34:$W$43,8))*(1-$T$29)*T571*VLOOKUP(AC573,P562:T571,5)</f>
        <v>1.3904603227096876E-3</v>
      </c>
      <c r="AD583" s="60">
        <f>SQRT($W$43*VLOOKUP(AD573,$P$34:$W$43,8))*(1-$U$29)*T571*VLOOKUP(AD573,P562:T571,5)</f>
        <v>1.5040774911427414E-3</v>
      </c>
      <c r="AE583" s="60">
        <f>SQRT($W$43*VLOOKUP(AE573,$P$34:$W$43,8))*(1-$V$29)*T571*VLOOKUP(AE573,P562:T571,5)</f>
        <v>8.9714997254472723E-4</v>
      </c>
      <c r="AF583" s="60">
        <f>SQRT($W$43*VLOOKUP(AF573,$P$34:$W$43,8))*(1-$W$29)*T571*VLOOKUP(AF573,P562:T571,5)</f>
        <v>6.6414777587974934E-3</v>
      </c>
      <c r="AG583" s="60">
        <f>SQRT($W$43*VLOOKUP(AG573,$P$34:$W$43,8))*(1-$X$29)*T571*VLOOKUP(AG573,P562:T571,5)</f>
        <v>4.1950744423929608E-3</v>
      </c>
      <c r="AH583" s="60">
        <f>SQRT($W$43*VLOOKUP(AH573,$P$34:$W$43,8))*(1-$Y$29)*T571*VLOOKUP(AH573,P562:T571,5)</f>
        <v>2.5705237939321881E-3</v>
      </c>
      <c r="AI583" s="87">
        <f>SQRT($W$43*VLOOKUP(AI573,$P$34:$W$43,8))*(1-$Z$29)*T571*VLOOKUP(AI573,P562:T571,5)</f>
        <v>3.8761386137976628E-3</v>
      </c>
      <c r="AJ583" s="89">
        <f>$X$43*T571</f>
        <v>3.2226693653031368E-6</v>
      </c>
      <c r="AK583" s="59" t="s">
        <v>72</v>
      </c>
      <c r="AL583" s="63">
        <f>AL581^2-AL582^3</f>
        <v>3.1960584965648583E-4</v>
      </c>
      <c r="AM583" s="61"/>
      <c r="AN583" s="66" t="s">
        <v>575</v>
      </c>
      <c r="AO583" s="61" t="e">
        <f>2*SQRT(AL582)*COS((AO580+4*PI())/3)-AL577/3</f>
        <v>#NUM!</v>
      </c>
      <c r="AP583" s="69" t="e">
        <f>AO583^3+AO583^2*AL577+AL578*AO583+AL579</f>
        <v>#NUM!</v>
      </c>
      <c r="AQ583" s="50"/>
      <c r="AR583" s="65"/>
      <c r="AS583" s="50"/>
      <c r="AT583" s="65"/>
      <c r="AU583" s="65"/>
      <c r="AV583" s="81"/>
      <c r="AW583" s="59">
        <v>10</v>
      </c>
      <c r="AX583" s="61">
        <f t="shared" si="83"/>
        <v>0.12813543860615031</v>
      </c>
      <c r="AY583" s="61">
        <f>SUMPRODUCT(T562:T571,$BG$34:$BG$43)</f>
        <v>0.52807933080989145</v>
      </c>
      <c r="AZ583" s="68">
        <f>IF($AA$16,EXP((AX583/AL575)*(AU579-1)-LN(AU579-AL575)-AL574*(2*AY583/AL574-AX583/AL575)*LN((AU579+2.41421536*AL575)/(AU579-0.41421536*AL575))/(AL575*2.82842713)      ),1)</f>
        <v>0.58355083296297927</v>
      </c>
    </row>
    <row r="584" spans="16:52" x14ac:dyDescent="0.25">
      <c r="P584" s="79"/>
      <c r="Q584" s="71"/>
      <c r="R584" s="71"/>
      <c r="S584" s="94">
        <f>SUM(S574:S583)</f>
        <v>0.99997489437718179</v>
      </c>
      <c r="T584" s="72">
        <f>SUM(T574:T583)</f>
        <v>1</v>
      </c>
      <c r="U584" s="73"/>
      <c r="V584" s="73"/>
      <c r="W584" s="73"/>
      <c r="X584" s="73"/>
      <c r="Y584" s="73"/>
      <c r="Z584" s="70"/>
      <c r="AA584" s="73"/>
      <c r="AB584" s="73"/>
      <c r="AC584" s="73"/>
      <c r="AD584" s="73"/>
      <c r="AE584" s="73"/>
      <c r="AF584" s="73"/>
      <c r="AG584" s="73"/>
      <c r="AH584" s="73"/>
      <c r="AI584" s="88">
        <f>SUM(Z574:AI583)</f>
        <v>0.2765178766141651</v>
      </c>
      <c r="AJ584" s="91">
        <f>SUM(AJ574:AJ583)</f>
        <v>3.0752912319736453E-5</v>
      </c>
      <c r="AK584" s="70"/>
      <c r="AL584" s="73"/>
      <c r="AM584" s="74"/>
      <c r="AN584" s="75"/>
      <c r="AO584" s="74"/>
      <c r="AP584" s="74"/>
      <c r="AQ584" s="76"/>
      <c r="AR584" s="73"/>
      <c r="AS584" s="76"/>
      <c r="AT584" s="73"/>
      <c r="AU584" s="73"/>
      <c r="AV584" s="80"/>
      <c r="AW584" s="70"/>
      <c r="AX584" s="73"/>
      <c r="AY584" s="73"/>
      <c r="AZ584" s="80"/>
    </row>
    <row r="585" spans="16:52" x14ac:dyDescent="0.25">
      <c r="P585" s="92">
        <f>P573+1</f>
        <v>46</v>
      </c>
      <c r="Q585" s="55"/>
      <c r="R585" s="55"/>
      <c r="S585" s="55"/>
      <c r="T585" s="55" t="s">
        <v>560</v>
      </c>
      <c r="U585" s="56"/>
      <c r="V585" s="56"/>
      <c r="W585" s="57"/>
      <c r="X585" s="57"/>
      <c r="Y585" s="57"/>
      <c r="Z585" s="54">
        <v>1</v>
      </c>
      <c r="AA585" s="55">
        <v>2</v>
      </c>
      <c r="AB585" s="55">
        <v>3</v>
      </c>
      <c r="AC585" s="55">
        <v>4</v>
      </c>
      <c r="AD585" s="55">
        <v>5</v>
      </c>
      <c r="AE585" s="55">
        <v>6</v>
      </c>
      <c r="AF585" s="55">
        <v>7</v>
      </c>
      <c r="AG585" s="55">
        <v>8</v>
      </c>
      <c r="AH585" s="55">
        <v>9</v>
      </c>
      <c r="AI585" s="58">
        <v>10</v>
      </c>
      <c r="AJ585" s="90"/>
      <c r="AK585" s="54"/>
      <c r="AL585" s="55"/>
      <c r="AM585" s="55"/>
      <c r="AN585" s="55"/>
      <c r="AO585" s="55"/>
      <c r="AP585" s="55"/>
      <c r="AQ585" s="55"/>
      <c r="AR585" s="55"/>
      <c r="AS585" s="55"/>
      <c r="AT585" s="55"/>
      <c r="AU585" s="55"/>
      <c r="AV585" s="58"/>
      <c r="AW585" s="54"/>
      <c r="AX585" s="55" t="s">
        <v>565</v>
      </c>
      <c r="AY585" s="55" t="s">
        <v>577</v>
      </c>
      <c r="AZ585" s="58" t="s">
        <v>590</v>
      </c>
    </row>
    <row r="586" spans="16:52" x14ac:dyDescent="0.25">
      <c r="P586" s="78">
        <v>1</v>
      </c>
      <c r="Q586" s="60"/>
      <c r="R586" s="60"/>
      <c r="S586" s="60">
        <f>$Z$7*$BJ$34/AZ586</f>
        <v>0.19915684959312394</v>
      </c>
      <c r="T586" s="61">
        <f>S586/S596</f>
        <v>0.19916184967540165</v>
      </c>
      <c r="U586" s="62"/>
      <c r="V586" s="62"/>
      <c r="W586" s="60"/>
      <c r="X586" s="63"/>
      <c r="Y586" s="61"/>
      <c r="Z586" s="86">
        <f>SQRT($W$34*VLOOKUP(Z585,$P$34:$W$43,8))*(1-$Q$20)*T574*VLOOKUP(Z585,P574:T583,5)</f>
        <v>8.1465190158656955E-3</v>
      </c>
      <c r="AA586" s="60">
        <f>SQRT($W$34*VLOOKUP(AA585,$P$34:$W$43,8))*(1-$R$20)*T574*VLOOKUP(AA585,P574:T583,5)</f>
        <v>5.2525624534909034E-3</v>
      </c>
      <c r="AB586" s="60">
        <f>SQRT($W$34*VLOOKUP(AB585,$P$34:$W$43,8))*(1-$S$20)*T574*VLOOKUP(AB585,P574:T583,5)</f>
        <v>3.1690972601527705E-3</v>
      </c>
      <c r="AC586" s="60">
        <f>SQRT($W$34*VLOOKUP(AC585,$P$34:$W$43,8))*(1-$T$20)*T574*VLOOKUP(AC585,P574:T583,5)</f>
        <v>2.1909876952244693E-3</v>
      </c>
      <c r="AD586" s="60">
        <f>SQRT($W$34*VLOOKUP(AD585,$P$34:$W$43,8))*(1-$U$20)*T574*VLOOKUP(AD585,P574:T583,5)</f>
        <v>2.1246816906190405E-3</v>
      </c>
      <c r="AE586" s="60">
        <f>SQRT($W$34*VLOOKUP(AE585,$P$34:$W$43,8))*(1-$V$20)*T574*VLOOKUP(AE585,P574:T583,5)</f>
        <v>1.270708690184997E-3</v>
      </c>
      <c r="AF586" s="60">
        <f>SQRT($W$34*VLOOKUP(AF585,$P$34:$W$43,8))*(1-$W$20)*T574*VLOOKUP(AF585,P574:T583,5)</f>
        <v>1.0202200380864746E-2</v>
      </c>
      <c r="AG586" s="60">
        <f>SQRT($W$34*VLOOKUP(AG585,$P$34:$W$43,8))*(1-$X$20)*T574*VLOOKUP(AG585,P574:T583,5)</f>
        <v>5.8454755867932643E-3</v>
      </c>
      <c r="AH586" s="60">
        <f>SQRT($W$34*VLOOKUP(AH585,$P$34:$W$43,8))*(1-$Y$20)*T574*VLOOKUP(AH585,P574:T583,5)</f>
        <v>3.4135281607787548E-3</v>
      </c>
      <c r="AI586" s="87">
        <f>SQRT($W$34*VLOOKUP(AI585,$P$34:$W$43,8))*(1-$Z$20)*T574*VLOOKUP(AI585,P574:T583,5)</f>
        <v>5.4985289690024442E-3</v>
      </c>
      <c r="AJ586" s="89">
        <f>$X$34*T574</f>
        <v>5.3379038868554449E-6</v>
      </c>
      <c r="AK586" s="59" t="s">
        <v>69</v>
      </c>
      <c r="AL586" s="60">
        <f>$Q$44*AI596*100000/($T$3*$AE$9)^2</f>
        <v>0.40073949360934819</v>
      </c>
      <c r="AM586" s="65" t="s">
        <v>583</v>
      </c>
      <c r="AN586" s="66" t="s">
        <v>573</v>
      </c>
      <c r="AO586" s="61">
        <f>(AL593+SQRT(AL595))^(1/3)+(AL593-SQRT(AL595))^(1/3)-AL589/3</f>
        <v>0.74780442858811635</v>
      </c>
      <c r="AP586" s="63">
        <f>AO586^3+AL589*AO586^2+AL590*AO586+AL591</f>
        <v>0</v>
      </c>
      <c r="AQ586" s="65" t="s">
        <v>573</v>
      </c>
      <c r="AR586" s="61">
        <f>IF(AL595&gt;=0,AO586,AO593)</f>
        <v>0.74780442858811635</v>
      </c>
      <c r="AS586" s="61">
        <f>IF(AR586&lt;AR587,AR587,AR586)</f>
        <v>0.74780442858811635</v>
      </c>
      <c r="AT586" s="61">
        <f>AS586</f>
        <v>0.74780442858811635</v>
      </c>
      <c r="AU586" s="67">
        <f>IF(AT586&lt;AT587,AT587,AT586)</f>
        <v>0.74780442858811635</v>
      </c>
      <c r="AV586" s="81"/>
      <c r="AW586" s="59">
        <v>1</v>
      </c>
      <c r="AX586" s="61">
        <f>AX574</f>
        <v>9.4673405543509462E-2</v>
      </c>
      <c r="AY586" s="61">
        <f>SUMPRODUCT(T574:T583,$AX$34:$AX$43)</f>
        <v>0.34283521948928114</v>
      </c>
      <c r="AZ586" s="68">
        <f>IF($AA$7,EXP((AX586/AL587)*(AU591-1)-LN(AU591-AL587)-AL586*(2*AY586/AL586-AX586/AL587)*LN((AU591+2.41421536*AL587)/(AU591-0.41421536*AL587))/(AL587*2.82842713)      ),1)</f>
        <v>0.84423499280669911</v>
      </c>
    </row>
    <row r="587" spans="16:52" x14ac:dyDescent="0.25">
      <c r="P587" s="78">
        <v>2</v>
      </c>
      <c r="Q587" s="60"/>
      <c r="R587" s="60"/>
      <c r="S587" s="60">
        <f>$Z$8*$BJ$35/AZ587</f>
        <v>7.3921926708096677E-2</v>
      </c>
      <c r="T587" s="61">
        <f>S587/S596</f>
        <v>7.3923782610700192E-2</v>
      </c>
      <c r="U587" s="62"/>
      <c r="V587" s="62"/>
      <c r="W587" s="60"/>
      <c r="X587" s="63"/>
      <c r="Y587" s="61"/>
      <c r="Z587" s="86">
        <f>SQRT($W$35*VLOOKUP(Z585,$P$34:$W$43,8))*(1-$Q$21)*T575*VLOOKUP(Z585,P574:T583,5)</f>
        <v>5.2525624534909034E-3</v>
      </c>
      <c r="AA587" s="60">
        <f>SQRT($W$35*VLOOKUP(AA585,$P$34:$W$43,8))*(1-$R$21)*T575*VLOOKUP(AA585,P574:T583,5)</f>
        <v>3.3691083161022108E-3</v>
      </c>
      <c r="AB587" s="60">
        <f>SQRT($W$35*VLOOKUP(AB585,$P$34:$W$43,8))*(1-$S$21)*T575*VLOOKUP(AB585,P574:T583,5)</f>
        <v>2.0646769777879965E-3</v>
      </c>
      <c r="AC587" s="60">
        <f>SQRT($W$35*VLOOKUP(AC585,$P$34:$W$43,8))*(1-$T$21)*T575*VLOOKUP(AC585,P574:T583,5)</f>
        <v>1.2909062095098221E-3</v>
      </c>
      <c r="AD587" s="60">
        <f>SQRT($W$35*VLOOKUP(AD585,$P$34:$W$43,8))*(1-$U$21)*T575*VLOOKUP(AD585,P574:T583,5)</f>
        <v>1.4116535276611373E-3</v>
      </c>
      <c r="AE587" s="60">
        <f>SQRT($W$35*VLOOKUP(AE585,$P$34:$W$43,8))*(1-$V$21)*T575*VLOOKUP(AE585,P574:T583,5)</f>
        <v>8.2989301265913324E-4</v>
      </c>
      <c r="AF587" s="60">
        <f>SQRT($W$35*VLOOKUP(AF585,$P$34:$W$43,8))*(1-$W$21)*T575*VLOOKUP(AF585,P574:T583,5)</f>
        <v>6.4227893355569138E-3</v>
      </c>
      <c r="AG587" s="60">
        <f>SQRT($W$35*VLOOKUP(AG585,$P$34:$W$43,8))*(1-$X$21)*T575*VLOOKUP(AG585,P574:T583,5)</f>
        <v>3.5923386443577413E-3</v>
      </c>
      <c r="AH587" s="60">
        <f>SQRT($W$35*VLOOKUP(AH585,$P$34:$W$43,8))*(1-$Y$21)*T575*VLOOKUP(AH585,P574:T583,5)</f>
        <v>2.1968818292352216E-3</v>
      </c>
      <c r="AI587" s="87">
        <f>SQRT($W$35*VLOOKUP(AI585,$P$34:$W$43,8))*(1-$Z$21)*T575*VLOOKUP(AI585,P574:T583,5)</f>
        <v>3.5815796407375785E-3</v>
      </c>
      <c r="AJ587" s="89">
        <f>$X$35*T575</f>
        <v>2.9902240553849243E-6</v>
      </c>
      <c r="AK587" s="59" t="s">
        <v>65</v>
      </c>
      <c r="AL587" s="60">
        <f>AJ596*$Q$44*100000/($T$3*$AE$9)</f>
        <v>0.10862996784093619</v>
      </c>
      <c r="AM587" s="61"/>
      <c r="AN587" s="66" t="s">
        <v>574</v>
      </c>
      <c r="AO587" s="66" t="e">
        <f>1/0</f>
        <v>#DIV/0!</v>
      </c>
      <c r="AP587" s="61"/>
      <c r="AQ587" s="65" t="s">
        <v>574</v>
      </c>
      <c r="AR587" s="66">
        <f>IF(AL595&gt;=0,0,AO594)</f>
        <v>0</v>
      </c>
      <c r="AS587" s="61">
        <f>IF(AR586&lt;AR587,AR586,AR587)</f>
        <v>0</v>
      </c>
      <c r="AT587" s="61">
        <f>IF(AS587&lt;AS588,AS588,AS587)</f>
        <v>0</v>
      </c>
      <c r="AU587" s="67">
        <f>IF(AT586&lt;AT587,AT586,AT587)</f>
        <v>0</v>
      </c>
      <c r="AV587" s="81"/>
      <c r="AW587" s="59">
        <v>2</v>
      </c>
      <c r="AX587" s="61">
        <f t="shared" ref="AX587:AX595" si="84">AX575</f>
        <v>0.14288378647094405</v>
      </c>
      <c r="AY587" s="61">
        <f>SUMPRODUCT(T574:T583,$AY$34:$AY$43)</f>
        <v>0.58837651708642102</v>
      </c>
      <c r="AZ587" s="68">
        <f>IF($AA$8,EXP((AX587/AL587)*(AU591-1)-LN(AU591-AL587)-AL586*(2*AY587/AL586-AX587/AL587)*LN((AU591+2.41421536*AL587)/(AU591-0.41421536*AL587))/(AL587*2.82842713)      ),1)</f>
        <v>0.52152857782629369</v>
      </c>
    </row>
    <row r="588" spans="16:52" x14ac:dyDescent="0.25">
      <c r="P588" s="78">
        <v>3</v>
      </c>
      <c r="Q588" s="60"/>
      <c r="R588" s="60"/>
      <c r="S588" s="60">
        <f>$Z$9*$BJ$36/AZ588</f>
        <v>3.3102124264394808E-2</v>
      </c>
      <c r="T588" s="61">
        <f>S588/S596</f>
        <v>3.3102955334705607E-2</v>
      </c>
      <c r="U588" s="62"/>
      <c r="V588" s="62"/>
      <c r="W588" s="60"/>
      <c r="X588" s="63"/>
      <c r="Y588" s="61"/>
      <c r="Z588" s="86">
        <f>SQRT($W$36*VLOOKUP(Z585,$P$34:$W$43,8))*(1-$Q$22)*T576*VLOOKUP(Z585,P574:T583,5)</f>
        <v>3.16909726015277E-3</v>
      </c>
      <c r="AA588" s="60">
        <f>SQRT($W$36*VLOOKUP(AA585,$P$34:$W$43,8))*(1-$R$22)*T576*VLOOKUP(AA585,P574:T583,5)</f>
        <v>2.0646769777879965E-3</v>
      </c>
      <c r="AB588" s="60">
        <f>SQRT($W$36*VLOOKUP(AB585,$P$34:$W$43,8))*(1-$S$22)*T576*VLOOKUP(AB585,P574:T583,5)</f>
        <v>1.2680758464962316E-3</v>
      </c>
      <c r="AC588" s="60">
        <f>SQRT($W$36*VLOOKUP(AC585,$P$34:$W$43,8))*(1-$T$22)*T576*VLOOKUP(AC585,P574:T583,5)</f>
        <v>8.7318415444469894E-4</v>
      </c>
      <c r="AD588" s="60">
        <f>SQRT($W$36*VLOOKUP(AD585,$P$34:$W$43,8))*(1-$U$22)*T576*VLOOKUP(AD585,P574:T583,5)</f>
        <v>8.6699687389717617E-4</v>
      </c>
      <c r="AE588" s="60">
        <f>SQRT($W$36*VLOOKUP(AE585,$P$34:$W$43,8))*(1-$V$22)*T576*VLOOKUP(AE585,P574:T583,5)</f>
        <v>4.9944162745725574E-4</v>
      </c>
      <c r="AF588" s="60">
        <f>SQRT($W$36*VLOOKUP(AF585,$P$34:$W$43,8))*(1-$W$22)*T576*VLOOKUP(AF585,P574:T583,5)</f>
        <v>3.8003852749464921E-3</v>
      </c>
      <c r="AG588" s="60">
        <f>SQRT($W$36*VLOOKUP(AG585,$P$34:$W$43,8))*(1-$X$22)*T576*VLOOKUP(AG585,P574:T583,5)</f>
        <v>2.2244737190104187E-3</v>
      </c>
      <c r="AH588" s="60">
        <f>SQRT($W$36*VLOOKUP(AH585,$P$34:$W$43,8))*(1-$Y$22)*T576*VLOOKUP(AH585,P574:T583,5)</f>
        <v>1.3411725673766414E-3</v>
      </c>
      <c r="AI588" s="87">
        <f>SQRT($W$36*VLOOKUP(AI585,$P$34:$W$43,8))*(1-$Z$22)*T576*VLOOKUP(AI585,P574:T583,5)</f>
        <v>2.2170335481963735E-3</v>
      </c>
      <c r="AJ588" s="89">
        <f>$X$36*T576</f>
        <v>1.8651647845719439E-6</v>
      </c>
      <c r="AK588" s="82"/>
      <c r="AL588" s="65"/>
      <c r="AM588" s="61"/>
      <c r="AN588" s="66" t="s">
        <v>575</v>
      </c>
      <c r="AO588" s="66" t="e">
        <f>1/0</f>
        <v>#DIV/0!</v>
      </c>
      <c r="AP588" s="61"/>
      <c r="AQ588" s="65" t="s">
        <v>575</v>
      </c>
      <c r="AR588" s="66">
        <f>IF(AL595&gt;=0,0,AO595)</f>
        <v>0</v>
      </c>
      <c r="AS588" s="61">
        <f>AR588</f>
        <v>0</v>
      </c>
      <c r="AT588" s="61">
        <f>IF(AS587&lt;AS588,AS587,AS588)</f>
        <v>0</v>
      </c>
      <c r="AU588" s="67">
        <f>AT588</f>
        <v>0</v>
      </c>
      <c r="AV588" s="81"/>
      <c r="AW588" s="59">
        <v>3</v>
      </c>
      <c r="AX588" s="61">
        <f t="shared" si="84"/>
        <v>0.1990278447156619</v>
      </c>
      <c r="AY588" s="61">
        <f>SUMPRODUCT(T574:T583,$AZ$34:$AZ$43)</f>
        <v>0.80224162904041085</v>
      </c>
      <c r="AZ588" s="68">
        <f>IF($AA$9,EXP((AX588/AL587)*(AU591-1)-LN(AU591-AL587)-AL586*(2*AY588/AL586-AX588/AL587)*LN((AU591+2.41421536*AL587)/(AU591-0.41421536*AL587))/(AL587*2.82842713)      ),1)</f>
        <v>0.35283743303559834</v>
      </c>
    </row>
    <row r="589" spans="16:52" x14ac:dyDescent="0.25">
      <c r="P589" s="78">
        <v>4</v>
      </c>
      <c r="Q589" s="60"/>
      <c r="R589" s="60"/>
      <c r="S589" s="60">
        <f>$Z$10*$BJ$37/AZ589</f>
        <v>1.8033677980017371E-2</v>
      </c>
      <c r="T589" s="61">
        <f>S589/S596</f>
        <v>1.8034130738101537E-2</v>
      </c>
      <c r="U589" s="62"/>
      <c r="V589" s="62"/>
      <c r="W589" s="60"/>
      <c r="X589" s="63"/>
      <c r="Y589" s="61"/>
      <c r="Z589" s="86">
        <f>SQRT($W$37*VLOOKUP(Z585,$P$34:$W$43,8))*(1-$Q$23)*T577*VLOOKUP(Z585,P574:T583,5)</f>
        <v>2.1909876952244697E-3</v>
      </c>
      <c r="AA589" s="60">
        <f>SQRT($W$37*VLOOKUP(AA585,$P$34:$W$43,8))*(1-$R$23)*T577*VLOOKUP(AA585,P574:T583,5)</f>
        <v>1.2909062095098221E-3</v>
      </c>
      <c r="AB589" s="60">
        <f>SQRT($W$37*VLOOKUP(AB585,$P$34:$W$43,8))*(1-$S$23)*T577*VLOOKUP(AB585,P574:T583,5)</f>
        <v>8.7318415444469894E-4</v>
      </c>
      <c r="AC589" s="60">
        <f>SQRT($W$37*VLOOKUP(AC585,$P$34:$W$43,8))*(1-$T$23)*T577*VLOOKUP(AC585,P574:T583,5)</f>
        <v>6.0525382827426595E-4</v>
      </c>
      <c r="AD589" s="60">
        <f>SQRT($W$37*VLOOKUP(AD585,$P$34:$W$43,8))*(1-$U$23)*T577*VLOOKUP(AD585,P574:T583,5)</f>
        <v>5.9458372556813258E-4</v>
      </c>
      <c r="AE589" s="60">
        <f>SQRT($W$37*VLOOKUP(AE585,$P$34:$W$43,8))*(1-$V$23)*T577*VLOOKUP(AE585,P574:T583,5)</f>
        <v>3.2828055403575268E-4</v>
      </c>
      <c r="AF589" s="60">
        <f>SQRT($W$37*VLOOKUP(AF585,$P$34:$W$43,8))*(1-$W$23)*T577*VLOOKUP(AF585,P574:T583,5)</f>
        <v>2.6404956442165309E-3</v>
      </c>
      <c r="AG589" s="60">
        <f>SQRT($W$37*VLOOKUP(AG585,$P$34:$W$43,8))*(1-$X$23)*T577*VLOOKUP(AG585,P574:T583,5)</f>
        <v>1.5206795537059401E-3</v>
      </c>
      <c r="AH589" s="60">
        <f>SQRT($W$37*VLOOKUP(AH585,$P$34:$W$43,8))*(1-$Y$23)*T577*VLOOKUP(AH585,P574:T583,5)</f>
        <v>1.0157591685626766E-3</v>
      </c>
      <c r="AI589" s="87">
        <f>SQRT($W$37*VLOOKUP(AI585,$P$34:$W$43,8))*(1-$Z$23)*T577*VLOOKUP(AI585,P574:T583,5)</f>
        <v>1.3904603227096876E-3</v>
      </c>
      <c r="AJ589" s="89">
        <f>$X$37*T577</f>
        <v>1.3054335112633448E-6</v>
      </c>
      <c r="AK589" s="59" t="s">
        <v>570</v>
      </c>
      <c r="AL589" s="60">
        <f>AL587-1</f>
        <v>-0.89137003215906385</v>
      </c>
      <c r="AM589" s="61"/>
      <c r="AN589" s="66"/>
      <c r="AO589" s="61"/>
      <c r="AP589" s="61"/>
      <c r="AQ589" s="50"/>
      <c r="AR589" s="65"/>
      <c r="AS589" s="65"/>
      <c r="AT589" s="65"/>
      <c r="AU589" s="65"/>
      <c r="AV589" s="81"/>
      <c r="AW589" s="59">
        <v>4</v>
      </c>
      <c r="AX589" s="61">
        <f t="shared" si="84"/>
        <v>0.25569541720662459</v>
      </c>
      <c r="AY589" s="61">
        <f>SUMPRODUCT(T574:T583,$BA$34:$BA$43)</f>
        <v>1.0005382125544482</v>
      </c>
      <c r="AZ589" s="68">
        <f>IF($AA$10,EXP((AX589/AL587)*(AU591-1)-LN(AU591-AL587)-AL586*(2*AY589/AL586-AX589/AL587)*LN((AU591+2.41421536*AL587)/(AU591-0.41421536*AL587))/(AL587*2.82842713)      ),1)</f>
        <v>0.24791088876654574</v>
      </c>
    </row>
    <row r="590" spans="16:52" x14ac:dyDescent="0.25">
      <c r="P590" s="78">
        <v>5</v>
      </c>
      <c r="Q590" s="60"/>
      <c r="R590" s="60"/>
      <c r="S590" s="60">
        <f>$Z$11*$BJ$38/AZ590</f>
        <v>1.8327382759167003E-2</v>
      </c>
      <c r="T590" s="61">
        <f>S590/S596</f>
        <v>1.8327842891077698E-2</v>
      </c>
      <c r="U590" s="62"/>
      <c r="V590" s="62"/>
      <c r="W590" s="60"/>
      <c r="X590" s="63"/>
      <c r="Y590" s="61"/>
      <c r="Z590" s="86">
        <f>SQRT($W$38*VLOOKUP(Z585,$P$34:$W$43,8))*(1-$Q$24)*T578*VLOOKUP(Z585,P574:T583,5)</f>
        <v>2.1246816906190405E-3</v>
      </c>
      <c r="AA590" s="60">
        <f>SQRT($W$38*VLOOKUP(AA585,$P$34:$W$43,8))*(1-$R$24)*T578*VLOOKUP(AA585,P574:T583,5)</f>
        <v>1.4116535276611373E-3</v>
      </c>
      <c r="AB590" s="60">
        <f>SQRT($W$38*VLOOKUP(AB585,$P$34:$W$43,8))*(1-$S$24)*T578*VLOOKUP(AB585,P574:T583,5)</f>
        <v>8.6699687389717628E-4</v>
      </c>
      <c r="AC590" s="60">
        <f>SQRT($W$38*VLOOKUP(AC585,$P$34:$W$43,8))*(1-$T$24)*T578*VLOOKUP(AC585,P574:T583,5)</f>
        <v>5.9458372556813258E-4</v>
      </c>
      <c r="AD590" s="60">
        <f>SQRT($W$38*VLOOKUP(AD585,$P$34:$W$43,8))*(1-$U$24)*T578*VLOOKUP(AD585,P574:T583,5)</f>
        <v>5.8363472640257273E-4</v>
      </c>
      <c r="AE590" s="60">
        <f>SQRT($W$38*VLOOKUP(AE585,$P$34:$W$43,8))*(1-$V$24)*T578*VLOOKUP(AE585,P574:T583,5)</f>
        <v>3.4812559981228065E-4</v>
      </c>
      <c r="AF590" s="60">
        <f>SQRT($W$38*VLOOKUP(AF585,$P$34:$W$43,8))*(1-$W$24)*T578*VLOOKUP(AF585,P574:T583,5)</f>
        <v>2.5272405867486883E-3</v>
      </c>
      <c r="AG590" s="60">
        <f>SQRT($W$38*VLOOKUP(AG585,$P$34:$W$43,8))*(1-$X$24)*T578*VLOOKUP(AG585,P574:T583,5)</f>
        <v>1.5161891066264191E-3</v>
      </c>
      <c r="AH590" s="60">
        <f>SQRT($W$38*VLOOKUP(AH585,$P$34:$W$43,8))*(1-$Y$24)*T578*VLOOKUP(AH585,P574:T583,5)</f>
        <v>9.5017394656377822E-4</v>
      </c>
      <c r="AI590" s="87">
        <f>SQRT($W$38*VLOOKUP(AI585,$P$34:$W$43,8))*(1-$Z$24)*T578*VLOOKUP(AI585,P574:T583,5)</f>
        <v>1.5040774911427423E-3</v>
      </c>
      <c r="AJ590" s="89">
        <f>$X$38*T578</f>
        <v>1.3263953863546501E-6</v>
      </c>
      <c r="AK590" s="59" t="s">
        <v>571</v>
      </c>
      <c r="AL590" s="60">
        <f>AL586-3*AL587*AL587-2*AL587</f>
        <v>0.1480781481881073</v>
      </c>
      <c r="AM590" s="61" t="s">
        <v>584</v>
      </c>
      <c r="AN590" s="66" t="s">
        <v>585</v>
      </c>
      <c r="AO590" s="61">
        <f>AL593^2/AL594^3</f>
        <v>6.4199987518780706</v>
      </c>
      <c r="AP590" s="61"/>
      <c r="AQ590" s="50"/>
      <c r="AR590" s="65"/>
      <c r="AS590" s="65"/>
      <c r="AT590" s="65"/>
      <c r="AU590" s="65"/>
      <c r="AV590" s="81"/>
      <c r="AW590" s="59">
        <v>5</v>
      </c>
      <c r="AX590" s="61">
        <f t="shared" si="84"/>
        <v>0.25563778751671645</v>
      </c>
      <c r="AY590" s="61">
        <f>SUMPRODUCT(T574:T583,$BB$34:$BB$43)</f>
        <v>0.98266697900620792</v>
      </c>
      <c r="AZ590" s="68">
        <f>IF($AA$11,EXP((AX590/AL587)*(AU591-1)-LN(AU591-AL587)-AL586*(2*AY590/AL586-AX590/AL587)*LN((AU591+2.41421536*AL587)/(AU591-0.41421536*AL587))/(AL587*2.82842713)      ),1)</f>
        <v>0.25856387567650529</v>
      </c>
    </row>
    <row r="591" spans="16:52" x14ac:dyDescent="0.25">
      <c r="P591" s="78">
        <v>6</v>
      </c>
      <c r="Q591" s="60"/>
      <c r="R591" s="60"/>
      <c r="S591" s="60">
        <f>$Z$12*$BJ$39/AZ591</f>
        <v>8.6700383275830871E-3</v>
      </c>
      <c r="T591" s="61">
        <f>S591/S596</f>
        <v>8.6702559997599536E-3</v>
      </c>
      <c r="U591" s="62"/>
      <c r="V591" s="62"/>
      <c r="W591" s="60"/>
      <c r="X591" s="63"/>
      <c r="Y591" s="61"/>
      <c r="Z591" s="86">
        <f>SQRT($W$39*VLOOKUP(Z585,$P$34:$W$43,8))*(1-$Q$25)*T579*VLOOKUP(Z585,P574:T583,5)</f>
        <v>1.2707086901849972E-3</v>
      </c>
      <c r="AA591" s="60">
        <f>SQRT($W$39*VLOOKUP(AA585,$P$34:$W$43,8))*(1-$R$25)*T579*VLOOKUP(AA585,P574:T583,5)</f>
        <v>8.2989301265913324E-4</v>
      </c>
      <c r="AB591" s="60">
        <f>SQRT($W$39*VLOOKUP(AB585,$P$34:$W$43,8))*(1-$S$25)*T579*VLOOKUP(AB585,P574:T583,5)</f>
        <v>4.9944162745725574E-4</v>
      </c>
      <c r="AC591" s="60">
        <f>SQRT($W$39*VLOOKUP(AC585,$P$34:$W$43,8))*(1-$T$25)*T579*VLOOKUP(AC585,P574:T583,5)</f>
        <v>3.2828055403575268E-4</v>
      </c>
      <c r="AD591" s="60">
        <f>SQRT($W$39*VLOOKUP(AD585,$P$34:$W$43,8))*(1-$U$25)*T579*VLOOKUP(AD585,P574:T583,5)</f>
        <v>3.4812559981228065E-4</v>
      </c>
      <c r="AE591" s="60">
        <f>SQRT($W$39*VLOOKUP(AE585,$P$34:$W$43,8))*(1-$V$25)*T579*VLOOKUP(AE585,P574:T583,5)</f>
        <v>2.0764945566495674E-4</v>
      </c>
      <c r="AF591" s="60">
        <f>SQRT($W$39*VLOOKUP(AF585,$P$34:$W$43,8))*(1-$W$25)*T579*VLOOKUP(AF585,P574:T583,5)</f>
        <v>1.6642917050015533E-3</v>
      </c>
      <c r="AG591" s="60">
        <f>SQRT($W$39*VLOOKUP(AG585,$P$34:$W$43,8))*(1-$X$25)*T579*VLOOKUP(AG585,P574:T583,5)</f>
        <v>9.0211335575081765E-4</v>
      </c>
      <c r="AH591" s="60">
        <f>SQRT($W$39*VLOOKUP(AH585,$P$34:$W$43,8))*(1-$Y$25)*T579*VLOOKUP(AH585,P574:T583,5)</f>
        <v>5.5747701754972981E-4</v>
      </c>
      <c r="AI591" s="87">
        <f>SQRT($W$39*VLOOKUP(AI585,$P$34:$W$43,8))*(1-$Z$25)*T579*VLOOKUP(AI585,P574:T583,5)</f>
        <v>8.9714997254472723E-4</v>
      </c>
      <c r="AJ591" s="89">
        <f>$X$39*T579</f>
        <v>7.8057265080740365E-7</v>
      </c>
      <c r="AK591" s="59" t="s">
        <v>572</v>
      </c>
      <c r="AL591" s="60">
        <f>-1*AL586*AL587+AL587^2+AL587^3</f>
        <v>-3.044996372308325E-2</v>
      </c>
      <c r="AM591" s="61"/>
      <c r="AN591" s="66" t="s">
        <v>586</v>
      </c>
      <c r="AO591" s="61" t="e">
        <f>SQRT(1-AO590)/SQRT(AO590)*AL593/ABS(AL593)</f>
        <v>#NUM!</v>
      </c>
      <c r="AP591" s="61"/>
      <c r="AQ591" s="50"/>
      <c r="AR591" s="65"/>
      <c r="AS591" s="65"/>
      <c r="AT591" s="65" t="s">
        <v>589</v>
      </c>
      <c r="AU591" s="61">
        <f>AU586</f>
        <v>0.74780442858811635</v>
      </c>
      <c r="AV591" s="81"/>
      <c r="AW591" s="59">
        <v>6</v>
      </c>
      <c r="AX591" s="61">
        <f t="shared" si="84"/>
        <v>0.31801295394703216</v>
      </c>
      <c r="AY591" s="61">
        <f>SUMPRODUCT(T574:T583,$BC$34:$BC$43)</f>
        <v>1.2544844652441476</v>
      </c>
      <c r="AZ591" s="68">
        <f>IF($AA$12,EXP((AX591/AL587)*(AU591-1)-LN(AU591-AL587)-AL586*(2*AY591/AL586-AX591/AL587)*LN((AU591+2.41421536*AL587)/(AU591-0.41421536*AL587))/(AL587*2.82842713)      ),1)</f>
        <v>0.15450696410758405</v>
      </c>
    </row>
    <row r="592" spans="16:52" x14ac:dyDescent="0.25">
      <c r="P592" s="78">
        <v>7</v>
      </c>
      <c r="Q592" s="60"/>
      <c r="R592" s="60"/>
      <c r="S592" s="60">
        <f>$Z$13*$BJ$40/AZ592</f>
        <v>0.39262016141619976</v>
      </c>
      <c r="T592" s="61">
        <f>S592/S596</f>
        <v>0.39263001863735481</v>
      </c>
      <c r="U592" s="62"/>
      <c r="V592" s="62"/>
      <c r="W592" s="60"/>
      <c r="X592" s="63"/>
      <c r="Y592" s="61"/>
      <c r="Z592" s="86">
        <f>SQRT($W$40*VLOOKUP(Z585,$P$34:$W$43,8))*(1-$Q$26)*T580*VLOOKUP(Z585,P574:T583,5)</f>
        <v>1.0202200380864746E-2</v>
      </c>
      <c r="AA592" s="60">
        <f>SQRT($W$40*VLOOKUP(AA585,$P$34:$W$43,8))*(1-$R$26)*T580*VLOOKUP(AA585,P574:T583,5)</f>
        <v>6.4227893355569146E-3</v>
      </c>
      <c r="AB592" s="60">
        <f>SQRT($W$40*VLOOKUP(AB585,$P$34:$W$43,8))*(1-$S$26)*T580*VLOOKUP(AB585,P574:T583,5)</f>
        <v>3.8003852749464917E-3</v>
      </c>
      <c r="AC592" s="60">
        <f>SQRT($W$40*VLOOKUP(AC585,$P$34:$W$43,8))*(1-$T$26)*T580*VLOOKUP(AC585,P574:T583,5)</f>
        <v>2.6404956442165309E-3</v>
      </c>
      <c r="AD592" s="60">
        <f>SQRT($W$40*VLOOKUP(AD585,$P$34:$W$43,8))*(1-$U$26)*T580*VLOOKUP(AD585,P574:T583,5)</f>
        <v>2.5272405867486883E-3</v>
      </c>
      <c r="AE592" s="60">
        <f>SQRT($W$40*VLOOKUP(AE585,$P$34:$W$43,8))*(1-$V$26)*T580*VLOOKUP(AE585,P574:T583,5)</f>
        <v>1.6642917050015535E-3</v>
      </c>
      <c r="AF592" s="60">
        <f>SQRT($W$40*VLOOKUP(AF585,$P$34:$W$43,8))*(1-$W$26)*T580*VLOOKUP(AF585,P574:T583,5)</f>
        <v>1.3609987021540031E-2</v>
      </c>
      <c r="AG592" s="60">
        <f>SQRT($W$40*VLOOKUP(AG585,$P$34:$W$43,8))*(1-$X$26)*T580*VLOOKUP(AG585,P574:T583,5)</f>
        <v>8.4615504084143926E-3</v>
      </c>
      <c r="AH592" s="60">
        <f>SQRT($W$40*VLOOKUP(AH585,$P$34:$W$43,8))*(1-$Y$26)*T580*VLOOKUP(AH585,P574:T583,5)</f>
        <v>3.9656003981799054E-3</v>
      </c>
      <c r="AI592" s="87">
        <f>SQRT($W$40*VLOOKUP(AI585,$P$34:$W$43,8))*(1-$Z$26)*T580*VLOOKUP(AI585,P574:T583,5)</f>
        <v>6.6414777587974934E-3</v>
      </c>
      <c r="AJ592" s="89">
        <f>$X$40*T580</f>
        <v>9.4426872068579052E-6</v>
      </c>
      <c r="AK592" s="82"/>
      <c r="AL592" s="65"/>
      <c r="AM592" s="61"/>
      <c r="AN592" s="66" t="s">
        <v>587</v>
      </c>
      <c r="AO592" s="61" t="e">
        <f>IF(ATAN(AO591)&lt;0,ATAN(AO591)+PI(),ATAN(AO591))</f>
        <v>#NUM!</v>
      </c>
      <c r="AP592" s="61"/>
      <c r="AQ592" s="50"/>
      <c r="AR592" s="65"/>
      <c r="AS592" s="65"/>
      <c r="AT592" s="65"/>
      <c r="AU592" s="65"/>
      <c r="AV592" s="81"/>
      <c r="AW592" s="59">
        <v>7</v>
      </c>
      <c r="AX592" s="61">
        <f t="shared" si="84"/>
        <v>8.4952370925032716E-2</v>
      </c>
      <c r="AY592" s="61">
        <f>SUMPRODUCT(T574:T583,$BD$34:$BD$43)</f>
        <v>0.22122964426611674</v>
      </c>
      <c r="AZ592" s="68">
        <f>IF($AA$13,EXP((AX592/AL587)*(AU591-1)-LN(AU591-AL587)-AL586*(2*AY592/AL586-AX592/AL587)*LN((AU591+2.41421536*AL587)/(AU591-0.41421536*AL587))/(AL587*2.82842713)      ),1)</f>
        <v>1.1029635903067738</v>
      </c>
    </row>
    <row r="593" spans="16:52" x14ac:dyDescent="0.25">
      <c r="P593" s="78">
        <v>8</v>
      </c>
      <c r="Q593" s="60"/>
      <c r="R593" s="60"/>
      <c r="S593" s="60">
        <f>$Z$14*$BJ$41/AZ593</f>
        <v>0.11180146388760531</v>
      </c>
      <c r="T593" s="61">
        <f>S593/S596</f>
        <v>0.11180427080345758</v>
      </c>
      <c r="U593" s="62"/>
      <c r="V593" s="62"/>
      <c r="W593" s="60"/>
      <c r="X593" s="63"/>
      <c r="Y593" s="61"/>
      <c r="Z593" s="86">
        <f>SQRT($W$41*VLOOKUP(Z585,$P$34:$W$43,8))*(1-$Q$27)*T581*VLOOKUP(Z585,P574:T583,5)</f>
        <v>5.8454755867932643E-3</v>
      </c>
      <c r="AA593" s="60">
        <f>SQRT($W$41*VLOOKUP(AA585,$P$34:$W$43,8))*(1-$R$27)*T581*VLOOKUP(AA585,P574:T583,5)</f>
        <v>3.5923386443577413E-3</v>
      </c>
      <c r="AB593" s="60">
        <f>SQRT($W$41*VLOOKUP(AB585,$P$34:$W$43,8))*(1-$S$27)*T581*VLOOKUP(AB585,P574:T583,5)</f>
        <v>2.2244737190104192E-3</v>
      </c>
      <c r="AC593" s="60">
        <f>SQRT($W$41*VLOOKUP(AC585,$P$34:$W$43,8))*(1-$T$27)*T581*VLOOKUP(AC585,P574:T583,5)</f>
        <v>1.5206795537059401E-3</v>
      </c>
      <c r="AD593" s="60">
        <f>SQRT($W$41*VLOOKUP(AD585,$P$34:$W$43,8))*(1-$U$27)*T581*VLOOKUP(AD585,P574:T583,5)</f>
        <v>1.5161891066264191E-3</v>
      </c>
      <c r="AE593" s="60">
        <f>SQRT($W$41*VLOOKUP(AE585,$P$34:$W$43,8))*(1-$V$27)*T581*VLOOKUP(AE585,P574:T583,5)</f>
        <v>9.0211335575081765E-4</v>
      </c>
      <c r="AF593" s="60">
        <f>SQRT($W$41*VLOOKUP(AF585,$P$34:$W$43,8))*(1-$W$27)*T581*VLOOKUP(AF585,P574:T583,5)</f>
        <v>8.4615504084143943E-3</v>
      </c>
      <c r="AG593" s="60">
        <f>SQRT($W$41*VLOOKUP(AG585,$P$34:$W$43,8))*(1-$X$27)*T581*VLOOKUP(AG585,P574:T583,5)</f>
        <v>5.0862801256154697E-3</v>
      </c>
      <c r="AH593" s="60">
        <f>SQRT($W$41*VLOOKUP(AH585,$P$34:$W$43,8))*(1-$Y$27)*T581*VLOOKUP(AH585,P574:T583,5)</f>
        <v>2.6577703083069692E-3</v>
      </c>
      <c r="AI593" s="87">
        <f>SQRT($W$41*VLOOKUP(AI585,$P$34:$W$43,8))*(1-$Z$27)*T581*VLOOKUP(AI585,P574:T583,5)</f>
        <v>4.1950744423929608E-3</v>
      </c>
      <c r="AJ593" s="89">
        <f>$X$41*T581</f>
        <v>2.9825228462923241E-6</v>
      </c>
      <c r="AK593" s="59" t="s">
        <v>582</v>
      </c>
      <c r="AL593" s="61">
        <f>AL589*AL590/6-AL591/2-AL589^3/27</f>
        <v>1.9456971300178452E-2</v>
      </c>
      <c r="AM593" s="61"/>
      <c r="AN593" s="66" t="s">
        <v>573</v>
      </c>
      <c r="AO593" s="61" t="e">
        <f>2*SQRT(AL594)*COS(AO592/3)-AL589/3</f>
        <v>#NUM!</v>
      </c>
      <c r="AP593" s="69" t="e">
        <f>AO593^3+AL589*AO593^2+AL590*AO593+AL591</f>
        <v>#NUM!</v>
      </c>
      <c r="AQ593" s="50"/>
      <c r="AR593" s="65"/>
      <c r="AS593" s="65"/>
      <c r="AT593" s="65"/>
      <c r="AU593" s="65"/>
      <c r="AV593" s="81"/>
      <c r="AW593" s="59">
        <v>8</v>
      </c>
      <c r="AX593" s="61">
        <f t="shared" si="84"/>
        <v>9.4229912225680806E-2</v>
      </c>
      <c r="AY593" s="61">
        <f>SUMPRODUCT(T574:T583,$BE$34:$BE$43)</f>
        <v>0.46666637063677752</v>
      </c>
      <c r="AZ593" s="68">
        <f>IF($AA$14,EXP((AX593/AL587)*(AU591-1)-LN(AU591-AL587)-AL586*(2*AY593/AL586-AX593/AL587)*LN((AU591+2.41421536*AL587)/(AU591-0.41421536*AL587))/(AL587*2.82842713)      ),1)</f>
        <v>0.62966481988848799</v>
      </c>
    </row>
    <row r="594" spans="16:52" x14ac:dyDescent="0.25">
      <c r="P594" s="78">
        <v>9</v>
      </c>
      <c r="Q594" s="60"/>
      <c r="R594" s="60"/>
      <c r="S594" s="60">
        <f>$Z$15*$BJ$42/AZ594</f>
        <v>5.5503225319862799E-2</v>
      </c>
      <c r="T594" s="61">
        <f>S594/S596</f>
        <v>5.5504618797887005E-2</v>
      </c>
      <c r="U594" s="62"/>
      <c r="V594" s="62" t="s">
        <v>592</v>
      </c>
      <c r="W594" s="60"/>
      <c r="X594" s="63"/>
      <c r="Y594" s="61"/>
      <c r="Z594" s="86">
        <f>SQRT($W$42*VLOOKUP(Z585,$P$34:$W$43,8))*(1-$Q$28)*T582*VLOOKUP(Z585,P574:T583,5)</f>
        <v>3.4135281607787548E-3</v>
      </c>
      <c r="AA594" s="60">
        <f>SQRT($W$42*VLOOKUP(AA585,$P$34:$W$43,8))*(1-$R$28)*T582*VLOOKUP(AA585,P574:T583,5)</f>
        <v>2.1968818292352216E-3</v>
      </c>
      <c r="AB594" s="60">
        <f>SQRT($W$42*VLOOKUP(AB585,$P$34:$W$43,8))*(1-$S$28)*T582*VLOOKUP(AB585,P574:T583,5)</f>
        <v>1.3411725673766414E-3</v>
      </c>
      <c r="AC594" s="60">
        <f>SQRT($W$42*VLOOKUP(AC585,$P$34:$W$43,8))*(1-$T$28)*T582*VLOOKUP(AC585,P574:T583,5)</f>
        <v>1.0157591685626766E-3</v>
      </c>
      <c r="AD594" s="60">
        <f>SQRT($W$42*VLOOKUP(AD585,$P$34:$W$43,8))*(1-$U$28)*T582*VLOOKUP(AD585,P574:T583,5)</f>
        <v>9.5017394656377811E-4</v>
      </c>
      <c r="AE594" s="60">
        <f>SQRT($W$42*VLOOKUP(AE585,$P$34:$W$43,8))*(1-$V$28)*T582*VLOOKUP(AE585,P574:T583,5)</f>
        <v>5.5747701754972981E-4</v>
      </c>
      <c r="AF594" s="60">
        <f>SQRT($W$42*VLOOKUP(AF585,$P$34:$W$43,8))*(1-$W$28)*T582*VLOOKUP(AF585,P574:T583,5)</f>
        <v>3.9656003981799054E-3</v>
      </c>
      <c r="AG594" s="60">
        <f>SQRT($W$42*VLOOKUP(AG585,$P$34:$W$43,8))*(1-$X$28)*T582*VLOOKUP(AG585,P574:T583,5)</f>
        <v>2.6577703083069692E-3</v>
      </c>
      <c r="AH594" s="60">
        <f>SQRT($W$42*VLOOKUP(AH585,$P$34:$W$43,8))*(1-$Y$28)*T582*VLOOKUP(AH585,P574:T583,5)</f>
        <v>1.7046842833873049E-3</v>
      </c>
      <c r="AI594" s="87">
        <f>SQRT($W$42*VLOOKUP(AI585,$P$34:$W$43,8))*(1-$Z$28)*T582*VLOOKUP(AI585,P574:T583,5)</f>
        <v>2.5705237939321881E-3</v>
      </c>
      <c r="AJ594" s="89">
        <f>$X$42*T582</f>
        <v>1.4993386260453774E-6</v>
      </c>
      <c r="AK594" s="59" t="s">
        <v>558</v>
      </c>
      <c r="AL594" s="61">
        <f>AL589^2/9-AL590/3</f>
        <v>3.8922898851880952E-2</v>
      </c>
      <c r="AM594" s="61"/>
      <c r="AN594" s="66" t="s">
        <v>574</v>
      </c>
      <c r="AO594" s="61" t="e">
        <f>2*SQRT(AL594)*COS((AO592+2*PI())/3)-AL589/3</f>
        <v>#NUM!</v>
      </c>
      <c r="AP594" s="69" t="e">
        <f>AO594^3+AO594^2*AL589+AO594*AL590+AL591</f>
        <v>#NUM!</v>
      </c>
      <c r="AQ594" s="50"/>
      <c r="AR594" s="65"/>
      <c r="AS594" s="50"/>
      <c r="AT594" s="65"/>
      <c r="AU594" s="65"/>
      <c r="AV594" s="81"/>
      <c r="AW594" s="59">
        <v>9</v>
      </c>
      <c r="AX594" s="61">
        <f t="shared" si="84"/>
        <v>9.5418812217132221E-2</v>
      </c>
      <c r="AY594" s="61">
        <f>SUMPRODUCT(T574:T583,$BF$34:$BF$43)</f>
        <v>0.53195754700981634</v>
      </c>
      <c r="AZ594" s="68">
        <f>IF($AA$15,EXP((AX594/AL587)*(AU591-1)-LN(AU591-AL587)-AL586*(2*AY594/AL586-AX594/AL587)*LN((AU591+2.41421536*AL587)/(AU591-0.41421536*AL587))/(AL587*2.82842713)      ),1)</f>
        <v>0.54102454676132694</v>
      </c>
    </row>
    <row r="595" spans="16:52" x14ac:dyDescent="0.25">
      <c r="P595" s="78">
        <v>10</v>
      </c>
      <c r="Q595" s="60"/>
      <c r="R595" s="60"/>
      <c r="S595" s="60">
        <f>$Z$16*$BJ$43/AZ595</f>
        <v>8.8838044121130999E-2</v>
      </c>
      <c r="T595" s="61">
        <f>S595/S596</f>
        <v>8.8840274511553949E-2</v>
      </c>
      <c r="U595" s="62"/>
      <c r="V595" s="96">
        <f>ABS(S584-S596)</f>
        <v>0</v>
      </c>
      <c r="W595" s="60"/>
      <c r="X595" s="63"/>
      <c r="Y595" s="61"/>
      <c r="Z595" s="86">
        <f>SQRT($W$43*VLOOKUP(Z585,$P$34:$W$43,8))*(1-$Q$29)*T583*VLOOKUP(Z585,P574:T583,5)</f>
        <v>5.4985289690024442E-3</v>
      </c>
      <c r="AA595" s="60">
        <f>SQRT($W$43*VLOOKUP(AA585,$P$34:$W$43,8))*(1-$R$29)*T583*VLOOKUP(AA585,P574:T583,5)</f>
        <v>3.5815796407375785E-3</v>
      </c>
      <c r="AB595" s="60">
        <f>SQRT($W$43*VLOOKUP(AB585,$P$34:$W$43,8))*(1-$S$29)*T583*VLOOKUP(AB585,P574:T583,5)</f>
        <v>2.2170335481963735E-3</v>
      </c>
      <c r="AC595" s="60">
        <f>SQRT($W$43*VLOOKUP(AC585,$P$34:$W$43,8))*(1-$T$29)*T583*VLOOKUP(AC585,P574:T583,5)</f>
        <v>1.3904603227096876E-3</v>
      </c>
      <c r="AD595" s="60">
        <f>SQRT($W$43*VLOOKUP(AD585,$P$34:$W$43,8))*(1-$U$29)*T583*VLOOKUP(AD585,P574:T583,5)</f>
        <v>1.5040774911427425E-3</v>
      </c>
      <c r="AE595" s="60">
        <f>SQRT($W$43*VLOOKUP(AE585,$P$34:$W$43,8))*(1-$V$29)*T583*VLOOKUP(AE585,P574:T583,5)</f>
        <v>8.9714997254472723E-4</v>
      </c>
      <c r="AF595" s="60">
        <f>SQRT($W$43*VLOOKUP(AF585,$P$34:$W$43,8))*(1-$W$29)*T583*VLOOKUP(AF585,P574:T583,5)</f>
        <v>6.6414777587974934E-3</v>
      </c>
      <c r="AG595" s="60">
        <f>SQRT($W$43*VLOOKUP(AG585,$P$34:$W$43,8))*(1-$X$29)*T583*VLOOKUP(AG585,P574:T583,5)</f>
        <v>4.1950744423929608E-3</v>
      </c>
      <c r="AH595" s="60">
        <f>SQRT($W$43*VLOOKUP(AH585,$P$34:$W$43,8))*(1-$Y$29)*T583*VLOOKUP(AH585,P574:T583,5)</f>
        <v>2.5705237939321881E-3</v>
      </c>
      <c r="AI595" s="87">
        <f>SQRT($W$43*VLOOKUP(AI585,$P$34:$W$43,8))*(1-$Z$29)*T583*VLOOKUP(AI585,P574:T583,5)</f>
        <v>3.8761386137976628E-3</v>
      </c>
      <c r="AJ595" s="89">
        <f>$X$43*T583</f>
        <v>3.2226693653031368E-6</v>
      </c>
      <c r="AK595" s="59" t="s">
        <v>72</v>
      </c>
      <c r="AL595" s="63">
        <f>AL593^2-AL594^3</f>
        <v>3.1960584965648583E-4</v>
      </c>
      <c r="AM595" s="61"/>
      <c r="AN595" s="66" t="s">
        <v>575</v>
      </c>
      <c r="AO595" s="61" t="e">
        <f>2*SQRT(AL594)*COS((AO592+4*PI())/3)-AL589/3</f>
        <v>#NUM!</v>
      </c>
      <c r="AP595" s="69" t="e">
        <f>AO595^3+AO595^2*AL589+AL590*AO595+AL591</f>
        <v>#NUM!</v>
      </c>
      <c r="AQ595" s="50"/>
      <c r="AR595" s="65"/>
      <c r="AS595" s="50"/>
      <c r="AT595" s="65"/>
      <c r="AU595" s="65"/>
      <c r="AV595" s="81"/>
      <c r="AW595" s="59">
        <v>10</v>
      </c>
      <c r="AX595" s="61">
        <f t="shared" si="84"/>
        <v>0.12813543860615031</v>
      </c>
      <c r="AY595" s="61">
        <f>SUMPRODUCT(T574:T583,$BG$34:$BG$43)</f>
        <v>0.52807933080989145</v>
      </c>
      <c r="AZ595" s="68">
        <f>IF($AA$16,EXP((AX595/AL587)*(AU591-1)-LN(AU591-AL587)-AL586*(2*AY595/AL586-AX595/AL587)*LN((AU591+2.41421536*AL587)/(AU591-0.41421536*AL587))/(AL587*2.82842713)      ),1)</f>
        <v>0.58355083296297927</v>
      </c>
    </row>
    <row r="596" spans="16:52" x14ac:dyDescent="0.25">
      <c r="P596" s="79"/>
      <c r="Q596" s="71"/>
      <c r="R596" s="71"/>
      <c r="S596" s="94">
        <f>SUM(S586:S595)</f>
        <v>0.99997489437718179</v>
      </c>
      <c r="T596" s="72">
        <f>SUM(T586:T595)</f>
        <v>1</v>
      </c>
      <c r="U596" s="73"/>
      <c r="V596" s="73"/>
      <c r="W596" s="73"/>
      <c r="X596" s="73"/>
      <c r="Y596" s="73"/>
      <c r="Z596" s="70"/>
      <c r="AA596" s="73"/>
      <c r="AB596" s="73"/>
      <c r="AC596" s="73"/>
      <c r="AD596" s="73"/>
      <c r="AE596" s="73"/>
      <c r="AF596" s="73"/>
      <c r="AG596" s="73"/>
      <c r="AH596" s="73"/>
      <c r="AI596" s="88">
        <f>SUM(Z586:AI595)</f>
        <v>0.2765178766141651</v>
      </c>
      <c r="AJ596" s="91">
        <f>SUM(AJ586:AJ595)</f>
        <v>3.0752912319736453E-5</v>
      </c>
      <c r="AK596" s="70"/>
      <c r="AL596" s="73"/>
      <c r="AM596" s="74"/>
      <c r="AN596" s="75"/>
      <c r="AO596" s="74"/>
      <c r="AP596" s="74"/>
      <c r="AQ596" s="76"/>
      <c r="AR596" s="73"/>
      <c r="AS596" s="76"/>
      <c r="AT596" s="73"/>
      <c r="AU596" s="73"/>
      <c r="AV596" s="80"/>
      <c r="AW596" s="70"/>
      <c r="AX596" s="73"/>
      <c r="AY596" s="73"/>
      <c r="AZ596" s="80"/>
    </row>
    <row r="597" spans="16:52" x14ac:dyDescent="0.25">
      <c r="P597" s="92">
        <f>P585+1</f>
        <v>47</v>
      </c>
      <c r="Q597" s="55"/>
      <c r="R597" s="55"/>
      <c r="S597" s="55"/>
      <c r="T597" s="55" t="s">
        <v>560</v>
      </c>
      <c r="U597" s="56"/>
      <c r="V597" s="56"/>
      <c r="W597" s="57"/>
      <c r="X597" s="57"/>
      <c r="Y597" s="57"/>
      <c r="Z597" s="54">
        <v>1</v>
      </c>
      <c r="AA597" s="55">
        <v>2</v>
      </c>
      <c r="AB597" s="55">
        <v>3</v>
      </c>
      <c r="AC597" s="55">
        <v>4</v>
      </c>
      <c r="AD597" s="55">
        <v>5</v>
      </c>
      <c r="AE597" s="55">
        <v>6</v>
      </c>
      <c r="AF597" s="55">
        <v>7</v>
      </c>
      <c r="AG597" s="55">
        <v>8</v>
      </c>
      <c r="AH597" s="55">
        <v>9</v>
      </c>
      <c r="AI597" s="58">
        <v>10</v>
      </c>
      <c r="AJ597" s="90"/>
      <c r="AK597" s="54"/>
      <c r="AL597" s="55"/>
      <c r="AM597" s="55"/>
      <c r="AN597" s="55"/>
      <c r="AO597" s="55"/>
      <c r="AP597" s="55"/>
      <c r="AQ597" s="55"/>
      <c r="AR597" s="55"/>
      <c r="AS597" s="55"/>
      <c r="AT597" s="55"/>
      <c r="AU597" s="55"/>
      <c r="AV597" s="58"/>
      <c r="AW597" s="54"/>
      <c r="AX597" s="55" t="s">
        <v>565</v>
      </c>
      <c r="AY597" s="55" t="s">
        <v>577</v>
      </c>
      <c r="AZ597" s="58" t="s">
        <v>590</v>
      </c>
    </row>
    <row r="598" spans="16:52" x14ac:dyDescent="0.25">
      <c r="P598" s="78">
        <v>1</v>
      </c>
      <c r="Q598" s="60"/>
      <c r="R598" s="60"/>
      <c r="S598" s="60">
        <f>$Z$7*$BJ$34/AZ598</f>
        <v>0.19915684959312394</v>
      </c>
      <c r="T598" s="61">
        <f>S598/S608</f>
        <v>0.19916184967540165</v>
      </c>
      <c r="U598" s="62"/>
      <c r="V598" s="62"/>
      <c r="W598" s="60"/>
      <c r="X598" s="63"/>
      <c r="Y598" s="61"/>
      <c r="Z598" s="86">
        <f>SQRT($W$34*VLOOKUP(Z597,$P$34:$W$43,8))*(1-$Q$20)*T586*VLOOKUP(Z597,P586:T595,5)</f>
        <v>8.1465190158656955E-3</v>
      </c>
      <c r="AA598" s="60">
        <f>SQRT($W$34*VLOOKUP(AA597,$P$34:$W$43,8))*(1-$R$20)*T586*VLOOKUP(AA597,P586:T595,5)</f>
        <v>5.2525624534909034E-3</v>
      </c>
      <c r="AB598" s="60">
        <f>SQRT($W$34*VLOOKUP(AB597,$P$34:$W$43,8))*(1-$S$20)*T586*VLOOKUP(AB597,P586:T595,5)</f>
        <v>3.1690972601527705E-3</v>
      </c>
      <c r="AC598" s="60">
        <f>SQRT($W$34*VLOOKUP(AC597,$P$34:$W$43,8))*(1-$T$20)*T586*VLOOKUP(AC597,P586:T595,5)</f>
        <v>2.1909876952244701E-3</v>
      </c>
      <c r="AD598" s="60">
        <f>SQRT($W$34*VLOOKUP(AD597,$P$34:$W$43,8))*(1-$U$20)*T586*VLOOKUP(AD597,P586:T595,5)</f>
        <v>2.1246816906190405E-3</v>
      </c>
      <c r="AE598" s="60">
        <f>SQRT($W$34*VLOOKUP(AE597,$P$34:$W$43,8))*(1-$V$20)*T586*VLOOKUP(AE597,P586:T595,5)</f>
        <v>1.2707086901849972E-3</v>
      </c>
      <c r="AF598" s="60">
        <f>SQRT($W$34*VLOOKUP(AF597,$P$34:$W$43,8))*(1-$W$20)*T586*VLOOKUP(AF597,P586:T595,5)</f>
        <v>1.0202200380864746E-2</v>
      </c>
      <c r="AG598" s="60">
        <f>SQRT($W$34*VLOOKUP(AG597,$P$34:$W$43,8))*(1-$X$20)*T586*VLOOKUP(AG597,P586:T595,5)</f>
        <v>5.8454755867932643E-3</v>
      </c>
      <c r="AH598" s="60">
        <f>SQRT($W$34*VLOOKUP(AH597,$P$34:$W$43,8))*(1-$Y$20)*T586*VLOOKUP(AH597,P586:T595,5)</f>
        <v>3.4135281607787548E-3</v>
      </c>
      <c r="AI598" s="87">
        <f>SQRT($W$34*VLOOKUP(AI597,$P$34:$W$43,8))*(1-$Z$20)*T586*VLOOKUP(AI597,P586:T595,5)</f>
        <v>5.4985289690024442E-3</v>
      </c>
      <c r="AJ598" s="89">
        <f>$X$34*T586</f>
        <v>5.3379038868554449E-6</v>
      </c>
      <c r="AK598" s="59" t="s">
        <v>69</v>
      </c>
      <c r="AL598" s="60">
        <f>$Q$44*AI608*100000/($T$3*$AE$9)^2</f>
        <v>0.40073949360934819</v>
      </c>
      <c r="AM598" s="65" t="s">
        <v>583</v>
      </c>
      <c r="AN598" s="66" t="s">
        <v>573</v>
      </c>
      <c r="AO598" s="61">
        <f>(AL605+SQRT(AL607))^(1/3)+(AL605-SQRT(AL607))^(1/3)-AL601/3</f>
        <v>0.74780442858811635</v>
      </c>
      <c r="AP598" s="63">
        <f>AO598^3+AL601*AO598^2+AL602*AO598+AL603</f>
        <v>0</v>
      </c>
      <c r="AQ598" s="65" t="s">
        <v>573</v>
      </c>
      <c r="AR598" s="61">
        <f>IF(AL607&gt;=0,AO598,AO605)</f>
        <v>0.74780442858811635</v>
      </c>
      <c r="AS598" s="61">
        <f>IF(AR598&lt;AR599,AR599,AR598)</f>
        <v>0.74780442858811635</v>
      </c>
      <c r="AT598" s="61">
        <f>AS598</f>
        <v>0.74780442858811635</v>
      </c>
      <c r="AU598" s="67">
        <f>IF(AT598&lt;AT599,AT599,AT598)</f>
        <v>0.74780442858811635</v>
      </c>
      <c r="AV598" s="81"/>
      <c r="AW598" s="59">
        <v>1</v>
      </c>
      <c r="AX598" s="61">
        <f>AX586</f>
        <v>9.4673405543509462E-2</v>
      </c>
      <c r="AY598" s="61">
        <f>SUMPRODUCT(T586:T595,$AX$34:$AX$43)</f>
        <v>0.3428352194892812</v>
      </c>
      <c r="AZ598" s="68">
        <f>IF($AA$7,EXP((AX598/AL599)*(AU603-1)-LN(AU603-AL599)-AL598*(2*AY598/AL598-AX598/AL599)*LN((AU603+2.41421536*AL599)/(AU603-0.41421536*AL599))/(AL599*2.82842713)      ),1)</f>
        <v>0.844234992806699</v>
      </c>
    </row>
    <row r="599" spans="16:52" x14ac:dyDescent="0.25">
      <c r="P599" s="78">
        <v>2</v>
      </c>
      <c r="Q599" s="60"/>
      <c r="R599" s="60"/>
      <c r="S599" s="60">
        <f>$Z$8*$BJ$35/AZ599</f>
        <v>7.3921926708096677E-2</v>
      </c>
      <c r="T599" s="61">
        <f>S599/S608</f>
        <v>7.3923782610700192E-2</v>
      </c>
      <c r="U599" s="62"/>
      <c r="V599" s="62"/>
      <c r="W599" s="60"/>
      <c r="X599" s="63"/>
      <c r="Y599" s="61"/>
      <c r="Z599" s="86">
        <f>SQRT($W$35*VLOOKUP(Z597,$P$34:$W$43,8))*(1-$Q$21)*T587*VLOOKUP(Z597,P586:T595,5)</f>
        <v>5.2525624534909034E-3</v>
      </c>
      <c r="AA599" s="60">
        <f>SQRT($W$35*VLOOKUP(AA597,$P$34:$W$43,8))*(1-$R$21)*T587*VLOOKUP(AA597,P586:T595,5)</f>
        <v>3.3691083161022108E-3</v>
      </c>
      <c r="AB599" s="60">
        <f>SQRT($W$35*VLOOKUP(AB597,$P$34:$W$43,8))*(1-$S$21)*T587*VLOOKUP(AB597,P586:T595,5)</f>
        <v>2.0646769777879965E-3</v>
      </c>
      <c r="AC599" s="60">
        <f>SQRT($W$35*VLOOKUP(AC597,$P$34:$W$43,8))*(1-$T$21)*T587*VLOOKUP(AC597,P586:T595,5)</f>
        <v>1.2909062095098228E-3</v>
      </c>
      <c r="AD599" s="60">
        <f>SQRT($W$35*VLOOKUP(AD597,$P$34:$W$43,8))*(1-$U$21)*T587*VLOOKUP(AD597,P586:T595,5)</f>
        <v>1.4116535276611373E-3</v>
      </c>
      <c r="AE599" s="60">
        <f>SQRT($W$35*VLOOKUP(AE597,$P$34:$W$43,8))*(1-$V$21)*T587*VLOOKUP(AE597,P586:T595,5)</f>
        <v>8.2989301265913335E-4</v>
      </c>
      <c r="AF599" s="60">
        <f>SQRT($W$35*VLOOKUP(AF597,$P$34:$W$43,8))*(1-$W$21)*T587*VLOOKUP(AF597,P586:T595,5)</f>
        <v>6.4227893355569138E-3</v>
      </c>
      <c r="AG599" s="60">
        <f>SQRT($W$35*VLOOKUP(AG597,$P$34:$W$43,8))*(1-$X$21)*T587*VLOOKUP(AG597,P586:T595,5)</f>
        <v>3.5923386443577413E-3</v>
      </c>
      <c r="AH599" s="60">
        <f>SQRT($W$35*VLOOKUP(AH597,$P$34:$W$43,8))*(1-$Y$21)*T587*VLOOKUP(AH597,P586:T595,5)</f>
        <v>2.1968818292352216E-3</v>
      </c>
      <c r="AI599" s="87">
        <f>SQRT($W$35*VLOOKUP(AI597,$P$34:$W$43,8))*(1-$Z$21)*T587*VLOOKUP(AI597,P586:T595,5)</f>
        <v>3.5815796407375785E-3</v>
      </c>
      <c r="AJ599" s="89">
        <f>$X$35*T587</f>
        <v>2.9902240553849243E-6</v>
      </c>
      <c r="AK599" s="59" t="s">
        <v>65</v>
      </c>
      <c r="AL599" s="60">
        <f>AJ608*$Q$44*100000/($T$3*$AE$9)</f>
        <v>0.10862996784093619</v>
      </c>
      <c r="AM599" s="61"/>
      <c r="AN599" s="66" t="s">
        <v>574</v>
      </c>
      <c r="AO599" s="66" t="e">
        <f>1/0</f>
        <v>#DIV/0!</v>
      </c>
      <c r="AP599" s="61"/>
      <c r="AQ599" s="65" t="s">
        <v>574</v>
      </c>
      <c r="AR599" s="66">
        <f>IF(AL607&gt;=0,0,AO606)</f>
        <v>0</v>
      </c>
      <c r="AS599" s="61">
        <f>IF(AR598&lt;AR599,AR598,AR599)</f>
        <v>0</v>
      </c>
      <c r="AT599" s="61">
        <f>IF(AS599&lt;AS600,AS600,AS599)</f>
        <v>0</v>
      </c>
      <c r="AU599" s="67">
        <f>IF(AT598&lt;AT599,AT598,AT599)</f>
        <v>0</v>
      </c>
      <c r="AV599" s="81"/>
      <c r="AW599" s="59">
        <v>2</v>
      </c>
      <c r="AX599" s="61">
        <f t="shared" ref="AX599:AX607" si="85">AX587</f>
        <v>0.14288378647094405</v>
      </c>
      <c r="AY599" s="61">
        <f>SUMPRODUCT(T586:T595,$AY$34:$AY$43)</f>
        <v>0.58837651708642102</v>
      </c>
      <c r="AZ599" s="68">
        <f>IF($AA$8,EXP((AX599/AL599)*(AU603-1)-LN(AU603-AL599)-AL598*(2*AY599/AL598-AX599/AL599)*LN((AU603+2.41421536*AL599)/(AU603-0.41421536*AL599))/(AL599*2.82842713)      ),1)</f>
        <v>0.52152857782629369</v>
      </c>
    </row>
    <row r="600" spans="16:52" x14ac:dyDescent="0.25">
      <c r="P600" s="78">
        <v>3</v>
      </c>
      <c r="Q600" s="60"/>
      <c r="R600" s="60"/>
      <c r="S600" s="60">
        <f>$Z$9*$BJ$36/AZ600</f>
        <v>3.3102124264394808E-2</v>
      </c>
      <c r="T600" s="61">
        <f>S600/S608</f>
        <v>3.3102955334705607E-2</v>
      </c>
      <c r="U600" s="62"/>
      <c r="V600" s="62"/>
      <c r="W600" s="60"/>
      <c r="X600" s="63"/>
      <c r="Y600" s="61"/>
      <c r="Z600" s="86">
        <f>SQRT($W$36*VLOOKUP(Z597,$P$34:$W$43,8))*(1-$Q$22)*T588*VLOOKUP(Z597,P586:T595,5)</f>
        <v>3.16909726015277E-3</v>
      </c>
      <c r="AA600" s="60">
        <f>SQRT($W$36*VLOOKUP(AA597,$P$34:$W$43,8))*(1-$R$22)*T588*VLOOKUP(AA597,P586:T595,5)</f>
        <v>2.0646769777879965E-3</v>
      </c>
      <c r="AB600" s="60">
        <f>SQRT($W$36*VLOOKUP(AB597,$P$34:$W$43,8))*(1-$S$22)*T588*VLOOKUP(AB597,P586:T595,5)</f>
        <v>1.2680758464962316E-3</v>
      </c>
      <c r="AC600" s="60">
        <f>SQRT($W$36*VLOOKUP(AC597,$P$34:$W$43,8))*(1-$T$22)*T588*VLOOKUP(AC597,P586:T595,5)</f>
        <v>8.7318415444469937E-4</v>
      </c>
      <c r="AD600" s="60">
        <f>SQRT($W$36*VLOOKUP(AD597,$P$34:$W$43,8))*(1-$U$22)*T588*VLOOKUP(AD597,P586:T595,5)</f>
        <v>8.6699687389717617E-4</v>
      </c>
      <c r="AE600" s="60">
        <f>SQRT($W$36*VLOOKUP(AE597,$P$34:$W$43,8))*(1-$V$22)*T588*VLOOKUP(AE597,P586:T595,5)</f>
        <v>4.9944162745725585E-4</v>
      </c>
      <c r="AF600" s="60">
        <f>SQRT($W$36*VLOOKUP(AF597,$P$34:$W$43,8))*(1-$W$22)*T588*VLOOKUP(AF597,P586:T595,5)</f>
        <v>3.8003852749464921E-3</v>
      </c>
      <c r="AG600" s="60">
        <f>SQRT($W$36*VLOOKUP(AG597,$P$34:$W$43,8))*(1-$X$22)*T588*VLOOKUP(AG597,P586:T595,5)</f>
        <v>2.2244737190104187E-3</v>
      </c>
      <c r="AH600" s="60">
        <f>SQRT($W$36*VLOOKUP(AH597,$P$34:$W$43,8))*(1-$Y$22)*T588*VLOOKUP(AH597,P586:T595,5)</f>
        <v>1.3411725673766414E-3</v>
      </c>
      <c r="AI600" s="87">
        <f>SQRT($W$36*VLOOKUP(AI597,$P$34:$W$43,8))*(1-$Z$22)*T588*VLOOKUP(AI597,P586:T595,5)</f>
        <v>2.2170335481963735E-3</v>
      </c>
      <c r="AJ600" s="89">
        <f>$X$36*T588</f>
        <v>1.8651647845719439E-6</v>
      </c>
      <c r="AK600" s="82"/>
      <c r="AL600" s="65"/>
      <c r="AM600" s="61"/>
      <c r="AN600" s="66" t="s">
        <v>575</v>
      </c>
      <c r="AO600" s="66" t="e">
        <f>1/0</f>
        <v>#DIV/0!</v>
      </c>
      <c r="AP600" s="61"/>
      <c r="AQ600" s="65" t="s">
        <v>575</v>
      </c>
      <c r="AR600" s="66">
        <f>IF(AL607&gt;=0,0,AO607)</f>
        <v>0</v>
      </c>
      <c r="AS600" s="61">
        <f>AR600</f>
        <v>0</v>
      </c>
      <c r="AT600" s="61">
        <f>IF(AS599&lt;AS600,AS599,AS600)</f>
        <v>0</v>
      </c>
      <c r="AU600" s="67">
        <f>AT600</f>
        <v>0</v>
      </c>
      <c r="AV600" s="81"/>
      <c r="AW600" s="59">
        <v>3</v>
      </c>
      <c r="AX600" s="61">
        <f t="shared" si="85"/>
        <v>0.1990278447156619</v>
      </c>
      <c r="AY600" s="61">
        <f>SUMPRODUCT(T586:T595,$AZ$34:$AZ$43)</f>
        <v>0.80224162904041085</v>
      </c>
      <c r="AZ600" s="68">
        <f>IF($AA$9,EXP((AX600/AL599)*(AU603-1)-LN(AU603-AL599)-AL598*(2*AY600/AL598-AX600/AL599)*LN((AU603+2.41421536*AL599)/(AU603-0.41421536*AL599))/(AL599*2.82842713)      ),1)</f>
        <v>0.35283743303559834</v>
      </c>
    </row>
    <row r="601" spans="16:52" x14ac:dyDescent="0.25">
      <c r="P601" s="78">
        <v>4</v>
      </c>
      <c r="Q601" s="60"/>
      <c r="R601" s="60"/>
      <c r="S601" s="60">
        <f>$Z$10*$BJ$37/AZ601</f>
        <v>1.8033677980017371E-2</v>
      </c>
      <c r="T601" s="61">
        <f>S601/S608</f>
        <v>1.8034130738101534E-2</v>
      </c>
      <c r="U601" s="62"/>
      <c r="V601" s="62"/>
      <c r="W601" s="60"/>
      <c r="X601" s="63"/>
      <c r="Y601" s="61"/>
      <c r="Z601" s="86">
        <f>SQRT($W$37*VLOOKUP(Z597,$P$34:$W$43,8))*(1-$Q$23)*T589*VLOOKUP(Z597,P586:T595,5)</f>
        <v>2.1909876952244701E-3</v>
      </c>
      <c r="AA601" s="60">
        <f>SQRT($W$37*VLOOKUP(AA597,$P$34:$W$43,8))*(1-$R$23)*T589*VLOOKUP(AA597,P586:T595,5)</f>
        <v>1.2909062095098228E-3</v>
      </c>
      <c r="AB601" s="60">
        <f>SQRT($W$37*VLOOKUP(AB597,$P$34:$W$43,8))*(1-$S$23)*T589*VLOOKUP(AB597,P586:T595,5)</f>
        <v>8.7318415444469926E-4</v>
      </c>
      <c r="AC601" s="60">
        <f>SQRT($W$37*VLOOKUP(AC597,$P$34:$W$43,8))*(1-$T$23)*T589*VLOOKUP(AC597,P586:T595,5)</f>
        <v>6.0525382827426638E-4</v>
      </c>
      <c r="AD601" s="60">
        <f>SQRT($W$37*VLOOKUP(AD597,$P$34:$W$43,8))*(1-$U$23)*T589*VLOOKUP(AD597,P586:T595,5)</f>
        <v>5.9458372556813279E-4</v>
      </c>
      <c r="AE601" s="60">
        <f>SQRT($W$37*VLOOKUP(AE597,$P$34:$W$43,8))*(1-$V$23)*T589*VLOOKUP(AE597,P586:T595,5)</f>
        <v>3.282805540357529E-4</v>
      </c>
      <c r="AF601" s="60">
        <f>SQRT($W$37*VLOOKUP(AF597,$P$34:$W$43,8))*(1-$W$23)*T589*VLOOKUP(AF597,P586:T595,5)</f>
        <v>2.6404956442165318E-3</v>
      </c>
      <c r="AG601" s="60">
        <f>SQRT($W$37*VLOOKUP(AG597,$P$34:$W$43,8))*(1-$X$23)*T589*VLOOKUP(AG597,P586:T595,5)</f>
        <v>1.5206795537059405E-3</v>
      </c>
      <c r="AH601" s="60">
        <f>SQRT($W$37*VLOOKUP(AH597,$P$34:$W$43,8))*(1-$Y$23)*T589*VLOOKUP(AH597,P586:T595,5)</f>
        <v>1.0157591685626768E-3</v>
      </c>
      <c r="AI601" s="87">
        <f>SQRT($W$37*VLOOKUP(AI597,$P$34:$W$43,8))*(1-$Z$23)*T589*VLOOKUP(AI597,P586:T595,5)</f>
        <v>1.3904603227096882E-3</v>
      </c>
      <c r="AJ601" s="89">
        <f>$X$37*T589</f>
        <v>1.3054335112633452E-6</v>
      </c>
      <c r="AK601" s="59" t="s">
        <v>570</v>
      </c>
      <c r="AL601" s="60">
        <f>AL599-1</f>
        <v>-0.89137003215906385</v>
      </c>
      <c r="AM601" s="61"/>
      <c r="AN601" s="66"/>
      <c r="AO601" s="61"/>
      <c r="AP601" s="61"/>
      <c r="AQ601" s="50"/>
      <c r="AR601" s="65"/>
      <c r="AS601" s="65"/>
      <c r="AT601" s="65"/>
      <c r="AU601" s="65"/>
      <c r="AV601" s="81"/>
      <c r="AW601" s="59">
        <v>4</v>
      </c>
      <c r="AX601" s="61">
        <f t="shared" si="85"/>
        <v>0.25569541720662459</v>
      </c>
      <c r="AY601" s="61">
        <f>SUMPRODUCT(T586:T595,$BA$34:$BA$43)</f>
        <v>1.0005382125544482</v>
      </c>
      <c r="AZ601" s="68">
        <f>IF($AA$10,EXP((AX601/AL599)*(AU603-1)-LN(AU603-AL599)-AL598*(2*AY601/AL598-AX601/AL599)*LN((AU603+2.41421536*AL599)/(AU603-0.41421536*AL599))/(AL599*2.82842713)      ),1)</f>
        <v>0.24791088876654574</v>
      </c>
    </row>
    <row r="602" spans="16:52" x14ac:dyDescent="0.25">
      <c r="P602" s="78">
        <v>5</v>
      </c>
      <c r="Q602" s="60"/>
      <c r="R602" s="60"/>
      <c r="S602" s="60">
        <f>$Z$11*$BJ$38/AZ602</f>
        <v>1.8327382759167003E-2</v>
      </c>
      <c r="T602" s="61">
        <f>S602/S608</f>
        <v>1.8327842891077695E-2</v>
      </c>
      <c r="U602" s="62"/>
      <c r="V602" s="62"/>
      <c r="W602" s="60"/>
      <c r="X602" s="63"/>
      <c r="Y602" s="61"/>
      <c r="Z602" s="86">
        <f>SQRT($W$38*VLOOKUP(Z597,$P$34:$W$43,8))*(1-$Q$24)*T590*VLOOKUP(Z597,P586:T595,5)</f>
        <v>2.1246816906190405E-3</v>
      </c>
      <c r="AA602" s="60">
        <f>SQRT($W$38*VLOOKUP(AA597,$P$34:$W$43,8))*(1-$R$24)*T590*VLOOKUP(AA597,P586:T595,5)</f>
        <v>1.4116535276611373E-3</v>
      </c>
      <c r="AB602" s="60">
        <f>SQRT($W$38*VLOOKUP(AB597,$P$34:$W$43,8))*(1-$S$24)*T590*VLOOKUP(AB597,P586:T595,5)</f>
        <v>8.6699687389717628E-4</v>
      </c>
      <c r="AC602" s="60">
        <f>SQRT($W$38*VLOOKUP(AC597,$P$34:$W$43,8))*(1-$T$24)*T590*VLOOKUP(AC597,P586:T595,5)</f>
        <v>5.945837255681329E-4</v>
      </c>
      <c r="AD602" s="60">
        <f>SQRT($W$38*VLOOKUP(AD597,$P$34:$W$43,8))*(1-$U$24)*T590*VLOOKUP(AD597,P586:T595,5)</f>
        <v>5.8363472640257273E-4</v>
      </c>
      <c r="AE602" s="60">
        <f>SQRT($W$38*VLOOKUP(AE597,$P$34:$W$43,8))*(1-$V$24)*T590*VLOOKUP(AE597,P586:T595,5)</f>
        <v>3.4812559981228075E-4</v>
      </c>
      <c r="AF602" s="60">
        <f>SQRT($W$38*VLOOKUP(AF597,$P$34:$W$43,8))*(1-$W$24)*T590*VLOOKUP(AF597,P586:T595,5)</f>
        <v>2.5272405867486883E-3</v>
      </c>
      <c r="AG602" s="60">
        <f>SQRT($W$38*VLOOKUP(AG597,$P$34:$W$43,8))*(1-$X$24)*T590*VLOOKUP(AG597,P586:T595,5)</f>
        <v>1.5161891066264191E-3</v>
      </c>
      <c r="AH602" s="60">
        <f>SQRT($W$38*VLOOKUP(AH597,$P$34:$W$43,8))*(1-$Y$24)*T590*VLOOKUP(AH597,P586:T595,5)</f>
        <v>9.5017394656377822E-4</v>
      </c>
      <c r="AI602" s="87">
        <f>SQRT($W$38*VLOOKUP(AI597,$P$34:$W$43,8))*(1-$Z$24)*T590*VLOOKUP(AI597,P586:T595,5)</f>
        <v>1.5040774911427423E-3</v>
      </c>
      <c r="AJ602" s="89">
        <f>$X$38*T590</f>
        <v>1.3263953863546501E-6</v>
      </c>
      <c r="AK602" s="59" t="s">
        <v>571</v>
      </c>
      <c r="AL602" s="60">
        <f>AL598-3*AL599*AL599-2*AL599</f>
        <v>0.1480781481881073</v>
      </c>
      <c r="AM602" s="61" t="s">
        <v>584</v>
      </c>
      <c r="AN602" s="66" t="s">
        <v>585</v>
      </c>
      <c r="AO602" s="61">
        <f>AL605^2/AL606^3</f>
        <v>6.4199987518780706</v>
      </c>
      <c r="AP602" s="61"/>
      <c r="AQ602" s="50"/>
      <c r="AR602" s="65"/>
      <c r="AS602" s="65"/>
      <c r="AT602" s="65"/>
      <c r="AU602" s="65"/>
      <c r="AV602" s="81"/>
      <c r="AW602" s="59">
        <v>5</v>
      </c>
      <c r="AX602" s="61">
        <f t="shared" si="85"/>
        <v>0.25563778751671645</v>
      </c>
      <c r="AY602" s="61">
        <f>SUMPRODUCT(T586:T595,$BB$34:$BB$43)</f>
        <v>0.98266697900620792</v>
      </c>
      <c r="AZ602" s="68">
        <f>IF($AA$11,EXP((AX602/AL599)*(AU603-1)-LN(AU603-AL599)-AL598*(2*AY602/AL598-AX602/AL599)*LN((AU603+2.41421536*AL599)/(AU603-0.41421536*AL599))/(AL599*2.82842713)      ),1)</f>
        <v>0.25856387567650529</v>
      </c>
    </row>
    <row r="603" spans="16:52" x14ac:dyDescent="0.25">
      <c r="P603" s="78">
        <v>6</v>
      </c>
      <c r="Q603" s="60"/>
      <c r="R603" s="60"/>
      <c r="S603" s="60">
        <f>$Z$12*$BJ$39/AZ603</f>
        <v>8.6700383275830871E-3</v>
      </c>
      <c r="T603" s="61">
        <f>S603/S608</f>
        <v>8.6702559997599536E-3</v>
      </c>
      <c r="U603" s="62"/>
      <c r="V603" s="62"/>
      <c r="W603" s="60"/>
      <c r="X603" s="63"/>
      <c r="Y603" s="61"/>
      <c r="Z603" s="86">
        <f>SQRT($W$39*VLOOKUP(Z597,$P$34:$W$43,8))*(1-$Q$25)*T591*VLOOKUP(Z597,P586:T595,5)</f>
        <v>1.2707086901849972E-3</v>
      </c>
      <c r="AA603" s="60">
        <f>SQRT($W$39*VLOOKUP(AA597,$P$34:$W$43,8))*(1-$R$25)*T591*VLOOKUP(AA597,P586:T595,5)</f>
        <v>8.2989301265913346E-4</v>
      </c>
      <c r="AB603" s="60">
        <f>SQRT($W$39*VLOOKUP(AB597,$P$34:$W$43,8))*(1-$S$25)*T591*VLOOKUP(AB597,P586:T595,5)</f>
        <v>4.9944162745725585E-4</v>
      </c>
      <c r="AC603" s="60">
        <f>SQRT($W$39*VLOOKUP(AC597,$P$34:$W$43,8))*(1-$T$25)*T591*VLOOKUP(AC597,P586:T595,5)</f>
        <v>3.282805540357529E-4</v>
      </c>
      <c r="AD603" s="60">
        <f>SQRT($W$39*VLOOKUP(AD597,$P$34:$W$43,8))*(1-$U$25)*T591*VLOOKUP(AD597,P586:T595,5)</f>
        <v>3.4812559981228075E-4</v>
      </c>
      <c r="AE603" s="60">
        <f>SQRT($W$39*VLOOKUP(AE597,$P$34:$W$43,8))*(1-$V$25)*T591*VLOOKUP(AE597,P586:T595,5)</f>
        <v>2.0764945566495682E-4</v>
      </c>
      <c r="AF603" s="60">
        <f>SQRT($W$39*VLOOKUP(AF597,$P$34:$W$43,8))*(1-$W$25)*T591*VLOOKUP(AF597,P586:T595,5)</f>
        <v>1.6642917050015537E-3</v>
      </c>
      <c r="AG603" s="60">
        <f>SQRT($W$39*VLOOKUP(AG597,$P$34:$W$43,8))*(1-$X$25)*T591*VLOOKUP(AG597,P586:T595,5)</f>
        <v>9.0211335575081776E-4</v>
      </c>
      <c r="AH603" s="60">
        <f>SQRT($W$39*VLOOKUP(AH597,$P$34:$W$43,8))*(1-$Y$25)*T591*VLOOKUP(AH597,P586:T595,5)</f>
        <v>5.5747701754972991E-4</v>
      </c>
      <c r="AI603" s="87">
        <f>SQRT($W$39*VLOOKUP(AI597,$P$34:$W$43,8))*(1-$Z$25)*T591*VLOOKUP(AI597,P586:T595,5)</f>
        <v>8.9714997254472734E-4</v>
      </c>
      <c r="AJ603" s="89">
        <f>$X$39*T591</f>
        <v>7.8057265080740376E-7</v>
      </c>
      <c r="AK603" s="59" t="s">
        <v>572</v>
      </c>
      <c r="AL603" s="60">
        <f>-1*AL598*AL599+AL599^2+AL599^3</f>
        <v>-3.044996372308325E-2</v>
      </c>
      <c r="AM603" s="61"/>
      <c r="AN603" s="66" t="s">
        <v>586</v>
      </c>
      <c r="AO603" s="61" t="e">
        <f>SQRT(1-AO602)/SQRT(AO602)*AL605/ABS(AL605)</f>
        <v>#NUM!</v>
      </c>
      <c r="AP603" s="61"/>
      <c r="AQ603" s="50"/>
      <c r="AR603" s="65"/>
      <c r="AS603" s="65"/>
      <c r="AT603" s="65" t="s">
        <v>589</v>
      </c>
      <c r="AU603" s="61">
        <f>AU598</f>
        <v>0.74780442858811635</v>
      </c>
      <c r="AV603" s="81"/>
      <c r="AW603" s="59">
        <v>6</v>
      </c>
      <c r="AX603" s="61">
        <f t="shared" si="85"/>
        <v>0.31801295394703216</v>
      </c>
      <c r="AY603" s="61">
        <f>SUMPRODUCT(T586:T595,$BC$34:$BC$43)</f>
        <v>1.2544844652441476</v>
      </c>
      <c r="AZ603" s="68">
        <f>IF($AA$12,EXP((AX603/AL599)*(AU603-1)-LN(AU603-AL599)-AL598*(2*AY603/AL598-AX603/AL599)*LN((AU603+2.41421536*AL599)/(AU603-0.41421536*AL599))/(AL599*2.82842713)      ),1)</f>
        <v>0.15450696410758405</v>
      </c>
    </row>
    <row r="604" spans="16:52" x14ac:dyDescent="0.25">
      <c r="P604" s="78">
        <v>7</v>
      </c>
      <c r="Q604" s="60"/>
      <c r="R604" s="60"/>
      <c r="S604" s="60">
        <f>$Z$13*$BJ$40/AZ604</f>
        <v>0.39262016141619976</v>
      </c>
      <c r="T604" s="61">
        <f>S604/S608</f>
        <v>0.39263001863735475</v>
      </c>
      <c r="U604" s="62"/>
      <c r="V604" s="62"/>
      <c r="W604" s="60"/>
      <c r="X604" s="63"/>
      <c r="Y604" s="61"/>
      <c r="Z604" s="86">
        <f>SQRT($W$40*VLOOKUP(Z597,$P$34:$W$43,8))*(1-$Q$26)*T592*VLOOKUP(Z597,P586:T595,5)</f>
        <v>1.0202200380864746E-2</v>
      </c>
      <c r="AA604" s="60">
        <f>SQRT($W$40*VLOOKUP(AA597,$P$34:$W$43,8))*(1-$R$26)*T592*VLOOKUP(AA597,P586:T595,5)</f>
        <v>6.4227893355569146E-3</v>
      </c>
      <c r="AB604" s="60">
        <f>SQRT($W$40*VLOOKUP(AB597,$P$34:$W$43,8))*(1-$S$26)*T592*VLOOKUP(AB597,P586:T595,5)</f>
        <v>3.8003852749464917E-3</v>
      </c>
      <c r="AC604" s="60">
        <f>SQRT($W$40*VLOOKUP(AC597,$P$34:$W$43,8))*(1-$T$26)*T592*VLOOKUP(AC597,P586:T595,5)</f>
        <v>2.6404956442165322E-3</v>
      </c>
      <c r="AD604" s="60">
        <f>SQRT($W$40*VLOOKUP(AD597,$P$34:$W$43,8))*(1-$U$26)*T592*VLOOKUP(AD597,P586:T595,5)</f>
        <v>2.5272405867486883E-3</v>
      </c>
      <c r="AE604" s="60">
        <f>SQRT($W$40*VLOOKUP(AE597,$P$34:$W$43,8))*(1-$V$26)*T592*VLOOKUP(AE597,P586:T595,5)</f>
        <v>1.6642917050015539E-3</v>
      </c>
      <c r="AF604" s="60">
        <f>SQRT($W$40*VLOOKUP(AF597,$P$34:$W$43,8))*(1-$W$26)*T592*VLOOKUP(AF597,P586:T595,5)</f>
        <v>1.3609987021540031E-2</v>
      </c>
      <c r="AG604" s="60">
        <f>SQRT($W$40*VLOOKUP(AG597,$P$34:$W$43,8))*(1-$X$26)*T592*VLOOKUP(AG597,P586:T595,5)</f>
        <v>8.4615504084143926E-3</v>
      </c>
      <c r="AH604" s="60">
        <f>SQRT($W$40*VLOOKUP(AH597,$P$34:$W$43,8))*(1-$Y$26)*T592*VLOOKUP(AH597,P586:T595,5)</f>
        <v>3.9656003981799054E-3</v>
      </c>
      <c r="AI604" s="87">
        <f>SQRT($W$40*VLOOKUP(AI597,$P$34:$W$43,8))*(1-$Z$26)*T592*VLOOKUP(AI597,P586:T595,5)</f>
        <v>6.6414777587974934E-3</v>
      </c>
      <c r="AJ604" s="89">
        <f>$X$40*T592</f>
        <v>9.4426872068579052E-6</v>
      </c>
      <c r="AK604" s="82"/>
      <c r="AL604" s="65"/>
      <c r="AM604" s="61"/>
      <c r="AN604" s="66" t="s">
        <v>587</v>
      </c>
      <c r="AO604" s="61" t="e">
        <f>IF(ATAN(AO603)&lt;0,ATAN(AO603)+PI(),ATAN(AO603))</f>
        <v>#NUM!</v>
      </c>
      <c r="AP604" s="61"/>
      <c r="AQ604" s="50"/>
      <c r="AR604" s="65"/>
      <c r="AS604" s="65"/>
      <c r="AT604" s="65"/>
      <c r="AU604" s="65"/>
      <c r="AV604" s="81"/>
      <c r="AW604" s="59">
        <v>7</v>
      </c>
      <c r="AX604" s="61">
        <f t="shared" si="85"/>
        <v>8.4952370925032716E-2</v>
      </c>
      <c r="AY604" s="61">
        <f>SUMPRODUCT(T586:T595,$BD$34:$BD$43)</f>
        <v>0.22122964426611674</v>
      </c>
      <c r="AZ604" s="68">
        <f>IF($AA$13,EXP((AX604/AL599)*(AU603-1)-LN(AU603-AL599)-AL598*(2*AY604/AL598-AX604/AL599)*LN((AU603+2.41421536*AL599)/(AU603-0.41421536*AL599))/(AL599*2.82842713)      ),1)</f>
        <v>1.1029635903067738</v>
      </c>
    </row>
    <row r="605" spans="16:52" x14ac:dyDescent="0.25">
      <c r="P605" s="78">
        <v>8</v>
      </c>
      <c r="Q605" s="60"/>
      <c r="R605" s="60"/>
      <c r="S605" s="60">
        <f>$Z$14*$BJ$41/AZ605</f>
        <v>0.11180146388760531</v>
      </c>
      <c r="T605" s="61">
        <f>S605/S608</f>
        <v>0.11180427080345756</v>
      </c>
      <c r="U605" s="62"/>
      <c r="V605" s="62"/>
      <c r="W605" s="60"/>
      <c r="X605" s="63"/>
      <c r="Y605" s="61"/>
      <c r="Z605" s="86">
        <f>SQRT($W$41*VLOOKUP(Z597,$P$34:$W$43,8))*(1-$Q$27)*T593*VLOOKUP(Z597,P586:T595,5)</f>
        <v>5.8454755867932643E-3</v>
      </c>
      <c r="AA605" s="60">
        <f>SQRT($W$41*VLOOKUP(AA597,$P$34:$W$43,8))*(1-$R$27)*T593*VLOOKUP(AA597,P586:T595,5)</f>
        <v>3.5923386443577413E-3</v>
      </c>
      <c r="AB605" s="60">
        <f>SQRT($W$41*VLOOKUP(AB597,$P$34:$W$43,8))*(1-$S$27)*T593*VLOOKUP(AB597,P586:T595,5)</f>
        <v>2.2244737190104192E-3</v>
      </c>
      <c r="AC605" s="60">
        <f>SQRT($W$41*VLOOKUP(AC597,$P$34:$W$43,8))*(1-$T$27)*T593*VLOOKUP(AC597,P586:T595,5)</f>
        <v>1.5206795537059407E-3</v>
      </c>
      <c r="AD605" s="60">
        <f>SQRT($W$41*VLOOKUP(AD597,$P$34:$W$43,8))*(1-$U$27)*T593*VLOOKUP(AD597,P586:T595,5)</f>
        <v>1.5161891066264191E-3</v>
      </c>
      <c r="AE605" s="60">
        <f>SQRT($W$41*VLOOKUP(AE597,$P$34:$W$43,8))*(1-$V$27)*T593*VLOOKUP(AE597,P586:T595,5)</f>
        <v>9.0211335575081787E-4</v>
      </c>
      <c r="AF605" s="60">
        <f>SQRT($W$41*VLOOKUP(AF597,$P$34:$W$43,8))*(1-$W$27)*T593*VLOOKUP(AF597,P586:T595,5)</f>
        <v>8.4615504084143943E-3</v>
      </c>
      <c r="AG605" s="60">
        <f>SQRT($W$41*VLOOKUP(AG597,$P$34:$W$43,8))*(1-$X$27)*T593*VLOOKUP(AG597,P586:T595,5)</f>
        <v>5.0862801256154697E-3</v>
      </c>
      <c r="AH605" s="60">
        <f>SQRT($W$41*VLOOKUP(AH597,$P$34:$W$43,8))*(1-$Y$27)*T593*VLOOKUP(AH597,P586:T595,5)</f>
        <v>2.6577703083069692E-3</v>
      </c>
      <c r="AI605" s="87">
        <f>SQRT($W$41*VLOOKUP(AI597,$P$34:$W$43,8))*(1-$Z$27)*T593*VLOOKUP(AI597,P586:T595,5)</f>
        <v>4.1950744423929608E-3</v>
      </c>
      <c r="AJ605" s="89">
        <f>$X$41*T593</f>
        <v>2.9825228462923241E-6</v>
      </c>
      <c r="AK605" s="59" t="s">
        <v>582</v>
      </c>
      <c r="AL605" s="61">
        <f>AL601*AL602/6-AL603/2-AL601^3/27</f>
        <v>1.9456971300178452E-2</v>
      </c>
      <c r="AM605" s="61"/>
      <c r="AN605" s="66" t="s">
        <v>573</v>
      </c>
      <c r="AO605" s="61" t="e">
        <f>2*SQRT(AL606)*COS(AO604/3)-AL601/3</f>
        <v>#NUM!</v>
      </c>
      <c r="AP605" s="69" t="e">
        <f>AO605^3+AL601*AO605^2+AL602*AO605+AL603</f>
        <v>#NUM!</v>
      </c>
      <c r="AQ605" s="50"/>
      <c r="AR605" s="65"/>
      <c r="AS605" s="65"/>
      <c r="AT605" s="65"/>
      <c r="AU605" s="65"/>
      <c r="AV605" s="81"/>
      <c r="AW605" s="59">
        <v>8</v>
      </c>
      <c r="AX605" s="61">
        <f t="shared" si="85"/>
        <v>9.4229912225680806E-2</v>
      </c>
      <c r="AY605" s="61">
        <f>SUMPRODUCT(T586:T595,$BE$34:$BE$43)</f>
        <v>0.46666637063677763</v>
      </c>
      <c r="AZ605" s="68">
        <f>IF($AA$14,EXP((AX605/AL599)*(AU603-1)-LN(AU603-AL599)-AL598*(2*AY605/AL598-AX605/AL599)*LN((AU603+2.41421536*AL599)/(AU603-0.41421536*AL599))/(AL599*2.82842713)      ),1)</f>
        <v>0.62966481988848799</v>
      </c>
    </row>
    <row r="606" spans="16:52" x14ac:dyDescent="0.25">
      <c r="P606" s="78">
        <v>9</v>
      </c>
      <c r="Q606" s="60"/>
      <c r="R606" s="60"/>
      <c r="S606" s="60">
        <f>$Z$15*$BJ$42/AZ606</f>
        <v>5.550322531986282E-2</v>
      </c>
      <c r="T606" s="61">
        <f>S606/S608</f>
        <v>5.5504618797887019E-2</v>
      </c>
      <c r="U606" s="62"/>
      <c r="V606" s="62" t="s">
        <v>592</v>
      </c>
      <c r="W606" s="60"/>
      <c r="X606" s="63"/>
      <c r="Y606" s="61"/>
      <c r="Z606" s="86">
        <f>SQRT($W$42*VLOOKUP(Z597,$P$34:$W$43,8))*(1-$Q$28)*T594*VLOOKUP(Z597,P586:T595,5)</f>
        <v>3.4135281607787548E-3</v>
      </c>
      <c r="AA606" s="60">
        <f>SQRT($W$42*VLOOKUP(AA597,$P$34:$W$43,8))*(1-$R$28)*T594*VLOOKUP(AA597,P586:T595,5)</f>
        <v>2.1968818292352216E-3</v>
      </c>
      <c r="AB606" s="60">
        <f>SQRT($W$42*VLOOKUP(AB597,$P$34:$W$43,8))*(1-$S$28)*T594*VLOOKUP(AB597,P586:T595,5)</f>
        <v>1.3411725673766414E-3</v>
      </c>
      <c r="AC606" s="60">
        <f>SQRT($W$42*VLOOKUP(AC597,$P$34:$W$43,8))*(1-$T$28)*T594*VLOOKUP(AC597,P586:T595,5)</f>
        <v>1.0157591685626768E-3</v>
      </c>
      <c r="AD606" s="60">
        <f>SQRT($W$42*VLOOKUP(AD597,$P$34:$W$43,8))*(1-$U$28)*T594*VLOOKUP(AD597,P586:T595,5)</f>
        <v>9.5017394656377811E-4</v>
      </c>
      <c r="AE606" s="60">
        <f>SQRT($W$42*VLOOKUP(AE597,$P$34:$W$43,8))*(1-$V$28)*T594*VLOOKUP(AE597,P586:T595,5)</f>
        <v>5.5747701754972991E-4</v>
      </c>
      <c r="AF606" s="60">
        <f>SQRT($W$42*VLOOKUP(AF597,$P$34:$W$43,8))*(1-$W$28)*T594*VLOOKUP(AF597,P586:T595,5)</f>
        <v>3.9656003981799054E-3</v>
      </c>
      <c r="AG606" s="60">
        <f>SQRT($W$42*VLOOKUP(AG597,$P$34:$W$43,8))*(1-$X$28)*T594*VLOOKUP(AG597,P586:T595,5)</f>
        <v>2.6577703083069692E-3</v>
      </c>
      <c r="AH606" s="60">
        <f>SQRT($W$42*VLOOKUP(AH597,$P$34:$W$43,8))*(1-$Y$28)*T594*VLOOKUP(AH597,P586:T595,5)</f>
        <v>1.7046842833873049E-3</v>
      </c>
      <c r="AI606" s="87">
        <f>SQRT($W$42*VLOOKUP(AI597,$P$34:$W$43,8))*(1-$Z$28)*T594*VLOOKUP(AI597,P586:T595,5)</f>
        <v>2.5705237939321881E-3</v>
      </c>
      <c r="AJ606" s="89">
        <f>$X$42*T594</f>
        <v>1.4993386260453774E-6</v>
      </c>
      <c r="AK606" s="59" t="s">
        <v>558</v>
      </c>
      <c r="AL606" s="61">
        <f>AL601^2/9-AL602/3</f>
        <v>3.8922898851880952E-2</v>
      </c>
      <c r="AM606" s="61"/>
      <c r="AN606" s="66" t="s">
        <v>574</v>
      </c>
      <c r="AO606" s="61" t="e">
        <f>2*SQRT(AL606)*COS((AO604+2*PI())/3)-AL601/3</f>
        <v>#NUM!</v>
      </c>
      <c r="AP606" s="69" t="e">
        <f>AO606^3+AO606^2*AL601+AO606*AL602+AL603</f>
        <v>#NUM!</v>
      </c>
      <c r="AQ606" s="50"/>
      <c r="AR606" s="65"/>
      <c r="AS606" s="50"/>
      <c r="AT606" s="65"/>
      <c r="AU606" s="65"/>
      <c r="AV606" s="81"/>
      <c r="AW606" s="59">
        <v>9</v>
      </c>
      <c r="AX606" s="61">
        <f t="shared" si="85"/>
        <v>9.5418812217132221E-2</v>
      </c>
      <c r="AY606" s="61">
        <f>SUMPRODUCT(T586:T595,$BF$34:$BF$43)</f>
        <v>0.53195754700981646</v>
      </c>
      <c r="AZ606" s="68">
        <f>IF($AA$15,EXP((AX606/AL599)*(AU603-1)-LN(AU603-AL599)-AL598*(2*AY606/AL598-AX606/AL599)*LN((AU603+2.41421536*AL599)/(AU603-0.41421536*AL599))/(AL599*2.82842713)      ),1)</f>
        <v>0.54102454676132672</v>
      </c>
    </row>
    <row r="607" spans="16:52" x14ac:dyDescent="0.25">
      <c r="P607" s="78">
        <v>10</v>
      </c>
      <c r="Q607" s="60"/>
      <c r="R607" s="60"/>
      <c r="S607" s="60">
        <f>$Z$16*$BJ$43/AZ607</f>
        <v>8.8838044121131027E-2</v>
      </c>
      <c r="T607" s="61">
        <f>S607/S608</f>
        <v>8.8840274511553977E-2</v>
      </c>
      <c r="U607" s="62"/>
      <c r="V607" s="96">
        <f>ABS(S596-S608)</f>
        <v>1.1102230246251565E-16</v>
      </c>
      <c r="W607" s="60"/>
      <c r="X607" s="63"/>
      <c r="Y607" s="61"/>
      <c r="Z607" s="86">
        <f>SQRT($W$43*VLOOKUP(Z597,$P$34:$W$43,8))*(1-$Q$29)*T595*VLOOKUP(Z597,P586:T595,5)</f>
        <v>5.4985289690024442E-3</v>
      </c>
      <c r="AA607" s="60">
        <f>SQRT($W$43*VLOOKUP(AA597,$P$34:$W$43,8))*(1-$R$29)*T595*VLOOKUP(AA597,P586:T595,5)</f>
        <v>3.5815796407375785E-3</v>
      </c>
      <c r="AB607" s="60">
        <f>SQRT($W$43*VLOOKUP(AB597,$P$34:$W$43,8))*(1-$S$29)*T595*VLOOKUP(AB597,P586:T595,5)</f>
        <v>2.2170335481963735E-3</v>
      </c>
      <c r="AC607" s="60">
        <f>SQRT($W$43*VLOOKUP(AC597,$P$34:$W$43,8))*(1-$T$29)*T595*VLOOKUP(AC597,P586:T595,5)</f>
        <v>1.3904603227096882E-3</v>
      </c>
      <c r="AD607" s="60">
        <f>SQRT($W$43*VLOOKUP(AD597,$P$34:$W$43,8))*(1-$U$29)*T595*VLOOKUP(AD597,P586:T595,5)</f>
        <v>1.5040774911427425E-3</v>
      </c>
      <c r="AE607" s="60">
        <f>SQRT($W$43*VLOOKUP(AE597,$P$34:$W$43,8))*(1-$V$29)*T595*VLOOKUP(AE597,P586:T595,5)</f>
        <v>8.9714997254472745E-4</v>
      </c>
      <c r="AF607" s="60">
        <f>SQRT($W$43*VLOOKUP(AF597,$P$34:$W$43,8))*(1-$W$29)*T595*VLOOKUP(AF597,P586:T595,5)</f>
        <v>6.6414777587974934E-3</v>
      </c>
      <c r="AG607" s="60">
        <f>SQRT($W$43*VLOOKUP(AG597,$P$34:$W$43,8))*(1-$X$29)*T595*VLOOKUP(AG597,P586:T595,5)</f>
        <v>4.1950744423929608E-3</v>
      </c>
      <c r="AH607" s="60">
        <f>SQRT($W$43*VLOOKUP(AH597,$P$34:$W$43,8))*(1-$Y$29)*T595*VLOOKUP(AH597,P586:T595,5)</f>
        <v>2.5705237939321881E-3</v>
      </c>
      <c r="AI607" s="87">
        <f>SQRT($W$43*VLOOKUP(AI597,$P$34:$W$43,8))*(1-$Z$29)*T595*VLOOKUP(AI597,P586:T595,5)</f>
        <v>3.8761386137976628E-3</v>
      </c>
      <c r="AJ607" s="89">
        <f>$X$43*T595</f>
        <v>3.2226693653031368E-6</v>
      </c>
      <c r="AK607" s="59" t="s">
        <v>72</v>
      </c>
      <c r="AL607" s="63">
        <f>AL605^2-AL606^3</f>
        <v>3.1960584965648583E-4</v>
      </c>
      <c r="AM607" s="61"/>
      <c r="AN607" s="66" t="s">
        <v>575</v>
      </c>
      <c r="AO607" s="61" t="e">
        <f>2*SQRT(AL606)*COS((AO604+4*PI())/3)-AL601/3</f>
        <v>#NUM!</v>
      </c>
      <c r="AP607" s="69" t="e">
        <f>AO607^3+AO607^2*AL601+AL602*AO607+AL603</f>
        <v>#NUM!</v>
      </c>
      <c r="AQ607" s="50"/>
      <c r="AR607" s="65"/>
      <c r="AS607" s="50"/>
      <c r="AT607" s="65"/>
      <c r="AU607" s="65"/>
      <c r="AV607" s="81"/>
      <c r="AW607" s="59">
        <v>10</v>
      </c>
      <c r="AX607" s="61">
        <f t="shared" si="85"/>
        <v>0.12813543860615031</v>
      </c>
      <c r="AY607" s="61">
        <f>SUMPRODUCT(T586:T595,$BG$34:$BG$43)</f>
        <v>0.52807933080989156</v>
      </c>
      <c r="AZ607" s="68">
        <f>IF($AA$16,EXP((AX607/AL599)*(AU603-1)-LN(AU603-AL599)-AL598*(2*AY607/AL598-AX607/AL599)*LN((AU603+2.41421536*AL599)/(AU603-0.41421536*AL599))/(AL599*2.82842713)      ),1)</f>
        <v>0.58355083296297905</v>
      </c>
    </row>
    <row r="608" spans="16:52" x14ac:dyDescent="0.25">
      <c r="P608" s="79"/>
      <c r="Q608" s="71"/>
      <c r="R608" s="71"/>
      <c r="S608" s="94">
        <f>SUM(S598:S607)</f>
        <v>0.9999748943771819</v>
      </c>
      <c r="T608" s="72">
        <f>SUM(T598:T607)</f>
        <v>0.99999999999999989</v>
      </c>
      <c r="U608" s="73"/>
      <c r="V608" s="73"/>
      <c r="W608" s="73"/>
      <c r="X608" s="73"/>
      <c r="Y608" s="73"/>
      <c r="Z608" s="70"/>
      <c r="AA608" s="73"/>
      <c r="AB608" s="73"/>
      <c r="AC608" s="73"/>
      <c r="AD608" s="73"/>
      <c r="AE608" s="73"/>
      <c r="AF608" s="73"/>
      <c r="AG608" s="73"/>
      <c r="AH608" s="73"/>
      <c r="AI608" s="88">
        <f>SUM(Z598:AI607)</f>
        <v>0.2765178766141651</v>
      </c>
      <c r="AJ608" s="91">
        <f>SUM(AJ598:AJ607)</f>
        <v>3.0752912319736453E-5</v>
      </c>
      <c r="AK608" s="70"/>
      <c r="AL608" s="73"/>
      <c r="AM608" s="74"/>
      <c r="AN608" s="75"/>
      <c r="AO608" s="74"/>
      <c r="AP608" s="74"/>
      <c r="AQ608" s="76"/>
      <c r="AR608" s="73"/>
      <c r="AS608" s="76"/>
      <c r="AT608" s="73"/>
      <c r="AU608" s="73"/>
      <c r="AV608" s="80"/>
      <c r="AW608" s="70"/>
      <c r="AX608" s="73"/>
      <c r="AY608" s="73"/>
      <c r="AZ608" s="80"/>
    </row>
    <row r="609" spans="16:52" x14ac:dyDescent="0.25">
      <c r="P609" s="92">
        <f>P597+1</f>
        <v>48</v>
      </c>
      <c r="Q609" s="55"/>
      <c r="R609" s="55"/>
      <c r="S609" s="55"/>
      <c r="T609" s="55" t="s">
        <v>560</v>
      </c>
      <c r="U609" s="56"/>
      <c r="V609" s="56"/>
      <c r="W609" s="57"/>
      <c r="X609" s="57"/>
      <c r="Y609" s="57"/>
      <c r="Z609" s="54">
        <v>1</v>
      </c>
      <c r="AA609" s="55">
        <v>2</v>
      </c>
      <c r="AB609" s="55">
        <v>3</v>
      </c>
      <c r="AC609" s="55">
        <v>4</v>
      </c>
      <c r="AD609" s="55">
        <v>5</v>
      </c>
      <c r="AE609" s="55">
        <v>6</v>
      </c>
      <c r="AF609" s="55">
        <v>7</v>
      </c>
      <c r="AG609" s="55">
        <v>8</v>
      </c>
      <c r="AH609" s="55">
        <v>9</v>
      </c>
      <c r="AI609" s="58">
        <v>10</v>
      </c>
      <c r="AJ609" s="90"/>
      <c r="AK609" s="54"/>
      <c r="AL609" s="55"/>
      <c r="AM609" s="55"/>
      <c r="AN609" s="55"/>
      <c r="AO609" s="55"/>
      <c r="AP609" s="55"/>
      <c r="AQ609" s="55"/>
      <c r="AR609" s="55"/>
      <c r="AS609" s="55"/>
      <c r="AT609" s="55"/>
      <c r="AU609" s="55"/>
      <c r="AV609" s="58"/>
      <c r="AW609" s="54"/>
      <c r="AX609" s="55" t="s">
        <v>565</v>
      </c>
      <c r="AY609" s="55" t="s">
        <v>577</v>
      </c>
      <c r="AZ609" s="58" t="s">
        <v>590</v>
      </c>
    </row>
    <row r="610" spans="16:52" x14ac:dyDescent="0.25">
      <c r="P610" s="78">
        <v>1</v>
      </c>
      <c r="Q610" s="60"/>
      <c r="R610" s="60"/>
      <c r="S610" s="60">
        <f>$Z$7*$BJ$34/AZ610</f>
        <v>0.19915684959312394</v>
      </c>
      <c r="T610" s="61">
        <f>S610/S620</f>
        <v>0.19916184967540168</v>
      </c>
      <c r="U610" s="62"/>
      <c r="V610" s="62"/>
      <c r="W610" s="60"/>
      <c r="X610" s="63"/>
      <c r="Y610" s="61"/>
      <c r="Z610" s="86">
        <f>SQRT($W$34*VLOOKUP(Z609,$P$34:$W$43,8))*(1-$Q$20)*T598*VLOOKUP(Z609,P598:T607,5)</f>
        <v>8.1465190158656955E-3</v>
      </c>
      <c r="AA610" s="60">
        <f>SQRT($W$34*VLOOKUP(AA609,$P$34:$W$43,8))*(1-$R$20)*T598*VLOOKUP(AA609,P598:T607,5)</f>
        <v>5.2525624534909034E-3</v>
      </c>
      <c r="AB610" s="60">
        <f>SQRT($W$34*VLOOKUP(AB609,$P$34:$W$43,8))*(1-$S$20)*T598*VLOOKUP(AB609,P598:T607,5)</f>
        <v>3.1690972601527705E-3</v>
      </c>
      <c r="AC610" s="60">
        <f>SQRT($W$34*VLOOKUP(AC609,$P$34:$W$43,8))*(1-$T$20)*T598*VLOOKUP(AC609,P598:T607,5)</f>
        <v>2.1909876952244697E-3</v>
      </c>
      <c r="AD610" s="60">
        <f>SQRT($W$34*VLOOKUP(AD609,$P$34:$W$43,8))*(1-$U$20)*T598*VLOOKUP(AD609,P598:T607,5)</f>
        <v>2.12468169061904E-3</v>
      </c>
      <c r="AE610" s="60">
        <f>SQRT($W$34*VLOOKUP(AE609,$P$34:$W$43,8))*(1-$V$20)*T598*VLOOKUP(AE609,P598:T607,5)</f>
        <v>1.2707086901849972E-3</v>
      </c>
      <c r="AF610" s="60">
        <f>SQRT($W$34*VLOOKUP(AF609,$P$34:$W$43,8))*(1-$W$20)*T598*VLOOKUP(AF609,P598:T607,5)</f>
        <v>1.0202200380864744E-2</v>
      </c>
      <c r="AG610" s="60">
        <f>SQRT($W$34*VLOOKUP(AG609,$P$34:$W$43,8))*(1-$X$20)*T598*VLOOKUP(AG609,P598:T607,5)</f>
        <v>5.8454755867932634E-3</v>
      </c>
      <c r="AH610" s="60">
        <f>SQRT($W$34*VLOOKUP(AH609,$P$34:$W$43,8))*(1-$Y$20)*T598*VLOOKUP(AH609,P598:T607,5)</f>
        <v>3.4135281607787556E-3</v>
      </c>
      <c r="AI610" s="87">
        <f>SQRT($W$34*VLOOKUP(AI609,$P$34:$W$43,8))*(1-$Z$20)*T598*VLOOKUP(AI609,P598:T607,5)</f>
        <v>5.4985289690024459E-3</v>
      </c>
      <c r="AJ610" s="89">
        <f>$X$34*T598</f>
        <v>5.3379038868554449E-6</v>
      </c>
      <c r="AK610" s="59" t="s">
        <v>69</v>
      </c>
      <c r="AL610" s="60">
        <f>$Q$44*AI620*100000/($T$3*$AE$9)^2</f>
        <v>0.40073949360934813</v>
      </c>
      <c r="AM610" s="65" t="s">
        <v>583</v>
      </c>
      <c r="AN610" s="66" t="s">
        <v>573</v>
      </c>
      <c r="AO610" s="61">
        <f>(AL617+SQRT(AL619))^(1/3)+(AL617-SQRT(AL619))^(1/3)-AL613/3</f>
        <v>0.74780442858811647</v>
      </c>
      <c r="AP610" s="63">
        <f>AO610^3+AL613*AO610^2+AL614*AO610+AL615</f>
        <v>2.7755575615628914E-17</v>
      </c>
      <c r="AQ610" s="65" t="s">
        <v>573</v>
      </c>
      <c r="AR610" s="61">
        <f>IF(AL619&gt;=0,AO610,AO617)</f>
        <v>0.74780442858811647</v>
      </c>
      <c r="AS610" s="61">
        <f>IF(AR610&lt;AR611,AR611,AR610)</f>
        <v>0.74780442858811647</v>
      </c>
      <c r="AT610" s="61">
        <f>AS610</f>
        <v>0.74780442858811647</v>
      </c>
      <c r="AU610" s="67">
        <f>IF(AT610&lt;AT611,AT611,AT610)</f>
        <v>0.74780442858811647</v>
      </c>
      <c r="AV610" s="81"/>
      <c r="AW610" s="59">
        <v>1</v>
      </c>
      <c r="AX610" s="61">
        <f>AX598</f>
        <v>9.4673405543509462E-2</v>
      </c>
      <c r="AY610" s="61">
        <f>SUMPRODUCT(T598:T607,$AX$34:$AX$43)</f>
        <v>0.34283521948928114</v>
      </c>
      <c r="AZ610" s="68">
        <f>IF($AA$7,EXP((AX610/AL611)*(AU615-1)-LN(AU615-AL611)-AL610*(2*AY610/AL610-AX610/AL611)*LN((AU615+2.41421536*AL611)/(AU615-0.41421536*AL611))/(AL611*2.82842713)      ),1)</f>
        <v>0.84423499280669911</v>
      </c>
    </row>
    <row r="611" spans="16:52" x14ac:dyDescent="0.25">
      <c r="P611" s="78">
        <v>2</v>
      </c>
      <c r="Q611" s="60"/>
      <c r="R611" s="60"/>
      <c r="S611" s="60">
        <f>$Z$8*$BJ$35/AZ611</f>
        <v>7.3921926708096664E-2</v>
      </c>
      <c r="T611" s="61">
        <f>S611/S620</f>
        <v>7.3923782610700192E-2</v>
      </c>
      <c r="U611" s="62"/>
      <c r="V611" s="62"/>
      <c r="W611" s="60"/>
      <c r="X611" s="63"/>
      <c r="Y611" s="61"/>
      <c r="Z611" s="86">
        <f>SQRT($W$35*VLOOKUP(Z609,$P$34:$W$43,8))*(1-$Q$21)*T599*VLOOKUP(Z609,P598:T607,5)</f>
        <v>5.2525624534909034E-3</v>
      </c>
      <c r="AA611" s="60">
        <f>SQRT($W$35*VLOOKUP(AA609,$P$34:$W$43,8))*(1-$R$21)*T599*VLOOKUP(AA609,P598:T607,5)</f>
        <v>3.3691083161022108E-3</v>
      </c>
      <c r="AB611" s="60">
        <f>SQRT($W$35*VLOOKUP(AB609,$P$34:$W$43,8))*(1-$S$21)*T599*VLOOKUP(AB609,P598:T607,5)</f>
        <v>2.0646769777879965E-3</v>
      </c>
      <c r="AC611" s="60">
        <f>SQRT($W$35*VLOOKUP(AC609,$P$34:$W$43,8))*(1-$T$21)*T599*VLOOKUP(AC609,P598:T607,5)</f>
        <v>1.2909062095098223E-3</v>
      </c>
      <c r="AD611" s="60">
        <f>SQRT($W$35*VLOOKUP(AD609,$P$34:$W$43,8))*(1-$U$21)*T599*VLOOKUP(AD609,P598:T607,5)</f>
        <v>1.4116535276611371E-3</v>
      </c>
      <c r="AE611" s="60">
        <f>SQRT($W$35*VLOOKUP(AE609,$P$34:$W$43,8))*(1-$V$21)*T599*VLOOKUP(AE609,P598:T607,5)</f>
        <v>8.2989301265913335E-4</v>
      </c>
      <c r="AF611" s="60">
        <f>SQRT($W$35*VLOOKUP(AF609,$P$34:$W$43,8))*(1-$W$21)*T599*VLOOKUP(AF609,P598:T607,5)</f>
        <v>6.4227893355569129E-3</v>
      </c>
      <c r="AG611" s="60">
        <f>SQRT($W$35*VLOOKUP(AG609,$P$34:$W$43,8))*(1-$X$21)*T599*VLOOKUP(AG609,P598:T607,5)</f>
        <v>3.5923386443577408E-3</v>
      </c>
      <c r="AH611" s="60">
        <f>SQRT($W$35*VLOOKUP(AH609,$P$34:$W$43,8))*(1-$Y$21)*T599*VLOOKUP(AH609,P598:T607,5)</f>
        <v>2.1968818292352221E-3</v>
      </c>
      <c r="AI611" s="87">
        <f>SQRT($W$35*VLOOKUP(AI609,$P$34:$W$43,8))*(1-$Z$21)*T599*VLOOKUP(AI609,P598:T607,5)</f>
        <v>3.5815796407375798E-3</v>
      </c>
      <c r="AJ611" s="89">
        <f>$X$35*T599</f>
        <v>2.9902240553849243E-6</v>
      </c>
      <c r="AK611" s="59" t="s">
        <v>65</v>
      </c>
      <c r="AL611" s="60">
        <f>AJ620*$Q$44*100000/($T$3*$AE$9)</f>
        <v>0.10862996784093619</v>
      </c>
      <c r="AM611" s="61"/>
      <c r="AN611" s="66" t="s">
        <v>574</v>
      </c>
      <c r="AO611" s="66" t="e">
        <f>1/0</f>
        <v>#DIV/0!</v>
      </c>
      <c r="AP611" s="61"/>
      <c r="AQ611" s="65" t="s">
        <v>574</v>
      </c>
      <c r="AR611" s="66">
        <f>IF(AL619&gt;=0,0,AO618)</f>
        <v>0</v>
      </c>
      <c r="AS611" s="61">
        <f>IF(AR610&lt;AR611,AR610,AR611)</f>
        <v>0</v>
      </c>
      <c r="AT611" s="61">
        <f>IF(AS611&lt;AS612,AS612,AS611)</f>
        <v>0</v>
      </c>
      <c r="AU611" s="67">
        <f>IF(AT610&lt;AT611,AT610,AT611)</f>
        <v>0</v>
      </c>
      <c r="AV611" s="81"/>
      <c r="AW611" s="59">
        <v>2</v>
      </c>
      <c r="AX611" s="61">
        <f t="shared" ref="AX611:AX619" si="86">AX599</f>
        <v>0.14288378647094405</v>
      </c>
      <c r="AY611" s="61">
        <f>SUMPRODUCT(T598:T607,$AY$34:$AY$43)</f>
        <v>0.58837651708642102</v>
      </c>
      <c r="AZ611" s="68">
        <f>IF($AA$8,EXP((AX611/AL611)*(AU615-1)-LN(AU615-AL611)-AL610*(2*AY611/AL610-AX611/AL611)*LN((AU615+2.41421536*AL611)/(AU615-0.41421536*AL611))/(AL611*2.82842713)      ),1)</f>
        <v>0.5215285778262938</v>
      </c>
    </row>
    <row r="612" spans="16:52" x14ac:dyDescent="0.25">
      <c r="P612" s="78">
        <v>3</v>
      </c>
      <c r="Q612" s="60"/>
      <c r="R612" s="60"/>
      <c r="S612" s="60">
        <f>$Z$9*$BJ$36/AZ612</f>
        <v>3.3102124264394794E-2</v>
      </c>
      <c r="T612" s="61">
        <f>S612/S620</f>
        <v>3.31029553347056E-2</v>
      </c>
      <c r="U612" s="62"/>
      <c r="V612" s="62"/>
      <c r="W612" s="60"/>
      <c r="X612" s="63"/>
      <c r="Y612" s="61"/>
      <c r="Z612" s="86">
        <f>SQRT($W$36*VLOOKUP(Z609,$P$34:$W$43,8))*(1-$Q$22)*T600*VLOOKUP(Z609,P598:T607,5)</f>
        <v>3.16909726015277E-3</v>
      </c>
      <c r="AA612" s="60">
        <f>SQRT($W$36*VLOOKUP(AA609,$P$34:$W$43,8))*(1-$R$22)*T600*VLOOKUP(AA609,P598:T607,5)</f>
        <v>2.0646769777879965E-3</v>
      </c>
      <c r="AB612" s="60">
        <f>SQRT($W$36*VLOOKUP(AB609,$P$34:$W$43,8))*(1-$S$22)*T600*VLOOKUP(AB609,P598:T607,5)</f>
        <v>1.2680758464962316E-3</v>
      </c>
      <c r="AC612" s="60">
        <f>SQRT($W$36*VLOOKUP(AC609,$P$34:$W$43,8))*(1-$T$22)*T600*VLOOKUP(AC609,P598:T607,5)</f>
        <v>8.7318415444469916E-4</v>
      </c>
      <c r="AD612" s="60">
        <f>SQRT($W$36*VLOOKUP(AD609,$P$34:$W$43,8))*(1-$U$22)*T600*VLOOKUP(AD609,P598:T607,5)</f>
        <v>8.6699687389717606E-4</v>
      </c>
      <c r="AE612" s="60">
        <f>SQRT($W$36*VLOOKUP(AE609,$P$34:$W$43,8))*(1-$V$22)*T600*VLOOKUP(AE609,P598:T607,5)</f>
        <v>4.9944162745725585E-4</v>
      </c>
      <c r="AF612" s="60">
        <f>SQRT($W$36*VLOOKUP(AF609,$P$34:$W$43,8))*(1-$W$22)*T600*VLOOKUP(AF609,P598:T607,5)</f>
        <v>3.8003852749464917E-3</v>
      </c>
      <c r="AG612" s="60">
        <f>SQRT($W$36*VLOOKUP(AG609,$P$34:$W$43,8))*(1-$X$22)*T600*VLOOKUP(AG609,P598:T607,5)</f>
        <v>2.2244737190104187E-3</v>
      </c>
      <c r="AH612" s="60">
        <f>SQRT($W$36*VLOOKUP(AH609,$P$34:$W$43,8))*(1-$Y$22)*T600*VLOOKUP(AH609,P598:T607,5)</f>
        <v>1.3411725673766416E-3</v>
      </c>
      <c r="AI612" s="87">
        <f>SQRT($W$36*VLOOKUP(AI609,$P$34:$W$43,8))*(1-$Z$22)*T600*VLOOKUP(AI609,P598:T607,5)</f>
        <v>2.2170335481963743E-3</v>
      </c>
      <c r="AJ612" s="89">
        <f>$X$36*T600</f>
        <v>1.8651647845719439E-6</v>
      </c>
      <c r="AK612" s="82"/>
      <c r="AL612" s="65"/>
      <c r="AM612" s="61"/>
      <c r="AN612" s="66" t="s">
        <v>575</v>
      </c>
      <c r="AO612" s="66" t="e">
        <f>1/0</f>
        <v>#DIV/0!</v>
      </c>
      <c r="AP612" s="61"/>
      <c r="AQ612" s="65" t="s">
        <v>575</v>
      </c>
      <c r="AR612" s="66">
        <f>IF(AL619&gt;=0,0,AO619)</f>
        <v>0</v>
      </c>
      <c r="AS612" s="61">
        <f>AR612</f>
        <v>0</v>
      </c>
      <c r="AT612" s="61">
        <f>IF(AS611&lt;AS612,AS611,AS612)</f>
        <v>0</v>
      </c>
      <c r="AU612" s="67">
        <f>AT612</f>
        <v>0</v>
      </c>
      <c r="AV612" s="81"/>
      <c r="AW612" s="59">
        <v>3</v>
      </c>
      <c r="AX612" s="61">
        <f t="shared" si="86"/>
        <v>0.1990278447156619</v>
      </c>
      <c r="AY612" s="61">
        <f>SUMPRODUCT(T598:T607,$AZ$34:$AZ$43)</f>
        <v>0.80224162904041074</v>
      </c>
      <c r="AZ612" s="68">
        <f>IF($AA$9,EXP((AX612/AL611)*(AU615-1)-LN(AU615-AL611)-AL610*(2*AY612/AL610-AX612/AL611)*LN((AU615+2.41421536*AL611)/(AU615-0.41421536*AL611))/(AL611*2.82842713)      ),1)</f>
        <v>0.3528374330355985</v>
      </c>
    </row>
    <row r="613" spans="16:52" x14ac:dyDescent="0.25">
      <c r="P613" s="78">
        <v>4</v>
      </c>
      <c r="Q613" s="60"/>
      <c r="R613" s="60"/>
      <c r="S613" s="60">
        <f>$Z$10*$BJ$37/AZ613</f>
        <v>1.803367798001736E-2</v>
      </c>
      <c r="T613" s="61">
        <f>S613/S620</f>
        <v>1.8034130738101527E-2</v>
      </c>
      <c r="U613" s="62"/>
      <c r="V613" s="62"/>
      <c r="W613" s="60"/>
      <c r="X613" s="63"/>
      <c r="Y613" s="61"/>
      <c r="Z613" s="86">
        <f>SQRT($W$37*VLOOKUP(Z609,$P$34:$W$43,8))*(1-$Q$23)*T601*VLOOKUP(Z609,P598:T607,5)</f>
        <v>2.1909876952244697E-3</v>
      </c>
      <c r="AA613" s="60">
        <f>SQRT($W$37*VLOOKUP(AA609,$P$34:$W$43,8))*(1-$R$23)*T601*VLOOKUP(AA609,P598:T607,5)</f>
        <v>1.2909062095098223E-3</v>
      </c>
      <c r="AB613" s="60">
        <f>SQRT($W$37*VLOOKUP(AB609,$P$34:$W$43,8))*(1-$S$23)*T601*VLOOKUP(AB609,P598:T607,5)</f>
        <v>8.7318415444469905E-4</v>
      </c>
      <c r="AC613" s="60">
        <f>SQRT($W$37*VLOOKUP(AC609,$P$34:$W$43,8))*(1-$T$23)*T601*VLOOKUP(AC609,P598:T607,5)</f>
        <v>6.0525382827426616E-4</v>
      </c>
      <c r="AD613" s="60">
        <f>SQRT($W$37*VLOOKUP(AD609,$P$34:$W$43,8))*(1-$U$23)*T601*VLOOKUP(AD609,P598:T607,5)</f>
        <v>5.9458372556813258E-4</v>
      </c>
      <c r="AE613" s="60">
        <f>SQRT($W$37*VLOOKUP(AE609,$P$34:$W$43,8))*(1-$V$23)*T601*VLOOKUP(AE609,P598:T607,5)</f>
        <v>3.2828055403575284E-4</v>
      </c>
      <c r="AF613" s="60">
        <f>SQRT($W$37*VLOOKUP(AF609,$P$34:$W$43,8))*(1-$W$23)*T601*VLOOKUP(AF609,P598:T607,5)</f>
        <v>2.6404956442165309E-3</v>
      </c>
      <c r="AG613" s="60">
        <f>SQRT($W$37*VLOOKUP(AG609,$P$34:$W$43,8))*(1-$X$23)*T601*VLOOKUP(AG609,P598:T607,5)</f>
        <v>1.5206795537059401E-3</v>
      </c>
      <c r="AH613" s="60">
        <f>SQRT($W$37*VLOOKUP(AH609,$P$34:$W$43,8))*(1-$Y$23)*T601*VLOOKUP(AH609,P598:T607,5)</f>
        <v>1.015759168562677E-3</v>
      </c>
      <c r="AI613" s="87">
        <f>SQRT($W$37*VLOOKUP(AI609,$P$34:$W$43,8))*(1-$Z$23)*T601*VLOOKUP(AI609,P598:T607,5)</f>
        <v>1.3904603227096884E-3</v>
      </c>
      <c r="AJ613" s="89">
        <f>$X$37*T601</f>
        <v>1.305433511263345E-6</v>
      </c>
      <c r="AK613" s="59" t="s">
        <v>570</v>
      </c>
      <c r="AL613" s="60">
        <f>AL611-1</f>
        <v>-0.89137003215906385</v>
      </c>
      <c r="AM613" s="61"/>
      <c r="AN613" s="66"/>
      <c r="AO613" s="61"/>
      <c r="AP613" s="61"/>
      <c r="AQ613" s="50"/>
      <c r="AR613" s="65"/>
      <c r="AS613" s="65"/>
      <c r="AT613" s="65"/>
      <c r="AU613" s="65"/>
      <c r="AV613" s="81"/>
      <c r="AW613" s="59">
        <v>4</v>
      </c>
      <c r="AX613" s="61">
        <f t="shared" si="86"/>
        <v>0.25569541720662459</v>
      </c>
      <c r="AY613" s="61">
        <f>SUMPRODUCT(T598:T607,$BA$34:$BA$43)</f>
        <v>1.0005382125544482</v>
      </c>
      <c r="AZ613" s="68">
        <f>IF($AA$10,EXP((AX613/AL611)*(AU615-1)-LN(AU615-AL611)-AL610*(2*AY613/AL610-AX613/AL611)*LN((AU615+2.41421536*AL611)/(AU615-0.41421536*AL611))/(AL611*2.82842713)      ),1)</f>
        <v>0.24791088876654591</v>
      </c>
    </row>
    <row r="614" spans="16:52" x14ac:dyDescent="0.25">
      <c r="P614" s="78">
        <v>5</v>
      </c>
      <c r="Q614" s="60"/>
      <c r="R614" s="60"/>
      <c r="S614" s="60">
        <f>$Z$11*$BJ$38/AZ614</f>
        <v>1.8327382759166996E-2</v>
      </c>
      <c r="T614" s="61">
        <f>S614/S620</f>
        <v>1.8327842891077695E-2</v>
      </c>
      <c r="U614" s="62"/>
      <c r="V614" s="62"/>
      <c r="W614" s="60"/>
      <c r="X614" s="63"/>
      <c r="Y614" s="61"/>
      <c r="Z614" s="86">
        <f>SQRT($W$38*VLOOKUP(Z609,$P$34:$W$43,8))*(1-$Q$24)*T602*VLOOKUP(Z609,P598:T607,5)</f>
        <v>2.12468169061904E-3</v>
      </c>
      <c r="AA614" s="60">
        <f>SQRT($W$38*VLOOKUP(AA609,$P$34:$W$43,8))*(1-$R$24)*T602*VLOOKUP(AA609,P598:T607,5)</f>
        <v>1.4116535276611369E-3</v>
      </c>
      <c r="AB614" s="60">
        <f>SQRT($W$38*VLOOKUP(AB609,$P$34:$W$43,8))*(1-$S$24)*T602*VLOOKUP(AB609,P598:T607,5)</f>
        <v>8.6699687389717606E-4</v>
      </c>
      <c r="AC614" s="60">
        <f>SQRT($W$38*VLOOKUP(AC609,$P$34:$W$43,8))*(1-$T$24)*T602*VLOOKUP(AC609,P598:T607,5)</f>
        <v>5.9458372556813258E-4</v>
      </c>
      <c r="AD614" s="60">
        <f>SQRT($W$38*VLOOKUP(AD609,$P$34:$W$43,8))*(1-$U$24)*T602*VLOOKUP(AD609,P598:T607,5)</f>
        <v>5.8363472640257251E-4</v>
      </c>
      <c r="AE614" s="60">
        <f>SQRT($W$38*VLOOKUP(AE609,$P$34:$W$43,8))*(1-$V$24)*T602*VLOOKUP(AE609,P598:T607,5)</f>
        <v>3.4812559981228065E-4</v>
      </c>
      <c r="AF614" s="60">
        <f>SQRT($W$38*VLOOKUP(AF609,$P$34:$W$43,8))*(1-$W$24)*T602*VLOOKUP(AF609,P598:T607,5)</f>
        <v>2.5272405867486874E-3</v>
      </c>
      <c r="AG614" s="60">
        <f>SQRT($W$38*VLOOKUP(AG609,$P$34:$W$43,8))*(1-$X$24)*T602*VLOOKUP(AG609,P598:T607,5)</f>
        <v>1.5161891066264187E-3</v>
      </c>
      <c r="AH614" s="60">
        <f>SQRT($W$38*VLOOKUP(AH609,$P$34:$W$43,8))*(1-$Y$24)*T602*VLOOKUP(AH609,P598:T607,5)</f>
        <v>9.5017394656377822E-4</v>
      </c>
      <c r="AI614" s="87">
        <f>SQRT($W$38*VLOOKUP(AI609,$P$34:$W$43,8))*(1-$Z$24)*T602*VLOOKUP(AI609,P598:T607,5)</f>
        <v>1.5040774911427425E-3</v>
      </c>
      <c r="AJ614" s="89">
        <f>$X$38*T602</f>
        <v>1.3263953863546496E-6</v>
      </c>
      <c r="AK614" s="59" t="s">
        <v>571</v>
      </c>
      <c r="AL614" s="60">
        <f>AL610-3*AL611*AL611-2*AL611</f>
        <v>0.14807814818810724</v>
      </c>
      <c r="AM614" s="61" t="s">
        <v>584</v>
      </c>
      <c r="AN614" s="66" t="s">
        <v>585</v>
      </c>
      <c r="AO614" s="61">
        <f>AL617^2/AL618^3</f>
        <v>6.4199987518780626</v>
      </c>
      <c r="AP614" s="61"/>
      <c r="AQ614" s="50"/>
      <c r="AR614" s="65"/>
      <c r="AS614" s="65"/>
      <c r="AT614" s="65"/>
      <c r="AU614" s="65"/>
      <c r="AV614" s="81"/>
      <c r="AW614" s="59">
        <v>5</v>
      </c>
      <c r="AX614" s="61">
        <f t="shared" si="86"/>
        <v>0.25563778751671645</v>
      </c>
      <c r="AY614" s="61">
        <f>SUMPRODUCT(T598:T607,$BB$34:$BB$43)</f>
        <v>0.98266697900620792</v>
      </c>
      <c r="AZ614" s="68">
        <f>IF($AA$11,EXP((AX614/AL611)*(AU615-1)-LN(AU615-AL611)-AL610*(2*AY614/AL610-AX614/AL611)*LN((AU615+2.41421536*AL611)/(AU615-0.41421536*AL611))/(AL611*2.82842713)      ),1)</f>
        <v>0.25856387567650541</v>
      </c>
    </row>
    <row r="615" spans="16:52" x14ac:dyDescent="0.25">
      <c r="P615" s="78">
        <v>6</v>
      </c>
      <c r="Q615" s="60"/>
      <c r="R615" s="60"/>
      <c r="S615" s="60">
        <f>$Z$12*$BJ$39/AZ615</f>
        <v>8.6700383275830767E-3</v>
      </c>
      <c r="T615" s="61">
        <f>S615/S620</f>
        <v>8.6702559997599449E-3</v>
      </c>
      <c r="U615" s="62"/>
      <c r="V615" s="62"/>
      <c r="W615" s="60"/>
      <c r="X615" s="63"/>
      <c r="Y615" s="61"/>
      <c r="Z615" s="86">
        <f>SQRT($W$39*VLOOKUP(Z609,$P$34:$W$43,8))*(1-$Q$25)*T603*VLOOKUP(Z609,P598:T607,5)</f>
        <v>1.2707086901849972E-3</v>
      </c>
      <c r="AA615" s="60">
        <f>SQRT($W$39*VLOOKUP(AA609,$P$34:$W$43,8))*(1-$R$25)*T603*VLOOKUP(AA609,P598:T607,5)</f>
        <v>8.2989301265913346E-4</v>
      </c>
      <c r="AB615" s="60">
        <f>SQRT($W$39*VLOOKUP(AB609,$P$34:$W$43,8))*(1-$S$25)*T603*VLOOKUP(AB609,P598:T607,5)</f>
        <v>4.9944162745725585E-4</v>
      </c>
      <c r="AC615" s="60">
        <f>SQRT($W$39*VLOOKUP(AC609,$P$34:$W$43,8))*(1-$T$25)*T603*VLOOKUP(AC609,P598:T607,5)</f>
        <v>3.2828055403575284E-4</v>
      </c>
      <c r="AD615" s="60">
        <f>SQRT($W$39*VLOOKUP(AD609,$P$34:$W$43,8))*(1-$U$25)*T603*VLOOKUP(AD609,P598:T607,5)</f>
        <v>3.4812559981228065E-4</v>
      </c>
      <c r="AE615" s="60">
        <f>SQRT($W$39*VLOOKUP(AE609,$P$34:$W$43,8))*(1-$V$25)*T603*VLOOKUP(AE609,P598:T607,5)</f>
        <v>2.0764945566495682E-4</v>
      </c>
      <c r="AF615" s="60">
        <f>SQRT($W$39*VLOOKUP(AF609,$P$34:$W$43,8))*(1-$W$25)*T603*VLOOKUP(AF609,P598:T607,5)</f>
        <v>1.6642917050015535E-3</v>
      </c>
      <c r="AG615" s="60">
        <f>SQRT($W$39*VLOOKUP(AG609,$P$34:$W$43,8))*(1-$X$25)*T603*VLOOKUP(AG609,P598:T607,5)</f>
        <v>9.0211335575081765E-4</v>
      </c>
      <c r="AH615" s="60">
        <f>SQRT($W$39*VLOOKUP(AH609,$P$34:$W$43,8))*(1-$Y$25)*T603*VLOOKUP(AH609,P598:T607,5)</f>
        <v>5.5747701754973002E-4</v>
      </c>
      <c r="AI615" s="87">
        <f>SQRT($W$39*VLOOKUP(AI609,$P$34:$W$43,8))*(1-$Z$25)*T603*VLOOKUP(AI609,P598:T607,5)</f>
        <v>8.9714997254472767E-4</v>
      </c>
      <c r="AJ615" s="89">
        <f>$X$39*T603</f>
        <v>7.8057265080740376E-7</v>
      </c>
      <c r="AK615" s="59" t="s">
        <v>572</v>
      </c>
      <c r="AL615" s="60">
        <f>-1*AL610*AL611+AL611^2+AL611^3</f>
        <v>-3.0449963723083243E-2</v>
      </c>
      <c r="AM615" s="61"/>
      <c r="AN615" s="66" t="s">
        <v>586</v>
      </c>
      <c r="AO615" s="61" t="e">
        <f>SQRT(1-AO614)/SQRT(AO614)*AL617/ABS(AL617)</f>
        <v>#NUM!</v>
      </c>
      <c r="AP615" s="61"/>
      <c r="AQ615" s="50"/>
      <c r="AR615" s="65"/>
      <c r="AS615" s="65"/>
      <c r="AT615" s="65" t="s">
        <v>589</v>
      </c>
      <c r="AU615" s="61">
        <f>AU610</f>
        <v>0.74780442858811647</v>
      </c>
      <c r="AV615" s="81"/>
      <c r="AW615" s="59">
        <v>6</v>
      </c>
      <c r="AX615" s="61">
        <f t="shared" si="86"/>
        <v>0.31801295394703216</v>
      </c>
      <c r="AY615" s="61">
        <f>SUMPRODUCT(T598:T607,$BC$34:$BC$43)</f>
        <v>1.2544844652441474</v>
      </c>
      <c r="AZ615" s="68">
        <f>IF($AA$12,EXP((AX615/AL611)*(AU615-1)-LN(AU615-AL611)-AL610*(2*AY615/AL610-AX615/AL611)*LN((AU615+2.41421536*AL611)/(AU615-0.41421536*AL611))/(AL611*2.82842713)      ),1)</f>
        <v>0.15450696410758424</v>
      </c>
    </row>
    <row r="616" spans="16:52" x14ac:dyDescent="0.25">
      <c r="P616" s="78">
        <v>7</v>
      </c>
      <c r="Q616" s="60"/>
      <c r="R616" s="60"/>
      <c r="S616" s="60">
        <f>$Z$13*$BJ$40/AZ616</f>
        <v>0.39262016141619982</v>
      </c>
      <c r="T616" s="61">
        <f>S616/S620</f>
        <v>0.39263001863735486</v>
      </c>
      <c r="U616" s="62"/>
      <c r="V616" s="62"/>
      <c r="W616" s="60"/>
      <c r="X616" s="63"/>
      <c r="Y616" s="61"/>
      <c r="Z616" s="86">
        <f>SQRT($W$40*VLOOKUP(Z609,$P$34:$W$43,8))*(1-$Q$26)*T604*VLOOKUP(Z609,P598:T607,5)</f>
        <v>1.0202200380864744E-2</v>
      </c>
      <c r="AA616" s="60">
        <f>SQRT($W$40*VLOOKUP(AA609,$P$34:$W$43,8))*(1-$R$26)*T604*VLOOKUP(AA609,P598:T607,5)</f>
        <v>6.4227893355569138E-3</v>
      </c>
      <c r="AB616" s="60">
        <f>SQRT($W$40*VLOOKUP(AB609,$P$34:$W$43,8))*(1-$S$26)*T604*VLOOKUP(AB609,P598:T607,5)</f>
        <v>3.8003852749464908E-3</v>
      </c>
      <c r="AC616" s="60">
        <f>SQRT($W$40*VLOOKUP(AC609,$P$34:$W$43,8))*(1-$T$26)*T604*VLOOKUP(AC609,P598:T607,5)</f>
        <v>2.6404956442165309E-3</v>
      </c>
      <c r="AD616" s="60">
        <f>SQRT($W$40*VLOOKUP(AD609,$P$34:$W$43,8))*(1-$U$26)*T604*VLOOKUP(AD609,P598:T607,5)</f>
        <v>2.5272405867486874E-3</v>
      </c>
      <c r="AE616" s="60">
        <f>SQRT($W$40*VLOOKUP(AE609,$P$34:$W$43,8))*(1-$V$26)*T604*VLOOKUP(AE609,P598:T607,5)</f>
        <v>1.6642917050015537E-3</v>
      </c>
      <c r="AF616" s="60">
        <f>SQRT($W$40*VLOOKUP(AF609,$P$34:$W$43,8))*(1-$W$26)*T604*VLOOKUP(AF609,P598:T607,5)</f>
        <v>1.3609987021540027E-2</v>
      </c>
      <c r="AG616" s="60">
        <f>SQRT($W$40*VLOOKUP(AG609,$P$34:$W$43,8))*(1-$X$26)*T604*VLOOKUP(AG609,P598:T607,5)</f>
        <v>8.4615504084143908E-3</v>
      </c>
      <c r="AH616" s="60">
        <f>SQRT($W$40*VLOOKUP(AH609,$P$34:$W$43,8))*(1-$Y$26)*T604*VLOOKUP(AH609,P598:T607,5)</f>
        <v>3.9656003981799054E-3</v>
      </c>
      <c r="AI616" s="87">
        <f>SQRT($W$40*VLOOKUP(AI609,$P$34:$W$43,8))*(1-$Z$26)*T604*VLOOKUP(AI609,P598:T607,5)</f>
        <v>6.6414777587974943E-3</v>
      </c>
      <c r="AJ616" s="89">
        <f>$X$40*T604</f>
        <v>9.4426872068579036E-6</v>
      </c>
      <c r="AK616" s="82"/>
      <c r="AL616" s="65"/>
      <c r="AM616" s="61"/>
      <c r="AN616" s="66" t="s">
        <v>587</v>
      </c>
      <c r="AO616" s="61" t="e">
        <f>IF(ATAN(AO615)&lt;0,ATAN(AO615)+PI(),ATAN(AO615))</f>
        <v>#NUM!</v>
      </c>
      <c r="AP616" s="61"/>
      <c r="AQ616" s="50"/>
      <c r="AR616" s="65"/>
      <c r="AS616" s="65"/>
      <c r="AT616" s="65"/>
      <c r="AU616" s="65"/>
      <c r="AV616" s="81"/>
      <c r="AW616" s="59">
        <v>7</v>
      </c>
      <c r="AX616" s="61">
        <f t="shared" si="86"/>
        <v>8.4952370925032716E-2</v>
      </c>
      <c r="AY616" s="61">
        <f>SUMPRODUCT(T598:T607,$BD$34:$BD$43)</f>
        <v>0.22122964426611677</v>
      </c>
      <c r="AZ616" s="68">
        <f>IF($AA$13,EXP((AX616/AL611)*(AU615-1)-LN(AU615-AL611)-AL610*(2*AY616/AL610-AX616/AL611)*LN((AU615+2.41421536*AL611)/(AU615-0.41421536*AL611))/(AL611*2.82842713)      ),1)</f>
        <v>1.1029635903067736</v>
      </c>
    </row>
    <row r="617" spans="16:52" x14ac:dyDescent="0.25">
      <c r="P617" s="78">
        <v>8</v>
      </c>
      <c r="Q617" s="60"/>
      <c r="R617" s="60"/>
      <c r="S617" s="60">
        <f>$Z$14*$BJ$41/AZ617</f>
        <v>0.11180146388760531</v>
      </c>
      <c r="T617" s="61">
        <f>S617/S620</f>
        <v>0.11180427080345758</v>
      </c>
      <c r="U617" s="62"/>
      <c r="V617" s="62"/>
      <c r="W617" s="60"/>
      <c r="X617" s="63"/>
      <c r="Y617" s="61"/>
      <c r="Z617" s="86">
        <f>SQRT($W$41*VLOOKUP(Z609,$P$34:$W$43,8))*(1-$Q$27)*T605*VLOOKUP(Z609,P598:T607,5)</f>
        <v>5.8454755867932634E-3</v>
      </c>
      <c r="AA617" s="60">
        <f>SQRT($W$41*VLOOKUP(AA609,$P$34:$W$43,8))*(1-$R$27)*T605*VLOOKUP(AA609,P598:T607,5)</f>
        <v>3.5923386443577408E-3</v>
      </c>
      <c r="AB617" s="60">
        <f>SQRT($W$41*VLOOKUP(AB609,$P$34:$W$43,8))*(1-$S$27)*T605*VLOOKUP(AB609,P598:T607,5)</f>
        <v>2.2244737190104187E-3</v>
      </c>
      <c r="AC617" s="60">
        <f>SQRT($W$41*VLOOKUP(AC609,$P$34:$W$43,8))*(1-$T$27)*T605*VLOOKUP(AC609,P598:T607,5)</f>
        <v>1.5206795537059401E-3</v>
      </c>
      <c r="AD617" s="60">
        <f>SQRT($W$41*VLOOKUP(AD609,$P$34:$W$43,8))*(1-$U$27)*T605*VLOOKUP(AD609,P598:T607,5)</f>
        <v>1.5161891066264187E-3</v>
      </c>
      <c r="AE617" s="60">
        <f>SQRT($W$41*VLOOKUP(AE609,$P$34:$W$43,8))*(1-$V$27)*T605*VLOOKUP(AE609,P598:T607,5)</f>
        <v>9.0211335575081765E-4</v>
      </c>
      <c r="AF617" s="60">
        <f>SQRT($W$41*VLOOKUP(AF609,$P$34:$W$43,8))*(1-$W$27)*T605*VLOOKUP(AF609,P598:T607,5)</f>
        <v>8.4615504084143908E-3</v>
      </c>
      <c r="AG617" s="60">
        <f>SQRT($W$41*VLOOKUP(AG609,$P$34:$W$43,8))*(1-$X$27)*T605*VLOOKUP(AG609,P598:T607,5)</f>
        <v>5.0862801256154689E-3</v>
      </c>
      <c r="AH617" s="60">
        <f>SQRT($W$41*VLOOKUP(AH609,$P$34:$W$43,8))*(1-$Y$27)*T605*VLOOKUP(AH609,P598:T607,5)</f>
        <v>2.6577703083069692E-3</v>
      </c>
      <c r="AI617" s="87">
        <f>SQRT($W$41*VLOOKUP(AI609,$P$34:$W$43,8))*(1-$Z$27)*T605*VLOOKUP(AI609,P598:T607,5)</f>
        <v>4.1950744423929617E-3</v>
      </c>
      <c r="AJ617" s="89">
        <f>$X$41*T605</f>
        <v>2.9825228462923237E-6</v>
      </c>
      <c r="AK617" s="59" t="s">
        <v>582</v>
      </c>
      <c r="AL617" s="61">
        <f>AL613*AL614/6-AL615/2-AL613^3/27</f>
        <v>1.9456971300178455E-2</v>
      </c>
      <c r="AM617" s="61"/>
      <c r="AN617" s="66" t="s">
        <v>573</v>
      </c>
      <c r="AO617" s="61" t="e">
        <f>2*SQRT(AL618)*COS(AO616/3)-AL613/3</f>
        <v>#NUM!</v>
      </c>
      <c r="AP617" s="69" t="e">
        <f>AO617^3+AL613*AO617^2+AL614*AO617+AL615</f>
        <v>#NUM!</v>
      </c>
      <c r="AQ617" s="50"/>
      <c r="AR617" s="65"/>
      <c r="AS617" s="65"/>
      <c r="AT617" s="65"/>
      <c r="AU617" s="65"/>
      <c r="AV617" s="81"/>
      <c r="AW617" s="59">
        <v>8</v>
      </c>
      <c r="AX617" s="61">
        <f t="shared" si="86"/>
        <v>9.4229912225680806E-2</v>
      </c>
      <c r="AY617" s="61">
        <f>SUMPRODUCT(T598:T607,$BE$34:$BE$43)</f>
        <v>0.46666637063677763</v>
      </c>
      <c r="AZ617" s="68">
        <f>IF($AA$14,EXP((AX617/AL611)*(AU615-1)-LN(AU615-AL611)-AL610*(2*AY617/AL610-AX617/AL611)*LN((AU615+2.41421536*AL611)/(AU615-0.41421536*AL611))/(AL611*2.82842713)      ),1)</f>
        <v>0.62966481988848799</v>
      </c>
    </row>
    <row r="618" spans="16:52" x14ac:dyDescent="0.25">
      <c r="P618" s="78">
        <v>9</v>
      </c>
      <c r="Q618" s="60"/>
      <c r="R618" s="60"/>
      <c r="S618" s="60">
        <f>$Z$15*$BJ$42/AZ618</f>
        <v>5.5503225319862785E-2</v>
      </c>
      <c r="T618" s="61">
        <f>S618/S620</f>
        <v>5.5504618797886998E-2</v>
      </c>
      <c r="U618" s="62"/>
      <c r="V618" s="62" t="s">
        <v>592</v>
      </c>
      <c r="W618" s="60"/>
      <c r="X618" s="63"/>
      <c r="Y618" s="61"/>
      <c r="Z618" s="86">
        <f>SQRT($W$42*VLOOKUP(Z609,$P$34:$W$43,8))*(1-$Q$28)*T606*VLOOKUP(Z609,P598:T607,5)</f>
        <v>3.4135281607787556E-3</v>
      </c>
      <c r="AA618" s="60">
        <f>SQRT($W$42*VLOOKUP(AA609,$P$34:$W$43,8))*(1-$R$28)*T606*VLOOKUP(AA609,P598:T607,5)</f>
        <v>2.1968818292352221E-3</v>
      </c>
      <c r="AB618" s="60">
        <f>SQRT($W$42*VLOOKUP(AB609,$P$34:$W$43,8))*(1-$S$28)*T606*VLOOKUP(AB609,P598:T607,5)</f>
        <v>1.3411725673766416E-3</v>
      </c>
      <c r="AC618" s="60">
        <f>SQRT($W$42*VLOOKUP(AC609,$P$34:$W$43,8))*(1-$T$28)*T606*VLOOKUP(AC609,P598:T607,5)</f>
        <v>1.015759168562677E-3</v>
      </c>
      <c r="AD618" s="60">
        <f>SQRT($W$42*VLOOKUP(AD609,$P$34:$W$43,8))*(1-$U$28)*T606*VLOOKUP(AD609,P598:T607,5)</f>
        <v>9.5017394656377822E-4</v>
      </c>
      <c r="AE618" s="60">
        <f>SQRT($W$42*VLOOKUP(AE609,$P$34:$W$43,8))*(1-$V$28)*T606*VLOOKUP(AE609,P598:T607,5)</f>
        <v>5.5747701754973002E-4</v>
      </c>
      <c r="AF618" s="60">
        <f>SQRT($W$42*VLOOKUP(AF609,$P$34:$W$43,8))*(1-$W$28)*T606*VLOOKUP(AF609,P598:T607,5)</f>
        <v>3.9656003981799054E-3</v>
      </c>
      <c r="AG618" s="60">
        <f>SQRT($W$42*VLOOKUP(AG609,$P$34:$W$43,8))*(1-$X$28)*T606*VLOOKUP(AG609,P598:T607,5)</f>
        <v>2.6577703083069696E-3</v>
      </c>
      <c r="AH618" s="60">
        <f>SQRT($W$42*VLOOKUP(AH609,$P$34:$W$43,8))*(1-$Y$28)*T606*VLOOKUP(AH609,P598:T607,5)</f>
        <v>1.7046842833873057E-3</v>
      </c>
      <c r="AI618" s="87">
        <f>SQRT($W$42*VLOOKUP(AI609,$P$34:$W$43,8))*(1-$Z$28)*T606*VLOOKUP(AI609,P598:T607,5)</f>
        <v>2.5705237939321894E-3</v>
      </c>
      <c r="AJ618" s="89">
        <f>$X$42*T606</f>
        <v>1.4993386260453776E-6</v>
      </c>
      <c r="AK618" s="59" t="s">
        <v>558</v>
      </c>
      <c r="AL618" s="61">
        <f>AL613^2/9-AL614/3</f>
        <v>3.8922898851880973E-2</v>
      </c>
      <c r="AM618" s="61"/>
      <c r="AN618" s="66" t="s">
        <v>574</v>
      </c>
      <c r="AO618" s="61" t="e">
        <f>2*SQRT(AL618)*COS((AO616+2*PI())/3)-AL613/3</f>
        <v>#NUM!</v>
      </c>
      <c r="AP618" s="69" t="e">
        <f>AO618^3+AO618^2*AL613+AO618*AL614+AL615</f>
        <v>#NUM!</v>
      </c>
      <c r="AQ618" s="50"/>
      <c r="AR618" s="65"/>
      <c r="AS618" s="50"/>
      <c r="AT618" s="65"/>
      <c r="AU618" s="65"/>
      <c r="AV618" s="81"/>
      <c r="AW618" s="59">
        <v>9</v>
      </c>
      <c r="AX618" s="61">
        <f t="shared" si="86"/>
        <v>9.5418812217132221E-2</v>
      </c>
      <c r="AY618" s="61">
        <f>SUMPRODUCT(T598:T607,$BF$34:$BF$43)</f>
        <v>0.53195754700981634</v>
      </c>
      <c r="AZ618" s="68">
        <f>IF($AA$15,EXP((AX618/AL611)*(AU615-1)-LN(AU615-AL611)-AL610*(2*AY618/AL610-AX618/AL611)*LN((AU615+2.41421536*AL611)/(AU615-0.41421536*AL611))/(AL611*2.82842713)      ),1)</f>
        <v>0.54102454676132705</v>
      </c>
    </row>
    <row r="619" spans="16:52" x14ac:dyDescent="0.25">
      <c r="P619" s="78">
        <v>10</v>
      </c>
      <c r="Q619" s="60"/>
      <c r="R619" s="60"/>
      <c r="S619" s="60">
        <f>$Z$16*$BJ$43/AZ619</f>
        <v>8.8838044121130985E-2</v>
      </c>
      <c r="T619" s="61">
        <f>S619/S620</f>
        <v>8.8840274511553949E-2</v>
      </c>
      <c r="U619" s="62"/>
      <c r="V619" s="96">
        <f>ABS(S608-S620)</f>
        <v>2.2204460492503131E-16</v>
      </c>
      <c r="W619" s="60"/>
      <c r="X619" s="63"/>
      <c r="Y619" s="61"/>
      <c r="Z619" s="86">
        <f>SQRT($W$43*VLOOKUP(Z609,$P$34:$W$43,8))*(1-$Q$29)*T607*VLOOKUP(Z609,P598:T607,5)</f>
        <v>5.4985289690024459E-3</v>
      </c>
      <c r="AA619" s="60">
        <f>SQRT($W$43*VLOOKUP(AA609,$P$34:$W$43,8))*(1-$R$29)*T607*VLOOKUP(AA609,P598:T607,5)</f>
        <v>3.5815796407375798E-3</v>
      </c>
      <c r="AB619" s="60">
        <f>SQRT($W$43*VLOOKUP(AB609,$P$34:$W$43,8))*(1-$S$29)*T607*VLOOKUP(AB609,P598:T607,5)</f>
        <v>2.2170335481963743E-3</v>
      </c>
      <c r="AC619" s="60">
        <f>SQRT($W$43*VLOOKUP(AC609,$P$34:$W$43,8))*(1-$T$29)*T607*VLOOKUP(AC609,P598:T607,5)</f>
        <v>1.3904603227096884E-3</v>
      </c>
      <c r="AD619" s="60">
        <f>SQRT($W$43*VLOOKUP(AD609,$P$34:$W$43,8))*(1-$U$29)*T607*VLOOKUP(AD609,P598:T607,5)</f>
        <v>1.5040774911427427E-3</v>
      </c>
      <c r="AE619" s="60">
        <f>SQRT($W$43*VLOOKUP(AE609,$P$34:$W$43,8))*(1-$V$29)*T607*VLOOKUP(AE609,P598:T607,5)</f>
        <v>8.9714997254472767E-4</v>
      </c>
      <c r="AF619" s="60">
        <f>SQRT($W$43*VLOOKUP(AF609,$P$34:$W$43,8))*(1-$W$29)*T607*VLOOKUP(AF609,P598:T607,5)</f>
        <v>6.6414777587974951E-3</v>
      </c>
      <c r="AG619" s="60">
        <f>SQRT($W$43*VLOOKUP(AG609,$P$34:$W$43,8))*(1-$X$29)*T607*VLOOKUP(AG609,P598:T607,5)</f>
        <v>4.1950744423929617E-3</v>
      </c>
      <c r="AH619" s="60">
        <f>SQRT($W$43*VLOOKUP(AH609,$P$34:$W$43,8))*(1-$Y$29)*T607*VLOOKUP(AH609,P598:T607,5)</f>
        <v>2.5705237939321894E-3</v>
      </c>
      <c r="AI619" s="87">
        <f>SQRT($W$43*VLOOKUP(AI609,$P$34:$W$43,8))*(1-$Z$29)*T607*VLOOKUP(AI609,P598:T607,5)</f>
        <v>3.8761386137976654E-3</v>
      </c>
      <c r="AJ619" s="89">
        <f>$X$43*T607</f>
        <v>3.2226693653031377E-6</v>
      </c>
      <c r="AK619" s="59" t="s">
        <v>72</v>
      </c>
      <c r="AL619" s="63">
        <f>AL617^2-AL618^3</f>
        <v>3.1960584965648583E-4</v>
      </c>
      <c r="AM619" s="61"/>
      <c r="AN619" s="66" t="s">
        <v>575</v>
      </c>
      <c r="AO619" s="61" t="e">
        <f>2*SQRT(AL618)*COS((AO616+4*PI())/3)-AL613/3</f>
        <v>#NUM!</v>
      </c>
      <c r="AP619" s="69" t="e">
        <f>AO619^3+AO619^2*AL613+AL614*AO619+AL615</f>
        <v>#NUM!</v>
      </c>
      <c r="AQ619" s="50"/>
      <c r="AR619" s="65"/>
      <c r="AS619" s="50"/>
      <c r="AT619" s="65"/>
      <c r="AU619" s="65"/>
      <c r="AV619" s="81"/>
      <c r="AW619" s="59">
        <v>10</v>
      </c>
      <c r="AX619" s="61">
        <f t="shared" si="86"/>
        <v>0.12813543860615031</v>
      </c>
      <c r="AY619" s="61">
        <f>SUMPRODUCT(T598:T607,$BG$34:$BG$43)</f>
        <v>0.52807933080989145</v>
      </c>
      <c r="AZ619" s="68">
        <f>IF($AA$16,EXP((AX619/AL611)*(AU615-1)-LN(AU615-AL611)-AL610*(2*AY619/AL610-AX619/AL611)*LN((AU615+2.41421536*AL611)/(AU615-0.41421536*AL611))/(AL611*2.82842713)      ),1)</f>
        <v>0.58355083296297938</v>
      </c>
    </row>
    <row r="620" spans="16:52" x14ac:dyDescent="0.25">
      <c r="P620" s="79"/>
      <c r="Q620" s="71"/>
      <c r="R620" s="71"/>
      <c r="S620" s="94">
        <f>SUM(S610:S619)</f>
        <v>0.99997489437718168</v>
      </c>
      <c r="T620" s="72">
        <f>SUM(T610:T619)</f>
        <v>1</v>
      </c>
      <c r="U620" s="73"/>
      <c r="V620" s="73"/>
      <c r="W620" s="73"/>
      <c r="X620" s="73"/>
      <c r="Y620" s="73"/>
      <c r="Z620" s="70"/>
      <c r="AA620" s="73"/>
      <c r="AB620" s="73"/>
      <c r="AC620" s="73"/>
      <c r="AD620" s="73"/>
      <c r="AE620" s="73"/>
      <c r="AF620" s="73"/>
      <c r="AG620" s="73"/>
      <c r="AH620" s="73"/>
      <c r="AI620" s="88">
        <f>SUM(Z610:AI619)</f>
        <v>0.27651787661416505</v>
      </c>
      <c r="AJ620" s="91">
        <f>SUM(AJ610:AJ619)</f>
        <v>3.0752912319736453E-5</v>
      </c>
      <c r="AK620" s="70"/>
      <c r="AL620" s="73"/>
      <c r="AM620" s="74"/>
      <c r="AN620" s="75"/>
      <c r="AO620" s="74"/>
      <c r="AP620" s="74"/>
      <c r="AQ620" s="76"/>
      <c r="AR620" s="73"/>
      <c r="AS620" s="76"/>
      <c r="AT620" s="73"/>
      <c r="AU620" s="73"/>
      <c r="AV620" s="80"/>
      <c r="AW620" s="70"/>
      <c r="AX620" s="73"/>
      <c r="AY620" s="73"/>
      <c r="AZ620" s="80"/>
    </row>
    <row r="621" spans="16:52" x14ac:dyDescent="0.25">
      <c r="P621" s="92">
        <f>P609+1</f>
        <v>49</v>
      </c>
      <c r="Q621" s="55"/>
      <c r="R621" s="55"/>
      <c r="S621" s="55"/>
      <c r="T621" s="55" t="s">
        <v>560</v>
      </c>
      <c r="U621" s="56"/>
      <c r="V621" s="56"/>
      <c r="W621" s="57"/>
      <c r="X621" s="57"/>
      <c r="Y621" s="57"/>
      <c r="Z621" s="54">
        <v>1</v>
      </c>
      <c r="AA621" s="55">
        <v>2</v>
      </c>
      <c r="AB621" s="55">
        <v>3</v>
      </c>
      <c r="AC621" s="55">
        <v>4</v>
      </c>
      <c r="AD621" s="55">
        <v>5</v>
      </c>
      <c r="AE621" s="55">
        <v>6</v>
      </c>
      <c r="AF621" s="55">
        <v>7</v>
      </c>
      <c r="AG621" s="55">
        <v>8</v>
      </c>
      <c r="AH621" s="55">
        <v>9</v>
      </c>
      <c r="AI621" s="58">
        <v>10</v>
      </c>
      <c r="AJ621" s="90"/>
      <c r="AK621" s="54"/>
      <c r="AL621" s="55"/>
      <c r="AM621" s="55"/>
      <c r="AN621" s="55"/>
      <c r="AO621" s="55"/>
      <c r="AP621" s="55"/>
      <c r="AQ621" s="55"/>
      <c r="AR621" s="55"/>
      <c r="AS621" s="55"/>
      <c r="AT621" s="55"/>
      <c r="AU621" s="55"/>
      <c r="AV621" s="58"/>
      <c r="AW621" s="54"/>
      <c r="AX621" s="55" t="s">
        <v>565</v>
      </c>
      <c r="AY621" s="55" t="s">
        <v>577</v>
      </c>
      <c r="AZ621" s="58" t="s">
        <v>590</v>
      </c>
    </row>
    <row r="622" spans="16:52" x14ac:dyDescent="0.25">
      <c r="P622" s="78">
        <v>1</v>
      </c>
      <c r="Q622" s="60"/>
      <c r="R622" s="60"/>
      <c r="S622" s="60">
        <f>$Z$7*$BJ$34/AZ622</f>
        <v>0.19915684959312394</v>
      </c>
      <c r="T622" s="61">
        <f>S622/S632</f>
        <v>0.19916184967540165</v>
      </c>
      <c r="U622" s="62"/>
      <c r="V622" s="62"/>
      <c r="W622" s="60"/>
      <c r="X622" s="63"/>
      <c r="Y622" s="61"/>
      <c r="Z622" s="86">
        <f>SQRT($W$34*VLOOKUP(Z621,$P$34:$W$43,8))*(1-$Q$20)*T610*VLOOKUP(Z621,P610:T619,5)</f>
        <v>8.1465190158656973E-3</v>
      </c>
      <c r="AA622" s="60">
        <f>SQRT($W$34*VLOOKUP(AA621,$P$34:$W$43,8))*(1-$R$20)*T610*VLOOKUP(AA621,P610:T619,5)</f>
        <v>5.2525624534909042E-3</v>
      </c>
      <c r="AB622" s="60">
        <f>SQRT($W$34*VLOOKUP(AB621,$P$34:$W$43,8))*(1-$S$20)*T610*VLOOKUP(AB621,P610:T619,5)</f>
        <v>3.1690972601527705E-3</v>
      </c>
      <c r="AC622" s="60">
        <f>SQRT($W$34*VLOOKUP(AC621,$P$34:$W$43,8))*(1-$T$20)*T610*VLOOKUP(AC621,P610:T619,5)</f>
        <v>2.1909876952244693E-3</v>
      </c>
      <c r="AD622" s="60">
        <f>SQRT($W$34*VLOOKUP(AD621,$P$34:$W$43,8))*(1-$U$20)*T610*VLOOKUP(AD621,P610:T619,5)</f>
        <v>2.1246816906190405E-3</v>
      </c>
      <c r="AE622" s="60">
        <f>SQRT($W$34*VLOOKUP(AE621,$P$34:$W$43,8))*(1-$V$20)*T610*VLOOKUP(AE621,P610:T619,5)</f>
        <v>1.2707086901849961E-3</v>
      </c>
      <c r="AF622" s="60">
        <f>SQRT($W$34*VLOOKUP(AF621,$P$34:$W$43,8))*(1-$W$20)*T610*VLOOKUP(AF621,P610:T619,5)</f>
        <v>1.0202200380864748E-2</v>
      </c>
      <c r="AG622" s="60">
        <f>SQRT($W$34*VLOOKUP(AG621,$P$34:$W$43,8))*(1-$X$20)*T610*VLOOKUP(AG621,P610:T619,5)</f>
        <v>5.8454755867932652E-3</v>
      </c>
      <c r="AH622" s="60">
        <f>SQRT($W$34*VLOOKUP(AH621,$P$34:$W$43,8))*(1-$Y$20)*T610*VLOOKUP(AH621,P610:T619,5)</f>
        <v>3.4135281607787548E-3</v>
      </c>
      <c r="AI622" s="87">
        <f>SQRT($W$34*VLOOKUP(AI621,$P$34:$W$43,8))*(1-$Z$20)*T610*VLOOKUP(AI621,P610:T619,5)</f>
        <v>5.498528969002445E-3</v>
      </c>
      <c r="AJ622" s="89">
        <f>$X$34*T610</f>
        <v>5.3379038868554458E-6</v>
      </c>
      <c r="AK622" s="59" t="s">
        <v>69</v>
      </c>
      <c r="AL622" s="60">
        <f>$Q$44*AI632*100000/($T$3*$AE$9)^2</f>
        <v>0.40073949360934819</v>
      </c>
      <c r="AM622" s="65" t="s">
        <v>583</v>
      </c>
      <c r="AN622" s="66" t="s">
        <v>573</v>
      </c>
      <c r="AO622" s="61">
        <f>(AL629+SQRT(AL631))^(1/3)+(AL629-SQRT(AL631))^(1/3)-AL625/3</f>
        <v>0.74780442858811635</v>
      </c>
      <c r="AP622" s="63">
        <f>AO622^3+AL625*AO622^2+AL626*AO622+AL627</f>
        <v>0</v>
      </c>
      <c r="AQ622" s="65" t="s">
        <v>573</v>
      </c>
      <c r="AR622" s="61">
        <f>IF(AL631&gt;=0,AO622,AO629)</f>
        <v>0.74780442858811635</v>
      </c>
      <c r="AS622" s="61">
        <f>IF(AR622&lt;AR623,AR623,AR622)</f>
        <v>0.74780442858811635</v>
      </c>
      <c r="AT622" s="61">
        <f>AS622</f>
        <v>0.74780442858811635</v>
      </c>
      <c r="AU622" s="67">
        <f>IF(AT622&lt;AT623,AT623,AT622)</f>
        <v>0.74780442858811635</v>
      </c>
      <c r="AV622" s="81"/>
      <c r="AW622" s="59">
        <v>1</v>
      </c>
      <c r="AX622" s="61">
        <f>AX610</f>
        <v>9.4673405543509462E-2</v>
      </c>
      <c r="AY622" s="61">
        <f>SUMPRODUCT(T610:T619,$AX$34:$AX$43)</f>
        <v>0.34283521948928114</v>
      </c>
      <c r="AZ622" s="68">
        <f>IF($AA$7,EXP((AX622/AL623)*(AU627-1)-LN(AU627-AL623)-AL622*(2*AY622/AL622-AX622/AL623)*LN((AU627+2.41421536*AL623)/(AU627-0.41421536*AL623))/(AL623*2.82842713)      ),1)</f>
        <v>0.84423499280669911</v>
      </c>
    </row>
    <row r="623" spans="16:52" x14ac:dyDescent="0.25">
      <c r="P623" s="78">
        <v>2</v>
      </c>
      <c r="Q623" s="60"/>
      <c r="R623" s="60"/>
      <c r="S623" s="60">
        <f>$Z$8*$BJ$35/AZ623</f>
        <v>7.3921926708096677E-2</v>
      </c>
      <c r="T623" s="61">
        <f>S623/S632</f>
        <v>7.3923782610700192E-2</v>
      </c>
      <c r="U623" s="62"/>
      <c r="V623" s="62"/>
      <c r="W623" s="60"/>
      <c r="X623" s="63"/>
      <c r="Y623" s="61"/>
      <c r="Z623" s="86">
        <f>SQRT($W$35*VLOOKUP(Z621,$P$34:$W$43,8))*(1-$Q$21)*T611*VLOOKUP(Z621,P610:T619,5)</f>
        <v>5.2525624534909042E-3</v>
      </c>
      <c r="AA623" s="60">
        <f>SQRT($W$35*VLOOKUP(AA621,$P$34:$W$43,8))*(1-$R$21)*T611*VLOOKUP(AA621,P610:T619,5)</f>
        <v>3.3691083161022108E-3</v>
      </c>
      <c r="AB623" s="60">
        <f>SQRT($W$35*VLOOKUP(AB621,$P$34:$W$43,8))*(1-$S$21)*T611*VLOOKUP(AB621,P610:T619,5)</f>
        <v>2.0646769777879961E-3</v>
      </c>
      <c r="AC623" s="60">
        <f>SQRT($W$35*VLOOKUP(AC621,$P$34:$W$43,8))*(1-$T$21)*T611*VLOOKUP(AC621,P610:T619,5)</f>
        <v>1.2909062095098219E-3</v>
      </c>
      <c r="AD623" s="60">
        <f>SQRT($W$35*VLOOKUP(AD621,$P$34:$W$43,8))*(1-$U$21)*T611*VLOOKUP(AD621,P610:T619,5)</f>
        <v>1.4116535276611371E-3</v>
      </c>
      <c r="AE623" s="60">
        <f>SQRT($W$35*VLOOKUP(AE621,$P$34:$W$43,8))*(1-$V$21)*T611*VLOOKUP(AE621,P610:T619,5)</f>
        <v>8.2989301265913248E-4</v>
      </c>
      <c r="AF623" s="60">
        <f>SQRT($W$35*VLOOKUP(AF621,$P$34:$W$43,8))*(1-$W$21)*T611*VLOOKUP(AF621,P610:T619,5)</f>
        <v>6.4227893355569146E-3</v>
      </c>
      <c r="AG623" s="60">
        <f>SQRT($W$35*VLOOKUP(AG621,$P$34:$W$43,8))*(1-$X$21)*T611*VLOOKUP(AG621,P610:T619,5)</f>
        <v>3.5923386443577413E-3</v>
      </c>
      <c r="AH623" s="60">
        <f>SQRT($W$35*VLOOKUP(AH621,$P$34:$W$43,8))*(1-$Y$21)*T611*VLOOKUP(AH621,P610:T619,5)</f>
        <v>2.1968818292352212E-3</v>
      </c>
      <c r="AI623" s="87">
        <f>SQRT($W$35*VLOOKUP(AI621,$P$34:$W$43,8))*(1-$Z$21)*T611*VLOOKUP(AI621,P610:T619,5)</f>
        <v>3.5815796407375785E-3</v>
      </c>
      <c r="AJ623" s="89">
        <f>$X$35*T611</f>
        <v>2.9902240553849243E-6</v>
      </c>
      <c r="AK623" s="59" t="s">
        <v>65</v>
      </c>
      <c r="AL623" s="60">
        <f>AJ632*$Q$44*100000/($T$3*$AE$9)</f>
        <v>0.10862996784093619</v>
      </c>
      <c r="AM623" s="61"/>
      <c r="AN623" s="66" t="s">
        <v>574</v>
      </c>
      <c r="AO623" s="66" t="e">
        <f>1/0</f>
        <v>#DIV/0!</v>
      </c>
      <c r="AP623" s="61"/>
      <c r="AQ623" s="65" t="s">
        <v>574</v>
      </c>
      <c r="AR623" s="66">
        <f>IF(AL631&gt;=0,0,AO630)</f>
        <v>0</v>
      </c>
      <c r="AS623" s="61">
        <f>IF(AR622&lt;AR623,AR622,AR623)</f>
        <v>0</v>
      </c>
      <c r="AT623" s="61">
        <f>IF(AS623&lt;AS624,AS624,AS623)</f>
        <v>0</v>
      </c>
      <c r="AU623" s="67">
        <f>IF(AT622&lt;AT623,AT622,AT623)</f>
        <v>0</v>
      </c>
      <c r="AV623" s="81"/>
      <c r="AW623" s="59">
        <v>2</v>
      </c>
      <c r="AX623" s="61">
        <f t="shared" ref="AX623:AX631" si="87">AX611</f>
        <v>0.14288378647094405</v>
      </c>
      <c r="AY623" s="61">
        <f>SUMPRODUCT(T610:T619,$AY$34:$AY$43)</f>
        <v>0.58837651708642102</v>
      </c>
      <c r="AZ623" s="68">
        <f>IF($AA$8,EXP((AX623/AL623)*(AU627-1)-LN(AU627-AL623)-AL622*(2*AY623/AL622-AX623/AL623)*LN((AU627+2.41421536*AL623)/(AU627-0.41421536*AL623))/(AL623*2.82842713)      ),1)</f>
        <v>0.52152857782629369</v>
      </c>
    </row>
    <row r="624" spans="16:52" x14ac:dyDescent="0.25">
      <c r="P624" s="78">
        <v>3</v>
      </c>
      <c r="Q624" s="60"/>
      <c r="R624" s="60"/>
      <c r="S624" s="60">
        <f>$Z$9*$BJ$36/AZ624</f>
        <v>3.3102124264394808E-2</v>
      </c>
      <c r="T624" s="61">
        <f>S624/S632</f>
        <v>3.3102955334705607E-2</v>
      </c>
      <c r="U624" s="62"/>
      <c r="V624" s="62"/>
      <c r="W624" s="60"/>
      <c r="X624" s="63"/>
      <c r="Y624" s="61"/>
      <c r="Z624" s="86">
        <f>SQRT($W$36*VLOOKUP(Z621,$P$34:$W$43,8))*(1-$Q$22)*T612*VLOOKUP(Z621,P610:T619,5)</f>
        <v>3.16909726015277E-3</v>
      </c>
      <c r="AA624" s="60">
        <f>SQRT($W$36*VLOOKUP(AA621,$P$34:$W$43,8))*(1-$R$22)*T612*VLOOKUP(AA621,P610:T619,5)</f>
        <v>2.0646769777879961E-3</v>
      </c>
      <c r="AB624" s="60">
        <f>SQRT($W$36*VLOOKUP(AB621,$P$34:$W$43,8))*(1-$S$22)*T612*VLOOKUP(AB621,P610:T619,5)</f>
        <v>1.2680758464962312E-3</v>
      </c>
      <c r="AC624" s="60">
        <f>SQRT($W$36*VLOOKUP(AC621,$P$34:$W$43,8))*(1-$T$22)*T612*VLOOKUP(AC621,P610:T619,5)</f>
        <v>8.7318415444469861E-4</v>
      </c>
      <c r="AD624" s="60">
        <f>SQRT($W$36*VLOOKUP(AD621,$P$34:$W$43,8))*(1-$U$22)*T612*VLOOKUP(AD621,P610:T619,5)</f>
        <v>8.6699687389717596E-4</v>
      </c>
      <c r="AE624" s="60">
        <f>SQRT($W$36*VLOOKUP(AE621,$P$34:$W$43,8))*(1-$V$22)*T612*VLOOKUP(AE621,P610:T619,5)</f>
        <v>4.994416274572552E-4</v>
      </c>
      <c r="AF624" s="60">
        <f>SQRT($W$36*VLOOKUP(AF621,$P$34:$W$43,8))*(1-$W$22)*T612*VLOOKUP(AF621,P610:T619,5)</f>
        <v>3.8003852749464912E-3</v>
      </c>
      <c r="AG624" s="60">
        <f>SQRT($W$36*VLOOKUP(AG621,$P$34:$W$43,8))*(1-$X$22)*T612*VLOOKUP(AG621,P610:T619,5)</f>
        <v>2.2244737190104183E-3</v>
      </c>
      <c r="AH624" s="60">
        <f>SQRT($W$36*VLOOKUP(AH621,$P$34:$W$43,8))*(1-$Y$22)*T612*VLOOKUP(AH621,P610:T619,5)</f>
        <v>1.3411725673766407E-3</v>
      </c>
      <c r="AI624" s="87">
        <f>SQRT($W$36*VLOOKUP(AI621,$P$34:$W$43,8))*(1-$Z$22)*T612*VLOOKUP(AI621,P610:T619,5)</f>
        <v>2.217033548196373E-3</v>
      </c>
      <c r="AJ624" s="89">
        <f>$X$36*T612</f>
        <v>1.8651647845719436E-6</v>
      </c>
      <c r="AK624" s="82"/>
      <c r="AL624" s="65"/>
      <c r="AM624" s="61"/>
      <c r="AN624" s="66" t="s">
        <v>575</v>
      </c>
      <c r="AO624" s="66" t="e">
        <f>1/0</f>
        <v>#DIV/0!</v>
      </c>
      <c r="AP624" s="61"/>
      <c r="AQ624" s="65" t="s">
        <v>575</v>
      </c>
      <c r="AR624" s="66">
        <f>IF(AL631&gt;=0,0,AO631)</f>
        <v>0</v>
      </c>
      <c r="AS624" s="61">
        <f>AR624</f>
        <v>0</v>
      </c>
      <c r="AT624" s="61">
        <f>IF(AS623&lt;AS624,AS623,AS624)</f>
        <v>0</v>
      </c>
      <c r="AU624" s="67">
        <f>AT624</f>
        <v>0</v>
      </c>
      <c r="AV624" s="81"/>
      <c r="AW624" s="59">
        <v>3</v>
      </c>
      <c r="AX624" s="61">
        <f t="shared" si="87"/>
        <v>0.1990278447156619</v>
      </c>
      <c r="AY624" s="61">
        <f>SUMPRODUCT(T610:T619,$AZ$34:$AZ$43)</f>
        <v>0.80224162904041085</v>
      </c>
      <c r="AZ624" s="68">
        <f>IF($AA$9,EXP((AX624/AL623)*(AU627-1)-LN(AU627-AL623)-AL622*(2*AY624/AL622-AX624/AL623)*LN((AU627+2.41421536*AL623)/(AU627-0.41421536*AL623))/(AL623*2.82842713)      ),1)</f>
        <v>0.35283743303559834</v>
      </c>
    </row>
    <row r="625" spans="16:52" x14ac:dyDescent="0.25">
      <c r="P625" s="78">
        <v>4</v>
      </c>
      <c r="Q625" s="60"/>
      <c r="R625" s="60"/>
      <c r="S625" s="60">
        <f>$Z$10*$BJ$37/AZ625</f>
        <v>1.8033677980017364E-2</v>
      </c>
      <c r="T625" s="61">
        <f>S625/S632</f>
        <v>1.803413073810153E-2</v>
      </c>
      <c r="U625" s="62"/>
      <c r="V625" s="62"/>
      <c r="W625" s="60"/>
      <c r="X625" s="63"/>
      <c r="Y625" s="61"/>
      <c r="Z625" s="86">
        <f>SQRT($W$37*VLOOKUP(Z621,$P$34:$W$43,8))*(1-$Q$23)*T613*VLOOKUP(Z621,P610:T619,5)</f>
        <v>2.1909876952244697E-3</v>
      </c>
      <c r="AA625" s="60">
        <f>SQRT($W$37*VLOOKUP(AA621,$P$34:$W$43,8))*(1-$R$23)*T613*VLOOKUP(AA621,P610:T619,5)</f>
        <v>1.2909062095098219E-3</v>
      </c>
      <c r="AB625" s="60">
        <f>SQRT($W$37*VLOOKUP(AB621,$P$34:$W$43,8))*(1-$S$23)*T613*VLOOKUP(AB621,P610:T619,5)</f>
        <v>8.7318415444469872E-4</v>
      </c>
      <c r="AC625" s="60">
        <f>SQRT($W$37*VLOOKUP(AC621,$P$34:$W$43,8))*(1-$T$23)*T613*VLOOKUP(AC621,P610:T619,5)</f>
        <v>6.0525382827426573E-4</v>
      </c>
      <c r="AD625" s="60">
        <f>SQRT($W$37*VLOOKUP(AD621,$P$34:$W$43,8))*(1-$U$23)*T613*VLOOKUP(AD621,P610:T619,5)</f>
        <v>5.9458372556813247E-4</v>
      </c>
      <c r="AE625" s="60">
        <f>SQRT($W$37*VLOOKUP(AE621,$P$34:$W$43,8))*(1-$V$23)*T613*VLOOKUP(AE621,P610:T619,5)</f>
        <v>3.2828055403575236E-4</v>
      </c>
      <c r="AF625" s="60">
        <f>SQRT($W$37*VLOOKUP(AF621,$P$34:$W$43,8))*(1-$W$23)*T613*VLOOKUP(AF621,P610:T619,5)</f>
        <v>2.6404956442165309E-3</v>
      </c>
      <c r="AG625" s="60">
        <f>SQRT($W$37*VLOOKUP(AG621,$P$34:$W$43,8))*(1-$X$23)*T613*VLOOKUP(AG621,P610:T619,5)</f>
        <v>1.5206795537059399E-3</v>
      </c>
      <c r="AH625" s="60">
        <f>SQRT($W$37*VLOOKUP(AH621,$P$34:$W$43,8))*(1-$Y$23)*T613*VLOOKUP(AH621,P610:T619,5)</f>
        <v>1.0157591685626762E-3</v>
      </c>
      <c r="AI625" s="87">
        <f>SQRT($W$37*VLOOKUP(AI621,$P$34:$W$43,8))*(1-$Z$23)*T613*VLOOKUP(AI621,P610:T619,5)</f>
        <v>1.3904603227096876E-3</v>
      </c>
      <c r="AJ625" s="89">
        <f>$X$37*T613</f>
        <v>1.3054335112633446E-6</v>
      </c>
      <c r="AK625" s="59" t="s">
        <v>570</v>
      </c>
      <c r="AL625" s="60">
        <f>AL623-1</f>
        <v>-0.89137003215906385</v>
      </c>
      <c r="AM625" s="61"/>
      <c r="AN625" s="66"/>
      <c r="AO625" s="61"/>
      <c r="AP625" s="61"/>
      <c r="AQ625" s="50"/>
      <c r="AR625" s="65"/>
      <c r="AS625" s="65"/>
      <c r="AT625" s="65"/>
      <c r="AU625" s="65"/>
      <c r="AV625" s="81"/>
      <c r="AW625" s="59">
        <v>4</v>
      </c>
      <c r="AX625" s="61">
        <f t="shared" si="87"/>
        <v>0.25569541720662459</v>
      </c>
      <c r="AY625" s="61">
        <f>SUMPRODUCT(T610:T619,$BA$34:$BA$43)</f>
        <v>1.000538212554448</v>
      </c>
      <c r="AZ625" s="68">
        <f>IF($AA$10,EXP((AX625/AL623)*(AU627-1)-LN(AU627-AL623)-AL622*(2*AY625/AL622-AX625/AL623)*LN((AU627+2.41421536*AL623)/(AU627-0.41421536*AL623))/(AL623*2.82842713)      ),1)</f>
        <v>0.24791088876654585</v>
      </c>
    </row>
    <row r="626" spans="16:52" x14ac:dyDescent="0.25">
      <c r="P626" s="78">
        <v>5</v>
      </c>
      <c r="Q626" s="60"/>
      <c r="R626" s="60"/>
      <c r="S626" s="60">
        <f>$Z$11*$BJ$38/AZ626</f>
        <v>1.8327382759167003E-2</v>
      </c>
      <c r="T626" s="61">
        <f>S626/S632</f>
        <v>1.8327842891077698E-2</v>
      </c>
      <c r="U626" s="62"/>
      <c r="V626" s="62"/>
      <c r="W626" s="60"/>
      <c r="X626" s="63"/>
      <c r="Y626" s="61"/>
      <c r="Z626" s="86">
        <f>SQRT($W$38*VLOOKUP(Z621,$P$34:$W$43,8))*(1-$Q$24)*T614*VLOOKUP(Z621,P610:T619,5)</f>
        <v>2.1246816906190405E-3</v>
      </c>
      <c r="AA626" s="60">
        <f>SQRT($W$38*VLOOKUP(AA621,$P$34:$W$43,8))*(1-$R$24)*T614*VLOOKUP(AA621,P610:T619,5)</f>
        <v>1.4116535276611369E-3</v>
      </c>
      <c r="AB626" s="60">
        <f>SQRT($W$38*VLOOKUP(AB621,$P$34:$W$43,8))*(1-$S$24)*T614*VLOOKUP(AB621,P610:T619,5)</f>
        <v>8.6699687389717585E-4</v>
      </c>
      <c r="AC626" s="60">
        <f>SQRT($W$38*VLOOKUP(AC621,$P$34:$W$43,8))*(1-$T$24)*T614*VLOOKUP(AC621,P610:T619,5)</f>
        <v>5.9458372556813236E-4</v>
      </c>
      <c r="AD626" s="60">
        <f>SQRT($W$38*VLOOKUP(AD621,$P$34:$W$43,8))*(1-$U$24)*T614*VLOOKUP(AD621,P610:T619,5)</f>
        <v>5.8363472640257251E-4</v>
      </c>
      <c r="AE626" s="60">
        <f>SQRT($W$38*VLOOKUP(AE621,$P$34:$W$43,8))*(1-$V$24)*T614*VLOOKUP(AE621,P610:T619,5)</f>
        <v>3.4812559981228027E-4</v>
      </c>
      <c r="AF626" s="60">
        <f>SQRT($W$38*VLOOKUP(AF621,$P$34:$W$43,8))*(1-$W$24)*T614*VLOOKUP(AF621,P610:T619,5)</f>
        <v>2.5272405867486883E-3</v>
      </c>
      <c r="AG626" s="60">
        <f>SQRT($W$38*VLOOKUP(AG621,$P$34:$W$43,8))*(1-$X$24)*T614*VLOOKUP(AG621,P610:T619,5)</f>
        <v>1.5161891066264189E-3</v>
      </c>
      <c r="AH626" s="60">
        <f>SQRT($W$38*VLOOKUP(AH621,$P$34:$W$43,8))*(1-$Y$24)*T614*VLOOKUP(AH621,P610:T619,5)</f>
        <v>9.5017394656377789E-4</v>
      </c>
      <c r="AI626" s="87">
        <f>SQRT($W$38*VLOOKUP(AI621,$P$34:$W$43,8))*(1-$Z$24)*T614*VLOOKUP(AI621,P610:T619,5)</f>
        <v>1.5040774911427421E-3</v>
      </c>
      <c r="AJ626" s="89">
        <f>$X$38*T614</f>
        <v>1.3263953863546496E-6</v>
      </c>
      <c r="AK626" s="59" t="s">
        <v>571</v>
      </c>
      <c r="AL626" s="60">
        <f>AL622-3*AL623*AL623-2*AL623</f>
        <v>0.1480781481881073</v>
      </c>
      <c r="AM626" s="61" t="s">
        <v>584</v>
      </c>
      <c r="AN626" s="66" t="s">
        <v>585</v>
      </c>
      <c r="AO626" s="61">
        <f>AL629^2/AL630^3</f>
        <v>6.4199987518780706</v>
      </c>
      <c r="AP626" s="61"/>
      <c r="AQ626" s="50"/>
      <c r="AR626" s="65"/>
      <c r="AS626" s="65"/>
      <c r="AT626" s="65"/>
      <c r="AU626" s="65"/>
      <c r="AV626" s="81"/>
      <c r="AW626" s="59">
        <v>5</v>
      </c>
      <c r="AX626" s="61">
        <f t="shared" si="87"/>
        <v>0.25563778751671645</v>
      </c>
      <c r="AY626" s="61">
        <f>SUMPRODUCT(T610:T619,$BB$34:$BB$43)</f>
        <v>0.98266697900620792</v>
      </c>
      <c r="AZ626" s="68">
        <f>IF($AA$11,EXP((AX626/AL623)*(AU627-1)-LN(AU627-AL623)-AL622*(2*AY626/AL622-AX626/AL623)*LN((AU627+2.41421536*AL623)/(AU627-0.41421536*AL623))/(AL623*2.82842713)      ),1)</f>
        <v>0.25856387567650529</v>
      </c>
    </row>
    <row r="627" spans="16:52" x14ac:dyDescent="0.25">
      <c r="P627" s="78">
        <v>6</v>
      </c>
      <c r="Q627" s="60"/>
      <c r="R627" s="60"/>
      <c r="S627" s="60">
        <f>$Z$12*$BJ$39/AZ627</f>
        <v>8.6700383275830854E-3</v>
      </c>
      <c r="T627" s="61">
        <f>S627/S632</f>
        <v>8.6702559997599519E-3</v>
      </c>
      <c r="U627" s="62"/>
      <c r="V627" s="62"/>
      <c r="W627" s="60"/>
      <c r="X627" s="63"/>
      <c r="Y627" s="61"/>
      <c r="Z627" s="86">
        <f>SQRT($W$39*VLOOKUP(Z621,$P$34:$W$43,8))*(1-$Q$25)*T615*VLOOKUP(Z621,P610:T619,5)</f>
        <v>1.2707086901849963E-3</v>
      </c>
      <c r="AA627" s="60">
        <f>SQRT($W$39*VLOOKUP(AA621,$P$34:$W$43,8))*(1-$R$25)*T615*VLOOKUP(AA621,P610:T619,5)</f>
        <v>8.2989301265913259E-4</v>
      </c>
      <c r="AB627" s="60">
        <f>SQRT($W$39*VLOOKUP(AB621,$P$34:$W$43,8))*(1-$S$25)*T615*VLOOKUP(AB621,P610:T619,5)</f>
        <v>4.994416274572552E-4</v>
      </c>
      <c r="AC627" s="60">
        <f>SQRT($W$39*VLOOKUP(AC621,$P$34:$W$43,8))*(1-$T$25)*T615*VLOOKUP(AC621,P610:T619,5)</f>
        <v>3.2828055403575241E-4</v>
      </c>
      <c r="AD627" s="60">
        <f>SQRT($W$39*VLOOKUP(AD621,$P$34:$W$43,8))*(1-$U$25)*T615*VLOOKUP(AD621,P610:T619,5)</f>
        <v>3.4812559981228027E-4</v>
      </c>
      <c r="AE627" s="60">
        <f>SQRT($W$39*VLOOKUP(AE621,$P$34:$W$43,8))*(1-$V$25)*T615*VLOOKUP(AE621,P610:T619,5)</f>
        <v>2.0764945566495639E-4</v>
      </c>
      <c r="AF627" s="60">
        <f>SQRT($W$39*VLOOKUP(AF621,$P$34:$W$43,8))*(1-$W$25)*T615*VLOOKUP(AF621,P610:T619,5)</f>
        <v>1.6642917050015524E-3</v>
      </c>
      <c r="AG627" s="60">
        <f>SQRT($W$39*VLOOKUP(AG621,$P$34:$W$43,8))*(1-$X$25)*T615*VLOOKUP(AG621,P610:T619,5)</f>
        <v>9.02113355750817E-4</v>
      </c>
      <c r="AH627" s="60">
        <f>SQRT($W$39*VLOOKUP(AH621,$P$34:$W$43,8))*(1-$Y$25)*T615*VLOOKUP(AH621,P610:T619,5)</f>
        <v>5.5747701754972926E-4</v>
      </c>
      <c r="AI627" s="87">
        <f>SQRT($W$39*VLOOKUP(AI621,$P$34:$W$43,8))*(1-$Z$25)*T615*VLOOKUP(AI621,P610:T619,5)</f>
        <v>8.9714997254472647E-4</v>
      </c>
      <c r="AJ627" s="89">
        <f>$X$39*T615</f>
        <v>7.8057265080740301E-7</v>
      </c>
      <c r="AK627" s="59" t="s">
        <v>572</v>
      </c>
      <c r="AL627" s="60">
        <f>-1*AL622*AL623+AL623^2+AL623^3</f>
        <v>-3.044996372308325E-2</v>
      </c>
      <c r="AM627" s="61"/>
      <c r="AN627" s="66" t="s">
        <v>586</v>
      </c>
      <c r="AO627" s="61" t="e">
        <f>SQRT(1-AO626)/SQRT(AO626)*AL629/ABS(AL629)</f>
        <v>#NUM!</v>
      </c>
      <c r="AP627" s="61"/>
      <c r="AQ627" s="50"/>
      <c r="AR627" s="65"/>
      <c r="AS627" s="65"/>
      <c r="AT627" s="65" t="s">
        <v>589</v>
      </c>
      <c r="AU627" s="61">
        <f>AU622</f>
        <v>0.74780442858811635</v>
      </c>
      <c r="AV627" s="81"/>
      <c r="AW627" s="59">
        <v>6</v>
      </c>
      <c r="AX627" s="61">
        <f t="shared" si="87"/>
        <v>0.31801295394703216</v>
      </c>
      <c r="AY627" s="61">
        <f>SUMPRODUCT(T610:T619,$BC$34:$BC$43)</f>
        <v>1.2544844652441474</v>
      </c>
      <c r="AZ627" s="68">
        <f>IF($AA$12,EXP((AX627/AL623)*(AU627-1)-LN(AU627-AL623)-AL622*(2*AY627/AL622-AX627/AL623)*LN((AU627+2.41421536*AL623)/(AU627-0.41421536*AL623))/(AL623*2.82842713)      ),1)</f>
        <v>0.1545069641075841</v>
      </c>
    </row>
    <row r="628" spans="16:52" x14ac:dyDescent="0.25">
      <c r="P628" s="78">
        <v>7</v>
      </c>
      <c r="Q628" s="60"/>
      <c r="R628" s="60"/>
      <c r="S628" s="60">
        <f>$Z$13*$BJ$40/AZ628</f>
        <v>0.39262016141619976</v>
      </c>
      <c r="T628" s="61">
        <f>S628/S632</f>
        <v>0.39263001863735481</v>
      </c>
      <c r="U628" s="62"/>
      <c r="V628" s="62"/>
      <c r="W628" s="60"/>
      <c r="X628" s="63"/>
      <c r="Y628" s="61"/>
      <c r="Z628" s="86">
        <f>SQRT($W$40*VLOOKUP(Z621,$P$34:$W$43,8))*(1-$Q$26)*T616*VLOOKUP(Z621,P610:T619,5)</f>
        <v>1.0202200380864748E-2</v>
      </c>
      <c r="AA628" s="60">
        <f>SQRT($W$40*VLOOKUP(AA621,$P$34:$W$43,8))*(1-$R$26)*T616*VLOOKUP(AA621,P610:T619,5)</f>
        <v>6.4227893355569155E-3</v>
      </c>
      <c r="AB628" s="60">
        <f>SQRT($W$40*VLOOKUP(AB621,$P$34:$W$43,8))*(1-$S$26)*T616*VLOOKUP(AB621,P610:T619,5)</f>
        <v>3.8003852749464917E-3</v>
      </c>
      <c r="AC628" s="60">
        <f>SQRT($W$40*VLOOKUP(AC621,$P$34:$W$43,8))*(1-$T$26)*T616*VLOOKUP(AC621,P610:T619,5)</f>
        <v>2.6404956442165305E-3</v>
      </c>
      <c r="AD628" s="60">
        <f>SQRT($W$40*VLOOKUP(AD621,$P$34:$W$43,8))*(1-$U$26)*T616*VLOOKUP(AD621,P610:T619,5)</f>
        <v>2.5272405867486883E-3</v>
      </c>
      <c r="AE628" s="60">
        <f>SQRT($W$40*VLOOKUP(AE621,$P$34:$W$43,8))*(1-$V$26)*T616*VLOOKUP(AE621,P610:T619,5)</f>
        <v>1.6642917050015524E-3</v>
      </c>
      <c r="AF628" s="60">
        <f>SQRT($W$40*VLOOKUP(AF621,$P$34:$W$43,8))*(1-$W$26)*T616*VLOOKUP(AF621,P610:T619,5)</f>
        <v>1.3609987021540036E-2</v>
      </c>
      <c r="AG628" s="60">
        <f>SQRT($W$40*VLOOKUP(AG621,$P$34:$W$43,8))*(1-$X$26)*T616*VLOOKUP(AG621,P610:T619,5)</f>
        <v>8.4615504084143943E-3</v>
      </c>
      <c r="AH628" s="60">
        <f>SQRT($W$40*VLOOKUP(AH621,$P$34:$W$43,8))*(1-$Y$26)*T616*VLOOKUP(AH621,P610:T619,5)</f>
        <v>3.9656003981799054E-3</v>
      </c>
      <c r="AI628" s="87">
        <f>SQRT($W$40*VLOOKUP(AI621,$P$34:$W$43,8))*(1-$Z$26)*T616*VLOOKUP(AI621,P610:T619,5)</f>
        <v>6.6414777587974943E-3</v>
      </c>
      <c r="AJ628" s="89">
        <f>$X$40*T616</f>
        <v>9.4426872068579069E-6</v>
      </c>
      <c r="AK628" s="82"/>
      <c r="AL628" s="65"/>
      <c r="AM628" s="61"/>
      <c r="AN628" s="66" t="s">
        <v>587</v>
      </c>
      <c r="AO628" s="61" t="e">
        <f>IF(ATAN(AO627)&lt;0,ATAN(AO627)+PI(),ATAN(AO627))</f>
        <v>#NUM!</v>
      </c>
      <c r="AP628" s="61"/>
      <c r="AQ628" s="50"/>
      <c r="AR628" s="65"/>
      <c r="AS628" s="65"/>
      <c r="AT628" s="65"/>
      <c r="AU628" s="65"/>
      <c r="AV628" s="81"/>
      <c r="AW628" s="59">
        <v>7</v>
      </c>
      <c r="AX628" s="61">
        <f t="shared" si="87"/>
        <v>8.4952370925032716E-2</v>
      </c>
      <c r="AY628" s="61">
        <f>SUMPRODUCT(T610:T619,$BD$34:$BD$43)</f>
        <v>0.22122964426611674</v>
      </c>
      <c r="AZ628" s="68">
        <f>IF($AA$13,EXP((AX628/AL623)*(AU627-1)-LN(AU627-AL623)-AL622*(2*AY628/AL622-AX628/AL623)*LN((AU627+2.41421536*AL623)/(AU627-0.41421536*AL623))/(AL623*2.82842713)      ),1)</f>
        <v>1.1029635903067738</v>
      </c>
    </row>
    <row r="629" spans="16:52" x14ac:dyDescent="0.25">
      <c r="P629" s="78">
        <v>8</v>
      </c>
      <c r="Q629" s="60"/>
      <c r="R629" s="60"/>
      <c r="S629" s="60">
        <f>$Z$14*$BJ$41/AZ629</f>
        <v>0.11180146388760531</v>
      </c>
      <c r="T629" s="61">
        <f>S629/S632</f>
        <v>0.11180427080345758</v>
      </c>
      <c r="U629" s="62"/>
      <c r="V629" s="62"/>
      <c r="W629" s="60"/>
      <c r="X629" s="63"/>
      <c r="Y629" s="61"/>
      <c r="Z629" s="86">
        <f>SQRT($W$41*VLOOKUP(Z621,$P$34:$W$43,8))*(1-$Q$27)*T617*VLOOKUP(Z621,P610:T619,5)</f>
        <v>5.8454755867932652E-3</v>
      </c>
      <c r="AA629" s="60">
        <f>SQRT($W$41*VLOOKUP(AA621,$P$34:$W$43,8))*(1-$R$27)*T617*VLOOKUP(AA621,P610:T619,5)</f>
        <v>3.5923386443577413E-3</v>
      </c>
      <c r="AB629" s="60">
        <f>SQRT($W$41*VLOOKUP(AB621,$P$34:$W$43,8))*(1-$S$27)*T617*VLOOKUP(AB621,P610:T619,5)</f>
        <v>2.2244737190104187E-3</v>
      </c>
      <c r="AC629" s="60">
        <f>SQRT($W$41*VLOOKUP(AC621,$P$34:$W$43,8))*(1-$T$27)*T617*VLOOKUP(AC621,P610:T619,5)</f>
        <v>1.5206795537059399E-3</v>
      </c>
      <c r="AD629" s="60">
        <f>SQRT($W$41*VLOOKUP(AD621,$P$34:$W$43,8))*(1-$U$27)*T617*VLOOKUP(AD621,P610:T619,5)</f>
        <v>1.5161891066264189E-3</v>
      </c>
      <c r="AE629" s="60">
        <f>SQRT($W$41*VLOOKUP(AE621,$P$34:$W$43,8))*(1-$V$27)*T617*VLOOKUP(AE621,P610:T619,5)</f>
        <v>9.0211335575081689E-4</v>
      </c>
      <c r="AF629" s="60">
        <f>SQRT($W$41*VLOOKUP(AF621,$P$34:$W$43,8))*(1-$W$27)*T617*VLOOKUP(AF621,P610:T619,5)</f>
        <v>8.4615504084143943E-3</v>
      </c>
      <c r="AG629" s="60">
        <f>SQRT($W$41*VLOOKUP(AG621,$P$34:$W$43,8))*(1-$X$27)*T617*VLOOKUP(AG621,P610:T619,5)</f>
        <v>5.0862801256154697E-3</v>
      </c>
      <c r="AH629" s="60">
        <f>SQRT($W$41*VLOOKUP(AH621,$P$34:$W$43,8))*(1-$Y$27)*T617*VLOOKUP(AH621,P610:T619,5)</f>
        <v>2.6577703083069688E-3</v>
      </c>
      <c r="AI629" s="87">
        <f>SQRT($W$41*VLOOKUP(AI621,$P$34:$W$43,8))*(1-$Z$27)*T617*VLOOKUP(AI621,P610:T619,5)</f>
        <v>4.1950744423929608E-3</v>
      </c>
      <c r="AJ629" s="89">
        <f>$X$41*T617</f>
        <v>2.9825228462923241E-6</v>
      </c>
      <c r="AK629" s="59" t="s">
        <v>582</v>
      </c>
      <c r="AL629" s="61">
        <f>AL625*AL626/6-AL627/2-AL625^3/27</f>
        <v>1.9456971300178452E-2</v>
      </c>
      <c r="AM629" s="61"/>
      <c r="AN629" s="66" t="s">
        <v>573</v>
      </c>
      <c r="AO629" s="61" t="e">
        <f>2*SQRT(AL630)*COS(AO628/3)-AL625/3</f>
        <v>#NUM!</v>
      </c>
      <c r="AP629" s="69" t="e">
        <f>AO629^3+AL625*AO629^2+AL626*AO629+AL627</f>
        <v>#NUM!</v>
      </c>
      <c r="AQ629" s="50"/>
      <c r="AR629" s="65"/>
      <c r="AS629" s="65"/>
      <c r="AT629" s="65"/>
      <c r="AU629" s="65"/>
      <c r="AV629" s="81"/>
      <c r="AW629" s="59">
        <v>8</v>
      </c>
      <c r="AX629" s="61">
        <f t="shared" si="87"/>
        <v>9.4229912225680806E-2</v>
      </c>
      <c r="AY629" s="61">
        <f>SUMPRODUCT(T610:T619,$BE$34:$BE$43)</f>
        <v>0.46666637063677763</v>
      </c>
      <c r="AZ629" s="68">
        <f>IF($AA$14,EXP((AX629/AL623)*(AU627-1)-LN(AU627-AL623)-AL622*(2*AY629/AL622-AX629/AL623)*LN((AU627+2.41421536*AL623)/(AU627-0.41421536*AL623))/(AL623*2.82842713)      ),1)</f>
        <v>0.62966481988848799</v>
      </c>
    </row>
    <row r="630" spans="16:52" x14ac:dyDescent="0.25">
      <c r="P630" s="78">
        <v>9</v>
      </c>
      <c r="Q630" s="60"/>
      <c r="R630" s="60"/>
      <c r="S630" s="60">
        <f>$Z$15*$BJ$42/AZ630</f>
        <v>5.5503225319862799E-2</v>
      </c>
      <c r="T630" s="61">
        <f>S630/S632</f>
        <v>5.5504618797887005E-2</v>
      </c>
      <c r="U630" s="62"/>
      <c r="V630" s="62" t="s">
        <v>592</v>
      </c>
      <c r="W630" s="60"/>
      <c r="X630" s="63"/>
      <c r="Y630" s="61"/>
      <c r="Z630" s="86">
        <f>SQRT($W$42*VLOOKUP(Z621,$P$34:$W$43,8))*(1-$Q$28)*T618*VLOOKUP(Z621,P610:T619,5)</f>
        <v>3.4135281607787548E-3</v>
      </c>
      <c r="AA630" s="60">
        <f>SQRT($W$42*VLOOKUP(AA621,$P$34:$W$43,8))*(1-$R$28)*T618*VLOOKUP(AA621,P610:T619,5)</f>
        <v>2.1968818292352212E-3</v>
      </c>
      <c r="AB630" s="60">
        <f>SQRT($W$42*VLOOKUP(AB621,$P$34:$W$43,8))*(1-$S$28)*T618*VLOOKUP(AB621,P610:T619,5)</f>
        <v>1.3411725673766407E-3</v>
      </c>
      <c r="AC630" s="60">
        <f>SQRT($W$42*VLOOKUP(AC621,$P$34:$W$43,8))*(1-$T$28)*T618*VLOOKUP(AC621,P610:T619,5)</f>
        <v>1.0157591685626762E-3</v>
      </c>
      <c r="AD630" s="60">
        <f>SQRT($W$42*VLOOKUP(AD621,$P$34:$W$43,8))*(1-$U$28)*T618*VLOOKUP(AD621,P610:T619,5)</f>
        <v>9.5017394656377778E-4</v>
      </c>
      <c r="AE630" s="60">
        <f>SQRT($W$42*VLOOKUP(AE621,$P$34:$W$43,8))*(1-$V$28)*T618*VLOOKUP(AE621,P610:T619,5)</f>
        <v>5.5747701754972926E-4</v>
      </c>
      <c r="AF630" s="60">
        <f>SQRT($W$42*VLOOKUP(AF621,$P$34:$W$43,8))*(1-$W$28)*T618*VLOOKUP(AF621,P610:T619,5)</f>
        <v>3.9656003981799054E-3</v>
      </c>
      <c r="AG630" s="60">
        <f>SQRT($W$42*VLOOKUP(AG621,$P$34:$W$43,8))*(1-$X$28)*T618*VLOOKUP(AG621,P610:T619,5)</f>
        <v>2.6577703083069688E-3</v>
      </c>
      <c r="AH630" s="60">
        <f>SQRT($W$42*VLOOKUP(AH621,$P$34:$W$43,8))*(1-$Y$28)*T618*VLOOKUP(AH621,P610:T619,5)</f>
        <v>1.7046842833873044E-3</v>
      </c>
      <c r="AI630" s="87">
        <f>SQRT($W$42*VLOOKUP(AI621,$P$34:$W$43,8))*(1-$Z$28)*T618*VLOOKUP(AI621,P610:T619,5)</f>
        <v>2.5705237939321877E-3</v>
      </c>
      <c r="AJ630" s="89">
        <f>$X$42*T618</f>
        <v>1.4993386260453772E-6</v>
      </c>
      <c r="AK630" s="59" t="s">
        <v>558</v>
      </c>
      <c r="AL630" s="61">
        <f>AL625^2/9-AL626/3</f>
        <v>3.8922898851880952E-2</v>
      </c>
      <c r="AM630" s="61"/>
      <c r="AN630" s="66" t="s">
        <v>574</v>
      </c>
      <c r="AO630" s="61" t="e">
        <f>2*SQRT(AL630)*COS((AO628+2*PI())/3)-AL625/3</f>
        <v>#NUM!</v>
      </c>
      <c r="AP630" s="69" t="e">
        <f>AO630^3+AO630^2*AL625+AO630*AL626+AL627</f>
        <v>#NUM!</v>
      </c>
      <c r="AQ630" s="50"/>
      <c r="AR630" s="65"/>
      <c r="AS630" s="50"/>
      <c r="AT630" s="65"/>
      <c r="AU630" s="65"/>
      <c r="AV630" s="81"/>
      <c r="AW630" s="59">
        <v>9</v>
      </c>
      <c r="AX630" s="61">
        <f t="shared" si="87"/>
        <v>9.5418812217132221E-2</v>
      </c>
      <c r="AY630" s="61">
        <f>SUMPRODUCT(T610:T619,$BF$34:$BF$43)</f>
        <v>0.53195754700981634</v>
      </c>
      <c r="AZ630" s="68">
        <f>IF($AA$15,EXP((AX630/AL623)*(AU627-1)-LN(AU627-AL623)-AL622*(2*AY630/AL622-AX630/AL623)*LN((AU627+2.41421536*AL623)/(AU627-0.41421536*AL623))/(AL623*2.82842713)      ),1)</f>
        <v>0.54102454676132694</v>
      </c>
    </row>
    <row r="631" spans="16:52" x14ac:dyDescent="0.25">
      <c r="P631" s="78">
        <v>10</v>
      </c>
      <c r="Q631" s="60"/>
      <c r="R631" s="60"/>
      <c r="S631" s="60">
        <f>$Z$16*$BJ$43/AZ631</f>
        <v>8.8838044121130999E-2</v>
      </c>
      <c r="T631" s="61">
        <f>S631/S632</f>
        <v>8.8840274511553949E-2</v>
      </c>
      <c r="U631" s="62"/>
      <c r="V631" s="96">
        <f>ABS(S620-S632)</f>
        <v>1.1102230246251565E-16</v>
      </c>
      <c r="W631" s="60"/>
      <c r="X631" s="63"/>
      <c r="Y631" s="61"/>
      <c r="Z631" s="86">
        <f>SQRT($W$43*VLOOKUP(Z621,$P$34:$W$43,8))*(1-$Q$29)*T619*VLOOKUP(Z621,P610:T619,5)</f>
        <v>5.498528969002445E-3</v>
      </c>
      <c r="AA631" s="60">
        <f>SQRT($W$43*VLOOKUP(AA621,$P$34:$W$43,8))*(1-$R$29)*T619*VLOOKUP(AA621,P610:T619,5)</f>
        <v>3.5815796407375785E-3</v>
      </c>
      <c r="AB631" s="60">
        <f>SQRT($W$43*VLOOKUP(AB621,$P$34:$W$43,8))*(1-$S$29)*T619*VLOOKUP(AB621,P610:T619,5)</f>
        <v>2.217033548196373E-3</v>
      </c>
      <c r="AC631" s="60">
        <f>SQRT($W$43*VLOOKUP(AC621,$P$34:$W$43,8))*(1-$T$29)*T619*VLOOKUP(AC621,P610:T619,5)</f>
        <v>1.3904603227096874E-3</v>
      </c>
      <c r="AD631" s="60">
        <f>SQRT($W$43*VLOOKUP(AD621,$P$34:$W$43,8))*(1-$U$29)*T619*VLOOKUP(AD621,P610:T619,5)</f>
        <v>1.5040774911427423E-3</v>
      </c>
      <c r="AE631" s="60">
        <f>SQRT($W$43*VLOOKUP(AE621,$P$34:$W$43,8))*(1-$V$29)*T619*VLOOKUP(AE621,P610:T619,5)</f>
        <v>8.9714997254472647E-4</v>
      </c>
      <c r="AF631" s="60">
        <f>SQRT($W$43*VLOOKUP(AF621,$P$34:$W$43,8))*(1-$W$29)*T619*VLOOKUP(AF621,P610:T619,5)</f>
        <v>6.6414777587974943E-3</v>
      </c>
      <c r="AG631" s="60">
        <f>SQRT($W$43*VLOOKUP(AG621,$P$34:$W$43,8))*(1-$X$29)*T619*VLOOKUP(AG621,P610:T619,5)</f>
        <v>4.1950744423929608E-3</v>
      </c>
      <c r="AH631" s="60">
        <f>SQRT($W$43*VLOOKUP(AH621,$P$34:$W$43,8))*(1-$Y$29)*T619*VLOOKUP(AH621,P610:T619,5)</f>
        <v>2.5705237939321877E-3</v>
      </c>
      <c r="AI631" s="87">
        <f>SQRT($W$43*VLOOKUP(AI621,$P$34:$W$43,8))*(1-$Z$29)*T619*VLOOKUP(AI621,P610:T619,5)</f>
        <v>3.8761386137976628E-3</v>
      </c>
      <c r="AJ631" s="89">
        <f>$X$43*T619</f>
        <v>3.2226693653031368E-6</v>
      </c>
      <c r="AK631" s="59" t="s">
        <v>72</v>
      </c>
      <c r="AL631" s="63">
        <f>AL629^2-AL630^3</f>
        <v>3.1960584965648583E-4</v>
      </c>
      <c r="AM631" s="61"/>
      <c r="AN631" s="66" t="s">
        <v>575</v>
      </c>
      <c r="AO631" s="61" t="e">
        <f>2*SQRT(AL630)*COS((AO628+4*PI())/3)-AL625/3</f>
        <v>#NUM!</v>
      </c>
      <c r="AP631" s="69" t="e">
        <f>AO631^3+AO631^2*AL625+AL626*AO631+AL627</f>
        <v>#NUM!</v>
      </c>
      <c r="AQ631" s="50"/>
      <c r="AR631" s="65"/>
      <c r="AS631" s="50"/>
      <c r="AT631" s="65"/>
      <c r="AU631" s="65"/>
      <c r="AV631" s="81"/>
      <c r="AW631" s="59">
        <v>10</v>
      </c>
      <c r="AX631" s="61">
        <f t="shared" si="87"/>
        <v>0.12813543860615031</v>
      </c>
      <c r="AY631" s="61">
        <f>SUMPRODUCT(T610:T619,$BG$34:$BG$43)</f>
        <v>0.52807933080989145</v>
      </c>
      <c r="AZ631" s="68">
        <f>IF($AA$16,EXP((AX631/AL623)*(AU627-1)-LN(AU627-AL623)-AL622*(2*AY631/AL622-AX631/AL623)*LN((AU627+2.41421536*AL623)/(AU627-0.41421536*AL623))/(AL623*2.82842713)      ),1)</f>
        <v>0.58355083296297927</v>
      </c>
    </row>
    <row r="632" spans="16:52" x14ac:dyDescent="0.25">
      <c r="P632" s="79"/>
      <c r="Q632" s="71"/>
      <c r="R632" s="71"/>
      <c r="S632" s="94">
        <f>SUM(S622:S631)</f>
        <v>0.99997489437718179</v>
      </c>
      <c r="T632" s="72">
        <f>SUM(T622:T631)</f>
        <v>1</v>
      </c>
      <c r="U632" s="73"/>
      <c r="V632" s="73"/>
      <c r="W632" s="73"/>
      <c r="X632" s="73"/>
      <c r="Y632" s="73"/>
      <c r="Z632" s="70"/>
      <c r="AA632" s="73"/>
      <c r="AB632" s="73"/>
      <c r="AC632" s="73"/>
      <c r="AD632" s="73"/>
      <c r="AE632" s="73"/>
      <c r="AF632" s="73"/>
      <c r="AG632" s="73"/>
      <c r="AH632" s="73"/>
      <c r="AI632" s="88">
        <f>SUM(Z622:AI631)</f>
        <v>0.2765178766141651</v>
      </c>
      <c r="AJ632" s="91">
        <f>SUM(AJ622:AJ631)</f>
        <v>3.0752912319736453E-5</v>
      </c>
      <c r="AK632" s="70"/>
      <c r="AL632" s="73"/>
      <c r="AM632" s="74"/>
      <c r="AN632" s="75"/>
      <c r="AO632" s="74"/>
      <c r="AP632" s="74"/>
      <c r="AQ632" s="76"/>
      <c r="AR632" s="73"/>
      <c r="AS632" s="76"/>
      <c r="AT632" s="73"/>
      <c r="AU632" s="73"/>
      <c r="AV632" s="80"/>
      <c r="AW632" s="70"/>
      <c r="AX632" s="73"/>
      <c r="AY632" s="73"/>
      <c r="AZ632" s="80"/>
    </row>
    <row r="633" spans="16:52" x14ac:dyDescent="0.25">
      <c r="P633" s="92">
        <f>P621+1</f>
        <v>50</v>
      </c>
      <c r="Q633" s="55"/>
      <c r="R633" s="55"/>
      <c r="S633" s="55"/>
      <c r="T633" s="55" t="s">
        <v>560</v>
      </c>
      <c r="U633" s="56"/>
      <c r="V633" s="56"/>
      <c r="W633" s="57"/>
      <c r="X633" s="57"/>
      <c r="Y633" s="57"/>
      <c r="Z633" s="54">
        <v>1</v>
      </c>
      <c r="AA633" s="55">
        <v>2</v>
      </c>
      <c r="AB633" s="55">
        <v>3</v>
      </c>
      <c r="AC633" s="55">
        <v>4</v>
      </c>
      <c r="AD633" s="55">
        <v>5</v>
      </c>
      <c r="AE633" s="55">
        <v>6</v>
      </c>
      <c r="AF633" s="55">
        <v>7</v>
      </c>
      <c r="AG633" s="55">
        <v>8</v>
      </c>
      <c r="AH633" s="55">
        <v>9</v>
      </c>
      <c r="AI633" s="58">
        <v>10</v>
      </c>
      <c r="AJ633" s="90"/>
      <c r="AK633" s="54"/>
      <c r="AL633" s="55"/>
      <c r="AM633" s="55"/>
      <c r="AN633" s="55"/>
      <c r="AO633" s="55"/>
      <c r="AP633" s="55"/>
      <c r="AQ633" s="55"/>
      <c r="AR633" s="55"/>
      <c r="AS633" s="55"/>
      <c r="AT633" s="55"/>
      <c r="AU633" s="55"/>
      <c r="AV633" s="58"/>
      <c r="AW633" s="54"/>
      <c r="AX633" s="55" t="s">
        <v>565</v>
      </c>
      <c r="AY633" s="55" t="s">
        <v>577</v>
      </c>
      <c r="AZ633" s="58" t="s">
        <v>590</v>
      </c>
    </row>
    <row r="634" spans="16:52" x14ac:dyDescent="0.25">
      <c r="P634" s="78">
        <v>1</v>
      </c>
      <c r="Q634" s="60"/>
      <c r="R634" s="60"/>
      <c r="S634" s="60">
        <f>$Z$7*$BJ$34/AZ634</f>
        <v>0.19915684959312394</v>
      </c>
      <c r="T634" s="61">
        <f>S634/S644</f>
        <v>0.19916184967540165</v>
      </c>
      <c r="U634" s="62"/>
      <c r="V634" s="62"/>
      <c r="W634" s="60"/>
      <c r="X634" s="63"/>
      <c r="Y634" s="61"/>
      <c r="Z634" s="86">
        <f>SQRT($W$34*VLOOKUP(Z633,$P$34:$W$43,8))*(1-$Q$20)*T622*VLOOKUP(Z633,P622:T631,5)</f>
        <v>8.1465190158656955E-3</v>
      </c>
      <c r="AA634" s="60">
        <f>SQRT($W$34*VLOOKUP(AA633,$P$34:$W$43,8))*(1-$R$20)*T622*VLOOKUP(AA633,P622:T631,5)</f>
        <v>5.2525624534909034E-3</v>
      </c>
      <c r="AB634" s="60">
        <f>SQRT($W$34*VLOOKUP(AB633,$P$34:$W$43,8))*(1-$S$20)*T622*VLOOKUP(AB633,P622:T631,5)</f>
        <v>3.1690972601527705E-3</v>
      </c>
      <c r="AC634" s="60">
        <f>SQRT($W$34*VLOOKUP(AC633,$P$34:$W$43,8))*(1-$T$20)*T622*VLOOKUP(AC633,P622:T631,5)</f>
        <v>2.1909876952244693E-3</v>
      </c>
      <c r="AD634" s="60">
        <f>SQRT($W$34*VLOOKUP(AD633,$P$34:$W$43,8))*(1-$U$20)*T622*VLOOKUP(AD633,P622:T631,5)</f>
        <v>2.1246816906190405E-3</v>
      </c>
      <c r="AE634" s="60">
        <f>SQRT($W$34*VLOOKUP(AE633,$P$34:$W$43,8))*(1-$V$20)*T622*VLOOKUP(AE633,P622:T631,5)</f>
        <v>1.270708690184997E-3</v>
      </c>
      <c r="AF634" s="60">
        <f>SQRT($W$34*VLOOKUP(AF633,$P$34:$W$43,8))*(1-$W$20)*T622*VLOOKUP(AF633,P622:T631,5)</f>
        <v>1.0202200380864746E-2</v>
      </c>
      <c r="AG634" s="60">
        <f>SQRT($W$34*VLOOKUP(AG633,$P$34:$W$43,8))*(1-$X$20)*T622*VLOOKUP(AG633,P622:T631,5)</f>
        <v>5.8454755867932643E-3</v>
      </c>
      <c r="AH634" s="60">
        <f>SQRT($W$34*VLOOKUP(AH633,$P$34:$W$43,8))*(1-$Y$20)*T622*VLOOKUP(AH633,P622:T631,5)</f>
        <v>3.4135281607787548E-3</v>
      </c>
      <c r="AI634" s="87">
        <f>SQRT($W$34*VLOOKUP(AI633,$P$34:$W$43,8))*(1-$Z$20)*T622*VLOOKUP(AI633,P622:T631,5)</f>
        <v>5.4985289690024442E-3</v>
      </c>
      <c r="AJ634" s="89">
        <f>$X$34*T622</f>
        <v>5.3379038868554449E-6</v>
      </c>
      <c r="AK634" s="59" t="s">
        <v>69</v>
      </c>
      <c r="AL634" s="60">
        <f>$Q$44*AI644*100000/($T$3*$AE$9)^2</f>
        <v>0.40073949360934819</v>
      </c>
      <c r="AM634" s="65" t="s">
        <v>583</v>
      </c>
      <c r="AN634" s="66" t="s">
        <v>573</v>
      </c>
      <c r="AO634" s="61">
        <f>(AL641+SQRT(AL643))^(1/3)+(AL641-SQRT(AL643))^(1/3)-AL637/3</f>
        <v>0.74780442858811635</v>
      </c>
      <c r="AP634" s="63">
        <f>AO634^3+AL637*AO634^2+AL638*AO634+AL639</f>
        <v>0</v>
      </c>
      <c r="AQ634" s="65" t="s">
        <v>573</v>
      </c>
      <c r="AR634" s="61">
        <f>IF(AL643&gt;=0,AO634,AO641)</f>
        <v>0.74780442858811635</v>
      </c>
      <c r="AS634" s="61">
        <f>IF(AR634&lt;AR635,AR635,AR634)</f>
        <v>0.74780442858811635</v>
      </c>
      <c r="AT634" s="61">
        <f>AS634</f>
        <v>0.74780442858811635</v>
      </c>
      <c r="AU634" s="67">
        <f>IF(AT634&lt;AT635,AT635,AT634)</f>
        <v>0.74780442858811635</v>
      </c>
      <c r="AV634" s="81"/>
      <c r="AW634" s="59">
        <v>1</v>
      </c>
      <c r="AX634" s="61">
        <f>AX622</f>
        <v>9.4673405543509462E-2</v>
      </c>
      <c r="AY634" s="61">
        <f>SUMPRODUCT(T622:T631,$AX$34:$AX$43)</f>
        <v>0.34283521948928114</v>
      </c>
      <c r="AZ634" s="68">
        <f>IF($AA$7,EXP((AX634/AL635)*(AU639-1)-LN(AU639-AL635)-AL634*(2*AY634/AL634-AX634/AL635)*LN((AU639+2.41421536*AL635)/(AU639-0.41421536*AL635))/(AL635*2.82842713)      ),1)</f>
        <v>0.84423499280669911</v>
      </c>
    </row>
    <row r="635" spans="16:52" x14ac:dyDescent="0.25">
      <c r="P635" s="78">
        <v>2</v>
      </c>
      <c r="Q635" s="60"/>
      <c r="R635" s="60"/>
      <c r="S635" s="60">
        <f>$Z$8*$BJ$35/AZ635</f>
        <v>7.3921926708096677E-2</v>
      </c>
      <c r="T635" s="61">
        <f>S635/S644</f>
        <v>7.3923782610700192E-2</v>
      </c>
      <c r="U635" s="62"/>
      <c r="V635" s="62"/>
      <c r="W635" s="60"/>
      <c r="X635" s="63"/>
      <c r="Y635" s="61"/>
      <c r="Z635" s="86">
        <f>SQRT($W$35*VLOOKUP(Z633,$P$34:$W$43,8))*(1-$Q$21)*T623*VLOOKUP(Z633,P622:T631,5)</f>
        <v>5.2525624534909034E-3</v>
      </c>
      <c r="AA635" s="60">
        <f>SQRT($W$35*VLOOKUP(AA633,$P$34:$W$43,8))*(1-$R$21)*T623*VLOOKUP(AA633,P622:T631,5)</f>
        <v>3.3691083161022108E-3</v>
      </c>
      <c r="AB635" s="60">
        <f>SQRT($W$35*VLOOKUP(AB633,$P$34:$W$43,8))*(1-$S$21)*T623*VLOOKUP(AB633,P622:T631,5)</f>
        <v>2.0646769777879965E-3</v>
      </c>
      <c r="AC635" s="60">
        <f>SQRT($W$35*VLOOKUP(AC633,$P$34:$W$43,8))*(1-$T$21)*T623*VLOOKUP(AC633,P622:T631,5)</f>
        <v>1.2909062095098221E-3</v>
      </c>
      <c r="AD635" s="60">
        <f>SQRT($W$35*VLOOKUP(AD633,$P$34:$W$43,8))*(1-$U$21)*T623*VLOOKUP(AD633,P622:T631,5)</f>
        <v>1.4116535276611373E-3</v>
      </c>
      <c r="AE635" s="60">
        <f>SQRT($W$35*VLOOKUP(AE633,$P$34:$W$43,8))*(1-$V$21)*T623*VLOOKUP(AE633,P622:T631,5)</f>
        <v>8.2989301265913324E-4</v>
      </c>
      <c r="AF635" s="60">
        <f>SQRT($W$35*VLOOKUP(AF633,$P$34:$W$43,8))*(1-$W$21)*T623*VLOOKUP(AF633,P622:T631,5)</f>
        <v>6.4227893355569138E-3</v>
      </c>
      <c r="AG635" s="60">
        <f>SQRT($W$35*VLOOKUP(AG633,$P$34:$W$43,8))*(1-$X$21)*T623*VLOOKUP(AG633,P622:T631,5)</f>
        <v>3.5923386443577413E-3</v>
      </c>
      <c r="AH635" s="60">
        <f>SQRT($W$35*VLOOKUP(AH633,$P$34:$W$43,8))*(1-$Y$21)*T623*VLOOKUP(AH633,P622:T631,5)</f>
        <v>2.1968818292352216E-3</v>
      </c>
      <c r="AI635" s="87">
        <f>SQRT($W$35*VLOOKUP(AI633,$P$34:$W$43,8))*(1-$Z$21)*T623*VLOOKUP(AI633,P622:T631,5)</f>
        <v>3.5815796407375785E-3</v>
      </c>
      <c r="AJ635" s="89">
        <f>$X$35*T623</f>
        <v>2.9902240553849243E-6</v>
      </c>
      <c r="AK635" s="59" t="s">
        <v>65</v>
      </c>
      <c r="AL635" s="60">
        <f>AJ644*$Q$44*100000/($T$3*$AE$9)</f>
        <v>0.10862996784093619</v>
      </c>
      <c r="AM635" s="61"/>
      <c r="AN635" s="66" t="s">
        <v>574</v>
      </c>
      <c r="AO635" s="66" t="e">
        <f>1/0</f>
        <v>#DIV/0!</v>
      </c>
      <c r="AP635" s="61"/>
      <c r="AQ635" s="65" t="s">
        <v>574</v>
      </c>
      <c r="AR635" s="66">
        <f>IF(AL643&gt;=0,0,AO642)</f>
        <v>0</v>
      </c>
      <c r="AS635" s="61">
        <f>IF(AR634&lt;AR635,AR634,AR635)</f>
        <v>0</v>
      </c>
      <c r="AT635" s="61">
        <f>IF(AS635&lt;AS636,AS636,AS635)</f>
        <v>0</v>
      </c>
      <c r="AU635" s="67">
        <f>IF(AT634&lt;AT635,AT634,AT635)</f>
        <v>0</v>
      </c>
      <c r="AV635" s="81"/>
      <c r="AW635" s="59">
        <v>2</v>
      </c>
      <c r="AX635" s="61">
        <f t="shared" ref="AX635:AX643" si="88">AX623</f>
        <v>0.14288378647094405</v>
      </c>
      <c r="AY635" s="61">
        <f>SUMPRODUCT(T622:T631,$AY$34:$AY$43)</f>
        <v>0.58837651708642102</v>
      </c>
      <c r="AZ635" s="68">
        <f>IF($AA$8,EXP((AX635/AL635)*(AU639-1)-LN(AU639-AL635)-AL634*(2*AY635/AL634-AX635/AL635)*LN((AU639+2.41421536*AL635)/(AU639-0.41421536*AL635))/(AL635*2.82842713)      ),1)</f>
        <v>0.52152857782629369</v>
      </c>
    </row>
    <row r="636" spans="16:52" x14ac:dyDescent="0.25">
      <c r="P636" s="78">
        <v>3</v>
      </c>
      <c r="Q636" s="60"/>
      <c r="R636" s="60"/>
      <c r="S636" s="60">
        <f>$Z$9*$BJ$36/AZ636</f>
        <v>3.3102124264394808E-2</v>
      </c>
      <c r="T636" s="61">
        <f>S636/S644</f>
        <v>3.3102955334705607E-2</v>
      </c>
      <c r="U636" s="62"/>
      <c r="V636" s="62"/>
      <c r="W636" s="60"/>
      <c r="X636" s="63"/>
      <c r="Y636" s="61"/>
      <c r="Z636" s="86">
        <f>SQRT($W$36*VLOOKUP(Z633,$P$34:$W$43,8))*(1-$Q$22)*T624*VLOOKUP(Z633,P622:T631,5)</f>
        <v>3.16909726015277E-3</v>
      </c>
      <c r="AA636" s="60">
        <f>SQRT($W$36*VLOOKUP(AA633,$P$34:$W$43,8))*(1-$R$22)*T624*VLOOKUP(AA633,P622:T631,5)</f>
        <v>2.0646769777879965E-3</v>
      </c>
      <c r="AB636" s="60">
        <f>SQRT($W$36*VLOOKUP(AB633,$P$34:$W$43,8))*(1-$S$22)*T624*VLOOKUP(AB633,P622:T631,5)</f>
        <v>1.2680758464962316E-3</v>
      </c>
      <c r="AC636" s="60">
        <f>SQRT($W$36*VLOOKUP(AC633,$P$34:$W$43,8))*(1-$T$22)*T624*VLOOKUP(AC633,P622:T631,5)</f>
        <v>8.7318415444469894E-4</v>
      </c>
      <c r="AD636" s="60">
        <f>SQRT($W$36*VLOOKUP(AD633,$P$34:$W$43,8))*(1-$U$22)*T624*VLOOKUP(AD633,P622:T631,5)</f>
        <v>8.6699687389717617E-4</v>
      </c>
      <c r="AE636" s="60">
        <f>SQRT($W$36*VLOOKUP(AE633,$P$34:$W$43,8))*(1-$V$22)*T624*VLOOKUP(AE633,P622:T631,5)</f>
        <v>4.9944162745725574E-4</v>
      </c>
      <c r="AF636" s="60">
        <f>SQRT($W$36*VLOOKUP(AF633,$P$34:$W$43,8))*(1-$W$22)*T624*VLOOKUP(AF633,P622:T631,5)</f>
        <v>3.8003852749464921E-3</v>
      </c>
      <c r="AG636" s="60">
        <f>SQRT($W$36*VLOOKUP(AG633,$P$34:$W$43,8))*(1-$X$22)*T624*VLOOKUP(AG633,P622:T631,5)</f>
        <v>2.2244737190104187E-3</v>
      </c>
      <c r="AH636" s="60">
        <f>SQRT($W$36*VLOOKUP(AH633,$P$34:$W$43,8))*(1-$Y$22)*T624*VLOOKUP(AH633,P622:T631,5)</f>
        <v>1.3411725673766414E-3</v>
      </c>
      <c r="AI636" s="87">
        <f>SQRT($W$36*VLOOKUP(AI633,$P$34:$W$43,8))*(1-$Z$22)*T624*VLOOKUP(AI633,P622:T631,5)</f>
        <v>2.2170335481963735E-3</v>
      </c>
      <c r="AJ636" s="89">
        <f>$X$36*T624</f>
        <v>1.8651647845719439E-6</v>
      </c>
      <c r="AK636" s="82"/>
      <c r="AL636" s="65"/>
      <c r="AM636" s="61"/>
      <c r="AN636" s="66" t="s">
        <v>575</v>
      </c>
      <c r="AO636" s="66" t="e">
        <f>1/0</f>
        <v>#DIV/0!</v>
      </c>
      <c r="AP636" s="61"/>
      <c r="AQ636" s="65" t="s">
        <v>575</v>
      </c>
      <c r="AR636" s="66">
        <f>IF(AL643&gt;=0,0,AO643)</f>
        <v>0</v>
      </c>
      <c r="AS636" s="61">
        <f>AR636</f>
        <v>0</v>
      </c>
      <c r="AT636" s="61">
        <f>IF(AS635&lt;AS636,AS635,AS636)</f>
        <v>0</v>
      </c>
      <c r="AU636" s="67">
        <f>AT636</f>
        <v>0</v>
      </c>
      <c r="AV636" s="81"/>
      <c r="AW636" s="59">
        <v>3</v>
      </c>
      <c r="AX636" s="61">
        <f t="shared" si="88"/>
        <v>0.1990278447156619</v>
      </c>
      <c r="AY636" s="61">
        <f>SUMPRODUCT(T622:T631,$AZ$34:$AZ$43)</f>
        <v>0.80224162904041085</v>
      </c>
      <c r="AZ636" s="68">
        <f>IF($AA$9,EXP((AX636/AL635)*(AU639-1)-LN(AU639-AL635)-AL634*(2*AY636/AL634-AX636/AL635)*LN((AU639+2.41421536*AL635)/(AU639-0.41421536*AL635))/(AL635*2.82842713)      ),1)</f>
        <v>0.35283743303559834</v>
      </c>
    </row>
    <row r="637" spans="16:52" x14ac:dyDescent="0.25">
      <c r="P637" s="78">
        <v>4</v>
      </c>
      <c r="Q637" s="60"/>
      <c r="R637" s="60"/>
      <c r="S637" s="60">
        <f>$Z$10*$BJ$37/AZ637</f>
        <v>1.8033677980017371E-2</v>
      </c>
      <c r="T637" s="61">
        <f>S637/S644</f>
        <v>1.8034130738101537E-2</v>
      </c>
      <c r="U637" s="62"/>
      <c r="V637" s="62"/>
      <c r="W637" s="60"/>
      <c r="X637" s="63"/>
      <c r="Y637" s="61"/>
      <c r="Z637" s="86">
        <f>SQRT($W$37*VLOOKUP(Z633,$P$34:$W$43,8))*(1-$Q$23)*T625*VLOOKUP(Z633,P622:T631,5)</f>
        <v>2.1909876952244697E-3</v>
      </c>
      <c r="AA637" s="60">
        <f>SQRT($W$37*VLOOKUP(AA633,$P$34:$W$43,8))*(1-$R$23)*T625*VLOOKUP(AA633,P622:T631,5)</f>
        <v>1.2909062095098221E-3</v>
      </c>
      <c r="AB637" s="60">
        <f>SQRT($W$37*VLOOKUP(AB633,$P$34:$W$43,8))*(1-$S$23)*T625*VLOOKUP(AB633,P622:T631,5)</f>
        <v>8.7318415444469894E-4</v>
      </c>
      <c r="AC637" s="60">
        <f>SQRT($W$37*VLOOKUP(AC633,$P$34:$W$43,8))*(1-$T$23)*T625*VLOOKUP(AC633,P622:T631,5)</f>
        <v>6.0525382827426595E-4</v>
      </c>
      <c r="AD637" s="60">
        <f>SQRT($W$37*VLOOKUP(AD633,$P$34:$W$43,8))*(1-$U$23)*T625*VLOOKUP(AD633,P622:T631,5)</f>
        <v>5.9458372556813258E-4</v>
      </c>
      <c r="AE637" s="60">
        <f>SQRT($W$37*VLOOKUP(AE633,$P$34:$W$43,8))*(1-$V$23)*T625*VLOOKUP(AE633,P622:T631,5)</f>
        <v>3.2828055403575268E-4</v>
      </c>
      <c r="AF637" s="60">
        <f>SQRT($W$37*VLOOKUP(AF633,$P$34:$W$43,8))*(1-$W$23)*T625*VLOOKUP(AF633,P622:T631,5)</f>
        <v>2.6404956442165309E-3</v>
      </c>
      <c r="AG637" s="60">
        <f>SQRT($W$37*VLOOKUP(AG633,$P$34:$W$43,8))*(1-$X$23)*T625*VLOOKUP(AG633,P622:T631,5)</f>
        <v>1.5206795537059401E-3</v>
      </c>
      <c r="AH637" s="60">
        <f>SQRT($W$37*VLOOKUP(AH633,$P$34:$W$43,8))*(1-$Y$23)*T625*VLOOKUP(AH633,P622:T631,5)</f>
        <v>1.0157591685626766E-3</v>
      </c>
      <c r="AI637" s="87">
        <f>SQRT($W$37*VLOOKUP(AI633,$P$34:$W$43,8))*(1-$Z$23)*T625*VLOOKUP(AI633,P622:T631,5)</f>
        <v>1.3904603227096876E-3</v>
      </c>
      <c r="AJ637" s="89">
        <f>$X$37*T625</f>
        <v>1.3054335112633448E-6</v>
      </c>
      <c r="AK637" s="59" t="s">
        <v>570</v>
      </c>
      <c r="AL637" s="60">
        <f>AL635-1</f>
        <v>-0.89137003215906385</v>
      </c>
      <c r="AM637" s="61"/>
      <c r="AN637" s="66"/>
      <c r="AO637" s="61"/>
      <c r="AP637" s="61"/>
      <c r="AQ637" s="50"/>
      <c r="AR637" s="65"/>
      <c r="AS637" s="65"/>
      <c r="AT637" s="65"/>
      <c r="AU637" s="65"/>
      <c r="AV637" s="81"/>
      <c r="AW637" s="59">
        <v>4</v>
      </c>
      <c r="AX637" s="61">
        <f t="shared" si="88"/>
        <v>0.25569541720662459</v>
      </c>
      <c r="AY637" s="61">
        <f>SUMPRODUCT(T622:T631,$BA$34:$BA$43)</f>
        <v>1.0005382125544482</v>
      </c>
      <c r="AZ637" s="68">
        <f>IF($AA$10,EXP((AX637/AL635)*(AU639-1)-LN(AU639-AL635)-AL634*(2*AY637/AL634-AX637/AL635)*LN((AU639+2.41421536*AL635)/(AU639-0.41421536*AL635))/(AL635*2.82842713)      ),1)</f>
        <v>0.24791088876654574</v>
      </c>
    </row>
    <row r="638" spans="16:52" x14ac:dyDescent="0.25">
      <c r="P638" s="78">
        <v>5</v>
      </c>
      <c r="Q638" s="60"/>
      <c r="R638" s="60"/>
      <c r="S638" s="60">
        <f>$Z$11*$BJ$38/AZ638</f>
        <v>1.8327382759167003E-2</v>
      </c>
      <c r="T638" s="61">
        <f>S638/S644</f>
        <v>1.8327842891077698E-2</v>
      </c>
      <c r="U638" s="62"/>
      <c r="V638" s="62"/>
      <c r="W638" s="60"/>
      <c r="X638" s="63"/>
      <c r="Y638" s="61"/>
      <c r="Z638" s="86">
        <f>SQRT($W$38*VLOOKUP(Z633,$P$34:$W$43,8))*(1-$Q$24)*T626*VLOOKUP(Z633,P622:T631,5)</f>
        <v>2.1246816906190405E-3</v>
      </c>
      <c r="AA638" s="60">
        <f>SQRT($W$38*VLOOKUP(AA633,$P$34:$W$43,8))*(1-$R$24)*T626*VLOOKUP(AA633,P622:T631,5)</f>
        <v>1.4116535276611373E-3</v>
      </c>
      <c r="AB638" s="60">
        <f>SQRT($W$38*VLOOKUP(AB633,$P$34:$W$43,8))*(1-$S$24)*T626*VLOOKUP(AB633,P622:T631,5)</f>
        <v>8.6699687389717628E-4</v>
      </c>
      <c r="AC638" s="60">
        <f>SQRT($W$38*VLOOKUP(AC633,$P$34:$W$43,8))*(1-$T$24)*T626*VLOOKUP(AC633,P622:T631,5)</f>
        <v>5.9458372556813258E-4</v>
      </c>
      <c r="AD638" s="60">
        <f>SQRT($W$38*VLOOKUP(AD633,$P$34:$W$43,8))*(1-$U$24)*T626*VLOOKUP(AD633,P622:T631,5)</f>
        <v>5.8363472640257273E-4</v>
      </c>
      <c r="AE638" s="60">
        <f>SQRT($W$38*VLOOKUP(AE633,$P$34:$W$43,8))*(1-$V$24)*T626*VLOOKUP(AE633,P622:T631,5)</f>
        <v>3.4812559981228065E-4</v>
      </c>
      <c r="AF638" s="60">
        <f>SQRT($W$38*VLOOKUP(AF633,$P$34:$W$43,8))*(1-$W$24)*T626*VLOOKUP(AF633,P622:T631,5)</f>
        <v>2.5272405867486883E-3</v>
      </c>
      <c r="AG638" s="60">
        <f>SQRT($W$38*VLOOKUP(AG633,$P$34:$W$43,8))*(1-$X$24)*T626*VLOOKUP(AG633,P622:T631,5)</f>
        <v>1.5161891066264191E-3</v>
      </c>
      <c r="AH638" s="60">
        <f>SQRT($W$38*VLOOKUP(AH633,$P$34:$W$43,8))*(1-$Y$24)*T626*VLOOKUP(AH633,P622:T631,5)</f>
        <v>9.5017394656377822E-4</v>
      </c>
      <c r="AI638" s="87">
        <f>SQRT($W$38*VLOOKUP(AI633,$P$34:$W$43,8))*(1-$Z$24)*T626*VLOOKUP(AI633,P622:T631,5)</f>
        <v>1.5040774911427423E-3</v>
      </c>
      <c r="AJ638" s="89">
        <f>$X$38*T626</f>
        <v>1.3263953863546501E-6</v>
      </c>
      <c r="AK638" s="59" t="s">
        <v>571</v>
      </c>
      <c r="AL638" s="60">
        <f>AL634-3*AL635*AL635-2*AL635</f>
        <v>0.1480781481881073</v>
      </c>
      <c r="AM638" s="61" t="s">
        <v>584</v>
      </c>
      <c r="AN638" s="66" t="s">
        <v>585</v>
      </c>
      <c r="AO638" s="61">
        <f>AL641^2/AL642^3</f>
        <v>6.4199987518780706</v>
      </c>
      <c r="AP638" s="61"/>
      <c r="AQ638" s="50"/>
      <c r="AR638" s="65"/>
      <c r="AS638" s="65"/>
      <c r="AT638" s="65"/>
      <c r="AU638" s="65"/>
      <c r="AV638" s="81"/>
      <c r="AW638" s="59">
        <v>5</v>
      </c>
      <c r="AX638" s="61">
        <f t="shared" si="88"/>
        <v>0.25563778751671645</v>
      </c>
      <c r="AY638" s="61">
        <f>SUMPRODUCT(T622:T631,$BB$34:$BB$43)</f>
        <v>0.98266697900620792</v>
      </c>
      <c r="AZ638" s="68">
        <f>IF($AA$11,EXP((AX638/AL635)*(AU639-1)-LN(AU639-AL635)-AL634*(2*AY638/AL634-AX638/AL635)*LN((AU639+2.41421536*AL635)/(AU639-0.41421536*AL635))/(AL635*2.82842713)      ),1)</f>
        <v>0.25856387567650529</v>
      </c>
    </row>
    <row r="639" spans="16:52" x14ac:dyDescent="0.25">
      <c r="P639" s="78">
        <v>6</v>
      </c>
      <c r="Q639" s="60"/>
      <c r="R639" s="60"/>
      <c r="S639" s="60">
        <f>$Z$12*$BJ$39/AZ639</f>
        <v>8.6700383275830871E-3</v>
      </c>
      <c r="T639" s="61">
        <f>S639/S644</f>
        <v>8.6702559997599536E-3</v>
      </c>
      <c r="U639" s="62"/>
      <c r="V639" s="62"/>
      <c r="W639" s="60"/>
      <c r="X639" s="63"/>
      <c r="Y639" s="61"/>
      <c r="Z639" s="86">
        <f>SQRT($W$39*VLOOKUP(Z633,$P$34:$W$43,8))*(1-$Q$25)*T627*VLOOKUP(Z633,P622:T631,5)</f>
        <v>1.2707086901849972E-3</v>
      </c>
      <c r="AA639" s="60">
        <f>SQRT($W$39*VLOOKUP(AA633,$P$34:$W$43,8))*(1-$R$25)*T627*VLOOKUP(AA633,P622:T631,5)</f>
        <v>8.2989301265913324E-4</v>
      </c>
      <c r="AB639" s="60">
        <f>SQRT($W$39*VLOOKUP(AB633,$P$34:$W$43,8))*(1-$S$25)*T627*VLOOKUP(AB633,P622:T631,5)</f>
        <v>4.9944162745725574E-4</v>
      </c>
      <c r="AC639" s="60">
        <f>SQRT($W$39*VLOOKUP(AC633,$P$34:$W$43,8))*(1-$T$25)*T627*VLOOKUP(AC633,P622:T631,5)</f>
        <v>3.2828055403575268E-4</v>
      </c>
      <c r="AD639" s="60">
        <f>SQRT($W$39*VLOOKUP(AD633,$P$34:$W$43,8))*(1-$U$25)*T627*VLOOKUP(AD633,P622:T631,5)</f>
        <v>3.4812559981228065E-4</v>
      </c>
      <c r="AE639" s="60">
        <f>SQRT($W$39*VLOOKUP(AE633,$P$34:$W$43,8))*(1-$V$25)*T627*VLOOKUP(AE633,P622:T631,5)</f>
        <v>2.0764945566495674E-4</v>
      </c>
      <c r="AF639" s="60">
        <f>SQRT($W$39*VLOOKUP(AF633,$P$34:$W$43,8))*(1-$W$25)*T627*VLOOKUP(AF633,P622:T631,5)</f>
        <v>1.6642917050015533E-3</v>
      </c>
      <c r="AG639" s="60">
        <f>SQRT($W$39*VLOOKUP(AG633,$P$34:$W$43,8))*(1-$X$25)*T627*VLOOKUP(AG633,P622:T631,5)</f>
        <v>9.0211335575081765E-4</v>
      </c>
      <c r="AH639" s="60">
        <f>SQRT($W$39*VLOOKUP(AH633,$P$34:$W$43,8))*(1-$Y$25)*T627*VLOOKUP(AH633,P622:T631,5)</f>
        <v>5.5747701754972981E-4</v>
      </c>
      <c r="AI639" s="87">
        <f>SQRT($W$39*VLOOKUP(AI633,$P$34:$W$43,8))*(1-$Z$25)*T627*VLOOKUP(AI633,P622:T631,5)</f>
        <v>8.9714997254472723E-4</v>
      </c>
      <c r="AJ639" s="89">
        <f>$X$39*T627</f>
        <v>7.8057265080740365E-7</v>
      </c>
      <c r="AK639" s="59" t="s">
        <v>572</v>
      </c>
      <c r="AL639" s="60">
        <f>-1*AL634*AL635+AL635^2+AL635^3</f>
        <v>-3.044996372308325E-2</v>
      </c>
      <c r="AM639" s="61"/>
      <c r="AN639" s="66" t="s">
        <v>586</v>
      </c>
      <c r="AO639" s="61" t="e">
        <f>SQRT(1-AO638)/SQRT(AO638)*AL641/ABS(AL641)</f>
        <v>#NUM!</v>
      </c>
      <c r="AP639" s="61"/>
      <c r="AQ639" s="50"/>
      <c r="AR639" s="65"/>
      <c r="AS639" s="65"/>
      <c r="AT639" s="65" t="s">
        <v>589</v>
      </c>
      <c r="AU639" s="61">
        <f>AU634</f>
        <v>0.74780442858811635</v>
      </c>
      <c r="AV639" s="81"/>
      <c r="AW639" s="59">
        <v>6</v>
      </c>
      <c r="AX639" s="61">
        <f t="shared" si="88"/>
        <v>0.31801295394703216</v>
      </c>
      <c r="AY639" s="61">
        <f>SUMPRODUCT(T622:T631,$BC$34:$BC$43)</f>
        <v>1.2544844652441476</v>
      </c>
      <c r="AZ639" s="68">
        <f>IF($AA$12,EXP((AX639/AL635)*(AU639-1)-LN(AU639-AL635)-AL634*(2*AY639/AL634-AX639/AL635)*LN((AU639+2.41421536*AL635)/(AU639-0.41421536*AL635))/(AL635*2.82842713)      ),1)</f>
        <v>0.15450696410758405</v>
      </c>
    </row>
    <row r="640" spans="16:52" x14ac:dyDescent="0.25">
      <c r="P640" s="78">
        <v>7</v>
      </c>
      <c r="Q640" s="60"/>
      <c r="R640" s="60"/>
      <c r="S640" s="60">
        <f>$Z$13*$BJ$40/AZ640</f>
        <v>0.39262016141619976</v>
      </c>
      <c r="T640" s="61">
        <f>S640/S644</f>
        <v>0.39263001863735481</v>
      </c>
      <c r="U640" s="62"/>
      <c r="V640" s="62"/>
      <c r="W640" s="60"/>
      <c r="X640" s="63"/>
      <c r="Y640" s="61"/>
      <c r="Z640" s="86">
        <f>SQRT($W$40*VLOOKUP(Z633,$P$34:$W$43,8))*(1-$Q$26)*T628*VLOOKUP(Z633,P622:T631,5)</f>
        <v>1.0202200380864746E-2</v>
      </c>
      <c r="AA640" s="60">
        <f>SQRT($W$40*VLOOKUP(AA633,$P$34:$W$43,8))*(1-$R$26)*T628*VLOOKUP(AA633,P622:T631,5)</f>
        <v>6.4227893355569146E-3</v>
      </c>
      <c r="AB640" s="60">
        <f>SQRT($W$40*VLOOKUP(AB633,$P$34:$W$43,8))*(1-$S$26)*T628*VLOOKUP(AB633,P622:T631,5)</f>
        <v>3.8003852749464917E-3</v>
      </c>
      <c r="AC640" s="60">
        <f>SQRT($W$40*VLOOKUP(AC633,$P$34:$W$43,8))*(1-$T$26)*T628*VLOOKUP(AC633,P622:T631,5)</f>
        <v>2.6404956442165309E-3</v>
      </c>
      <c r="AD640" s="60">
        <f>SQRT($W$40*VLOOKUP(AD633,$P$34:$W$43,8))*(1-$U$26)*T628*VLOOKUP(AD633,P622:T631,5)</f>
        <v>2.5272405867486883E-3</v>
      </c>
      <c r="AE640" s="60">
        <f>SQRT($W$40*VLOOKUP(AE633,$P$34:$W$43,8))*(1-$V$26)*T628*VLOOKUP(AE633,P622:T631,5)</f>
        <v>1.6642917050015535E-3</v>
      </c>
      <c r="AF640" s="60">
        <f>SQRT($W$40*VLOOKUP(AF633,$P$34:$W$43,8))*(1-$W$26)*T628*VLOOKUP(AF633,P622:T631,5)</f>
        <v>1.3609987021540031E-2</v>
      </c>
      <c r="AG640" s="60">
        <f>SQRT($W$40*VLOOKUP(AG633,$P$34:$W$43,8))*(1-$X$26)*T628*VLOOKUP(AG633,P622:T631,5)</f>
        <v>8.4615504084143926E-3</v>
      </c>
      <c r="AH640" s="60">
        <f>SQRT($W$40*VLOOKUP(AH633,$P$34:$W$43,8))*(1-$Y$26)*T628*VLOOKUP(AH633,P622:T631,5)</f>
        <v>3.9656003981799054E-3</v>
      </c>
      <c r="AI640" s="87">
        <f>SQRT($W$40*VLOOKUP(AI633,$P$34:$W$43,8))*(1-$Z$26)*T628*VLOOKUP(AI633,P622:T631,5)</f>
        <v>6.6414777587974934E-3</v>
      </c>
      <c r="AJ640" s="89">
        <f>$X$40*T628</f>
        <v>9.4426872068579052E-6</v>
      </c>
      <c r="AK640" s="82"/>
      <c r="AL640" s="65"/>
      <c r="AM640" s="61"/>
      <c r="AN640" s="66" t="s">
        <v>587</v>
      </c>
      <c r="AO640" s="61" t="e">
        <f>IF(ATAN(AO639)&lt;0,ATAN(AO639)+PI(),ATAN(AO639))</f>
        <v>#NUM!</v>
      </c>
      <c r="AP640" s="61"/>
      <c r="AQ640" s="50"/>
      <c r="AR640" s="65"/>
      <c r="AS640" s="65"/>
      <c r="AT640" s="65"/>
      <c r="AU640" s="65"/>
      <c r="AV640" s="81"/>
      <c r="AW640" s="59">
        <v>7</v>
      </c>
      <c r="AX640" s="61">
        <f t="shared" si="88"/>
        <v>8.4952370925032716E-2</v>
      </c>
      <c r="AY640" s="61">
        <f>SUMPRODUCT(T622:T631,$BD$34:$BD$43)</f>
        <v>0.22122964426611674</v>
      </c>
      <c r="AZ640" s="68">
        <f>IF($AA$13,EXP((AX640/AL635)*(AU639-1)-LN(AU639-AL635)-AL634*(2*AY640/AL634-AX640/AL635)*LN((AU639+2.41421536*AL635)/(AU639-0.41421536*AL635))/(AL635*2.82842713)      ),1)</f>
        <v>1.1029635903067738</v>
      </c>
    </row>
    <row r="641" spans="16:52" x14ac:dyDescent="0.25">
      <c r="P641" s="78">
        <v>8</v>
      </c>
      <c r="Q641" s="60"/>
      <c r="R641" s="60"/>
      <c r="S641" s="60">
        <f>$Z$14*$BJ$41/AZ641</f>
        <v>0.11180146388760531</v>
      </c>
      <c r="T641" s="61">
        <f>S641/S644</f>
        <v>0.11180427080345758</v>
      </c>
      <c r="U641" s="62"/>
      <c r="V641" s="62"/>
      <c r="W641" s="60"/>
      <c r="X641" s="63"/>
      <c r="Y641" s="61"/>
      <c r="Z641" s="86">
        <f>SQRT($W$41*VLOOKUP(Z633,$P$34:$W$43,8))*(1-$Q$27)*T629*VLOOKUP(Z633,P622:T631,5)</f>
        <v>5.8454755867932643E-3</v>
      </c>
      <c r="AA641" s="60">
        <f>SQRT($W$41*VLOOKUP(AA633,$P$34:$W$43,8))*(1-$R$27)*T629*VLOOKUP(AA633,P622:T631,5)</f>
        <v>3.5923386443577413E-3</v>
      </c>
      <c r="AB641" s="60">
        <f>SQRT($W$41*VLOOKUP(AB633,$P$34:$W$43,8))*(1-$S$27)*T629*VLOOKUP(AB633,P622:T631,5)</f>
        <v>2.2244737190104192E-3</v>
      </c>
      <c r="AC641" s="60">
        <f>SQRT($W$41*VLOOKUP(AC633,$P$34:$W$43,8))*(1-$T$27)*T629*VLOOKUP(AC633,P622:T631,5)</f>
        <v>1.5206795537059401E-3</v>
      </c>
      <c r="AD641" s="60">
        <f>SQRT($W$41*VLOOKUP(AD633,$P$34:$W$43,8))*(1-$U$27)*T629*VLOOKUP(AD633,P622:T631,5)</f>
        <v>1.5161891066264191E-3</v>
      </c>
      <c r="AE641" s="60">
        <f>SQRT($W$41*VLOOKUP(AE633,$P$34:$W$43,8))*(1-$V$27)*T629*VLOOKUP(AE633,P622:T631,5)</f>
        <v>9.0211335575081765E-4</v>
      </c>
      <c r="AF641" s="60">
        <f>SQRT($W$41*VLOOKUP(AF633,$P$34:$W$43,8))*(1-$W$27)*T629*VLOOKUP(AF633,P622:T631,5)</f>
        <v>8.4615504084143943E-3</v>
      </c>
      <c r="AG641" s="60">
        <f>SQRT($W$41*VLOOKUP(AG633,$P$34:$W$43,8))*(1-$X$27)*T629*VLOOKUP(AG633,P622:T631,5)</f>
        <v>5.0862801256154697E-3</v>
      </c>
      <c r="AH641" s="60">
        <f>SQRT($W$41*VLOOKUP(AH633,$P$34:$W$43,8))*(1-$Y$27)*T629*VLOOKUP(AH633,P622:T631,5)</f>
        <v>2.6577703083069692E-3</v>
      </c>
      <c r="AI641" s="87">
        <f>SQRT($W$41*VLOOKUP(AI633,$P$34:$W$43,8))*(1-$Z$27)*T629*VLOOKUP(AI633,P622:T631,5)</f>
        <v>4.1950744423929608E-3</v>
      </c>
      <c r="AJ641" s="89">
        <f>$X$41*T629</f>
        <v>2.9825228462923241E-6</v>
      </c>
      <c r="AK641" s="59" t="s">
        <v>582</v>
      </c>
      <c r="AL641" s="61">
        <f>AL637*AL638/6-AL639/2-AL637^3/27</f>
        <v>1.9456971300178452E-2</v>
      </c>
      <c r="AM641" s="61"/>
      <c r="AN641" s="66" t="s">
        <v>573</v>
      </c>
      <c r="AO641" s="61" t="e">
        <f>2*SQRT(AL642)*COS(AO640/3)-AL637/3</f>
        <v>#NUM!</v>
      </c>
      <c r="AP641" s="69" t="e">
        <f>AO641^3+AL637*AO641^2+AL638*AO641+AL639</f>
        <v>#NUM!</v>
      </c>
      <c r="AQ641" s="50"/>
      <c r="AR641" s="65"/>
      <c r="AS641" s="65"/>
      <c r="AT641" s="65"/>
      <c r="AU641" s="65"/>
      <c r="AV641" s="81"/>
      <c r="AW641" s="59">
        <v>8</v>
      </c>
      <c r="AX641" s="61">
        <f t="shared" si="88"/>
        <v>9.4229912225680806E-2</v>
      </c>
      <c r="AY641" s="61">
        <f>SUMPRODUCT(T622:T631,$BE$34:$BE$43)</f>
        <v>0.46666637063677752</v>
      </c>
      <c r="AZ641" s="68">
        <f>IF($AA$14,EXP((AX641/AL635)*(AU639-1)-LN(AU639-AL635)-AL634*(2*AY641/AL634-AX641/AL635)*LN((AU639+2.41421536*AL635)/(AU639-0.41421536*AL635))/(AL635*2.82842713)      ),1)</f>
        <v>0.62966481988848799</v>
      </c>
    </row>
    <row r="642" spans="16:52" x14ac:dyDescent="0.25">
      <c r="P642" s="78">
        <v>9</v>
      </c>
      <c r="Q642" s="60"/>
      <c r="R642" s="60"/>
      <c r="S642" s="60">
        <f>$Z$15*$BJ$42/AZ642</f>
        <v>5.5503225319862799E-2</v>
      </c>
      <c r="T642" s="61">
        <f>S642/S644</f>
        <v>5.5504618797887005E-2</v>
      </c>
      <c r="U642" s="62"/>
      <c r="V642" s="62" t="s">
        <v>592</v>
      </c>
      <c r="W642" s="60"/>
      <c r="X642" s="63"/>
      <c r="Y642" s="61"/>
      <c r="Z642" s="86">
        <f>SQRT($W$42*VLOOKUP(Z633,$P$34:$W$43,8))*(1-$Q$28)*T630*VLOOKUP(Z633,P622:T631,5)</f>
        <v>3.4135281607787548E-3</v>
      </c>
      <c r="AA642" s="60">
        <f>SQRT($W$42*VLOOKUP(AA633,$P$34:$W$43,8))*(1-$R$28)*T630*VLOOKUP(AA633,P622:T631,5)</f>
        <v>2.1968818292352216E-3</v>
      </c>
      <c r="AB642" s="60">
        <f>SQRT($W$42*VLOOKUP(AB633,$P$34:$W$43,8))*(1-$S$28)*T630*VLOOKUP(AB633,P622:T631,5)</f>
        <v>1.3411725673766414E-3</v>
      </c>
      <c r="AC642" s="60">
        <f>SQRT($W$42*VLOOKUP(AC633,$P$34:$W$43,8))*(1-$T$28)*T630*VLOOKUP(AC633,P622:T631,5)</f>
        <v>1.0157591685626766E-3</v>
      </c>
      <c r="AD642" s="60">
        <f>SQRT($W$42*VLOOKUP(AD633,$P$34:$W$43,8))*(1-$U$28)*T630*VLOOKUP(AD633,P622:T631,5)</f>
        <v>9.5017394656377811E-4</v>
      </c>
      <c r="AE642" s="60">
        <f>SQRT($W$42*VLOOKUP(AE633,$P$34:$W$43,8))*(1-$V$28)*T630*VLOOKUP(AE633,P622:T631,5)</f>
        <v>5.5747701754972981E-4</v>
      </c>
      <c r="AF642" s="60">
        <f>SQRT($W$42*VLOOKUP(AF633,$P$34:$W$43,8))*(1-$W$28)*T630*VLOOKUP(AF633,P622:T631,5)</f>
        <v>3.9656003981799054E-3</v>
      </c>
      <c r="AG642" s="60">
        <f>SQRT($W$42*VLOOKUP(AG633,$P$34:$W$43,8))*(1-$X$28)*T630*VLOOKUP(AG633,P622:T631,5)</f>
        <v>2.6577703083069692E-3</v>
      </c>
      <c r="AH642" s="60">
        <f>SQRT($W$42*VLOOKUP(AH633,$P$34:$W$43,8))*(1-$Y$28)*T630*VLOOKUP(AH633,P622:T631,5)</f>
        <v>1.7046842833873049E-3</v>
      </c>
      <c r="AI642" s="87">
        <f>SQRT($W$42*VLOOKUP(AI633,$P$34:$W$43,8))*(1-$Z$28)*T630*VLOOKUP(AI633,P622:T631,5)</f>
        <v>2.5705237939321881E-3</v>
      </c>
      <c r="AJ642" s="89">
        <f>$X$42*T630</f>
        <v>1.4993386260453774E-6</v>
      </c>
      <c r="AK642" s="59" t="s">
        <v>558</v>
      </c>
      <c r="AL642" s="61">
        <f>AL637^2/9-AL638/3</f>
        <v>3.8922898851880952E-2</v>
      </c>
      <c r="AM642" s="61"/>
      <c r="AN642" s="66" t="s">
        <v>574</v>
      </c>
      <c r="AO642" s="61" t="e">
        <f>2*SQRT(AL642)*COS((AO640+2*PI())/3)-AL637/3</f>
        <v>#NUM!</v>
      </c>
      <c r="AP642" s="69" t="e">
        <f>AO642^3+AO642^2*AL637+AO642*AL638+AL639</f>
        <v>#NUM!</v>
      </c>
      <c r="AQ642" s="50"/>
      <c r="AR642" s="65"/>
      <c r="AS642" s="50"/>
      <c r="AT642" s="65"/>
      <c r="AU642" s="65"/>
      <c r="AV642" s="81"/>
      <c r="AW642" s="59">
        <v>9</v>
      </c>
      <c r="AX642" s="61">
        <f t="shared" si="88"/>
        <v>9.5418812217132221E-2</v>
      </c>
      <c r="AY642" s="61">
        <f>SUMPRODUCT(T622:T631,$BF$34:$BF$43)</f>
        <v>0.53195754700981634</v>
      </c>
      <c r="AZ642" s="68">
        <f>IF($AA$15,EXP((AX642/AL635)*(AU639-1)-LN(AU639-AL635)-AL634*(2*AY642/AL634-AX642/AL635)*LN((AU639+2.41421536*AL635)/(AU639-0.41421536*AL635))/(AL635*2.82842713)      ),1)</f>
        <v>0.54102454676132694</v>
      </c>
    </row>
    <row r="643" spans="16:52" x14ac:dyDescent="0.25">
      <c r="P643" s="78">
        <v>10</v>
      </c>
      <c r="Q643" s="60"/>
      <c r="R643" s="60"/>
      <c r="S643" s="60">
        <f>$Z$16*$BJ$43/AZ643</f>
        <v>8.8838044121130999E-2</v>
      </c>
      <c r="T643" s="61">
        <f>S643/S644</f>
        <v>8.8840274511553949E-2</v>
      </c>
      <c r="U643" s="62"/>
      <c r="V643" s="96">
        <f>ABS(S632-S644)</f>
        <v>0</v>
      </c>
      <c r="W643" s="60"/>
      <c r="X643" s="63"/>
      <c r="Y643" s="61"/>
      <c r="Z643" s="86">
        <f>SQRT($W$43*VLOOKUP(Z633,$P$34:$W$43,8))*(1-$Q$29)*T631*VLOOKUP(Z633,P622:T631,5)</f>
        <v>5.4985289690024442E-3</v>
      </c>
      <c r="AA643" s="60">
        <f>SQRT($W$43*VLOOKUP(AA633,$P$34:$W$43,8))*(1-$R$29)*T631*VLOOKUP(AA633,P622:T631,5)</f>
        <v>3.5815796407375785E-3</v>
      </c>
      <c r="AB643" s="60">
        <f>SQRT($W$43*VLOOKUP(AB633,$P$34:$W$43,8))*(1-$S$29)*T631*VLOOKUP(AB633,P622:T631,5)</f>
        <v>2.2170335481963735E-3</v>
      </c>
      <c r="AC643" s="60">
        <f>SQRT($W$43*VLOOKUP(AC633,$P$34:$W$43,8))*(1-$T$29)*T631*VLOOKUP(AC633,P622:T631,5)</f>
        <v>1.3904603227096876E-3</v>
      </c>
      <c r="AD643" s="60">
        <f>SQRT($W$43*VLOOKUP(AD633,$P$34:$W$43,8))*(1-$U$29)*T631*VLOOKUP(AD633,P622:T631,5)</f>
        <v>1.5040774911427425E-3</v>
      </c>
      <c r="AE643" s="60">
        <f>SQRT($W$43*VLOOKUP(AE633,$P$34:$W$43,8))*(1-$V$29)*T631*VLOOKUP(AE633,P622:T631,5)</f>
        <v>8.9714997254472723E-4</v>
      </c>
      <c r="AF643" s="60">
        <f>SQRT($W$43*VLOOKUP(AF633,$P$34:$W$43,8))*(1-$W$29)*T631*VLOOKUP(AF633,P622:T631,5)</f>
        <v>6.6414777587974934E-3</v>
      </c>
      <c r="AG643" s="60">
        <f>SQRT($W$43*VLOOKUP(AG633,$P$34:$W$43,8))*(1-$X$29)*T631*VLOOKUP(AG633,P622:T631,5)</f>
        <v>4.1950744423929608E-3</v>
      </c>
      <c r="AH643" s="60">
        <f>SQRT($W$43*VLOOKUP(AH633,$P$34:$W$43,8))*(1-$Y$29)*T631*VLOOKUP(AH633,P622:T631,5)</f>
        <v>2.5705237939321881E-3</v>
      </c>
      <c r="AI643" s="87">
        <f>SQRT($W$43*VLOOKUP(AI633,$P$34:$W$43,8))*(1-$Z$29)*T631*VLOOKUP(AI633,P622:T631,5)</f>
        <v>3.8761386137976628E-3</v>
      </c>
      <c r="AJ643" s="89">
        <f>$X$43*T631</f>
        <v>3.2226693653031368E-6</v>
      </c>
      <c r="AK643" s="59" t="s">
        <v>72</v>
      </c>
      <c r="AL643" s="63">
        <f>AL641^2-AL642^3</f>
        <v>3.1960584965648583E-4</v>
      </c>
      <c r="AM643" s="61"/>
      <c r="AN643" s="66" t="s">
        <v>575</v>
      </c>
      <c r="AO643" s="61" t="e">
        <f>2*SQRT(AL642)*COS((AO640+4*PI())/3)-AL637/3</f>
        <v>#NUM!</v>
      </c>
      <c r="AP643" s="69" t="e">
        <f>AO643^3+AO643^2*AL637+AL638*AO643+AL639</f>
        <v>#NUM!</v>
      </c>
      <c r="AQ643" s="50"/>
      <c r="AR643" s="65"/>
      <c r="AS643" s="50"/>
      <c r="AT643" s="65"/>
      <c r="AU643" s="65"/>
      <c r="AV643" s="81"/>
      <c r="AW643" s="59">
        <v>10</v>
      </c>
      <c r="AX643" s="61">
        <f t="shared" si="88"/>
        <v>0.12813543860615031</v>
      </c>
      <c r="AY643" s="61">
        <f>SUMPRODUCT(T622:T631,$BG$34:$BG$43)</f>
        <v>0.52807933080989145</v>
      </c>
      <c r="AZ643" s="68">
        <f>IF($AA$16,EXP((AX643/AL635)*(AU639-1)-LN(AU639-AL635)-AL634*(2*AY643/AL634-AX643/AL635)*LN((AU639+2.41421536*AL635)/(AU639-0.41421536*AL635))/(AL635*2.82842713)      ),1)</f>
        <v>0.58355083296297927</v>
      </c>
    </row>
    <row r="644" spans="16:52" x14ac:dyDescent="0.25">
      <c r="P644" s="79"/>
      <c r="Q644" s="71"/>
      <c r="R644" s="71"/>
      <c r="S644" s="71">
        <f>SUM(S634:S643)</f>
        <v>0.99997489437718179</v>
      </c>
      <c r="T644" s="72">
        <f>SUM(T634:T643)</f>
        <v>1</v>
      </c>
      <c r="U644" s="73"/>
      <c r="V644" s="73"/>
      <c r="W644" s="73"/>
      <c r="X644" s="73"/>
      <c r="Y644" s="73"/>
      <c r="Z644" s="70"/>
      <c r="AA644" s="73"/>
      <c r="AB644" s="73"/>
      <c r="AC644" s="73"/>
      <c r="AD644" s="73"/>
      <c r="AE644" s="73"/>
      <c r="AF644" s="73"/>
      <c r="AG644" s="73"/>
      <c r="AH644" s="73"/>
      <c r="AI644" s="88">
        <f>SUM(Z634:AI643)</f>
        <v>0.2765178766141651</v>
      </c>
      <c r="AJ644" s="91">
        <f>SUM(AJ634:AJ643)</f>
        <v>3.0752912319736453E-5</v>
      </c>
      <c r="AK644" s="70"/>
      <c r="AL644" s="73"/>
      <c r="AM644" s="74"/>
      <c r="AN644" s="75"/>
      <c r="AO644" s="74"/>
      <c r="AP644" s="74"/>
      <c r="AQ644" s="76"/>
      <c r="AR644" s="73"/>
      <c r="AS644" s="76"/>
      <c r="AT644" s="73"/>
      <c r="AU644" s="73"/>
      <c r="AV644" s="80"/>
      <c r="AW644" s="70"/>
      <c r="AX644" s="73"/>
      <c r="AY644" s="73"/>
      <c r="AZ644" s="80"/>
    </row>
  </sheetData>
  <mergeCells count="13">
    <mergeCell ref="B11:E11"/>
    <mergeCell ref="B9:E9"/>
    <mergeCell ref="B10:E10"/>
    <mergeCell ref="B2:J2"/>
    <mergeCell ref="I23:J27"/>
    <mergeCell ref="B18:E18"/>
    <mergeCell ref="B22:G22"/>
    <mergeCell ref="B12:E12"/>
    <mergeCell ref="B13:E13"/>
    <mergeCell ref="B14:E14"/>
    <mergeCell ref="B15:E15"/>
    <mergeCell ref="B16:E16"/>
    <mergeCell ref="B17:E17"/>
  </mergeCells>
  <hyperlinks>
    <hyperlink ref="B3" r:id="rId1"/>
  </hyperlinks>
  <pageMargins left="0.7" right="0.7" top="0.75" bottom="0.75" header="0.3" footer="0.3"/>
  <pageSetup paperSize="9" orientation="portrait" horizontalDpi="4294967293" verticalDpi="4294967293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644"/>
  <sheetViews>
    <sheetView zoomScale="85" zoomScaleNormal="85" workbookViewId="0"/>
  </sheetViews>
  <sheetFormatPr defaultRowHeight="15" x14ac:dyDescent="0.25"/>
  <cols>
    <col min="1" max="1" width="2.7109375" customWidth="1"/>
    <col min="7" max="7" width="9.7109375" bestFit="1" customWidth="1"/>
    <col min="13" max="13" width="9.7109375" bestFit="1" customWidth="1"/>
    <col min="18" max="18" width="9.7109375" bestFit="1" customWidth="1"/>
    <col min="19" max="19" width="11.7109375" bestFit="1" customWidth="1"/>
    <col min="21" max="21" width="10.7109375" bestFit="1" customWidth="1"/>
    <col min="22" max="22" width="9.7109375" bestFit="1" customWidth="1"/>
    <col min="36" max="36" width="9.140625" customWidth="1"/>
    <col min="38" max="38" width="9.140625" customWidth="1"/>
    <col min="39" max="39" width="9.7109375" bestFit="1" customWidth="1"/>
    <col min="42" max="42" width="9.140625" customWidth="1"/>
    <col min="61" max="61" width="9.7109375" bestFit="1" customWidth="1"/>
    <col min="62" max="62" width="10.42578125" bestFit="1" customWidth="1"/>
  </cols>
  <sheetData>
    <row r="1" spans="1:32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2"/>
    </row>
    <row r="2" spans="1:32" ht="18.75" x14ac:dyDescent="0.25">
      <c r="A2" s="3"/>
      <c r="B2" s="194" t="s">
        <v>605</v>
      </c>
      <c r="C2" s="194"/>
      <c r="D2" s="194"/>
      <c r="E2" s="194"/>
      <c r="F2" s="194"/>
      <c r="G2" s="194"/>
      <c r="H2" s="194"/>
      <c r="I2" s="194"/>
      <c r="J2" s="194"/>
      <c r="K2" s="106"/>
    </row>
    <row r="3" spans="1:32" x14ac:dyDescent="0.25">
      <c r="A3" s="4"/>
      <c r="B3" s="42" t="s">
        <v>551</v>
      </c>
      <c r="C3" s="5"/>
      <c r="D3" s="5"/>
      <c r="E3" s="5"/>
      <c r="F3" s="5"/>
      <c r="G3" s="6" t="s">
        <v>0</v>
      </c>
      <c r="I3" s="130" t="str">
        <f>'PT FLASH'!I3</f>
        <v>Feed Gas</v>
      </c>
      <c r="J3" s="131"/>
      <c r="P3" s="34" t="s">
        <v>542</v>
      </c>
      <c r="R3" t="s">
        <v>561</v>
      </c>
      <c r="T3" s="39">
        <v>8.31447</v>
      </c>
      <c r="U3" t="s">
        <v>588</v>
      </c>
      <c r="AB3" s="43"/>
      <c r="AC3" s="43"/>
    </row>
    <row r="4" spans="1:32" x14ac:dyDescent="0.25">
      <c r="A4" s="4"/>
      <c r="B4" s="7" t="s">
        <v>550</v>
      </c>
      <c r="C4" s="5"/>
      <c r="D4" s="5"/>
      <c r="E4" s="5"/>
      <c r="F4" s="5"/>
      <c r="G4" s="6" t="s">
        <v>1</v>
      </c>
      <c r="I4" s="132" t="str">
        <f>'PT FLASH'!I4</f>
        <v>2-July-17</v>
      </c>
      <c r="J4" s="133"/>
      <c r="P4" s="34" t="s">
        <v>543</v>
      </c>
      <c r="AB4" s="44"/>
      <c r="AC4" s="44"/>
    </row>
    <row r="5" spans="1:32" x14ac:dyDescent="0.25">
      <c r="A5" s="4"/>
      <c r="B5" s="5"/>
      <c r="C5" s="5"/>
      <c r="D5" s="5"/>
      <c r="E5" s="5"/>
      <c r="F5" s="5"/>
      <c r="G5" s="6" t="s">
        <v>3</v>
      </c>
      <c r="I5" s="134" t="str">
        <f>'PT FLASH'!I5</f>
        <v>CheGuide</v>
      </c>
      <c r="J5" s="135"/>
      <c r="AB5" s="44"/>
      <c r="AC5" s="44"/>
    </row>
    <row r="6" spans="1:32" ht="15" customHeight="1" x14ac:dyDescent="0.25">
      <c r="A6" s="4"/>
      <c r="B6" s="123"/>
      <c r="C6" s="124"/>
      <c r="D6" s="10"/>
      <c r="E6" s="10"/>
      <c r="F6" s="10"/>
      <c r="G6" s="10"/>
      <c r="Q6" t="s">
        <v>69</v>
      </c>
      <c r="R6" t="s">
        <v>65</v>
      </c>
      <c r="S6" t="s">
        <v>66</v>
      </c>
      <c r="T6" t="s">
        <v>544</v>
      </c>
      <c r="U6" t="s">
        <v>546</v>
      </c>
      <c r="V6" t="s">
        <v>547</v>
      </c>
      <c r="W6" s="36" t="s">
        <v>548</v>
      </c>
      <c r="X6" s="36" t="s">
        <v>549</v>
      </c>
      <c r="Y6" t="s">
        <v>542</v>
      </c>
      <c r="Z6" t="s">
        <v>560</v>
      </c>
      <c r="AA6" t="s">
        <v>559</v>
      </c>
      <c r="AB6" s="44"/>
      <c r="AC6" s="44"/>
    </row>
    <row r="7" spans="1:32" x14ac:dyDescent="0.25">
      <c r="P7" s="35">
        <v>1</v>
      </c>
      <c r="Q7" s="37">
        <f>IF('PT FLASH'!$AA$7,'PT FLASH'!Q7,"")</f>
        <v>15.224299999999999</v>
      </c>
      <c r="R7" s="37">
        <f>IF('PT FLASH'!$AA$7,'PT FLASH'!R7,"")</f>
        <v>897.84</v>
      </c>
      <c r="S7" s="37">
        <f>IF('PT FLASH'!$AA$7,'PT FLASH'!S7,"")</f>
        <v>-7.16</v>
      </c>
      <c r="T7" s="37">
        <f>IF('PT FLASH'!$AA$7,'PT FLASH'!T7,"")</f>
        <v>16.042999999999999</v>
      </c>
      <c r="U7" s="37">
        <f>IF('PT FLASH'!$AA$7,'PT FLASH'!U7,"")</f>
        <v>46.001549999999995</v>
      </c>
      <c r="V7" s="37">
        <f>IF('PT FLASH'!$AA$7,'PT FLASH'!V7,"")</f>
        <v>190.6</v>
      </c>
      <c r="W7" s="37">
        <f>IF('PT FLASH'!$AA$7,'PT FLASH'!W7,"")</f>
        <v>8.0000000000000002E-3</v>
      </c>
      <c r="X7" s="37">
        <f>IF('PT FLASH'!$AA$7,'PT FLASH'!X7,"")</f>
        <v>0.28799999999999998</v>
      </c>
      <c r="Y7" s="38">
        <f>IF(B9="",0,IF($F$8=$P$3,F9,F9/T7))</f>
        <v>2</v>
      </c>
      <c r="Z7" s="40">
        <f>Y7/$Y$17</f>
        <v>0.1</v>
      </c>
      <c r="AA7" t="b">
        <f>IF(AND(U7&lt;&gt;0,V7&lt;&gt;0,W7&lt;&gt;0,Z7&lt;&gt;0),TRUE,FALSE)</f>
        <v>1</v>
      </c>
      <c r="AB7" s="44"/>
      <c r="AC7" s="44"/>
    </row>
    <row r="8" spans="1:32" x14ac:dyDescent="0.25">
      <c r="B8" s="25" t="s">
        <v>606</v>
      </c>
      <c r="C8" s="26"/>
      <c r="D8" s="26"/>
      <c r="E8" s="26"/>
      <c r="F8" s="129" t="str">
        <f>'PT FLASH'!F8</f>
        <v>Mols</v>
      </c>
      <c r="G8" s="28" t="s">
        <v>598</v>
      </c>
      <c r="I8" s="107" t="s">
        <v>597</v>
      </c>
      <c r="P8" s="35">
        <v>2</v>
      </c>
      <c r="Q8" s="37">
        <f>IF('PT FLASH'!$AA$8,'PT FLASH'!Q8,"")</f>
        <v>15.6637</v>
      </c>
      <c r="R8" s="37">
        <f>IF('PT FLASH'!$AA$8,'PT FLASH'!R8,"")</f>
        <v>1511.42</v>
      </c>
      <c r="S8" s="37">
        <f>IF('PT FLASH'!$AA$8,'PT FLASH'!S8,"")</f>
        <v>-17.16</v>
      </c>
      <c r="T8" s="37">
        <f>IF('PT FLASH'!$AA$8,'PT FLASH'!T8,"")</f>
        <v>30.07</v>
      </c>
      <c r="U8" s="37">
        <f>IF('PT FLASH'!$AA$8,'PT FLASH'!U8,"")</f>
        <v>48.838650000000001</v>
      </c>
      <c r="V8" s="37">
        <f>IF('PT FLASH'!$AA$8,'PT FLASH'!V8,"")</f>
        <v>305.39999999999998</v>
      </c>
      <c r="W8" s="37">
        <f>IF('PT FLASH'!$AA$8,'PT FLASH'!W8,"")</f>
        <v>9.8000000000000004E-2</v>
      </c>
      <c r="X8" s="37">
        <f>IF('PT FLASH'!$AA$8,'PT FLASH'!X8,"")</f>
        <v>0.28499999999999998</v>
      </c>
      <c r="Y8" s="38">
        <f t="shared" ref="Y8:Y16" si="0">IF(B10="",0,IF($F$8=$P$3,F10,F10/T8))</f>
        <v>2</v>
      </c>
      <c r="Z8" s="40">
        <f t="shared" ref="Z8:Z16" si="1">Y8/$Y$17</f>
        <v>0.1</v>
      </c>
      <c r="AA8" t="b">
        <f t="shared" ref="AA8:AA16" si="2">IF(AND(U8&lt;&gt;0,V8&lt;&gt;0,W8&lt;&gt;0,Z8&lt;&gt;0),TRUE,FALSE)</f>
        <v>1</v>
      </c>
    </row>
    <row r="9" spans="1:32" x14ac:dyDescent="0.25">
      <c r="B9" s="198" t="str">
        <f>IF('PT FLASH'!AA7,'PT FLASH'!B9:E9,"")</f>
        <v>METHANE</v>
      </c>
      <c r="C9" s="198"/>
      <c r="D9" s="198"/>
      <c r="E9" s="198"/>
      <c r="F9" s="146">
        <f>IF('PT FLASH'!AA7,'PT FLASH'!F9,"")</f>
        <v>2</v>
      </c>
      <c r="G9" s="149">
        <f>IF(Z7=0,"",Z7)</f>
        <v>0.1</v>
      </c>
      <c r="I9" s="108">
        <f>IF(AA7,S634,"")</f>
        <v>2.6288912284298653E-3</v>
      </c>
      <c r="P9" s="35">
        <v>3</v>
      </c>
      <c r="Q9" s="37">
        <f>IF('PT FLASH'!$AA$9,'PT FLASH'!Q9,"")</f>
        <v>15.726000000000001</v>
      </c>
      <c r="R9" s="37">
        <f>IF('PT FLASH'!$AA$9,'PT FLASH'!R9,"")</f>
        <v>1872.46</v>
      </c>
      <c r="S9" s="37">
        <f>IF('PT FLASH'!$AA$9,'PT FLASH'!S9,"")</f>
        <v>-25.16</v>
      </c>
      <c r="T9" s="37">
        <f>IF('PT FLASH'!$AA$9,'PT FLASH'!T9,"")</f>
        <v>44.097000000000001</v>
      </c>
      <c r="U9" s="37">
        <f>IF('PT FLASH'!$AA$9,'PT FLASH'!U9,"")</f>
        <v>42.455174999999997</v>
      </c>
      <c r="V9" s="37">
        <f>IF('PT FLASH'!$AA$9,'PT FLASH'!V9,"")</f>
        <v>369.8</v>
      </c>
      <c r="W9" s="37">
        <f>IF('PT FLASH'!$AA$9,'PT FLASH'!W9,"")</f>
        <v>0.152</v>
      </c>
      <c r="X9" s="37">
        <f>IF('PT FLASH'!$AA$9,'PT FLASH'!X9,"")</f>
        <v>0.28100000000000003</v>
      </c>
      <c r="Y9" s="38">
        <f t="shared" si="0"/>
        <v>2</v>
      </c>
      <c r="Z9" s="40">
        <f t="shared" si="1"/>
        <v>0.1</v>
      </c>
      <c r="AA9" t="b">
        <f t="shared" si="2"/>
        <v>1</v>
      </c>
      <c r="AB9" s="37" t="s">
        <v>554</v>
      </c>
      <c r="AC9" s="37"/>
      <c r="AD9" s="46"/>
      <c r="AE9" s="53">
        <f>G23+273.15</f>
        <v>293.14999999999998</v>
      </c>
      <c r="AF9" s="46" t="s">
        <v>555</v>
      </c>
    </row>
    <row r="10" spans="1:32" x14ac:dyDescent="0.25">
      <c r="B10" s="198" t="str">
        <f>IF('PT FLASH'!AA8,'PT FLASH'!B10:E10,"")</f>
        <v>ETHANE</v>
      </c>
      <c r="C10" s="198"/>
      <c r="D10" s="198"/>
      <c r="E10" s="198"/>
      <c r="F10" s="146">
        <f>IF('PT FLASH'!AA8,'PT FLASH'!F10,"")</f>
        <v>2</v>
      </c>
      <c r="G10" s="149">
        <f t="shared" ref="G10:G18" si="3">IF(Z8=0,"",Z8)</f>
        <v>0.1</v>
      </c>
      <c r="I10" s="109">
        <f t="shared" ref="I10:I18" si="4">IF(AA8,S635,"")</f>
        <v>1.4670668853759282E-2</v>
      </c>
      <c r="P10" s="35">
        <v>4</v>
      </c>
      <c r="Q10" s="37">
        <f>IF('PT FLASH'!$AA$10,'PT FLASH'!Q10,"")</f>
        <v>15.6782</v>
      </c>
      <c r="R10" s="37">
        <f>IF('PT FLASH'!$AA$10,'PT FLASH'!R10,"")</f>
        <v>2154.9</v>
      </c>
      <c r="S10" s="37">
        <f>IF('PT FLASH'!$AA$10,'PT FLASH'!S10,"")</f>
        <v>-34.42</v>
      </c>
      <c r="T10" s="37">
        <f>IF('PT FLASH'!$AA$10,'PT FLASH'!T10,"")</f>
        <v>58.124000000000002</v>
      </c>
      <c r="U10" s="37">
        <f>IF('PT FLASH'!$AA$10,'PT FLASH'!U10,"")</f>
        <v>37.996875000000003</v>
      </c>
      <c r="V10" s="37">
        <f>IF('PT FLASH'!$AA$10,'PT FLASH'!V10,"")</f>
        <v>425.2</v>
      </c>
      <c r="W10" s="37">
        <f>IF('PT FLASH'!$AA$10,'PT FLASH'!W10,"")</f>
        <v>0.193</v>
      </c>
      <c r="X10" s="37">
        <f>IF('PT FLASH'!$AA$10,'PT FLASH'!X10,"")</f>
        <v>0.27400000000000002</v>
      </c>
      <c r="Y10" s="38">
        <f t="shared" si="0"/>
        <v>2</v>
      </c>
      <c r="Z10" s="40">
        <f t="shared" si="1"/>
        <v>0.1</v>
      </c>
      <c r="AA10" t="b">
        <f t="shared" si="2"/>
        <v>1</v>
      </c>
      <c r="AB10" s="44"/>
      <c r="AC10" s="44"/>
      <c r="AD10" s="98"/>
      <c r="AE10" s="99"/>
      <c r="AF10" s="100"/>
    </row>
    <row r="11" spans="1:32" x14ac:dyDescent="0.25">
      <c r="B11" s="198" t="str">
        <f>IF('PT FLASH'!AA9,'PT FLASH'!B11:E11,"")</f>
        <v>PROPANE</v>
      </c>
      <c r="C11" s="198"/>
      <c r="D11" s="198"/>
      <c r="E11" s="198"/>
      <c r="F11" s="146">
        <f>IF('PT FLASH'!AA9,'PT FLASH'!F11,"")</f>
        <v>2</v>
      </c>
      <c r="G11" s="149">
        <f t="shared" si="3"/>
        <v>0.1</v>
      </c>
      <c r="I11" s="109">
        <f t="shared" si="4"/>
        <v>4.9911005277786476E-2</v>
      </c>
      <c r="P11" s="35">
        <v>5</v>
      </c>
      <c r="Q11" s="37">
        <f>IF('PT FLASH'!$AA$11,'PT FLASH'!Q11,"")</f>
        <v>15.5381</v>
      </c>
      <c r="R11" s="37">
        <f>IF('PT FLASH'!$AA$11,'PT FLASH'!R11,"")</f>
        <v>2032.73</v>
      </c>
      <c r="S11" s="37">
        <f>IF('PT FLASH'!$AA$11,'PT FLASH'!S11,"")</f>
        <v>-33.15</v>
      </c>
      <c r="T11" s="37">
        <f>IF('PT FLASH'!$AA$11,'PT FLASH'!T11,"")</f>
        <v>58.124000000000002</v>
      </c>
      <c r="U11" s="37">
        <f>IF('PT FLASH'!$AA$11,'PT FLASH'!U11,"")</f>
        <v>36.476999999999997</v>
      </c>
      <c r="V11" s="37">
        <f>IF('PT FLASH'!$AA$11,'PT FLASH'!V11,"")</f>
        <v>408.1</v>
      </c>
      <c r="W11" s="37">
        <f>IF('PT FLASH'!$AA$11,'PT FLASH'!W11,"")</f>
        <v>0.17599999999999999</v>
      </c>
      <c r="X11" s="37">
        <f>IF('PT FLASH'!$AA$11,'PT FLASH'!X11,"")</f>
        <v>0.28299999999999997</v>
      </c>
      <c r="Y11" s="38">
        <f t="shared" si="0"/>
        <v>2</v>
      </c>
      <c r="Z11" s="40">
        <f t="shared" si="1"/>
        <v>0.1</v>
      </c>
      <c r="AA11" t="b">
        <f t="shared" si="2"/>
        <v>1</v>
      </c>
    </row>
    <row r="12" spans="1:32" x14ac:dyDescent="0.25">
      <c r="B12" s="198" t="str">
        <f>IF('PT FLASH'!AA10,'PT FLASH'!B12:E12,"")</f>
        <v>N-BUTANE</v>
      </c>
      <c r="C12" s="198"/>
      <c r="D12" s="198"/>
      <c r="E12" s="198"/>
      <c r="F12" s="146">
        <f>IF('PT FLASH'!AA10,'PT FLASH'!F12,"")</f>
        <v>2</v>
      </c>
      <c r="G12" s="149">
        <f t="shared" si="3"/>
        <v>0.1</v>
      </c>
      <c r="I12" s="109">
        <f t="shared" si="4"/>
        <v>0.11781627601473249</v>
      </c>
      <c r="P12" s="35">
        <v>6</v>
      </c>
      <c r="Q12" s="37">
        <f>IF('PT FLASH'!$AA$12,'PT FLASH'!Q12,"")</f>
        <v>15.833299999999999</v>
      </c>
      <c r="R12" s="37">
        <f>IF('PT FLASH'!$AA$12,'PT FLASH'!R12,"")</f>
        <v>2477.0700000000002</v>
      </c>
      <c r="S12" s="37">
        <f>IF('PT FLASH'!$AA$12,'PT FLASH'!S12,"")</f>
        <v>-39.94</v>
      </c>
      <c r="T12" s="37">
        <f>IF('PT FLASH'!$AA$12,'PT FLASH'!T12,"")</f>
        <v>72.150999999999996</v>
      </c>
      <c r="U12" s="37">
        <f>IF('PT FLASH'!$AA$12,'PT FLASH'!U12,"")</f>
        <v>33.741225</v>
      </c>
      <c r="V12" s="37">
        <f>IF('PT FLASH'!$AA$12,'PT FLASH'!V12,"")</f>
        <v>469.6</v>
      </c>
      <c r="W12" s="37">
        <f>IF('PT FLASH'!$AA$12,'PT FLASH'!W12,"")</f>
        <v>0.251</v>
      </c>
      <c r="X12" s="37">
        <f>IF('PT FLASH'!$AA$12,'PT FLASH'!X12,"")</f>
        <v>0.26200000000000001</v>
      </c>
      <c r="Y12" s="38">
        <f t="shared" si="0"/>
        <v>2</v>
      </c>
      <c r="Z12" s="40">
        <f t="shared" si="1"/>
        <v>0.1</v>
      </c>
      <c r="AA12" t="b">
        <f t="shared" si="2"/>
        <v>1</v>
      </c>
    </row>
    <row r="13" spans="1:32" x14ac:dyDescent="0.25">
      <c r="B13" s="198" t="str">
        <f>IF('PT FLASH'!AA11,'PT FLASH'!B13:E13,"")</f>
        <v>ISOBUTANE</v>
      </c>
      <c r="C13" s="198"/>
      <c r="D13" s="198"/>
      <c r="E13" s="198"/>
      <c r="F13" s="146">
        <f>IF('PT FLASH'!AA11,'PT FLASH'!F13,"")</f>
        <v>2</v>
      </c>
      <c r="G13" s="149">
        <f t="shared" si="3"/>
        <v>0.1</v>
      </c>
      <c r="I13" s="109">
        <f t="shared" si="4"/>
        <v>0.14521847416959685</v>
      </c>
      <c r="P13" s="35">
        <v>7</v>
      </c>
      <c r="Q13" s="37">
        <f>IF('PT FLASH'!$AA$13,'PT FLASH'!Q13,"")</f>
        <v>14.934200000000001</v>
      </c>
      <c r="R13" s="37">
        <f>IF('PT FLASH'!$AA$13,'PT FLASH'!R13,"")</f>
        <v>588.72</v>
      </c>
      <c r="S13" s="37">
        <f>IF('PT FLASH'!$AA$13,'PT FLASH'!S13,"")</f>
        <v>-6.6</v>
      </c>
      <c r="T13" s="37">
        <f>IF('PT FLASH'!$AA$13,'PT FLASH'!T13,"")</f>
        <v>28.013000000000002</v>
      </c>
      <c r="U13" s="37">
        <f>IF('PT FLASH'!$AA$13,'PT FLASH'!U13,"")</f>
        <v>33.943874999999998</v>
      </c>
      <c r="V13" s="37">
        <f>IF('PT FLASH'!$AA$13,'PT FLASH'!V13,"")</f>
        <v>126.2</v>
      </c>
      <c r="W13" s="37">
        <f>IF('PT FLASH'!$AA$13,'PT FLASH'!W13,"")</f>
        <v>0.04</v>
      </c>
      <c r="X13" s="37">
        <f>IF('PT FLASH'!$AA$13,'PT FLASH'!X13,"")</f>
        <v>0.28999999999999998</v>
      </c>
      <c r="Y13" s="38">
        <f t="shared" si="0"/>
        <v>2</v>
      </c>
      <c r="Z13" s="40">
        <f t="shared" si="1"/>
        <v>0.1</v>
      </c>
      <c r="AA13" t="b">
        <f t="shared" si="2"/>
        <v>1</v>
      </c>
    </row>
    <row r="14" spans="1:32" x14ac:dyDescent="0.25">
      <c r="B14" s="198" t="str">
        <f>IF('PT FLASH'!AA12,'PT FLASH'!B14:E14,"")</f>
        <v>N-PENTANE</v>
      </c>
      <c r="C14" s="198"/>
      <c r="D14" s="198"/>
      <c r="E14" s="198"/>
      <c r="F14" s="146">
        <f>IF('PT FLASH'!AA12,'PT FLASH'!F14,"")</f>
        <v>2</v>
      </c>
      <c r="G14" s="149">
        <f t="shared" si="3"/>
        <v>0.1</v>
      </c>
      <c r="I14" s="109">
        <f t="shared" si="4"/>
        <v>0.63281164247361754</v>
      </c>
      <c r="P14" s="35">
        <v>8</v>
      </c>
      <c r="Q14" s="37">
        <f>IF('PT FLASH'!$AA$14,'PT FLASH'!Q14,"")</f>
        <v>22.5898</v>
      </c>
      <c r="R14" s="37">
        <f>IF('PT FLASH'!$AA$14,'PT FLASH'!R14,"")</f>
        <v>3103.39</v>
      </c>
      <c r="S14" s="37">
        <f>IF('PT FLASH'!$AA$14,'PT FLASH'!S14,"")</f>
        <v>-0.16</v>
      </c>
      <c r="T14" s="37">
        <f>IF('PT FLASH'!$AA$14,'PT FLASH'!T14,"")</f>
        <v>44.01</v>
      </c>
      <c r="U14" s="37">
        <f>IF('PT FLASH'!$AA$14,'PT FLASH'!U14,"")</f>
        <v>73.764600000000002</v>
      </c>
      <c r="V14" s="37">
        <f>IF('PT FLASH'!$AA$14,'PT FLASH'!V14,"")</f>
        <v>304.2</v>
      </c>
      <c r="W14" s="37">
        <f>IF('PT FLASH'!$AA$14,'PT FLASH'!W14,"")</f>
        <v>0.22500000000000001</v>
      </c>
      <c r="X14" s="37">
        <f>IF('PT FLASH'!$AA$14,'PT FLASH'!X14,"")</f>
        <v>0.27400000000000002</v>
      </c>
      <c r="Y14" s="38">
        <f t="shared" si="0"/>
        <v>2</v>
      </c>
      <c r="Z14" s="40">
        <f t="shared" si="1"/>
        <v>0.1</v>
      </c>
      <c r="AA14" t="b">
        <f t="shared" si="2"/>
        <v>1</v>
      </c>
    </row>
    <row r="15" spans="1:32" x14ac:dyDescent="0.25">
      <c r="B15" s="198" t="str">
        <f>IF('PT FLASH'!AA13,'PT FLASH'!B15:E15,"")</f>
        <v>NITROGEN</v>
      </c>
      <c r="C15" s="198"/>
      <c r="D15" s="198"/>
      <c r="E15" s="198"/>
      <c r="F15" s="146">
        <f>IF('PT FLASH'!AA13,'PT FLASH'!F15,"")</f>
        <v>2</v>
      </c>
      <c r="G15" s="149">
        <f t="shared" si="3"/>
        <v>0.1</v>
      </c>
      <c r="I15" s="109">
        <f t="shared" si="4"/>
        <v>9.3736451448461983E-4</v>
      </c>
      <c r="P15" s="35">
        <v>9</v>
      </c>
      <c r="Q15" s="37">
        <f>IF('PT FLASH'!$AA$15,'PT FLASH'!Q15,"")</f>
        <v>16.103999999999999</v>
      </c>
      <c r="R15" s="37">
        <f>IF('PT FLASH'!$AA$15,'PT FLASH'!R15,"")</f>
        <v>1768.69</v>
      </c>
      <c r="S15" s="37">
        <f>IF('PT FLASH'!$AA$15,'PT FLASH'!S15,"")</f>
        <v>-26.06</v>
      </c>
      <c r="T15" s="37">
        <f>IF('PT FLASH'!$AA$15,'PT FLASH'!T15,"")</f>
        <v>34.08</v>
      </c>
      <c r="U15" s="37">
        <f>IF('PT FLASH'!$AA$15,'PT FLASH'!U15,"")</f>
        <v>89.368650000000002</v>
      </c>
      <c r="V15" s="37">
        <f>IF('PT FLASH'!$AA$15,'PT FLASH'!V15,"")</f>
        <v>373.2</v>
      </c>
      <c r="W15" s="37">
        <f>IF('PT FLASH'!$AA$15,'PT FLASH'!W15,"")</f>
        <v>0.1</v>
      </c>
      <c r="X15" s="37">
        <f>IF('PT FLASH'!$AA$15,'PT FLASH'!X15,"")</f>
        <v>0.28399999999999997</v>
      </c>
      <c r="Y15" s="38">
        <f t="shared" si="0"/>
        <v>2</v>
      </c>
      <c r="Z15" s="40">
        <f t="shared" si="1"/>
        <v>0.1</v>
      </c>
      <c r="AA15" t="b">
        <f t="shared" si="2"/>
        <v>1</v>
      </c>
    </row>
    <row r="16" spans="1:32" x14ac:dyDescent="0.25">
      <c r="B16" s="198" t="str">
        <f>IF('PT FLASH'!AA14,'PT FLASH'!B16:E16,"")</f>
        <v>CARBON DIOXIDE</v>
      </c>
      <c r="C16" s="198"/>
      <c r="D16" s="198"/>
      <c r="E16" s="198"/>
      <c r="F16" s="146">
        <f>IF('PT FLASH'!AA14,'PT FLASH'!F16,"")</f>
        <v>2</v>
      </c>
      <c r="G16" s="149">
        <f t="shared" si="3"/>
        <v>0.1</v>
      </c>
      <c r="I16" s="109">
        <f t="shared" si="4"/>
        <v>6.4641155320234031E-3</v>
      </c>
      <c r="P16" s="35">
        <v>10</v>
      </c>
      <c r="Q16" s="37">
        <f>IF('PT FLASH'!$AA$16,'PT FLASH'!Q16,"")</f>
        <v>15.536799999999999</v>
      </c>
      <c r="R16" s="37">
        <f>IF('PT FLASH'!$AA$16,'PT FLASH'!R16,"")</f>
        <v>1347.01</v>
      </c>
      <c r="S16" s="37">
        <f>IF('PT FLASH'!$AA$16,'PT FLASH'!S16,"")</f>
        <v>-18.149999999999999</v>
      </c>
      <c r="T16" s="37">
        <f>IF('PT FLASH'!$AA$16,'PT FLASH'!T16,"")</f>
        <v>28.053999999999998</v>
      </c>
      <c r="U16" s="37">
        <f>IF('PT FLASH'!$AA$16,'PT FLASH'!U16,"")</f>
        <v>50.358525</v>
      </c>
      <c r="V16" s="37">
        <f>IF('PT FLASH'!$AA$16,'PT FLASH'!V16,"")</f>
        <v>282.39999999999998</v>
      </c>
      <c r="W16" s="37">
        <f>IF('PT FLASH'!$AA$16,'PT FLASH'!W16,"")</f>
        <v>8.5000000000000006E-2</v>
      </c>
      <c r="X16" s="37">
        <f>IF('PT FLASH'!$AA$16,'PT FLASH'!X16,"")</f>
        <v>0.27600000000000002</v>
      </c>
      <c r="Y16" s="38">
        <f t="shared" si="0"/>
        <v>2</v>
      </c>
      <c r="Z16" s="40">
        <f t="shared" si="1"/>
        <v>0.1</v>
      </c>
      <c r="AA16" t="b">
        <f t="shared" si="2"/>
        <v>1</v>
      </c>
    </row>
    <row r="17" spans="2:49" x14ac:dyDescent="0.25">
      <c r="B17" s="198" t="str">
        <f>IF('PT FLASH'!AA15,'PT FLASH'!B17:E17,"")</f>
        <v>HYDROGEN SULFIDE</v>
      </c>
      <c r="C17" s="198"/>
      <c r="D17" s="198"/>
      <c r="E17" s="198"/>
      <c r="F17" s="146">
        <f>IF('PT FLASH'!AA15,'PT FLASH'!F17,"")</f>
        <v>2</v>
      </c>
      <c r="G17" s="149">
        <f t="shared" si="3"/>
        <v>0.1</v>
      </c>
      <c r="I17" s="109">
        <f t="shared" si="4"/>
        <v>1.9022990633599135E-2</v>
      </c>
      <c r="Y17" s="39">
        <f>SUM(Y7:Y16)</f>
        <v>20</v>
      </c>
    </row>
    <row r="18" spans="2:49" x14ac:dyDescent="0.25">
      <c r="B18" s="198" t="str">
        <f>IF('PT FLASH'!AA16,'PT FLASH'!B18:E18,"")</f>
        <v>ETHYLENE</v>
      </c>
      <c r="C18" s="198"/>
      <c r="D18" s="198"/>
      <c r="E18" s="198"/>
      <c r="F18" s="146">
        <f>IF('PT FLASH'!AA16,'PT FLASH'!F18,"")</f>
        <v>2</v>
      </c>
      <c r="G18" s="149">
        <f t="shared" si="3"/>
        <v>0.1</v>
      </c>
      <c r="I18" s="116">
        <f t="shared" si="4"/>
        <v>1.0256907277713875E-2</v>
      </c>
      <c r="P18" s="48" t="s">
        <v>603</v>
      </c>
    </row>
    <row r="19" spans="2:49" x14ac:dyDescent="0.25">
      <c r="D19" s="30"/>
      <c r="E19" s="31"/>
      <c r="F19" s="126">
        <f>SUM(F9:F18)</f>
        <v>20</v>
      </c>
      <c r="G19" s="148">
        <f>SUM(G9:G18)</f>
        <v>0.99999999999999989</v>
      </c>
      <c r="I19" s="97">
        <f>S644</f>
        <v>0.99973833597574358</v>
      </c>
      <c r="Q19">
        <v>1</v>
      </c>
      <c r="R19">
        <v>2</v>
      </c>
      <c r="S19">
        <v>3</v>
      </c>
      <c r="T19">
        <v>4</v>
      </c>
      <c r="U19">
        <v>5</v>
      </c>
      <c r="V19">
        <v>6</v>
      </c>
      <c r="W19">
        <v>7</v>
      </c>
      <c r="X19">
        <v>8</v>
      </c>
      <c r="Y19">
        <v>9</v>
      </c>
      <c r="Z19">
        <v>10</v>
      </c>
    </row>
    <row r="20" spans="2:49" x14ac:dyDescent="0.25">
      <c r="P20" s="47">
        <v>1</v>
      </c>
      <c r="Q20" s="136">
        <f>IF('PT FLASH'!Q20&lt;&gt;"",'PT FLASH'!Q20,0)</f>
        <v>0</v>
      </c>
      <c r="R20" s="137">
        <f>IF('PT FLASH'!R20&lt;&gt;"",'PT FLASH'!R20,0)</f>
        <v>-2.5999999999999999E-3</v>
      </c>
      <c r="S20" s="137">
        <f>IF('PT FLASH'!S20&lt;&gt;"",'PT FLASH'!S20,0)</f>
        <v>1.4E-2</v>
      </c>
      <c r="T20" s="137">
        <f>IF('PT FLASH'!T20&lt;&gt;"",'PT FLASH'!T20,0)</f>
        <v>1.3299999999999999E-2</v>
      </c>
      <c r="U20" s="137">
        <f>IF('PT FLASH'!U20&lt;&gt;"",'PT FLASH'!U20,0)</f>
        <v>2.5600000000000001E-2</v>
      </c>
      <c r="V20" s="137">
        <f>IF('PT FLASH'!V20&lt;&gt;"",'PT FLASH'!V20,0)</f>
        <v>2.3E-2</v>
      </c>
      <c r="W20" s="137">
        <f>IF('PT FLASH'!W20&lt;&gt;"",'PT FLASH'!W20,0)</f>
        <v>3.1099999999999999E-2</v>
      </c>
      <c r="X20" s="137">
        <f>IF('PT FLASH'!X20&lt;&gt;"",'PT FLASH'!X20,0)</f>
        <v>9.1899999999999996E-2</v>
      </c>
      <c r="Y20" s="137">
        <f>IF('PT FLASH'!Y20&lt;&gt;"",'PT FLASH'!Y20,0)</f>
        <v>8.4000000000000005E-2</v>
      </c>
      <c r="Z20" s="138">
        <f>IF('PT FLASH'!Z20&lt;&gt;"",'PT FLASH'!Z20,0)</f>
        <v>2.1499999999999998E-2</v>
      </c>
    </row>
    <row r="21" spans="2:49" x14ac:dyDescent="0.25">
      <c r="B21" s="25" t="s">
        <v>596</v>
      </c>
      <c r="C21" s="26"/>
      <c r="D21" s="26"/>
      <c r="E21" s="26"/>
      <c r="F21" s="26"/>
      <c r="G21" s="26"/>
      <c r="P21" s="47">
        <v>2</v>
      </c>
      <c r="Q21" s="139">
        <f>IF('PT FLASH'!Q21&lt;&gt;"",'PT FLASH'!Q21,0)</f>
        <v>-2.5999999999999999E-3</v>
      </c>
      <c r="R21" s="140">
        <f>IF('PT FLASH'!R21&lt;&gt;"",'PT FLASH'!R21,0)</f>
        <v>0</v>
      </c>
      <c r="S21" s="140">
        <f>IF('PT FLASH'!S21&lt;&gt;"",'PT FLASH'!S21,0)</f>
        <v>1.1000000000000001E-3</v>
      </c>
      <c r="T21" s="140">
        <f>IF('PT FLASH'!T21&lt;&gt;"",'PT FLASH'!T21,0)</f>
        <v>9.6000000000000002E-2</v>
      </c>
      <c r="U21" s="140">
        <f>IF('PT FLASH'!U21&lt;&gt;"",'PT FLASH'!U21,0)</f>
        <v>-6.7000000000000002E-3</v>
      </c>
      <c r="V21" s="140">
        <f>IF('PT FLASH'!V21&lt;&gt;"",'PT FLASH'!V21,0)</f>
        <v>7.7999999999999996E-3</v>
      </c>
      <c r="W21" s="140">
        <f>IF('PT FLASH'!W21&lt;&gt;"",'PT FLASH'!W21,0)</f>
        <v>5.1499999999999997E-2</v>
      </c>
      <c r="X21" s="140">
        <f>IF('PT FLASH'!X21&lt;&gt;"",'PT FLASH'!X21,0)</f>
        <v>0.13220000000000001</v>
      </c>
      <c r="Y21" s="140">
        <f>IF('PT FLASH'!Y21&lt;&gt;"",'PT FLASH'!Y21,0)</f>
        <v>8.3299999999999999E-2</v>
      </c>
      <c r="Z21" s="141">
        <f>IF('PT FLASH'!Z21&lt;&gt;"",'PT FLASH'!Z21,0)</f>
        <v>8.8999999999999999E-3</v>
      </c>
    </row>
    <row r="22" spans="2:49" x14ac:dyDescent="0.25">
      <c r="B22" s="192" t="s">
        <v>607</v>
      </c>
      <c r="C22" s="193"/>
      <c r="D22" s="193"/>
      <c r="E22" s="193"/>
      <c r="F22" s="193"/>
      <c r="G22" s="193"/>
      <c r="P22" s="47">
        <v>3</v>
      </c>
      <c r="Q22" s="139">
        <f>IF('PT FLASH'!Q22&lt;&gt;"",'PT FLASH'!Q22,0)</f>
        <v>1.4E-2</v>
      </c>
      <c r="R22" s="140">
        <f>IF('PT FLASH'!R22&lt;&gt;"",'PT FLASH'!R22,0)</f>
        <v>1.1000000000000001E-3</v>
      </c>
      <c r="S22" s="140">
        <f>IF('PT FLASH'!S22&lt;&gt;"",'PT FLASH'!S22,0)</f>
        <v>0</v>
      </c>
      <c r="T22" s="140">
        <f>IF('PT FLASH'!T22&lt;&gt;"",'PT FLASH'!T22,0)</f>
        <v>3.3E-3</v>
      </c>
      <c r="U22" s="140">
        <f>IF('PT FLASH'!U22&lt;&gt;"",'PT FLASH'!U22,0)</f>
        <v>-7.7999999999999996E-3</v>
      </c>
      <c r="V22" s="140">
        <f>IF('PT FLASH'!V22&lt;&gt;"",'PT FLASH'!V22,0)</f>
        <v>2.6700000000000002E-2</v>
      </c>
      <c r="W22" s="140">
        <f>IF('PT FLASH'!W22&lt;&gt;"",'PT FLASH'!W22,0)</f>
        <v>8.5199999999999998E-2</v>
      </c>
      <c r="X22" s="140">
        <f>IF('PT FLASH'!X22&lt;&gt;"",'PT FLASH'!X22,0)</f>
        <v>0.1241</v>
      </c>
      <c r="Y22" s="140">
        <f>IF('PT FLASH'!Y22&lt;&gt;"",'PT FLASH'!Y22,0)</f>
        <v>8.7800000000000003E-2</v>
      </c>
      <c r="Z22" s="141">
        <f>IF('PT FLASH'!Z22&lt;&gt;"",'PT FLASH'!Z22,0)</f>
        <v>0</v>
      </c>
    </row>
    <row r="23" spans="2:49" ht="15" customHeight="1" x14ac:dyDescent="0.25">
      <c r="B23" s="45" t="s">
        <v>554</v>
      </c>
      <c r="F23" s="100" t="s">
        <v>556</v>
      </c>
      <c r="G23" s="151">
        <f>'PT FLASH'!G23</f>
        <v>20</v>
      </c>
      <c r="I23" s="199" t="s">
        <v>602</v>
      </c>
      <c r="J23" s="200"/>
      <c r="P23" s="47">
        <v>4</v>
      </c>
      <c r="Q23" s="139">
        <f>IF('PT FLASH'!Q23&lt;&gt;"",'PT FLASH'!Q23,0)</f>
        <v>1.3299999999999999E-2</v>
      </c>
      <c r="R23" s="140">
        <f>IF('PT FLASH'!R23&lt;&gt;"",'PT FLASH'!R23,0)</f>
        <v>9.6000000000000002E-2</v>
      </c>
      <c r="S23" s="140">
        <f>IF('PT FLASH'!S23&lt;&gt;"",'PT FLASH'!S23,0)</f>
        <v>3.3E-3</v>
      </c>
      <c r="T23" s="140">
        <f>IF('PT FLASH'!T23&lt;&gt;"",'PT FLASH'!T23,0)</f>
        <v>0</v>
      </c>
      <c r="U23" s="140">
        <f>IF('PT FLASH'!U23&lt;&gt;"",'PT FLASH'!U23,0)</f>
        <v>-4.0000000000000002E-4</v>
      </c>
      <c r="V23" s="140">
        <f>IF('PT FLASH'!V23&lt;&gt;"",'PT FLASH'!V23,0)</f>
        <v>7.3999999999999996E-2</v>
      </c>
      <c r="W23" s="140">
        <f>IF('PT FLASH'!W23&lt;&gt;"",'PT FLASH'!W23,0)</f>
        <v>0.08</v>
      </c>
      <c r="X23" s="140">
        <f>IF('PT FLASH'!X23&lt;&gt;"",'PT FLASH'!X23,0)</f>
        <v>0.1333</v>
      </c>
      <c r="Y23" s="140">
        <f>IF('PT FLASH'!Y23&lt;&gt;"",'PT FLASH'!Y23,0)</f>
        <v>0</v>
      </c>
      <c r="Z23" s="141">
        <f>IF('PT FLASH'!Z23&lt;&gt;"",'PT FLASH'!Z23,0)</f>
        <v>9.2200000000000004E-2</v>
      </c>
    </row>
    <row r="24" spans="2:49" x14ac:dyDescent="0.25">
      <c r="B24" s="45" t="str">
        <f>IF(OR(B22=AB3,B22=AB6,B22=AB7),"Temperature","")</f>
        <v/>
      </c>
      <c r="F24" s="30" t="str">
        <f>IF(B24="","",AD9)</f>
        <v/>
      </c>
      <c r="I24" s="201"/>
      <c r="J24" s="202"/>
      <c r="P24" s="47">
        <v>5</v>
      </c>
      <c r="Q24" s="139">
        <f>IF('PT FLASH'!Q24&lt;&gt;"",'PT FLASH'!Q24,0)</f>
        <v>2.5600000000000001E-2</v>
      </c>
      <c r="R24" s="140">
        <f>IF('PT FLASH'!R24&lt;&gt;"",'PT FLASH'!R24,0)</f>
        <v>-6.7000000000000002E-3</v>
      </c>
      <c r="S24" s="140">
        <f>IF('PT FLASH'!S24&lt;&gt;"",'PT FLASH'!S24,0)</f>
        <v>-7.7999999999999996E-3</v>
      </c>
      <c r="T24" s="140">
        <f>IF('PT FLASH'!T24&lt;&gt;"",'PT FLASH'!T24,0)</f>
        <v>-4.0000000000000002E-4</v>
      </c>
      <c r="U24" s="140">
        <f>IF('PT FLASH'!U24&lt;&gt;"",'PT FLASH'!U24,0)</f>
        <v>0</v>
      </c>
      <c r="V24" s="140">
        <f>IF('PT FLASH'!V24&lt;&gt;"",'PT FLASH'!V24,0)</f>
        <v>0</v>
      </c>
      <c r="W24" s="140">
        <f>IF('PT FLASH'!W24&lt;&gt;"",'PT FLASH'!W24,0)</f>
        <v>0.1033</v>
      </c>
      <c r="X24" s="140">
        <f>IF('PT FLASH'!X24&lt;&gt;"",'PT FLASH'!X24,0)</f>
        <v>0.12</v>
      </c>
      <c r="Y24" s="140">
        <f>IF('PT FLASH'!Y24&lt;&gt;"",'PT FLASH'!Y24,0)</f>
        <v>4.7399999999999998E-2</v>
      </c>
      <c r="Z24" s="141">
        <f>IF('PT FLASH'!Z24&lt;&gt;"",'PT FLASH'!Z24,0)</f>
        <v>0</v>
      </c>
    </row>
    <row r="25" spans="2:49" x14ac:dyDescent="0.25">
      <c r="I25" s="201"/>
      <c r="J25" s="202"/>
      <c r="P25" s="47">
        <v>6</v>
      </c>
      <c r="Q25" s="139">
        <f>IF('PT FLASH'!Q25&lt;&gt;"",'PT FLASH'!Q25,0)</f>
        <v>2.3E-2</v>
      </c>
      <c r="R25" s="140">
        <f>IF('PT FLASH'!R25&lt;&gt;"",'PT FLASH'!R25,0)</f>
        <v>7.7999999999999996E-3</v>
      </c>
      <c r="S25" s="140">
        <f>IF('PT FLASH'!S25&lt;&gt;"",'PT FLASH'!S25,0)</f>
        <v>2.6700000000000002E-2</v>
      </c>
      <c r="T25" s="140">
        <f>IF('PT FLASH'!T25&lt;&gt;"",'PT FLASH'!T25,0)</f>
        <v>7.3999999999999996E-2</v>
      </c>
      <c r="U25" s="140">
        <f>IF('PT FLASH'!U25&lt;&gt;"",'PT FLASH'!U25,0)</f>
        <v>0</v>
      </c>
      <c r="V25" s="140">
        <f>IF('PT FLASH'!V25&lt;&gt;"",'PT FLASH'!V25,0)</f>
        <v>0</v>
      </c>
      <c r="W25" s="140">
        <f>IF('PT FLASH'!W25&lt;&gt;"",'PT FLASH'!W25,0)</f>
        <v>0.01</v>
      </c>
      <c r="X25" s="140">
        <f>IF('PT FLASH'!X25&lt;&gt;"",'PT FLASH'!X25,0)</f>
        <v>0.1222</v>
      </c>
      <c r="Y25" s="140">
        <f>IF('PT FLASH'!Y25&lt;&gt;"",'PT FLASH'!Y25,0)</f>
        <v>6.3E-2</v>
      </c>
      <c r="Z25" s="141">
        <f>IF('PT FLASH'!Z25&lt;&gt;"",'PT FLASH'!Z25,0)</f>
        <v>0</v>
      </c>
    </row>
    <row r="26" spans="2:49" x14ac:dyDescent="0.25">
      <c r="B26" s="25" t="s">
        <v>594</v>
      </c>
      <c r="C26" s="26"/>
      <c r="D26" s="26"/>
      <c r="E26" s="26"/>
      <c r="F26" s="26"/>
      <c r="G26" s="26"/>
      <c r="I26" s="201"/>
      <c r="J26" s="202"/>
      <c r="P26" s="47">
        <v>7</v>
      </c>
      <c r="Q26" s="139">
        <f>IF('PT FLASH'!Q26&lt;&gt;"",'PT FLASH'!Q26,0)</f>
        <v>3.1099999999999999E-2</v>
      </c>
      <c r="R26" s="140">
        <f>IF('PT FLASH'!R26&lt;&gt;"",'PT FLASH'!R26,0)</f>
        <v>5.1499999999999997E-2</v>
      </c>
      <c r="S26" s="140">
        <f>IF('PT FLASH'!S26&lt;&gt;"",'PT FLASH'!S26,0)</f>
        <v>8.5199999999999998E-2</v>
      </c>
      <c r="T26" s="140">
        <f>IF('PT FLASH'!T26&lt;&gt;"",'PT FLASH'!T26,0)</f>
        <v>0.08</v>
      </c>
      <c r="U26" s="140">
        <f>IF('PT FLASH'!U26&lt;&gt;"",'PT FLASH'!U26,0)</f>
        <v>0.1033</v>
      </c>
      <c r="V26" s="140">
        <f>IF('PT FLASH'!V26&lt;&gt;"",'PT FLASH'!V26,0)</f>
        <v>0.01</v>
      </c>
      <c r="W26" s="140">
        <f>IF('PT FLASH'!W26&lt;&gt;"",'PT FLASH'!W26,0)</f>
        <v>0</v>
      </c>
      <c r="X26" s="140">
        <f>IF('PT FLASH'!X26&lt;&gt;"",'PT FLASH'!X26,0)</f>
        <v>-1.7000000000000001E-2</v>
      </c>
      <c r="Y26" s="140">
        <f>IF('PT FLASH'!Y26&lt;&gt;"",'PT FLASH'!Y26,0)</f>
        <v>0.1767</v>
      </c>
      <c r="Z26" s="141">
        <f>IF('PT FLASH'!Z26&lt;&gt;"",'PT FLASH'!Z26,0)</f>
        <v>8.5599999999999996E-2</v>
      </c>
    </row>
    <row r="27" spans="2:49" x14ac:dyDescent="0.25">
      <c r="B27" t="s">
        <v>608</v>
      </c>
      <c r="F27" s="100" t="s">
        <v>591</v>
      </c>
      <c r="G27" s="117">
        <v>4.2771834801377464</v>
      </c>
      <c r="I27" s="203"/>
      <c r="J27" s="204"/>
      <c r="P27" s="47">
        <v>8</v>
      </c>
      <c r="Q27" s="139">
        <f>IF('PT FLASH'!Q27&lt;&gt;"",'PT FLASH'!Q27,0)</f>
        <v>9.1899999999999996E-2</v>
      </c>
      <c r="R27" s="140">
        <f>IF('PT FLASH'!R27&lt;&gt;"",'PT FLASH'!R27,0)</f>
        <v>0.13220000000000001</v>
      </c>
      <c r="S27" s="140">
        <f>IF('PT FLASH'!S27&lt;&gt;"",'PT FLASH'!S27,0)</f>
        <v>0.1241</v>
      </c>
      <c r="T27" s="140">
        <f>IF('PT FLASH'!T27&lt;&gt;"",'PT FLASH'!T27,0)</f>
        <v>0.1333</v>
      </c>
      <c r="U27" s="140">
        <f>IF('PT FLASH'!U27&lt;&gt;"",'PT FLASH'!U27,0)</f>
        <v>0.12</v>
      </c>
      <c r="V27" s="140">
        <f>IF('PT FLASH'!V27&lt;&gt;"",'PT FLASH'!V27,0)</f>
        <v>0.1222</v>
      </c>
      <c r="W27" s="140">
        <f>IF('PT FLASH'!W27&lt;&gt;"",'PT FLASH'!W27,0)</f>
        <v>-1.7000000000000001E-2</v>
      </c>
      <c r="X27" s="140">
        <f>IF('PT FLASH'!X27&lt;&gt;"",'PT FLASH'!X27,0)</f>
        <v>0</v>
      </c>
      <c r="Y27" s="140">
        <f>IF('PT FLASH'!Y27&lt;&gt;"",'PT FLASH'!Y27,0)</f>
        <v>9.74E-2</v>
      </c>
      <c r="Z27" s="141">
        <f>IF('PT FLASH'!Z27&lt;&gt;"",'PT FLASH'!Z27,0)</f>
        <v>5.5199999999999999E-2</v>
      </c>
    </row>
    <row r="28" spans="2:49" x14ac:dyDescent="0.25">
      <c r="B28" s="101" t="s">
        <v>609</v>
      </c>
      <c r="D28" s="49"/>
      <c r="I28" s="65"/>
      <c r="J28" s="65"/>
      <c r="K28" s="65"/>
      <c r="P28" s="47">
        <v>9</v>
      </c>
      <c r="Q28" s="139">
        <f>IF('PT FLASH'!Q28&lt;&gt;"",'PT FLASH'!Q28,0)</f>
        <v>8.4000000000000005E-2</v>
      </c>
      <c r="R28" s="140">
        <f>IF('PT FLASH'!R28&lt;&gt;"",'PT FLASH'!R28,0)</f>
        <v>8.3299999999999999E-2</v>
      </c>
      <c r="S28" s="140">
        <f>IF('PT FLASH'!S28&lt;&gt;"",'PT FLASH'!S28,0)</f>
        <v>8.7800000000000003E-2</v>
      </c>
      <c r="T28" s="140">
        <f>IF('PT FLASH'!T28&lt;&gt;"",'PT FLASH'!T28,0)</f>
        <v>0</v>
      </c>
      <c r="U28" s="140">
        <f>IF('PT FLASH'!U28&lt;&gt;"",'PT FLASH'!U28,0)</f>
        <v>4.7399999999999998E-2</v>
      </c>
      <c r="V28" s="140">
        <f>IF('PT FLASH'!V28&lt;&gt;"",'PT FLASH'!V28,0)</f>
        <v>6.3E-2</v>
      </c>
      <c r="W28" s="140">
        <f>IF('PT FLASH'!W28&lt;&gt;"",'PT FLASH'!W28,0)</f>
        <v>0.1767</v>
      </c>
      <c r="X28" s="140">
        <f>IF('PT FLASH'!X28&lt;&gt;"",'PT FLASH'!X28,0)</f>
        <v>9.74E-2</v>
      </c>
      <c r="Y28" s="140">
        <f>IF('PT FLASH'!Y28&lt;&gt;"",'PT FLASH'!Y28,0)</f>
        <v>0</v>
      </c>
      <c r="Z28" s="141">
        <f>IF('PT FLASH'!Z28&lt;&gt;"",'PT FLASH'!Z28,0)</f>
        <v>0</v>
      </c>
    </row>
    <row r="29" spans="2:49" x14ac:dyDescent="0.25">
      <c r="B29" s="101" t="s">
        <v>610</v>
      </c>
      <c r="I29" s="113"/>
      <c r="J29" s="113"/>
      <c r="K29" s="113"/>
      <c r="L29" s="44"/>
      <c r="M29" s="44"/>
      <c r="P29" s="47">
        <v>10</v>
      </c>
      <c r="Q29" s="142">
        <f>IF('PT FLASH'!Q29&lt;&gt;"",'PT FLASH'!Q29,0)</f>
        <v>2.1499999999999998E-2</v>
      </c>
      <c r="R29" s="143">
        <f>IF('PT FLASH'!R29&lt;&gt;"",'PT FLASH'!R29,0)</f>
        <v>8.8999999999999999E-3</v>
      </c>
      <c r="S29" s="143">
        <f>IF('PT FLASH'!S29&lt;&gt;"",'PT FLASH'!S29,0)</f>
        <v>0</v>
      </c>
      <c r="T29" s="143">
        <f>IF('PT FLASH'!T29&lt;&gt;"",'PT FLASH'!T29,0)</f>
        <v>9.2200000000000004E-2</v>
      </c>
      <c r="U29" s="143">
        <f>IF('PT FLASH'!U29&lt;&gt;"",'PT FLASH'!U29,0)</f>
        <v>0</v>
      </c>
      <c r="V29" s="143">
        <f>IF('PT FLASH'!V29&lt;&gt;"",'PT FLASH'!V29,0)</f>
        <v>0</v>
      </c>
      <c r="W29" s="143">
        <f>IF('PT FLASH'!W29&lt;&gt;"",'PT FLASH'!W29,0)</f>
        <v>8.5599999999999996E-2</v>
      </c>
      <c r="X29" s="143">
        <f>IF('PT FLASH'!X29&lt;&gt;"",'PT FLASH'!X29,0)</f>
        <v>5.5199999999999999E-2</v>
      </c>
      <c r="Y29" s="143">
        <f>IF('PT FLASH'!Y29&lt;&gt;"",'PT FLASH'!Y29,0)</f>
        <v>0</v>
      </c>
      <c r="Z29" s="144">
        <f>IF('PT FLASH'!Z29&lt;&gt;"",'PT FLASH'!Z29,0)</f>
        <v>0</v>
      </c>
    </row>
    <row r="30" spans="2:49" x14ac:dyDescent="0.25">
      <c r="I30" s="113"/>
      <c r="J30" s="114"/>
      <c r="K30" s="113"/>
      <c r="L30" s="44"/>
      <c r="M30" s="44"/>
    </row>
    <row r="31" spans="2:49" x14ac:dyDescent="0.25">
      <c r="B31" s="101" t="s">
        <v>599</v>
      </c>
      <c r="G31" s="118">
        <f>ABS(I19-1)</f>
        <v>2.6166402425642499E-4</v>
      </c>
      <c r="I31" s="113"/>
      <c r="J31" s="113"/>
      <c r="K31" s="113"/>
      <c r="L31" s="44"/>
      <c r="M31" s="44"/>
      <c r="P31" s="48" t="s">
        <v>611</v>
      </c>
    </row>
    <row r="32" spans="2:49" x14ac:dyDescent="0.25">
      <c r="I32" s="115"/>
      <c r="J32" s="114"/>
      <c r="K32" s="113"/>
      <c r="L32" s="44"/>
      <c r="M32" s="112"/>
      <c r="Q32" t="s">
        <v>566</v>
      </c>
      <c r="S32" t="s">
        <v>581</v>
      </c>
      <c r="T32" s="51">
        <f>Q44</f>
        <v>4.2771834801377464</v>
      </c>
      <c r="U32" t="s">
        <v>567</v>
      </c>
      <c r="V32" s="47"/>
      <c r="W32" s="47"/>
      <c r="X32" t="s">
        <v>568</v>
      </c>
      <c r="AW32" t="s">
        <v>576</v>
      </c>
    </row>
    <row r="33" spans="2:62" x14ac:dyDescent="0.25">
      <c r="B33" s="48" t="s">
        <v>613</v>
      </c>
      <c r="G33" s="145" t="b">
        <f>IF(G31&lt;0.001,TRUE,FALSE)</f>
        <v>1</v>
      </c>
      <c r="I33" s="115"/>
      <c r="J33" s="114"/>
      <c r="K33" s="113"/>
      <c r="L33" s="44"/>
      <c r="M33" s="44"/>
      <c r="P33" s="92">
        <v>0</v>
      </c>
      <c r="Q33" s="57" t="s">
        <v>558</v>
      </c>
      <c r="R33" s="57" t="s">
        <v>580</v>
      </c>
      <c r="S33" s="55"/>
      <c r="T33" s="55" t="s">
        <v>545</v>
      </c>
      <c r="U33" s="56" t="s">
        <v>562</v>
      </c>
      <c r="V33" s="56" t="s">
        <v>563</v>
      </c>
      <c r="W33" s="57" t="s">
        <v>564</v>
      </c>
      <c r="X33" s="57" t="s">
        <v>565</v>
      </c>
      <c r="Y33" s="57"/>
      <c r="Z33" s="54">
        <v>1</v>
      </c>
      <c r="AA33" s="55">
        <v>2</v>
      </c>
      <c r="AB33" s="55">
        <v>3</v>
      </c>
      <c r="AC33" s="55">
        <v>4</v>
      </c>
      <c r="AD33" s="55">
        <v>5</v>
      </c>
      <c r="AE33" s="55">
        <v>6</v>
      </c>
      <c r="AF33" s="55">
        <v>7</v>
      </c>
      <c r="AG33" s="55">
        <v>8</v>
      </c>
      <c r="AH33" s="55">
        <v>9</v>
      </c>
      <c r="AI33" s="58">
        <v>10</v>
      </c>
      <c r="AJ33" s="83" t="s">
        <v>569</v>
      </c>
      <c r="AK33" s="54"/>
      <c r="AL33" s="55"/>
      <c r="AM33" s="55"/>
      <c r="AN33" s="55"/>
      <c r="AO33" s="55"/>
      <c r="AP33" s="55"/>
      <c r="AQ33" s="55"/>
      <c r="AR33" s="55"/>
      <c r="AS33" s="55"/>
      <c r="AT33" s="55"/>
      <c r="AU33" s="55"/>
      <c r="AV33" s="58"/>
      <c r="AW33" s="55"/>
      <c r="AX33" s="55">
        <v>1</v>
      </c>
      <c r="AY33" s="55">
        <v>2</v>
      </c>
      <c r="AZ33" s="55">
        <v>3</v>
      </c>
      <c r="BA33" s="55">
        <v>4</v>
      </c>
      <c r="BB33" s="55">
        <v>5</v>
      </c>
      <c r="BC33" s="55">
        <v>6</v>
      </c>
      <c r="BD33" s="55">
        <v>7</v>
      </c>
      <c r="BE33" s="55">
        <v>8</v>
      </c>
      <c r="BF33" s="55">
        <v>9</v>
      </c>
      <c r="BG33" s="55">
        <v>10</v>
      </c>
      <c r="BH33" s="55" t="s">
        <v>565</v>
      </c>
      <c r="BI33" s="55" t="s">
        <v>577</v>
      </c>
      <c r="BJ33" s="58" t="s">
        <v>590</v>
      </c>
    </row>
    <row r="34" spans="2:62" x14ac:dyDescent="0.25">
      <c r="I34" s="110"/>
      <c r="J34" s="111"/>
      <c r="K34" s="44"/>
      <c r="L34" s="44"/>
      <c r="M34" s="44"/>
      <c r="O34" s="39"/>
      <c r="P34" s="78">
        <v>1</v>
      </c>
      <c r="Q34" s="60">
        <f t="shared" ref="Q34:Q43" si="5">IF(AA7,Z7/EXP(LN(U7)+LN(10)*(1-V7/$AE$9)*(7+7*W7)/3),0)</f>
        <v>3.2692546681448897E-4</v>
      </c>
      <c r="R34" s="60">
        <f>IF(AA7,EXP(LN(U7/$T$32)+LN(10)*(1-V7/$AE$9)*(7+7*W7)/3),0)</f>
        <v>71.514378164890033</v>
      </c>
      <c r="S34" s="60">
        <f>IF(AA7,Z7/R34,0)</f>
        <v>1.3983202058952529E-3</v>
      </c>
      <c r="T34" s="61">
        <f>S34/$S$44</f>
        <v>1.1968587076649181E-3</v>
      </c>
      <c r="U34" s="62">
        <f>IF(AA7,0.37464 + 1.54226*W7 - 0.26992*W7^2,0)</f>
        <v>0.38696080511999997</v>
      </c>
      <c r="V34" s="62">
        <f>IF(AA7,(1+U34*(1-($AE$9/V7)^0.5))^2,0)</f>
        <v>0.82275984711357997</v>
      </c>
      <c r="W34" s="60">
        <f>IF(AA7,0.45724*V34*$T$3^2*V7^2/(U7*100000),0)</f>
        <v>0.20538076799119476</v>
      </c>
      <c r="X34" s="63">
        <f>IF(AA7,0.0778*$T$3*V7/(U7*100000),0)</f>
        <v>2.6801839285763202E-5</v>
      </c>
      <c r="Y34" s="61"/>
      <c r="Z34" s="86">
        <f>SQRT($W$34*VLOOKUP(Z33,$P$34:$W$43,8))*(1-Q20)*$Z$7*VLOOKUP(Z33,$P$7:$Z$16,11)</f>
        <v>2.0538076799119479E-3</v>
      </c>
      <c r="AA34" s="60">
        <f t="shared" ref="AA34:AI34" si="6">SQRT($W$34*VLOOKUP(AA33,$P$34:$W$43,8))*(1-R20)*$Z$7*VLOOKUP(AA33,$P$7:$Z$16,11)</f>
        <v>3.5676389164955818E-3</v>
      </c>
      <c r="AB34" s="60">
        <f t="shared" si="6"/>
        <v>4.8068730097336424E-3</v>
      </c>
      <c r="AC34" s="60">
        <f t="shared" si="6"/>
        <v>6.1001227432346877E-3</v>
      </c>
      <c r="AD34" s="60">
        <f t="shared" si="6"/>
        <v>5.8207154766775696E-3</v>
      </c>
      <c r="AE34" s="60">
        <f t="shared" si="6"/>
        <v>7.3588157335643363E-3</v>
      </c>
      <c r="AF34" s="60">
        <f t="shared" si="6"/>
        <v>1.3046805785990494E-3</v>
      </c>
      <c r="AG34" s="60">
        <f t="shared" si="6"/>
        <v>2.6251571489724068E-3</v>
      </c>
      <c r="AH34" s="60">
        <f t="shared" si="6"/>
        <v>3.0879354599090275E-3</v>
      </c>
      <c r="AI34" s="87">
        <f t="shared" si="6"/>
        <v>3.1076383668978539E-3</v>
      </c>
      <c r="AJ34" s="84">
        <f>X34*Z7</f>
        <v>2.6801839285763203E-6</v>
      </c>
      <c r="AK34" s="59" t="s">
        <v>69</v>
      </c>
      <c r="AL34" s="60">
        <f>$Q$44*AI44*100000/($T$3*$AE$9)^2</f>
        <v>5.6646163288269012E-2</v>
      </c>
      <c r="AM34" s="65" t="s">
        <v>583</v>
      </c>
      <c r="AN34" s="66" t="s">
        <v>573</v>
      </c>
      <c r="AO34" s="61" t="e">
        <f>(AL41+SQRT(AL43))^(1/3)+(AL41-SQRT(AL43))^(1/3)-AL37/3</f>
        <v>#NUM!</v>
      </c>
      <c r="AP34" s="63" t="e">
        <f>AO34^3+AL37*AO34^2+AL38*AO34+AL39</f>
        <v>#NUM!</v>
      </c>
      <c r="AQ34" s="65" t="s">
        <v>573</v>
      </c>
      <c r="AR34" s="61">
        <f>IF(AL43&gt;=0,AO34,AO41)</f>
        <v>0.95020415173490869</v>
      </c>
      <c r="AS34" s="61">
        <f>IF(AR34&lt;AR35,AR35,AR34)</f>
        <v>0.95020415173490869</v>
      </c>
      <c r="AT34" s="61">
        <f>AS34</f>
        <v>0.95020415173490869</v>
      </c>
      <c r="AU34" s="67">
        <f>IF(AT34&lt;AT35,AT35,AT34)</f>
        <v>0.95020415173490869</v>
      </c>
      <c r="AV34" s="81"/>
      <c r="AW34" s="64">
        <v>1</v>
      </c>
      <c r="AX34" s="61">
        <f t="shared" ref="AX34:BG34" si="7">SQRT($W$34*VLOOKUP(AX33,$P$34:$W$43,8))*(1-Q20)*$Q$44*100000/($T$3*$AE$9)^2</f>
        <v>1.4786613320629905E-2</v>
      </c>
      <c r="AY34" s="61">
        <f t="shared" si="7"/>
        <v>2.5685607100326399E-2</v>
      </c>
      <c r="AZ34" s="61">
        <f t="shared" si="7"/>
        <v>3.4607608673150499E-2</v>
      </c>
      <c r="BA34" s="61">
        <f t="shared" si="7"/>
        <v>4.3918501763737974E-2</v>
      </c>
      <c r="BB34" s="61">
        <f t="shared" si="7"/>
        <v>4.1906878548008543E-2</v>
      </c>
      <c r="BC34" s="61">
        <f t="shared" si="7"/>
        <v>5.2980599797274305E-2</v>
      </c>
      <c r="BD34" s="61">
        <f t="shared" si="7"/>
        <v>9.3931907117549233E-3</v>
      </c>
      <c r="BE34" s="61">
        <f t="shared" si="7"/>
        <v>1.8900106396235902E-2</v>
      </c>
      <c r="BF34" s="61">
        <f t="shared" si="7"/>
        <v>2.2231929528422952E-2</v>
      </c>
      <c r="BG34" s="61">
        <f t="shared" si="7"/>
        <v>2.2373782765113835E-2</v>
      </c>
      <c r="BH34" s="61">
        <f>X34*$Q$44*100000/($T$3*$AE$9)</f>
        <v>4.7032494163116601E-3</v>
      </c>
      <c r="BI34" s="61">
        <f>SUMPRODUCT($Z$7:$Z$16,AX34:AX43)</f>
        <v>2.8678481860465527E-2</v>
      </c>
      <c r="BJ34" s="68">
        <f>IF(AA7,EXP((BH34/$AL$35)*($AU$39-1)-LN($AU$39-$AL$35)-$AL$34*(2*BI34/$AL$34-BH34/$AL$35)*LN(($AU$39+2.41421536*$AL$35)/($AU$39-0.41421536*$AL$35))/($AL$35*2.82842713)      ),1)</f>
        <v>1.0052910365615142</v>
      </c>
    </row>
    <row r="35" spans="2:62" x14ac:dyDescent="0.25">
      <c r="I35" s="110"/>
      <c r="J35" s="111"/>
      <c r="K35" s="44"/>
      <c r="L35" s="44"/>
      <c r="M35" s="44"/>
      <c r="O35" s="39"/>
      <c r="P35" s="78">
        <v>2</v>
      </c>
      <c r="Q35" s="60">
        <f t="shared" si="5"/>
        <v>2.6199673259072694E-3</v>
      </c>
      <c r="R35" s="60">
        <f t="shared" ref="R35:R43" si="8">IF(AA8,EXP(LN(U8/$T$32)+LN(10)*(1-V8/$AE$9)*(7+7*W8)/3),0)</f>
        <v>8.9237263512087281</v>
      </c>
      <c r="S35" s="60">
        <f t="shared" ref="S35:S43" si="9">IF(AA8,Z8/R35,0)</f>
        <v>1.1206080964871239E-2</v>
      </c>
      <c r="T35" s="61">
        <f t="shared" ref="T35:T43" si="10">S35/$S$44</f>
        <v>9.5915767540649538E-3</v>
      </c>
      <c r="U35" s="62">
        <f t="shared" ref="U35:U43" si="11">IF(AA8,0.37464 + 1.54226*W8 - 0.26992*W8^2,0)</f>
        <v>0.52318916832000006</v>
      </c>
      <c r="V35" s="62">
        <f t="shared" ref="V35:V43" si="12">IF(AA8,(1+U35*(1-($AE$9/V8)^0.5))^2,0)</f>
        <v>1.0213129509137033</v>
      </c>
      <c r="W35" s="60">
        <f t="shared" ref="W35:W43" si="13">IF(AA8,0.45724*V35*$T$3^2*V8^2/(U8*100000),0)</f>
        <v>0.61651920715502562</v>
      </c>
      <c r="X35" s="63">
        <f t="shared" ref="X35:X43" si="14">IF(AA8,0.0778*$T$3*V8/(U8*100000),0)</f>
        <v>4.0450095352021398E-5</v>
      </c>
      <c r="Y35" s="61"/>
      <c r="Z35" s="86">
        <f>SQRT($W$35*VLOOKUP(Z33,$P$34:$W$43,8))*(1-Q21)*$Z$8*VLOOKUP(Z33,$P$7:$Z$16,11)</f>
        <v>3.5676389164955818E-3</v>
      </c>
      <c r="AA35" s="60">
        <f t="shared" ref="AA35:AI35" si="15">SQRT($W$35*VLOOKUP(AA33,$P$34:$W$43,8))*(1-R21)*$Z$8*VLOOKUP(AA33,$P$7:$Z$16,11)</f>
        <v>6.1651920715502569E-3</v>
      </c>
      <c r="AB35" s="60">
        <f t="shared" si="15"/>
        <v>8.4372548232589644E-3</v>
      </c>
      <c r="AC35" s="60">
        <f t="shared" si="15"/>
        <v>9.6831195740892748E-3</v>
      </c>
      <c r="AD35" s="60">
        <f t="shared" si="15"/>
        <v>1.041915702330521E-2</v>
      </c>
      <c r="AE35" s="60">
        <f t="shared" si="15"/>
        <v>1.2948098843623444E-2</v>
      </c>
      <c r="AF35" s="60">
        <f t="shared" si="15"/>
        <v>2.2128704823130923E-3</v>
      </c>
      <c r="AG35" s="60">
        <f t="shared" si="15"/>
        <v>4.3464500752225235E-3</v>
      </c>
      <c r="AH35" s="60">
        <f t="shared" si="15"/>
        <v>5.3541852244301351E-3</v>
      </c>
      <c r="AI35" s="87">
        <f t="shared" si="15"/>
        <v>5.453565575634315E-3</v>
      </c>
      <c r="AJ35" s="84">
        <f t="shared" ref="AJ35:AJ43" si="16">X35*Z8</f>
        <v>4.04500953520214E-6</v>
      </c>
      <c r="AK35" s="59" t="s">
        <v>65</v>
      </c>
      <c r="AL35" s="60">
        <f>AJ44*$Q$44*100000/($T$3*$AE$9)</f>
        <v>8.2897203065034342E-3</v>
      </c>
      <c r="AM35" s="61"/>
      <c r="AN35" s="66" t="s">
        <v>574</v>
      </c>
      <c r="AO35" s="66" t="e">
        <f>1/0</f>
        <v>#DIV/0!</v>
      </c>
      <c r="AP35" s="61"/>
      <c r="AQ35" s="65" t="s">
        <v>574</v>
      </c>
      <c r="AR35" s="66">
        <f>IF(AL43&gt;=0,0,AO42)</f>
        <v>1.7683782917322144E-2</v>
      </c>
      <c r="AS35" s="61">
        <f>IF(AR34&lt;AR35,AR34,AR35)</f>
        <v>1.7683782917322144E-2</v>
      </c>
      <c r="AT35" s="61">
        <f>IF(AS35&lt;AS36,AS36,AS35)</f>
        <v>2.3822345041265791E-2</v>
      </c>
      <c r="AU35" s="67">
        <f>IF(AT34&lt;AT35,AT34,AT35)</f>
        <v>2.3822345041265791E-2</v>
      </c>
      <c r="AV35" s="81"/>
      <c r="AW35" s="64">
        <v>2</v>
      </c>
      <c r="AX35" s="61">
        <f t="shared" ref="AX35:BG35" si="17">SQRT($W$35*VLOOKUP(AX33,$P$34:$W$43,8))*(1-Q21)*$Q$44*100000/($T$3*$AE$9)^2</f>
        <v>2.5685607100326399E-2</v>
      </c>
      <c r="AY35" s="61">
        <f t="shared" si="17"/>
        <v>4.4386975519214771E-2</v>
      </c>
      <c r="AZ35" s="61">
        <f t="shared" si="17"/>
        <v>6.0744940132125058E-2</v>
      </c>
      <c r="BA35" s="61">
        <f t="shared" si="17"/>
        <v>6.971467985046155E-2</v>
      </c>
      <c r="BB35" s="61">
        <f t="shared" si="17"/>
        <v>7.5013862075510668E-2</v>
      </c>
      <c r="BC35" s="61">
        <f t="shared" si="17"/>
        <v>9.3221255675781406E-2</v>
      </c>
      <c r="BD35" s="61">
        <f t="shared" si="17"/>
        <v>1.5931803386771994E-2</v>
      </c>
      <c r="BE35" s="61">
        <f t="shared" si="17"/>
        <v>3.1292743331495197E-2</v>
      </c>
      <c r="BF35" s="61">
        <f t="shared" si="17"/>
        <v>3.8548042903448827E-2</v>
      </c>
      <c r="BG35" s="61">
        <f t="shared" si="17"/>
        <v>3.9263542625890033E-2</v>
      </c>
      <c r="BH35" s="61">
        <f t="shared" ref="BH35:BH43" si="18">X35*$Q$44*100000/($T$3*$AE$9)</f>
        <v>7.0982772982749135E-3</v>
      </c>
      <c r="BI35" s="61">
        <f>SUMPRODUCT($Z$7:$Z$16,AY34:AY43)</f>
        <v>4.9380345260102598E-2</v>
      </c>
      <c r="BJ35" s="68">
        <f t="shared" ref="BJ35:BJ43" si="19">IF(AA8,EXP((BH35/$AL$35)*($AU$39-1)-LN($AU$39-$AL$35)-$AL$34*(2*BI35/$AL$34-BH35/$AL$35)*LN(($AU$39+2.41421536*$AL$35)/($AU$39-0.41421536*$AL$35))/($AL$35*2.82842713)      ),1)</f>
        <v>0.96538042158370529</v>
      </c>
    </row>
    <row r="36" spans="2:62" x14ac:dyDescent="0.25">
      <c r="I36" s="110"/>
      <c r="J36" s="111"/>
      <c r="K36" s="44"/>
      <c r="L36" s="44"/>
      <c r="M36" s="44"/>
      <c r="O36" s="39"/>
      <c r="P36" s="78">
        <v>3</v>
      </c>
      <c r="Q36" s="60">
        <f t="shared" si="5"/>
        <v>1.1882323223261387E-2</v>
      </c>
      <c r="R36" s="60">
        <f t="shared" si="8"/>
        <v>1.9676178661539048</v>
      </c>
      <c r="S36" s="60">
        <f t="shared" si="9"/>
        <v>5.0822876596190718E-2</v>
      </c>
      <c r="T36" s="61">
        <f t="shared" si="10"/>
        <v>4.3500624639680699E-2</v>
      </c>
      <c r="U36" s="62">
        <f t="shared" si="11"/>
        <v>0.60282728831999999</v>
      </c>
      <c r="V36" s="62">
        <f t="shared" si="12"/>
        <v>1.1365673049004716</v>
      </c>
      <c r="W36" s="60">
        <f t="shared" si="13"/>
        <v>1.1572087115149978</v>
      </c>
      <c r="X36" s="63">
        <f t="shared" si="14"/>
        <v>5.6344358553886541E-5</v>
      </c>
      <c r="Y36" s="61"/>
      <c r="Z36" s="86">
        <f>SQRT($W$36*VLOOKUP(Z33,$P$34:$W$43,8))*(1-Q22)*$Z$9*VLOOKUP(Z33,$P$7:$Z$16,11)</f>
        <v>4.8068730097336424E-3</v>
      </c>
      <c r="AA36" s="60">
        <f t="shared" ref="AA36:AI36" si="20">SQRT($W$36*VLOOKUP(AA33,$P$34:$W$43,8))*(1-R22)*$Z$9*VLOOKUP(AA33,$P$7:$Z$16,11)</f>
        <v>8.4372548232589644E-3</v>
      </c>
      <c r="AB36" s="60">
        <f t="shared" si="20"/>
        <v>1.157208711514998E-2</v>
      </c>
      <c r="AC36" s="60">
        <f t="shared" si="20"/>
        <v>1.4626616149328859E-2</v>
      </c>
      <c r="AD36" s="60">
        <f t="shared" si="20"/>
        <v>1.4290236297027104E-2</v>
      </c>
      <c r="AE36" s="60">
        <f t="shared" si="20"/>
        <v>1.7401474455266144E-2</v>
      </c>
      <c r="AF36" s="60">
        <f t="shared" si="20"/>
        <v>2.9239999308417366E-3</v>
      </c>
      <c r="AG36" s="60">
        <f t="shared" si="20"/>
        <v>6.0103825875842528E-3</v>
      </c>
      <c r="AH36" s="60">
        <f t="shared" si="20"/>
        <v>7.2994269953056308E-3</v>
      </c>
      <c r="AI36" s="87">
        <f t="shared" si="20"/>
        <v>7.5386851410375183E-3</v>
      </c>
      <c r="AJ36" s="84">
        <f t="shared" si="16"/>
        <v>5.6344358553886542E-6</v>
      </c>
      <c r="AK36" s="82"/>
      <c r="AL36" s="65"/>
      <c r="AM36" s="61"/>
      <c r="AN36" s="66" t="s">
        <v>575</v>
      </c>
      <c r="AO36" s="66" t="e">
        <f>1/0</f>
        <v>#DIV/0!</v>
      </c>
      <c r="AP36" s="61"/>
      <c r="AQ36" s="65" t="s">
        <v>575</v>
      </c>
      <c r="AR36" s="66">
        <f>IF(AL43&gt;=0,0,AO43)</f>
        <v>2.3822345041265791E-2</v>
      </c>
      <c r="AS36" s="61">
        <f>AR36</f>
        <v>2.3822345041265791E-2</v>
      </c>
      <c r="AT36" s="61">
        <f>IF(AS35&lt;AS36,AS35,AS36)</f>
        <v>1.7683782917322144E-2</v>
      </c>
      <c r="AU36" s="67">
        <f>AT36</f>
        <v>1.7683782917322144E-2</v>
      </c>
      <c r="AV36" s="81"/>
      <c r="AW36" s="64">
        <v>3</v>
      </c>
      <c r="AX36" s="61">
        <f t="shared" ref="AX36:BG36" si="21">SQRT($W$36*VLOOKUP(AX33,$P$34:$W$43,8))*(1-Q22)*$Q$44*100000/($T$3*$AE$9)^2</f>
        <v>3.4607608673150499E-2</v>
      </c>
      <c r="AY36" s="61">
        <f t="shared" si="21"/>
        <v>6.0744940132125058E-2</v>
      </c>
      <c r="AZ36" s="61">
        <f t="shared" si="21"/>
        <v>8.3314508538454013E-2</v>
      </c>
      <c r="BA36" s="61">
        <f t="shared" si="21"/>
        <v>0.10530592484622465</v>
      </c>
      <c r="BB36" s="61">
        <f t="shared" si="21"/>
        <v>0.10288412125989768</v>
      </c>
      <c r="BC36" s="61">
        <f t="shared" si="21"/>
        <v>0.12528382111701469</v>
      </c>
      <c r="BD36" s="61">
        <f t="shared" si="21"/>
        <v>2.1051657732996203E-2</v>
      </c>
      <c r="BE36" s="61">
        <f t="shared" si="21"/>
        <v>4.3272407684961815E-2</v>
      </c>
      <c r="BF36" s="61">
        <f t="shared" si="21"/>
        <v>5.2553024072039295E-2</v>
      </c>
      <c r="BG36" s="61">
        <f t="shared" si="21"/>
        <v>5.4275589295332265E-2</v>
      </c>
      <c r="BH36" s="61">
        <f t="shared" si="18"/>
        <v>9.8874397632026413E-3</v>
      </c>
      <c r="BI36" s="61">
        <f>SUMPRODUCT($Z$7:$Z$16,AZ34:AZ43)</f>
        <v>6.8329360335219622E-2</v>
      </c>
      <c r="BJ36" s="68">
        <f t="shared" si="19"/>
        <v>0.9308631553392438</v>
      </c>
    </row>
    <row r="37" spans="2:62" x14ac:dyDescent="0.25">
      <c r="I37" s="110"/>
      <c r="J37" s="111"/>
      <c r="K37" s="44"/>
      <c r="L37" s="44"/>
      <c r="M37" s="44"/>
      <c r="O37" s="39"/>
      <c r="P37" s="78">
        <v>4</v>
      </c>
      <c r="Q37" s="60">
        <f t="shared" si="5"/>
        <v>4.7223731517011515E-2</v>
      </c>
      <c r="R37" s="60">
        <f t="shared" si="8"/>
        <v>0.49508733669389049</v>
      </c>
      <c r="S37" s="60">
        <f t="shared" si="9"/>
        <v>0.20198456431502185</v>
      </c>
      <c r="T37" s="61">
        <f t="shared" si="10"/>
        <v>0.17288385277931659</v>
      </c>
      <c r="U37" s="62">
        <f t="shared" si="11"/>
        <v>0.66224192991999997</v>
      </c>
      <c r="V37" s="62">
        <f t="shared" si="12"/>
        <v>1.2373573107041389</v>
      </c>
      <c r="W37" s="60">
        <f t="shared" si="13"/>
        <v>1.8610031899036727</v>
      </c>
      <c r="X37" s="63">
        <f t="shared" si="14"/>
        <v>7.2386827522842332E-5</v>
      </c>
      <c r="Y37" s="61"/>
      <c r="Z37" s="86">
        <f>SQRT($W$37*VLOOKUP(Z33,$P$34:$W$43,8))*(1-Q23)*$Z$10*VLOOKUP(Z33,$P$7:$Z$16,11)</f>
        <v>6.1001227432346877E-3</v>
      </c>
      <c r="AA37" s="60">
        <f t="shared" ref="AA37:AI37" si="22">SQRT($W$37*VLOOKUP(AA33,$P$34:$W$43,8))*(1-R23)*$Z$10*VLOOKUP(AA33,$P$7:$Z$16,11)</f>
        <v>9.6831195740892748E-3</v>
      </c>
      <c r="AB37" s="60">
        <f t="shared" si="22"/>
        <v>1.4626616149328859E-2</v>
      </c>
      <c r="AC37" s="60">
        <f t="shared" si="22"/>
        <v>1.861003189903673E-2</v>
      </c>
      <c r="AD37" s="60">
        <f t="shared" si="22"/>
        <v>1.7988976347851883E-2</v>
      </c>
      <c r="AE37" s="60">
        <f t="shared" si="22"/>
        <v>2.0995103658682804E-2</v>
      </c>
      <c r="AF37" s="60">
        <f t="shared" si="22"/>
        <v>3.7291232816895319E-3</v>
      </c>
      <c r="AG37" s="60">
        <f t="shared" si="22"/>
        <v>7.5419578247316495E-3</v>
      </c>
      <c r="AH37" s="60">
        <f t="shared" si="22"/>
        <v>1.0147671809063145E-2</v>
      </c>
      <c r="AI37" s="87">
        <f t="shared" si="22"/>
        <v>8.6786763963975552E-3</v>
      </c>
      <c r="AJ37" s="84">
        <f t="shared" si="16"/>
        <v>7.2386827522842337E-6</v>
      </c>
      <c r="AK37" s="59" t="s">
        <v>570</v>
      </c>
      <c r="AL37" s="60">
        <f>AL35-1</f>
        <v>-0.99171027969349657</v>
      </c>
      <c r="AM37" s="61"/>
      <c r="AN37" s="66"/>
      <c r="AO37" s="61"/>
      <c r="AP37" s="61"/>
      <c r="AQ37" s="50"/>
      <c r="AR37" s="65"/>
      <c r="AS37" s="65"/>
      <c r="AT37" s="65"/>
      <c r="AU37" s="65"/>
      <c r="AV37" s="81"/>
      <c r="AW37" s="64">
        <v>4</v>
      </c>
      <c r="AX37" s="61">
        <f t="shared" ref="AX37:BG37" si="23">SQRT($W$37*VLOOKUP(AX33,$P$34:$W$43,8))*(1-Q23)*$Q$44*100000/($T$3*$AE$9)^2</f>
        <v>4.3918501763737974E-2</v>
      </c>
      <c r="AY37" s="61">
        <f t="shared" si="23"/>
        <v>6.971467985046155E-2</v>
      </c>
      <c r="AZ37" s="61">
        <f t="shared" si="23"/>
        <v>0.10530592484622465</v>
      </c>
      <c r="BA37" s="61">
        <f t="shared" si="23"/>
        <v>0.1339849627923495</v>
      </c>
      <c r="BB37" s="61">
        <f t="shared" si="23"/>
        <v>0.12951360533477357</v>
      </c>
      <c r="BC37" s="61">
        <f t="shared" si="23"/>
        <v>0.15115654813443608</v>
      </c>
      <c r="BD37" s="61">
        <f t="shared" si="23"/>
        <v>2.6848231473000229E-2</v>
      </c>
      <c r="BE37" s="61">
        <f t="shared" si="23"/>
        <v>5.4299151340006249E-2</v>
      </c>
      <c r="BF37" s="61">
        <f t="shared" si="23"/>
        <v>7.3059274543031558E-2</v>
      </c>
      <c r="BG37" s="61">
        <f t="shared" si="23"/>
        <v>6.2483081187967034E-2</v>
      </c>
      <c r="BH37" s="61">
        <f t="shared" si="18"/>
        <v>1.2702609722620996E-2</v>
      </c>
      <c r="BI37" s="61">
        <f>SUMPRODUCT($Z$7:$Z$16,BA34:BA43)</f>
        <v>8.5028396126598835E-2</v>
      </c>
      <c r="BJ37" s="68">
        <f t="shared" si="19"/>
        <v>0.90183049036663909</v>
      </c>
    </row>
    <row r="38" spans="2:62" x14ac:dyDescent="0.25">
      <c r="I38" s="110"/>
      <c r="J38" s="111"/>
      <c r="K38" s="44"/>
      <c r="L38" s="44"/>
      <c r="M38" s="44"/>
      <c r="O38" s="39"/>
      <c r="P38" s="78">
        <v>5</v>
      </c>
      <c r="Q38" s="60">
        <f t="shared" si="5"/>
        <v>3.2655653013388276E-2</v>
      </c>
      <c r="R38" s="60">
        <f t="shared" si="8"/>
        <v>0.71595173601088913</v>
      </c>
      <c r="S38" s="60">
        <f t="shared" si="9"/>
        <v>0.13967421960197479</v>
      </c>
      <c r="T38" s="61">
        <f t="shared" si="10"/>
        <v>0.11955080478859083</v>
      </c>
      <c r="U38" s="62">
        <f t="shared" si="11"/>
        <v>0.63771671807999997</v>
      </c>
      <c r="V38" s="62">
        <f t="shared" si="12"/>
        <v>1.2039015792663792</v>
      </c>
      <c r="W38" s="60">
        <f t="shared" si="13"/>
        <v>1.7374744139532872</v>
      </c>
      <c r="X38" s="63">
        <f t="shared" si="14"/>
        <v>7.2370512680483611E-5</v>
      </c>
      <c r="Y38" s="61"/>
      <c r="Z38" s="86">
        <f>SQRT($W$38*VLOOKUP(Z33,$P$34:$W$43,8))*(1-Q24)*$Z$11*VLOOKUP(Z33,$P$7:$Z$16,11)</f>
        <v>5.8207154766775696E-3</v>
      </c>
      <c r="AA38" s="60">
        <f t="shared" ref="AA38:AI38" si="24">SQRT($W$38*VLOOKUP(AA33,$P$34:$W$43,8))*(1-R24)*$Z$11*VLOOKUP(AA33,$P$7:$Z$16,11)</f>
        <v>1.041915702330521E-2</v>
      </c>
      <c r="AB38" s="60">
        <f t="shared" si="24"/>
        <v>1.4290236297027104E-2</v>
      </c>
      <c r="AC38" s="60">
        <f t="shared" si="24"/>
        <v>1.7988976347851883E-2</v>
      </c>
      <c r="AD38" s="60">
        <f>SQRT($W$38*VLOOKUP(AD33,$P$34:$W$43,8))*(1-U24)*$Z$11*VLOOKUP(AD33,$P$7:$Z$16,11)</f>
        <v>1.7374744139532872E-2</v>
      </c>
      <c r="AE38" s="60">
        <f t="shared" si="24"/>
        <v>2.1907493257505111E-2</v>
      </c>
      <c r="AF38" s="60">
        <f t="shared" si="24"/>
        <v>3.5119775705445564E-3</v>
      </c>
      <c r="AG38" s="60">
        <f t="shared" si="24"/>
        <v>7.3991805568108422E-3</v>
      </c>
      <c r="AH38" s="60">
        <f t="shared" si="24"/>
        <v>9.3403390324292984E-3</v>
      </c>
      <c r="AI38" s="87">
        <f t="shared" si="24"/>
        <v>9.23738334265224E-3</v>
      </c>
      <c r="AJ38" s="84">
        <f t="shared" si="16"/>
        <v>7.2370512680483617E-6</v>
      </c>
      <c r="AK38" s="59" t="s">
        <v>571</v>
      </c>
      <c r="AL38" s="60">
        <f>AL34-3*AL35*AL35-2*AL35</f>
        <v>3.9860564286981981E-2</v>
      </c>
      <c r="AM38" s="61" t="s">
        <v>584</v>
      </c>
      <c r="AN38" s="66" t="s">
        <v>585</v>
      </c>
      <c r="AO38" s="61">
        <f>AL41^2/AL42^3</f>
        <v>0.99970560399717001</v>
      </c>
      <c r="AP38" s="61"/>
      <c r="AQ38" s="50"/>
      <c r="AR38" s="65"/>
      <c r="AS38" s="65"/>
      <c r="AT38" s="65"/>
      <c r="AU38" s="65"/>
      <c r="AV38" s="81"/>
      <c r="AW38" s="64">
        <v>5</v>
      </c>
      <c r="AX38" s="61">
        <f t="shared" ref="AX38:BG38" si="25">SQRT($W$38*VLOOKUP(AX33,$P$34:$W$43,8))*(1-Q24)*$Q$44*100000/($T$3*$AE$9)^2</f>
        <v>4.1906878548008543E-2</v>
      </c>
      <c r="AY38" s="61">
        <f t="shared" si="25"/>
        <v>7.5013862075510668E-2</v>
      </c>
      <c r="AZ38" s="61">
        <f t="shared" si="25"/>
        <v>0.10288412125989768</v>
      </c>
      <c r="BA38" s="61">
        <f t="shared" si="25"/>
        <v>0.12951360533477357</v>
      </c>
      <c r="BB38" s="61">
        <f t="shared" si="25"/>
        <v>0.12509137328143974</v>
      </c>
      <c r="BC38" s="61">
        <f t="shared" si="25"/>
        <v>0.15772539697432769</v>
      </c>
      <c r="BD38" s="61">
        <f t="shared" si="25"/>
        <v>2.5284867144227438E-2</v>
      </c>
      <c r="BE38" s="61">
        <f t="shared" si="25"/>
        <v>5.3271210762916056E-2</v>
      </c>
      <c r="BF38" s="61">
        <f t="shared" si="25"/>
        <v>6.7246793800108756E-2</v>
      </c>
      <c r="BG38" s="61">
        <f t="shared" si="25"/>
        <v>6.6505553036047826E-2</v>
      </c>
      <c r="BH38" s="61">
        <f t="shared" si="18"/>
        <v>1.2699746755942376E-2</v>
      </c>
      <c r="BI38" s="61">
        <f>SUMPRODUCT($Z$7:$Z$16,BB34:BB43)</f>
        <v>8.4444366221725797E-2</v>
      </c>
      <c r="BJ38" s="68">
        <f t="shared" si="19"/>
        <v>0.90292732198750025</v>
      </c>
    </row>
    <row r="39" spans="2:62" x14ac:dyDescent="0.25">
      <c r="I39" s="110"/>
      <c r="J39" s="111"/>
      <c r="K39" s="44"/>
      <c r="L39" s="44"/>
      <c r="M39" s="44"/>
      <c r="O39" s="39"/>
      <c r="P39" s="78">
        <v>6</v>
      </c>
      <c r="Q39" s="60">
        <f t="shared" si="5"/>
        <v>0.16936172775551078</v>
      </c>
      <c r="R39" s="60">
        <f t="shared" si="8"/>
        <v>0.13804695886933535</v>
      </c>
      <c r="S39" s="60">
        <f>IF(AA12,Z12/R39,0)</f>
        <v>0.72439118412345704</v>
      </c>
      <c r="T39" s="61">
        <f t="shared" si="10"/>
        <v>0.62002529379083171</v>
      </c>
      <c r="U39" s="62">
        <f t="shared" si="11"/>
        <v>0.74474203007999995</v>
      </c>
      <c r="V39" s="62">
        <f t="shared" si="12"/>
        <v>1.337082693586414</v>
      </c>
      <c r="W39" s="60">
        <f t="shared" si="13"/>
        <v>2.7622752713556515</v>
      </c>
      <c r="X39" s="63">
        <f t="shared" si="14"/>
        <v>9.0028789326291502E-5</v>
      </c>
      <c r="Y39" s="61"/>
      <c r="Z39" s="86">
        <f>SQRT($W$39*VLOOKUP(Z33,$P$34:$W$43,8))*(1-Q25)*$Z$12*VLOOKUP(Z33,$P$7:$Z$16,11)</f>
        <v>7.3588157335643363E-3</v>
      </c>
      <c r="AA39" s="60">
        <f t="shared" ref="AA39:AI39" si="26">SQRT($W$39*VLOOKUP(AA33,$P$34:$W$43,8))*(1-R25)*$Z$12*VLOOKUP(AA33,$P$7:$Z$16,11)</f>
        <v>1.2948098843623444E-2</v>
      </c>
      <c r="AB39" s="60">
        <f t="shared" si="26"/>
        <v>1.7401474455266144E-2</v>
      </c>
      <c r="AC39" s="60">
        <f t="shared" si="26"/>
        <v>2.0995103658682804E-2</v>
      </c>
      <c r="AD39" s="60">
        <f t="shared" si="26"/>
        <v>2.1907493257505111E-2</v>
      </c>
      <c r="AE39" s="60">
        <f t="shared" si="26"/>
        <v>2.7622752713556516E-2</v>
      </c>
      <c r="AF39" s="60">
        <f t="shared" si="26"/>
        <v>4.8889323436700285E-3</v>
      </c>
      <c r="AG39" s="60">
        <f t="shared" si="26"/>
        <v>9.3061660715969031E-3</v>
      </c>
      <c r="AH39" s="60">
        <f t="shared" si="26"/>
        <v>1.1584196691064398E-2</v>
      </c>
      <c r="AI39" s="87">
        <f t="shared" si="26"/>
        <v>1.1647245661344438E-2</v>
      </c>
      <c r="AJ39" s="84">
        <f t="shared" si="16"/>
        <v>9.0028789326291499E-6</v>
      </c>
      <c r="AK39" s="59" t="s">
        <v>572</v>
      </c>
      <c r="AL39" s="60">
        <f>-1*AL34*AL35+AL35^2+AL35^3</f>
        <v>-4.0029172221032355E-4</v>
      </c>
      <c r="AM39" s="61"/>
      <c r="AN39" s="66" t="s">
        <v>586</v>
      </c>
      <c r="AO39" s="61">
        <f>SQRT(1-AO38)/SQRT(AO38)*AL41/ABS(AL41)</f>
        <v>1.7160498167564764E-2</v>
      </c>
      <c r="AP39" s="61"/>
      <c r="AQ39" s="50"/>
      <c r="AR39" s="65"/>
      <c r="AS39" s="65"/>
      <c r="AT39" s="65" t="s">
        <v>589</v>
      </c>
      <c r="AU39" s="61">
        <f>AU34</f>
        <v>0.95020415173490869</v>
      </c>
      <c r="AV39" s="81"/>
      <c r="AW39" s="64">
        <v>6</v>
      </c>
      <c r="AX39" s="61">
        <f t="shared" ref="AX39:BG39" si="27">SQRT($W$39*VLOOKUP(AX33,$P$34:$W$43,8))*(1-Q25)*$Q$44*100000/($T$3*$AE$9)^2</f>
        <v>5.2980599797274305E-2</v>
      </c>
      <c r="AY39" s="61">
        <f t="shared" si="27"/>
        <v>9.3221255675781406E-2</v>
      </c>
      <c r="AZ39" s="61">
        <f t="shared" si="27"/>
        <v>0.12528382111701469</v>
      </c>
      <c r="BA39" s="61">
        <f t="shared" si="27"/>
        <v>0.15115654813443608</v>
      </c>
      <c r="BB39" s="61">
        <f t="shared" si="27"/>
        <v>0.15772539697432769</v>
      </c>
      <c r="BC39" s="61">
        <f t="shared" si="27"/>
        <v>0.19887303335249573</v>
      </c>
      <c r="BD39" s="61">
        <f t="shared" si="27"/>
        <v>3.5198403834807414E-2</v>
      </c>
      <c r="BE39" s="61">
        <f t="shared" si="27"/>
        <v>6.7000761826038369E-2</v>
      </c>
      <c r="BF39" s="61">
        <f t="shared" si="27"/>
        <v>8.3401692756467541E-2</v>
      </c>
      <c r="BG39" s="61">
        <f t="shared" si="27"/>
        <v>8.3855620723001789E-2</v>
      </c>
      <c r="BH39" s="61">
        <f t="shared" si="18"/>
        <v>1.5798462423996604E-2</v>
      </c>
      <c r="BI39" s="61">
        <f>SUMPRODUCT($Z$7:$Z$16,BC34:BC43)</f>
        <v>0.1048697134191645</v>
      </c>
      <c r="BJ39" s="68">
        <f t="shared" si="19"/>
        <v>0.86826670747026469</v>
      </c>
    </row>
    <row r="40" spans="2:62" x14ac:dyDescent="0.25">
      <c r="I40" s="110"/>
      <c r="J40" s="111"/>
      <c r="K40" s="44"/>
      <c r="L40" s="44"/>
      <c r="M40" s="44"/>
      <c r="O40" s="39"/>
      <c r="P40" s="78">
        <v>7</v>
      </c>
      <c r="Q40" s="60">
        <f t="shared" si="5"/>
        <v>1.2224835254082711E-4</v>
      </c>
      <c r="R40" s="60">
        <f t="shared" si="8"/>
        <v>191.24896965541052</v>
      </c>
      <c r="S40" s="60">
        <f t="shared" si="9"/>
        <v>5.2287863396168084E-4</v>
      </c>
      <c r="T40" s="61">
        <f t="shared" si="10"/>
        <v>4.4754545022705202E-4</v>
      </c>
      <c r="U40" s="62">
        <f t="shared" si="11"/>
        <v>0.43589852799999995</v>
      </c>
      <c r="V40" s="62">
        <f t="shared" si="12"/>
        <v>0.59527831477769899</v>
      </c>
      <c r="W40" s="60">
        <f t="shared" si="13"/>
        <v>8.8285770130011154E-2</v>
      </c>
      <c r="X40" s="63">
        <f t="shared" si="14"/>
        <v>2.4049835108454766E-5</v>
      </c>
      <c r="Y40" s="61"/>
      <c r="Z40" s="86">
        <f>SQRT($W$40*VLOOKUP(Z33,$P$34:$W$43,8))*(1-Q26)*$Z$13*VLOOKUP(Z33,$P$7:$Z$16,11)</f>
        <v>1.3046805785990494E-3</v>
      </c>
      <c r="AA40" s="60">
        <f t="shared" ref="AA40:AI40" si="28">SQRT($W$40*VLOOKUP(AA33,$P$34:$W$43,8))*(1-R26)*$Z$13*VLOOKUP(AA33,$P$7:$Z$16,11)</f>
        <v>2.2128704823130923E-3</v>
      </c>
      <c r="AB40" s="60">
        <f t="shared" si="28"/>
        <v>2.9239999308417366E-3</v>
      </c>
      <c r="AC40" s="60">
        <f t="shared" si="28"/>
        <v>3.7291232816895319E-3</v>
      </c>
      <c r="AD40" s="60">
        <f t="shared" si="28"/>
        <v>3.5119775705445564E-3</v>
      </c>
      <c r="AE40" s="60">
        <f t="shared" si="28"/>
        <v>4.8889323436700285E-3</v>
      </c>
      <c r="AF40" s="60">
        <f t="shared" si="28"/>
        <v>8.8285770130011165E-4</v>
      </c>
      <c r="AG40" s="60">
        <f t="shared" si="28"/>
        <v>1.927560650378927E-3</v>
      </c>
      <c r="AH40" s="60">
        <f t="shared" si="28"/>
        <v>1.8196854585716855E-3</v>
      </c>
      <c r="AI40" s="87">
        <f t="shared" si="28"/>
        <v>1.9040192292598653E-3</v>
      </c>
      <c r="AJ40" s="84">
        <f t="shared" si="16"/>
        <v>2.4049835108454769E-6</v>
      </c>
      <c r="AK40" s="82"/>
      <c r="AL40" s="65"/>
      <c r="AM40" s="61"/>
      <c r="AN40" s="66" t="s">
        <v>587</v>
      </c>
      <c r="AO40" s="61">
        <f>IF(ATAN(AO39)&lt;0,ATAN(AO39)+PI(),ATAN(AO39))</f>
        <v>1.7158813975204586E-2</v>
      </c>
      <c r="AP40" s="61"/>
      <c r="AQ40" s="50"/>
      <c r="AR40" s="65"/>
      <c r="AS40" s="65"/>
      <c r="AT40" s="65"/>
      <c r="AU40" s="65"/>
      <c r="AV40" s="81"/>
      <c r="AW40" s="64">
        <v>7</v>
      </c>
      <c r="AX40" s="61">
        <f t="shared" ref="AX40:BG40" si="29">SQRT($W$40*VLOOKUP(AX33,$P$34:$W$43,8))*(1-Q26)*$Q$44*100000/($T$3*$AE$9)^2</f>
        <v>9.3931907117549233E-3</v>
      </c>
      <c r="AY40" s="61">
        <f t="shared" si="29"/>
        <v>1.5931803386771994E-2</v>
      </c>
      <c r="AZ40" s="61">
        <f t="shared" si="29"/>
        <v>2.1051657732996203E-2</v>
      </c>
      <c r="BA40" s="61">
        <f t="shared" si="29"/>
        <v>2.6848231473000229E-2</v>
      </c>
      <c r="BB40" s="61">
        <f t="shared" si="29"/>
        <v>2.5284867144227438E-2</v>
      </c>
      <c r="BC40" s="61">
        <f t="shared" si="29"/>
        <v>3.5198403834807414E-2</v>
      </c>
      <c r="BD40" s="61">
        <f t="shared" si="29"/>
        <v>6.3562307094034293E-3</v>
      </c>
      <c r="BE40" s="61">
        <f t="shared" si="29"/>
        <v>1.3877684005172796E-2</v>
      </c>
      <c r="BF40" s="61">
        <f t="shared" si="29"/>
        <v>1.3101024747471096E-2</v>
      </c>
      <c r="BG40" s="61">
        <f t="shared" si="29"/>
        <v>1.3708194965614524E-2</v>
      </c>
      <c r="BH40" s="61">
        <f t="shared" si="18"/>
        <v>4.2203212895286406E-3</v>
      </c>
      <c r="BI40" s="61">
        <f>SUMPRODUCT($Z$7:$Z$16,BD34:BD43)</f>
        <v>1.8075128871122007E-2</v>
      </c>
      <c r="BJ40" s="68">
        <f t="shared" si="19"/>
        <v>1.0272251102006376</v>
      </c>
    </row>
    <row r="41" spans="2:62" x14ac:dyDescent="0.25">
      <c r="I41" s="110"/>
      <c r="J41" s="111"/>
      <c r="K41" s="44"/>
      <c r="L41" s="44"/>
      <c r="M41" s="44"/>
      <c r="O41" s="39"/>
      <c r="P41" s="78">
        <v>8</v>
      </c>
      <c r="Q41" s="60">
        <f t="shared" si="5"/>
        <v>1.7373769803682949E-3</v>
      </c>
      <c r="R41" s="60">
        <f t="shared" si="8"/>
        <v>13.456993922268053</v>
      </c>
      <c r="S41" s="60">
        <f t="shared" si="9"/>
        <v>7.431080119202872E-3</v>
      </c>
      <c r="T41" s="61">
        <f t="shared" si="10"/>
        <v>6.3604551450569926E-3</v>
      </c>
      <c r="U41" s="62">
        <f t="shared" si="11"/>
        <v>0.70798379999999994</v>
      </c>
      <c r="V41" s="62">
        <f t="shared" si="12"/>
        <v>1.0261236638912961</v>
      </c>
      <c r="W41" s="60">
        <f t="shared" si="13"/>
        <v>0.40689606345068535</v>
      </c>
      <c r="X41" s="63">
        <f t="shared" si="14"/>
        <v>2.667628727291953E-5</v>
      </c>
      <c r="Y41" s="61"/>
      <c r="Z41" s="86">
        <f>SQRT($W$41*VLOOKUP(Z33,$P$34:$W$43,8))*(1-Q27)*$Z$14*VLOOKUP(Z33,$P$7:$Z$16,11)</f>
        <v>2.6251571489724068E-3</v>
      </c>
      <c r="AA41" s="60">
        <f t="shared" ref="AA41:AI41" si="30">SQRT($W$41*VLOOKUP(AA33,$P$34:$W$43,8))*(1-R27)*$Z$14*VLOOKUP(AA33,$P$7:$Z$16,11)</f>
        <v>4.3464500752225235E-3</v>
      </c>
      <c r="AB41" s="60">
        <f t="shared" si="30"/>
        <v>6.0103825875842528E-3</v>
      </c>
      <c r="AC41" s="60">
        <f t="shared" si="30"/>
        <v>7.5419578247316495E-3</v>
      </c>
      <c r="AD41" s="60">
        <f t="shared" si="30"/>
        <v>7.3991805568108422E-3</v>
      </c>
      <c r="AE41" s="60">
        <f t="shared" si="30"/>
        <v>9.3061660715969031E-3</v>
      </c>
      <c r="AF41" s="60">
        <f t="shared" si="30"/>
        <v>1.927560650378927E-3</v>
      </c>
      <c r="AG41" s="60">
        <f t="shared" si="30"/>
        <v>4.0689606345068541E-3</v>
      </c>
      <c r="AH41" s="60">
        <f t="shared" si="30"/>
        <v>4.2828210403497297E-3</v>
      </c>
      <c r="AI41" s="87">
        <f t="shared" si="30"/>
        <v>4.2234891865925604E-3</v>
      </c>
      <c r="AJ41" s="84">
        <f t="shared" si="16"/>
        <v>2.667628727291953E-6</v>
      </c>
      <c r="AK41" s="59" t="s">
        <v>582</v>
      </c>
      <c r="AL41" s="61">
        <f>AL37*AL38/6-AL39/2-AL37^3/27</f>
        <v>2.973536203494288E-2</v>
      </c>
      <c r="AM41" s="61"/>
      <c r="AN41" s="66" t="s">
        <v>573</v>
      </c>
      <c r="AO41" s="61">
        <f>2*SQRT(AL42)*COS(AO40/3)-AL37/3</f>
        <v>0.95020415173490869</v>
      </c>
      <c r="AP41" s="69">
        <f>AO41^3+AL37*AO41^2+AL38*AO41+AL39</f>
        <v>9.6927674220204096E-17</v>
      </c>
      <c r="AQ41" s="50"/>
      <c r="AR41" s="65"/>
      <c r="AS41" s="65"/>
      <c r="AT41" s="65"/>
      <c r="AU41" s="65"/>
      <c r="AV41" s="81"/>
      <c r="AW41" s="64">
        <v>8</v>
      </c>
      <c r="AX41" s="61">
        <f t="shared" ref="AX41:BG41" si="31">SQRT($W$41*VLOOKUP(AX33,$P$34:$W$43,8))*(1-Q27)*$Q$44*100000/($T$3*$AE$9)^2</f>
        <v>1.8900106396235902E-2</v>
      </c>
      <c r="AY41" s="61">
        <f t="shared" si="31"/>
        <v>3.1292743331495197E-2</v>
      </c>
      <c r="AZ41" s="61">
        <f t="shared" si="31"/>
        <v>4.3272407684961815E-2</v>
      </c>
      <c r="BA41" s="61">
        <f t="shared" si="31"/>
        <v>5.4299151340006249E-2</v>
      </c>
      <c r="BB41" s="61">
        <f t="shared" si="31"/>
        <v>5.3271210762916056E-2</v>
      </c>
      <c r="BC41" s="61">
        <f t="shared" si="31"/>
        <v>6.7000761826038369E-2</v>
      </c>
      <c r="BD41" s="61">
        <f t="shared" si="31"/>
        <v>1.3877684005172796E-2</v>
      </c>
      <c r="BE41" s="61">
        <f t="shared" si="31"/>
        <v>2.9294927712947907E-2</v>
      </c>
      <c r="BF41" s="61">
        <f t="shared" si="31"/>
        <v>3.0834639126397858E-2</v>
      </c>
      <c r="BG41" s="61">
        <f t="shared" si="31"/>
        <v>3.0407472947361534E-2</v>
      </c>
      <c r="BH41" s="61">
        <f t="shared" si="18"/>
        <v>4.6812172555771754E-3</v>
      </c>
      <c r="BI41" s="61">
        <f>SUMPRODUCT($Z$7:$Z$16,BE34:BE43)</f>
        <v>3.7245110513353372E-2</v>
      </c>
      <c r="BJ41" s="68">
        <f t="shared" si="19"/>
        <v>0.98745559818566064</v>
      </c>
    </row>
    <row r="42" spans="2:62" x14ac:dyDescent="0.25">
      <c r="I42" s="44"/>
      <c r="J42" s="44"/>
      <c r="K42" s="44"/>
      <c r="L42" s="44"/>
      <c r="M42" s="44"/>
      <c r="O42" s="39"/>
      <c r="P42" s="78">
        <v>9</v>
      </c>
      <c r="Q42" s="60">
        <f t="shared" si="5"/>
        <v>5.6194052084818638E-3</v>
      </c>
      <c r="R42" s="60">
        <f t="shared" si="8"/>
        <v>4.1605598098203123</v>
      </c>
      <c r="S42" s="60">
        <f t="shared" si="9"/>
        <v>2.4035227125918626E-2</v>
      </c>
      <c r="T42" s="61">
        <f t="shared" si="10"/>
        <v>2.0572377310347358E-2</v>
      </c>
      <c r="U42" s="62">
        <f t="shared" si="11"/>
        <v>0.52616679999999993</v>
      </c>
      <c r="V42" s="62">
        <f t="shared" si="12"/>
        <v>1.1232444426676449</v>
      </c>
      <c r="W42" s="60">
        <f t="shared" si="13"/>
        <v>0.55333190025206214</v>
      </c>
      <c r="X42" s="63">
        <f t="shared" si="14"/>
        <v>2.7012862326017008E-5</v>
      </c>
      <c r="Y42" s="61"/>
      <c r="Z42" s="86">
        <f>SQRT($W$42*VLOOKUP(Z33,$P$34:$W$43,8))*(1-Q28)*$Z$15*VLOOKUP(Z33,$P$7:$Z$16,11)</f>
        <v>3.0879354599090275E-3</v>
      </c>
      <c r="AA42" s="60">
        <f t="shared" ref="AA42:AI42" si="32">SQRT($W$42*VLOOKUP(AA33,$P$34:$W$43,8))*(1-R28)*$Z$15*VLOOKUP(AA33,$P$7:$Z$16,11)</f>
        <v>5.3541852244301351E-3</v>
      </c>
      <c r="AB42" s="60">
        <f t="shared" si="32"/>
        <v>7.2994269953056308E-3</v>
      </c>
      <c r="AC42" s="60">
        <f t="shared" si="32"/>
        <v>1.0147671809063145E-2</v>
      </c>
      <c r="AD42" s="60">
        <f t="shared" si="32"/>
        <v>9.3403390324292984E-3</v>
      </c>
      <c r="AE42" s="60">
        <f t="shared" si="32"/>
        <v>1.1584196691064398E-2</v>
      </c>
      <c r="AF42" s="60">
        <f t="shared" si="32"/>
        <v>1.8196854585716855E-3</v>
      </c>
      <c r="AG42" s="60">
        <f t="shared" si="32"/>
        <v>4.2828210403497297E-3</v>
      </c>
      <c r="AH42" s="60">
        <f t="shared" si="32"/>
        <v>5.5333190025206218E-3</v>
      </c>
      <c r="AI42" s="87">
        <f t="shared" si="32"/>
        <v>5.2129386295376333E-3</v>
      </c>
      <c r="AJ42" s="84">
        <f t="shared" si="16"/>
        <v>2.7012862326017008E-6</v>
      </c>
      <c r="AK42" s="59" t="s">
        <v>558</v>
      </c>
      <c r="AL42" s="61">
        <f>AL37^2/9-AL38/3</f>
        <v>9.5989731776534137E-2</v>
      </c>
      <c r="AM42" s="61"/>
      <c r="AN42" s="66" t="s">
        <v>574</v>
      </c>
      <c r="AO42" s="61">
        <f>2*SQRT(AL42)*COS((AO40+2*PI())/3)-AL37/3</f>
        <v>1.7683782917322144E-2</v>
      </c>
      <c r="AP42" s="69">
        <f>AO42^3+AO42^2*AL37+AO42*AL38+AL39</f>
        <v>1.4690939437178585E-17</v>
      </c>
      <c r="AQ42" s="50"/>
      <c r="AR42" s="65"/>
      <c r="AS42" s="50"/>
      <c r="AT42" s="65"/>
      <c r="AU42" s="65"/>
      <c r="AV42" s="81"/>
      <c r="AW42" s="64">
        <v>9</v>
      </c>
      <c r="AX42" s="61">
        <f t="shared" ref="AX42:BG42" si="33">SQRT($W$42*VLOOKUP(AX33,$P$34:$W$43,8))*(1-Q28)*$Q$44*100000/($T$3*$AE$9)^2</f>
        <v>2.2231929528422952E-2</v>
      </c>
      <c r="AY42" s="61">
        <f t="shared" si="33"/>
        <v>3.8548042903448827E-2</v>
      </c>
      <c r="AZ42" s="61">
        <f t="shared" si="33"/>
        <v>5.2553024072039295E-2</v>
      </c>
      <c r="BA42" s="61">
        <f t="shared" si="33"/>
        <v>7.3059274543031558E-2</v>
      </c>
      <c r="BB42" s="61">
        <f t="shared" si="33"/>
        <v>6.7246793800108756E-2</v>
      </c>
      <c r="BC42" s="61">
        <f t="shared" si="33"/>
        <v>8.3401692756467541E-2</v>
      </c>
      <c r="BD42" s="61">
        <f t="shared" si="33"/>
        <v>1.3101024747471096E-2</v>
      </c>
      <c r="BE42" s="61">
        <f t="shared" si="33"/>
        <v>3.0834639126397858E-2</v>
      </c>
      <c r="BF42" s="61">
        <f t="shared" si="33"/>
        <v>3.9837736157201341E-2</v>
      </c>
      <c r="BG42" s="61">
        <f t="shared" si="33"/>
        <v>3.7531122574462311E-2</v>
      </c>
      <c r="BH42" s="61">
        <f t="shared" si="18"/>
        <v>4.7402802327537697E-3</v>
      </c>
      <c r="BI42" s="61">
        <f>SUMPRODUCT($Z$7:$Z$16,BF34:BF43)</f>
        <v>4.5834528020905166E-2</v>
      </c>
      <c r="BJ42" s="68">
        <f t="shared" si="19"/>
        <v>0.96997876827366714</v>
      </c>
    </row>
    <row r="43" spans="2:62" x14ac:dyDescent="0.25">
      <c r="I43" s="44"/>
      <c r="J43" s="44"/>
      <c r="K43" s="44"/>
      <c r="L43" s="44"/>
      <c r="M43" s="44"/>
      <c r="O43" s="39"/>
      <c r="P43" s="78">
        <v>10</v>
      </c>
      <c r="Q43" s="60">
        <f t="shared" si="5"/>
        <v>1.603574515343239E-3</v>
      </c>
      <c r="R43" s="60">
        <f t="shared" si="8"/>
        <v>14.57984723616052</v>
      </c>
      <c r="S43" s="60">
        <f t="shared" si="9"/>
        <v>6.8587824261959942E-3</v>
      </c>
      <c r="T43" s="61">
        <f t="shared" si="10"/>
        <v>5.8706106342188676E-3</v>
      </c>
      <c r="U43" s="62">
        <f t="shared" si="11"/>
        <v>0.50378192799999999</v>
      </c>
      <c r="V43" s="62">
        <f t="shared" si="12"/>
        <v>0.98109209111161322</v>
      </c>
      <c r="W43" s="60">
        <f t="shared" si="13"/>
        <v>0.49111083497890951</v>
      </c>
      <c r="X43" s="63">
        <f t="shared" si="14"/>
        <v>3.6274869511845316E-5</v>
      </c>
      <c r="Y43" s="61"/>
      <c r="Z43" s="86">
        <f>SQRT($W$43*VLOOKUP(Z33,$P$34:$W$43,8))*(1-Q29)*$Z$16*VLOOKUP(Z33,$P$7:$Z$16,11)</f>
        <v>3.1076383668978539E-3</v>
      </c>
      <c r="AA43" s="60">
        <f t="shared" ref="AA43:AI43" si="34">SQRT($W$43*VLOOKUP(AA33,$P$34:$W$43,8))*(1-R29)*$Z$16*VLOOKUP(AA33,$P$7:$Z$16,11)</f>
        <v>5.453565575634315E-3</v>
      </c>
      <c r="AB43" s="60">
        <f t="shared" si="34"/>
        <v>7.5386851410375183E-3</v>
      </c>
      <c r="AC43" s="60">
        <f t="shared" si="34"/>
        <v>8.6786763963975552E-3</v>
      </c>
      <c r="AD43" s="60">
        <f t="shared" si="34"/>
        <v>9.23738334265224E-3</v>
      </c>
      <c r="AE43" s="60">
        <f t="shared" si="34"/>
        <v>1.1647245661344438E-2</v>
      </c>
      <c r="AF43" s="60">
        <f t="shared" si="34"/>
        <v>1.9040192292598653E-3</v>
      </c>
      <c r="AG43" s="60">
        <f t="shared" si="34"/>
        <v>4.2234891865925604E-3</v>
      </c>
      <c r="AH43" s="60">
        <f t="shared" si="34"/>
        <v>5.2129386295376333E-3</v>
      </c>
      <c r="AI43" s="87">
        <f t="shared" si="34"/>
        <v>4.9111083497890952E-3</v>
      </c>
      <c r="AJ43" s="84">
        <f t="shared" si="16"/>
        <v>3.6274869511845318E-6</v>
      </c>
      <c r="AK43" s="59" t="s">
        <v>72</v>
      </c>
      <c r="AL43" s="63">
        <f>AL41^2-AL42^3</f>
        <v>-2.6037917309784143E-7</v>
      </c>
      <c r="AM43" s="61"/>
      <c r="AN43" s="66" t="s">
        <v>575</v>
      </c>
      <c r="AO43" s="61">
        <f>2*SQRT(AL42)*COS((AO40+4*PI())/3)-AL37/3</f>
        <v>2.3822345041265791E-2</v>
      </c>
      <c r="AP43" s="69">
        <f>AO43^3+AO43^2*AL37+AL38*AO43+AL39</f>
        <v>1.5070410197548512E-17</v>
      </c>
      <c r="AQ43" s="50"/>
      <c r="AR43" s="65"/>
      <c r="AS43" s="50"/>
      <c r="AT43" s="65"/>
      <c r="AU43" s="65"/>
      <c r="AV43" s="81"/>
      <c r="AW43" s="64">
        <v>10</v>
      </c>
      <c r="AX43" s="61">
        <f t="shared" ref="AX43:BG43" si="35">SQRT($W$43*VLOOKUP(AX33,$P$34:$W$43,8))*(1-Q29)*$Q$44*100000/($T$3*$AE$9)^2</f>
        <v>2.2373782765113835E-2</v>
      </c>
      <c r="AY43" s="61">
        <f t="shared" si="35"/>
        <v>3.9263542625890033E-2</v>
      </c>
      <c r="AZ43" s="61">
        <f t="shared" si="35"/>
        <v>5.4275589295332265E-2</v>
      </c>
      <c r="BA43" s="61">
        <f t="shared" si="35"/>
        <v>6.2483081187967034E-2</v>
      </c>
      <c r="BB43" s="61">
        <f t="shared" si="35"/>
        <v>6.6505553036047826E-2</v>
      </c>
      <c r="BC43" s="61">
        <f t="shared" si="35"/>
        <v>8.3855620723001789E-2</v>
      </c>
      <c r="BD43" s="61">
        <f t="shared" si="35"/>
        <v>1.3708194965614524E-2</v>
      </c>
      <c r="BE43" s="61">
        <f t="shared" si="35"/>
        <v>3.0407472947361534E-2</v>
      </c>
      <c r="BF43" s="61">
        <f t="shared" si="35"/>
        <v>3.7531122574462311E-2</v>
      </c>
      <c r="BG43" s="61">
        <f t="shared" si="35"/>
        <v>3.5358062419535576E-2</v>
      </c>
      <c r="BH43" s="61">
        <f t="shared" si="18"/>
        <v>6.3655989068255427E-3</v>
      </c>
      <c r="BI43" s="61">
        <f>SUMPRODUCT($Z$7:$Z$16,BG34:BG43)</f>
        <v>4.4576202254032679E-2</v>
      </c>
      <c r="BJ43" s="68">
        <f t="shared" si="19"/>
        <v>0.97430518375680775</v>
      </c>
    </row>
    <row r="44" spans="2:62" x14ac:dyDescent="0.25">
      <c r="I44" s="44"/>
      <c r="J44" s="44"/>
      <c r="K44" s="44"/>
      <c r="L44" s="44"/>
      <c r="M44" s="44"/>
      <c r="N44" s="2"/>
      <c r="P44" s="93">
        <f>1/SUM(Q34:Q43)</f>
        <v>3.660952813884228</v>
      </c>
      <c r="Q44" s="71">
        <f>G27</f>
        <v>4.2771834801377464</v>
      </c>
      <c r="R44" s="71"/>
      <c r="S44" s="71">
        <f>SUM(S34:S43)</f>
        <v>1.1683252141126901</v>
      </c>
      <c r="T44" s="72">
        <f>SUM(T34:T43)</f>
        <v>1</v>
      </c>
      <c r="U44" s="73"/>
      <c r="V44" s="73"/>
      <c r="W44" s="73"/>
      <c r="X44" s="73"/>
      <c r="Y44" s="73"/>
      <c r="Z44" s="70"/>
      <c r="AA44" s="73"/>
      <c r="AB44" s="73"/>
      <c r="AC44" s="73"/>
      <c r="AD44" s="73"/>
      <c r="AE44" s="73"/>
      <c r="AF44" s="73"/>
      <c r="AG44" s="73"/>
      <c r="AH44" s="73"/>
      <c r="AI44" s="88">
        <f>SUM(Z34:AI43)</f>
        <v>0.78679493861300931</v>
      </c>
      <c r="AJ44" s="85">
        <f>SUM(AJ34:AJ43)</f>
        <v>4.723962769405253E-5</v>
      </c>
      <c r="AK44" s="70"/>
      <c r="AL44" s="73"/>
      <c r="AM44" s="74"/>
      <c r="AN44" s="75"/>
      <c r="AO44" s="74"/>
      <c r="AP44" s="74"/>
      <c r="AQ44" s="76"/>
      <c r="AR44" s="73"/>
      <c r="AS44" s="76"/>
      <c r="AT44" s="73"/>
      <c r="AU44" s="73"/>
      <c r="AV44" s="80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7"/>
    </row>
    <row r="45" spans="2:62" x14ac:dyDescent="0.25">
      <c r="P45" s="92">
        <v>1</v>
      </c>
      <c r="Q45" s="55"/>
      <c r="R45" s="55"/>
      <c r="S45" s="55"/>
      <c r="T45" s="55" t="s">
        <v>545</v>
      </c>
      <c r="U45" s="56"/>
      <c r="V45" s="56"/>
      <c r="W45" s="57"/>
      <c r="X45" s="57"/>
      <c r="Y45" s="57"/>
      <c r="Z45" s="54">
        <v>1</v>
      </c>
      <c r="AA45" s="55">
        <v>2</v>
      </c>
      <c r="AB45" s="55">
        <v>3</v>
      </c>
      <c r="AC45" s="55">
        <v>4</v>
      </c>
      <c r="AD45" s="55">
        <v>5</v>
      </c>
      <c r="AE45" s="55">
        <v>6</v>
      </c>
      <c r="AF45" s="55">
        <v>7</v>
      </c>
      <c r="AG45" s="55">
        <v>8</v>
      </c>
      <c r="AH45" s="55">
        <v>9</v>
      </c>
      <c r="AI45" s="58">
        <v>10</v>
      </c>
      <c r="AJ45" s="83"/>
      <c r="AK45" s="54"/>
      <c r="AL45" s="55"/>
      <c r="AM45" s="55"/>
      <c r="AN45" s="55"/>
      <c r="AO45" s="55"/>
      <c r="AP45" s="55"/>
      <c r="AQ45" s="55"/>
      <c r="AR45" s="55"/>
      <c r="AS45" s="55"/>
      <c r="AT45" s="55"/>
      <c r="AU45" s="55"/>
      <c r="AV45" s="58"/>
      <c r="AW45" s="54"/>
      <c r="AX45" s="55" t="s">
        <v>565</v>
      </c>
      <c r="AY45" s="55" t="s">
        <v>577</v>
      </c>
      <c r="AZ45" s="58" t="s">
        <v>578</v>
      </c>
      <c r="BA45" s="55"/>
      <c r="BB45" s="55"/>
      <c r="BC45" s="55"/>
      <c r="BD45" s="55"/>
      <c r="BE45" s="55"/>
      <c r="BF45" s="55"/>
      <c r="BG45" s="55"/>
    </row>
    <row r="46" spans="2:62" x14ac:dyDescent="0.25">
      <c r="P46" s="78">
        <v>1</v>
      </c>
      <c r="Q46" s="60"/>
      <c r="R46" s="60"/>
      <c r="S46" s="60">
        <f>Z7*BJ34/AZ46</f>
        <v>2.6569456131212464E-3</v>
      </c>
      <c r="T46" s="61">
        <f>S46/S56</f>
        <v>2.6595622169988545E-3</v>
      </c>
      <c r="U46" s="62"/>
      <c r="V46" s="62"/>
      <c r="W46" s="60"/>
      <c r="X46" s="63"/>
      <c r="Y46" s="61"/>
      <c r="Z46" s="86">
        <f>SQRT($W$34*VLOOKUP(Z45,$P$34:$W$43,8))*(1-$Q$20)*T34*VLOOKUP(Z45,P34:T43,5)</f>
        <v>2.9420194606929242E-7</v>
      </c>
      <c r="AA46" s="60">
        <f>SQRT($W$34*VLOOKUP(AA45,$P$34:$W$43,8))*(1-$R$20)*T34*VLOOKUP(AA45,P34:T43,5)</f>
        <v>4.09556462282037E-6</v>
      </c>
      <c r="AB46" s="60">
        <f>SQRT($W$34*VLOOKUP(AB45,$P$34:$W$43,8))*(1-$S$20)*T34*VLOOKUP(AB45,P34:T43,5)</f>
        <v>2.5026552374217063E-5</v>
      </c>
      <c r="AC46" s="60">
        <f>SQRT($W$34*VLOOKUP(AC45,$P$34:$W$43,8))*(1-$T$20)*T34*VLOOKUP(AC45,P34:T43,5)</f>
        <v>1.2622224198716067E-4</v>
      </c>
      <c r="AD46" s="60">
        <f>SQRT($W$34*VLOOKUP(AD45,$P$34:$W$43,8))*(1-$U$20)*T34*VLOOKUP(AD45,P34:T43,5)</f>
        <v>8.3285952869005962E-5</v>
      </c>
      <c r="AE46" s="60">
        <f>SQRT($W$34*VLOOKUP(AE45,$P$34:$W$43,8))*(1-$V$20)*T34*VLOOKUP(AE45,P34:T43,5)</f>
        <v>5.4608496411862159E-4</v>
      </c>
      <c r="AF46" s="60">
        <f>SQRT($W$34*VLOOKUP(AF45,$P$34:$W$43,8))*(1-$W$20)*T34*VLOOKUP(AF45,P34:T43,5)</f>
        <v>6.9885041563165575E-8</v>
      </c>
      <c r="AG46" s="60">
        <f>SQRT($W$34*VLOOKUP(AG45,$P$34:$W$43,8))*(1-$X$20)*T34*VLOOKUP(AG45,P34:T43,5)</f>
        <v>1.9984182385262113E-6</v>
      </c>
      <c r="AH46" s="60">
        <f>SQRT($W$34*VLOOKUP(AH45,$P$34:$W$43,8))*(1-$Y$20)*T34*VLOOKUP(AH45,P34:T43,5)</f>
        <v>7.6031853787948384E-6</v>
      </c>
      <c r="AI46" s="87">
        <f>SQRT($W$34*VLOOKUP(AI45,$P$34:$W$43,8))*(1-$Z$20)*T34*VLOOKUP(AI45,P34:T43,5)</f>
        <v>2.1835172908391735E-6</v>
      </c>
      <c r="AJ46" s="84">
        <f>X34*T34</f>
        <v>3.2078014730601376E-8</v>
      </c>
      <c r="AK46" s="59" t="s">
        <v>69</v>
      </c>
      <c r="AL46" s="60">
        <f>$Q$44*AI56*100000/($T$3*$AE$9)^2</f>
        <v>0.15941212053748507</v>
      </c>
      <c r="AM46" s="65" t="s">
        <v>583</v>
      </c>
      <c r="AN46" s="66" t="s">
        <v>573</v>
      </c>
      <c r="AO46" s="61" t="e">
        <f>(AL53+SQRT(AL55))^(1/3)+(AL53-SQRT(AL55))^(1/3)-AL49/3</f>
        <v>#NUM!</v>
      </c>
      <c r="AP46" s="63" t="e">
        <f>AO46^3+AL49*AO46^2+AL50*AO46+AL51</f>
        <v>#NUM!</v>
      </c>
      <c r="AQ46" s="65" t="s">
        <v>573</v>
      </c>
      <c r="AR46" s="61">
        <f>IF(AL55&gt;=0,AO46,AO53)</f>
        <v>0.83200200917121825</v>
      </c>
      <c r="AS46" s="61">
        <f>IF(AR46&lt;AR47,AR47,AR46)</f>
        <v>0.83200200917121825</v>
      </c>
      <c r="AT46" s="61">
        <f>AS46</f>
        <v>0.83200200917121825</v>
      </c>
      <c r="AU46" s="67">
        <f>IF(AT46&lt;AT47,AT47,AT46)</f>
        <v>0.83200200917121825</v>
      </c>
      <c r="AV46" s="81"/>
      <c r="AW46" s="59">
        <v>1</v>
      </c>
      <c r="AX46" s="61">
        <f t="shared" ref="AX46:AX55" si="36">BH34</f>
        <v>4.7032494163116601E-3</v>
      </c>
      <c r="AY46" s="61">
        <f>SUMPRODUCT(T34:T43,$AX$34:$AX$43)</f>
        <v>4.7934756926137335E-2</v>
      </c>
      <c r="AZ46" s="68">
        <f>IF(AA7,EXP((AX46/$AL$47)*($AU$51-1)-LN($AU$51-$AL$47)-$AL$46*(2*AY46/$AL$46-AX46/$AL$47)*LN(($AU$51+2.41421536*$AL$47)/($AU$51-0.41421536*$AL$47))/($AL$47*2.82842713)      ),1)</f>
        <v>37.836342287057533</v>
      </c>
      <c r="BA46" s="61"/>
      <c r="BB46" s="61"/>
      <c r="BC46" s="61"/>
      <c r="BD46" s="61"/>
      <c r="BE46" s="61"/>
      <c r="BF46" s="61"/>
      <c r="BG46" s="61"/>
    </row>
    <row r="47" spans="2:62" x14ac:dyDescent="0.25">
      <c r="P47" s="78">
        <v>2</v>
      </c>
      <c r="Q47" s="60"/>
      <c r="R47" s="60"/>
      <c r="S47" s="60">
        <f t="shared" ref="S47:S55" si="37">Z8*BJ35/AZ47</f>
        <v>1.4451932711958057E-2</v>
      </c>
      <c r="T47" s="61">
        <f>S47/S56</f>
        <v>1.4466165213739913E-2</v>
      </c>
      <c r="U47" s="62"/>
      <c r="V47" s="62"/>
      <c r="W47" s="60"/>
      <c r="X47" s="63"/>
      <c r="Y47" s="61"/>
      <c r="Z47" s="86">
        <f>SQRT($W$35*VLOOKUP(Z45,$P$34:$W$43,8))*(1-$Q$21)*T35*VLOOKUP(Z45,P34:T43,5)</f>
        <v>4.09556462282037E-6</v>
      </c>
      <c r="AA47" s="60">
        <f>SQRT($W$35*VLOOKUP(AA45,$P$34:$W$43,8))*(1-$R$21)*T35*VLOOKUP(AA45,P34:T43,5)</f>
        <v>5.6718746490319376E-5</v>
      </c>
      <c r="AB47" s="60">
        <f>SQRT($W$35*VLOOKUP(AB45,$P$34:$W$43,8))*(1-$S$21)*T35*VLOOKUP(AB45,P34:T43,5)</f>
        <v>3.5203566594952106E-4</v>
      </c>
      <c r="AC47" s="60">
        <f>SQRT($W$35*VLOOKUP(AC45,$P$34:$W$43,8))*(1-$T$21)*T35*VLOOKUP(AC45,P34:T43,5)</f>
        <v>1.605682720422422E-3</v>
      </c>
      <c r="AD47" s="60">
        <f>SQRT($W$35*VLOOKUP(AD45,$P$34:$W$43,8))*(1-$U$21)*T35*VLOOKUP(AD45,P34:T43,5)</f>
        <v>1.1947446478735406E-3</v>
      </c>
      <c r="AE47" s="60">
        <f>SQRT($W$35*VLOOKUP(AE45,$P$34:$W$43,8))*(1-$V$21)*T35*VLOOKUP(AE45,P34:T43,5)</f>
        <v>7.7002605308025864E-3</v>
      </c>
      <c r="AF47" s="60">
        <f>SQRT($W$35*VLOOKUP(AF45,$P$34:$W$43,8))*(1-$W$21)*T35*VLOOKUP(AF45,P34:T43,5)</f>
        <v>9.4991150696654159E-7</v>
      </c>
      <c r="AG47" s="60">
        <f>SQRT($W$35*VLOOKUP(AG45,$P$34:$W$43,8))*(1-$X$21)*T35*VLOOKUP(AG45,P34:T43,5)</f>
        <v>2.6516298312991451E-5</v>
      </c>
      <c r="AH47" s="60">
        <f>SQRT($W$35*VLOOKUP(AH45,$P$34:$W$43,8))*(1-$Y$21)*T35*VLOOKUP(AH45,P34:T43,5)</f>
        <v>1.0564960524369279E-4</v>
      </c>
      <c r="AI47" s="87">
        <f>SQRT($W$35*VLOOKUP(AI45,$P$34:$W$43,8))*(1-$Z$21)*T35*VLOOKUP(AI45,P34:T43,5)</f>
        <v>3.0708161998139022E-5</v>
      </c>
      <c r="AJ47" s="84">
        <f t="shared" ref="AJ47:AJ55" si="38">X35*T35</f>
        <v>3.8798019427815929E-7</v>
      </c>
      <c r="AK47" s="59" t="s">
        <v>65</v>
      </c>
      <c r="AL47" s="60">
        <f>AJ56*$Q$44*100000/($T$3*$AE$9)</f>
        <v>1.4180162206808211E-2</v>
      </c>
      <c r="AM47" s="61"/>
      <c r="AN47" s="66" t="s">
        <v>574</v>
      </c>
      <c r="AO47" s="66" t="e">
        <f>1/0</f>
        <v>#DIV/0!</v>
      </c>
      <c r="AP47" s="61"/>
      <c r="AQ47" s="65" t="s">
        <v>574</v>
      </c>
      <c r="AR47" s="66">
        <f>IF(AL55&gt;=0,0,AO54)</f>
        <v>1.8230481841327195E-2</v>
      </c>
      <c r="AS47" s="61">
        <f>IF(AR46&lt;AR47,AR46,AR47)</f>
        <v>1.8230481841327195E-2</v>
      </c>
      <c r="AT47" s="61">
        <f>IF(AS47&lt;AS48,AS48,AS47)</f>
        <v>0.13558734678064646</v>
      </c>
      <c r="AU47" s="67">
        <f>IF(AT46&lt;AT47,AT46,AT47)</f>
        <v>0.13558734678064646</v>
      </c>
      <c r="AV47" s="81"/>
      <c r="AW47" s="59">
        <v>2</v>
      </c>
      <c r="AX47" s="61">
        <f t="shared" si="36"/>
        <v>7.0982772982749135E-3</v>
      </c>
      <c r="AY47" s="61">
        <f>SUMPRODUCT(T34:T43,$AY$34:$AY$43)</f>
        <v>8.3148664582226403E-2</v>
      </c>
      <c r="AZ47" s="68">
        <f t="shared" ref="AZ47:AZ54" si="39">IF(AA8,EXP((AX47/$AL$47)*($AU$51-1)-LN($AU$51-$AL$47)-$AL$46*(2*AY47/$AL$46-AX47/$AL$47)*LN(($AU$51+2.41421536*$AL$47)/($AU$51-0.41421536*$AL$47))/($AL$47*2.82842713)      ),1)</f>
        <v>6.679939914091312</v>
      </c>
      <c r="BA47" s="61"/>
      <c r="BB47" s="61"/>
      <c r="BC47" s="61"/>
      <c r="BD47" s="61"/>
      <c r="BE47" s="61"/>
      <c r="BF47" s="61"/>
      <c r="BG47" s="61"/>
    </row>
    <row r="48" spans="2:62" x14ac:dyDescent="0.25">
      <c r="P48" s="78">
        <v>3</v>
      </c>
      <c r="Q48" s="60"/>
      <c r="R48" s="60"/>
      <c r="S48" s="60">
        <f t="shared" si="37"/>
        <v>5.0909303818656125E-2</v>
      </c>
      <c r="T48" s="61">
        <f>S48/S56</f>
        <v>5.0959440141025832E-2</v>
      </c>
      <c r="U48" s="62"/>
      <c r="V48" s="62"/>
      <c r="W48" s="60"/>
      <c r="X48" s="63"/>
      <c r="Y48" s="61"/>
      <c r="Z48" s="86">
        <f>SQRT($W$36*VLOOKUP(Z45,$P$34:$W$43,8))*(1-$Q$22)*T36*VLOOKUP(Z45,P34:T43,5)</f>
        <v>2.5026552374217063E-5</v>
      </c>
      <c r="AA48" s="60">
        <f>SQRT($W$36*VLOOKUP(AA45,$P$34:$W$43,8))*(1-$R$22)*T36*VLOOKUP(AA45,P34:T43,5)</f>
        <v>3.5203566594952106E-4</v>
      </c>
      <c r="AB48" s="60">
        <f>SQRT($W$36*VLOOKUP(AB45,$P$34:$W$43,8))*(1-$S$22)*T36*VLOOKUP(AB45,P34:T43,5)</f>
        <v>2.1897910717635334E-3</v>
      </c>
      <c r="AC48" s="60">
        <f>SQRT($W$36*VLOOKUP(AC45,$P$34:$W$43,8))*(1-$T$22)*T36*VLOOKUP(AC45,P34:T43,5)</f>
        <v>1.1000027978633043E-2</v>
      </c>
      <c r="AD48" s="60">
        <f>SQRT($W$36*VLOOKUP(AD45,$P$34:$W$43,8))*(1-$U$22)*T36*VLOOKUP(AD45,P34:T43,5)</f>
        <v>7.4316869512107801E-3</v>
      </c>
      <c r="AE48" s="60">
        <f>SQRT($W$36*VLOOKUP(AE45,$P$34:$W$43,8))*(1-$V$22)*T36*VLOOKUP(AE45,P34:T43,5)</f>
        <v>4.69343652009954E-2</v>
      </c>
      <c r="AF48" s="60">
        <f>SQRT($W$36*VLOOKUP(AF45,$P$34:$W$43,8))*(1-$W$22)*T36*VLOOKUP(AF45,P34:T43,5)</f>
        <v>5.6925912067559735E-6</v>
      </c>
      <c r="AG48" s="60">
        <f>SQRT($W$36*VLOOKUP(AG45,$P$34:$W$43,8))*(1-$X$22)*T36*VLOOKUP(AG45,P34:T43,5)</f>
        <v>1.6629753243097828E-4</v>
      </c>
      <c r="AH48" s="60">
        <f>SQRT($W$36*VLOOKUP(AH45,$P$34:$W$43,8))*(1-$Y$22)*T36*VLOOKUP(AH45,P34:T43,5)</f>
        <v>6.5323394339051937E-4</v>
      </c>
      <c r="AI48" s="87">
        <f>SQRT($W$36*VLOOKUP(AI45,$P$34:$W$43,8))*(1-$Z$22)*T36*VLOOKUP(AI45,P34:T43,5)</f>
        <v>1.9251934488112988E-4</v>
      </c>
      <c r="AJ48" s="84">
        <f t="shared" si="38"/>
        <v>2.451014792016201E-6</v>
      </c>
      <c r="AK48" s="82"/>
      <c r="AL48" s="65"/>
      <c r="AM48" s="61"/>
      <c r="AN48" s="66" t="s">
        <v>575</v>
      </c>
      <c r="AO48" s="66" t="e">
        <f>1/0</f>
        <v>#DIV/0!</v>
      </c>
      <c r="AP48" s="61"/>
      <c r="AQ48" s="65" t="s">
        <v>575</v>
      </c>
      <c r="AR48" s="66">
        <f>IF(AL55&gt;=0,0,AO55)</f>
        <v>0.13558734678064646</v>
      </c>
      <c r="AS48" s="61">
        <f>AR48</f>
        <v>0.13558734678064646</v>
      </c>
      <c r="AT48" s="61">
        <f>IF(AS47&lt;AS48,AS47,AS48)</f>
        <v>1.8230481841327195E-2</v>
      </c>
      <c r="AU48" s="67">
        <f>AT48</f>
        <v>1.8230481841327195E-2</v>
      </c>
      <c r="AV48" s="81"/>
      <c r="AW48" s="59">
        <v>3</v>
      </c>
      <c r="AX48" s="61">
        <f t="shared" si="36"/>
        <v>9.8874397632026413E-3</v>
      </c>
      <c r="AY48" s="61">
        <f>SUMPRODUCT(T34:T43,$AZ$34:$AZ$43)</f>
        <v>0.1141174301097107</v>
      </c>
      <c r="AZ48" s="68">
        <f t="shared" si="39"/>
        <v>1.828473551033164</v>
      </c>
      <c r="BA48" s="61"/>
      <c r="BB48" s="61"/>
      <c r="BC48" s="61"/>
      <c r="BD48" s="61"/>
      <c r="BE48" s="61"/>
      <c r="BF48" s="61"/>
      <c r="BG48" s="61"/>
    </row>
    <row r="49" spans="16:63" x14ac:dyDescent="0.25">
      <c r="P49" s="78">
        <v>4</v>
      </c>
      <c r="Q49" s="60"/>
      <c r="R49" s="60"/>
      <c r="S49" s="60">
        <f t="shared" si="37"/>
        <v>0.12287028819833987</v>
      </c>
      <c r="T49" s="61">
        <f>S49/S56</f>
        <v>0.12299129288543428</v>
      </c>
      <c r="U49" s="62"/>
      <c r="V49" s="62"/>
      <c r="W49" s="60"/>
      <c r="X49" s="63"/>
      <c r="Y49" s="61"/>
      <c r="Z49" s="86">
        <f>SQRT($W$37*VLOOKUP(Z45,$P$34:$W$43,8))*(1-$Q$23)*T37*VLOOKUP(Z45,P34:T43,5)</f>
        <v>1.2622224198716067E-4</v>
      </c>
      <c r="AA49" s="60">
        <f>SQRT($W$37*VLOOKUP(AA45,$P$34:$W$43,8))*(1-$R$23)*T37*VLOOKUP(AA45,P34:T43,5)</f>
        <v>1.605682720422422E-3</v>
      </c>
      <c r="AB49" s="60">
        <f>SQRT($W$37*VLOOKUP(AB45,$P$34:$W$43,8))*(1-$S$23)*T37*VLOOKUP(AB45,P34:T43,5)</f>
        <v>1.1000027978633043E-2</v>
      </c>
      <c r="AC49" s="60">
        <f>SQRT($W$37*VLOOKUP(AC45,$P$34:$W$43,8))*(1-$T$23)*T37*VLOOKUP(AC45,P34:T43,5)</f>
        <v>5.5623201555415384E-2</v>
      </c>
      <c r="AD49" s="60">
        <f>SQRT($W$37*VLOOKUP(AD45,$P$34:$W$43,8))*(1-$U$23)*T37*VLOOKUP(AD45,P34:T43,5)</f>
        <v>3.718034259317235E-2</v>
      </c>
      <c r="AE49" s="60">
        <f>SQRT($W$37*VLOOKUP(AE45,$P$34:$W$43,8))*(1-$V$23)*T37*VLOOKUP(AE45,P34:T43,5)</f>
        <v>0.22505147434458753</v>
      </c>
      <c r="AF49" s="60">
        <f>SQRT($W$37*VLOOKUP(AF45,$P$34:$W$43,8))*(1-$W$23)*T37*VLOOKUP(AF45,P34:T43,5)</f>
        <v>2.885348791890629E-5</v>
      </c>
      <c r="AG49" s="60">
        <f>SQRT($W$37*VLOOKUP(AG45,$P$34:$W$43,8))*(1-$X$23)*T37*VLOOKUP(AG45,P34:T43,5)</f>
        <v>8.2932875946560125E-4</v>
      </c>
      <c r="AH49" s="60">
        <f>SQRT($W$37*VLOOKUP(AH45,$P$34:$W$43,8))*(1-$Y$23)*T37*VLOOKUP(AH45,P34:T43,5)</f>
        <v>3.609153276192338E-3</v>
      </c>
      <c r="AI49" s="87">
        <f>SQRT($W$37*VLOOKUP(AI45,$P$34:$W$43,8))*(1-$Z$23)*T37*VLOOKUP(AI45,P34:T43,5)</f>
        <v>8.8082818804097966E-4</v>
      </c>
      <c r="AJ49" s="84">
        <f t="shared" si="38"/>
        <v>1.2514513632620855E-5</v>
      </c>
      <c r="AK49" s="59" t="s">
        <v>570</v>
      </c>
      <c r="AL49" s="60">
        <f>AL47-1</f>
        <v>-0.98581983779319182</v>
      </c>
      <c r="AM49" s="61"/>
      <c r="AN49" s="66"/>
      <c r="AO49" s="61"/>
      <c r="AP49" s="61"/>
      <c r="AQ49" s="50"/>
      <c r="AR49" s="65"/>
      <c r="AS49" s="65"/>
      <c r="AT49" s="65"/>
      <c r="AU49" s="65"/>
      <c r="AV49" s="81"/>
      <c r="AW49" s="59">
        <v>4</v>
      </c>
      <c r="AX49" s="61">
        <f t="shared" si="36"/>
        <v>1.2702609722620996E-2</v>
      </c>
      <c r="AY49" s="61">
        <f>SUMPRODUCT(T34:T43,$BA$34:$BA$43)</f>
        <v>0.13989748687250039</v>
      </c>
      <c r="AZ49" s="68">
        <f t="shared" si="39"/>
        <v>0.73396954104224521</v>
      </c>
      <c r="BA49" s="61"/>
      <c r="BB49" s="61"/>
      <c r="BC49" s="61"/>
      <c r="BD49" s="61"/>
      <c r="BE49" s="61"/>
      <c r="BF49" s="61"/>
      <c r="BG49" s="61"/>
    </row>
    <row r="50" spans="16:63" x14ac:dyDescent="0.25">
      <c r="P50" s="78">
        <v>5</v>
      </c>
      <c r="Q50" s="60"/>
      <c r="R50" s="60"/>
      <c r="S50" s="60">
        <f t="shared" si="37"/>
        <v>0.1486459568317062</v>
      </c>
      <c r="T50" s="61">
        <f>S50/S56</f>
        <v>0.14879234582255185</v>
      </c>
      <c r="U50" s="62"/>
      <c r="V50" s="62"/>
      <c r="W50" s="60"/>
      <c r="X50" s="63"/>
      <c r="Y50" s="61"/>
      <c r="Z50" s="86">
        <f>SQRT($W$38*VLOOKUP(Z45,$P$34:$W$43,8))*(1-$Q$24)*T38*VLOOKUP(Z45,P34:T43,5)</f>
        <v>8.3285952869005962E-5</v>
      </c>
      <c r="AA50" s="60">
        <f>SQRT($W$38*VLOOKUP(AA45,$P$34:$W$43,8))*(1-$R$24)*T38*VLOOKUP(AA45,P34:T43,5)</f>
        <v>1.1947446478735406E-3</v>
      </c>
      <c r="AB50" s="60">
        <f>SQRT($W$38*VLOOKUP(AB45,$P$34:$W$43,8))*(1-$S$24)*T38*VLOOKUP(AB45,P34:T43,5)</f>
        <v>7.4316869512107801E-3</v>
      </c>
      <c r="AC50" s="60">
        <f>SQRT($W$38*VLOOKUP(AC45,$P$34:$W$43,8))*(1-$T$24)*T38*VLOOKUP(AC45,P34:T43,5)</f>
        <v>3.7180342593172357E-2</v>
      </c>
      <c r="AD50" s="60">
        <f>SQRT($W$38*VLOOKUP(AD45,$P$34:$W$43,8))*(1-$U$24)*T38*VLOOKUP(AD45,P34:T43,5)</f>
        <v>2.4832670497345364E-2</v>
      </c>
      <c r="AE50" s="60">
        <f>SQRT($W$38*VLOOKUP(AE45,$P$34:$W$43,8))*(1-$V$24)*T38*VLOOKUP(AE45,P34:T43,5)</f>
        <v>0.16238824848145311</v>
      </c>
      <c r="AF50" s="60">
        <f>SQRT($W$38*VLOOKUP(AF45,$P$34:$W$43,8))*(1-$W$24)*T38*VLOOKUP(AF45,P34:T43,5)</f>
        <v>1.8790631858947991E-5</v>
      </c>
      <c r="AG50" s="60">
        <f>SQRT($W$38*VLOOKUP(AG45,$P$34:$W$43,8))*(1-$X$24)*T38*VLOOKUP(AG45,P34:T43,5)</f>
        <v>5.6263186298802258E-4</v>
      </c>
      <c r="AH50" s="60">
        <f>SQRT($W$38*VLOOKUP(AH45,$P$34:$W$43,8))*(1-$Y$24)*T38*VLOOKUP(AH45,P34:T43,5)</f>
        <v>2.2972043255877288E-3</v>
      </c>
      <c r="AI50" s="87">
        <f>SQRT($W$38*VLOOKUP(AI45,$P$34:$W$43,8))*(1-$Z$24)*T38*VLOOKUP(AI45,P34:T43,5)</f>
        <v>6.4831302625955624E-4</v>
      </c>
      <c r="AJ50" s="84">
        <f t="shared" si="38"/>
        <v>8.6519530339147326E-6</v>
      </c>
      <c r="AK50" s="59" t="s">
        <v>571</v>
      </c>
      <c r="AL50" s="60">
        <f>AL46-3*AL47*AL47-2*AL47</f>
        <v>0.13044856512323449</v>
      </c>
      <c r="AM50" s="61" t="s">
        <v>584</v>
      </c>
      <c r="AN50" s="66" t="s">
        <v>585</v>
      </c>
      <c r="AO50" s="61">
        <f>AL53^2/AL54^3</f>
        <v>0.84736083336237134</v>
      </c>
      <c r="AP50" s="61"/>
      <c r="AQ50" s="50"/>
      <c r="AR50" s="65"/>
      <c r="AS50" s="65"/>
      <c r="AT50" s="65"/>
      <c r="AU50" s="65"/>
      <c r="AV50" s="81"/>
      <c r="AW50" s="59">
        <v>5</v>
      </c>
      <c r="AX50" s="61">
        <f t="shared" si="36"/>
        <v>1.2699746755942376E-2</v>
      </c>
      <c r="AY50" s="61">
        <f>SUMPRODUCT(T34:T43,$BB$34:$BB$43)</f>
        <v>0.1425085022870177</v>
      </c>
      <c r="AZ50" s="68">
        <f t="shared" si="39"/>
        <v>0.60743483457795999</v>
      </c>
      <c r="BA50" s="61"/>
      <c r="BB50" s="61"/>
      <c r="BC50" s="61"/>
      <c r="BD50" s="61"/>
      <c r="BE50" s="61"/>
      <c r="BF50" s="61"/>
      <c r="BG50" s="61"/>
    </row>
    <row r="51" spans="16:63" x14ac:dyDescent="0.25">
      <c r="P51" s="78">
        <v>6</v>
      </c>
      <c r="Q51" s="60"/>
      <c r="R51" s="60"/>
      <c r="S51" s="60">
        <f t="shared" si="37"/>
        <v>0.62230993763853559</v>
      </c>
      <c r="T51" s="61">
        <f>S51/S56</f>
        <v>0.62292279873281531</v>
      </c>
      <c r="U51" s="62"/>
      <c r="V51" s="62"/>
      <c r="W51" s="60"/>
      <c r="X51" s="63"/>
      <c r="Y51" s="61"/>
      <c r="Z51" s="86">
        <f>SQRT($W$39*VLOOKUP(Z45,$P$34:$W$43,8))*(1-$Q$25)*T39*VLOOKUP(Z45,P34:T43,5)</f>
        <v>5.460849641186217E-4</v>
      </c>
      <c r="AA51" s="60">
        <f>SQRT($W$39*VLOOKUP(AA45,$P$34:$W$43,8))*(1-$R$25)*T39*VLOOKUP(AA45,P34:T43,5)</f>
        <v>7.7002605308025855E-3</v>
      </c>
      <c r="AB51" s="60">
        <f>SQRT($W$39*VLOOKUP(AB45,$P$34:$W$43,8))*(1-$S$25)*T39*VLOOKUP(AB45,P34:T43,5)</f>
        <v>4.69343652009954E-2</v>
      </c>
      <c r="AC51" s="60">
        <f>SQRT($W$39*VLOOKUP(AC45,$P$34:$W$43,8))*(1-$T$25)*T39*VLOOKUP(AC45,P34:T43,5)</f>
        <v>0.2250514743445875</v>
      </c>
      <c r="AD51" s="60">
        <f>SQRT($W$39*VLOOKUP(AD45,$P$34:$W$43,8))*(1-$U$25)*T39*VLOOKUP(AD45,P34:T43,5)</f>
        <v>0.16238824848145314</v>
      </c>
      <c r="AE51" s="60">
        <f>SQRT($W$39*VLOOKUP(AE45,$P$34:$W$43,8))*(1-$V$25)*T39*VLOOKUP(AE45,P34:T43,5)</f>
        <v>1.0619052529083868</v>
      </c>
      <c r="AF51" s="60">
        <f>SQRT($W$39*VLOOKUP(AF45,$P$34:$W$43,8))*(1-$W$25)*T39*VLOOKUP(AF45,P34:T43,5)</f>
        <v>1.3566273879697067E-4</v>
      </c>
      <c r="AG51" s="60">
        <f>SQRT($W$39*VLOOKUP(AG45,$P$34:$W$43,8))*(1-$X$25)*T39*VLOOKUP(AG45,P34:T43,5)</f>
        <v>3.6700197336125514E-3</v>
      </c>
      <c r="AH51" s="60">
        <f>SQRT($W$39*VLOOKUP(AH45,$P$34:$W$43,8))*(1-$Y$25)*T39*VLOOKUP(AH45,P34:T43,5)</f>
        <v>1.4776099627906365E-2</v>
      </c>
      <c r="AI51" s="87">
        <f>SQRT($W$39*VLOOKUP(AI45,$P$34:$W$43,8))*(1-$Z$25)*T39*VLOOKUP(AI45,P34:T43,5)</f>
        <v>4.2395124927564285E-3</v>
      </c>
      <c r="AJ51" s="84">
        <f t="shared" si="38"/>
        <v>5.5820126551666781E-5</v>
      </c>
      <c r="AK51" s="59" t="s">
        <v>572</v>
      </c>
      <c r="AL51" s="60">
        <f>-1*AL46*AL47+AL47^2+AL47^3</f>
        <v>-2.0565614222623533E-3</v>
      </c>
      <c r="AM51" s="61"/>
      <c r="AN51" s="66" t="s">
        <v>586</v>
      </c>
      <c r="AO51" s="61">
        <f>SQRT(1-AO50)/SQRT(AO50)*AL53/ABS(AL53)</f>
        <v>0.42442289172664888</v>
      </c>
      <c r="AP51" s="61"/>
      <c r="AQ51" s="50"/>
      <c r="AR51" s="65"/>
      <c r="AS51" s="65"/>
      <c r="AT51" s="65" t="s">
        <v>579</v>
      </c>
      <c r="AU51" s="61">
        <f>IF(AL55&gt;=0,AU46,AU48)</f>
        <v>1.8230481841327195E-2</v>
      </c>
      <c r="AV51" s="81"/>
      <c r="AW51" s="59">
        <v>6</v>
      </c>
      <c r="AX51" s="61">
        <f t="shared" si="36"/>
        <v>1.5798462423996604E-2</v>
      </c>
      <c r="AY51" s="61">
        <f>SUMPRODUCT(T34:T43,$BC$34:$BC$43)</f>
        <v>0.17735247210283872</v>
      </c>
      <c r="AZ51" s="68">
        <f t="shared" si="39"/>
        <v>0.13952319494769044</v>
      </c>
      <c r="BA51" s="61"/>
      <c r="BB51" s="61"/>
      <c r="BC51" s="61"/>
      <c r="BD51" s="61"/>
      <c r="BE51" s="61"/>
      <c r="BF51" s="61"/>
      <c r="BG51" s="61"/>
    </row>
    <row r="52" spans="16:63" x14ac:dyDescent="0.25">
      <c r="P52" s="78">
        <v>7</v>
      </c>
      <c r="Q52" s="60"/>
      <c r="R52" s="60"/>
      <c r="S52" s="60">
        <f t="shared" si="37"/>
        <v>9.4240559633811235E-4</v>
      </c>
      <c r="T52" s="61">
        <f>S52/S56</f>
        <v>9.4333369291844135E-4</v>
      </c>
      <c r="U52" s="62"/>
      <c r="V52" s="62"/>
      <c r="W52" s="60"/>
      <c r="X52" s="63"/>
      <c r="Y52" s="61"/>
      <c r="Z52" s="86">
        <f>SQRT($W$40*VLOOKUP(Z45,$P$34:$W$43,8))*(1-$Q$26)*T40*VLOOKUP(Z45,P34:T43,5)</f>
        <v>6.9885041563165575E-8</v>
      </c>
      <c r="AA52" s="60">
        <f>SQRT($W$40*VLOOKUP(AA45,$P$34:$W$43,8))*(1-$R$26)*T40*VLOOKUP(AA45,P34:T43,5)</f>
        <v>9.4991150696654159E-7</v>
      </c>
      <c r="AB52" s="60">
        <f>SQRT($W$40*VLOOKUP(AB45,$P$34:$W$43,8))*(1-$S$26)*T40*VLOOKUP(AB45,P34:T43,5)</f>
        <v>5.6925912067559744E-6</v>
      </c>
      <c r="AC52" s="60">
        <f>SQRT($W$40*VLOOKUP(AC45,$P$34:$W$43,8))*(1-$T$26)*T40*VLOOKUP(AC45,P34:T43,5)</f>
        <v>2.885348791890629E-5</v>
      </c>
      <c r="AD52" s="60">
        <f>SQRT($W$40*VLOOKUP(AD45,$P$34:$W$43,8))*(1-$U$26)*T40*VLOOKUP(AD45,P34:T43,5)</f>
        <v>1.8790631858947991E-5</v>
      </c>
      <c r="AE52" s="60">
        <f>SQRT($W$40*VLOOKUP(AE45,$P$34:$W$43,8))*(1-$V$26)*T40*VLOOKUP(AE45,P34:T43,5)</f>
        <v>1.3566273879697067E-4</v>
      </c>
      <c r="AF52" s="60">
        <f>SQRT($W$40*VLOOKUP(AF45,$P$34:$W$43,8))*(1-$W$26)*T40*VLOOKUP(AF45,P34:T43,5)</f>
        <v>1.76833687213986E-8</v>
      </c>
      <c r="AG52" s="60">
        <f>SQRT($W$40*VLOOKUP(AG45,$P$34:$W$43,8))*(1-$X$26)*T40*VLOOKUP(AG45,P34:T43,5)</f>
        <v>5.4869801948047356E-7</v>
      </c>
      <c r="AH52" s="60">
        <f>SQRT($W$40*VLOOKUP(AH45,$P$34:$W$43,8))*(1-$Y$26)*T40*VLOOKUP(AH45,P34:T43,5)</f>
        <v>1.6753978429228078E-6</v>
      </c>
      <c r="AI52" s="87">
        <f>SQRT($W$40*VLOOKUP(AI45,$P$34:$W$43,8))*(1-$Z$26)*T40*VLOOKUP(AI45,P34:T43,5)</f>
        <v>5.0025536334619536E-7</v>
      </c>
      <c r="AJ52" s="84">
        <f t="shared" si="38"/>
        <v>1.0763394281499752E-8</v>
      </c>
      <c r="AK52" s="82"/>
      <c r="AL52" s="65"/>
      <c r="AM52" s="61"/>
      <c r="AN52" s="66" t="s">
        <v>587</v>
      </c>
      <c r="AO52" s="61">
        <f>IF(ATAN(AO51)&lt;0,ATAN(AO51)+PI(),ATAN(AO51))</f>
        <v>0.40138173000719635</v>
      </c>
      <c r="AP52" s="61"/>
      <c r="AQ52" s="50"/>
      <c r="AR52" s="65"/>
      <c r="AS52" s="65"/>
      <c r="AT52" s="65"/>
      <c r="AU52" s="65"/>
      <c r="AV52" s="81"/>
      <c r="AW52" s="59">
        <v>7</v>
      </c>
      <c r="AX52" s="61">
        <f t="shared" si="36"/>
        <v>4.2203212895286406E-3</v>
      </c>
      <c r="AY52" s="61">
        <f>SUMPRODUCT(T34:T43,$BD$34:$BD$43)</f>
        <v>3.1009274078435116E-2</v>
      </c>
      <c r="AZ52" s="68">
        <f t="shared" si="39"/>
        <v>109.00031941577032</v>
      </c>
      <c r="BA52" s="61"/>
      <c r="BB52" s="61"/>
      <c r="BC52" s="61"/>
      <c r="BD52" s="61"/>
      <c r="BE52" s="61"/>
      <c r="BF52" s="61"/>
      <c r="BG52" s="61"/>
    </row>
    <row r="53" spans="16:63" x14ac:dyDescent="0.25">
      <c r="P53" s="78">
        <v>8</v>
      </c>
      <c r="Q53" s="60"/>
      <c r="R53" s="60"/>
      <c r="S53" s="60">
        <f t="shared" si="37"/>
        <v>6.509722002018787E-3</v>
      </c>
      <c r="T53" s="61">
        <f>S53/S56</f>
        <v>6.5161328836523874E-3</v>
      </c>
      <c r="U53" s="62"/>
      <c r="V53" s="62"/>
      <c r="W53" s="60"/>
      <c r="X53" s="63"/>
      <c r="Y53" s="61"/>
      <c r="Z53" s="86">
        <f>SQRT($W$41*VLOOKUP(Z45,$P$34:$W$43,8))*(1-$Q$27)*T41*VLOOKUP(Z45,P34:T43,5)</f>
        <v>1.9984182385262108E-6</v>
      </c>
      <c r="AA53" s="60">
        <f>SQRT($W$41*VLOOKUP(AA45,$P$34:$W$43,8))*(1-$R$27)*T41*VLOOKUP(AA45,P34:T43,5)</f>
        <v>2.6516298312991458E-5</v>
      </c>
      <c r="AB53" s="60">
        <f>SQRT($W$41*VLOOKUP(AB45,$P$34:$W$43,8))*(1-$S$27)*T41*VLOOKUP(AB45,P34:T43,5)</f>
        <v>1.6629753243097828E-4</v>
      </c>
      <c r="AC53" s="60">
        <f>SQRT($W$41*VLOOKUP(AC45,$P$34:$W$43,8))*(1-$T$27)*T41*VLOOKUP(AC45,P34:T43,5)</f>
        <v>8.2932875946560125E-4</v>
      </c>
      <c r="AD53" s="60">
        <f>SQRT($W$41*VLOOKUP(AD45,$P$34:$W$43,8))*(1-$U$27)*T41*VLOOKUP(AD45,P34:T43,5)</f>
        <v>5.6263186298802258E-4</v>
      </c>
      <c r="AE53" s="60">
        <f>SQRT($W$41*VLOOKUP(AE45,$P$34:$W$43,8))*(1-$V$27)*T41*VLOOKUP(AE45,P34:T43,5)</f>
        <v>3.6700197336125518E-3</v>
      </c>
      <c r="AF53" s="60">
        <f>SQRT($W$41*VLOOKUP(AF45,$P$34:$W$43,8))*(1-$W$27)*T41*VLOOKUP(AF45,P34:T43,5)</f>
        <v>5.4869801948047356E-7</v>
      </c>
      <c r="AG53" s="60">
        <f>SQRT($W$41*VLOOKUP(AG45,$P$34:$W$43,8))*(1-$X$27)*T41*VLOOKUP(AG45,P34:T43,5)</f>
        <v>1.6461138794877122E-5</v>
      </c>
      <c r="AH53" s="60">
        <f>SQRT($W$41*VLOOKUP(AH45,$P$34:$W$43,8))*(1-$Y$27)*T41*VLOOKUP(AH45,P34:T43,5)</f>
        <v>5.6040577594511477E-5</v>
      </c>
      <c r="AI53" s="87">
        <f>SQRT($W$41*VLOOKUP(AI45,$P$34:$W$43,8))*(1-$Z$27)*T41*VLOOKUP(AI45,P34:T43,5)</f>
        <v>1.5770405406169887E-5</v>
      </c>
      <c r="AJ53" s="84">
        <f t="shared" si="38"/>
        <v>1.6967332863605939E-7</v>
      </c>
      <c r="AK53" s="59" t="s">
        <v>582</v>
      </c>
      <c r="AL53" s="61">
        <f>AL49*AL50/6-AL51/2-AL49^3/27</f>
        <v>1.5078849902986483E-2</v>
      </c>
      <c r="AM53" s="61"/>
      <c r="AN53" s="66" t="s">
        <v>573</v>
      </c>
      <c r="AO53" s="61">
        <f>2*SQRT(AL54)*COS(AO52/3)-AL49/3</f>
        <v>0.83200200917121825</v>
      </c>
      <c r="AP53" s="69">
        <f>AO53^3+AL49*AO53^2+AL50*AO53+AL51</f>
        <v>5.0740661672321608E-17</v>
      </c>
      <c r="AQ53" s="50"/>
      <c r="AR53" s="65"/>
      <c r="AS53" s="65"/>
      <c r="AT53" s="65"/>
      <c r="AU53" s="65"/>
      <c r="AV53" s="81"/>
      <c r="AW53" s="59">
        <v>8</v>
      </c>
      <c r="AX53" s="61">
        <f t="shared" si="36"/>
        <v>4.6812172555771754E-3</v>
      </c>
      <c r="AY53" s="61">
        <f>SUMPRODUCT(T34:T43,$BE$34:$BE$43)</f>
        <v>6.0508766143273142E-2</v>
      </c>
      <c r="AZ53" s="68">
        <f t="shared" si="39"/>
        <v>15.168936521090028</v>
      </c>
      <c r="BA53" s="61"/>
      <c r="BB53" s="61"/>
      <c r="BC53" s="61"/>
      <c r="BD53" s="61"/>
      <c r="BE53" s="61"/>
      <c r="BF53" s="61"/>
      <c r="BG53" s="61"/>
      <c r="BH53" s="65"/>
      <c r="BI53" s="65"/>
      <c r="BJ53" s="65"/>
      <c r="BK53" s="65"/>
    </row>
    <row r="54" spans="16:63" x14ac:dyDescent="0.25">
      <c r="P54" s="78">
        <v>9</v>
      </c>
      <c r="Q54" s="60"/>
      <c r="R54" s="60"/>
      <c r="S54" s="60">
        <f t="shared" si="37"/>
        <v>1.9581484721722574E-2</v>
      </c>
      <c r="T54" s="61">
        <f>S54/S56</f>
        <v>1.9600768890957784E-2</v>
      </c>
      <c r="U54" s="62"/>
      <c r="V54" s="62" t="s">
        <v>592</v>
      </c>
      <c r="W54" s="60"/>
      <c r="X54" s="63"/>
      <c r="Y54" s="61"/>
      <c r="Z54" s="86">
        <f>SQRT($W$42*VLOOKUP(Z45,$P$34:$W$43,8))*(1-$Q$28)*T42*VLOOKUP(Z45,P34:T43,5)</f>
        <v>7.6031853787948384E-6</v>
      </c>
      <c r="AA54" s="60">
        <f>SQRT($W$42*VLOOKUP(AA45,$P$34:$W$43,8))*(1-$R$28)*T42*VLOOKUP(AA45,P34:T43,5)</f>
        <v>1.0564960524369279E-4</v>
      </c>
      <c r="AB54" s="60">
        <f>SQRT($W$42*VLOOKUP(AB45,$P$34:$W$43,8))*(1-$S$28)*T42*VLOOKUP(AB45,P34:T43,5)</f>
        <v>6.5323394339051937E-4</v>
      </c>
      <c r="AC54" s="60">
        <f>SQRT($W$42*VLOOKUP(AC45,$P$34:$W$43,8))*(1-$T$28)*T42*VLOOKUP(AC45,P34:T43,5)</f>
        <v>3.6091532761923385E-3</v>
      </c>
      <c r="AD54" s="60">
        <f>SQRT($W$42*VLOOKUP(AD45,$P$34:$W$43,8))*(1-$U$28)*T42*VLOOKUP(AD45,P34:T43,5)</f>
        <v>2.2972043255877288E-3</v>
      </c>
      <c r="AE54" s="60">
        <f>SQRT($W$42*VLOOKUP(AE45,$P$34:$W$43,8))*(1-$V$28)*T42*VLOOKUP(AE45,P34:T43,5)</f>
        <v>1.4776099627906363E-2</v>
      </c>
      <c r="AF54" s="60">
        <f>SQRT($W$42*VLOOKUP(AF45,$P$34:$W$43,8))*(1-$W$28)*T42*VLOOKUP(AF45,P34:T43,5)</f>
        <v>1.6753978429228075E-6</v>
      </c>
      <c r="AG54" s="60">
        <f>SQRT($W$42*VLOOKUP(AG45,$P$34:$W$43,8))*(1-$X$28)*T42*VLOOKUP(AG45,P34:T43,5)</f>
        <v>5.6040577594511477E-5</v>
      </c>
      <c r="AH54" s="60">
        <f>SQRT($W$42*VLOOKUP(AH45,$P$34:$W$43,8))*(1-$Y$28)*T42*VLOOKUP(AH45,P34:T43,5)</f>
        <v>2.3418262535773981E-4</v>
      </c>
      <c r="AI54" s="87">
        <f>SQRT($W$42*VLOOKUP(AI45,$P$34:$W$43,8))*(1-$Z$28)*T42*VLOOKUP(AI45,P34:T43,5)</f>
        <v>6.2957919801034587E-5</v>
      </c>
      <c r="AJ54" s="84">
        <f t="shared" si="38"/>
        <v>5.5571879600328927E-7</v>
      </c>
      <c r="AK54" s="59" t="s">
        <v>558</v>
      </c>
      <c r="AL54" s="61">
        <f>AL49^2/9-AL50/3</f>
        <v>6.4499450801876856E-2</v>
      </c>
      <c r="AM54" s="61"/>
      <c r="AN54" s="66" t="s">
        <v>574</v>
      </c>
      <c r="AO54" s="61">
        <f>2*SQRT(AL54)*COS((AO52+2*PI())/3)-AL49/3</f>
        <v>1.8230481841327195E-2</v>
      </c>
      <c r="AP54" s="69">
        <f>AO54^3+AO54^2*AL49+AO54*AL50+AL51</f>
        <v>-9.1072982488782372E-18</v>
      </c>
      <c r="AQ54" s="50"/>
      <c r="AR54" s="65"/>
      <c r="AS54" s="50"/>
      <c r="AT54" s="65"/>
      <c r="AU54" s="65"/>
      <c r="AV54" s="81"/>
      <c r="AW54" s="59">
        <v>9</v>
      </c>
      <c r="AX54" s="61">
        <f t="shared" si="36"/>
        <v>4.7402802327537697E-3</v>
      </c>
      <c r="AY54" s="61">
        <f>SUMPRODUCT(T34:T43,$BF$34:$BF$43)</f>
        <v>7.6305643790819958E-2</v>
      </c>
      <c r="AZ54" s="68">
        <f t="shared" si="39"/>
        <v>4.9535506732930648</v>
      </c>
      <c r="BA54" s="61"/>
      <c r="BB54" s="61"/>
      <c r="BC54" s="61"/>
      <c r="BD54" s="61"/>
      <c r="BE54" s="61"/>
      <c r="BF54" s="61"/>
      <c r="BG54" s="61"/>
      <c r="BH54" s="65"/>
      <c r="BI54" s="65"/>
      <c r="BJ54" s="65"/>
      <c r="BK54" s="65"/>
    </row>
    <row r="55" spans="16:63" x14ac:dyDescent="0.25">
      <c r="P55" s="78">
        <v>10</v>
      </c>
      <c r="Q55" s="60"/>
      <c r="R55" s="60"/>
      <c r="S55" s="60">
        <f t="shared" si="37"/>
        <v>1.0138175277618903E-2</v>
      </c>
      <c r="T55" s="61">
        <f>S55/S56</f>
        <v>1.014815951990534E-2</v>
      </c>
      <c r="U55" s="62"/>
      <c r="V55" s="96">
        <f>ABS(S44-S56)</f>
        <v>0.16930906170267457</v>
      </c>
      <c r="W55" s="60"/>
      <c r="X55" s="63"/>
      <c r="Y55" s="61"/>
      <c r="Z55" s="86">
        <f>SQRT($W$43*VLOOKUP(Z45,$P$34:$W$43,8))*(1-$Q$29)*T43*VLOOKUP(Z45,P34:T43,5)</f>
        <v>2.1835172908391735E-6</v>
      </c>
      <c r="AA55" s="60">
        <f>SQRT($W$43*VLOOKUP(AA45,$P$34:$W$43,8))*(1-$R$29)*T43*VLOOKUP(AA45,P34:T43,5)</f>
        <v>3.0708161998139016E-5</v>
      </c>
      <c r="AB55" s="60">
        <f>SQRT($W$43*VLOOKUP(AB45,$P$34:$W$43,8))*(1-$S$29)*T43*VLOOKUP(AB45,P34:T43,5)</f>
        <v>1.9251934488112991E-4</v>
      </c>
      <c r="AC55" s="60">
        <f>SQRT($W$43*VLOOKUP(AC45,$P$34:$W$43,8))*(1-$T$29)*T43*VLOOKUP(AC45,P34:T43,5)</f>
        <v>8.8082818804097955E-4</v>
      </c>
      <c r="AD55" s="60">
        <f>SQRT($W$43*VLOOKUP(AD45,$P$34:$W$43,8))*(1-$U$29)*T43*VLOOKUP(AD45,P34:T43,5)</f>
        <v>6.4831302625955624E-4</v>
      </c>
      <c r="AE55" s="60">
        <f>SQRT($W$43*VLOOKUP(AE45,$P$34:$W$43,8))*(1-$V$29)*T43*VLOOKUP(AE45,P34:T43,5)</f>
        <v>4.2395124927564285E-3</v>
      </c>
      <c r="AF55" s="60">
        <f>SQRT($W$43*VLOOKUP(AF45,$P$34:$W$43,8))*(1-$W$29)*T43*VLOOKUP(AF45,P34:T43,5)</f>
        <v>5.0025536334619536E-7</v>
      </c>
      <c r="AG55" s="60">
        <f>SQRT($W$43*VLOOKUP(AG45,$P$34:$W$43,8))*(1-$X$29)*T43*VLOOKUP(AG45,P34:T43,5)</f>
        <v>1.5770405406169884E-5</v>
      </c>
      <c r="AH55" s="60">
        <f>SQRT($W$43*VLOOKUP(AH45,$P$34:$W$43,8))*(1-$Y$29)*T43*VLOOKUP(AH45,P34:T43,5)</f>
        <v>6.2957919801034601E-5</v>
      </c>
      <c r="AI55" s="87">
        <f>SQRT($W$43*VLOOKUP(AI45,$P$34:$W$43,8))*(1-$Z$29)*T43*VLOOKUP(AI45,P34:T43,5)</f>
        <v>1.6925677810719374E-5</v>
      </c>
      <c r="AJ55" s="84">
        <f t="shared" si="38"/>
        <v>2.129556347111409E-7</v>
      </c>
      <c r="AK55" s="59" t="s">
        <v>72</v>
      </c>
      <c r="AL55" s="63">
        <f>AL53^2-AL54^3</f>
        <v>-4.0957556257092113E-5</v>
      </c>
      <c r="AM55" s="61"/>
      <c r="AN55" s="66" t="s">
        <v>575</v>
      </c>
      <c r="AO55" s="61">
        <f>2*SQRT(AL54)*COS((AO52+4*PI())/3)-AL49/3</f>
        <v>0.13558734678064646</v>
      </c>
      <c r="AP55" s="69">
        <f>AO55^3+AO55^2*AL49+AL50*AO55+AL51</f>
        <v>-4.7704895589362195E-18</v>
      </c>
      <c r="AQ55" s="50"/>
      <c r="AR55" s="65"/>
      <c r="AS55" s="50"/>
      <c r="AT55" s="65"/>
      <c r="AU55" s="65"/>
      <c r="AV55" s="81"/>
      <c r="AW55" s="59">
        <v>10</v>
      </c>
      <c r="AX55" s="61">
        <f t="shared" si="36"/>
        <v>6.3655989068255427E-3</v>
      </c>
      <c r="AY55" s="61">
        <f>SUMPRODUCT(T34:T43,$BG$34:$BG$43)</f>
        <v>7.4689331888724564E-2</v>
      </c>
      <c r="AZ55" s="68">
        <f>IF(AA16,EXP((AX55/$AL$47)*($AU$51-1)-LN($AU$51-$AL$47)-$AL$46*(2*AY55/$AL$46-AX55/$AL$47)*LN(($AU$51+2.41421536*$AL$47)/($AU$51-0.41421536*$AL$47))/($AL$47*2.82842713)      ),1)</f>
        <v>9.6102617786426503</v>
      </c>
      <c r="BA55" s="61"/>
      <c r="BB55" s="61"/>
      <c r="BC55" s="61"/>
      <c r="BD55" s="61"/>
      <c r="BE55" s="61"/>
      <c r="BF55" s="61"/>
      <c r="BG55" s="61"/>
      <c r="BH55" s="65"/>
      <c r="BI55" s="65"/>
      <c r="BJ55" s="65"/>
      <c r="BK55" s="65"/>
    </row>
    <row r="56" spans="16:63" x14ac:dyDescent="0.25">
      <c r="P56" s="79"/>
      <c r="Q56" s="71"/>
      <c r="R56" s="71"/>
      <c r="S56" s="71">
        <f>SUM(S46:S55)</f>
        <v>0.99901615241001551</v>
      </c>
      <c r="T56" s="72">
        <f>SUM(T46:T55)</f>
        <v>0.99999999999999989</v>
      </c>
      <c r="U56" s="73"/>
      <c r="V56" s="73"/>
      <c r="W56" s="73"/>
      <c r="X56" s="73"/>
      <c r="Y56" s="73"/>
      <c r="Z56" s="70"/>
      <c r="AA56" s="73"/>
      <c r="AB56" s="73"/>
      <c r="AC56" s="73"/>
      <c r="AD56" s="73"/>
      <c r="AE56" s="73"/>
      <c r="AF56" s="73"/>
      <c r="AG56" s="73"/>
      <c r="AH56" s="73"/>
      <c r="AI56" s="88">
        <f>SUM(Z46:AI55)</f>
        <v>2.2141773124894883</v>
      </c>
      <c r="AJ56" s="85">
        <f>SUM(AJ46:AJ55)</f>
        <v>8.080677737285932E-5</v>
      </c>
      <c r="AK56" s="70"/>
      <c r="AL56" s="73"/>
      <c r="AM56" s="74"/>
      <c r="AN56" s="75"/>
      <c r="AO56" s="74"/>
      <c r="AP56" s="74"/>
      <c r="AQ56" s="76"/>
      <c r="AR56" s="73"/>
      <c r="AS56" s="76"/>
      <c r="AT56" s="73"/>
      <c r="AU56" s="73"/>
      <c r="AV56" s="80"/>
      <c r="AW56" s="70"/>
      <c r="AX56" s="73"/>
      <c r="AY56" s="73"/>
      <c r="AZ56" s="80"/>
      <c r="BA56" s="65"/>
      <c r="BB56" s="65"/>
      <c r="BC56" s="65"/>
      <c r="BD56" s="65"/>
      <c r="BE56" s="65"/>
      <c r="BF56" s="65"/>
      <c r="BG56" s="65"/>
      <c r="BH56" s="65"/>
      <c r="BI56" s="65"/>
      <c r="BJ56" s="61"/>
      <c r="BK56" s="65"/>
    </row>
    <row r="57" spans="16:63" x14ac:dyDescent="0.25">
      <c r="P57" s="92">
        <f>P45+1</f>
        <v>2</v>
      </c>
      <c r="Q57" s="55"/>
      <c r="R57" s="55"/>
      <c r="S57" s="55"/>
      <c r="T57" s="55" t="s">
        <v>545</v>
      </c>
      <c r="U57" s="56"/>
      <c r="V57" s="56"/>
      <c r="W57" s="57"/>
      <c r="X57" s="57"/>
      <c r="Y57" s="57"/>
      <c r="Z57" s="54">
        <v>1</v>
      </c>
      <c r="AA57" s="55">
        <v>2</v>
      </c>
      <c r="AB57" s="55">
        <v>3</v>
      </c>
      <c r="AC57" s="55">
        <v>4</v>
      </c>
      <c r="AD57" s="55">
        <v>5</v>
      </c>
      <c r="AE57" s="55">
        <v>6</v>
      </c>
      <c r="AF57" s="55">
        <v>7</v>
      </c>
      <c r="AG57" s="55">
        <v>8</v>
      </c>
      <c r="AH57" s="55">
        <v>9</v>
      </c>
      <c r="AI57" s="58">
        <v>10</v>
      </c>
      <c r="AJ57" s="90"/>
      <c r="AK57" s="54"/>
      <c r="AL57" s="55"/>
      <c r="AM57" s="55"/>
      <c r="AN57" s="55"/>
      <c r="AO57" s="55"/>
      <c r="AP57" s="55"/>
      <c r="AQ57" s="55"/>
      <c r="AR57" s="55"/>
      <c r="AS57" s="55"/>
      <c r="AT57" s="55"/>
      <c r="AU57" s="55"/>
      <c r="AV57" s="58"/>
      <c r="AW57" s="54"/>
      <c r="AX57" s="55" t="s">
        <v>565</v>
      </c>
      <c r="AY57" s="55" t="s">
        <v>577</v>
      </c>
      <c r="AZ57" s="58" t="s">
        <v>578</v>
      </c>
      <c r="BA57" s="65"/>
      <c r="BB57" s="65"/>
      <c r="BC57" s="65"/>
      <c r="BD57" s="65"/>
      <c r="BE57" s="65"/>
      <c r="BF57" s="65"/>
      <c r="BG57" s="65"/>
      <c r="BH57" s="65"/>
      <c r="BI57" s="65"/>
      <c r="BJ57" s="65"/>
      <c r="BK57" s="65"/>
    </row>
    <row r="58" spans="16:63" x14ac:dyDescent="0.25">
      <c r="P58" s="78">
        <v>1</v>
      </c>
      <c r="Q58" s="60"/>
      <c r="R58" s="60"/>
      <c r="S58" s="60">
        <f>$Z$7*$BJ$34/AZ58</f>
        <v>2.6350945238334377E-3</v>
      </c>
      <c r="T58" s="61">
        <f>S58/S68</f>
        <v>2.6358843344839612E-3</v>
      </c>
      <c r="U58" s="62"/>
      <c r="V58" s="62"/>
      <c r="W58" s="60"/>
      <c r="X58" s="63"/>
      <c r="Y58" s="61"/>
      <c r="Z58" s="86">
        <f>SQRT($W$34*VLOOKUP(Z57,$P$34:$W$43,8))*(1-$Q$20)*T46*VLOOKUP(Z57,P46:T55,5)</f>
        <v>1.4527138684087144E-6</v>
      </c>
      <c r="AA58" s="60">
        <f>SQRT($W$34*VLOOKUP(AA57,$P$34:$W$43,8))*(1-$R$20)*T46*VLOOKUP(AA57,P46:T55,5)</f>
        <v>1.3726014960639715E-5</v>
      </c>
      <c r="AB58" s="60">
        <f>SQRT($W$34*VLOOKUP(AB57,$P$34:$W$43,8))*(1-$S$20)*T46*VLOOKUP(AB57,P46:T55,5)</f>
        <v>6.5147454531832289E-5</v>
      </c>
      <c r="AC58" s="60">
        <f>SQRT($W$34*VLOOKUP(AC57,$P$34:$W$43,8))*(1-$T$20)*T46*VLOOKUP(AC57,P46:T55,5)</f>
        <v>1.9953684227051936E-4</v>
      </c>
      <c r="AD58" s="60">
        <f>SQRT($W$34*VLOOKUP(AD57,$P$34:$W$43,8))*(1-$U$20)*T46*VLOOKUP(AD57,P46:T55,5)</f>
        <v>2.3033880867869726E-4</v>
      </c>
      <c r="AE58" s="60">
        <f>SQRT($W$34*VLOOKUP(AE57,$P$34:$W$43,8))*(1-$V$20)*T46*VLOOKUP(AE57,P46:T55,5)</f>
        <v>1.2191364299079968E-3</v>
      </c>
      <c r="AF58" s="60">
        <f>SQRT($W$34*VLOOKUP(AF57,$P$34:$W$43,8))*(1-$W$20)*T46*VLOOKUP(AF57,P46:T55,5)</f>
        <v>3.2732539333924392E-7</v>
      </c>
      <c r="AG58" s="60">
        <f>SQRT($W$34*VLOOKUP(AG57,$P$34:$W$43,8))*(1-$X$20)*T46*VLOOKUP(AG57,P46:T55,5)</f>
        <v>4.549413304930176E-6</v>
      </c>
      <c r="AH58" s="60">
        <f>SQRT($W$34*VLOOKUP(AH57,$P$34:$W$43,8))*(1-$Y$20)*T46*VLOOKUP(AH57,P46:T55,5)</f>
        <v>1.6097242152343457E-5</v>
      </c>
      <c r="AI58" s="87">
        <f>SQRT($W$34*VLOOKUP(AI57,$P$34:$W$43,8))*(1-$Z$20)*T46*VLOOKUP(AI57,P46:T55,5)</f>
        <v>8.3874107994762344E-6</v>
      </c>
      <c r="AJ58" s="89">
        <f>$X$34*T46</f>
        <v>7.1281159110491381E-8</v>
      </c>
      <c r="AK58" s="59" t="s">
        <v>69</v>
      </c>
      <c r="AL58" s="60">
        <f>$Q$44*AI68*100000/($T$3*$AE$9)^2</f>
        <v>0.15802531348513915</v>
      </c>
      <c r="AM58" s="65" t="s">
        <v>583</v>
      </c>
      <c r="AN58" s="66" t="s">
        <v>573</v>
      </c>
      <c r="AO58" s="61" t="e">
        <f>(AL65+SQRT(AL67))^(1/3)+(AL65-SQRT(AL67))^(1/3)-AL61/3</f>
        <v>#NUM!</v>
      </c>
      <c r="AP58" s="63" t="e">
        <f>AO58^3+AL61*AO58^2+AL62*AO58+AL63</f>
        <v>#NUM!</v>
      </c>
      <c r="AQ58" s="65" t="s">
        <v>573</v>
      </c>
      <c r="AR58" s="61">
        <f>IF(AL67&gt;=0,AO58,AO65)</f>
        <v>0.8338416286403485</v>
      </c>
      <c r="AS58" s="61">
        <f>IF(AR58&lt;AR59,AR59,AR58)</f>
        <v>0.8338416286403485</v>
      </c>
      <c r="AT58" s="61">
        <f>AS58</f>
        <v>0.8338416286403485</v>
      </c>
      <c r="AU58" s="67">
        <f>IF(AT58&lt;AT59,AT59,AT58)</f>
        <v>0.8338416286403485</v>
      </c>
      <c r="AV58" s="81"/>
      <c r="AW58" s="59">
        <v>1</v>
      </c>
      <c r="AX58" s="61">
        <f>AX46</f>
        <v>4.7032494163116601E-3</v>
      </c>
      <c r="AY58" s="61">
        <f>SUMPRODUCT(T46:T55,$AX$34:$AX$43)</f>
        <v>4.7609154246996778E-2</v>
      </c>
      <c r="AZ58" s="68">
        <f>IF($AA$7,EXP((AX58/AL59)*(AU63-1)-LN(AU63-AL59)-AL58*(2*AY58/AL58-AX58/AL59)*LN((AU63+2.41421536*AL59)/(AU63-0.41421536*AL59))/(AL59*2.82842713)      ),1)</f>
        <v>38.150093951812174</v>
      </c>
      <c r="BA58" s="65"/>
      <c r="BB58" s="65"/>
      <c r="BC58" s="65"/>
      <c r="BD58" s="65"/>
      <c r="BE58" s="65"/>
      <c r="BF58" s="65"/>
      <c r="BG58" s="65"/>
      <c r="BH58" s="65"/>
      <c r="BI58" s="65"/>
      <c r="BJ58" s="65"/>
      <c r="BK58" s="65"/>
    </row>
    <row r="59" spans="16:63" x14ac:dyDescent="0.25">
      <c r="P59" s="78">
        <v>2</v>
      </c>
      <c r="Q59" s="60"/>
      <c r="R59" s="60"/>
      <c r="S59" s="60">
        <f>$Z$8*$BJ$35/AZ59</f>
        <v>1.4663011243799198E-2</v>
      </c>
      <c r="T59" s="61">
        <f>S59/S68</f>
        <v>1.4667406153486251E-2</v>
      </c>
      <c r="U59" s="62"/>
      <c r="V59" s="62"/>
      <c r="W59" s="60"/>
      <c r="X59" s="63"/>
      <c r="Y59" s="61"/>
      <c r="Z59" s="86">
        <f>SQRT($W$35*VLOOKUP(Z57,$P$34:$W$43,8))*(1-$Q$21)*T47*VLOOKUP(Z57,P46:T55,5)</f>
        <v>1.3726014960639714E-5</v>
      </c>
      <c r="AA59" s="60">
        <f>SQRT($W$35*VLOOKUP(AA57,$P$34:$W$43,8))*(1-$R$21)*T47*VLOOKUP(AA57,P46:T55,5)</f>
        <v>1.2901893501868913E-4</v>
      </c>
      <c r="AB59" s="60">
        <f>SQRT($W$35*VLOOKUP(AB57,$P$34:$W$43,8))*(1-$S$21)*T47*VLOOKUP(AB57,P46:T55,5)</f>
        <v>6.2198403110875697E-4</v>
      </c>
      <c r="AC59" s="60">
        <f>SQRT($W$35*VLOOKUP(AC57,$P$34:$W$43,8))*(1-$T$21)*T47*VLOOKUP(AC57,P46:T55,5)</f>
        <v>1.7228326056033469E-3</v>
      </c>
      <c r="AD59" s="60">
        <f>SQRT($W$35*VLOOKUP(AD57,$P$34:$W$43,8))*(1-$U$21)*T47*VLOOKUP(AD57,P46:T55,5)</f>
        <v>2.2426763059004728E-3</v>
      </c>
      <c r="AE59" s="60">
        <f>SQRT($W$35*VLOOKUP(AE57,$P$34:$W$43,8))*(1-$V$21)*T47*VLOOKUP(AE57,P46:T55,5)</f>
        <v>1.1667925647997797E-2</v>
      </c>
      <c r="AF59" s="60">
        <f>SQRT($W$35*VLOOKUP(AF57,$P$34:$W$43,8))*(1-$W$21)*T47*VLOOKUP(AF57,P46:T55,5)</f>
        <v>3.0197762338385626E-6</v>
      </c>
      <c r="AG59" s="60">
        <f>SQRT($W$35*VLOOKUP(AG57,$P$34:$W$43,8))*(1-$X$21)*T47*VLOOKUP(AG57,P46:T55,5)</f>
        <v>4.0971140042177403E-5</v>
      </c>
      <c r="AH59" s="60">
        <f>SQRT($W$35*VLOOKUP(AH57,$P$34:$W$43,8))*(1-$Y$21)*T47*VLOOKUP(AH57,P46:T55,5)</f>
        <v>1.518168303701051E-4</v>
      </c>
      <c r="AI59" s="87">
        <f>SQRT($W$35*VLOOKUP(AI57,$P$34:$W$43,8))*(1-$Z$21)*T47*VLOOKUP(AI57,P46:T55,5)</f>
        <v>8.0061043381601227E-5</v>
      </c>
      <c r="AJ59" s="89">
        <f>$X$35*T47</f>
        <v>5.8515776227387446E-7</v>
      </c>
      <c r="AK59" s="59" t="s">
        <v>65</v>
      </c>
      <c r="AL59" s="60">
        <f>AJ68*$Q$44*100000/($T$3*$AE$9)</f>
        <v>1.4104206619568613E-2</v>
      </c>
      <c r="AM59" s="61"/>
      <c r="AN59" s="66" t="s">
        <v>574</v>
      </c>
      <c r="AO59" s="66" t="e">
        <f>1/0</f>
        <v>#DIV/0!</v>
      </c>
      <c r="AP59" s="61"/>
      <c r="AQ59" s="65" t="s">
        <v>574</v>
      </c>
      <c r="AR59" s="66">
        <f>IF(AL67&gt;=0,0,AO66)</f>
        <v>1.8155713721803468E-2</v>
      </c>
      <c r="AS59" s="61">
        <f>IF(AR58&lt;AR59,AR58,AR59)</f>
        <v>1.8155713721803468E-2</v>
      </c>
      <c r="AT59" s="61">
        <f>IF(AS59&lt;AS60,AS60,AS59)</f>
        <v>0.13389845101827949</v>
      </c>
      <c r="AU59" s="67">
        <f>IF(AT58&lt;AT59,AT58,AT59)</f>
        <v>0.13389845101827949</v>
      </c>
      <c r="AV59" s="81"/>
      <c r="AW59" s="59">
        <v>2</v>
      </c>
      <c r="AX59" s="61">
        <f t="shared" ref="AX59:AX67" si="40">AX47</f>
        <v>7.0982772982749135E-3</v>
      </c>
      <c r="AY59" s="61">
        <f>SUMPRODUCT(T46:T55,$AY$34:$AY$43)</f>
        <v>8.2984343188968315E-2</v>
      </c>
      <c r="AZ59" s="68">
        <f>IF($AA$8,EXP((AX59/AL59)*(AU63-1)-LN(AU63-AL59)-AL58*(2*AY59/AL58-AX59/AL59)*LN((AU63+2.41421536*AL59)/(AU63-0.41421536*AL59))/(AL59*2.82842713)      ),1)</f>
        <v>6.583780135829552</v>
      </c>
      <c r="BA59" s="65"/>
      <c r="BB59" s="65"/>
      <c r="BC59" s="65"/>
      <c r="BD59" s="65"/>
      <c r="BE59" s="65"/>
      <c r="BF59" s="65"/>
      <c r="BG59" s="65"/>
      <c r="BH59" s="65"/>
      <c r="BI59" s="65"/>
      <c r="BJ59" s="65"/>
      <c r="BK59" s="65"/>
    </row>
    <row r="60" spans="16:63" x14ac:dyDescent="0.25">
      <c r="P60" s="78">
        <v>3</v>
      </c>
      <c r="Q60" s="60"/>
      <c r="R60" s="60"/>
      <c r="S60" s="60">
        <f>$Z$9*$BJ$36/AZ60</f>
        <v>5.0114393384583934E-2</v>
      </c>
      <c r="T60" s="61">
        <f>S60/S68</f>
        <v>5.0129414053209545E-2</v>
      </c>
      <c r="U60" s="62"/>
      <c r="V60" s="62"/>
      <c r="W60" s="60"/>
      <c r="X60" s="63"/>
      <c r="Y60" s="61"/>
      <c r="Z60" s="86">
        <f>SQRT($W$36*VLOOKUP(Z57,$P$34:$W$43,8))*(1-$Q$22)*T48*VLOOKUP(Z57,P46:T55,5)</f>
        <v>6.5147454531832289E-5</v>
      </c>
      <c r="AA60" s="60">
        <f>SQRT($W$36*VLOOKUP(AA57,$P$34:$W$43,8))*(1-$R$22)*T48*VLOOKUP(AA57,P46:T55,5)</f>
        <v>6.2198403110875697E-4</v>
      </c>
      <c r="AB60" s="60">
        <f>SQRT($W$36*VLOOKUP(AB57,$P$34:$W$43,8))*(1-$S$22)*T48*VLOOKUP(AB57,P46:T55,5)</f>
        <v>3.005114267718502E-3</v>
      </c>
      <c r="AC60" s="60">
        <f>SQRT($W$36*VLOOKUP(AC57,$P$34:$W$43,8))*(1-$T$22)*T48*VLOOKUP(AC57,P46:T55,5)</f>
        <v>9.1673302954458254E-3</v>
      </c>
      <c r="AD60" s="60">
        <f>SQRT($W$36*VLOOKUP(AD57,$P$34:$W$43,8))*(1-$U$22)*T48*VLOOKUP(AD57,P46:T55,5)</f>
        <v>1.0835392530371822E-2</v>
      </c>
      <c r="AE60" s="60">
        <f>SQRT($W$36*VLOOKUP(AE57,$P$34:$W$43,8))*(1-$V$22)*T48*VLOOKUP(AE57,P46:T55,5)</f>
        <v>5.5238887390515412E-2</v>
      </c>
      <c r="AF60" s="60">
        <f>SQRT($W$36*VLOOKUP(AF57,$P$34:$W$43,8))*(1-$W$22)*T48*VLOOKUP(AF57,P46:T55,5)</f>
        <v>1.4056181372615718E-5</v>
      </c>
      <c r="AG60" s="60">
        <f>SQRT($W$36*VLOOKUP(AG57,$P$34:$W$43,8))*(1-$X$22)*T48*VLOOKUP(AG57,P46:T55,5)</f>
        <v>1.9957985281021621E-4</v>
      </c>
      <c r="AH60" s="60">
        <f>SQRT($W$36*VLOOKUP(AH57,$P$34:$W$43,8))*(1-$Y$22)*T48*VLOOKUP(AH57,P46:T55,5)</f>
        <v>7.290990383402254E-4</v>
      </c>
      <c r="AI60" s="87">
        <f>SQRT($W$36*VLOOKUP(AI57,$P$34:$W$43,8))*(1-$Z$22)*T48*VLOOKUP(AI57,P46:T55,5)</f>
        <v>3.8985897659583212E-4</v>
      </c>
      <c r="AJ60" s="89">
        <f>$X$36*T48</f>
        <v>2.8712769670112777E-6</v>
      </c>
      <c r="AK60" s="82"/>
      <c r="AL60" s="65"/>
      <c r="AM60" s="61"/>
      <c r="AN60" s="66" t="s">
        <v>575</v>
      </c>
      <c r="AO60" s="66" t="e">
        <f>1/0</f>
        <v>#DIV/0!</v>
      </c>
      <c r="AP60" s="61"/>
      <c r="AQ60" s="65" t="s">
        <v>575</v>
      </c>
      <c r="AR60" s="66">
        <f>IF(AL67&gt;=0,0,AO67)</f>
        <v>0.13389845101827949</v>
      </c>
      <c r="AS60" s="61">
        <f>AR60</f>
        <v>0.13389845101827949</v>
      </c>
      <c r="AT60" s="61">
        <f>IF(AS59&lt;AS60,AS59,AS60)</f>
        <v>1.8155713721803468E-2</v>
      </c>
      <c r="AU60" s="67">
        <f>AT60</f>
        <v>1.8155713721803468E-2</v>
      </c>
      <c r="AV60" s="81"/>
      <c r="AW60" s="59">
        <v>3</v>
      </c>
      <c r="AX60" s="61">
        <f t="shared" si="40"/>
        <v>9.8874397632026413E-3</v>
      </c>
      <c r="AY60" s="61">
        <f>SUMPRODUCT(T46:T55,$AZ$34:$AZ$43)</f>
        <v>0.11340138273494496</v>
      </c>
      <c r="AZ60" s="68">
        <f>IF($AA$9,EXP((AX60/AL59)*(AU63-1)-LN(AU63-AL59)-AL58*(2*AY60/AL58-AX60/AL59)*LN((AU63+2.41421536*AL59)/(AU63-0.41421536*AL59))/(AL59*2.82842713)      ),1)</f>
        <v>1.857476649863218</v>
      </c>
    </row>
    <row r="61" spans="16:63" x14ac:dyDescent="0.25">
      <c r="P61" s="78">
        <v>4</v>
      </c>
      <c r="Q61" s="60"/>
      <c r="R61" s="60"/>
      <c r="S61" s="60">
        <f>$Z$10*$BJ$37/AZ61</f>
        <v>0.11900033193584847</v>
      </c>
      <c r="T61" s="61">
        <f>S61/S68</f>
        <v>0.11903599962394415</v>
      </c>
      <c r="U61" s="62"/>
      <c r="V61" s="62"/>
      <c r="W61" s="60"/>
      <c r="X61" s="63"/>
      <c r="Y61" s="61"/>
      <c r="Z61" s="86">
        <f>SQRT($W$37*VLOOKUP(Z57,$P$34:$W$43,8))*(1-$Q$23)*T49*VLOOKUP(Z57,P46:T55,5)</f>
        <v>1.9953684227051936E-4</v>
      </c>
      <c r="AA61" s="60">
        <f>SQRT($W$37*VLOOKUP(AA57,$P$34:$W$43,8))*(1-$R$23)*T49*VLOOKUP(AA57,P46:T55,5)</f>
        <v>1.7228326056033466E-3</v>
      </c>
      <c r="AB61" s="60">
        <f>SQRT($W$37*VLOOKUP(AB57,$P$34:$W$43,8))*(1-$S$23)*T49*VLOOKUP(AB57,P46:T55,5)</f>
        <v>9.1673302954458254E-3</v>
      </c>
      <c r="AC61" s="60">
        <f>SQRT($W$37*VLOOKUP(AC57,$P$34:$W$43,8))*(1-$T$23)*T49*VLOOKUP(AC57,P46:T55,5)</f>
        <v>2.8151131225018982E-2</v>
      </c>
      <c r="AD61" s="60">
        <f>SQRT($W$37*VLOOKUP(AD57,$P$34:$W$43,8))*(1-$U$23)*T49*VLOOKUP(AD57,P46:T55,5)</f>
        <v>3.2920119908411004E-2</v>
      </c>
      <c r="AE61" s="60">
        <f>SQRT($W$37*VLOOKUP(AE57,$P$34:$W$43,8))*(1-$V$23)*T49*VLOOKUP(AE57,P46:T55,5)</f>
        <v>0.16085205593759414</v>
      </c>
      <c r="AF61" s="60">
        <f>SQRT($W$37*VLOOKUP(AF57,$P$34:$W$43,8))*(1-$W$23)*T49*VLOOKUP(AF57,P46:T55,5)</f>
        <v>4.3265970935559905E-5</v>
      </c>
      <c r="AG61" s="60">
        <f>SQRT($W$37*VLOOKUP(AG57,$P$34:$W$43,8))*(1-$X$23)*T49*VLOOKUP(AG57,P46:T55,5)</f>
        <v>6.0443332189132168E-4</v>
      </c>
      <c r="AH61" s="60">
        <f>SQRT($W$37*VLOOKUP(AH57,$P$34:$W$43,8))*(1-$Y$23)*T49*VLOOKUP(AH57,P46:T55,5)</f>
        <v>2.4463235035039519E-3</v>
      </c>
      <c r="AI61" s="87">
        <f>SQRT($W$37*VLOOKUP(AI57,$P$34:$W$43,8))*(1-$Z$23)*T49*VLOOKUP(AI57,P46:T55,5)</f>
        <v>1.0832162018397462E-3</v>
      </c>
      <c r="AJ61" s="89">
        <f>$X$37*T49</f>
        <v>8.9029495049093161E-6</v>
      </c>
      <c r="AK61" s="59" t="s">
        <v>570</v>
      </c>
      <c r="AL61" s="60">
        <f>AL59-1</f>
        <v>-0.98589579338043143</v>
      </c>
      <c r="AM61" s="61"/>
      <c r="AN61" s="66"/>
      <c r="AO61" s="61"/>
      <c r="AP61" s="61"/>
      <c r="AQ61" s="50"/>
      <c r="AR61" s="65"/>
      <c r="AS61" s="65"/>
      <c r="AT61" s="65"/>
      <c r="AU61" s="65"/>
      <c r="AV61" s="81"/>
      <c r="AW61" s="59">
        <v>4</v>
      </c>
      <c r="AX61" s="61">
        <f t="shared" si="40"/>
        <v>1.2702609722620996E-2</v>
      </c>
      <c r="AY61" s="61">
        <f>SUMPRODUCT(T46:T55,$BA$34:$BA$43)</f>
        <v>0.13884536956137825</v>
      </c>
      <c r="AZ61" s="68">
        <f>IF($AA$10,EXP((AX61/AL59)*(AU63-1)-LN(AU63-AL59)-AL58*(2*AY61/AL58-AX61/AL59)*LN((AU63+2.41421536*AL59)/(AU63-0.41421536*AL59))/(AL59*2.82842713)      ),1)</f>
        <v>0.757838634309696</v>
      </c>
    </row>
    <row r="62" spans="16:63" x14ac:dyDescent="0.25">
      <c r="P62" s="78">
        <v>5</v>
      </c>
      <c r="Q62" s="60"/>
      <c r="R62" s="60"/>
      <c r="S62" s="60">
        <f>$Z$11*$BJ$38/AZ62</f>
        <v>0.14554691848722509</v>
      </c>
      <c r="T62" s="61">
        <f>S62/S68</f>
        <v>0.14559054292093415</v>
      </c>
      <c r="U62" s="62"/>
      <c r="V62" s="62"/>
      <c r="W62" s="60"/>
      <c r="X62" s="63"/>
      <c r="Y62" s="61"/>
      <c r="Z62" s="86">
        <f>SQRT($W$38*VLOOKUP(Z57,$P$34:$W$43,8))*(1-$Q$24)*T50*VLOOKUP(Z57,P46:T55,5)</f>
        <v>2.3033880867869726E-4</v>
      </c>
      <c r="AA62" s="60">
        <f>SQRT($W$38*VLOOKUP(AA57,$P$34:$W$43,8))*(1-$R$24)*T50*VLOOKUP(AA57,P46:T55,5)</f>
        <v>2.2426763059004728E-3</v>
      </c>
      <c r="AB62" s="60">
        <f>SQRT($W$38*VLOOKUP(AB57,$P$34:$W$43,8))*(1-$S$24)*T50*VLOOKUP(AB57,P46:T55,5)</f>
        <v>1.0835392530371822E-2</v>
      </c>
      <c r="AC62" s="60">
        <f>SQRT($W$38*VLOOKUP(AC57,$P$34:$W$43,8))*(1-$T$24)*T50*VLOOKUP(AC57,P46:T55,5)</f>
        <v>3.2920119908410997E-2</v>
      </c>
      <c r="AD62" s="60">
        <f>SQRT($W$38*VLOOKUP(AD57,$P$34:$W$43,8))*(1-$U$24)*T50*VLOOKUP(AD57,P46:T55,5)</f>
        <v>3.8466227826081438E-2</v>
      </c>
      <c r="AE62" s="60">
        <f>SQRT($W$38*VLOOKUP(AE57,$P$34:$W$43,8))*(1-$V$24)*T50*VLOOKUP(AE57,P46:T55,5)</f>
        <v>0.20305210854745454</v>
      </c>
      <c r="AF62" s="60">
        <f>SQRT($W$38*VLOOKUP(AF57,$P$34:$W$43,8))*(1-$W$24)*T50*VLOOKUP(AF57,P46:T55,5)</f>
        <v>4.9294409749945195E-5</v>
      </c>
      <c r="AG62" s="60">
        <f>SQRT($W$38*VLOOKUP(AG57,$P$34:$W$43,8))*(1-$X$24)*T50*VLOOKUP(AG57,P46:T55,5)</f>
        <v>7.1738806694152308E-4</v>
      </c>
      <c r="AH62" s="60">
        <f>SQRT($W$38*VLOOKUP(AH57,$P$34:$W$43,8))*(1-$Y$24)*T50*VLOOKUP(AH57,P46:T55,5)</f>
        <v>2.7240579308417754E-3</v>
      </c>
      <c r="AI62" s="87">
        <f>SQRT($W$38*VLOOKUP(AI57,$P$34:$W$43,8))*(1-$Z$24)*T50*VLOOKUP(AI57,P46:T55,5)</f>
        <v>1.394815750724545E-3</v>
      </c>
      <c r="AJ62" s="89">
        <f>$X$38*T50</f>
        <v>1.0768178350109891E-5</v>
      </c>
      <c r="AK62" s="59" t="s">
        <v>571</v>
      </c>
      <c r="AL62" s="60">
        <f>AL58-3*AL59*AL59-2*AL59</f>
        <v>0.12922011431289948</v>
      </c>
      <c r="AM62" s="61" t="s">
        <v>584</v>
      </c>
      <c r="AN62" s="66" t="s">
        <v>585</v>
      </c>
      <c r="AO62" s="61">
        <f>AL65^2/AL66^3</f>
        <v>0.85226349166149029</v>
      </c>
      <c r="AP62" s="61"/>
      <c r="AQ62" s="50"/>
      <c r="AR62" s="65"/>
      <c r="AS62" s="65"/>
      <c r="AT62" s="65"/>
      <c r="AU62" s="65"/>
      <c r="AV62" s="81"/>
      <c r="AW62" s="59">
        <v>5</v>
      </c>
      <c r="AX62" s="61">
        <f t="shared" si="40"/>
        <v>1.2699746755942376E-2</v>
      </c>
      <c r="AY62" s="61">
        <f>SUMPRODUCT(T46:T55,$BB$34:$BB$43)</f>
        <v>0.1415959366257151</v>
      </c>
      <c r="AZ62" s="68">
        <f>IF($AA$11,EXP((AX62/AL59)*(AU63-1)-LN(AU63-AL59)-AL58*(2*AY62/AL58-AX62/AL59)*LN((AU63+2.41421536*AL59)/(AU63-0.41421536*AL59))/(AL59*2.82842713)      ),1)</f>
        <v>0.62036855975535599</v>
      </c>
    </row>
    <row r="63" spans="16:63" x14ac:dyDescent="0.25">
      <c r="P63" s="78">
        <v>6</v>
      </c>
      <c r="Q63" s="60"/>
      <c r="R63" s="60"/>
      <c r="S63" s="60">
        <f>$Z$12*$BJ$39/AZ63</f>
        <v>0.63099358263457161</v>
      </c>
      <c r="T63" s="61">
        <f>S63/S68</f>
        <v>0.63118270884900873</v>
      </c>
      <c r="U63" s="62"/>
      <c r="V63" s="62"/>
      <c r="W63" s="60"/>
      <c r="X63" s="63"/>
      <c r="Y63" s="61"/>
      <c r="Z63" s="86">
        <f>SQRT($W$39*VLOOKUP(Z57,$P$34:$W$43,8))*(1-$Q$25)*T51*VLOOKUP(Z57,P46:T55,5)</f>
        <v>1.2191364299079966E-3</v>
      </c>
      <c r="AA63" s="60">
        <f>SQRT($W$39*VLOOKUP(AA57,$P$34:$W$43,8))*(1-$R$25)*T51*VLOOKUP(AA57,P46:T55,5)</f>
        <v>1.1667925647997797E-2</v>
      </c>
      <c r="AB63" s="60">
        <f>SQRT($W$39*VLOOKUP(AB57,$P$34:$W$43,8))*(1-$S$25)*T51*VLOOKUP(AB57,P46:T55,5)</f>
        <v>5.5238887390515412E-2</v>
      </c>
      <c r="AC63" s="60">
        <f>SQRT($W$39*VLOOKUP(AC57,$P$34:$W$43,8))*(1-$T$25)*T51*VLOOKUP(AC57,P46:T55,5)</f>
        <v>0.16085205593759414</v>
      </c>
      <c r="AD63" s="60">
        <f>SQRT($W$39*VLOOKUP(AD57,$P$34:$W$43,8))*(1-$U$25)*T51*VLOOKUP(AD57,P46:T55,5)</f>
        <v>0.20305210854745454</v>
      </c>
      <c r="AE63" s="60">
        <f>SQRT($W$39*VLOOKUP(AE57,$P$34:$W$43,8))*(1-$V$25)*T51*VLOOKUP(AE57,P46:T55,5)</f>
        <v>1.0718534443247849</v>
      </c>
      <c r="AF63" s="60">
        <f>SQRT($W$39*VLOOKUP(AF57,$P$34:$W$43,8))*(1-$W$25)*T51*VLOOKUP(AF57,P46:T55,5)</f>
        <v>2.8728542930523846E-4</v>
      </c>
      <c r="AG63" s="60">
        <f>SQRT($W$39*VLOOKUP(AG57,$P$34:$W$43,8))*(1-$X$25)*T51*VLOOKUP(AG57,P46:T55,5)</f>
        <v>3.7774172293972667E-3</v>
      </c>
      <c r="AH63" s="60">
        <f>SQRT($W$39*VLOOKUP(AH57,$P$34:$W$43,8))*(1-$Y$25)*T51*VLOOKUP(AH57,P46:T55,5)</f>
        <v>1.4144032875129432E-2</v>
      </c>
      <c r="AI63" s="87">
        <f>SQRT($W$39*VLOOKUP(AI57,$P$34:$W$43,8))*(1-$Z$25)*T51*VLOOKUP(AI57,P46:T55,5)</f>
        <v>7.3628295579268232E-3</v>
      </c>
      <c r="AJ63" s="89">
        <f>$X$39*T51</f>
        <v>5.6080985413660513E-5</v>
      </c>
      <c r="AK63" s="59" t="s">
        <v>572</v>
      </c>
      <c r="AL63" s="60">
        <f>-1*AL58*AL59+AL59^2+AL59^3</f>
        <v>-2.0270872974463123E-3</v>
      </c>
      <c r="AM63" s="61"/>
      <c r="AN63" s="66" t="s">
        <v>586</v>
      </c>
      <c r="AO63" s="61">
        <f>SQRT(1-AO62)/SQRT(AO62)*AL65/ABS(AL65)</f>
        <v>0.4163484697218493</v>
      </c>
      <c r="AP63" s="61"/>
      <c r="AQ63" s="50"/>
      <c r="AR63" s="65"/>
      <c r="AS63" s="65"/>
      <c r="AT63" s="65" t="s">
        <v>579</v>
      </c>
      <c r="AU63" s="61">
        <f>IF(AL67&gt;=0,AU58,AU60)</f>
        <v>1.8155713721803468E-2</v>
      </c>
      <c r="AV63" s="81"/>
      <c r="AW63" s="59">
        <v>6</v>
      </c>
      <c r="AX63" s="61">
        <f t="shared" si="40"/>
        <v>1.5798462423996604E-2</v>
      </c>
      <c r="AY63" s="61">
        <f>SUMPRODUCT(T46:T55,$BC$34:$BC$43)</f>
        <v>0.17677117752173332</v>
      </c>
      <c r="AZ63" s="68">
        <f>IF($AA$12,EXP((AX63/AL59)*(AU63-1)-LN(AU63-AL59)-AL58*(2*AY63/AL58-AX63/AL59)*LN((AU63+2.41421536*AL59)/(AU63-0.41421536*AL59))/(AL59*2.82842713)      ),1)</f>
        <v>0.13760309634925488</v>
      </c>
    </row>
    <row r="64" spans="16:63" x14ac:dyDescent="0.25">
      <c r="P64" s="78">
        <v>7</v>
      </c>
      <c r="Q64" s="60"/>
      <c r="R64" s="60"/>
      <c r="S64" s="60">
        <f>$Z$13*$BJ$40/AZ64</f>
        <v>9.3826426644908877E-4</v>
      </c>
      <c r="T64" s="61">
        <f>S64/S68</f>
        <v>9.3854549017899466E-4</v>
      </c>
      <c r="U64" s="62"/>
      <c r="V64" s="62"/>
      <c r="W64" s="60"/>
      <c r="X64" s="63"/>
      <c r="Y64" s="61"/>
      <c r="Z64" s="86">
        <f>SQRT($W$40*VLOOKUP(Z57,$P$34:$W$43,8))*(1-$Q$26)*T52*VLOOKUP(Z57,P46:T55,5)</f>
        <v>3.2732539333924387E-7</v>
      </c>
      <c r="AA64" s="60">
        <f>SQRT($W$40*VLOOKUP(AA57,$P$34:$W$43,8))*(1-$R$26)*T52*VLOOKUP(AA57,P46:T55,5)</f>
        <v>3.0197762338385626E-6</v>
      </c>
      <c r="AB64" s="60">
        <f>SQRT($W$40*VLOOKUP(AB57,$P$34:$W$43,8))*(1-$S$26)*T52*VLOOKUP(AB57,P46:T55,5)</f>
        <v>1.4056181372615718E-5</v>
      </c>
      <c r="AC64" s="60">
        <f>SQRT($W$40*VLOOKUP(AC57,$P$34:$W$43,8))*(1-$T$26)*T52*VLOOKUP(AC57,P46:T55,5)</f>
        <v>4.3265970935559911E-5</v>
      </c>
      <c r="AD64" s="60">
        <f>SQRT($W$40*VLOOKUP(AD57,$P$34:$W$43,8))*(1-$U$26)*T52*VLOOKUP(AD57,P46:T55,5)</f>
        <v>4.9294409749945195E-5</v>
      </c>
      <c r="AE64" s="60">
        <f>SQRT($W$40*VLOOKUP(AE57,$P$34:$W$43,8))*(1-$V$26)*T52*VLOOKUP(AE57,P46:T55,5)</f>
        <v>2.8728542930523852E-4</v>
      </c>
      <c r="AF64" s="60">
        <f>SQRT($W$40*VLOOKUP(AF57,$P$34:$W$43,8))*(1-$W$26)*T52*VLOOKUP(AF57,P46:T55,5)</f>
        <v>7.8563604827293699E-8</v>
      </c>
      <c r="AG64" s="60">
        <f>SQRT($W$40*VLOOKUP(AG57,$P$34:$W$43,8))*(1-$X$26)*T52*VLOOKUP(AG57,P46:T55,5)</f>
        <v>1.1848498846424698E-6</v>
      </c>
      <c r="AH64" s="60">
        <f>SQRT($W$40*VLOOKUP(AH57,$P$34:$W$43,8))*(1-$Y$26)*T52*VLOOKUP(AH57,P46:T55,5)</f>
        <v>3.3646103685870039E-6</v>
      </c>
      <c r="AI64" s="87">
        <f>SQRT($W$40*VLOOKUP(AI57,$P$34:$W$43,8))*(1-$Z$26)*T52*VLOOKUP(AI57,P46:T55,5)</f>
        <v>1.8227367999679585E-6</v>
      </c>
      <c r="AJ64" s="89">
        <f>$X$40*T52</f>
        <v>2.2687019766938219E-8</v>
      </c>
      <c r="AK64" s="82"/>
      <c r="AL64" s="65"/>
      <c r="AM64" s="61"/>
      <c r="AN64" s="66" t="s">
        <v>587</v>
      </c>
      <c r="AO64" s="61">
        <f>IF(ATAN(AO63)&lt;0,ATAN(AO63)+PI(),ATAN(AO63))</f>
        <v>0.39451996268312983</v>
      </c>
      <c r="AP64" s="61"/>
      <c r="AQ64" s="50"/>
      <c r="AR64" s="65"/>
      <c r="AS64" s="65"/>
      <c r="AT64" s="65"/>
      <c r="AU64" s="65"/>
      <c r="AV64" s="81"/>
      <c r="AW64" s="59">
        <v>7</v>
      </c>
      <c r="AX64" s="61">
        <f t="shared" si="40"/>
        <v>4.2203212895286406E-3</v>
      </c>
      <c r="AY64" s="61">
        <f>SUMPRODUCT(T46:T55,$BD$34:$BD$43)</f>
        <v>3.0810744178866971E-2</v>
      </c>
      <c r="AZ64" s="68">
        <f>IF($AA$13,EXP((AX64/AL59)*(AU63-1)-LN(AU63-AL59)-AL58*(2*AY64/AL58-AX64/AL59)*LN((AU63+2.41421536*AL59)/(AU63-0.41421536*AL59))/(AL59*2.82842713)      ),1)</f>
        <v>109.48142724098679</v>
      </c>
    </row>
    <row r="65" spans="16:52" x14ac:dyDescent="0.25">
      <c r="P65" s="78">
        <v>8</v>
      </c>
      <c r="Q65" s="60"/>
      <c r="R65" s="60"/>
      <c r="S65" s="60">
        <f>$Z$14*$BJ$41/AZ65</f>
        <v>6.4739284223726727E-3</v>
      </c>
      <c r="T65" s="61">
        <f>S65/S68</f>
        <v>6.4758688376300643E-3</v>
      </c>
      <c r="U65" s="62"/>
      <c r="V65" s="62"/>
      <c r="W65" s="60"/>
      <c r="X65" s="63"/>
      <c r="Y65" s="61"/>
      <c r="Z65" s="86">
        <f>SQRT($W$41*VLOOKUP(Z57,$P$34:$W$43,8))*(1-$Q$27)*T53*VLOOKUP(Z57,P46:T55,5)</f>
        <v>4.549413304930176E-6</v>
      </c>
      <c r="AA65" s="60">
        <f>SQRT($W$41*VLOOKUP(AA57,$P$34:$W$43,8))*(1-$R$27)*T53*VLOOKUP(AA57,P46:T55,5)</f>
        <v>4.097114004217741E-5</v>
      </c>
      <c r="AB65" s="60">
        <f>SQRT($W$41*VLOOKUP(AB57,$P$34:$W$43,8))*(1-$S$27)*T53*VLOOKUP(AB57,P46:T55,5)</f>
        <v>1.9957985281021621E-4</v>
      </c>
      <c r="AC65" s="60">
        <f>SQRT($W$41*VLOOKUP(AC57,$P$34:$W$43,8))*(1-$T$27)*T53*VLOOKUP(AC57,P46:T55,5)</f>
        <v>6.0443332189132168E-4</v>
      </c>
      <c r="AD65" s="60">
        <f>SQRT($W$41*VLOOKUP(AD57,$P$34:$W$43,8))*(1-$U$27)*T53*VLOOKUP(AD57,P46:T55,5)</f>
        <v>7.1738806694152308E-4</v>
      </c>
      <c r="AE65" s="60">
        <f>SQRT($W$41*VLOOKUP(AE57,$P$34:$W$43,8))*(1-$V$27)*T53*VLOOKUP(AE57,P46:T55,5)</f>
        <v>3.7774172293972667E-3</v>
      </c>
      <c r="AF65" s="60">
        <f>SQRT($W$41*VLOOKUP(AF57,$P$34:$W$43,8))*(1-$W$27)*T53*VLOOKUP(AF57,P46:T55,5)</f>
        <v>1.1848498846424696E-6</v>
      </c>
      <c r="AG65" s="60">
        <f>SQRT($W$41*VLOOKUP(AG57,$P$34:$W$43,8))*(1-$X$27)*T53*VLOOKUP(AG57,P46:T55,5)</f>
        <v>1.7276801872656856E-5</v>
      </c>
      <c r="AH65" s="60">
        <f>SQRT($W$41*VLOOKUP(AH57,$P$34:$W$43,8))*(1-$Y$27)*T53*VLOOKUP(AH57,P46:T55,5)</f>
        <v>5.4700710568145862E-5</v>
      </c>
      <c r="AI65" s="87">
        <f>SQRT($W$41*VLOOKUP(AI57,$P$34:$W$43,8))*(1-$Z$27)*T53*VLOOKUP(AI57,P46:T55,5)</f>
        <v>2.792856387254778E-5</v>
      </c>
      <c r="AJ65" s="89">
        <f>$X$41*T53</f>
        <v>1.7382623271282863E-7</v>
      </c>
      <c r="AK65" s="59" t="s">
        <v>582</v>
      </c>
      <c r="AL65" s="61">
        <f>AL61*AL62/6-AL63/2-AL61^3/27</f>
        <v>1.5272518030137103E-2</v>
      </c>
      <c r="AM65" s="61"/>
      <c r="AN65" s="66" t="s">
        <v>573</v>
      </c>
      <c r="AO65" s="61">
        <f>2*SQRT(AL66)*COS(AO64/3)-AL61/3</f>
        <v>0.8338416286403485</v>
      </c>
      <c r="AP65" s="69">
        <f>AO65^3+AL61*AO65^2+AL62*AO65+AL63</f>
        <v>0</v>
      </c>
      <c r="AQ65" s="50"/>
      <c r="AR65" s="65"/>
      <c r="AS65" s="65"/>
      <c r="AT65" s="65"/>
      <c r="AU65" s="65"/>
      <c r="AV65" s="81"/>
      <c r="AW65" s="59">
        <v>8</v>
      </c>
      <c r="AX65" s="61">
        <f t="shared" si="40"/>
        <v>4.6812172555771754E-3</v>
      </c>
      <c r="AY65" s="61">
        <f>SUMPRODUCT(T46:T55,$BE$34:$BE$43)</f>
        <v>6.0166006437206765E-2</v>
      </c>
      <c r="AZ65" s="68">
        <f>IF($AA$14,EXP((AX65/AL59)*(AU63-1)-LN(AU63-AL59)-AL58*(2*AY65/AL58-AX65/AL59)*LN((AU63+2.41421536*AL59)/(AU63-0.41421536*AL59))/(AL59*2.82842713)      ),1)</f>
        <v>15.252803765534399</v>
      </c>
    </row>
    <row r="66" spans="16:52" x14ac:dyDescent="0.25">
      <c r="P66" s="78">
        <v>9</v>
      </c>
      <c r="Q66" s="60"/>
      <c r="R66" s="60"/>
      <c r="S66" s="60">
        <f>$Z$15*$BJ$42/AZ66</f>
        <v>1.9083415038908112E-2</v>
      </c>
      <c r="T66" s="61">
        <f>S66/S68</f>
        <v>1.9089134865771917E-2</v>
      </c>
      <c r="U66" s="62"/>
      <c r="V66" s="62" t="s">
        <v>592</v>
      </c>
      <c r="W66" s="60"/>
      <c r="X66" s="63"/>
      <c r="Y66" s="61"/>
      <c r="Z66" s="86">
        <f>SQRT($W$42*VLOOKUP(Z57,$P$34:$W$43,8))*(1-$Q$28)*T54*VLOOKUP(Z57,P46:T55,5)</f>
        <v>1.6097242152343457E-5</v>
      </c>
      <c r="AA66" s="60">
        <f>SQRT($W$42*VLOOKUP(AA57,$P$34:$W$43,8))*(1-$R$28)*T54*VLOOKUP(AA57,P46:T55,5)</f>
        <v>1.518168303701051E-4</v>
      </c>
      <c r="AB66" s="60">
        <f>SQRT($W$42*VLOOKUP(AB57,$P$34:$W$43,8))*(1-$S$28)*T54*VLOOKUP(AB57,P46:T55,5)</f>
        <v>7.290990383402254E-4</v>
      </c>
      <c r="AC66" s="60">
        <f>SQRT($W$42*VLOOKUP(AC57,$P$34:$W$43,8))*(1-$T$28)*T54*VLOOKUP(AC57,P46:T55,5)</f>
        <v>2.4463235035039519E-3</v>
      </c>
      <c r="AD66" s="60">
        <f>SQRT($W$42*VLOOKUP(AD57,$P$34:$W$43,8))*(1-$U$28)*T54*VLOOKUP(AD57,P46:T55,5)</f>
        <v>2.7240579308417758E-3</v>
      </c>
      <c r="AE66" s="60">
        <f>SQRT($W$42*VLOOKUP(AE57,$P$34:$W$43,8))*(1-$V$28)*T54*VLOOKUP(AE57,P46:T55,5)</f>
        <v>1.4144032875129432E-2</v>
      </c>
      <c r="AF66" s="60">
        <f>SQRT($W$42*VLOOKUP(AF57,$P$34:$W$43,8))*(1-$W$28)*T54*VLOOKUP(AF57,P46:T55,5)</f>
        <v>3.3646103685870039E-6</v>
      </c>
      <c r="AG66" s="60">
        <f>SQRT($W$42*VLOOKUP(AG57,$P$34:$W$43,8))*(1-$X$28)*T54*VLOOKUP(AG57,P46:T55,5)</f>
        <v>5.4700710568145862E-5</v>
      </c>
      <c r="AH66" s="60">
        <f>SQRT($W$42*VLOOKUP(AH57,$P$34:$W$43,8))*(1-$Y$28)*T54*VLOOKUP(AH57,P46:T55,5)</f>
        <v>2.1258466084223281E-4</v>
      </c>
      <c r="AI66" s="87">
        <f>SQRT($W$42*VLOOKUP(AI57,$P$34:$W$43,8))*(1-$Z$28)*T54*VLOOKUP(AI57,P46:T55,5)</f>
        <v>1.0369146381524682E-4</v>
      </c>
      <c r="AJ66" s="89">
        <f>$X$42*T54</f>
        <v>5.2947287153551967E-7</v>
      </c>
      <c r="AK66" s="59" t="s">
        <v>558</v>
      </c>
      <c r="AL66" s="61">
        <f>AL61^2/9-AL62/3</f>
        <v>6.4925574718503548E-2</v>
      </c>
      <c r="AM66" s="61"/>
      <c r="AN66" s="66" t="s">
        <v>574</v>
      </c>
      <c r="AO66" s="61">
        <f>2*SQRT(AL66)*COS((AO64+2*PI())/3)-AL61/3</f>
        <v>1.8155713721803468E-2</v>
      </c>
      <c r="AP66" s="69">
        <f>AO66^3+AO66^2*AL61+AO66*AL62+AL63</f>
        <v>-8.6736173798840355E-18</v>
      </c>
      <c r="AQ66" s="50"/>
      <c r="AR66" s="65"/>
      <c r="AS66" s="50"/>
      <c r="AT66" s="65"/>
      <c r="AU66" s="65"/>
      <c r="AV66" s="81"/>
      <c r="AW66" s="59">
        <v>9</v>
      </c>
      <c r="AX66" s="61">
        <f t="shared" si="40"/>
        <v>4.7402802327537697E-3</v>
      </c>
      <c r="AY66" s="61">
        <f>SUMPRODUCT(T46:T55,$BF$34:$BF$43)</f>
        <v>7.5614124266743604E-2</v>
      </c>
      <c r="AZ66" s="68">
        <f>IF($AA$15,EXP((AX66/AL59)*(AU63-1)-LN(AU63-AL59)-AL58*(2*AY66/AL58-AX66/AL59)*LN((AU63+2.41421536*AL59)/(AU63-0.41421536*AL59))/(AL59*2.82842713)      ),1)</f>
        <v>5.0828364121203222</v>
      </c>
    </row>
    <row r="67" spans="16:52" x14ac:dyDescent="0.25">
      <c r="P67" s="78">
        <v>10</v>
      </c>
      <c r="Q67" s="60"/>
      <c r="R67" s="60"/>
      <c r="S67" s="60">
        <f>$Z$16*$BJ$43/AZ67</f>
        <v>1.0251422236806276E-2</v>
      </c>
      <c r="T67" s="61">
        <f>S67/S68</f>
        <v>1.0254494871352176E-2</v>
      </c>
      <c r="U67" s="62"/>
      <c r="V67" s="96">
        <f>ABS(S56-S68)</f>
        <v>6.8420976438243741E-4</v>
      </c>
      <c r="W67" s="60"/>
      <c r="X67" s="63"/>
      <c r="Y67" s="61"/>
      <c r="Z67" s="86">
        <f>SQRT($W$43*VLOOKUP(Z57,$P$34:$W$43,8))*(1-$Q$29)*T55*VLOOKUP(Z57,P46:T55,5)</f>
        <v>8.3874107994762344E-6</v>
      </c>
      <c r="AA67" s="60">
        <f>SQRT($W$43*VLOOKUP(AA57,$P$34:$W$43,8))*(1-$R$29)*T55*VLOOKUP(AA57,P46:T55,5)</f>
        <v>8.0061043381601213E-5</v>
      </c>
      <c r="AB67" s="60">
        <f>SQRT($W$43*VLOOKUP(AB57,$P$34:$W$43,8))*(1-$S$29)*T55*VLOOKUP(AB57,P46:T55,5)</f>
        <v>3.8985897659583212E-4</v>
      </c>
      <c r="AC67" s="60">
        <f>SQRT($W$43*VLOOKUP(AC57,$P$34:$W$43,8))*(1-$T$29)*T55*VLOOKUP(AC57,P46:T55,5)</f>
        <v>1.0832162018397462E-3</v>
      </c>
      <c r="AD67" s="60">
        <f>SQRT($W$43*VLOOKUP(AD57,$P$34:$W$43,8))*(1-$U$29)*T55*VLOOKUP(AD57,P46:T55,5)</f>
        <v>1.394815750724545E-3</v>
      </c>
      <c r="AE67" s="60">
        <f>SQRT($W$43*VLOOKUP(AE57,$P$34:$W$43,8))*(1-$V$29)*T55*VLOOKUP(AE57,P46:T55,5)</f>
        <v>7.3628295579268224E-3</v>
      </c>
      <c r="AF67" s="60">
        <f>SQRT($W$43*VLOOKUP(AF57,$P$34:$W$43,8))*(1-$W$29)*T55*VLOOKUP(AF57,P46:T55,5)</f>
        <v>1.8227367999679585E-6</v>
      </c>
      <c r="AG67" s="60">
        <f>SQRT($W$43*VLOOKUP(AG57,$P$34:$W$43,8))*(1-$X$29)*T55*VLOOKUP(AG57,P46:T55,5)</f>
        <v>2.792856387254778E-5</v>
      </c>
      <c r="AH67" s="60">
        <f>SQRT($W$43*VLOOKUP(AH57,$P$34:$W$43,8))*(1-$Y$29)*T55*VLOOKUP(AH57,P46:T55,5)</f>
        <v>1.0369146381524682E-4</v>
      </c>
      <c r="AI67" s="87">
        <f>SQRT($W$43*VLOOKUP(AI57,$P$34:$W$43,8))*(1-$Z$29)*T55*VLOOKUP(AI57,P46:T55,5)</f>
        <v>5.0577118901951497E-5</v>
      </c>
      <c r="AJ67" s="89">
        <f>$X$43*T55</f>
        <v>3.6812316236995702E-7</v>
      </c>
      <c r="AK67" s="59" t="s">
        <v>72</v>
      </c>
      <c r="AL67" s="63">
        <f>AL65^2-AL66^3</f>
        <v>-4.043293229281136E-5</v>
      </c>
      <c r="AM67" s="61"/>
      <c r="AN67" s="66" t="s">
        <v>575</v>
      </c>
      <c r="AO67" s="61">
        <f>2*SQRT(AL66)*COS((AO64+4*PI())/3)-AL61/3</f>
        <v>0.13389845101827949</v>
      </c>
      <c r="AP67" s="69">
        <f>AO67^3+AO67^2*AL61+AL62*AO67+AL63</f>
        <v>-4.7704895589362195E-18</v>
      </c>
      <c r="AQ67" s="50"/>
      <c r="AR67" s="65"/>
      <c r="AS67" s="50"/>
      <c r="AT67" s="65"/>
      <c r="AU67" s="65"/>
      <c r="AV67" s="81"/>
      <c r="AW67" s="59">
        <v>10</v>
      </c>
      <c r="AX67" s="61">
        <f t="shared" si="40"/>
        <v>6.3655989068255427E-3</v>
      </c>
      <c r="AY67" s="61">
        <f>SUMPRODUCT(T46:T55,$BG$34:$BG$43)</f>
        <v>7.4514849795203411E-2</v>
      </c>
      <c r="AZ67" s="68">
        <f>IF($AA$16,EXP((AX67/AL59)*(AU63-1)-LN(AU63-AL59)-AL58*(2*AY67/AL58-AX67/AL59)*LN((AU63+2.41421536*AL59)/(AU63-0.41421536*AL59))/(AL59*2.82842713)      ),1)</f>
        <v>9.5040976876233181</v>
      </c>
    </row>
    <row r="68" spans="16:52" x14ac:dyDescent="0.25">
      <c r="P68" s="79"/>
      <c r="Q68" s="71"/>
      <c r="R68" s="71"/>
      <c r="S68" s="94">
        <f>SUM(S58:S67)</f>
        <v>0.99970036217439795</v>
      </c>
      <c r="T68" s="72">
        <f>SUM(T58:T67)</f>
        <v>1</v>
      </c>
      <c r="U68" s="73"/>
      <c r="V68" s="73"/>
      <c r="W68" s="73"/>
      <c r="X68" s="73"/>
      <c r="Y68" s="73"/>
      <c r="Z68" s="70"/>
      <c r="AA68" s="73"/>
      <c r="AB68" s="73"/>
      <c r="AC68" s="73"/>
      <c r="AD68" s="73"/>
      <c r="AE68" s="73"/>
      <c r="AF68" s="73"/>
      <c r="AG68" s="73"/>
      <c r="AH68" s="73"/>
      <c r="AI68" s="88">
        <f>SUM(Z58:AI67)</f>
        <v>2.1949150587678044</v>
      </c>
      <c r="AJ68" s="91">
        <f>SUM(AJ58:AJ67)</f>
        <v>8.037393844346062E-5</v>
      </c>
      <c r="AK68" s="70"/>
      <c r="AL68" s="73"/>
      <c r="AM68" s="74"/>
      <c r="AN68" s="75"/>
      <c r="AO68" s="74"/>
      <c r="AP68" s="74"/>
      <c r="AQ68" s="76"/>
      <c r="AR68" s="73"/>
      <c r="AS68" s="76"/>
      <c r="AT68" s="73"/>
      <c r="AU68" s="73"/>
      <c r="AV68" s="80"/>
      <c r="AW68" s="70"/>
      <c r="AX68" s="73"/>
      <c r="AY68" s="73"/>
      <c r="AZ68" s="80"/>
    </row>
    <row r="69" spans="16:52" x14ac:dyDescent="0.25">
      <c r="P69" s="92">
        <f>P57+1</f>
        <v>3</v>
      </c>
      <c r="Q69" s="55"/>
      <c r="R69" s="55"/>
      <c r="S69" s="55"/>
      <c r="T69" s="55" t="s">
        <v>545</v>
      </c>
      <c r="U69" s="56"/>
      <c r="V69" s="56"/>
      <c r="W69" s="57"/>
      <c r="X69" s="57"/>
      <c r="Y69" s="57"/>
      <c r="Z69" s="54">
        <v>1</v>
      </c>
      <c r="AA69" s="55">
        <v>2</v>
      </c>
      <c r="AB69" s="55">
        <v>3</v>
      </c>
      <c r="AC69" s="55">
        <v>4</v>
      </c>
      <c r="AD69" s="55">
        <v>5</v>
      </c>
      <c r="AE69" s="55">
        <v>6</v>
      </c>
      <c r="AF69" s="55">
        <v>7</v>
      </c>
      <c r="AG69" s="55">
        <v>8</v>
      </c>
      <c r="AH69" s="55">
        <v>9</v>
      </c>
      <c r="AI69" s="58">
        <v>10</v>
      </c>
      <c r="AJ69" s="90"/>
      <c r="AK69" s="54"/>
      <c r="AL69" s="55"/>
      <c r="AM69" s="55"/>
      <c r="AN69" s="55"/>
      <c r="AO69" s="55"/>
      <c r="AP69" s="55"/>
      <c r="AQ69" s="55"/>
      <c r="AR69" s="55"/>
      <c r="AS69" s="55"/>
      <c r="AT69" s="55"/>
      <c r="AU69" s="55"/>
      <c r="AV69" s="58"/>
      <c r="AW69" s="54"/>
      <c r="AX69" s="55" t="s">
        <v>565</v>
      </c>
      <c r="AY69" s="55" t="s">
        <v>577</v>
      </c>
      <c r="AZ69" s="58" t="s">
        <v>578</v>
      </c>
    </row>
    <row r="70" spans="16:52" x14ac:dyDescent="0.25">
      <c r="P70" s="78">
        <v>1</v>
      </c>
      <c r="Q70" s="60"/>
      <c r="R70" s="60"/>
      <c r="S70" s="60">
        <f>$Z$7*$BJ$34/AZ70</f>
        <v>2.6302348455137159E-3</v>
      </c>
      <c r="T70" s="61">
        <f>S70/S80</f>
        <v>2.6309271771255303E-3</v>
      </c>
      <c r="U70" s="62"/>
      <c r="V70" s="62"/>
      <c r="W70" s="60"/>
      <c r="X70" s="63"/>
      <c r="Y70" s="61"/>
      <c r="Z70" s="86">
        <f>SQRT($W$34*VLOOKUP(Z69,$P$34:$W$43,8))*(1-$Q$20)*T58*VLOOKUP(Z69,P58:T67,5)</f>
        <v>1.4269622087603391E-6</v>
      </c>
      <c r="AA70" s="60">
        <f>SQRT($W$34*VLOOKUP(AA69,$P$34:$W$43,8))*(1-$R$20)*T58*VLOOKUP(AA69,P58:T67,5)</f>
        <v>1.3793057917051932E-5</v>
      </c>
      <c r="AB70" s="60">
        <f>SQRT($W$34*VLOOKUP(AB69,$P$34:$W$43,8))*(1-$S$20)*T58*VLOOKUP(AB69,P58:T67,5)</f>
        <v>6.3515778601736447E-5</v>
      </c>
      <c r="AC70" s="60">
        <f>SQRT($W$34*VLOOKUP(AC69,$P$34:$W$43,8))*(1-$T$20)*T58*VLOOKUP(AC69,P58:T67,5)</f>
        <v>1.9140057851017747E-4</v>
      </c>
      <c r="AD70" s="60">
        <f>SQRT($W$34*VLOOKUP(AD69,$P$34:$W$43,8))*(1-$U$20)*T58*VLOOKUP(AD69,P58:T67,5)</f>
        <v>2.2337567895747631E-4</v>
      </c>
      <c r="AE70" s="60">
        <f>SQRT($W$34*VLOOKUP(AE69,$P$34:$W$43,8))*(1-$V$20)*T58*VLOOKUP(AE69,P58:T67,5)</f>
        <v>1.2243042869149498E-3</v>
      </c>
      <c r="AF70" s="60">
        <f>SQRT($W$34*VLOOKUP(AF69,$P$34:$W$43,8))*(1-$W$20)*T58*VLOOKUP(AF69,P58:T67,5)</f>
        <v>3.2276458322073474E-7</v>
      </c>
      <c r="AG70" s="60">
        <f>SQRT($W$34*VLOOKUP(AG69,$P$34:$W$43,8))*(1-$X$20)*T58*VLOOKUP(AG69,P58:T67,5)</f>
        <v>4.4810490682442391E-6</v>
      </c>
      <c r="AH70" s="60">
        <f>SQRT($W$34*VLOOKUP(AH69,$P$34:$W$43,8))*(1-$Y$20)*T58*VLOOKUP(AH69,P58:T67,5)</f>
        <v>1.5537488134343226E-5</v>
      </c>
      <c r="AI70" s="87">
        <f>SQRT($W$34*VLOOKUP(AI69,$P$34:$W$43,8))*(1-$Z$20)*T58*VLOOKUP(AI69,P58:T67,5)</f>
        <v>8.3998415885729976E-6</v>
      </c>
      <c r="AJ70" s="89">
        <f>$X$34*T58</f>
        <v>7.0646548308700018E-8</v>
      </c>
      <c r="AK70" s="59" t="s">
        <v>69</v>
      </c>
      <c r="AL70" s="60">
        <f>$Q$44*AI80*100000/($T$3*$AE$9)^2</f>
        <v>0.15871824519950395</v>
      </c>
      <c r="AM70" s="65" t="s">
        <v>583</v>
      </c>
      <c r="AN70" s="66" t="s">
        <v>573</v>
      </c>
      <c r="AO70" s="61" t="e">
        <f>(AL77+SQRT(AL79))^(1/3)+(AL77-SQRT(AL79))^(1/3)-AL73/3</f>
        <v>#NUM!</v>
      </c>
      <c r="AP70" s="63" t="e">
        <f>AO70^3+AL73*AO70^2+AL74*AO70+AL75</f>
        <v>#NUM!</v>
      </c>
      <c r="AQ70" s="65" t="s">
        <v>573</v>
      </c>
      <c r="AR70" s="61">
        <f>IF(AL79&gt;=0,AO70,AO77)</f>
        <v>0.83290868728747125</v>
      </c>
      <c r="AS70" s="61">
        <f>IF(AR70&lt;AR71,AR71,AR70)</f>
        <v>0.83290868728747125</v>
      </c>
      <c r="AT70" s="61">
        <f>AS70</f>
        <v>0.83290868728747125</v>
      </c>
      <c r="AU70" s="67">
        <f>IF(AT70&lt;AT71,AT71,AT70)</f>
        <v>0.83290868728747125</v>
      </c>
      <c r="AV70" s="81"/>
      <c r="AW70" s="59">
        <v>1</v>
      </c>
      <c r="AX70" s="61">
        <f>AX58</f>
        <v>4.7032494163116601E-3</v>
      </c>
      <c r="AY70" s="61">
        <f>SUMPRODUCT(T58:T67,$AX$34:$AX$43)</f>
        <v>4.770517332299884E-2</v>
      </c>
      <c r="AZ70" s="68">
        <f>IF($AA$7,EXP((AX70/AL71)*(AU75-1)-LN(AU75-AL71)-AL70*(2*AY70/AL70-AX70/AL71)*LN((AU75+2.41421536*AL71)/(AU75-0.41421536*AL71))/(AL71*2.82842713)      ),1)</f>
        <v>38.220580883725958</v>
      </c>
    </row>
    <row r="71" spans="16:52" x14ac:dyDescent="0.25">
      <c r="P71" s="78">
        <v>2</v>
      </c>
      <c r="Q71" s="60"/>
      <c r="R71" s="60"/>
      <c r="S71" s="60">
        <f>$Z$8*$BJ$35/AZ71</f>
        <v>1.4668530537170002E-2</v>
      </c>
      <c r="T71" s="61">
        <f>S71/S80</f>
        <v>1.4672391594446721E-2</v>
      </c>
      <c r="U71" s="62"/>
      <c r="V71" s="62"/>
      <c r="W71" s="60"/>
      <c r="X71" s="63"/>
      <c r="Y71" s="61"/>
      <c r="Z71" s="86">
        <f>SQRT($W$35*VLOOKUP(Z69,$P$34:$W$43,8))*(1-$Q$21)*T59*VLOOKUP(Z69,P58:T67,5)</f>
        <v>1.3793057917051934E-5</v>
      </c>
      <c r="AA71" s="60">
        <f>SQRT($W$35*VLOOKUP(AA69,$P$34:$W$43,8))*(1-$R$21)*T59*VLOOKUP(AA69,P58:T67,5)</f>
        <v>1.3263350530587619E-4</v>
      </c>
      <c r="AB71" s="60">
        <f>SQRT($W$35*VLOOKUP(AB69,$P$34:$W$43,8))*(1-$S$21)*T59*VLOOKUP(AB69,P58:T67,5)</f>
        <v>6.20364749682656E-4</v>
      </c>
      <c r="AC71" s="60">
        <f>SQRT($W$35*VLOOKUP(AC69,$P$34:$W$43,8))*(1-$T$21)*T59*VLOOKUP(AC69,P58:T67,5)</f>
        <v>1.6906236358991615E-3</v>
      </c>
      <c r="AD71" s="60">
        <f>SQRT($W$35*VLOOKUP(AD69,$P$34:$W$43,8))*(1-$U$21)*T59*VLOOKUP(AD69,P58:T67,5)</f>
        <v>2.2249439091367651E-3</v>
      </c>
      <c r="AE71" s="60">
        <f>SQRT($W$35*VLOOKUP(AE69,$P$34:$W$43,8))*(1-$V$21)*T59*VLOOKUP(AE69,P58:T67,5)</f>
        <v>1.198710797128128E-2</v>
      </c>
      <c r="AF71" s="60">
        <f>SQRT($W$35*VLOOKUP(AF69,$P$34:$W$43,8))*(1-$W$21)*T59*VLOOKUP(AF69,P58:T67,5)</f>
        <v>3.0462436794134409E-6</v>
      </c>
      <c r="AG71" s="60">
        <f>SQRT($W$35*VLOOKUP(AG69,$P$34:$W$43,8))*(1-$X$21)*T59*VLOOKUP(AG69,P58:T67,5)</f>
        <v>4.1284407644677433E-5</v>
      </c>
      <c r="AH71" s="60">
        <f>SQRT($W$35*VLOOKUP(AH69,$P$34:$W$43,8))*(1-$Y$21)*T59*VLOOKUP(AH69,P58:T67,5)</f>
        <v>1.4991081169549644E-4</v>
      </c>
      <c r="AI71" s="87">
        <f>SQRT($W$35*VLOOKUP(AI69,$P$34:$W$43,8))*(1-$Z$21)*T59*VLOOKUP(AI69,P58:T67,5)</f>
        <v>8.2025357138258923E-5</v>
      </c>
      <c r="AJ71" s="89">
        <f>$X$35*T59</f>
        <v>5.9329797747534427E-7</v>
      </c>
      <c r="AK71" s="59" t="s">
        <v>65</v>
      </c>
      <c r="AL71" s="60">
        <f>AJ80*$Q$44*100000/($T$3*$AE$9)</f>
        <v>1.4134949041614428E-2</v>
      </c>
      <c r="AM71" s="61"/>
      <c r="AN71" s="66" t="s">
        <v>574</v>
      </c>
      <c r="AO71" s="66" t="e">
        <f>1/0</f>
        <v>#DIV/0!</v>
      </c>
      <c r="AP71" s="61"/>
      <c r="AQ71" s="65" t="s">
        <v>574</v>
      </c>
      <c r="AR71" s="66">
        <f>IF(AL79&gt;=0,0,AO78)</f>
        <v>1.8180329291683062E-2</v>
      </c>
      <c r="AS71" s="61">
        <f>IF(AR70&lt;AR71,AR70,AR71)</f>
        <v>1.8180329291683062E-2</v>
      </c>
      <c r="AT71" s="61">
        <f>IF(AS71&lt;AS72,AS72,AS71)</f>
        <v>0.13477603437923122</v>
      </c>
      <c r="AU71" s="67">
        <f>IF(AT70&lt;AT71,AT70,AT71)</f>
        <v>0.13477603437923122</v>
      </c>
      <c r="AV71" s="81"/>
      <c r="AW71" s="59">
        <v>2</v>
      </c>
      <c r="AX71" s="61">
        <f t="shared" ref="AX71:AX79" si="41">AX59</f>
        <v>7.0982772982749135E-3</v>
      </c>
      <c r="AY71" s="61">
        <f>SUMPRODUCT(T58:T67,$AY$34:$AY$43)</f>
        <v>8.3179441543028948E-2</v>
      </c>
      <c r="AZ71" s="68">
        <f>IF($AA$8,EXP((AX71/AL71)*(AU75-1)-LN(AU75-AL71)-AL70*(2*AY71/AL70-AX71/AL71)*LN((AU75+2.41421536*AL71)/(AU75-0.41421536*AL71))/(AL71*2.82842713)      ),1)</f>
        <v>6.5813028724140761</v>
      </c>
    </row>
    <row r="72" spans="16:52" x14ac:dyDescent="0.25">
      <c r="P72" s="78">
        <v>3</v>
      </c>
      <c r="Q72" s="60"/>
      <c r="R72" s="60"/>
      <c r="S72" s="60">
        <f>$Z$9*$BJ$36/AZ72</f>
        <v>4.9952588440073539E-2</v>
      </c>
      <c r="T72" s="61">
        <f>S72/S80</f>
        <v>4.9965736983112581E-2</v>
      </c>
      <c r="U72" s="62"/>
      <c r="V72" s="62"/>
      <c r="W72" s="60"/>
      <c r="X72" s="63"/>
      <c r="Y72" s="61"/>
      <c r="Z72" s="86">
        <f>SQRT($W$36*VLOOKUP(Z69,$P$34:$W$43,8))*(1-$Q$22)*T60*VLOOKUP(Z69,P58:T67,5)</f>
        <v>6.3515778601736447E-5</v>
      </c>
      <c r="AA72" s="60">
        <f>SQRT($W$36*VLOOKUP(AA69,$P$34:$W$43,8))*(1-$R$22)*T60*VLOOKUP(AA69,P58:T67,5)</f>
        <v>6.20364749682656E-4</v>
      </c>
      <c r="AB72" s="60">
        <f>SQRT($W$36*VLOOKUP(AB69,$P$34:$W$43,8))*(1-$S$22)*T60*VLOOKUP(AB69,P58:T67,5)</f>
        <v>2.9080170666923731E-3</v>
      </c>
      <c r="AC72" s="60">
        <f>SQRT($W$36*VLOOKUP(AC69,$P$34:$W$43,8))*(1-$T$22)*T60*VLOOKUP(AC69,P58:T67,5)</f>
        <v>8.7280015737865278E-3</v>
      </c>
      <c r="AD72" s="60">
        <f>SQRT($W$36*VLOOKUP(AD69,$P$34:$W$43,8))*(1-$U$22)*T60*VLOOKUP(AD69,P58:T67,5)</f>
        <v>1.042954119956274E-2</v>
      </c>
      <c r="AE72" s="60">
        <f>SQRT($W$36*VLOOKUP(AE69,$P$34:$W$43,8))*(1-$V$22)*T60*VLOOKUP(AE69,P58:T67,5)</f>
        <v>5.5059690975178287E-2</v>
      </c>
      <c r="AF72" s="60">
        <f>SQRT($W$36*VLOOKUP(AF69,$P$34:$W$43,8))*(1-$W$22)*T60*VLOOKUP(AF69,P58:T67,5)</f>
        <v>1.3757049930420056E-5</v>
      </c>
      <c r="AG72" s="60">
        <f>SQRT($W$36*VLOOKUP(AG69,$P$34:$W$43,8))*(1-$X$22)*T60*VLOOKUP(AG69,P58:T67,5)</f>
        <v>1.9511595769834681E-4</v>
      </c>
      <c r="AH72" s="60">
        <f>SQRT($W$36*VLOOKUP(AH69,$P$34:$W$43,8))*(1-$Y$22)*T60*VLOOKUP(AH69,P58:T67,5)</f>
        <v>6.9850198391614249E-4</v>
      </c>
      <c r="AI72" s="87">
        <f>SQRT($W$36*VLOOKUP(AI69,$P$34:$W$43,8))*(1-$Z$22)*T60*VLOOKUP(AI69,P58:T67,5)</f>
        <v>3.8752748119746499E-4</v>
      </c>
      <c r="AJ72" s="89">
        <f>$X$36*T60</f>
        <v>2.8245096795102775E-6</v>
      </c>
      <c r="AK72" s="82"/>
      <c r="AL72" s="65"/>
      <c r="AM72" s="61"/>
      <c r="AN72" s="66" t="s">
        <v>575</v>
      </c>
      <c r="AO72" s="66" t="e">
        <f>1/0</f>
        <v>#DIV/0!</v>
      </c>
      <c r="AP72" s="61"/>
      <c r="AQ72" s="65" t="s">
        <v>575</v>
      </c>
      <c r="AR72" s="66">
        <f>IF(AL79&gt;=0,0,AO79)</f>
        <v>0.13477603437923122</v>
      </c>
      <c r="AS72" s="61">
        <f>AR72</f>
        <v>0.13477603437923122</v>
      </c>
      <c r="AT72" s="61">
        <f>IF(AS71&lt;AS72,AS71,AS72)</f>
        <v>1.8180329291683062E-2</v>
      </c>
      <c r="AU72" s="67">
        <f>AT72</f>
        <v>1.8180329291683062E-2</v>
      </c>
      <c r="AV72" s="81"/>
      <c r="AW72" s="59">
        <v>3</v>
      </c>
      <c r="AX72" s="61">
        <f t="shared" si="41"/>
        <v>9.8874397632026413E-3</v>
      </c>
      <c r="AY72" s="61">
        <f>SUMPRODUCT(T58:T67,$AZ$34:$AZ$43)</f>
        <v>0.11360957743863068</v>
      </c>
      <c r="AZ72" s="68">
        <f>IF($AA$9,EXP((AX72/AL71)*(AU75-1)-LN(AU75-AL71)-AL70*(2*AY72/AL70-AX72/AL71)*LN((AU75+2.41421536*AL71)/(AU75-0.41421536*AL71))/(AL71*2.82842713)      ),1)</f>
        <v>1.8634933331952745</v>
      </c>
    </row>
    <row r="73" spans="16:52" x14ac:dyDescent="0.25">
      <c r="P73" s="78">
        <v>4</v>
      </c>
      <c r="Q73" s="60"/>
      <c r="R73" s="60"/>
      <c r="S73" s="60">
        <f>$Z$10*$BJ$37/AZ73</f>
        <v>0.11804043492880734</v>
      </c>
      <c r="T73" s="61">
        <f>S73/S80</f>
        <v>0.11807150558575379</v>
      </c>
      <c r="U73" s="62"/>
      <c r="V73" s="62"/>
      <c r="W73" s="60"/>
      <c r="X73" s="63"/>
      <c r="Y73" s="61"/>
      <c r="Z73" s="86">
        <f>SQRT($W$37*VLOOKUP(Z69,$P$34:$W$43,8))*(1-$Q$23)*T61*VLOOKUP(Z69,P58:T67,5)</f>
        <v>1.9140057851017747E-4</v>
      </c>
      <c r="AA73" s="60">
        <f>SQRT($W$37*VLOOKUP(AA69,$P$34:$W$43,8))*(1-$R$23)*T61*VLOOKUP(AA69,P58:T67,5)</f>
        <v>1.6906236358991613E-3</v>
      </c>
      <c r="AB73" s="60">
        <f>SQRT($W$37*VLOOKUP(AB69,$P$34:$W$43,8))*(1-$S$23)*T61*VLOOKUP(AB69,P58:T67,5)</f>
        <v>8.7280015737865296E-3</v>
      </c>
      <c r="AC73" s="60">
        <f>SQRT($W$37*VLOOKUP(AC69,$P$34:$W$43,8))*(1-$T$23)*T61*VLOOKUP(AC69,P58:T67,5)</f>
        <v>2.6369613492804561E-2</v>
      </c>
      <c r="AD73" s="60">
        <f>SQRT($W$37*VLOOKUP(AD69,$P$34:$W$43,8))*(1-$U$23)*T61*VLOOKUP(AD69,P58:T67,5)</f>
        <v>3.1175823904508734E-2</v>
      </c>
      <c r="AE73" s="60">
        <f>SQRT($W$37*VLOOKUP(AE69,$P$34:$W$43,8))*(1-$V$23)*T61*VLOOKUP(AE69,P58:T67,5)</f>
        <v>0.15774348794695223</v>
      </c>
      <c r="AF73" s="60">
        <f>SQRT($W$37*VLOOKUP(AF69,$P$34:$W$43,8))*(1-$W$23)*T61*VLOOKUP(AF69,P58:T67,5)</f>
        <v>4.166202657137964E-5</v>
      </c>
      <c r="AG73" s="60">
        <f>SQRT($W$37*VLOOKUP(AG69,$P$34:$W$43,8))*(1-$X$23)*T61*VLOOKUP(AG69,P58:T67,5)</f>
        <v>5.8138050764767156E-4</v>
      </c>
      <c r="AH73" s="60">
        <f>SQRT($W$37*VLOOKUP(AH69,$P$34:$W$43,8))*(1-$Y$23)*T61*VLOOKUP(AH69,P58:T67,5)</f>
        <v>2.3058496309759607E-3</v>
      </c>
      <c r="AI73" s="87">
        <f>SQRT($W$37*VLOOKUP(AI69,$P$34:$W$43,8))*(1-$Z$23)*T61*VLOOKUP(AI69,P58:T67,5)</f>
        <v>1.0593661471507319E-3</v>
      </c>
      <c r="AJ73" s="89">
        <f>$X$37*T61</f>
        <v>8.6166383737875695E-6</v>
      </c>
      <c r="AK73" s="59" t="s">
        <v>570</v>
      </c>
      <c r="AL73" s="60">
        <f>AL71-1</f>
        <v>-0.98586505095838561</v>
      </c>
      <c r="AM73" s="61"/>
      <c r="AN73" s="66"/>
      <c r="AO73" s="61"/>
      <c r="AP73" s="61"/>
      <c r="AQ73" s="50"/>
      <c r="AR73" s="65"/>
      <c r="AS73" s="65"/>
      <c r="AT73" s="65"/>
      <c r="AU73" s="65"/>
      <c r="AV73" s="81"/>
      <c r="AW73" s="59">
        <v>4</v>
      </c>
      <c r="AX73" s="61">
        <f t="shared" si="41"/>
        <v>1.2702609722620996E-2</v>
      </c>
      <c r="AY73" s="61">
        <f>SUMPRODUCT(T58:T67,$BA$34:$BA$43)</f>
        <v>0.13904181478172956</v>
      </c>
      <c r="AZ73" s="68">
        <f>IF($AA$10,EXP((AX73/AL71)*(AU75-1)-LN(AU75-AL71)-AL70*(2*AY73/AL70-AX73/AL71)*LN((AU75+2.41421536*AL71)/(AU75-0.41421536*AL71))/(AL71*2.82842713)      ),1)</f>
        <v>0.7640013279437271</v>
      </c>
    </row>
    <row r="74" spans="16:52" x14ac:dyDescent="0.25">
      <c r="P74" s="78">
        <v>5</v>
      </c>
      <c r="Q74" s="60"/>
      <c r="R74" s="60"/>
      <c r="S74" s="60">
        <f>$Z$11*$BJ$38/AZ74</f>
        <v>0.14529938140525267</v>
      </c>
      <c r="T74" s="61">
        <f>S74/S80</f>
        <v>0.14533762717448331</v>
      </c>
      <c r="U74" s="62"/>
      <c r="V74" s="62"/>
      <c r="W74" s="60"/>
      <c r="X74" s="63"/>
      <c r="Y74" s="61"/>
      <c r="Z74" s="86">
        <f>SQRT($W$38*VLOOKUP(Z69,$P$34:$W$43,8))*(1-$Q$24)*T62*VLOOKUP(Z69,P58:T67,5)</f>
        <v>2.2337567895747634E-4</v>
      </c>
      <c r="AA74" s="60">
        <f>SQRT($W$38*VLOOKUP(AA69,$P$34:$W$43,8))*(1-$R$24)*T62*VLOOKUP(AA69,P58:T67,5)</f>
        <v>2.2249439091367646E-3</v>
      </c>
      <c r="AB74" s="60">
        <f>SQRT($W$38*VLOOKUP(AB69,$P$34:$W$43,8))*(1-$S$24)*T62*VLOOKUP(AB69,P58:T67,5)</f>
        <v>1.042954119956274E-2</v>
      </c>
      <c r="AC74" s="60">
        <f>SQRT($W$38*VLOOKUP(AC69,$P$34:$W$43,8))*(1-$T$24)*T62*VLOOKUP(AC69,P58:T67,5)</f>
        <v>3.1175823904508737E-2</v>
      </c>
      <c r="AD74" s="60">
        <f>SQRT($W$38*VLOOKUP(AD69,$P$34:$W$43,8))*(1-$U$24)*T62*VLOOKUP(AD69,P58:T67,5)</f>
        <v>3.6828560914315411E-2</v>
      </c>
      <c r="AE74" s="60">
        <f>SQRT($W$38*VLOOKUP(AE69,$P$34:$W$43,8))*(1-$V$24)*T62*VLOOKUP(AE69,P58:T67,5)</f>
        <v>0.20131722956266437</v>
      </c>
      <c r="AF74" s="60">
        <f>SQRT($W$38*VLOOKUP(AF69,$P$34:$W$43,8))*(1-$W$24)*T62*VLOOKUP(AF69,P58:T67,5)</f>
        <v>4.7988837148281938E-5</v>
      </c>
      <c r="AG74" s="60">
        <f>SQRT($W$38*VLOOKUP(AG69,$P$34:$W$43,8))*(1-$X$24)*T62*VLOOKUP(AG69,P58:T67,5)</f>
        <v>6.9761343319315304E-4</v>
      </c>
      <c r="AH74" s="60">
        <f>SQRT($W$38*VLOOKUP(AH69,$P$34:$W$43,8))*(1-$Y$24)*T62*VLOOKUP(AH69,P58:T67,5)</f>
        <v>2.5958646972130523E-3</v>
      </c>
      <c r="AI74" s="87">
        <f>SQRT($W$38*VLOOKUP(AI69,$P$34:$W$43,8))*(1-$Z$24)*T62*VLOOKUP(AI69,P58:T67,5)</f>
        <v>1.379102051732022E-3</v>
      </c>
      <c r="AJ74" s="89">
        <f>$X$38*T62</f>
        <v>1.0536462232617959E-5</v>
      </c>
      <c r="AK74" s="59" t="s">
        <v>571</v>
      </c>
      <c r="AL74" s="60">
        <f>AL70-3*AL71*AL71-2*AL71</f>
        <v>0.12984895676304797</v>
      </c>
      <c r="AM74" s="61" t="s">
        <v>584</v>
      </c>
      <c r="AN74" s="66" t="s">
        <v>585</v>
      </c>
      <c r="AO74" s="61">
        <f>AL77^2/AL78^3</f>
        <v>0.84970507504187709</v>
      </c>
      <c r="AP74" s="61"/>
      <c r="AQ74" s="50"/>
      <c r="AR74" s="65"/>
      <c r="AS74" s="65"/>
      <c r="AT74" s="65"/>
      <c r="AU74" s="65"/>
      <c r="AV74" s="81"/>
      <c r="AW74" s="59">
        <v>5</v>
      </c>
      <c r="AX74" s="61">
        <f t="shared" si="41"/>
        <v>1.2699746755942376E-2</v>
      </c>
      <c r="AY74" s="61">
        <f>SUMPRODUCT(T58:T67,$BB$34:$BB$43)</f>
        <v>0.14188505926466616</v>
      </c>
      <c r="AZ74" s="68">
        <f>IF($AA$11,EXP((AX74/AL71)*(AU75-1)-LN(AU75-AL71)-AL70*(2*AY74/AL70-AX74/AL71)*LN((AU75+2.41421536*AL71)/(AU75-0.41421536*AL71))/(AL71*2.82842713)      ),1)</f>
        <v>0.621425441219985</v>
      </c>
    </row>
    <row r="75" spans="16:52" x14ac:dyDescent="0.25">
      <c r="P75" s="78">
        <v>6</v>
      </c>
      <c r="Q75" s="60"/>
      <c r="R75" s="60"/>
      <c r="S75" s="60">
        <f>$Z$12*$BJ$39/AZ75</f>
        <v>0.6324501497312871</v>
      </c>
      <c r="T75" s="61">
        <f>S75/S80</f>
        <v>0.63261662354722892</v>
      </c>
      <c r="U75" s="62"/>
      <c r="V75" s="62"/>
      <c r="W75" s="60"/>
      <c r="X75" s="63"/>
      <c r="Y75" s="61"/>
      <c r="Z75" s="86">
        <f>SQRT($W$39*VLOOKUP(Z69,$P$34:$W$43,8))*(1-$Q$25)*T63*VLOOKUP(Z69,P58:T67,5)</f>
        <v>1.22430428691495E-3</v>
      </c>
      <c r="AA75" s="60">
        <f>SQRT($W$39*VLOOKUP(AA69,$P$34:$W$43,8))*(1-$R$25)*T63*VLOOKUP(AA69,P58:T67,5)</f>
        <v>1.198710797128128E-2</v>
      </c>
      <c r="AB75" s="60">
        <f>SQRT($W$39*VLOOKUP(AB69,$P$34:$W$43,8))*(1-$S$25)*T63*VLOOKUP(AB69,P58:T67,5)</f>
        <v>5.5059690975178287E-2</v>
      </c>
      <c r="AC75" s="60">
        <f>SQRT($W$39*VLOOKUP(AC69,$P$34:$W$43,8))*(1-$T$25)*T63*VLOOKUP(AC69,P58:T67,5)</f>
        <v>0.1577434879469522</v>
      </c>
      <c r="AD75" s="60">
        <f>SQRT($W$39*VLOOKUP(AD69,$P$34:$W$43,8))*(1-$U$25)*T63*VLOOKUP(AD69,P58:T67,5)</f>
        <v>0.20131722956266435</v>
      </c>
      <c r="AE75" s="60">
        <f>SQRT($W$39*VLOOKUP(AE69,$P$34:$W$43,8))*(1-$V$25)*T63*VLOOKUP(AE69,P58:T67,5)</f>
        <v>1.1004672980049257</v>
      </c>
      <c r="AF75" s="60">
        <f>SQRT($W$39*VLOOKUP(AF69,$P$34:$W$43,8))*(1-$W$25)*T63*VLOOKUP(AF69,P58:T67,5)</f>
        <v>2.8961726461428951E-4</v>
      </c>
      <c r="AG75" s="60">
        <f>SQRT($W$39*VLOOKUP(AG69,$P$34:$W$43,8))*(1-$X$25)*T63*VLOOKUP(AG69,P58:T67,5)</f>
        <v>3.8038548395329854E-3</v>
      </c>
      <c r="AH75" s="60">
        <f>SQRT($W$39*VLOOKUP(AH69,$P$34:$W$43,8))*(1-$Y$25)*T63*VLOOKUP(AH69,P58:T67,5)</f>
        <v>1.3957487967650535E-2</v>
      </c>
      <c r="AI75" s="87">
        <f>SQRT($W$39*VLOOKUP(AI69,$P$34:$W$43,8))*(1-$Z$25)*T63*VLOOKUP(AI69,P58:T67,5)</f>
        <v>7.5386329915203996E-3</v>
      </c>
      <c r="AJ75" s="89">
        <f>$X$39*T63</f>
        <v>5.6824615121365394E-5</v>
      </c>
      <c r="AK75" s="59" t="s">
        <v>572</v>
      </c>
      <c r="AL75" s="60">
        <f>-1*AL70*AL71+AL71^2+AL71^3</f>
        <v>-2.0408534060941154E-3</v>
      </c>
      <c r="AM75" s="61"/>
      <c r="AN75" s="66" t="s">
        <v>586</v>
      </c>
      <c r="AO75" s="61">
        <f>SQRT(1-AO74)/SQRT(AO74)*AL77/ABS(AL77)</f>
        <v>0.42056976894699416</v>
      </c>
      <c r="AP75" s="61"/>
      <c r="AQ75" s="50"/>
      <c r="AR75" s="65"/>
      <c r="AS75" s="65"/>
      <c r="AT75" s="65" t="s">
        <v>579</v>
      </c>
      <c r="AU75" s="61">
        <f>IF(AL79&gt;=0,AU70,AU72)</f>
        <v>1.8180329291683062E-2</v>
      </c>
      <c r="AV75" s="81"/>
      <c r="AW75" s="59">
        <v>6</v>
      </c>
      <c r="AX75" s="61">
        <f t="shared" si="41"/>
        <v>1.5798462423996604E-2</v>
      </c>
      <c r="AY75" s="61">
        <f>SUMPRODUCT(T58:T67,$BC$34:$BC$43)</f>
        <v>0.17718787283084947</v>
      </c>
      <c r="AZ75" s="68">
        <f>IF($AA$12,EXP((AX75/AL71)*(AU75-1)-LN(AU75-AL71)-AL70*(2*AY75/AL70-AX75/AL71)*LN((AU75+2.41421536*AL71)/(AU75-0.41421536*AL71))/(AL71*2.82842713)      ),1)</f>
        <v>0.13728618893349467</v>
      </c>
    </row>
    <row r="76" spans="16:52" x14ac:dyDescent="0.25">
      <c r="P76" s="78">
        <v>7</v>
      </c>
      <c r="Q76" s="60"/>
      <c r="R76" s="60"/>
      <c r="S76" s="60">
        <f>$Z$13*$BJ$40/AZ76</f>
        <v>9.3760987503037178E-4</v>
      </c>
      <c r="T76" s="61">
        <f>S76/S80</f>
        <v>9.3785667312794101E-4</v>
      </c>
      <c r="U76" s="62"/>
      <c r="V76" s="62"/>
      <c r="W76" s="60"/>
      <c r="X76" s="63"/>
      <c r="Y76" s="61"/>
      <c r="Z76" s="86">
        <f>SQRT($W$40*VLOOKUP(Z69,$P$34:$W$43,8))*(1-$Q$26)*T64*VLOOKUP(Z69,P58:T67,5)</f>
        <v>3.2276458322073468E-7</v>
      </c>
      <c r="AA76" s="60">
        <f>SQRT($W$40*VLOOKUP(AA69,$P$34:$W$43,8))*(1-$R$26)*T64*VLOOKUP(AA69,P58:T67,5)</f>
        <v>3.0462436794134409E-6</v>
      </c>
      <c r="AB76" s="60">
        <f>SQRT($W$40*VLOOKUP(AB69,$P$34:$W$43,8))*(1-$S$26)*T64*VLOOKUP(AB69,P58:T67,5)</f>
        <v>1.3757049930420056E-5</v>
      </c>
      <c r="AC76" s="60">
        <f>SQRT($W$40*VLOOKUP(AC69,$P$34:$W$43,8))*(1-$T$26)*T64*VLOOKUP(AC69,P58:T67,5)</f>
        <v>4.166202657137964E-5</v>
      </c>
      <c r="AD76" s="60">
        <f>SQRT($W$40*VLOOKUP(AD69,$P$34:$W$43,8))*(1-$U$26)*T64*VLOOKUP(AD69,P58:T67,5)</f>
        <v>4.7988837148281945E-5</v>
      </c>
      <c r="AE76" s="60">
        <f>SQRT($W$40*VLOOKUP(AE69,$P$34:$W$43,8))*(1-$V$26)*T64*VLOOKUP(AE69,P58:T67,5)</f>
        <v>2.8961726461428945E-4</v>
      </c>
      <c r="AF76" s="60">
        <f>SQRT($W$40*VLOOKUP(AF69,$P$34:$W$43,8))*(1-$W$26)*T64*VLOOKUP(AF69,P58:T67,5)</f>
        <v>7.7768077727095769E-8</v>
      </c>
      <c r="AG76" s="60">
        <f>SQRT($W$40*VLOOKUP(AG69,$P$34:$W$43,8))*(1-$X$26)*T64*VLOOKUP(AG69,P58:T67,5)</f>
        <v>1.1715516043673011E-6</v>
      </c>
      <c r="AH76" s="60">
        <f>SQRT($W$40*VLOOKUP(AH69,$P$34:$W$43,8))*(1-$Y$26)*T64*VLOOKUP(AH69,P58:T67,5)</f>
        <v>3.2601523689260337E-6</v>
      </c>
      <c r="AI76" s="87">
        <f>SQRT($W$40*VLOOKUP(AI69,$P$34:$W$43,8))*(1-$Z$26)*T64*VLOOKUP(AI69,P58:T67,5)</f>
        <v>1.8324871147603981E-6</v>
      </c>
      <c r="AJ76" s="89">
        <f>$X$40*T64</f>
        <v>2.2571864280588675E-8</v>
      </c>
      <c r="AK76" s="82"/>
      <c r="AL76" s="65"/>
      <c r="AM76" s="61"/>
      <c r="AN76" s="66" t="s">
        <v>587</v>
      </c>
      <c r="AO76" s="61">
        <f>IF(ATAN(AO75)&lt;0,ATAN(AO75)+PI(),ATAN(AO75))</f>
        <v>0.39811222564640875</v>
      </c>
      <c r="AP76" s="61"/>
      <c r="AQ76" s="50"/>
      <c r="AR76" s="65"/>
      <c r="AS76" s="65"/>
      <c r="AT76" s="65"/>
      <c r="AU76" s="65"/>
      <c r="AV76" s="81"/>
      <c r="AW76" s="59">
        <v>7</v>
      </c>
      <c r="AX76" s="61">
        <f t="shared" si="41"/>
        <v>4.2203212895286406E-3</v>
      </c>
      <c r="AY76" s="61">
        <f>SUMPRODUCT(T58:T67,$BD$34:$BD$43)</f>
        <v>3.0894005864942592E-2</v>
      </c>
      <c r="AZ76" s="68">
        <f>IF($AA$13,EXP((AX76/AL71)*(AU75-1)-LN(AU75-AL71)-AL70*(2*AY76/AL70-AX76/AL71)*LN((AU75+2.41421536*AL71)/(AU75-0.41421536*AL71))/(AL71*2.82842713)      ),1)</f>
        <v>109.55783823921041</v>
      </c>
    </row>
    <row r="77" spans="16:52" x14ac:dyDescent="0.25">
      <c r="P77" s="78">
        <v>8</v>
      </c>
      <c r="Q77" s="60"/>
      <c r="R77" s="60"/>
      <c r="S77" s="60">
        <f>$Z$14*$BJ$41/AZ77</f>
        <v>6.4662148932353681E-3</v>
      </c>
      <c r="T77" s="61">
        <f>S77/S80</f>
        <v>6.4679169332592882E-3</v>
      </c>
      <c r="U77" s="62"/>
      <c r="V77" s="62"/>
      <c r="W77" s="60"/>
      <c r="X77" s="63"/>
      <c r="Y77" s="61"/>
      <c r="Z77" s="86">
        <f>SQRT($W$41*VLOOKUP(Z69,$P$34:$W$43,8))*(1-$Q$27)*T65*VLOOKUP(Z69,P58:T67,5)</f>
        <v>4.4810490682442382E-6</v>
      </c>
      <c r="AA77" s="60">
        <f>SQRT($W$41*VLOOKUP(AA69,$P$34:$W$43,8))*(1-$R$27)*T65*VLOOKUP(AA69,P58:T67,5)</f>
        <v>4.1284407644677433E-5</v>
      </c>
      <c r="AB77" s="60">
        <f>SQRT($W$41*VLOOKUP(AB69,$P$34:$W$43,8))*(1-$S$27)*T65*VLOOKUP(AB69,P58:T67,5)</f>
        <v>1.9511595769834681E-4</v>
      </c>
      <c r="AC77" s="60">
        <f>SQRT($W$41*VLOOKUP(AC69,$P$34:$W$43,8))*(1-$T$27)*T65*VLOOKUP(AC69,P58:T67,5)</f>
        <v>5.8138050764767156E-4</v>
      </c>
      <c r="AD77" s="60">
        <f>SQRT($W$41*VLOOKUP(AD69,$P$34:$W$43,8))*(1-$U$27)*T65*VLOOKUP(AD69,P58:T67,5)</f>
        <v>6.9761343319315304E-4</v>
      </c>
      <c r="AE77" s="60">
        <f>SQRT($W$41*VLOOKUP(AE69,$P$34:$W$43,8))*(1-$V$27)*T65*VLOOKUP(AE69,P58:T67,5)</f>
        <v>3.8038548395329858E-3</v>
      </c>
      <c r="AF77" s="60">
        <f>SQRT($W$41*VLOOKUP(AF69,$P$34:$W$43,8))*(1-$W$27)*T65*VLOOKUP(AF69,P58:T67,5)</f>
        <v>1.1715516043673014E-6</v>
      </c>
      <c r="AG77" s="60">
        <f>SQRT($W$41*VLOOKUP(AG69,$P$34:$W$43,8))*(1-$X$27)*T65*VLOOKUP(AG69,P58:T67,5)</f>
        <v>1.7063950246985152E-5</v>
      </c>
      <c r="AH77" s="60">
        <f>SQRT($W$41*VLOOKUP(AH69,$P$34:$W$43,8))*(1-$Y$27)*T65*VLOOKUP(AH69,P58:T67,5)</f>
        <v>5.2943691330586844E-5</v>
      </c>
      <c r="AI77" s="87">
        <f>SQRT($W$41*VLOOKUP(AI69,$P$34:$W$43,8))*(1-$Z$27)*T65*VLOOKUP(AI69,P58:T67,5)</f>
        <v>2.8046824875422039E-5</v>
      </c>
      <c r="AJ77" s="89">
        <f>$X$41*T65</f>
        <v>1.7275213745436709E-7</v>
      </c>
      <c r="AK77" s="59" t="s">
        <v>582</v>
      </c>
      <c r="AL77" s="61">
        <f>AL73*AL74/6-AL75/2-AL73^3/27</f>
        <v>1.5173417496328091E-2</v>
      </c>
      <c r="AM77" s="61"/>
      <c r="AN77" s="66" t="s">
        <v>573</v>
      </c>
      <c r="AO77" s="61">
        <f>2*SQRT(AL78)*COS(AO76/3)-AL73/3</f>
        <v>0.83290868728747125</v>
      </c>
      <c r="AP77" s="69">
        <f>AO77^3+AL73*AO77^2+AL74*AO77+AL75</f>
        <v>-5.8980598183211441E-17</v>
      </c>
      <c r="AQ77" s="50"/>
      <c r="AR77" s="65"/>
      <c r="AS77" s="65"/>
      <c r="AT77" s="65"/>
      <c r="AU77" s="65"/>
      <c r="AV77" s="81"/>
      <c r="AW77" s="59">
        <v>8</v>
      </c>
      <c r="AX77" s="61">
        <f t="shared" si="41"/>
        <v>4.6812172555771754E-3</v>
      </c>
      <c r="AY77" s="61">
        <f>SUMPRODUCT(T58:T67,$BE$34:$BE$43)</f>
        <v>6.0290237719637381E-2</v>
      </c>
      <c r="AZ77" s="68">
        <f>IF($AA$14,EXP((AX77/AL71)*(AU75-1)-LN(AU75-AL71)-AL70*(2*AY77/AL70-AX77/AL71)*LN((AU75+2.41421536*AL71)/(AU75-0.41421536*AL71))/(AL71*2.82842713)      ),1)</f>
        <v>15.27099879125093</v>
      </c>
    </row>
    <row r="78" spans="16:52" x14ac:dyDescent="0.25">
      <c r="P78" s="78">
        <v>9</v>
      </c>
      <c r="Q78" s="60"/>
      <c r="R78" s="60"/>
      <c r="S78" s="60">
        <f>$Z$15*$BJ$42/AZ78</f>
        <v>1.9036166039867145E-2</v>
      </c>
      <c r="T78" s="61">
        <f>S78/S80</f>
        <v>1.9041176748146531E-2</v>
      </c>
      <c r="U78" s="62"/>
      <c r="V78" s="62" t="s">
        <v>592</v>
      </c>
      <c r="W78" s="60"/>
      <c r="X78" s="63"/>
      <c r="Y78" s="61"/>
      <c r="Z78" s="86">
        <f>SQRT($W$42*VLOOKUP(Z69,$P$34:$W$43,8))*(1-$Q$28)*T66*VLOOKUP(Z69,P58:T67,5)</f>
        <v>1.5537488134343226E-5</v>
      </c>
      <c r="AA78" s="60">
        <f>SQRT($W$42*VLOOKUP(AA69,$P$34:$W$43,8))*(1-$R$28)*T66*VLOOKUP(AA69,P58:T67,5)</f>
        <v>1.4991081169549644E-4</v>
      </c>
      <c r="AB78" s="60">
        <f>SQRT($W$42*VLOOKUP(AB69,$P$34:$W$43,8))*(1-$S$28)*T66*VLOOKUP(AB69,P58:T67,5)</f>
        <v>6.9850198391614238E-4</v>
      </c>
      <c r="AC78" s="60">
        <f>SQRT($W$42*VLOOKUP(AC69,$P$34:$W$43,8))*(1-$T$28)*T66*VLOOKUP(AC69,P58:T67,5)</f>
        <v>2.3058496309759607E-3</v>
      </c>
      <c r="AD78" s="60">
        <f>SQRT($W$42*VLOOKUP(AD69,$P$34:$W$43,8))*(1-$U$28)*T66*VLOOKUP(AD69,P58:T67,5)</f>
        <v>2.5958646972130523E-3</v>
      </c>
      <c r="AE78" s="60">
        <f>SQRT($W$42*VLOOKUP(AE69,$P$34:$W$43,8))*(1-$V$28)*T66*VLOOKUP(AE69,P58:T67,5)</f>
        <v>1.3957487967650535E-2</v>
      </c>
      <c r="AF78" s="60">
        <f>SQRT($W$42*VLOOKUP(AF69,$P$34:$W$43,8))*(1-$W$28)*T66*VLOOKUP(AF69,P58:T67,5)</f>
        <v>3.2601523689260337E-6</v>
      </c>
      <c r="AG78" s="60">
        <f>SQRT($W$42*VLOOKUP(AG69,$P$34:$W$43,8))*(1-$X$28)*T66*VLOOKUP(AG69,P58:T67,5)</f>
        <v>5.2943691330586837E-5</v>
      </c>
      <c r="AH78" s="60">
        <f>SQRT($W$42*VLOOKUP(AH69,$P$34:$W$43,8))*(1-$Y$28)*T66*VLOOKUP(AH69,P58:T67,5)</f>
        <v>2.0163141648332468E-4</v>
      </c>
      <c r="AI78" s="87">
        <f>SQRT($W$42*VLOOKUP(AI69,$P$34:$W$43,8))*(1-$Z$28)*T66*VLOOKUP(AI69,P58:T67,5)</f>
        <v>1.0204297944431273E-4</v>
      </c>
      <c r="AJ78" s="89">
        <f>$X$42*T66</f>
        <v>5.1565217205186788E-7</v>
      </c>
      <c r="AK78" s="59" t="s">
        <v>558</v>
      </c>
      <c r="AL78" s="61">
        <f>AL73^2/9-AL74/3</f>
        <v>6.4709225379115165E-2</v>
      </c>
      <c r="AM78" s="61"/>
      <c r="AN78" s="66" t="s">
        <v>574</v>
      </c>
      <c r="AO78" s="61">
        <f>2*SQRT(AL78)*COS((AO76+2*PI())/3)-AL73/3</f>
        <v>1.8180329291683062E-2</v>
      </c>
      <c r="AP78" s="69">
        <f>AO78^3+AO78^2*AL73+AO78*AL74+AL75</f>
        <v>-4.7704895589362195E-18</v>
      </c>
      <c r="AQ78" s="50"/>
      <c r="AR78" s="65"/>
      <c r="AS78" s="50"/>
      <c r="AT78" s="65"/>
      <c r="AU78" s="65"/>
      <c r="AV78" s="81"/>
      <c r="AW78" s="59">
        <v>9</v>
      </c>
      <c r="AX78" s="61">
        <f t="shared" si="41"/>
        <v>4.7402802327537697E-3</v>
      </c>
      <c r="AY78" s="61">
        <f>SUMPRODUCT(T58:T67,$BF$34:$BF$43)</f>
        <v>7.5744647861150996E-2</v>
      </c>
      <c r="AZ78" s="68">
        <f>IF($AA$15,EXP((AX78/AL71)*(AU75-1)-LN(AU75-AL71)-AL70*(2*AY78/AL70-AX78/AL71)*LN((AU75+2.41421536*AL71)/(AU75-0.41421536*AL71))/(AL71*2.82842713)      ),1)</f>
        <v>5.0954523418332025</v>
      </c>
    </row>
    <row r="79" spans="16:52" x14ac:dyDescent="0.25">
      <c r="P79" s="78">
        <v>10</v>
      </c>
      <c r="Q79" s="60"/>
      <c r="R79" s="60"/>
      <c r="S79" s="60">
        <f>$Z$16*$BJ$43/AZ79</f>
        <v>1.0255538115910118E-2</v>
      </c>
      <c r="T79" s="61">
        <f>S79/S80</f>
        <v>1.0258237583315443E-2</v>
      </c>
      <c r="U79" s="62"/>
      <c r="V79" s="96">
        <f>ABS(S68-S80)</f>
        <v>3.6486637749355566E-5</v>
      </c>
      <c r="W79" s="60"/>
      <c r="X79" s="63"/>
      <c r="Y79" s="61"/>
      <c r="Z79" s="86">
        <f>SQRT($W$43*VLOOKUP(Z69,$P$34:$W$43,8))*(1-$Q$29)*T67*VLOOKUP(Z69,P58:T67,5)</f>
        <v>8.3998415885729976E-6</v>
      </c>
      <c r="AA79" s="60">
        <f>SQRT($W$43*VLOOKUP(AA69,$P$34:$W$43,8))*(1-$R$29)*T67*VLOOKUP(AA69,P58:T67,5)</f>
        <v>8.2025357138258923E-5</v>
      </c>
      <c r="AB79" s="60">
        <f>SQRT($W$43*VLOOKUP(AB69,$P$34:$W$43,8))*(1-$S$29)*T67*VLOOKUP(AB69,P58:T67,5)</f>
        <v>3.8752748119746499E-4</v>
      </c>
      <c r="AC79" s="60">
        <f>SQRT($W$43*VLOOKUP(AC69,$P$34:$W$43,8))*(1-$T$29)*T67*VLOOKUP(AC69,P58:T67,5)</f>
        <v>1.0593661471507319E-3</v>
      </c>
      <c r="AD79" s="60">
        <f>SQRT($W$43*VLOOKUP(AD69,$P$34:$W$43,8))*(1-$U$29)*T67*VLOOKUP(AD69,P58:T67,5)</f>
        <v>1.379102051732022E-3</v>
      </c>
      <c r="AE79" s="60">
        <f>SQRT($W$43*VLOOKUP(AE69,$P$34:$W$43,8))*(1-$V$29)*T67*VLOOKUP(AE69,P58:T67,5)</f>
        <v>7.5386329915204005E-3</v>
      </c>
      <c r="AF79" s="60">
        <f>SQRT($W$43*VLOOKUP(AF69,$P$34:$W$43,8))*(1-$W$29)*T67*VLOOKUP(AF69,P58:T67,5)</f>
        <v>1.8324871147603981E-6</v>
      </c>
      <c r="AG79" s="60">
        <f>SQRT($W$43*VLOOKUP(AG69,$P$34:$W$43,8))*(1-$X$29)*T67*VLOOKUP(AG69,P58:T67,5)</f>
        <v>2.8046824875422039E-5</v>
      </c>
      <c r="AH79" s="60">
        <f>SQRT($W$43*VLOOKUP(AH69,$P$34:$W$43,8))*(1-$Y$29)*T67*VLOOKUP(AH69,P58:T67,5)</f>
        <v>1.0204297944431275E-4</v>
      </c>
      <c r="AI79" s="87">
        <f>SQRT($W$43*VLOOKUP(AI69,$P$34:$W$43,8))*(1-$Z$29)*T67*VLOOKUP(AI69,P58:T67,5)</f>
        <v>5.1642595362779636E-5</v>
      </c>
      <c r="AJ79" s="89">
        <f>$X$43*T67</f>
        <v>3.7198046336818718E-7</v>
      </c>
      <c r="AK79" s="59" t="s">
        <v>72</v>
      </c>
      <c r="AL79" s="63">
        <f>AL77^2-AL78^3</f>
        <v>-4.072329580407928E-5</v>
      </c>
      <c r="AM79" s="61"/>
      <c r="AN79" s="66" t="s">
        <v>575</v>
      </c>
      <c r="AO79" s="61">
        <f>2*SQRT(AL78)*COS((AO76+4*PI())/3)-AL73/3</f>
        <v>0.13477603437923122</v>
      </c>
      <c r="AP79" s="69">
        <f>AO79^3+AO79^2*AL73+AL74*AO79+AL75</f>
        <v>0</v>
      </c>
      <c r="AQ79" s="50"/>
      <c r="AR79" s="65"/>
      <c r="AS79" s="50"/>
      <c r="AT79" s="65"/>
      <c r="AU79" s="65"/>
      <c r="AV79" s="81"/>
      <c r="AW79" s="59">
        <v>10</v>
      </c>
      <c r="AX79" s="61">
        <f t="shared" si="41"/>
        <v>6.3655989068255427E-3</v>
      </c>
      <c r="AY79" s="61">
        <f>SUMPRODUCT(T58:T67,$BG$34:$BG$43)</f>
        <v>7.4693002262992442E-2</v>
      </c>
      <c r="AZ79" s="68">
        <f>IF($AA$16,EXP((AX79/AL71)*(AU75-1)-LN(AU75-AL71)-AL70*(2*AY79/AL70-AX79/AL71)*LN((AU75+2.41421536*AL71)/(AU75-0.41421536*AL71))/(AL71*2.82842713)      ),1)</f>
        <v>9.5002833858644777</v>
      </c>
    </row>
    <row r="80" spans="16:52" x14ac:dyDescent="0.25">
      <c r="P80" s="79"/>
      <c r="Q80" s="71"/>
      <c r="R80" s="71"/>
      <c r="S80" s="94">
        <f>SUM(S70:S79)</f>
        <v>0.99973684881214731</v>
      </c>
      <c r="T80" s="72">
        <f>SUM(T70:T79)</f>
        <v>1</v>
      </c>
      <c r="U80" s="73"/>
      <c r="V80" s="73"/>
      <c r="W80" s="73"/>
      <c r="X80" s="73"/>
      <c r="Y80" s="73"/>
      <c r="Z80" s="70"/>
      <c r="AA80" s="73"/>
      <c r="AB80" s="73"/>
      <c r="AC80" s="73"/>
      <c r="AD80" s="73"/>
      <c r="AE80" s="73"/>
      <c r="AF80" s="73"/>
      <c r="AG80" s="73"/>
      <c r="AH80" s="73"/>
      <c r="AI80" s="88">
        <f>SUM(Z70:AI79)</f>
        <v>2.2045396323314574</v>
      </c>
      <c r="AJ80" s="91">
        <f>SUM(AJ70:AJ79)</f>
        <v>8.0549126570220251E-5</v>
      </c>
      <c r="AK80" s="70"/>
      <c r="AL80" s="73"/>
      <c r="AM80" s="74"/>
      <c r="AN80" s="75"/>
      <c r="AO80" s="74"/>
      <c r="AP80" s="74"/>
      <c r="AQ80" s="76"/>
      <c r="AR80" s="73"/>
      <c r="AS80" s="76"/>
      <c r="AT80" s="73"/>
      <c r="AU80" s="73"/>
      <c r="AV80" s="80"/>
      <c r="AW80" s="70"/>
      <c r="AX80" s="73"/>
      <c r="AY80" s="73"/>
      <c r="AZ80" s="80"/>
    </row>
    <row r="81" spans="16:52" x14ac:dyDescent="0.25">
      <c r="P81" s="92">
        <f>P69+1</f>
        <v>4</v>
      </c>
      <c r="Q81" s="55"/>
      <c r="R81" s="55"/>
      <c r="S81" s="55"/>
      <c r="T81" s="55" t="s">
        <v>545</v>
      </c>
      <c r="U81" s="56"/>
      <c r="V81" s="56"/>
      <c r="W81" s="57"/>
      <c r="X81" s="57"/>
      <c r="Y81" s="57"/>
      <c r="Z81" s="54">
        <v>1</v>
      </c>
      <c r="AA81" s="55">
        <v>2</v>
      </c>
      <c r="AB81" s="55">
        <v>3</v>
      </c>
      <c r="AC81" s="55">
        <v>4</v>
      </c>
      <c r="AD81" s="55">
        <v>5</v>
      </c>
      <c r="AE81" s="55">
        <v>6</v>
      </c>
      <c r="AF81" s="55">
        <v>7</v>
      </c>
      <c r="AG81" s="55">
        <v>8</v>
      </c>
      <c r="AH81" s="55">
        <v>9</v>
      </c>
      <c r="AI81" s="58">
        <v>10</v>
      </c>
      <c r="AJ81" s="90"/>
      <c r="AK81" s="54"/>
      <c r="AL81" s="55"/>
      <c r="AM81" s="55"/>
      <c r="AN81" s="55"/>
      <c r="AO81" s="55"/>
      <c r="AP81" s="55"/>
      <c r="AQ81" s="55"/>
      <c r="AR81" s="55"/>
      <c r="AS81" s="55"/>
      <c r="AT81" s="55"/>
      <c r="AU81" s="55"/>
      <c r="AV81" s="58"/>
      <c r="AW81" s="54"/>
      <c r="AX81" s="55" t="s">
        <v>565</v>
      </c>
      <c r="AY81" s="55" t="s">
        <v>577</v>
      </c>
      <c r="AZ81" s="58" t="s">
        <v>578</v>
      </c>
    </row>
    <row r="82" spans="16:52" x14ac:dyDescent="0.25">
      <c r="P82" s="78">
        <v>1</v>
      </c>
      <c r="Q82" s="60"/>
      <c r="R82" s="60"/>
      <c r="S82" s="60">
        <f>$Z$7*$BJ$34/AZ82</f>
        <v>2.6291511777637435E-3</v>
      </c>
      <c r="T82" s="61">
        <f>S82/S92</f>
        <v>2.6298394631244365E-3</v>
      </c>
      <c r="U82" s="62"/>
      <c r="V82" s="62"/>
      <c r="W82" s="60"/>
      <c r="X82" s="63"/>
      <c r="Y82" s="61"/>
      <c r="Z82" s="86">
        <f>SQRT($W$34*VLOOKUP(Z81,$P$34:$W$43,8))*(1-$Q$20)*T70*VLOOKUP(Z81,P70:T79,5)</f>
        <v>1.4216000427569502E-6</v>
      </c>
      <c r="AA82" s="60">
        <f>SQRT($W$34*VLOOKUP(AA81,$P$34:$W$43,8))*(1-$R$20)*T70*VLOOKUP(AA81,P70:T79,5)</f>
        <v>1.3771797533255421E-5</v>
      </c>
      <c r="AB82" s="60">
        <f>SQRT($W$34*VLOOKUP(AB81,$P$34:$W$43,8))*(1-$S$20)*T70*VLOOKUP(AB81,P70:T79,5)</f>
        <v>6.3189333354676566E-5</v>
      </c>
      <c r="AC82" s="60">
        <f>SQRT($W$34*VLOOKUP(AC81,$P$34:$W$43,8))*(1-$T$20)*T70*VLOOKUP(AC81,P70:T79,5)</f>
        <v>1.8949270792827018E-4</v>
      </c>
      <c r="AD82" s="60">
        <f>SQRT($W$34*VLOOKUP(AD81,$P$34:$W$43,8))*(1-$U$20)*T70*VLOOKUP(AD81,P70:T79,5)</f>
        <v>2.2256827695375336E-4</v>
      </c>
      <c r="AE82" s="60">
        <f>SQRT($W$34*VLOOKUP(AE81,$P$34:$W$43,8))*(1-$V$20)*T70*VLOOKUP(AE81,P70:T79,5)</f>
        <v>1.2247779393999719E-3</v>
      </c>
      <c r="AF82" s="60">
        <f>SQRT($W$34*VLOOKUP(AF81,$P$34:$W$43,8))*(1-$W$20)*T70*VLOOKUP(AF81,P70:T79,5)</f>
        <v>3.2192114047220861E-7</v>
      </c>
      <c r="AG82" s="60">
        <f>SQRT($W$34*VLOOKUP(AG81,$P$34:$W$43,8))*(1-$X$20)*T70*VLOOKUP(AG81,P70:T79,5)</f>
        <v>4.4671297546745018E-6</v>
      </c>
      <c r="AH82" s="60">
        <f>SQRT($W$34*VLOOKUP(AH81,$P$34:$W$43,8))*(1-$Y$20)*T70*VLOOKUP(AH81,P70:T79,5)</f>
        <v>1.5469305852273836E-5</v>
      </c>
      <c r="AI82" s="87">
        <f>SQRT($W$34*VLOOKUP(AI81,$P$34:$W$43,8))*(1-$Z$20)*T70*VLOOKUP(AI81,P70:T79,5)</f>
        <v>8.3871045156537893E-6</v>
      </c>
      <c r="AJ82" s="89">
        <f>$X$34*T70</f>
        <v>7.0513687373865118E-8</v>
      </c>
      <c r="AK82" s="59" t="s">
        <v>69</v>
      </c>
      <c r="AL82" s="60">
        <f>$Q$44*AI92*100000/($T$3*$AE$9)^2</f>
        <v>0.15884192359212307</v>
      </c>
      <c r="AM82" s="65" t="s">
        <v>583</v>
      </c>
      <c r="AN82" s="66" t="s">
        <v>573</v>
      </c>
      <c r="AO82" s="61" t="e">
        <f>(AL89+SQRT(AL91))^(1/3)+(AL89-SQRT(AL91))^(1/3)-AL85/3</f>
        <v>#NUM!</v>
      </c>
      <c r="AP82" s="63" t="e">
        <f>AO82^3+AL85*AO82^2+AL86*AO82+AL87</f>
        <v>#NUM!</v>
      </c>
      <c r="AQ82" s="65" t="s">
        <v>573</v>
      </c>
      <c r="AR82" s="61">
        <f>IF(AL91&gt;=0,AO82,AO89)</f>
        <v>0.83274162319251066</v>
      </c>
      <c r="AS82" s="61">
        <f>IF(AR82&lt;AR83,AR83,AR82)</f>
        <v>0.83274162319251066</v>
      </c>
      <c r="AT82" s="61">
        <f>AS82</f>
        <v>0.83274162319251066</v>
      </c>
      <c r="AU82" s="67">
        <f>IF(AT82&lt;AT83,AT83,AT82)</f>
        <v>0.83274162319251066</v>
      </c>
      <c r="AV82" s="81"/>
      <c r="AW82" s="59">
        <v>1</v>
      </c>
      <c r="AX82" s="61">
        <f>AX70</f>
        <v>4.7032494163116601E-3</v>
      </c>
      <c r="AY82" s="61">
        <f>SUMPRODUCT(T70:T79,$AX$34:$AX$43)</f>
        <v>4.7721435998804386E-2</v>
      </c>
      <c r="AZ82" s="68">
        <f>IF($AA$7,EXP((AX82/AL83)*(AU87-1)-LN(AU87-AL83)-AL82*(2*AY82/AL82-AX82/AL83)*LN((AU87+2.41421536*AL83)/(AU87-0.41421536*AL83))/(AL83*2.82842713)      ),1)</f>
        <v>38.23633441332106</v>
      </c>
    </row>
    <row r="83" spans="16:52" x14ac:dyDescent="0.25">
      <c r="P83" s="78">
        <v>2</v>
      </c>
      <c r="Q83" s="60"/>
      <c r="R83" s="60"/>
      <c r="S83" s="60">
        <f>$Z$8*$BJ$35/AZ83</f>
        <v>1.4670293005787599E-2</v>
      </c>
      <c r="T83" s="61">
        <f>S83/S92</f>
        <v>1.4674133541089774E-2</v>
      </c>
      <c r="U83" s="62"/>
      <c r="V83" s="62"/>
      <c r="W83" s="60"/>
      <c r="X83" s="63"/>
      <c r="Y83" s="61"/>
      <c r="Z83" s="86">
        <f>SQRT($W$35*VLOOKUP(Z81,$P$34:$W$43,8))*(1-$Q$21)*T71*VLOOKUP(Z81,P70:T79,5)</f>
        <v>1.3771797533255421E-5</v>
      </c>
      <c r="AA83" s="60">
        <f>SQRT($W$35*VLOOKUP(AA81,$P$34:$W$43,8))*(1-$R$21)*T71*VLOOKUP(AA81,P70:T79,5)</f>
        <v>1.3272368469820675E-4</v>
      </c>
      <c r="AB83" s="60">
        <f>SQRT($W$35*VLOOKUP(AB81,$P$34:$W$43,8))*(1-$S$21)*T71*VLOOKUP(AB81,P70:T79,5)</f>
        <v>6.1854937573215798E-4</v>
      </c>
      <c r="AC83" s="60">
        <f>SQRT($W$35*VLOOKUP(AC81,$P$34:$W$43,8))*(1-$T$21)*T71*VLOOKUP(AC81,P70:T79,5)</f>
        <v>1.677495274706697E-3</v>
      </c>
      <c r="AD83" s="60">
        <f>SQRT($W$35*VLOOKUP(AD81,$P$34:$W$43,8))*(1-$U$21)*T71*VLOOKUP(AD81,P70:T79,5)</f>
        <v>2.221833743028697E-3</v>
      </c>
      <c r="AE83" s="60">
        <f>SQRT($W$35*VLOOKUP(AE81,$P$34:$W$43,8))*(1-$V$21)*T71*VLOOKUP(AE81,P70:T79,5)</f>
        <v>1.2018423831518651E-2</v>
      </c>
      <c r="AF83" s="60">
        <f>SQRT($W$35*VLOOKUP(AF81,$P$34:$W$43,8))*(1-$W$21)*T71*VLOOKUP(AF81,P70:T79,5)</f>
        <v>3.0450426372364671E-6</v>
      </c>
      <c r="AG83" s="60">
        <f>SQRT($W$35*VLOOKUP(AG81,$P$34:$W$43,8))*(1-$X$21)*T71*VLOOKUP(AG81,P70:T79,5)</f>
        <v>4.1247728650927234E-5</v>
      </c>
      <c r="AH83" s="60">
        <f>SQRT($W$35*VLOOKUP(AH81,$P$34:$W$43,8))*(1-$Y$21)*T71*VLOOKUP(AH81,P70:T79,5)</f>
        <v>1.4958501352573369E-4</v>
      </c>
      <c r="AI83" s="87">
        <f>SQRT($W$35*VLOOKUP(AI81,$P$34:$W$43,8))*(1-$Z$21)*T71*VLOOKUP(AI81,P70:T79,5)</f>
        <v>8.2083185501107374E-5</v>
      </c>
      <c r="AJ83" s="89">
        <f>$X$35*T71</f>
        <v>5.9349963903756716E-7</v>
      </c>
      <c r="AK83" s="59" t="s">
        <v>65</v>
      </c>
      <c r="AL83" s="60">
        <f>AJ92*$Q$44*100000/($T$3*$AE$9)</f>
        <v>1.4140289216004753E-2</v>
      </c>
      <c r="AM83" s="61"/>
      <c r="AN83" s="66" t="s">
        <v>574</v>
      </c>
      <c r="AO83" s="66" t="e">
        <f>1/0</f>
        <v>#DIV/0!</v>
      </c>
      <c r="AP83" s="61"/>
      <c r="AQ83" s="65" t="s">
        <v>574</v>
      </c>
      <c r="AR83" s="66">
        <f>IF(AL91&gt;=0,0,AO90)</f>
        <v>1.8184476001132321E-2</v>
      </c>
      <c r="AS83" s="61">
        <f>IF(AR82&lt;AR83,AR82,AR83)</f>
        <v>1.8184476001132321E-2</v>
      </c>
      <c r="AT83" s="61">
        <f>IF(AS83&lt;AS84,AS84,AS83)</f>
        <v>0.134933611590352</v>
      </c>
      <c r="AU83" s="67">
        <f>IF(AT82&lt;AT83,AT82,AT83)</f>
        <v>0.134933611590352</v>
      </c>
      <c r="AV83" s="81"/>
      <c r="AW83" s="59">
        <v>2</v>
      </c>
      <c r="AX83" s="61">
        <f t="shared" ref="AX83:AX91" si="42">AX71</f>
        <v>7.0982772982749135E-3</v>
      </c>
      <c r="AY83" s="61">
        <f>SUMPRODUCT(T70:T79,$AY$34:$AY$43)</f>
        <v>8.321509114849808E-2</v>
      </c>
      <c r="AZ83" s="68">
        <f>IF($AA$8,EXP((AX83/AL83)*(AU87-1)-LN(AU87-AL83)-AL82*(2*AY83/AL82-AX83/AL83)*LN((AU87+2.41421536*AL83)/(AU87-0.41421536*AL83))/(AL83*2.82842713)      ),1)</f>
        <v>6.5805122038315913</v>
      </c>
    </row>
    <row r="84" spans="16:52" x14ac:dyDescent="0.25">
      <c r="P84" s="78">
        <v>3</v>
      </c>
      <c r="Q84" s="60"/>
      <c r="R84" s="60"/>
      <c r="S84" s="60">
        <f>$Z$9*$BJ$36/AZ84</f>
        <v>4.9919113828266505E-2</v>
      </c>
      <c r="T84" s="61">
        <f>S84/S92</f>
        <v>4.993218215068073E-2</v>
      </c>
      <c r="U84" s="62"/>
      <c r="V84" s="62"/>
      <c r="W84" s="60"/>
      <c r="X84" s="63"/>
      <c r="Y84" s="61"/>
      <c r="Z84" s="86">
        <f>SQRT($W$36*VLOOKUP(Z81,$P$34:$W$43,8))*(1-$Q$22)*T72*VLOOKUP(Z81,P70:T79,5)</f>
        <v>6.3189333354676566E-5</v>
      </c>
      <c r="AA84" s="60">
        <f>SQRT($W$36*VLOOKUP(AA81,$P$34:$W$43,8))*(1-$R$22)*T72*VLOOKUP(AA81,P70:T79,5)</f>
        <v>6.1854937573215809E-4</v>
      </c>
      <c r="AB84" s="60">
        <f>SQRT($W$36*VLOOKUP(AB81,$P$34:$W$43,8))*(1-$S$22)*T72*VLOOKUP(AB81,P70:T79,5)</f>
        <v>2.889058191135177E-3</v>
      </c>
      <c r="AC84" s="60">
        <f>SQRT($W$36*VLOOKUP(AC81,$P$34:$W$43,8))*(1-$T$22)*T72*VLOOKUP(AC81,P70:T79,5)</f>
        <v>8.6290157748097531E-3</v>
      </c>
      <c r="AD84" s="60">
        <f>SQRT($W$36*VLOOKUP(AD81,$P$34:$W$43,8))*(1-$U$22)*T72*VLOOKUP(AD81,P70:T79,5)</f>
        <v>1.0377429058928397E-2</v>
      </c>
      <c r="AE84" s="60">
        <f>SQRT($W$36*VLOOKUP(AE81,$P$34:$W$43,8))*(1-$V$22)*T72*VLOOKUP(AE81,P70:T79,5)</f>
        <v>5.5004591761177918E-2</v>
      </c>
      <c r="AF84" s="60">
        <f>SQRT($W$36*VLOOKUP(AF81,$P$34:$W$43,8))*(1-$W$22)*T72*VLOOKUP(AF81,P70:T79,5)</f>
        <v>1.3702068314213849E-5</v>
      </c>
      <c r="AG84" s="60">
        <f>SQRT($W$36*VLOOKUP(AG81,$P$34:$W$43,8))*(1-$X$22)*T72*VLOOKUP(AG81,P70:T79,5)</f>
        <v>1.9424008027086454E-4</v>
      </c>
      <c r="AH84" s="60">
        <f>SQRT($W$36*VLOOKUP(AH81,$P$34:$W$43,8))*(1-$Y$22)*T72*VLOOKUP(AH81,P70:T79,5)</f>
        <v>6.9447217731517807E-4</v>
      </c>
      <c r="AI84" s="87">
        <f>SQRT($W$36*VLOOKUP(AI81,$P$34:$W$43,8))*(1-$Z$22)*T72*VLOOKUP(AI81,P70:T79,5)</f>
        <v>3.8640314788895115E-4</v>
      </c>
      <c r="AJ84" s="89">
        <f>$X$36*T72</f>
        <v>2.8152873999856843E-6</v>
      </c>
      <c r="AK84" s="82"/>
      <c r="AL84" s="65"/>
      <c r="AM84" s="61"/>
      <c r="AN84" s="66" t="s">
        <v>575</v>
      </c>
      <c r="AO84" s="66" t="e">
        <f>1/0</f>
        <v>#DIV/0!</v>
      </c>
      <c r="AP84" s="61"/>
      <c r="AQ84" s="65" t="s">
        <v>575</v>
      </c>
      <c r="AR84" s="66">
        <f>IF(AL91&gt;=0,0,AO91)</f>
        <v>0.134933611590352</v>
      </c>
      <c r="AS84" s="61">
        <f>AR84</f>
        <v>0.134933611590352</v>
      </c>
      <c r="AT84" s="61">
        <f>IF(AS83&lt;AS84,AS83,AS84)</f>
        <v>1.8184476001132321E-2</v>
      </c>
      <c r="AU84" s="67">
        <f>AT84</f>
        <v>1.8184476001132321E-2</v>
      </c>
      <c r="AV84" s="81"/>
      <c r="AW84" s="59">
        <v>3</v>
      </c>
      <c r="AX84" s="61">
        <f t="shared" si="42"/>
        <v>9.8874397632026413E-3</v>
      </c>
      <c r="AY84" s="61">
        <f>SUMPRODUCT(T70:T79,$AZ$34:$AZ$43)</f>
        <v>0.11364545460544817</v>
      </c>
      <c r="AZ84" s="68">
        <f>IF($AA$9,EXP((AX84/AL83)*(AU87-1)-LN(AU87-AL83)-AL82*(2*AY84/AL82-AX84/AL83)*LN((AU87+2.41421536*AL83)/(AU87-0.41421536*AL83))/(AL83*2.82842713)      ),1)</f>
        <v>1.8647429490467962</v>
      </c>
    </row>
    <row r="85" spans="16:52" x14ac:dyDescent="0.25">
      <c r="P85" s="78">
        <v>4</v>
      </c>
      <c r="Q85" s="60"/>
      <c r="R85" s="60"/>
      <c r="S85" s="60">
        <f>$Z$10*$BJ$37/AZ85</f>
        <v>0.11786049697929998</v>
      </c>
      <c r="T85" s="61">
        <f>S85/S92</f>
        <v>0.11789135167314982</v>
      </c>
      <c r="U85" s="62"/>
      <c r="V85" s="62"/>
      <c r="W85" s="60"/>
      <c r="X85" s="63"/>
      <c r="Y85" s="61"/>
      <c r="Z85" s="86">
        <f>SQRT($W$37*VLOOKUP(Z81,$P$34:$W$43,8))*(1-$Q$23)*T73*VLOOKUP(Z81,P70:T79,5)</f>
        <v>1.8949270792827021E-4</v>
      </c>
      <c r="AA85" s="60">
        <f>SQRT($W$37*VLOOKUP(AA81,$P$34:$W$43,8))*(1-$R$23)*T73*VLOOKUP(AA81,P70:T79,5)</f>
        <v>1.677495274706697E-3</v>
      </c>
      <c r="AB85" s="60">
        <f>SQRT($W$37*VLOOKUP(AB81,$P$34:$W$43,8))*(1-$S$23)*T73*VLOOKUP(AB81,P70:T79,5)</f>
        <v>8.6290157748097531E-3</v>
      </c>
      <c r="AC85" s="60">
        <f>SQRT($W$37*VLOOKUP(AC81,$P$34:$W$43,8))*(1-$T$23)*T73*VLOOKUP(AC81,P70:T79,5)</f>
        <v>2.5944022952690216E-2</v>
      </c>
      <c r="AD85" s="60">
        <f>SQRT($W$37*VLOOKUP(AD81,$P$34:$W$43,8))*(1-$U$23)*T73*VLOOKUP(AD81,P70:T79,5)</f>
        <v>3.0869501582413361E-2</v>
      </c>
      <c r="AE85" s="60">
        <f>SQRT($W$37*VLOOKUP(AE81,$P$34:$W$43,8))*(1-$V$23)*T73*VLOOKUP(AE81,P70:T79,5)</f>
        <v>0.15682082139121031</v>
      </c>
      <c r="AF85" s="60">
        <f>SQRT($W$37*VLOOKUP(AF81,$P$34:$W$43,8))*(1-$W$23)*T73*VLOOKUP(AF81,P70:T79,5)</f>
        <v>4.1294129467969523E-5</v>
      </c>
      <c r="AG85" s="60">
        <f>SQRT($W$37*VLOOKUP(AG81,$P$34:$W$43,8))*(1-$X$23)*T73*VLOOKUP(AG81,P70:T79,5)</f>
        <v>5.7596173900751864E-4</v>
      </c>
      <c r="AH85" s="60">
        <f>SQRT($W$37*VLOOKUP(AH81,$P$34:$W$43,8))*(1-$Y$23)*T73*VLOOKUP(AH81,P70:T79,5)</f>
        <v>2.2814202842422683E-3</v>
      </c>
      <c r="AI85" s="87">
        <f>SQRT($W$37*VLOOKUP(AI81,$P$34:$W$43,8))*(1-$Z$23)*T73*VLOOKUP(AI81,P70:T79,5)</f>
        <v>1.0511661071070494E-3</v>
      </c>
      <c r="AJ85" s="89">
        <f>$X$37*T73</f>
        <v>8.5468217101982746E-6</v>
      </c>
      <c r="AK85" s="59" t="s">
        <v>570</v>
      </c>
      <c r="AL85" s="60">
        <f>AL83-1</f>
        <v>-0.98585971078399526</v>
      </c>
      <c r="AM85" s="61"/>
      <c r="AN85" s="66"/>
      <c r="AO85" s="61"/>
      <c r="AP85" s="61"/>
      <c r="AQ85" s="50"/>
      <c r="AR85" s="65"/>
      <c r="AS85" s="65"/>
      <c r="AT85" s="65"/>
      <c r="AU85" s="65"/>
      <c r="AV85" s="81"/>
      <c r="AW85" s="59">
        <v>4</v>
      </c>
      <c r="AX85" s="61">
        <f t="shared" si="42"/>
        <v>1.2702609722620996E-2</v>
      </c>
      <c r="AY85" s="61">
        <f>SUMPRODUCT(T70:T79,$BA$34:$BA$43)</f>
        <v>0.13907575012781095</v>
      </c>
      <c r="AZ85" s="68">
        <f>IF($AA$10,EXP((AX85/AL83)*(AU87-1)-LN(AU87-AL83)-AL82*(2*AY85/AL82-AX85/AL83)*LN((AU87+2.41421536*AL83)/(AU87-0.41421536*AL83))/(AL83*2.82842713)      ),1)</f>
        <v>0.76516773090226231</v>
      </c>
    </row>
    <row r="86" spans="16:52" x14ac:dyDescent="0.25">
      <c r="P86" s="78">
        <v>5</v>
      </c>
      <c r="Q86" s="60"/>
      <c r="R86" s="60"/>
      <c r="S86" s="60">
        <f>$Z$11*$BJ$38/AZ86</f>
        <v>0.14523368589222474</v>
      </c>
      <c r="T86" s="61">
        <f>S86/S92</f>
        <v>0.14527170661188685</v>
      </c>
      <c r="U86" s="62"/>
      <c r="V86" s="62"/>
      <c r="W86" s="60"/>
      <c r="X86" s="63"/>
      <c r="Y86" s="61"/>
      <c r="Z86" s="86">
        <f>SQRT($W$38*VLOOKUP(Z81,$P$34:$W$43,8))*(1-$Q$24)*T74*VLOOKUP(Z81,P70:T79,5)</f>
        <v>2.2256827695375333E-4</v>
      </c>
      <c r="AA86" s="60">
        <f>SQRT($W$38*VLOOKUP(AA81,$P$34:$W$43,8))*(1-$R$24)*T74*VLOOKUP(AA81,P70:T79,5)</f>
        <v>2.221833743028697E-3</v>
      </c>
      <c r="AB86" s="60">
        <f>SQRT($W$38*VLOOKUP(AB81,$P$34:$W$43,8))*(1-$S$24)*T74*VLOOKUP(AB81,P70:T79,5)</f>
        <v>1.0377429058928396E-2</v>
      </c>
      <c r="AC86" s="60">
        <f>SQRT($W$38*VLOOKUP(AC81,$P$34:$W$43,8))*(1-$T$24)*T74*VLOOKUP(AC81,P70:T79,5)</f>
        <v>3.0869501582413358E-2</v>
      </c>
      <c r="AD86" s="60">
        <f>SQRT($W$38*VLOOKUP(AD81,$P$34:$W$43,8))*(1-$U$24)*T74*VLOOKUP(AD81,P70:T79,5)</f>
        <v>3.6700716999105383E-2</v>
      </c>
      <c r="AE86" s="60">
        <f>SQRT($W$38*VLOOKUP(AE81,$P$34:$W$43,8))*(1-$V$24)*T74*VLOOKUP(AE81,P70:T79,5)</f>
        <v>0.20142406301741089</v>
      </c>
      <c r="AF86" s="60">
        <f>SQRT($W$38*VLOOKUP(AF81,$P$34:$W$43,8))*(1-$W$24)*T74*VLOOKUP(AF81,P70:T79,5)</f>
        <v>4.787031353533287E-5</v>
      </c>
      <c r="AG86" s="60">
        <f>SQRT($W$38*VLOOKUP(AG81,$P$34:$W$43,8))*(1-$X$24)*T74*VLOOKUP(AG81,P70:T79,5)</f>
        <v>6.9554642762535593E-4</v>
      </c>
      <c r="AH86" s="60">
        <f>SQRT($W$38*VLOOKUP(AH81,$P$34:$W$43,8))*(1-$Y$24)*T74*VLOOKUP(AH81,P70:T79,5)</f>
        <v>2.5848449074870558E-3</v>
      </c>
      <c r="AI86" s="87">
        <f>SQRT($W$38*VLOOKUP(AI81,$P$34:$W$43,8))*(1-$Z$24)*T74*VLOOKUP(AI81,P70:T79,5)</f>
        <v>1.3772087887268995E-3</v>
      </c>
      <c r="AJ86" s="89">
        <f>$X$38*T74</f>
        <v>1.0518158590382344E-5</v>
      </c>
      <c r="AK86" s="59" t="s">
        <v>571</v>
      </c>
      <c r="AL86" s="60">
        <f>AL82-3*AL83*AL83-2*AL83</f>
        <v>0.12996150182277677</v>
      </c>
      <c r="AM86" s="61" t="s">
        <v>584</v>
      </c>
      <c r="AN86" s="66" t="s">
        <v>585</v>
      </c>
      <c r="AO86" s="61">
        <f>AL89^2/AL90^3</f>
        <v>0.84924242559826457</v>
      </c>
      <c r="AP86" s="61"/>
      <c r="AQ86" s="50"/>
      <c r="AR86" s="65"/>
      <c r="AS86" s="65"/>
      <c r="AT86" s="65"/>
      <c r="AU86" s="65"/>
      <c r="AV86" s="81"/>
      <c r="AW86" s="59">
        <v>5</v>
      </c>
      <c r="AX86" s="61">
        <f t="shared" si="42"/>
        <v>1.2699746755942376E-2</v>
      </c>
      <c r="AY86" s="61">
        <f>SUMPRODUCT(T70:T79,$BB$34:$BB$43)</f>
        <v>0.14193458067533488</v>
      </c>
      <c r="AZ86" s="68">
        <f>IF($AA$11,EXP((AX86/AL83)*(AU87-1)-LN(AU87-AL83)-AL82*(2*AY86/AL82-AX86/AL83)*LN((AU87+2.41421536*AL83)/(AU87-0.41421536*AL83))/(AL83*2.82842713)      ),1)</f>
        <v>0.62170653897577599</v>
      </c>
    </row>
    <row r="87" spans="16:52" x14ac:dyDescent="0.25">
      <c r="P87" s="78">
        <v>6</v>
      </c>
      <c r="Q87" s="60"/>
      <c r="R87" s="60"/>
      <c r="S87" s="60">
        <f>$Z$12*$BJ$39/AZ87</f>
        <v>0.63274144247330999</v>
      </c>
      <c r="T87" s="61">
        <f>S87/S92</f>
        <v>0.63290708782517924</v>
      </c>
      <c r="U87" s="62"/>
      <c r="V87" s="62"/>
      <c r="W87" s="60"/>
      <c r="X87" s="63"/>
      <c r="Y87" s="61"/>
      <c r="Z87" s="86">
        <f>SQRT($W$39*VLOOKUP(Z81,$P$34:$W$43,8))*(1-$Q$25)*T75*VLOOKUP(Z81,P70:T79,5)</f>
        <v>1.2247779393999719E-3</v>
      </c>
      <c r="AA87" s="60">
        <f>SQRT($W$39*VLOOKUP(AA81,$P$34:$W$43,8))*(1-$R$25)*T75*VLOOKUP(AA81,P70:T79,5)</f>
        <v>1.2018423831518651E-2</v>
      </c>
      <c r="AB87" s="60">
        <f>SQRT($W$39*VLOOKUP(AB81,$P$34:$W$43,8))*(1-$S$25)*T75*VLOOKUP(AB81,P70:T79,5)</f>
        <v>5.5004591761177918E-2</v>
      </c>
      <c r="AC87" s="60">
        <f>SQRT($W$39*VLOOKUP(AC81,$P$34:$W$43,8))*(1-$T$25)*T75*VLOOKUP(AC81,P70:T79,5)</f>
        <v>0.15682082139121031</v>
      </c>
      <c r="AD87" s="60">
        <f>SQRT($W$39*VLOOKUP(AD81,$P$34:$W$43,8))*(1-$U$25)*T75*VLOOKUP(AD81,P70:T79,5)</f>
        <v>0.20142406301741089</v>
      </c>
      <c r="AE87" s="60">
        <f>SQRT($W$39*VLOOKUP(AE81,$P$34:$W$43,8))*(1-$V$25)*T75*VLOOKUP(AE81,P70:T79,5)</f>
        <v>1.1054730392169421</v>
      </c>
      <c r="AF87" s="60">
        <f>SQRT($W$39*VLOOKUP(AF81,$P$34:$W$43,8))*(1-$W$25)*T75*VLOOKUP(AF81,P70:T79,5)</f>
        <v>2.900621755741068E-4</v>
      </c>
      <c r="AG87" s="60">
        <f>SQRT($W$39*VLOOKUP(AG81,$P$34:$W$43,8))*(1-$X$25)*T75*VLOOKUP(AG81,P70:T79,5)</f>
        <v>3.8078149264570882E-3</v>
      </c>
      <c r="AH87" s="60">
        <f>SQRT($W$39*VLOOKUP(AH81,$P$34:$W$43,8))*(1-$Y$25)*T75*VLOOKUP(AH81,P70:T79,5)</f>
        <v>1.3954051039147378E-2</v>
      </c>
      <c r="AI87" s="87">
        <f>SQRT($W$39*VLOOKUP(AI81,$P$34:$W$43,8))*(1-$Z$25)*T75*VLOOKUP(AI81,P70:T79,5)</f>
        <v>7.5585169045994695E-3</v>
      </c>
      <c r="AJ87" s="89">
        <f>$X$39*T75</f>
        <v>5.6953708725643333E-5</v>
      </c>
      <c r="AK87" s="59" t="s">
        <v>572</v>
      </c>
      <c r="AL87" s="60">
        <f>-1*AL82*AL83+AL83^2+AL83^3</f>
        <v>-2.0432956406821433E-3</v>
      </c>
      <c r="AM87" s="61"/>
      <c r="AN87" s="66" t="s">
        <v>586</v>
      </c>
      <c r="AO87" s="61">
        <f>SQRT(1-AO86)/SQRT(AO86)*AL89/ABS(AL89)</f>
        <v>0.42133130608217051</v>
      </c>
      <c r="AP87" s="61"/>
      <c r="AQ87" s="50"/>
      <c r="AR87" s="65"/>
      <c r="AS87" s="65"/>
      <c r="AT87" s="65" t="s">
        <v>579</v>
      </c>
      <c r="AU87" s="61">
        <f>IF(AL91&gt;=0,AU82,AU84)</f>
        <v>1.8184476001132321E-2</v>
      </c>
      <c r="AV87" s="81"/>
      <c r="AW87" s="59">
        <v>6</v>
      </c>
      <c r="AX87" s="61">
        <f t="shared" si="42"/>
        <v>1.5798462423996604E-2</v>
      </c>
      <c r="AY87" s="61">
        <f>SUMPRODUCT(T70:T79,$BC$34:$BC$43)</f>
        <v>0.17726281202789138</v>
      </c>
      <c r="AZ87" s="68">
        <f>IF($AA$12,EXP((AX87/AL83)*(AU87-1)-LN(AU87-AL83)-AL82*(2*AY87/AL82-AX87/AL83)*LN((AU87+2.41421536*AL83)/(AU87-0.41421536*AL83))/(AL83*2.82842713)      ),1)</f>
        <v>0.13722298701920249</v>
      </c>
    </row>
    <row r="88" spans="16:52" x14ac:dyDescent="0.25">
      <c r="P88" s="78">
        <v>7</v>
      </c>
      <c r="Q88" s="60"/>
      <c r="R88" s="60"/>
      <c r="S88" s="60">
        <f>$Z$13*$BJ$40/AZ88</f>
        <v>9.374105855962481E-4</v>
      </c>
      <c r="T88" s="61">
        <f>S88/S92</f>
        <v>9.3765599026847889E-4</v>
      </c>
      <c r="U88" s="62"/>
      <c r="V88" s="62"/>
      <c r="W88" s="60"/>
      <c r="X88" s="63"/>
      <c r="Y88" s="61"/>
      <c r="Z88" s="86">
        <f>SQRT($W$40*VLOOKUP(Z81,$P$34:$W$43,8))*(1-$Q$26)*T76*VLOOKUP(Z81,P70:T79,5)</f>
        <v>3.2192114047220855E-7</v>
      </c>
      <c r="AA88" s="60">
        <f>SQRT($W$40*VLOOKUP(AA81,$P$34:$W$43,8))*(1-$R$26)*T76*VLOOKUP(AA81,P70:T79,5)</f>
        <v>3.0450426372364671E-6</v>
      </c>
      <c r="AB88" s="60">
        <f>SQRT($W$40*VLOOKUP(AB81,$P$34:$W$43,8))*(1-$S$26)*T76*VLOOKUP(AB81,P70:T79,5)</f>
        <v>1.3702068314213848E-5</v>
      </c>
      <c r="AC88" s="60">
        <f>SQRT($W$40*VLOOKUP(AC81,$P$34:$W$43,8))*(1-$T$26)*T76*VLOOKUP(AC81,P70:T79,5)</f>
        <v>4.1294129467969523E-5</v>
      </c>
      <c r="AD88" s="60">
        <f>SQRT($W$40*VLOOKUP(AD81,$P$34:$W$43,8))*(1-$U$26)*T76*VLOOKUP(AD81,P70:T79,5)</f>
        <v>4.787031353533287E-5</v>
      </c>
      <c r="AE88" s="60">
        <f>SQRT($W$40*VLOOKUP(AE81,$P$34:$W$43,8))*(1-$V$26)*T76*VLOOKUP(AE81,P70:T79,5)</f>
        <v>2.9006217557410685E-4</v>
      </c>
      <c r="AF88" s="60">
        <f>SQRT($W$40*VLOOKUP(AF81,$P$34:$W$43,8))*(1-$W$26)*T76*VLOOKUP(AF81,P70:T79,5)</f>
        <v>7.7653968563014732E-8</v>
      </c>
      <c r="AG88" s="60">
        <f>SQRT($W$40*VLOOKUP(AG81,$P$34:$W$43,8))*(1-$X$26)*T76*VLOOKUP(AG81,P70:T79,5)</f>
        <v>1.1692542536477889E-6</v>
      </c>
      <c r="AH88" s="60">
        <f>SQRT($W$40*VLOOKUP(AH81,$P$34:$W$43,8))*(1-$Y$26)*T76*VLOOKUP(AH81,P70:T79,5)</f>
        <v>3.2495751265274677E-6</v>
      </c>
      <c r="AI88" s="87">
        <f>SQRT($W$40*VLOOKUP(AI81,$P$34:$W$43,8))*(1-$Z$26)*T76*VLOOKUP(AI81,P70:T79,5)</f>
        <v>1.8318105513200438E-6</v>
      </c>
      <c r="AJ88" s="89">
        <f>$X$40*T76</f>
        <v>2.255529834409094E-8</v>
      </c>
      <c r="AK88" s="82"/>
      <c r="AL88" s="65"/>
      <c r="AM88" s="61"/>
      <c r="AN88" s="66" t="s">
        <v>587</v>
      </c>
      <c r="AO88" s="61">
        <f>IF(ATAN(AO87)&lt;0,ATAN(AO87)+PI(),ATAN(AO87))</f>
        <v>0.39875913147376946</v>
      </c>
      <c r="AP88" s="61"/>
      <c r="AQ88" s="50"/>
      <c r="AR88" s="65"/>
      <c r="AS88" s="65"/>
      <c r="AT88" s="65"/>
      <c r="AU88" s="65"/>
      <c r="AV88" s="81"/>
      <c r="AW88" s="59">
        <v>7</v>
      </c>
      <c r="AX88" s="61">
        <f t="shared" si="42"/>
        <v>4.2203212895286406E-3</v>
      </c>
      <c r="AY88" s="61">
        <f>SUMPRODUCT(T70:T79,$BD$34:$BD$43)</f>
        <v>3.0908082936241407E-2</v>
      </c>
      <c r="AZ88" s="68">
        <f>IF($AA$13,EXP((AX88/AL83)*(AU87-1)-LN(AU87-AL83)-AL82*(2*AY88/AL82-AX88/AL83)*LN((AU87+2.41421536*AL83)/(AU87-0.41421536*AL83))/(AL83*2.82842713)      ),1)</f>
        <v>109.5811297615401</v>
      </c>
    </row>
    <row r="89" spans="16:52" x14ac:dyDescent="0.25">
      <c r="P89" s="78">
        <v>8</v>
      </c>
      <c r="Q89" s="60"/>
      <c r="R89" s="60"/>
      <c r="S89" s="60">
        <f>$Z$14*$BJ$41/AZ89</f>
        <v>6.4645222525341259E-3</v>
      </c>
      <c r="T89" s="61">
        <f>S89/S92</f>
        <v>6.4662145995044804E-3</v>
      </c>
      <c r="U89" s="62"/>
      <c r="V89" s="62"/>
      <c r="W89" s="60"/>
      <c r="X89" s="63"/>
      <c r="Y89" s="61"/>
      <c r="Z89" s="86">
        <f>SQRT($W$41*VLOOKUP(Z81,$P$34:$W$43,8))*(1-$Q$27)*T77*VLOOKUP(Z81,P70:T79,5)</f>
        <v>4.4671297546745018E-6</v>
      </c>
      <c r="AA89" s="60">
        <f>SQRT($W$41*VLOOKUP(AA81,$P$34:$W$43,8))*(1-$R$27)*T77*VLOOKUP(AA81,P70:T79,5)</f>
        <v>4.1247728650927234E-5</v>
      </c>
      <c r="AB89" s="60">
        <f>SQRT($W$41*VLOOKUP(AB81,$P$34:$W$43,8))*(1-$S$27)*T77*VLOOKUP(AB81,P70:T79,5)</f>
        <v>1.9424008027086454E-4</v>
      </c>
      <c r="AC89" s="60">
        <f>SQRT($W$41*VLOOKUP(AC81,$P$34:$W$43,8))*(1-$T$27)*T77*VLOOKUP(AC81,P70:T79,5)</f>
        <v>5.7596173900751875E-4</v>
      </c>
      <c r="AD89" s="60">
        <f>SQRT($W$41*VLOOKUP(AD81,$P$34:$W$43,8))*(1-$U$27)*T77*VLOOKUP(AD81,P70:T79,5)</f>
        <v>6.9554642762535593E-4</v>
      </c>
      <c r="AE89" s="60">
        <f>SQRT($W$41*VLOOKUP(AE81,$P$34:$W$43,8))*(1-$V$27)*T77*VLOOKUP(AE81,P70:T79,5)</f>
        <v>3.8078149264570882E-3</v>
      </c>
      <c r="AF89" s="60">
        <f>SQRT($W$41*VLOOKUP(AF81,$P$34:$W$43,8))*(1-$W$27)*T77*VLOOKUP(AF81,P70:T79,5)</f>
        <v>1.1692542536477889E-6</v>
      </c>
      <c r="AG89" s="60">
        <f>SQRT($W$41*VLOOKUP(AG81,$P$34:$W$43,8))*(1-$X$27)*T77*VLOOKUP(AG81,P70:T79,5)</f>
        <v>1.7022069352055078E-5</v>
      </c>
      <c r="AH89" s="60">
        <f>SQRT($W$41*VLOOKUP(AH81,$P$34:$W$43,8))*(1-$Y$27)*T77*VLOOKUP(AH81,P70:T79,5)</f>
        <v>5.2745831809899881E-5</v>
      </c>
      <c r="AI89" s="87">
        <f>SQRT($W$41*VLOOKUP(AI81,$P$34:$W$43,8))*(1-$Z$27)*T77*VLOOKUP(AI81,P70:T79,5)</f>
        <v>2.8022609410419843E-5</v>
      </c>
      <c r="AJ89" s="89">
        <f>$X$41*T77</f>
        <v>1.7254001016900546E-7</v>
      </c>
      <c r="AK89" s="59" t="s">
        <v>582</v>
      </c>
      <c r="AL89" s="61">
        <f>AL85*AL86/6-AL87/2-AL85^3/27</f>
        <v>1.5155685215513075E-2</v>
      </c>
      <c r="AM89" s="61"/>
      <c r="AN89" s="66" t="s">
        <v>573</v>
      </c>
      <c r="AO89" s="61">
        <f>2*SQRT(AL90)*COS(AO88/3)-AL85/3</f>
        <v>0.83274162319251066</v>
      </c>
      <c r="AP89" s="69">
        <f>AO89^3+AL85*AO89^2+AL86*AO89+AL87</f>
        <v>3.1225022567582528E-17</v>
      </c>
      <c r="AQ89" s="50"/>
      <c r="AR89" s="65"/>
      <c r="AS89" s="65"/>
      <c r="AT89" s="65"/>
      <c r="AU89" s="65"/>
      <c r="AV89" s="81"/>
      <c r="AW89" s="59">
        <v>8</v>
      </c>
      <c r="AX89" s="61">
        <f t="shared" si="42"/>
        <v>4.6812172555771754E-3</v>
      </c>
      <c r="AY89" s="61">
        <f>SUMPRODUCT(T70:T79,$BE$34:$BE$43)</f>
        <v>6.031183890296149E-2</v>
      </c>
      <c r="AZ89" s="68">
        <f>IF($AA$14,EXP((AX89/AL83)*(AU87-1)-LN(AU87-AL83)-AL82*(2*AY89/AL82-AX89/AL83)*LN((AU87+2.41421536*AL83)/(AU87-0.41421536*AL83))/(AL83*2.82842713)      ),1)</f>
        <v>15.274997279165882</v>
      </c>
    </row>
    <row r="90" spans="16:52" x14ac:dyDescent="0.25">
      <c r="P90" s="78">
        <v>9</v>
      </c>
      <c r="Q90" s="60"/>
      <c r="R90" s="60"/>
      <c r="S90" s="60">
        <f>$Z$15*$BJ$42/AZ90</f>
        <v>1.9025502769145844E-2</v>
      </c>
      <c r="T90" s="61">
        <f>S90/S92</f>
        <v>1.9030483454603026E-2</v>
      </c>
      <c r="U90" s="62"/>
      <c r="V90" s="62" t="s">
        <v>592</v>
      </c>
      <c r="W90" s="60"/>
      <c r="X90" s="63"/>
      <c r="Y90" s="61"/>
      <c r="Z90" s="86">
        <f>SQRT($W$42*VLOOKUP(Z81,$P$34:$W$43,8))*(1-$Q$28)*T78*VLOOKUP(Z81,P70:T79,5)</f>
        <v>1.5469305852273836E-5</v>
      </c>
      <c r="AA90" s="60">
        <f>SQRT($W$42*VLOOKUP(AA81,$P$34:$W$43,8))*(1-$R$28)*T78*VLOOKUP(AA81,P70:T79,5)</f>
        <v>1.4958501352573371E-4</v>
      </c>
      <c r="AB90" s="60">
        <f>SQRT($W$42*VLOOKUP(AB81,$P$34:$W$43,8))*(1-$S$28)*T78*VLOOKUP(AB81,P70:T79,5)</f>
        <v>6.9447217731517818E-4</v>
      </c>
      <c r="AC90" s="60">
        <f>SQRT($W$42*VLOOKUP(AC81,$P$34:$W$43,8))*(1-$T$28)*T78*VLOOKUP(AC81,P70:T79,5)</f>
        <v>2.2814202842422683E-3</v>
      </c>
      <c r="AD90" s="60">
        <f>SQRT($W$42*VLOOKUP(AD81,$P$34:$W$43,8))*(1-$U$28)*T78*VLOOKUP(AD81,P70:T79,5)</f>
        <v>2.5848449074870558E-3</v>
      </c>
      <c r="AE90" s="60">
        <f>SQRT($W$42*VLOOKUP(AE81,$P$34:$W$43,8))*(1-$V$28)*T78*VLOOKUP(AE81,P70:T79,5)</f>
        <v>1.3954051039147377E-2</v>
      </c>
      <c r="AF90" s="60">
        <f>SQRT($W$42*VLOOKUP(AF81,$P$34:$W$43,8))*(1-$W$28)*T78*VLOOKUP(AF81,P70:T79,5)</f>
        <v>3.2495751265274677E-6</v>
      </c>
      <c r="AG90" s="60">
        <f>SQRT($W$42*VLOOKUP(AG81,$P$34:$W$43,8))*(1-$X$28)*T78*VLOOKUP(AG81,P70:T79,5)</f>
        <v>5.2745831809899881E-5</v>
      </c>
      <c r="AH90" s="60">
        <f>SQRT($W$42*VLOOKUP(AH81,$P$34:$W$43,8))*(1-$Y$28)*T78*VLOOKUP(AH81,P70:T79,5)</f>
        <v>2.0061956169416516E-4</v>
      </c>
      <c r="AI90" s="87">
        <f>SQRT($W$42*VLOOKUP(AI81,$P$34:$W$43,8))*(1-$Z$28)*T78*VLOOKUP(AI81,P70:T79,5)</f>
        <v>1.018237646200127E-4</v>
      </c>
      <c r="AJ90" s="89">
        <f>$X$42*T78</f>
        <v>5.1435668602303845E-7</v>
      </c>
      <c r="AK90" s="59" t="s">
        <v>558</v>
      </c>
      <c r="AL90" s="61">
        <f>AL85^2/9-AL86/3</f>
        <v>6.4670540430974727E-2</v>
      </c>
      <c r="AM90" s="61"/>
      <c r="AN90" s="66" t="s">
        <v>574</v>
      </c>
      <c r="AO90" s="61">
        <f>2*SQRT(AL90)*COS((AO88+2*PI())/3)-AL85/3</f>
        <v>1.8184476001132321E-2</v>
      </c>
      <c r="AP90" s="69">
        <f>AO90^3+AO90^2*AL85+AO90*AL86+AL87</f>
        <v>-3.4694469519536142E-18</v>
      </c>
      <c r="AQ90" s="50"/>
      <c r="AR90" s="65"/>
      <c r="AS90" s="50"/>
      <c r="AT90" s="65"/>
      <c r="AU90" s="65"/>
      <c r="AV90" s="81"/>
      <c r="AW90" s="59">
        <v>9</v>
      </c>
      <c r="AX90" s="61">
        <f t="shared" si="42"/>
        <v>4.7402802327537697E-3</v>
      </c>
      <c r="AY90" s="61">
        <f>SUMPRODUCT(T70:T79,$BF$34:$BF$43)</f>
        <v>7.5766221720317481E-2</v>
      </c>
      <c r="AZ90" s="68">
        <f>IF($AA$15,EXP((AX90/AL83)*(AU87-1)-LN(AU87-AL83)-AL82*(2*AY90/AL82-AX90/AL83)*LN((AU87+2.41421536*AL83)/(AU87-0.41421536*AL83))/(AL83*2.82842713)      ),1)</f>
        <v>5.098308202644227</v>
      </c>
    </row>
    <row r="91" spans="16:52" x14ac:dyDescent="0.25">
      <c r="P91" s="78">
        <v>10</v>
      </c>
      <c r="Q91" s="60"/>
      <c r="R91" s="60"/>
      <c r="S91" s="60">
        <f>$Z$16*$BJ$43/AZ91</f>
        <v>1.0256659600088475E-2</v>
      </c>
      <c r="T91" s="61">
        <f>S91/S92</f>
        <v>1.0259344690513117E-2</v>
      </c>
      <c r="U91" s="62"/>
      <c r="V91" s="96">
        <f>ABS(S80-S92)</f>
        <v>1.4297518700079337E-6</v>
      </c>
      <c r="W91" s="60"/>
      <c r="X91" s="63"/>
      <c r="Y91" s="61"/>
      <c r="Z91" s="86">
        <f>SQRT($W$43*VLOOKUP(Z81,$P$34:$W$43,8))*(1-$Q$29)*T79*VLOOKUP(Z81,P70:T79,5)</f>
        <v>8.3871045156537876E-6</v>
      </c>
      <c r="AA91" s="60">
        <f>SQRT($W$43*VLOOKUP(AA81,$P$34:$W$43,8))*(1-$R$29)*T79*VLOOKUP(AA81,P70:T79,5)</f>
        <v>8.2083185501107374E-5</v>
      </c>
      <c r="AB91" s="60">
        <f>SQRT($W$43*VLOOKUP(AB81,$P$34:$W$43,8))*(1-$S$29)*T79*VLOOKUP(AB81,P70:T79,5)</f>
        <v>3.8640314788895115E-4</v>
      </c>
      <c r="AC91" s="60">
        <f>SQRT($W$43*VLOOKUP(AC81,$P$34:$W$43,8))*(1-$T$29)*T79*VLOOKUP(AC81,P70:T79,5)</f>
        <v>1.0511661071070494E-3</v>
      </c>
      <c r="AD91" s="60">
        <f>SQRT($W$43*VLOOKUP(AD81,$P$34:$W$43,8))*(1-$U$29)*T79*VLOOKUP(AD81,P70:T79,5)</f>
        <v>1.3772087887268995E-3</v>
      </c>
      <c r="AE91" s="60">
        <f>SQRT($W$43*VLOOKUP(AE81,$P$34:$W$43,8))*(1-$V$29)*T79*VLOOKUP(AE81,P70:T79,5)</f>
        <v>7.5585169045994695E-3</v>
      </c>
      <c r="AF91" s="60">
        <f>SQRT($W$43*VLOOKUP(AF81,$P$34:$W$43,8))*(1-$W$29)*T79*VLOOKUP(AF81,P70:T79,5)</f>
        <v>1.8318105513200438E-6</v>
      </c>
      <c r="AG91" s="60">
        <f>SQRT($W$43*VLOOKUP(AG81,$P$34:$W$43,8))*(1-$X$29)*T79*VLOOKUP(AG81,P70:T79,5)</f>
        <v>2.8022609410419843E-5</v>
      </c>
      <c r="AH91" s="60">
        <f>SQRT($W$43*VLOOKUP(AH81,$P$34:$W$43,8))*(1-$Y$29)*T79*VLOOKUP(AH81,P70:T79,5)</f>
        <v>1.0182376462001271E-4</v>
      </c>
      <c r="AI91" s="87">
        <f>SQRT($W$43*VLOOKUP(AI81,$P$34:$W$43,8))*(1-$Z$29)*T79*VLOOKUP(AI81,P70:T79,5)</f>
        <v>5.168029953727736E-5</v>
      </c>
      <c r="AJ91" s="89">
        <f>$X$43*T79</f>
        <v>3.7211622975627512E-7</v>
      </c>
      <c r="AK91" s="59" t="s">
        <v>72</v>
      </c>
      <c r="AL91" s="63">
        <f>AL89^2-AL90^3</f>
        <v>-4.0775435853639179E-5</v>
      </c>
      <c r="AM91" s="61"/>
      <c r="AN91" s="66" t="s">
        <v>575</v>
      </c>
      <c r="AO91" s="61">
        <f>2*SQRT(AL90)*COS((AO88+4*PI())/3)-AL85/3</f>
        <v>0.134933611590352</v>
      </c>
      <c r="AP91" s="69">
        <f>AO91^3+AO91^2*AL85+AL86*AO91+AL87</f>
        <v>1.9081958235744878E-17</v>
      </c>
      <c r="AQ91" s="50"/>
      <c r="AR91" s="65"/>
      <c r="AS91" s="50"/>
      <c r="AT91" s="65"/>
      <c r="AU91" s="65"/>
      <c r="AV91" s="81"/>
      <c r="AW91" s="59">
        <v>10</v>
      </c>
      <c r="AX91" s="61">
        <f t="shared" si="42"/>
        <v>6.3655989068255427E-3</v>
      </c>
      <c r="AY91" s="61">
        <f>SUMPRODUCT(T70:T79,$BG$34:$BG$43)</f>
        <v>7.4725441548767577E-2</v>
      </c>
      <c r="AZ91" s="68">
        <f>IF($AA$16,EXP((AX91/AL83)*(AU87-1)-LN(AU87-AL83)-AL82*(2*AY91/AL82-AX91/AL83)*LN((AU87+2.41421536*AL83)/(AU87-0.41421536*AL83))/(AL83*2.82842713)      ),1)</f>
        <v>9.4992446054113309</v>
      </c>
    </row>
    <row r="92" spans="16:52" x14ac:dyDescent="0.25">
      <c r="P92" s="79"/>
      <c r="Q92" s="71"/>
      <c r="R92" s="71"/>
      <c r="S92" s="94">
        <f>SUM(S82:S91)</f>
        <v>0.99973827856401731</v>
      </c>
      <c r="T92" s="72">
        <f>SUM(T82:T91)</f>
        <v>1</v>
      </c>
      <c r="U92" s="73"/>
      <c r="V92" s="73"/>
      <c r="W92" s="73"/>
      <c r="X92" s="73"/>
      <c r="Y92" s="73"/>
      <c r="Z92" s="70"/>
      <c r="AA92" s="73"/>
      <c r="AB92" s="73"/>
      <c r="AC92" s="73"/>
      <c r="AD92" s="73"/>
      <c r="AE92" s="73"/>
      <c r="AF92" s="73"/>
      <c r="AG92" s="73"/>
      <c r="AH92" s="73"/>
      <c r="AI92" s="88">
        <f>SUM(Z82:AI91)</f>
        <v>2.206257480949612</v>
      </c>
      <c r="AJ92" s="91">
        <f>SUM(AJ82:AJ91)</f>
        <v>8.0579557976913482E-5</v>
      </c>
      <c r="AK92" s="70"/>
      <c r="AL92" s="73"/>
      <c r="AM92" s="74"/>
      <c r="AN92" s="75"/>
      <c r="AO92" s="74"/>
      <c r="AP92" s="74"/>
      <c r="AQ92" s="76"/>
      <c r="AR92" s="73"/>
      <c r="AS92" s="76"/>
      <c r="AT92" s="73"/>
      <c r="AU92" s="73"/>
      <c r="AV92" s="80"/>
      <c r="AW92" s="70"/>
      <c r="AX92" s="73"/>
      <c r="AY92" s="73"/>
      <c r="AZ92" s="80"/>
    </row>
    <row r="93" spans="16:52" x14ac:dyDescent="0.25">
      <c r="P93" s="92">
        <f>P81+1</f>
        <v>5</v>
      </c>
      <c r="Q93" s="55"/>
      <c r="R93" s="55"/>
      <c r="S93" s="55"/>
      <c r="T93" s="55" t="s">
        <v>545</v>
      </c>
      <c r="U93" s="56"/>
      <c r="V93" s="56"/>
      <c r="W93" s="57"/>
      <c r="X93" s="57"/>
      <c r="Y93" s="57"/>
      <c r="Z93" s="54">
        <v>1</v>
      </c>
      <c r="AA93" s="55">
        <v>2</v>
      </c>
      <c r="AB93" s="55">
        <v>3</v>
      </c>
      <c r="AC93" s="55">
        <v>4</v>
      </c>
      <c r="AD93" s="55">
        <v>5</v>
      </c>
      <c r="AE93" s="55">
        <v>6</v>
      </c>
      <c r="AF93" s="55">
        <v>7</v>
      </c>
      <c r="AG93" s="55">
        <v>8</v>
      </c>
      <c r="AH93" s="55">
        <v>9</v>
      </c>
      <c r="AI93" s="58">
        <v>10</v>
      </c>
      <c r="AJ93" s="90"/>
      <c r="AK93" s="54"/>
      <c r="AL93" s="55"/>
      <c r="AM93" s="55"/>
      <c r="AN93" s="55"/>
      <c r="AO93" s="55"/>
      <c r="AP93" s="55"/>
      <c r="AQ93" s="55"/>
      <c r="AR93" s="55"/>
      <c r="AS93" s="55"/>
      <c r="AT93" s="55"/>
      <c r="AU93" s="55"/>
      <c r="AV93" s="58"/>
      <c r="AW93" s="54"/>
      <c r="AX93" s="55" t="s">
        <v>565</v>
      </c>
      <c r="AY93" s="55" t="s">
        <v>577</v>
      </c>
      <c r="AZ93" s="58" t="s">
        <v>578</v>
      </c>
    </row>
    <row r="94" spans="16:52" x14ac:dyDescent="0.25">
      <c r="P94" s="78">
        <v>1</v>
      </c>
      <c r="Q94" s="60"/>
      <c r="R94" s="60"/>
      <c r="S94" s="60">
        <f>$Z$7*$BJ$34/AZ94</f>
        <v>2.6289422522824172E-3</v>
      </c>
      <c r="T94" s="61">
        <f>S94/S104</f>
        <v>2.6296303379129151E-3</v>
      </c>
      <c r="U94" s="62"/>
      <c r="V94" s="62"/>
      <c r="W94" s="60"/>
      <c r="X94" s="63"/>
      <c r="Y94" s="61"/>
      <c r="Z94" s="86">
        <f>SQRT($W$34*VLOOKUP(Z93,$P$34:$W$43,8))*(1-$Q$20)*T82*VLOOKUP(Z93,P82:T91,5)</f>
        <v>1.4204248109688492E-6</v>
      </c>
      <c r="AA94" s="60">
        <f>SQRT($W$34*VLOOKUP(AA93,$P$34:$W$43,8))*(1-$R$20)*T82*VLOOKUP(AA93,P82:T91,5)</f>
        <v>1.3767738157483158E-5</v>
      </c>
      <c r="AB94" s="60">
        <f>SQRT($W$34*VLOOKUP(AB93,$P$34:$W$43,8))*(1-$S$20)*T82*VLOOKUP(AB93,P82:T91,5)</f>
        <v>6.3120791068865787E-5</v>
      </c>
      <c r="AC94" s="60">
        <f>SQRT($W$34*VLOOKUP(AC93,$P$34:$W$43,8))*(1-$T$20)*T82*VLOOKUP(AC93,P82:T91,5)</f>
        <v>1.8912535615850436E-4</v>
      </c>
      <c r="AD94" s="60">
        <f>SQRT($W$34*VLOOKUP(AD93,$P$34:$W$43,8))*(1-$U$20)*T82*VLOOKUP(AD93,P82:T91,5)</f>
        <v>2.2237535151103962E-4</v>
      </c>
      <c r="AE94" s="60">
        <f>SQRT($W$34*VLOOKUP(AE93,$P$34:$W$43,8))*(1-$V$20)*T82*VLOOKUP(AE93,P82:T91,5)</f>
        <v>1.2248336960150174E-3</v>
      </c>
      <c r="AF94" s="60">
        <f>SQRT($W$34*VLOOKUP(AF93,$P$34:$W$43,8))*(1-$W$20)*T82*VLOOKUP(AF93,P82:T91,5)</f>
        <v>3.2171919111324288E-7</v>
      </c>
      <c r="AG94" s="60">
        <f>SQRT($W$34*VLOOKUP(AG93,$P$34:$W$43,8))*(1-$X$20)*T82*VLOOKUP(AG93,P82:T91,5)</f>
        <v>4.4641076453357222E-6</v>
      </c>
      <c r="AH94" s="60">
        <f>SQRT($W$34*VLOOKUP(AH93,$P$34:$W$43,8))*(1-$Y$20)*T82*VLOOKUP(AH93,P82:T91,5)</f>
        <v>1.545422653707404E-5</v>
      </c>
      <c r="AI94" s="87">
        <f>SQRT($W$34*VLOOKUP(AI93,$P$34:$W$43,8))*(1-$Z$20)*T82*VLOOKUP(AI93,P82:T91,5)</f>
        <v>8.3845417971847462E-6</v>
      </c>
      <c r="AJ94" s="89">
        <f>$X$34*T82</f>
        <v>7.0484534638018928E-8</v>
      </c>
      <c r="AK94" s="59" t="s">
        <v>69</v>
      </c>
      <c r="AL94" s="60">
        <f>$Q$44*AI104*100000/($T$3*$AE$9)^2</f>
        <v>0.15886696662910813</v>
      </c>
      <c r="AM94" s="65" t="s">
        <v>583</v>
      </c>
      <c r="AN94" s="66" t="s">
        <v>573</v>
      </c>
      <c r="AO94" s="61" t="e">
        <f>(AL101+SQRT(AL103))^(1/3)+(AL101-SQRT(AL103))^(1/3)-AL97/3</f>
        <v>#NUM!</v>
      </c>
      <c r="AP94" s="63" t="e">
        <f>AO94^3+AL97*AO94^2+AL98*AO94+AL99</f>
        <v>#NUM!</v>
      </c>
      <c r="AQ94" s="65" t="s">
        <v>573</v>
      </c>
      <c r="AR94" s="61">
        <f>IF(AL103&gt;=0,AO94,AO101)</f>
        <v>0.83270779642654558</v>
      </c>
      <c r="AS94" s="61">
        <f>IF(AR94&lt;AR95,AR95,AR94)</f>
        <v>0.83270779642654558</v>
      </c>
      <c r="AT94" s="61">
        <f>AS94</f>
        <v>0.83270779642654558</v>
      </c>
      <c r="AU94" s="67">
        <f>IF(AT94&lt;AT95,AT95,AT94)</f>
        <v>0.83270779642654558</v>
      </c>
      <c r="AV94" s="81"/>
      <c r="AW94" s="59">
        <v>1</v>
      </c>
      <c r="AX94" s="61">
        <f>AX82</f>
        <v>4.7032494163116601E-3</v>
      </c>
      <c r="AY94" s="61">
        <f>SUMPRODUCT(T82:T91,$AX$34:$AX$43)</f>
        <v>4.7724770740657715E-2</v>
      </c>
      <c r="AZ94" s="68">
        <f>IF($AA$7,EXP((AX94/AL95)*(AU99-1)-LN(AU99-AL95)-AL94*(2*AY94/AL94-AX94/AL95)*LN((AU99+2.41421536*AL95)/(AU99-0.41421536*AL95))/(AL95*2.82842713)      ),1)</f>
        <v>38.239373104857371</v>
      </c>
    </row>
    <row r="95" spans="16:52" x14ac:dyDescent="0.25">
      <c r="P95" s="78">
        <v>2</v>
      </c>
      <c r="Q95" s="60"/>
      <c r="R95" s="60"/>
      <c r="S95" s="60">
        <f>$Z$8*$BJ$35/AZ95</f>
        <v>1.4670593885470663E-2</v>
      </c>
      <c r="T95" s="61">
        <f>S95/S104</f>
        <v>1.4674433690180979E-2</v>
      </c>
      <c r="U95" s="62"/>
      <c r="V95" s="62"/>
      <c r="W95" s="60"/>
      <c r="X95" s="63"/>
      <c r="Y95" s="61"/>
      <c r="Z95" s="86">
        <f>SQRT($W$35*VLOOKUP(Z93,$P$34:$W$43,8))*(1-$Q$21)*T83*VLOOKUP(Z93,P82:T91,5)</f>
        <v>1.3767738157483158E-5</v>
      </c>
      <c r="AA95" s="60">
        <f>SQRT($W$35*VLOOKUP(AA93,$P$34:$W$43,8))*(1-$R$21)*T83*VLOOKUP(AA93,P82:T91,5)</f>
        <v>1.3275520120998075E-4</v>
      </c>
      <c r="AB95" s="60">
        <f>SQRT($W$35*VLOOKUP(AB93,$P$34:$W$43,8))*(1-$S$21)*T83*VLOOKUP(AB93,P82:T91,5)</f>
        <v>6.1820737123307343E-4</v>
      </c>
      <c r="AC95" s="60">
        <f>SQRT($W$35*VLOOKUP(AC93,$P$34:$W$43,8))*(1-$T$21)*T83*VLOOKUP(AC93,P82:T91,5)</f>
        <v>1.675134599574072E-3</v>
      </c>
      <c r="AD95" s="60">
        <f>SQRT($W$35*VLOOKUP(AD93,$P$34:$W$43,8))*(1-$U$21)*T83*VLOOKUP(AD93,P82:T91,5)</f>
        <v>2.2210896519001991E-3</v>
      </c>
      <c r="AE95" s="60">
        <f>SQRT($W$35*VLOOKUP(AE93,$P$34:$W$43,8))*(1-$V$21)*T83*VLOOKUP(AE93,P82:T91,5)</f>
        <v>1.2025369575011531E-2</v>
      </c>
      <c r="AF95" s="60">
        <f>SQRT($W$35*VLOOKUP(AF93,$P$34:$W$43,8))*(1-$W$21)*T83*VLOOKUP(AF93,P82:T91,5)</f>
        <v>3.0447524965470932E-6</v>
      </c>
      <c r="AG95" s="60">
        <f>SQRT($W$35*VLOOKUP(AG93,$P$34:$W$43,8))*(1-$X$21)*T83*VLOOKUP(AG93,P82:T91,5)</f>
        <v>4.1241768143721787E-5</v>
      </c>
      <c r="AH95" s="60">
        <f>SQRT($W$35*VLOOKUP(AH93,$P$34:$W$43,8))*(1-$Y$21)*T83*VLOOKUP(AH93,P82:T91,5)</f>
        <v>1.4951875756982077E-4</v>
      </c>
      <c r="AI95" s="87">
        <f>SQRT($W$35*VLOOKUP(AI93,$P$34:$W$43,8))*(1-$Z$21)*T83*VLOOKUP(AI93,P82:T91,5)</f>
        <v>8.2101790417173816E-5</v>
      </c>
      <c r="AJ95" s="89">
        <f>$X$35*T83</f>
        <v>5.9357010094537673E-7</v>
      </c>
      <c r="AK95" s="59" t="s">
        <v>65</v>
      </c>
      <c r="AL95" s="60">
        <f>AJ104*$Q$44*100000/($T$3*$AE$9)</f>
        <v>1.4141375525590376E-2</v>
      </c>
      <c r="AM95" s="61"/>
      <c r="AN95" s="66" t="s">
        <v>574</v>
      </c>
      <c r="AO95" s="66" t="e">
        <f>1/0</f>
        <v>#DIV/0!</v>
      </c>
      <c r="AP95" s="61"/>
      <c r="AQ95" s="65" t="s">
        <v>574</v>
      </c>
      <c r="AR95" s="66">
        <f>IF(AL103&gt;=0,0,AO102)</f>
        <v>1.8185324925574009E-2</v>
      </c>
      <c r="AS95" s="61">
        <f>IF(AR94&lt;AR95,AR94,AR95)</f>
        <v>1.8185324925574009E-2</v>
      </c>
      <c r="AT95" s="61">
        <f>IF(AS95&lt;AS96,AS96,AS95)</f>
        <v>0.13496550312229016</v>
      </c>
      <c r="AU95" s="67">
        <f>IF(AT94&lt;AT95,AT94,AT95)</f>
        <v>0.13496550312229016</v>
      </c>
      <c r="AV95" s="81"/>
      <c r="AW95" s="59">
        <v>2</v>
      </c>
      <c r="AX95" s="61">
        <f t="shared" ref="AX95:AX103" si="43">AX83</f>
        <v>7.0982772982749135E-3</v>
      </c>
      <c r="AY95" s="61">
        <f>SUMPRODUCT(T82:T91,$AY$34:$AY$43)</f>
        <v>8.3222250155226579E-2</v>
      </c>
      <c r="AZ95" s="68">
        <f>IF($AA$8,EXP((AX95/AL95)*(AU99-1)-LN(AU99-AL95)-AL94*(2*AY95/AL94-AX95/AL95)*LN((AU99+2.41421536*AL95)/(AU99-0.41421536*AL95))/(AL95*2.82842713)      ),1)</f>
        <v>6.580377243894608</v>
      </c>
    </row>
    <row r="96" spans="16:52" x14ac:dyDescent="0.25">
      <c r="P96" s="78">
        <v>3</v>
      </c>
      <c r="Q96" s="60"/>
      <c r="R96" s="60"/>
      <c r="S96" s="60">
        <f>$Z$9*$BJ$36/AZ96</f>
        <v>4.9912593781542232E-2</v>
      </c>
      <c r="T96" s="61">
        <f>S96/S104</f>
        <v>4.9925657643455572E-2</v>
      </c>
      <c r="U96" s="62"/>
      <c r="V96" s="62"/>
      <c r="W96" s="60"/>
      <c r="X96" s="63"/>
      <c r="Y96" s="61"/>
      <c r="Z96" s="86">
        <f>SQRT($W$36*VLOOKUP(Z93,$P$34:$W$43,8))*(1-$Q$22)*T84*VLOOKUP(Z93,P82:T91,5)</f>
        <v>6.3120791068865787E-5</v>
      </c>
      <c r="AA96" s="60">
        <f>SQRT($W$36*VLOOKUP(AA93,$P$34:$W$43,8))*(1-$R$22)*T84*VLOOKUP(AA93,P82:T91,5)</f>
        <v>6.1820737123307343E-4</v>
      </c>
      <c r="AB96" s="60">
        <f>SQRT($W$36*VLOOKUP(AB93,$P$34:$W$43,8))*(1-$S$22)*T84*VLOOKUP(AB93,P82:T91,5)</f>
        <v>2.88517916048918E-3</v>
      </c>
      <c r="AC96" s="60">
        <f>SQRT($W$36*VLOOKUP(AC93,$P$34:$W$43,8))*(1-$T$22)*T84*VLOOKUP(AC93,P82:T91,5)</f>
        <v>8.6100635598962451E-3</v>
      </c>
      <c r="AD96" s="60">
        <f>SQRT($W$36*VLOOKUP(AD93,$P$34:$W$43,8))*(1-$U$22)*T84*VLOOKUP(AD93,P82:T91,5)</f>
        <v>1.0365756311961436E-2</v>
      </c>
      <c r="AE96" s="60">
        <f>SQRT($W$36*VLOOKUP(AE93,$P$34:$W$43,8))*(1-$V$22)*T84*VLOOKUP(AE93,P82:T91,5)</f>
        <v>5.4992891306341718E-2</v>
      </c>
      <c r="AF96" s="60">
        <f>SQRT($W$36*VLOOKUP(AF93,$P$34:$W$43,8))*(1-$W$22)*T84*VLOOKUP(AF93,P82:T91,5)</f>
        <v>1.3689936592709461E-5</v>
      </c>
      <c r="AG96" s="60">
        <f>SQRT($W$36*VLOOKUP(AG93,$P$34:$W$43,8))*(1-$X$22)*T84*VLOOKUP(AG93,P82:T91,5)</f>
        <v>1.9405854801961836E-4</v>
      </c>
      <c r="AH96" s="60">
        <f>SQRT($W$36*VLOOKUP(AH93,$P$34:$W$43,8))*(1-$Y$22)*T84*VLOOKUP(AH93,P82:T91,5)</f>
        <v>6.9361605454822844E-4</v>
      </c>
      <c r="AI96" s="87">
        <f>SQRT($W$36*VLOOKUP(AI93,$P$34:$W$43,8))*(1-$Z$22)*T84*VLOOKUP(AI93,P82:T91,5)</f>
        <v>3.8618533027325302E-4</v>
      </c>
      <c r="AJ96" s="89">
        <f>$X$36*T84</f>
        <v>2.8133967744759287E-6</v>
      </c>
      <c r="AK96" s="82"/>
      <c r="AL96" s="65"/>
      <c r="AM96" s="61"/>
      <c r="AN96" s="66" t="s">
        <v>575</v>
      </c>
      <c r="AO96" s="66" t="e">
        <f>1/0</f>
        <v>#DIV/0!</v>
      </c>
      <c r="AP96" s="61"/>
      <c r="AQ96" s="65" t="s">
        <v>575</v>
      </c>
      <c r="AR96" s="66">
        <f>IF(AL103&gt;=0,0,AO103)</f>
        <v>0.13496550312229016</v>
      </c>
      <c r="AS96" s="61">
        <f>AR96</f>
        <v>0.13496550312229016</v>
      </c>
      <c r="AT96" s="61">
        <f>IF(AS95&lt;AS96,AS95,AS96)</f>
        <v>1.8185324925574009E-2</v>
      </c>
      <c r="AU96" s="67">
        <f>AT96</f>
        <v>1.8185324925574009E-2</v>
      </c>
      <c r="AV96" s="81"/>
      <c r="AW96" s="59">
        <v>3</v>
      </c>
      <c r="AX96" s="61">
        <f t="shared" si="43"/>
        <v>9.8874397632026413E-3</v>
      </c>
      <c r="AY96" s="61">
        <f>SUMPRODUCT(T82:T91,$AZ$34:$AZ$43)</f>
        <v>0.11365278442863699</v>
      </c>
      <c r="AZ96" s="68">
        <f>IF($AA$9,EXP((AX96/AL95)*(AU99-1)-LN(AU99-AL95)-AL94*(2*AY96/AL94-AX96/AL95)*LN((AU99+2.41421536*AL95)/(AU99-0.41421536*AL95))/(AL95*2.82842713)      ),1)</f>
        <v>1.8649865390956275</v>
      </c>
    </row>
    <row r="97" spans="16:52" x14ac:dyDescent="0.25">
      <c r="P97" s="78">
        <v>4</v>
      </c>
      <c r="Q97" s="60"/>
      <c r="R97" s="60"/>
      <c r="S97" s="60">
        <f>$Z$10*$BJ$37/AZ97</f>
        <v>0.11782491197755211</v>
      </c>
      <c r="T97" s="61">
        <f>S97/S104</f>
        <v>0.11785575085534643</v>
      </c>
      <c r="U97" s="62"/>
      <c r="V97" s="62"/>
      <c r="W97" s="60"/>
      <c r="X97" s="63"/>
      <c r="Y97" s="61"/>
      <c r="Z97" s="86">
        <f>SQRT($W$37*VLOOKUP(Z93,$P$34:$W$43,8))*(1-$Q$23)*T85*VLOOKUP(Z93,P82:T91,5)</f>
        <v>1.8912535615850436E-4</v>
      </c>
      <c r="AA97" s="60">
        <f>SQRT($W$37*VLOOKUP(AA93,$P$34:$W$43,8))*(1-$R$23)*T85*VLOOKUP(AA93,P82:T91,5)</f>
        <v>1.6751345995740722E-3</v>
      </c>
      <c r="AB97" s="60">
        <f>SQRT($W$37*VLOOKUP(AB93,$P$34:$W$43,8))*(1-$S$23)*T85*VLOOKUP(AB93,P82:T91,5)</f>
        <v>8.6100635598962451E-3</v>
      </c>
      <c r="AC97" s="60">
        <f>SQRT($W$37*VLOOKUP(AC93,$P$34:$W$43,8))*(1-$T$23)*T85*VLOOKUP(AC93,P82:T91,5)</f>
        <v>2.586491239200283E-2</v>
      </c>
      <c r="AD97" s="60">
        <f>SQRT($W$37*VLOOKUP(AD93,$P$34:$W$43,8))*(1-$U$23)*T85*VLOOKUP(AD93,P82:T91,5)</f>
        <v>3.0808420721249449E-2</v>
      </c>
      <c r="AE97" s="60">
        <f>SQRT($W$37*VLOOKUP(AE93,$P$34:$W$43,8))*(1-$V$23)*T85*VLOOKUP(AE93,P82:T91,5)</f>
        <v>0.15665343764685982</v>
      </c>
      <c r="AF97" s="60">
        <f>SQRT($W$37*VLOOKUP(AF93,$P$34:$W$43,8))*(1-$W$23)*T85*VLOOKUP(AF93,P82:T91,5)</f>
        <v>4.1222300093721262E-5</v>
      </c>
      <c r="AG97" s="60">
        <f>SQRT($W$37*VLOOKUP(AG93,$P$34:$W$43,8))*(1-$X$23)*T85*VLOOKUP(AG93,P82:T91,5)</f>
        <v>5.7493157471525595E-4</v>
      </c>
      <c r="AH97" s="60">
        <f>SQRT($W$37*VLOOKUP(AH93,$P$34:$W$43,8))*(1-$Y$23)*T85*VLOOKUP(AH93,P82:T91,5)</f>
        <v>2.276660022232885E-3</v>
      </c>
      <c r="AI97" s="87">
        <f>SQRT($W$37*VLOOKUP(AI93,$P$34:$W$43,8))*(1-$Z$23)*T85*VLOOKUP(AI93,P82:T91,5)</f>
        <v>1.0496755068806671E-3</v>
      </c>
      <c r="AJ97" s="89">
        <f>$X$37*T85</f>
        <v>8.5337809399990465E-6</v>
      </c>
      <c r="AK97" s="59" t="s">
        <v>570</v>
      </c>
      <c r="AL97" s="60">
        <f>AL95-1</f>
        <v>-0.98585862447440964</v>
      </c>
      <c r="AM97" s="61"/>
      <c r="AN97" s="66"/>
      <c r="AO97" s="61"/>
      <c r="AP97" s="61"/>
      <c r="AQ97" s="50"/>
      <c r="AR97" s="65"/>
      <c r="AS97" s="65"/>
      <c r="AT97" s="65"/>
      <c r="AU97" s="65"/>
      <c r="AV97" s="81"/>
      <c r="AW97" s="59">
        <v>4</v>
      </c>
      <c r="AX97" s="61">
        <f t="shared" si="43"/>
        <v>1.2702609722620996E-2</v>
      </c>
      <c r="AY97" s="61">
        <f>SUMPRODUCT(T82:T91,$BA$34:$BA$43)</f>
        <v>0.13908271043418072</v>
      </c>
      <c r="AZ97" s="68">
        <f>IF($AA$10,EXP((AX97/AL95)*(AU99-1)-LN(AU99-AL95)-AL94*(2*AY97/AL94-AX97/AL95)*LN((AU99+2.41421536*AL95)/(AU99-0.41421536*AL95))/(AL95*2.82842713)      ),1)</f>
        <v>0.76539882375507728</v>
      </c>
    </row>
    <row r="98" spans="16:52" x14ac:dyDescent="0.25">
      <c r="P98" s="78">
        <v>5</v>
      </c>
      <c r="Q98" s="60"/>
      <c r="R98" s="60"/>
      <c r="S98" s="60">
        <f>$Z$11*$BJ$38/AZ98</f>
        <v>0.14522147892334095</v>
      </c>
      <c r="T98" s="61">
        <f>S98/S104</f>
        <v>0.14525948843564576</v>
      </c>
      <c r="U98" s="62"/>
      <c r="V98" s="62"/>
      <c r="W98" s="60"/>
      <c r="X98" s="63"/>
      <c r="Y98" s="61"/>
      <c r="Z98" s="86">
        <f>SQRT($W$38*VLOOKUP(Z93,$P$34:$W$43,8))*(1-$Q$24)*T86*VLOOKUP(Z93,P82:T91,5)</f>
        <v>2.2237535151103959E-4</v>
      </c>
      <c r="AA98" s="60">
        <f>SQRT($W$38*VLOOKUP(AA93,$P$34:$W$43,8))*(1-$R$24)*T86*VLOOKUP(AA93,P82:T91,5)</f>
        <v>2.2210896519001991E-3</v>
      </c>
      <c r="AB98" s="60">
        <f>SQRT($W$38*VLOOKUP(AB93,$P$34:$W$43,8))*(1-$S$24)*T86*VLOOKUP(AB93,P82:T91,5)</f>
        <v>1.0365756311961436E-2</v>
      </c>
      <c r="AC98" s="60">
        <f>SQRT($W$38*VLOOKUP(AC93,$P$34:$W$43,8))*(1-$T$24)*T86*VLOOKUP(AC93,P82:T91,5)</f>
        <v>3.0808420721249452E-2</v>
      </c>
      <c r="AD98" s="60">
        <f>SQRT($W$38*VLOOKUP(AD93,$P$34:$W$43,8))*(1-$U$24)*T86*VLOOKUP(AD93,P82:T91,5)</f>
        <v>3.666743197453215E-2</v>
      </c>
      <c r="AE98" s="60">
        <f>SQRT($W$38*VLOOKUP(AE93,$P$34:$W$43,8))*(1-$V$24)*T86*VLOOKUP(AE93,P82:T91,5)</f>
        <v>0.201425144804248</v>
      </c>
      <c r="AF98" s="60">
        <f>SQRT($W$38*VLOOKUP(AF93,$P$34:$W$43,8))*(1-$W$24)*T86*VLOOKUP(AF93,P82:T91,5)</f>
        <v>4.7838362412940178E-5</v>
      </c>
      <c r="AG98" s="60">
        <f>SQRT($W$38*VLOOKUP(AG93,$P$34:$W$43,8))*(1-$X$24)*T86*VLOOKUP(AG93,P82:T91,5)</f>
        <v>6.9504796728564661E-4</v>
      </c>
      <c r="AH98" s="60">
        <f>SQRT($W$38*VLOOKUP(AH93,$P$34:$W$43,8))*(1-$Y$24)*T86*VLOOKUP(AH93,P82:T91,5)</f>
        <v>2.582221544292696E-3</v>
      </c>
      <c r="AI98" s="87">
        <f>SQRT($W$38*VLOOKUP(AI93,$P$34:$W$43,8))*(1-$Z$24)*T86*VLOOKUP(AI93,P82:T91,5)</f>
        <v>1.3767326963535131E-3</v>
      </c>
      <c r="AJ98" s="89">
        <f>$X$38*T86</f>
        <v>1.0513387885471051E-5</v>
      </c>
      <c r="AK98" s="59" t="s">
        <v>571</v>
      </c>
      <c r="AL98" s="60">
        <f>AL94-3*AL95*AL95-2*AL95</f>
        <v>0.12998428007266008</v>
      </c>
      <c r="AM98" s="61" t="s">
        <v>584</v>
      </c>
      <c r="AN98" s="66" t="s">
        <v>585</v>
      </c>
      <c r="AO98" s="61">
        <f>AL101^2/AL102^3</f>
        <v>0.84914870256572306</v>
      </c>
      <c r="AP98" s="61"/>
      <c r="AQ98" s="50"/>
      <c r="AR98" s="65"/>
      <c r="AS98" s="65"/>
      <c r="AT98" s="65"/>
      <c r="AU98" s="65"/>
      <c r="AV98" s="81"/>
      <c r="AW98" s="59">
        <v>5</v>
      </c>
      <c r="AX98" s="61">
        <f t="shared" si="43"/>
        <v>1.2699746755942376E-2</v>
      </c>
      <c r="AY98" s="61">
        <f>SUMPRODUCT(T82:T91,$BB$34:$BB$43)</f>
        <v>0.14194470739989098</v>
      </c>
      <c r="AZ98" s="68">
        <f>IF($AA$11,EXP((AX98/AL95)*(AU99-1)-LN(AU99-AL95)-AL94*(2*AY98/AL94-AX98/AL95)*LN((AU99+2.41421536*AL95)/(AU99-0.41421536*AL95))/(AL95*2.82842713)      ),1)</f>
        <v>0.62175879813490587</v>
      </c>
    </row>
    <row r="99" spans="16:52" x14ac:dyDescent="0.25">
      <c r="P99" s="78">
        <v>6</v>
      </c>
      <c r="Q99" s="60"/>
      <c r="R99" s="60"/>
      <c r="S99" s="60">
        <f>$Z$12*$BJ$39/AZ99</f>
        <v>0.63279790101080069</v>
      </c>
      <c r="T99" s="61">
        <f>S99/S104</f>
        <v>0.6329635262322435</v>
      </c>
      <c r="U99" s="62"/>
      <c r="V99" s="62"/>
      <c r="W99" s="60"/>
      <c r="X99" s="63"/>
      <c r="Y99" s="61"/>
      <c r="Z99" s="86">
        <f>SQRT($W$39*VLOOKUP(Z93,$P$34:$W$43,8))*(1-$Q$25)*T87*VLOOKUP(Z93,P82:T91,5)</f>
        <v>1.2248336960150174E-3</v>
      </c>
      <c r="AA99" s="60">
        <f>SQRT($W$39*VLOOKUP(AA93,$P$34:$W$43,8))*(1-$R$25)*T87*VLOOKUP(AA93,P82:T91,5)</f>
        <v>1.2025369575011531E-2</v>
      </c>
      <c r="AB99" s="60">
        <f>SQRT($W$39*VLOOKUP(AB93,$P$34:$W$43,8))*(1-$S$25)*T87*VLOOKUP(AB93,P82:T91,5)</f>
        <v>5.4992891306341711E-2</v>
      </c>
      <c r="AC99" s="60">
        <f>SQRT($W$39*VLOOKUP(AC93,$P$34:$W$43,8))*(1-$T$25)*T87*VLOOKUP(AC93,P82:T91,5)</f>
        <v>0.15665343764685982</v>
      </c>
      <c r="AD99" s="60">
        <f>SQRT($W$39*VLOOKUP(AD93,$P$34:$W$43,8))*(1-$U$25)*T87*VLOOKUP(AD93,P82:T91,5)</f>
        <v>0.20142514480424797</v>
      </c>
      <c r="AE99" s="60">
        <f>SQRT($W$39*VLOOKUP(AE93,$P$34:$W$43,8))*(1-$V$25)*T87*VLOOKUP(AE93,P82:T91,5)</f>
        <v>1.106488422412351</v>
      </c>
      <c r="AF99" s="60">
        <f>SQRT($W$39*VLOOKUP(AF93,$P$34:$W$43,8))*(1-$W$25)*T87*VLOOKUP(AF93,P82:T91,5)</f>
        <v>2.9013326077613808E-4</v>
      </c>
      <c r="AG99" s="60">
        <f>SQRT($W$39*VLOOKUP(AG93,$P$34:$W$43,8))*(1-$X$25)*T87*VLOOKUP(AG93,P82:T91,5)</f>
        <v>3.8085606106739202E-3</v>
      </c>
      <c r="AH99" s="60">
        <f>SQRT($W$39*VLOOKUP(AH93,$P$34:$W$43,8))*(1-$Y$25)*T87*VLOOKUP(AH93,P82:T91,5)</f>
        <v>1.395261798178285E-2</v>
      </c>
      <c r="AI99" s="87">
        <f>SQRT($W$39*VLOOKUP(AI93,$P$34:$W$43,8))*(1-$Z$25)*T87*VLOOKUP(AI93,P82:T91,5)</f>
        <v>7.5628034958204193E-3</v>
      </c>
      <c r="AJ99" s="89">
        <f>$X$39*T87</f>
        <v>5.6979858872929738E-5</v>
      </c>
      <c r="AK99" s="59" t="s">
        <v>572</v>
      </c>
      <c r="AL99" s="60">
        <f>-1*AL94*AL95+AL95^2+AL95^3</f>
        <v>-2.0437909608675125E-3</v>
      </c>
      <c r="AM99" s="61"/>
      <c r="AN99" s="66" t="s">
        <v>586</v>
      </c>
      <c r="AO99" s="61">
        <f>SQRT(1-AO98)/SQRT(AO98)*AL101/ABS(AL101)</f>
        <v>0.4214855108164548</v>
      </c>
      <c r="AP99" s="61"/>
      <c r="AQ99" s="50"/>
      <c r="AR99" s="65"/>
      <c r="AS99" s="65"/>
      <c r="AT99" s="65" t="s">
        <v>579</v>
      </c>
      <c r="AU99" s="61">
        <f>IF(AL103&gt;=0,AU94,AU96)</f>
        <v>1.8185324925574009E-2</v>
      </c>
      <c r="AV99" s="81"/>
      <c r="AW99" s="59">
        <v>6</v>
      </c>
      <c r="AX99" s="61">
        <f t="shared" si="43"/>
        <v>1.5798462423996604E-2</v>
      </c>
      <c r="AY99" s="61">
        <f>SUMPRODUCT(T82:T91,$BC$34:$BC$43)</f>
        <v>0.1772779295075545</v>
      </c>
      <c r="AZ99" s="68">
        <f>IF($AA$12,EXP((AX99/AL95)*(AU99-1)-LN(AU99-AL95)-AL94*(2*AY99/AL94-AX99/AL95)*LN((AU99+2.41421536*AL95)/(AU99-0.41421536*AL95))/(AL95*2.82842713)      ),1)</f>
        <v>0.13721074391734511</v>
      </c>
    </row>
    <row r="100" spans="16:52" x14ac:dyDescent="0.25">
      <c r="P100" s="78">
        <v>7</v>
      </c>
      <c r="Q100" s="60"/>
      <c r="R100" s="60"/>
      <c r="S100" s="60">
        <f>$Z$13*$BJ$40/AZ100</f>
        <v>9.3737362681491966E-4</v>
      </c>
      <c r="T100" s="61">
        <f>S100/S104</f>
        <v>9.3761897009792981E-4</v>
      </c>
      <c r="U100" s="62"/>
      <c r="V100" s="62"/>
      <c r="W100" s="60"/>
      <c r="X100" s="63"/>
      <c r="Y100" s="61"/>
      <c r="Z100" s="86">
        <f>SQRT($W$40*VLOOKUP(Z93,$P$34:$W$43,8))*(1-$Q$26)*T88*VLOOKUP(Z93,P82:T91,5)</f>
        <v>3.2171919111324288E-7</v>
      </c>
      <c r="AA100" s="60">
        <f>SQRT($W$40*VLOOKUP(AA93,$P$34:$W$43,8))*(1-$R$26)*T88*VLOOKUP(AA93,P82:T91,5)</f>
        <v>3.0447524965470932E-6</v>
      </c>
      <c r="AB100" s="60">
        <f>SQRT($W$40*VLOOKUP(AB93,$P$34:$W$43,8))*(1-$S$26)*T88*VLOOKUP(AB93,P82:T91,5)</f>
        <v>1.3689936592709463E-5</v>
      </c>
      <c r="AC100" s="60">
        <f>SQRT($W$40*VLOOKUP(AC93,$P$34:$W$43,8))*(1-$T$26)*T88*VLOOKUP(AC93,P82:T91,5)</f>
        <v>4.1222300093721255E-5</v>
      </c>
      <c r="AD100" s="60">
        <f>SQRT($W$40*VLOOKUP(AD93,$P$34:$W$43,8))*(1-$U$26)*T88*VLOOKUP(AD93,P82:T91,5)</f>
        <v>4.7838362412940185E-5</v>
      </c>
      <c r="AE100" s="60">
        <f>SQRT($W$40*VLOOKUP(AE93,$P$34:$W$43,8))*(1-$V$26)*T88*VLOOKUP(AE93,P82:T91,5)</f>
        <v>2.9013326077613808E-4</v>
      </c>
      <c r="AF100" s="60">
        <f>SQRT($W$40*VLOOKUP(AF93,$P$34:$W$43,8))*(1-$W$26)*T88*VLOOKUP(AF93,P82:T91,5)</f>
        <v>7.7620739278432287E-8</v>
      </c>
      <c r="AG100" s="60">
        <f>SQRT($W$40*VLOOKUP(AG93,$P$34:$W$43,8))*(1-$X$26)*T88*VLOOKUP(AG93,P82:T91,5)</f>
        <v>1.1686963783682526E-6</v>
      </c>
      <c r="AH100" s="60">
        <f>SQRT($W$40*VLOOKUP(AH93,$P$34:$W$43,8))*(1-$Y$26)*T88*VLOOKUP(AH93,P82:T91,5)</f>
        <v>3.2470552500252753E-6</v>
      </c>
      <c r="AI100" s="87">
        <f>SQRT($W$40*VLOOKUP(AI93,$P$34:$W$43,8))*(1-$Z$26)*T88*VLOOKUP(AI93,P82:T91,5)</f>
        <v>1.8316162334473237E-6</v>
      </c>
      <c r="AJ100" s="89">
        <f>$X$40*T88</f>
        <v>2.2550471954411785E-8</v>
      </c>
      <c r="AK100" s="82"/>
      <c r="AL100" s="65"/>
      <c r="AM100" s="61"/>
      <c r="AN100" s="66" t="s">
        <v>587</v>
      </c>
      <c r="AO100" s="61">
        <f>IF(ATAN(AO99)&lt;0,ATAN(AO99)+PI(),ATAN(AO99))</f>
        <v>0.398890081450259</v>
      </c>
      <c r="AP100" s="61"/>
      <c r="AQ100" s="50"/>
      <c r="AR100" s="65"/>
      <c r="AS100" s="65"/>
      <c r="AT100" s="65"/>
      <c r="AU100" s="65"/>
      <c r="AV100" s="81"/>
      <c r="AW100" s="59">
        <v>7</v>
      </c>
      <c r="AX100" s="61">
        <f t="shared" si="43"/>
        <v>4.2203212895286406E-3</v>
      </c>
      <c r="AY100" s="61">
        <f>SUMPRODUCT(T82:T91,$BD$34:$BD$43)</f>
        <v>3.0910964542282832E-2</v>
      </c>
      <c r="AZ100" s="68">
        <f>IF($AA$13,EXP((AX100/AL95)*(AU99-1)-LN(AU99-AL95)-AL94*(2*AY100/AL94-AX100/AL95)*LN((AU99+2.41421536*AL95)/(AU99-0.41421536*AL95))/(AL95*2.82842713)      ),1)</f>
        <v>109.58545032795752</v>
      </c>
    </row>
    <row r="101" spans="16:52" x14ac:dyDescent="0.25">
      <c r="P101" s="78">
        <v>8</v>
      </c>
      <c r="Q101" s="60"/>
      <c r="R101" s="60"/>
      <c r="S101" s="60">
        <f>$Z$14*$BJ$41/AZ101</f>
        <v>6.4641953385700069E-3</v>
      </c>
      <c r="T101" s="61">
        <f>S101/S104</f>
        <v>6.4658872433356364E-3</v>
      </c>
      <c r="U101" s="62"/>
      <c r="V101" s="62"/>
      <c r="W101" s="60"/>
      <c r="X101" s="63"/>
      <c r="Y101" s="61"/>
      <c r="Z101" s="86">
        <f>SQRT($W$41*VLOOKUP(Z93,$P$34:$W$43,8))*(1-$Q$27)*T89*VLOOKUP(Z93,P82:T91,5)</f>
        <v>4.464107645335723E-6</v>
      </c>
      <c r="AA101" s="60">
        <f>SQRT($W$41*VLOOKUP(AA93,$P$34:$W$43,8))*(1-$R$27)*T89*VLOOKUP(AA93,P82:T91,5)</f>
        <v>4.1241768143721787E-5</v>
      </c>
      <c r="AB101" s="60">
        <f>SQRT($W$41*VLOOKUP(AB93,$P$34:$W$43,8))*(1-$S$27)*T89*VLOOKUP(AB93,P82:T91,5)</f>
        <v>1.9405854801961836E-4</v>
      </c>
      <c r="AC101" s="60">
        <f>SQRT($W$41*VLOOKUP(AC93,$P$34:$W$43,8))*(1-$T$27)*T89*VLOOKUP(AC93,P82:T91,5)</f>
        <v>5.7493157471525595E-4</v>
      </c>
      <c r="AD101" s="60">
        <f>SQRT($W$41*VLOOKUP(AD93,$P$34:$W$43,8))*(1-$U$27)*T89*VLOOKUP(AD93,P82:T91,5)</f>
        <v>6.9504796728564672E-4</v>
      </c>
      <c r="AE101" s="60">
        <f>SQRT($W$41*VLOOKUP(AE93,$P$34:$W$43,8))*(1-$V$27)*T89*VLOOKUP(AE93,P82:T91,5)</f>
        <v>3.8085606106739202E-3</v>
      </c>
      <c r="AF101" s="60">
        <f>SQRT($W$41*VLOOKUP(AF93,$P$34:$W$43,8))*(1-$W$27)*T89*VLOOKUP(AF93,P82:T91,5)</f>
        <v>1.1686963783682524E-6</v>
      </c>
      <c r="AG101" s="60">
        <f>SQRT($W$41*VLOOKUP(AG93,$P$34:$W$43,8))*(1-$X$27)*T89*VLOOKUP(AG93,P82:T91,5)</f>
        <v>1.7013110229611891E-5</v>
      </c>
      <c r="AH101" s="60">
        <f>SQRT($W$41*VLOOKUP(AH93,$P$34:$W$43,8))*(1-$Y$27)*T89*VLOOKUP(AH93,P82:T91,5)</f>
        <v>5.2702335664116129E-5</v>
      </c>
      <c r="AI101" s="87">
        <f>SQRT($W$41*VLOOKUP(AI93,$P$34:$W$43,8))*(1-$Z$27)*T89*VLOOKUP(AI93,P82:T91,5)</f>
        <v>2.8018257463227602E-5</v>
      </c>
      <c r="AJ101" s="89">
        <f>$X$41*T89</f>
        <v>1.7249459822472783E-7</v>
      </c>
      <c r="AK101" s="59" t="s">
        <v>582</v>
      </c>
      <c r="AL101" s="61">
        <f>AL97*AL98/6-AL99/2-AL97^3/27</f>
        <v>1.5152096404753203E-2</v>
      </c>
      <c r="AM101" s="61"/>
      <c r="AN101" s="66" t="s">
        <v>573</v>
      </c>
      <c r="AO101" s="61">
        <f>2*SQRT(AL102)*COS(AO100/3)-AL97/3</f>
        <v>0.83270779642654558</v>
      </c>
      <c r="AP101" s="69">
        <f>AO101^3+AL97*AO101^2+AL98*AO101+AL99</f>
        <v>1.5612511283791264E-17</v>
      </c>
      <c r="AQ101" s="50"/>
      <c r="AR101" s="65"/>
      <c r="AS101" s="65"/>
      <c r="AT101" s="65"/>
      <c r="AU101" s="65"/>
      <c r="AV101" s="81"/>
      <c r="AW101" s="59">
        <v>8</v>
      </c>
      <c r="AX101" s="61">
        <f t="shared" si="43"/>
        <v>4.6812172555771754E-3</v>
      </c>
      <c r="AY101" s="61">
        <f>SUMPRODUCT(T82:T91,$BE$34:$BE$43)</f>
        <v>6.0316239597835879E-2</v>
      </c>
      <c r="AZ101" s="68">
        <f>IF($AA$14,EXP((AX101/AL95)*(AU99-1)-LN(AU99-AL95)-AL94*(2*AY101/AL94-AX101/AL95)*LN((AU99+2.41421536*AL95)/(AU99-0.41421536*AL95))/(AL95*2.82842713)      ),1)</f>
        <v>15.275769782107222</v>
      </c>
    </row>
    <row r="102" spans="16:52" x14ac:dyDescent="0.25">
      <c r="P102" s="78">
        <v>9</v>
      </c>
      <c r="Q102" s="60"/>
      <c r="R102" s="60"/>
      <c r="S102" s="60">
        <f>$Z$15*$BJ$42/AZ102</f>
        <v>1.9023484756868554E-2</v>
      </c>
      <c r="T102" s="61">
        <f>S102/S104</f>
        <v>1.9028463864527473E-2</v>
      </c>
      <c r="U102" s="62"/>
      <c r="V102" s="62" t="s">
        <v>592</v>
      </c>
      <c r="W102" s="60"/>
      <c r="X102" s="63"/>
      <c r="Y102" s="61"/>
      <c r="Z102" s="86">
        <f>SQRT($W$42*VLOOKUP(Z93,$P$34:$W$43,8))*(1-$Q$28)*T90*VLOOKUP(Z93,P82:T91,5)</f>
        <v>1.545422653707404E-5</v>
      </c>
      <c r="AA102" s="60">
        <f>SQRT($W$42*VLOOKUP(AA93,$P$34:$W$43,8))*(1-$R$28)*T90*VLOOKUP(AA93,P82:T91,5)</f>
        <v>1.495187575698208E-4</v>
      </c>
      <c r="AB102" s="60">
        <f>SQRT($W$42*VLOOKUP(AB93,$P$34:$W$43,8))*(1-$S$28)*T90*VLOOKUP(AB93,P82:T91,5)</f>
        <v>6.9361605454822844E-4</v>
      </c>
      <c r="AC102" s="60">
        <f>SQRT($W$42*VLOOKUP(AC93,$P$34:$W$43,8))*(1-$T$28)*T90*VLOOKUP(AC93,P82:T91,5)</f>
        <v>2.276660022232885E-3</v>
      </c>
      <c r="AD102" s="60">
        <f>SQRT($W$42*VLOOKUP(AD93,$P$34:$W$43,8))*(1-$U$28)*T90*VLOOKUP(AD93,P82:T91,5)</f>
        <v>2.582221544292696E-3</v>
      </c>
      <c r="AE102" s="60">
        <f>SQRT($W$42*VLOOKUP(AE93,$P$34:$W$43,8))*(1-$V$28)*T90*VLOOKUP(AE93,P82:T91,5)</f>
        <v>1.395261798178285E-2</v>
      </c>
      <c r="AF102" s="60">
        <f>SQRT($W$42*VLOOKUP(AF93,$P$34:$W$43,8))*(1-$W$28)*T90*VLOOKUP(AF93,P82:T91,5)</f>
        <v>3.2470552500252753E-6</v>
      </c>
      <c r="AG102" s="60">
        <f>SQRT($W$42*VLOOKUP(AG93,$P$34:$W$43,8))*(1-$X$28)*T90*VLOOKUP(AG93,P82:T91,5)</f>
        <v>5.2702335664116129E-5</v>
      </c>
      <c r="AH102" s="60">
        <f>SQRT($W$42*VLOOKUP(AH93,$P$34:$W$43,8))*(1-$Y$28)*T90*VLOOKUP(AH93,P82:T91,5)</f>
        <v>2.0039429394843138E-4</v>
      </c>
      <c r="AI102" s="87">
        <f>SQRT($W$42*VLOOKUP(AI93,$P$34:$W$43,8))*(1-$Z$28)*T90*VLOOKUP(AI93,P82:T91,5)</f>
        <v>1.0177756465921821E-4</v>
      </c>
      <c r="AJ102" s="89">
        <f>$X$42*T90</f>
        <v>5.1406782955673608E-7</v>
      </c>
      <c r="AK102" s="59" t="s">
        <v>558</v>
      </c>
      <c r="AL102" s="61">
        <f>AL97^2/9-AL98/3</f>
        <v>6.4662709692510534E-2</v>
      </c>
      <c r="AM102" s="61"/>
      <c r="AN102" s="66" t="s">
        <v>574</v>
      </c>
      <c r="AO102" s="61">
        <f>2*SQRT(AL102)*COS((AO100+2*PI())/3)-AL97/3</f>
        <v>1.8185324925574009E-2</v>
      </c>
      <c r="AP102" s="69">
        <f>AO102^3+AO102^2*AL97+AO102*AL98+AL99</f>
        <v>1.6913553890773869E-17</v>
      </c>
      <c r="AQ102" s="50"/>
      <c r="AR102" s="65"/>
      <c r="AS102" s="50"/>
      <c r="AT102" s="65"/>
      <c r="AU102" s="65"/>
      <c r="AV102" s="81"/>
      <c r="AW102" s="59">
        <v>9</v>
      </c>
      <c r="AX102" s="61">
        <f t="shared" si="43"/>
        <v>4.7402802327537697E-3</v>
      </c>
      <c r="AY102" s="61">
        <f>SUMPRODUCT(T82:T91,$BF$34:$BF$43)</f>
        <v>7.5770692065250153E-2</v>
      </c>
      <c r="AZ102" s="68">
        <f>IF($AA$15,EXP((AX102/AL95)*(AU99-1)-LN(AU99-AL95)-AL94*(2*AY102/AL94-AX102/AL95)*LN((AU99+2.41421536*AL95)/(AU99-0.41421536*AL95))/(AL95*2.82842713)      ),1)</f>
        <v>5.0988490314501913</v>
      </c>
    </row>
    <row r="103" spans="16:52" x14ac:dyDescent="0.25">
      <c r="P103" s="78">
        <v>10</v>
      </c>
      <c r="Q103" s="60"/>
      <c r="R103" s="60"/>
      <c r="S103" s="60">
        <f>$Z$16*$BJ$43/AZ103</f>
        <v>1.0256858150709224E-2</v>
      </c>
      <c r="T103" s="61">
        <f>S103/S104</f>
        <v>1.0259542727253813E-2</v>
      </c>
      <c r="U103" s="62"/>
      <c r="V103" s="96">
        <f>ABS(S92-S104)</f>
        <v>5.5139934396208901E-8</v>
      </c>
      <c r="W103" s="60"/>
      <c r="X103" s="63"/>
      <c r="Y103" s="61"/>
      <c r="Z103" s="86">
        <f>SQRT($W$43*VLOOKUP(Z93,$P$34:$W$43,8))*(1-$Q$29)*T91*VLOOKUP(Z93,P82:T91,5)</f>
        <v>8.3845417971847462E-6</v>
      </c>
      <c r="AA103" s="60">
        <f>SQRT($W$43*VLOOKUP(AA93,$P$34:$W$43,8))*(1-$R$29)*T91*VLOOKUP(AA93,P82:T91,5)</f>
        <v>8.210179041717383E-5</v>
      </c>
      <c r="AB103" s="60">
        <f>SQRT($W$43*VLOOKUP(AB93,$P$34:$W$43,8))*(1-$S$29)*T91*VLOOKUP(AB93,P82:T91,5)</f>
        <v>3.8618533027325296E-4</v>
      </c>
      <c r="AC103" s="60">
        <f>SQRT($W$43*VLOOKUP(AC93,$P$34:$W$43,8))*(1-$T$29)*T91*VLOOKUP(AC93,P82:T91,5)</f>
        <v>1.0496755068806671E-3</v>
      </c>
      <c r="AD103" s="60">
        <f>SQRT($W$43*VLOOKUP(AD93,$P$34:$W$43,8))*(1-$U$29)*T91*VLOOKUP(AD93,P82:T91,5)</f>
        <v>1.3767326963535131E-3</v>
      </c>
      <c r="AE103" s="60">
        <f>SQRT($W$43*VLOOKUP(AE93,$P$34:$W$43,8))*(1-$V$29)*T91*VLOOKUP(AE93,P82:T91,5)</f>
        <v>7.5628034958204211E-3</v>
      </c>
      <c r="AF103" s="60">
        <f>SQRT($W$43*VLOOKUP(AF93,$P$34:$W$43,8))*(1-$W$29)*T91*VLOOKUP(AF93,P82:T91,5)</f>
        <v>1.8316162334473235E-6</v>
      </c>
      <c r="AG103" s="60">
        <f>SQRT($W$43*VLOOKUP(AG93,$P$34:$W$43,8))*(1-$X$29)*T91*VLOOKUP(AG93,P82:T91,5)</f>
        <v>2.8018257463227602E-5</v>
      </c>
      <c r="AH103" s="60">
        <f>SQRT($W$43*VLOOKUP(AH93,$P$34:$W$43,8))*(1-$Y$29)*T91*VLOOKUP(AH93,P82:T91,5)</f>
        <v>1.0177756465921823E-4</v>
      </c>
      <c r="AI103" s="87">
        <f>SQRT($W$43*VLOOKUP(AI93,$P$34:$W$43,8))*(1-$Z$29)*T91*VLOOKUP(AI93,P82:T91,5)</f>
        <v>5.1691455199951961E-5</v>
      </c>
      <c r="AJ103" s="89">
        <f>$X$43*T91</f>
        <v>3.7215638992540641E-7</v>
      </c>
      <c r="AK103" s="59" t="s">
        <v>72</v>
      </c>
      <c r="AL103" s="63">
        <f>AL101^2-AL102^3</f>
        <v>-4.078596564843564E-5</v>
      </c>
      <c r="AM103" s="61"/>
      <c r="AN103" s="66" t="s">
        <v>575</v>
      </c>
      <c r="AO103" s="61">
        <f>2*SQRT(AL102)*COS((AO100+4*PI())/3)-AL97/3</f>
        <v>0.13496550312229016</v>
      </c>
      <c r="AP103" s="69">
        <f>AO103^3+AO103^2*AL97+AL98*AO103+AL99</f>
        <v>8.6736173798840355E-18</v>
      </c>
      <c r="AQ103" s="50"/>
      <c r="AR103" s="65"/>
      <c r="AS103" s="50"/>
      <c r="AT103" s="65"/>
      <c r="AU103" s="65"/>
      <c r="AV103" s="81"/>
      <c r="AW103" s="59">
        <v>10</v>
      </c>
      <c r="AX103" s="61">
        <f t="shared" si="43"/>
        <v>6.3655989068255427E-3</v>
      </c>
      <c r="AY103" s="61">
        <f>SUMPRODUCT(T82:T91,$BG$34:$BG$43)</f>
        <v>7.4731964105676368E-2</v>
      </c>
      <c r="AZ103" s="68">
        <f>IF($AA$16,EXP((AX103/AL95)*(AU99-1)-LN(AU99-AL95)-AL94*(2*AY103/AL94-AX103/AL95)*LN((AU99+2.41421536*AL95)/(AU99-0.41421536*AL95))/(AL95*2.82842713)      ),1)</f>
        <v>9.4990607205525048</v>
      </c>
    </row>
    <row r="104" spans="16:52" x14ac:dyDescent="0.25">
      <c r="P104" s="79"/>
      <c r="Q104" s="71"/>
      <c r="R104" s="71"/>
      <c r="S104" s="94">
        <f>SUM(S94:S103)</f>
        <v>0.99973833370395171</v>
      </c>
      <c r="T104" s="72">
        <f>SUM(T94:T103)</f>
        <v>1</v>
      </c>
      <c r="U104" s="73"/>
      <c r="V104" s="73"/>
      <c r="W104" s="73"/>
      <c r="X104" s="73"/>
      <c r="Y104" s="73"/>
      <c r="Z104" s="70"/>
      <c r="AA104" s="73"/>
      <c r="AB104" s="73"/>
      <c r="AC104" s="73"/>
      <c r="AD104" s="73"/>
      <c r="AE104" s="73"/>
      <c r="AF104" s="73"/>
      <c r="AG104" s="73"/>
      <c r="AH104" s="73"/>
      <c r="AI104" s="88">
        <f>SUM(Z94:AI103)</f>
        <v>2.2066053197722884</v>
      </c>
      <c r="AJ104" s="91">
        <f>SUM(AJ94:AJ103)</f>
        <v>8.0585748398120469E-5</v>
      </c>
      <c r="AK104" s="70"/>
      <c r="AL104" s="73"/>
      <c r="AM104" s="74"/>
      <c r="AN104" s="75"/>
      <c r="AO104" s="74"/>
      <c r="AP104" s="74"/>
      <c r="AQ104" s="76"/>
      <c r="AR104" s="73"/>
      <c r="AS104" s="76"/>
      <c r="AT104" s="73"/>
      <c r="AU104" s="73"/>
      <c r="AV104" s="80"/>
      <c r="AW104" s="70"/>
      <c r="AX104" s="73"/>
      <c r="AY104" s="73"/>
      <c r="AZ104" s="80"/>
    </row>
    <row r="105" spans="16:52" x14ac:dyDescent="0.25">
      <c r="P105" s="92">
        <f>P93+1</f>
        <v>6</v>
      </c>
      <c r="Q105" s="55"/>
      <c r="R105" s="55"/>
      <c r="S105" s="55"/>
      <c r="T105" s="55" t="s">
        <v>545</v>
      </c>
      <c r="U105" s="56"/>
      <c r="V105" s="56"/>
      <c r="W105" s="57"/>
      <c r="X105" s="57"/>
      <c r="Y105" s="57"/>
      <c r="Z105" s="54">
        <v>1</v>
      </c>
      <c r="AA105" s="55">
        <v>2</v>
      </c>
      <c r="AB105" s="55">
        <v>3</v>
      </c>
      <c r="AC105" s="55">
        <v>4</v>
      </c>
      <c r="AD105" s="55">
        <v>5</v>
      </c>
      <c r="AE105" s="55">
        <v>6</v>
      </c>
      <c r="AF105" s="55">
        <v>7</v>
      </c>
      <c r="AG105" s="55">
        <v>8</v>
      </c>
      <c r="AH105" s="55">
        <v>9</v>
      </c>
      <c r="AI105" s="58">
        <v>10</v>
      </c>
      <c r="AJ105" s="90"/>
      <c r="AK105" s="54"/>
      <c r="AL105" s="55"/>
      <c r="AM105" s="55"/>
      <c r="AN105" s="55"/>
      <c r="AO105" s="55"/>
      <c r="AP105" s="55"/>
      <c r="AQ105" s="55"/>
      <c r="AR105" s="55"/>
      <c r="AS105" s="55"/>
      <c r="AT105" s="55"/>
      <c r="AU105" s="55"/>
      <c r="AV105" s="58"/>
      <c r="AW105" s="54"/>
      <c r="AX105" s="55" t="s">
        <v>565</v>
      </c>
      <c r="AY105" s="55" t="s">
        <v>577</v>
      </c>
      <c r="AZ105" s="58" t="s">
        <v>578</v>
      </c>
    </row>
    <row r="106" spans="16:52" x14ac:dyDescent="0.25">
      <c r="P106" s="78">
        <v>1</v>
      </c>
      <c r="Q106" s="60"/>
      <c r="R106" s="60"/>
      <c r="S106" s="60">
        <f>$Z$7*$BJ$34/AZ106</f>
        <v>2.6289012023607548E-3</v>
      </c>
      <c r="T106" s="61">
        <f>S106/S116</f>
        <v>2.6295892715387267E-3</v>
      </c>
      <c r="U106" s="62"/>
      <c r="V106" s="62"/>
      <c r="W106" s="60"/>
      <c r="X106" s="63"/>
      <c r="Y106" s="61"/>
      <c r="Z106" s="86">
        <f>SQRT($W$34*VLOOKUP(Z105,$P$34:$W$43,8))*(1-$Q$20)*T94*VLOOKUP(Z105,P94:T103,5)</f>
        <v>1.4201989151812061E-6</v>
      </c>
      <c r="AA106" s="60">
        <f>SQRT($W$34*VLOOKUP(AA105,$P$34:$W$43,8))*(1-$R$20)*T94*VLOOKUP(AA105,P94:T103,5)</f>
        <v>1.3766924931985904E-5</v>
      </c>
      <c r="AB106" s="60">
        <f>SQRT($W$34*VLOOKUP(AB105,$P$34:$W$43,8))*(1-$S$20)*T94*VLOOKUP(AB105,P94:T103,5)</f>
        <v>6.3107524522222806E-5</v>
      </c>
      <c r="AC106" s="60">
        <f>SQRT($W$34*VLOOKUP(AC105,$P$34:$W$43,8))*(1-$T$20)*T94*VLOOKUP(AC105,P94:T103,5)</f>
        <v>1.8905320936971995E-4</v>
      </c>
      <c r="AD106" s="60">
        <f>SQRT($W$34*VLOOKUP(AD105,$P$34:$W$43,8))*(1-$U$20)*T94*VLOOKUP(AD105,P94:T103,5)</f>
        <v>2.2233896664741235E-4</v>
      </c>
      <c r="AE106" s="60">
        <f>SQRT($W$34*VLOOKUP(AE105,$P$34:$W$43,8))*(1-$V$20)*T94*VLOOKUP(AE105,P94:T103,5)</f>
        <v>1.224845510828295E-3</v>
      </c>
      <c r="AF106" s="60">
        <f>SQRT($W$34*VLOOKUP(AF105,$P$34:$W$43,8))*(1-$W$20)*T94*VLOOKUP(AF105,P94:T103,5)</f>
        <v>3.2168090697459337E-7</v>
      </c>
      <c r="AG106" s="60">
        <f>SQRT($W$34*VLOOKUP(AG105,$P$34:$W$43,8))*(1-$X$20)*T94*VLOOKUP(AG105,P94:T103,5)</f>
        <v>4.4635266785776893E-6</v>
      </c>
      <c r="AH106" s="60">
        <f>SQRT($W$34*VLOOKUP(AH105,$P$34:$W$43,8))*(1-$Y$20)*T94*VLOOKUP(AH105,P94:T103,5)</f>
        <v>1.545135768161496E-5</v>
      </c>
      <c r="AI106" s="87">
        <f>SQRT($W$34*VLOOKUP(AI105,$P$34:$W$43,8))*(1-$Z$20)*T94*VLOOKUP(AI105,P94:T103,5)</f>
        <v>8.3840368916565774E-6</v>
      </c>
      <c r="AJ106" s="89">
        <f>$X$34*T94</f>
        <v>7.0478929697709138E-8</v>
      </c>
      <c r="AK106" s="59" t="s">
        <v>69</v>
      </c>
      <c r="AL106" s="60">
        <f>$Q$44*AI116*100000/($T$3*$AE$9)^2</f>
        <v>0.1588718344626068</v>
      </c>
      <c r="AM106" s="65" t="s">
        <v>583</v>
      </c>
      <c r="AN106" s="66" t="s">
        <v>573</v>
      </c>
      <c r="AO106" s="61" t="e">
        <f>(AL113+SQRT(AL115))^(1/3)+(AL113-SQRT(AL115))^(1/3)-AL109/3</f>
        <v>#NUM!</v>
      </c>
      <c r="AP106" s="63" t="e">
        <f>AO106^3+AL109*AO106^2+AL110*AO106+AL111</f>
        <v>#NUM!</v>
      </c>
      <c r="AQ106" s="65" t="s">
        <v>573</v>
      </c>
      <c r="AR106" s="61">
        <f>IF(AL115&gt;=0,AO106,AO113)</f>
        <v>0.8327012203072679</v>
      </c>
      <c r="AS106" s="61">
        <f>IF(AR106&lt;AR107,AR107,AR106)</f>
        <v>0.8327012203072679</v>
      </c>
      <c r="AT106" s="61">
        <f>AS106</f>
        <v>0.8327012203072679</v>
      </c>
      <c r="AU106" s="67">
        <f>IF(AT106&lt;AT107,AT107,AT106)</f>
        <v>0.8327012203072679</v>
      </c>
      <c r="AV106" s="81"/>
      <c r="AW106" s="59">
        <v>1</v>
      </c>
      <c r="AX106" s="61">
        <f>AX94</f>
        <v>4.7032494163116601E-3</v>
      </c>
      <c r="AY106" s="61">
        <f>SUMPRODUCT(T94:T103,$AX$34:$AX$43)</f>
        <v>4.7725417137416272E-2</v>
      </c>
      <c r="AZ106" s="68">
        <f>IF($AA$7,EXP((AX106/AL107)*(AU111-1)-LN(AU111-AL107)-AL106*(2*AY106/AL106-AX106/AL107)*LN((AU111+2.41421536*AL107)/(AU111-0.41421536*AL107))/(AL107*2.82842713)      ),1)</f>
        <v>38.239970207277558</v>
      </c>
    </row>
    <row r="107" spans="16:52" x14ac:dyDescent="0.25">
      <c r="P107" s="78">
        <v>2</v>
      </c>
      <c r="Q107" s="60"/>
      <c r="R107" s="60"/>
      <c r="S107" s="60">
        <f>$Z$8*$BJ$35/AZ107</f>
        <v>1.4670654261808526E-2</v>
      </c>
      <c r="T107" s="61">
        <f>S107/S116</f>
        <v>1.4674494050465919E-2</v>
      </c>
      <c r="U107" s="62"/>
      <c r="V107" s="62"/>
      <c r="W107" s="60"/>
      <c r="X107" s="63"/>
      <c r="Y107" s="61"/>
      <c r="Z107" s="86">
        <f>SQRT($W$35*VLOOKUP(Z105,$P$34:$W$43,8))*(1-$Q$21)*T95*VLOOKUP(Z105,P94:T103,5)</f>
        <v>1.3766924931985906E-5</v>
      </c>
      <c r="AA107" s="60">
        <f>SQRT($W$35*VLOOKUP(AA105,$P$34:$W$43,8))*(1-$R$21)*T95*VLOOKUP(AA105,P94:T103,5)</f>
        <v>1.327606320942505E-4</v>
      </c>
      <c r="AB107" s="60">
        <f>SQRT($W$35*VLOOKUP(AB105,$P$34:$W$43,8))*(1-$S$21)*T95*VLOOKUP(AB105,P94:T103,5)</f>
        <v>6.1813923504310496E-4</v>
      </c>
      <c r="AC107" s="60">
        <f>SQRT($W$35*VLOOKUP(AC105,$P$34:$W$43,8))*(1-$T$21)*T95*VLOOKUP(AC105,P94:T103,5)</f>
        <v>1.6746629959606687E-3</v>
      </c>
      <c r="AD107" s="60">
        <f>SQRT($W$35*VLOOKUP(AD105,$P$34:$W$43,8))*(1-$U$21)*T95*VLOOKUP(AD105,P94:T103,5)</f>
        <v>2.2209482726431948E-3</v>
      </c>
      <c r="AE107" s="60">
        <f>SQRT($W$35*VLOOKUP(AE105,$P$34:$W$43,8))*(1-$V$21)*T95*VLOOKUP(AE105,P94:T103,5)</f>
        <v>1.2026687909195151E-2</v>
      </c>
      <c r="AF107" s="60">
        <f>SQRT($W$35*VLOOKUP(AF105,$P$34:$W$43,8))*(1-$W$21)*T95*VLOOKUP(AF105,P94:T103,5)</f>
        <v>3.0446945606227547E-6</v>
      </c>
      <c r="AG107" s="60">
        <f>SQRT($W$35*VLOOKUP(AG105,$P$34:$W$43,8))*(1-$X$21)*T95*VLOOKUP(AG105,P94:T103,5)</f>
        <v>4.1240523782031844E-5</v>
      </c>
      <c r="AH107" s="60">
        <f>SQRT($W$35*VLOOKUP(AH105,$P$34:$W$43,8))*(1-$Y$21)*T95*VLOOKUP(AH105,P94:T103,5)</f>
        <v>1.4950594802523283E-4</v>
      </c>
      <c r="AI107" s="87">
        <f>SQRT($W$35*VLOOKUP(AI105,$P$34:$W$43,8))*(1-$Z$21)*T95*VLOOKUP(AI105,P94:T103,5)</f>
        <v>8.2105054599769625E-5</v>
      </c>
      <c r="AJ107" s="89">
        <f>$X$35*T95</f>
        <v>5.9358224200473585E-7</v>
      </c>
      <c r="AK107" s="59" t="s">
        <v>65</v>
      </c>
      <c r="AL107" s="60">
        <f>AJ116*$Q$44*100000/($T$3*$AE$9)</f>
        <v>1.4141586409443666E-2</v>
      </c>
      <c r="AM107" s="61"/>
      <c r="AN107" s="66" t="s">
        <v>574</v>
      </c>
      <c r="AO107" s="66" t="e">
        <f>1/0</f>
        <v>#DIV/0!</v>
      </c>
      <c r="AP107" s="61"/>
      <c r="AQ107" s="65" t="s">
        <v>574</v>
      </c>
      <c r="AR107" s="66">
        <f>IF(AL115&gt;=0,0,AO114)</f>
        <v>1.8185489477853756E-2</v>
      </c>
      <c r="AS107" s="61">
        <f>IF(AR106&lt;AR107,AR106,AR107)</f>
        <v>1.8185489477853756E-2</v>
      </c>
      <c r="AT107" s="61">
        <f>IF(AS107&lt;AS108,AS108,AS107)</f>
        <v>0.13497170380543488</v>
      </c>
      <c r="AU107" s="67">
        <f>IF(AT106&lt;AT107,AT106,AT107)</f>
        <v>0.13497170380543488</v>
      </c>
      <c r="AV107" s="81"/>
      <c r="AW107" s="59">
        <v>2</v>
      </c>
      <c r="AX107" s="61">
        <f t="shared" ref="AX107:AX115" si="44">AX95</f>
        <v>7.0982772982749135E-3</v>
      </c>
      <c r="AY107" s="61">
        <f>SUMPRODUCT(T94:T103,$AY$34:$AY$43)</f>
        <v>8.3223643693308563E-2</v>
      </c>
      <c r="AZ107" s="68">
        <f>IF($AA$8,EXP((AX107/AL107)*(AU111-1)-LN(AU111-AL107)-AL106*(2*AY107/AL106-AX107/AL107)*LN((AU111+2.41421536*AL107)/(AU111-0.41421536*AL107))/(AL107*2.82842713)      ),1)</f>
        <v>6.5803501626838692</v>
      </c>
    </row>
    <row r="108" spans="16:52" x14ac:dyDescent="0.25">
      <c r="P108" s="78">
        <v>3</v>
      </c>
      <c r="Q108" s="60"/>
      <c r="R108" s="60"/>
      <c r="S108" s="60">
        <f>$Z$9*$BJ$36/AZ108</f>
        <v>4.9911315918461763E-2</v>
      </c>
      <c r="T108" s="61">
        <f>S108/S116</f>
        <v>4.9924379337537635E-2</v>
      </c>
      <c r="U108" s="62"/>
      <c r="V108" s="62"/>
      <c r="W108" s="60"/>
      <c r="X108" s="63"/>
      <c r="Y108" s="61"/>
      <c r="Z108" s="86">
        <f>SQRT($W$36*VLOOKUP(Z105,$P$34:$W$43,8))*(1-$Q$22)*T96*VLOOKUP(Z105,P94:T103,5)</f>
        <v>6.310752452222282E-5</v>
      </c>
      <c r="AA108" s="60">
        <f>SQRT($W$36*VLOOKUP(AA105,$P$34:$W$43,8))*(1-$R$22)*T96*VLOOKUP(AA105,P94:T103,5)</f>
        <v>6.1813923504310496E-4</v>
      </c>
      <c r="AB108" s="60">
        <f>SQRT($W$36*VLOOKUP(AB105,$P$34:$W$43,8))*(1-$S$22)*T96*VLOOKUP(AB105,P94:T103,5)</f>
        <v>2.8844252121695965E-3</v>
      </c>
      <c r="AC108" s="60">
        <f>SQRT($W$36*VLOOKUP(AC105,$P$34:$W$43,8))*(1-$T$22)*T96*VLOOKUP(AC105,P94:T103,5)</f>
        <v>8.6063387791511046E-3</v>
      </c>
      <c r="AD108" s="60">
        <f>SQRT($W$36*VLOOKUP(AD105,$P$34:$W$43,8))*(1-$U$22)*T96*VLOOKUP(AD105,P94:T103,5)</f>
        <v>1.0363530140676917E-2</v>
      </c>
      <c r="AE108" s="60">
        <f>SQRT($W$36*VLOOKUP(AE105,$P$34:$W$43,8))*(1-$V$22)*T96*VLOOKUP(AE105,P94:T103,5)</f>
        <v>5.4990608785775726E-2</v>
      </c>
      <c r="AF108" s="60">
        <f>SQRT($W$36*VLOOKUP(AF105,$P$34:$W$43,8))*(1-$W$22)*T96*VLOOKUP(AF105,P94:T103,5)</f>
        <v>1.3687607334468661E-5</v>
      </c>
      <c r="AG108" s="60">
        <f>SQRT($W$36*VLOOKUP(AG105,$P$34:$W$43,8))*(1-$X$22)*T96*VLOOKUP(AG105,P94:T103,5)</f>
        <v>1.9402336784637574E-4</v>
      </c>
      <c r="AH108" s="60">
        <f>SQRT($W$36*VLOOKUP(AH105,$P$34:$W$43,8))*(1-$Y$22)*T96*VLOOKUP(AH105,P94:T103,5)</f>
        <v>6.9345182190115628E-4</v>
      </c>
      <c r="AI108" s="87">
        <f>SQRT($W$36*VLOOKUP(AI105,$P$34:$W$43,8))*(1-$Z$22)*T96*VLOOKUP(AI105,P94:T103,5)</f>
        <v>3.861423220337829E-4</v>
      </c>
      <c r="AJ108" s="89">
        <f>$X$36*T96</f>
        <v>2.8130291553014467E-6</v>
      </c>
      <c r="AK108" s="82"/>
      <c r="AL108" s="65"/>
      <c r="AM108" s="61"/>
      <c r="AN108" s="66" t="s">
        <v>575</v>
      </c>
      <c r="AO108" s="66" t="e">
        <f>1/0</f>
        <v>#DIV/0!</v>
      </c>
      <c r="AP108" s="61"/>
      <c r="AQ108" s="65" t="s">
        <v>575</v>
      </c>
      <c r="AR108" s="66">
        <f>IF(AL115&gt;=0,0,AO115)</f>
        <v>0.13497170380543488</v>
      </c>
      <c r="AS108" s="61">
        <f>AR108</f>
        <v>0.13497170380543488</v>
      </c>
      <c r="AT108" s="61">
        <f>IF(AS107&lt;AS108,AS107,AS108)</f>
        <v>1.8185489477853756E-2</v>
      </c>
      <c r="AU108" s="67">
        <f>AT108</f>
        <v>1.8185489477853756E-2</v>
      </c>
      <c r="AV108" s="81"/>
      <c r="AW108" s="59">
        <v>3</v>
      </c>
      <c r="AX108" s="61">
        <f t="shared" si="44"/>
        <v>9.8874397632026413E-3</v>
      </c>
      <c r="AY108" s="61">
        <f>SUMPRODUCT(T94:T103,$AZ$34:$AZ$43)</f>
        <v>0.11365420629183329</v>
      </c>
      <c r="AZ108" s="68">
        <f>IF($AA$9,EXP((AX108/AL107)*(AU111-1)-LN(AU111-AL107)-AL106*(2*AY108/AL106-AX108/AL107)*LN((AU111+2.41421536*AL107)/(AU111-0.41421536*AL107))/(AL107*2.82842713)      ),1)</f>
        <v>1.8650342877353903</v>
      </c>
    </row>
    <row r="109" spans="16:52" x14ac:dyDescent="0.25">
      <c r="P109" s="78">
        <v>4</v>
      </c>
      <c r="Q109" s="60"/>
      <c r="R109" s="60"/>
      <c r="S109" s="60">
        <f>$Z$10*$BJ$37/AZ109</f>
        <v>0.11781796580417452</v>
      </c>
      <c r="T109" s="61">
        <f>S109/S116</f>
        <v>0.1178488026080865</v>
      </c>
      <c r="U109" s="62"/>
      <c r="V109" s="62"/>
      <c r="W109" s="60"/>
      <c r="X109" s="63"/>
      <c r="Y109" s="61"/>
      <c r="Z109" s="86">
        <f>SQRT($W$37*VLOOKUP(Z105,$P$34:$W$43,8))*(1-$Q$23)*T97*VLOOKUP(Z105,P94:T103,5)</f>
        <v>1.8905320936971992E-4</v>
      </c>
      <c r="AA109" s="60">
        <f>SQRT($W$37*VLOOKUP(AA105,$P$34:$W$43,8))*(1-$R$23)*T97*VLOOKUP(AA105,P94:T103,5)</f>
        <v>1.6746629959606689E-3</v>
      </c>
      <c r="AB109" s="60">
        <f>SQRT($W$37*VLOOKUP(AB105,$P$34:$W$43,8))*(1-$S$23)*T97*VLOOKUP(AB105,P94:T103,5)</f>
        <v>8.6063387791511063E-3</v>
      </c>
      <c r="AC109" s="60">
        <f>SQRT($W$37*VLOOKUP(AC105,$P$34:$W$43,8))*(1-$T$23)*T97*VLOOKUP(AC105,P94:T103,5)</f>
        <v>2.5849293383701677E-2</v>
      </c>
      <c r="AD109" s="60">
        <f>SQRT($W$37*VLOOKUP(AD105,$P$34:$W$43,8))*(1-$U$23)*T97*VLOOKUP(AD105,P94:T103,5)</f>
        <v>3.0796526816829702E-2</v>
      </c>
      <c r="AE109" s="60">
        <f>SQRT($W$37*VLOOKUP(AE105,$P$34:$W$43,8))*(1-$V$23)*T97*VLOOKUP(AE105,P94:T103,5)</f>
        <v>0.15662009654239017</v>
      </c>
      <c r="AF109" s="60">
        <f>SQRT($W$37*VLOOKUP(AF105,$P$34:$W$43,8))*(1-$W$23)*T97*VLOOKUP(AF105,P94:T103,5)</f>
        <v>4.1208224756532805E-5</v>
      </c>
      <c r="AG109" s="60">
        <f>SQRT($W$37*VLOOKUP(AG105,$P$34:$W$43,8))*(1-$X$23)*T97*VLOOKUP(AG105,P94:T103,5)</f>
        <v>5.7472885945766708E-4</v>
      </c>
      <c r="AH109" s="60">
        <f>SQRT($W$37*VLOOKUP(AH105,$P$34:$W$43,8))*(1-$Y$23)*T97*VLOOKUP(AH105,P94:T103,5)</f>
        <v>2.2757309814885364E-3</v>
      </c>
      <c r="AI109" s="87">
        <f>SQRT($W$37*VLOOKUP(AI105,$P$34:$W$43,8))*(1-$Z$23)*T97*VLOOKUP(AI105,P94:T103,5)</f>
        <v>1.0493787818130964E-3</v>
      </c>
      <c r="AJ109" s="89">
        <f>$X$37*T97</f>
        <v>8.5312039097410397E-6</v>
      </c>
      <c r="AK109" s="59" t="s">
        <v>570</v>
      </c>
      <c r="AL109" s="60">
        <f>AL107-1</f>
        <v>-0.98585841359055637</v>
      </c>
      <c r="AM109" s="61"/>
      <c r="AN109" s="66"/>
      <c r="AO109" s="61"/>
      <c r="AP109" s="61"/>
      <c r="AQ109" s="50"/>
      <c r="AR109" s="65"/>
      <c r="AS109" s="65"/>
      <c r="AT109" s="65"/>
      <c r="AU109" s="65"/>
      <c r="AV109" s="81"/>
      <c r="AW109" s="59">
        <v>4</v>
      </c>
      <c r="AX109" s="61">
        <f t="shared" si="44"/>
        <v>1.2702609722620996E-2</v>
      </c>
      <c r="AY109" s="61">
        <f>SUMPRODUCT(T94:T103,$BA$34:$BA$43)</f>
        <v>0.13908405980080635</v>
      </c>
      <c r="AZ109" s="68">
        <f>IF($AA$10,EXP((AX109/AL107)*(AU111-1)-LN(AU111-AL107)-AL106*(2*AY109/AL106-AX109/AL107)*LN((AU111+2.41421536*AL107)/(AU111-0.41421536*AL107))/(AL107*2.82842713)      ),1)</f>
        <v>0.76544394924079184</v>
      </c>
    </row>
    <row r="110" spans="16:52" x14ac:dyDescent="0.25">
      <c r="P110" s="78">
        <v>5</v>
      </c>
      <c r="Q110" s="60"/>
      <c r="R110" s="60"/>
      <c r="S110" s="60">
        <f>$Z$11*$BJ$38/AZ110</f>
        <v>0.14521906076142016</v>
      </c>
      <c r="T110" s="61">
        <f>S110/S116</f>
        <v>0.14525706932548269</v>
      </c>
      <c r="U110" s="62"/>
      <c r="V110" s="62"/>
      <c r="W110" s="60"/>
      <c r="X110" s="63"/>
      <c r="Y110" s="61"/>
      <c r="Z110" s="86">
        <f>SQRT($W$38*VLOOKUP(Z105,$P$34:$W$43,8))*(1-$Q$24)*T98*VLOOKUP(Z105,P94:T103,5)</f>
        <v>2.2233896664741233E-4</v>
      </c>
      <c r="AA110" s="60">
        <f>SQRT($W$38*VLOOKUP(AA105,$P$34:$W$43,8))*(1-$R$24)*T98*VLOOKUP(AA105,P94:T103,5)</f>
        <v>2.2209482726431948E-3</v>
      </c>
      <c r="AB110" s="60">
        <f>SQRT($W$38*VLOOKUP(AB105,$P$34:$W$43,8))*(1-$S$24)*T98*VLOOKUP(AB105,P94:T103,5)</f>
        <v>1.0363530140676917E-2</v>
      </c>
      <c r="AC110" s="60">
        <f>SQRT($W$38*VLOOKUP(AC105,$P$34:$W$43,8))*(1-$T$24)*T98*VLOOKUP(AC105,P94:T103,5)</f>
        <v>3.0796526816829706E-2</v>
      </c>
      <c r="AD110" s="60">
        <f>SQRT($W$38*VLOOKUP(AD105,$P$34:$W$43,8))*(1-$U$24)*T98*VLOOKUP(AD105,P94:T103,5)</f>
        <v>3.6661264355020221E-2</v>
      </c>
      <c r="AE110" s="60">
        <f>SQRT($W$38*VLOOKUP(AE105,$P$34:$W$43,8))*(1-$V$24)*T98*VLOOKUP(AE105,P94:T103,5)</f>
        <v>0.20142616403677818</v>
      </c>
      <c r="AF110" s="60">
        <f>SQRT($W$38*VLOOKUP(AF105,$P$34:$W$43,8))*(1-$W$24)*T98*VLOOKUP(AF105,P94:T103,5)</f>
        <v>4.7832450357912826E-5</v>
      </c>
      <c r="AG110" s="60">
        <f>SQRT($W$38*VLOOKUP(AG105,$P$34:$W$43,8))*(1-$X$24)*T98*VLOOKUP(AG105,P94:T103,5)</f>
        <v>6.94954325521252E-4</v>
      </c>
      <c r="AH110" s="60">
        <f>SQRT($W$38*VLOOKUP(AH105,$P$34:$W$43,8))*(1-$Y$24)*T98*VLOOKUP(AH105,P94:T103,5)</f>
        <v>2.5817303522814041E-3</v>
      </c>
      <c r="AI110" s="87">
        <f>SQRT($W$38*VLOOKUP(AI105,$P$34:$W$43,8))*(1-$Z$24)*T98*VLOOKUP(AI105,P94:T103,5)</f>
        <v>1.3766434782264819E-3</v>
      </c>
      <c r="AJ110" s="89">
        <f>$X$38*T98</f>
        <v>1.0512503649792463E-5</v>
      </c>
      <c r="AK110" s="59" t="s">
        <v>571</v>
      </c>
      <c r="AL110" s="60">
        <f>AL106-3*AL107*AL107-2*AL107</f>
        <v>0.12998870824519218</v>
      </c>
      <c r="AM110" s="61" t="s">
        <v>584</v>
      </c>
      <c r="AN110" s="66" t="s">
        <v>585</v>
      </c>
      <c r="AO110" s="61">
        <f>AL113^2/AL114^3</f>
        <v>0.84913047504613481</v>
      </c>
      <c r="AP110" s="61"/>
      <c r="AQ110" s="50"/>
      <c r="AR110" s="65"/>
      <c r="AS110" s="65"/>
      <c r="AT110" s="65"/>
      <c r="AU110" s="65"/>
      <c r="AV110" s="81"/>
      <c r="AW110" s="59">
        <v>5</v>
      </c>
      <c r="AX110" s="61">
        <f t="shared" si="44"/>
        <v>1.2699746755942376E-2</v>
      </c>
      <c r="AY110" s="61">
        <f>SUMPRODUCT(T94:T103,$BB$34:$BB$43)</f>
        <v>0.14194667145957943</v>
      </c>
      <c r="AZ110" s="68">
        <f>IF($AA$11,EXP((AX110/AL107)*(AU111-1)-LN(AU111-AL107)-AL106*(2*AY110/AL106-AX110/AL107)*LN((AU111+2.41421536*AL107)/(AU111-0.41421536*AL107))/(AL107*2.82842713)      ),1)</f>
        <v>0.62176915155161083</v>
      </c>
    </row>
    <row r="111" spans="16:52" x14ac:dyDescent="0.25">
      <c r="P111" s="78">
        <v>6</v>
      </c>
      <c r="Q111" s="60"/>
      <c r="R111" s="60"/>
      <c r="S111" s="60">
        <f>$Z$12*$BJ$39/AZ111</f>
        <v>0.63280895562821793</v>
      </c>
      <c r="T111" s="61">
        <f>S111/S116</f>
        <v>0.6329745823689723</v>
      </c>
      <c r="U111" s="62"/>
      <c r="V111" s="62"/>
      <c r="W111" s="60"/>
      <c r="X111" s="63"/>
      <c r="Y111" s="61"/>
      <c r="Z111" s="86">
        <f>SQRT($W$39*VLOOKUP(Z105,$P$34:$W$43,8))*(1-$Q$25)*T99*VLOOKUP(Z105,P94:T103,5)</f>
        <v>1.224845510828295E-3</v>
      </c>
      <c r="AA111" s="60">
        <f>SQRT($W$39*VLOOKUP(AA105,$P$34:$W$43,8))*(1-$R$25)*T99*VLOOKUP(AA105,P94:T103,5)</f>
        <v>1.2026687909195153E-2</v>
      </c>
      <c r="AB111" s="60">
        <f>SQRT($W$39*VLOOKUP(AB105,$P$34:$W$43,8))*(1-$S$25)*T99*VLOOKUP(AB105,P94:T103,5)</f>
        <v>5.4990608785775719E-2</v>
      </c>
      <c r="AC111" s="60">
        <f>SQRT($W$39*VLOOKUP(AC105,$P$34:$W$43,8))*(1-$T$25)*T99*VLOOKUP(AC105,P94:T103,5)</f>
        <v>0.1566200965423902</v>
      </c>
      <c r="AD111" s="60">
        <f>SQRT($W$39*VLOOKUP(AD105,$P$34:$W$43,8))*(1-$U$25)*T99*VLOOKUP(AD105,P94:T103,5)</f>
        <v>0.20142616403677818</v>
      </c>
      <c r="AE111" s="60">
        <f>SQRT($W$39*VLOOKUP(AE105,$P$34:$W$43,8))*(1-$V$25)*T99*VLOOKUP(AE105,P94:T103,5)</f>
        <v>1.1066857696361818</v>
      </c>
      <c r="AF111" s="60">
        <f>SQRT($W$39*VLOOKUP(AF105,$P$34:$W$43,8))*(1-$W$25)*T99*VLOOKUP(AF105,P94:T103,5)</f>
        <v>2.901476769629637E-4</v>
      </c>
      <c r="AG111" s="60">
        <f>SQRT($W$39*VLOOKUP(AG105,$P$34:$W$43,8))*(1-$X$25)*T99*VLOOKUP(AG105,P94:T103,5)</f>
        <v>3.8087074045897E-3</v>
      </c>
      <c r="AH111" s="60">
        <f>SQRT($W$39*VLOOKUP(AH105,$P$34:$W$43,8))*(1-$Y$25)*T99*VLOOKUP(AH105,P94:T103,5)</f>
        <v>1.3952381343654251E-2</v>
      </c>
      <c r="AI111" s="87">
        <f>SQRT($W$39*VLOOKUP(AI105,$P$34:$W$43,8))*(1-$Z$25)*T99*VLOOKUP(AI105,P94:T103,5)</f>
        <v>7.5636238941507528E-3</v>
      </c>
      <c r="AJ111" s="89">
        <f>$X$39*T99</f>
        <v>5.6984939954389234E-5</v>
      </c>
      <c r="AK111" s="59" t="s">
        <v>572</v>
      </c>
      <c r="AL111" s="60">
        <f>-1*AL106*AL107+AL107^2+AL107^3</f>
        <v>-2.0438872112950512E-3</v>
      </c>
      <c r="AM111" s="61"/>
      <c r="AN111" s="66" t="s">
        <v>586</v>
      </c>
      <c r="AO111" s="61">
        <f>SQRT(1-AO110)/SQRT(AO110)*AL113/ABS(AL113)</f>
        <v>0.42151549838825658</v>
      </c>
      <c r="AP111" s="61"/>
      <c r="AQ111" s="50"/>
      <c r="AR111" s="65"/>
      <c r="AS111" s="65"/>
      <c r="AT111" s="65" t="s">
        <v>579</v>
      </c>
      <c r="AU111" s="61">
        <f>IF(AL115&gt;=0,AU106,AU108)</f>
        <v>1.8185489477853756E-2</v>
      </c>
      <c r="AV111" s="81"/>
      <c r="AW111" s="59">
        <v>6</v>
      </c>
      <c r="AX111" s="61">
        <f t="shared" si="44"/>
        <v>1.5798462423996604E-2</v>
      </c>
      <c r="AY111" s="61">
        <f>SUMPRODUCT(T94:T103,$BC$34:$BC$43)</f>
        <v>0.17728086958993627</v>
      </c>
      <c r="AZ111" s="68">
        <f>IF($AA$12,EXP((AX111/AL107)*(AU111-1)-LN(AU111-AL107)-AL106*(2*AY111/AL106-AX111/AL107)*LN((AU111+2.41421536*AL107)/(AU111-0.41421536*AL107))/(AL107*2.82842713)      ),1)</f>
        <v>0.1372083469659966</v>
      </c>
    </row>
    <row r="112" spans="16:52" x14ac:dyDescent="0.25">
      <c r="P112" s="78">
        <v>7</v>
      </c>
      <c r="Q112" s="60"/>
      <c r="R112" s="60"/>
      <c r="S112" s="60">
        <f>$Z$13*$BJ$40/AZ112</f>
        <v>9.3736629301249092E-4</v>
      </c>
      <c r="T112" s="61">
        <f>S112/S116</f>
        <v>9.3761163234061496E-4</v>
      </c>
      <c r="U112" s="62"/>
      <c r="V112" s="62"/>
      <c r="W112" s="60"/>
      <c r="X112" s="63"/>
      <c r="Y112" s="61"/>
      <c r="Z112" s="86">
        <f>SQRT($W$40*VLOOKUP(Z105,$P$34:$W$43,8))*(1-$Q$26)*T100*VLOOKUP(Z105,P94:T103,5)</f>
        <v>3.2168090697459337E-7</v>
      </c>
      <c r="AA112" s="60">
        <f>SQRT($W$40*VLOOKUP(AA105,$P$34:$W$43,8))*(1-$R$26)*T100*VLOOKUP(AA105,P94:T103,5)</f>
        <v>3.0446945606227547E-6</v>
      </c>
      <c r="AB112" s="60">
        <f>SQRT($W$40*VLOOKUP(AB105,$P$34:$W$43,8))*(1-$S$26)*T100*VLOOKUP(AB105,P94:T103,5)</f>
        <v>1.3687607334468661E-5</v>
      </c>
      <c r="AC112" s="60">
        <f>SQRT($W$40*VLOOKUP(AC105,$P$34:$W$43,8))*(1-$T$26)*T100*VLOOKUP(AC105,P94:T103,5)</f>
        <v>4.1208224756532805E-5</v>
      </c>
      <c r="AD112" s="60">
        <f>SQRT($W$40*VLOOKUP(AD105,$P$34:$W$43,8))*(1-$U$26)*T100*VLOOKUP(AD105,P94:T103,5)</f>
        <v>4.7832450357912826E-5</v>
      </c>
      <c r="AE112" s="60">
        <f>SQRT($W$40*VLOOKUP(AE105,$P$34:$W$43,8))*(1-$V$26)*T100*VLOOKUP(AE105,P94:T103,5)</f>
        <v>2.901476769629637E-4</v>
      </c>
      <c r="AF112" s="60">
        <f>SQRT($W$40*VLOOKUP(AF105,$P$34:$W$43,8))*(1-$W$26)*T100*VLOOKUP(AF105,P94:T103,5)</f>
        <v>7.7614610215513265E-8</v>
      </c>
      <c r="AG112" s="60">
        <f>SQRT($W$40*VLOOKUP(AG105,$P$34:$W$43,8))*(1-$X$26)*T100*VLOOKUP(AG105,P94:T103,5)</f>
        <v>1.1685910726995721E-6</v>
      </c>
      <c r="AH112" s="60">
        <f>SQRT($W$40*VLOOKUP(AH105,$P$34:$W$43,8))*(1-$Y$26)*T100*VLOOKUP(AH105,P94:T103,5)</f>
        <v>3.2465824743236603E-6</v>
      </c>
      <c r="AI112" s="87">
        <f>SQRT($W$40*VLOOKUP(AI105,$P$34:$W$43,8))*(1-$Z$26)*T100*VLOOKUP(AI105,P94:T103,5)</f>
        <v>1.8315792726859626E-6</v>
      </c>
      <c r="AJ112" s="89">
        <f>$X$40*T100</f>
        <v>2.2549581625414392E-8</v>
      </c>
      <c r="AK112" s="82"/>
      <c r="AL112" s="65"/>
      <c r="AM112" s="61"/>
      <c r="AN112" s="66" t="s">
        <v>587</v>
      </c>
      <c r="AO112" s="61">
        <f>IF(ATAN(AO111)&lt;0,ATAN(AO111)+PI(),ATAN(AO111))</f>
        <v>0.39891554508464933</v>
      </c>
      <c r="AP112" s="61"/>
      <c r="AQ112" s="50"/>
      <c r="AR112" s="65"/>
      <c r="AS112" s="65"/>
      <c r="AT112" s="65"/>
      <c r="AU112" s="65"/>
      <c r="AV112" s="81"/>
      <c r="AW112" s="59">
        <v>7</v>
      </c>
      <c r="AX112" s="61">
        <f t="shared" si="44"/>
        <v>4.2203212895286406E-3</v>
      </c>
      <c r="AY112" s="61">
        <f>SUMPRODUCT(T94:T103,$BD$34:$BD$43)</f>
        <v>3.0911523273809274E-2</v>
      </c>
      <c r="AZ112" s="68">
        <f>IF($AA$13,EXP((AX112/AL107)*(AU111-1)-LN(AU111-AL107)-AL106*(2*AY112/AL106-AX112/AL107)*LN((AU111+2.41421536*AL107)/(AU111-0.41421536*AL107))/(AL107*2.82842713)      ),1)</f>
        <v>109.58630770681545</v>
      </c>
    </row>
    <row r="113" spans="16:52" x14ac:dyDescent="0.25">
      <c r="P113" s="78">
        <v>8</v>
      </c>
      <c r="Q113" s="60"/>
      <c r="R113" s="60"/>
      <c r="S113" s="60">
        <f>$Z$14*$BJ$41/AZ113</f>
        <v>6.4641311336217349E-3</v>
      </c>
      <c r="T113" s="61">
        <f>S113/S116</f>
        <v>6.4658230075466351E-3</v>
      </c>
      <c r="U113" s="62"/>
      <c r="V113" s="62"/>
      <c r="W113" s="60"/>
      <c r="X113" s="63"/>
      <c r="Y113" s="61"/>
      <c r="Z113" s="86">
        <f>SQRT($W$41*VLOOKUP(Z105,$P$34:$W$43,8))*(1-$Q$27)*T101*VLOOKUP(Z105,P94:T103,5)</f>
        <v>4.4635266785776901E-6</v>
      </c>
      <c r="AA113" s="60">
        <f>SQRT($W$41*VLOOKUP(AA105,$P$34:$W$43,8))*(1-$R$27)*T101*VLOOKUP(AA105,P94:T103,5)</f>
        <v>4.1240523782031844E-5</v>
      </c>
      <c r="AB113" s="60">
        <f>SQRT($W$41*VLOOKUP(AB105,$P$34:$W$43,8))*(1-$S$27)*T101*VLOOKUP(AB105,P94:T103,5)</f>
        <v>1.9402336784637574E-4</v>
      </c>
      <c r="AC113" s="60">
        <f>SQRT($W$41*VLOOKUP(AC105,$P$34:$W$43,8))*(1-$T$27)*T101*VLOOKUP(AC105,P94:T103,5)</f>
        <v>5.7472885945766719E-4</v>
      </c>
      <c r="AD113" s="60">
        <f>SQRT($W$41*VLOOKUP(AD105,$P$34:$W$43,8))*(1-$U$27)*T101*VLOOKUP(AD105,P94:T103,5)</f>
        <v>6.94954325521252E-4</v>
      </c>
      <c r="AE113" s="60">
        <f>SQRT($W$41*VLOOKUP(AE105,$P$34:$W$43,8))*(1-$V$27)*T101*VLOOKUP(AE105,P94:T103,5)</f>
        <v>3.8087074045897004E-3</v>
      </c>
      <c r="AF113" s="60">
        <f>SQRT($W$41*VLOOKUP(AF105,$P$34:$W$43,8))*(1-$W$27)*T101*VLOOKUP(AF105,P94:T103,5)</f>
        <v>1.1685910726995719E-6</v>
      </c>
      <c r="AG113" s="60">
        <f>SQRT($W$41*VLOOKUP(AG105,$P$34:$W$43,8))*(1-$X$27)*T101*VLOOKUP(AG105,P94:T103,5)</f>
        <v>1.7011387674468272E-5</v>
      </c>
      <c r="AH113" s="60">
        <f>SQRT($W$41*VLOOKUP(AH105,$P$34:$W$43,8))*(1-$Y$27)*T101*VLOOKUP(AH105,P94:T103,5)</f>
        <v>5.2694074878435904E-5</v>
      </c>
      <c r="AI113" s="87">
        <f>SQRT($W$41*VLOOKUP(AI105,$P$34:$W$43,8))*(1-$Z$27)*T101*VLOOKUP(AI105,P94:T103,5)</f>
        <v>2.8017379832084045E-5</v>
      </c>
      <c r="AJ113" s="89">
        <f>$X$41*T101</f>
        <v>1.7248586557752719E-7</v>
      </c>
      <c r="AK113" s="59" t="s">
        <v>582</v>
      </c>
      <c r="AL113" s="61">
        <f>AL109*AL110/6-AL111/2-AL109^3/27</f>
        <v>1.5151398733194876E-2</v>
      </c>
      <c r="AM113" s="61"/>
      <c r="AN113" s="66" t="s">
        <v>573</v>
      </c>
      <c r="AO113" s="61">
        <f>2*SQRT(AL114)*COS(AO112/3)-AL109/3</f>
        <v>0.8327012203072679</v>
      </c>
      <c r="AP113" s="69">
        <f>AO113^3+AL109*AO113^2+AL110*AO113+AL111</f>
        <v>3.5561831257524545E-17</v>
      </c>
      <c r="AQ113" s="50"/>
      <c r="AR113" s="65"/>
      <c r="AS113" s="65"/>
      <c r="AT113" s="65"/>
      <c r="AU113" s="65"/>
      <c r="AV113" s="81"/>
      <c r="AW113" s="59">
        <v>8</v>
      </c>
      <c r="AX113" s="61">
        <f t="shared" si="44"/>
        <v>4.6812172555771754E-3</v>
      </c>
      <c r="AY113" s="61">
        <f>SUMPRODUCT(T94:T103,$BE$34:$BE$43)</f>
        <v>6.0317093796569299E-2</v>
      </c>
      <c r="AZ113" s="68">
        <f>IF($AA$14,EXP((AX113/AL107)*(AU111-1)-LN(AU111-AL107)-AL106*(2*AY113/AL106-AX113/AL107)*LN((AU111+2.41421536*AL107)/(AU111-0.41421536*AL107))/(AL107*2.82842713)      ),1)</f>
        <v>15.275921508609732</v>
      </c>
    </row>
    <row r="114" spans="16:52" x14ac:dyDescent="0.25">
      <c r="P114" s="78">
        <v>9</v>
      </c>
      <c r="Q114" s="60"/>
      <c r="R114" s="60"/>
      <c r="S114" s="60">
        <f>$Z$15*$BJ$42/AZ114</f>
        <v>1.9023087168359869E-2</v>
      </c>
      <c r="T114" s="61">
        <f>S114/S116</f>
        <v>1.9028066130649765E-2</v>
      </c>
      <c r="U114" s="62"/>
      <c r="V114" s="62" t="s">
        <v>592</v>
      </c>
      <c r="W114" s="60"/>
      <c r="X114" s="63"/>
      <c r="Y114" s="61"/>
      <c r="Z114" s="86">
        <f>SQRT($W$42*VLOOKUP(Z105,$P$34:$W$43,8))*(1-$Q$28)*T102*VLOOKUP(Z105,P94:T103,5)</f>
        <v>1.5451357681614963E-5</v>
      </c>
      <c r="AA114" s="60">
        <f>SQRT($W$42*VLOOKUP(AA105,$P$34:$W$43,8))*(1-$R$28)*T102*VLOOKUP(AA105,P94:T103,5)</f>
        <v>1.4950594802523283E-4</v>
      </c>
      <c r="AB114" s="60">
        <f>SQRT($W$42*VLOOKUP(AB105,$P$34:$W$43,8))*(1-$S$28)*T102*VLOOKUP(AB105,P94:T103,5)</f>
        <v>6.9345182190115628E-4</v>
      </c>
      <c r="AC114" s="60">
        <f>SQRT($W$42*VLOOKUP(AC105,$P$34:$W$43,8))*(1-$T$28)*T102*VLOOKUP(AC105,P94:T103,5)</f>
        <v>2.2757309814885364E-3</v>
      </c>
      <c r="AD114" s="60">
        <f>SQRT($W$42*VLOOKUP(AD105,$P$34:$W$43,8))*(1-$U$28)*T102*VLOOKUP(AD105,P94:T103,5)</f>
        <v>2.5817303522814041E-3</v>
      </c>
      <c r="AE114" s="60">
        <f>SQRT($W$42*VLOOKUP(AE105,$P$34:$W$43,8))*(1-$V$28)*T102*VLOOKUP(AE105,P94:T103,5)</f>
        <v>1.3952381343654251E-2</v>
      </c>
      <c r="AF114" s="60">
        <f>SQRT($W$42*VLOOKUP(AF105,$P$34:$W$43,8))*(1-$W$28)*T102*VLOOKUP(AF105,P94:T103,5)</f>
        <v>3.2465824743236607E-6</v>
      </c>
      <c r="AG114" s="60">
        <f>SQRT($W$42*VLOOKUP(AG105,$P$34:$W$43,8))*(1-$X$28)*T102*VLOOKUP(AG105,P94:T103,5)</f>
        <v>5.2694074878435904E-5</v>
      </c>
      <c r="AH114" s="60">
        <f>SQRT($W$42*VLOOKUP(AH105,$P$34:$W$43,8))*(1-$Y$28)*T102*VLOOKUP(AH105,P94:T103,5)</f>
        <v>2.0035176293724824E-4</v>
      </c>
      <c r="AI114" s="87">
        <f>SQRT($W$42*VLOOKUP(AI105,$P$34:$W$43,8))*(1-$Z$28)*T102*VLOOKUP(AI105,P94:T103,5)</f>
        <v>1.0176872803192054E-4</v>
      </c>
      <c r="AJ114" s="89">
        <f>$X$42*T102</f>
        <v>5.1401327464807015E-7</v>
      </c>
      <c r="AK114" s="59" t="s">
        <v>558</v>
      </c>
      <c r="AL114" s="61">
        <f>AL109^2/9-AL110/3</f>
        <v>6.466118743463467E-2</v>
      </c>
      <c r="AM114" s="61"/>
      <c r="AN114" s="66" t="s">
        <v>574</v>
      </c>
      <c r="AO114" s="61">
        <f>2*SQRT(AL114)*COS((AO112+2*PI())/3)-AL109/3</f>
        <v>1.8185489477853756E-2</v>
      </c>
      <c r="AP114" s="69">
        <f>AO114^3+AO114^2*AL109+AO114*AL110+AL111</f>
        <v>-1.4311468676808659E-17</v>
      </c>
      <c r="AQ114" s="50"/>
      <c r="AR114" s="65"/>
      <c r="AS114" s="50"/>
      <c r="AT114" s="65"/>
      <c r="AU114" s="65"/>
      <c r="AV114" s="81"/>
      <c r="AW114" s="59">
        <v>9</v>
      </c>
      <c r="AX114" s="61">
        <f t="shared" si="44"/>
        <v>4.7402802327537697E-3</v>
      </c>
      <c r="AY114" s="61">
        <f>SUMPRODUCT(T94:T103,$BF$34:$BF$43)</f>
        <v>7.577155695688656E-2</v>
      </c>
      <c r="AZ114" s="68">
        <f>IF($AA$15,EXP((AX114/AL107)*(AU111-1)-LN(AU111-AL107)-AL106*(2*AY114/AL106-AX114/AL107)*LN((AU111+2.41421536*AL107)/(AU111-0.41421536*AL107))/(AL107*2.82842713)      ),1)</f>
        <v>5.0989555989996376</v>
      </c>
    </row>
    <row r="115" spans="16:52" x14ac:dyDescent="0.25">
      <c r="P115" s="78">
        <v>10</v>
      </c>
      <c r="Q115" s="60"/>
      <c r="R115" s="60"/>
      <c r="S115" s="60">
        <f>$Z$16*$BJ$43/AZ115</f>
        <v>1.0256897702754101E-2</v>
      </c>
      <c r="T115" s="61">
        <f>S115/S116</f>
        <v>1.0259582267379252E-2</v>
      </c>
      <c r="U115" s="62"/>
      <c r="V115" s="96">
        <f>ABS(S104-S116)</f>
        <v>2.1702400987422266E-9</v>
      </c>
      <c r="W115" s="60"/>
      <c r="X115" s="63"/>
      <c r="Y115" s="61"/>
      <c r="Z115" s="86">
        <f>SQRT($W$43*VLOOKUP(Z105,$P$34:$W$43,8))*(1-$Q$29)*T103*VLOOKUP(Z105,P94:T103,5)</f>
        <v>8.3840368916565774E-6</v>
      </c>
      <c r="AA115" s="60">
        <f>SQRT($W$43*VLOOKUP(AA105,$P$34:$W$43,8))*(1-$R$29)*T103*VLOOKUP(AA105,P94:T103,5)</f>
        <v>8.2105054599769625E-5</v>
      </c>
      <c r="AB115" s="60">
        <f>SQRT($W$43*VLOOKUP(AB105,$P$34:$W$43,8))*(1-$S$29)*T103*VLOOKUP(AB105,P94:T103,5)</f>
        <v>3.861423220337829E-4</v>
      </c>
      <c r="AC115" s="60">
        <f>SQRT($W$43*VLOOKUP(AC105,$P$34:$W$43,8))*(1-$T$29)*T103*VLOOKUP(AC105,P94:T103,5)</f>
        <v>1.0493787818130964E-3</v>
      </c>
      <c r="AD115" s="60">
        <f>SQRT($W$43*VLOOKUP(AD105,$P$34:$W$43,8))*(1-$U$29)*T103*VLOOKUP(AD105,P94:T103,5)</f>
        <v>1.3766434782264819E-3</v>
      </c>
      <c r="AE115" s="60">
        <f>SQRT($W$43*VLOOKUP(AE105,$P$34:$W$43,8))*(1-$V$29)*T103*VLOOKUP(AE105,P94:T103,5)</f>
        <v>7.5636238941507537E-3</v>
      </c>
      <c r="AF115" s="60">
        <f>SQRT($W$43*VLOOKUP(AF105,$P$34:$W$43,8))*(1-$W$29)*T103*VLOOKUP(AF105,P94:T103,5)</f>
        <v>1.8315792726859624E-6</v>
      </c>
      <c r="AG115" s="60">
        <f>SQRT($W$43*VLOOKUP(AG105,$P$34:$W$43,8))*(1-$X$29)*T103*VLOOKUP(AG105,P94:T103,5)</f>
        <v>2.8017379832084045E-5</v>
      </c>
      <c r="AH115" s="60">
        <f>SQRT($W$43*VLOOKUP(AH105,$P$34:$W$43,8))*(1-$Y$29)*T103*VLOOKUP(AH105,P94:T103,5)</f>
        <v>1.0176872803192055E-4</v>
      </c>
      <c r="AI115" s="87">
        <f>SQRT($W$43*VLOOKUP(AI105,$P$34:$W$43,8))*(1-$Z$29)*T103*VLOOKUP(AI105,P94:T103,5)</f>
        <v>5.169345082568037E-5</v>
      </c>
      <c r="AJ115" s="89">
        <f>$X$43*T103</f>
        <v>3.7216357368233365E-7</v>
      </c>
      <c r="AK115" s="59" t="s">
        <v>72</v>
      </c>
      <c r="AL115" s="63">
        <f>AL113^2-AL114^3</f>
        <v>-4.0788013089218582E-5</v>
      </c>
      <c r="AM115" s="61"/>
      <c r="AN115" s="66" t="s">
        <v>575</v>
      </c>
      <c r="AO115" s="61">
        <f>2*SQRT(AL114)*COS((AO112+4*PI())/3)-AL109/3</f>
        <v>0.13497170380543488</v>
      </c>
      <c r="AP115" s="69">
        <f>AO115^3+AO115^2*AL109+AL110*AO115+AL111</f>
        <v>-2.3418766925686896E-17</v>
      </c>
      <c r="AQ115" s="50"/>
      <c r="AR115" s="65"/>
      <c r="AS115" s="50"/>
      <c r="AT115" s="65"/>
      <c r="AU115" s="65"/>
      <c r="AV115" s="81"/>
      <c r="AW115" s="59">
        <v>10</v>
      </c>
      <c r="AX115" s="61">
        <f t="shared" si="44"/>
        <v>6.3655989068255427E-3</v>
      </c>
      <c r="AY115" s="61">
        <f>SUMPRODUCT(T94:T103,$BG$34:$BG$43)</f>
        <v>7.4733233485655443E-2</v>
      </c>
      <c r="AZ115" s="68">
        <f>IF($AA$16,EXP((AX115/AL107)*(AU111-1)-LN(AU111-AL107)-AL106*(2*AY115/AL106-AX115/AL107)*LN((AU111+2.41421536*AL107)/(AU111-0.41421536*AL107))/(AL107*2.82842713)      ),1)</f>
        <v>9.4990240908339683</v>
      </c>
    </row>
    <row r="116" spans="16:52" x14ac:dyDescent="0.25">
      <c r="P116" s="79"/>
      <c r="Q116" s="71"/>
      <c r="R116" s="71"/>
      <c r="S116" s="94">
        <f>SUM(S106:S115)</f>
        <v>0.99973833587419181</v>
      </c>
      <c r="T116" s="72">
        <f>SUM(T106:T115)</f>
        <v>1</v>
      </c>
      <c r="U116" s="73"/>
      <c r="V116" s="73"/>
      <c r="W116" s="73"/>
      <c r="X116" s="73"/>
      <c r="Y116" s="73"/>
      <c r="Z116" s="70"/>
      <c r="AA116" s="73"/>
      <c r="AB116" s="73"/>
      <c r="AC116" s="73"/>
      <c r="AD116" s="73"/>
      <c r="AE116" s="73"/>
      <c r="AF116" s="73"/>
      <c r="AG116" s="73"/>
      <c r="AH116" s="73"/>
      <c r="AI116" s="88">
        <f>SUM(Z106:AI115)</f>
        <v>2.2066729322377485</v>
      </c>
      <c r="AJ116" s="91">
        <f>SUM(AJ106:AJ115)</f>
        <v>8.0586950136459978E-5</v>
      </c>
      <c r="AK116" s="70"/>
      <c r="AL116" s="73"/>
      <c r="AM116" s="74"/>
      <c r="AN116" s="75"/>
      <c r="AO116" s="74"/>
      <c r="AP116" s="74"/>
      <c r="AQ116" s="76"/>
      <c r="AR116" s="73"/>
      <c r="AS116" s="76"/>
      <c r="AT116" s="73"/>
      <c r="AU116" s="73"/>
      <c r="AV116" s="80"/>
      <c r="AW116" s="70"/>
      <c r="AX116" s="73"/>
      <c r="AY116" s="73"/>
      <c r="AZ116" s="80"/>
    </row>
    <row r="117" spans="16:52" x14ac:dyDescent="0.25">
      <c r="P117" s="92">
        <f>P105+1</f>
        <v>7</v>
      </c>
      <c r="Q117" s="55"/>
      <c r="R117" s="55"/>
      <c r="S117" s="55"/>
      <c r="T117" s="55" t="s">
        <v>545</v>
      </c>
      <c r="U117" s="56"/>
      <c r="V117" s="56"/>
      <c r="W117" s="57"/>
      <c r="X117" s="57"/>
      <c r="Y117" s="57"/>
      <c r="Z117" s="54">
        <v>1</v>
      </c>
      <c r="AA117" s="55">
        <v>2</v>
      </c>
      <c r="AB117" s="55">
        <v>3</v>
      </c>
      <c r="AC117" s="55">
        <v>4</v>
      </c>
      <c r="AD117" s="55">
        <v>5</v>
      </c>
      <c r="AE117" s="55">
        <v>6</v>
      </c>
      <c r="AF117" s="55">
        <v>7</v>
      </c>
      <c r="AG117" s="55">
        <v>8</v>
      </c>
      <c r="AH117" s="55">
        <v>9</v>
      </c>
      <c r="AI117" s="58">
        <v>10</v>
      </c>
      <c r="AJ117" s="90"/>
      <c r="AK117" s="54"/>
      <c r="AL117" s="55"/>
      <c r="AM117" s="55"/>
      <c r="AN117" s="55"/>
      <c r="AO117" s="55"/>
      <c r="AP117" s="55"/>
      <c r="AQ117" s="55"/>
      <c r="AR117" s="55"/>
      <c r="AS117" s="55"/>
      <c r="AT117" s="55"/>
      <c r="AU117" s="55"/>
      <c r="AV117" s="58"/>
      <c r="AW117" s="54"/>
      <c r="AX117" s="55" t="s">
        <v>565</v>
      </c>
      <c r="AY117" s="55" t="s">
        <v>577</v>
      </c>
      <c r="AZ117" s="58" t="s">
        <v>578</v>
      </c>
    </row>
    <row r="118" spans="16:52" x14ac:dyDescent="0.25">
      <c r="P118" s="78">
        <v>1</v>
      </c>
      <c r="Q118" s="60"/>
      <c r="R118" s="60"/>
      <c r="S118" s="60">
        <f>$Z$7*$BJ$34/AZ118</f>
        <v>2.6288931795542198E-3</v>
      </c>
      <c r="T118" s="61">
        <f>S118/S128</f>
        <v>2.629581246382985E-3</v>
      </c>
      <c r="U118" s="62"/>
      <c r="V118" s="62"/>
      <c r="W118" s="60"/>
      <c r="X118" s="63"/>
      <c r="Y118" s="61"/>
      <c r="Z118" s="86">
        <f>SQRT($W$34*VLOOKUP(Z117,$P$34:$W$43,8))*(1-$Q$20)*T106*VLOOKUP(Z117,P106:T115,5)</f>
        <v>1.4201545576425609E-6</v>
      </c>
      <c r="AA118" s="60">
        <f>SQRT($W$34*VLOOKUP(AA117,$P$34:$W$43,8))*(1-$R$20)*T106*VLOOKUP(AA117,P106:T115,5)</f>
        <v>1.3766766563414401E-5</v>
      </c>
      <c r="AB118" s="60">
        <f>SQRT($W$34*VLOOKUP(AB117,$P$34:$W$43,8))*(1-$S$20)*T106*VLOOKUP(AB117,P106:T115,5)</f>
        <v>6.3104923193838607E-5</v>
      </c>
      <c r="AC118" s="60">
        <f>SQRT($W$34*VLOOKUP(AC117,$P$34:$W$43,8))*(1-$T$20)*T106*VLOOKUP(AC117,P106:T115,5)</f>
        <v>1.8903911140971124E-4</v>
      </c>
      <c r="AD118" s="60">
        <f>SQRT($W$34*VLOOKUP(AD117,$P$34:$W$43,8))*(1-$U$20)*T106*VLOOKUP(AD117,P106:T115,5)</f>
        <v>2.2233179171533336E-4</v>
      </c>
      <c r="AE118" s="60">
        <f>SQRT($W$34*VLOOKUP(AE117,$P$34:$W$43,8))*(1-$V$20)*T106*VLOOKUP(AE117,P106:T115,5)</f>
        <v>1.2248477770355826E-3</v>
      </c>
      <c r="AF118" s="60">
        <f>SQRT($W$34*VLOOKUP(AF117,$P$34:$W$43,8))*(1-$W$20)*T106*VLOOKUP(AF117,P106:T115,5)</f>
        <v>3.2167336593397619E-7</v>
      </c>
      <c r="AG118" s="60">
        <f>SQRT($W$34*VLOOKUP(AG117,$P$34:$W$43,8))*(1-$X$20)*T106*VLOOKUP(AG117,P106:T115,5)</f>
        <v>4.4634126301252099E-6</v>
      </c>
      <c r="AH118" s="60">
        <f>SQRT($W$34*VLOOKUP(AH117,$P$34:$W$43,8))*(1-$Y$20)*T106*VLOOKUP(AH117,P106:T115,5)</f>
        <v>1.5450793421082459E-5</v>
      </c>
      <c r="AI118" s="87">
        <f>SQRT($W$34*VLOOKUP(AI117,$P$34:$W$43,8))*(1-$Z$20)*T106*VLOOKUP(AI117,P106:T115,5)</f>
        <v>8.3839382713959785E-6</v>
      </c>
      <c r="AJ118" s="89">
        <f>$X$34*T106</f>
        <v>7.0477829043348082E-8</v>
      </c>
      <c r="AK118" s="59" t="s">
        <v>69</v>
      </c>
      <c r="AL118" s="60">
        <f>$Q$44*AI128*100000/($T$3*$AE$9)^2</f>
        <v>0.15887278798942636</v>
      </c>
      <c r="AM118" s="65" t="s">
        <v>583</v>
      </c>
      <c r="AN118" s="66" t="s">
        <v>573</v>
      </c>
      <c r="AO118" s="61" t="e">
        <f>(AL125+SQRT(AL127))^(1/3)+(AL125-SQRT(AL127))^(1/3)-AL121/3</f>
        <v>#NUM!</v>
      </c>
      <c r="AP118" s="63" t="e">
        <f>AO118^3+AL121*AO118^2+AL122*AO118+AL123</f>
        <v>#NUM!</v>
      </c>
      <c r="AQ118" s="65" t="s">
        <v>573</v>
      </c>
      <c r="AR118" s="61">
        <f>IF(AL127&gt;=0,AO118,AO125)</f>
        <v>0.83269993216136728</v>
      </c>
      <c r="AS118" s="61">
        <f>IF(AR118&lt;AR119,AR119,AR118)</f>
        <v>0.83269993216136728</v>
      </c>
      <c r="AT118" s="61">
        <f>AS118</f>
        <v>0.83269993216136728</v>
      </c>
      <c r="AU118" s="67">
        <f>IF(AT118&lt;AT119,AT119,AT118)</f>
        <v>0.83269993216136728</v>
      </c>
      <c r="AV118" s="81"/>
      <c r="AW118" s="59">
        <v>1</v>
      </c>
      <c r="AX118" s="61">
        <f>AX106</f>
        <v>4.7032494163116601E-3</v>
      </c>
      <c r="AY118" s="61">
        <f>SUMPRODUCT(T106:T115,$AX$34:$AX$43)</f>
        <v>4.7725543827535702E-2</v>
      </c>
      <c r="AZ118" s="68">
        <f>IF($AA$7,EXP((AX118/AL119)*(AU123-1)-LN(AU123-AL119)-AL118*(2*AY118/AL118-AX118/AL119)*LN((AU123+2.41421536*AL119)/(AU123-0.41421536*AL119))/(AL119*2.82842713)      ),1)</f>
        <v>38.240086907296131</v>
      </c>
    </row>
    <row r="119" spans="16:52" x14ac:dyDescent="0.25">
      <c r="P119" s="78">
        <v>2</v>
      </c>
      <c r="Q119" s="60"/>
      <c r="R119" s="60"/>
      <c r="S119" s="60">
        <f>$Z$8*$BJ$35/AZ119</f>
        <v>1.467066599700694E-2</v>
      </c>
      <c r="T119" s="61">
        <f>S119/S128</f>
        <v>1.467450578734416E-2</v>
      </c>
      <c r="U119" s="62"/>
      <c r="V119" s="62"/>
      <c r="W119" s="60"/>
      <c r="X119" s="63"/>
      <c r="Y119" s="61"/>
      <c r="Z119" s="86">
        <f>SQRT($W$35*VLOOKUP(Z117,$P$34:$W$43,8))*(1-$Q$21)*T107*VLOOKUP(Z117,P106:T115,5)</f>
        <v>1.3766766563414399E-5</v>
      </c>
      <c r="AA119" s="60">
        <f>SQRT($W$35*VLOOKUP(AA117,$P$34:$W$43,8))*(1-$R$21)*T107*VLOOKUP(AA117,P106:T115,5)</f>
        <v>1.3276172426396994E-4</v>
      </c>
      <c r="AB119" s="60">
        <f>SQRT($W$35*VLOOKUP(AB117,$P$34:$W$43,8))*(1-$S$21)*T107*VLOOKUP(AB117,P106:T115,5)</f>
        <v>6.1812595061435402E-4</v>
      </c>
      <c r="AC119" s="60">
        <f>SQRT($W$35*VLOOKUP(AC117,$P$34:$W$43,8))*(1-$T$21)*T107*VLOOKUP(AC117,P106:T115,5)</f>
        <v>1.6745711533082985E-3</v>
      </c>
      <c r="AD119" s="60">
        <f>SQRT($W$35*VLOOKUP(AD117,$P$34:$W$43,8))*(1-$U$21)*T107*VLOOKUP(AD117,P106:T115,5)</f>
        <v>2.2209204208678284E-3</v>
      </c>
      <c r="AE119" s="60">
        <f>SQRT($W$35*VLOOKUP(AE117,$P$34:$W$43,8))*(1-$V$21)*T107*VLOOKUP(AE117,P106:T115,5)</f>
        <v>1.2026947452634173E-2</v>
      </c>
      <c r="AF119" s="60">
        <f>SQRT($W$35*VLOOKUP(AF117,$P$34:$W$43,8))*(1-$W$21)*T107*VLOOKUP(AF117,P106:T115,5)</f>
        <v>3.0446832566324334E-6</v>
      </c>
      <c r="AG119" s="60">
        <f>SQRT($W$35*VLOOKUP(AG117,$P$34:$W$43,8))*(1-$X$21)*T107*VLOOKUP(AG117,P106:T115,5)</f>
        <v>4.1240283708075531E-5</v>
      </c>
      <c r="AH119" s="60">
        <f>SQRT($W$35*VLOOKUP(AH117,$P$34:$W$43,8))*(1-$Y$21)*T107*VLOOKUP(AH117,P106:T115,5)</f>
        <v>1.4950343799395016E-4</v>
      </c>
      <c r="AI119" s="87">
        <f>SQRT($W$35*VLOOKUP(AI117,$P$34:$W$43,8))*(1-$Z$21)*T107*VLOOKUP(AI117,P106:T115,5)</f>
        <v>8.2105708755101078E-5</v>
      </c>
      <c r="AJ119" s="89">
        <f>$X$35*T107</f>
        <v>5.9358468358401719E-7</v>
      </c>
      <c r="AK119" s="59" t="s">
        <v>65</v>
      </c>
      <c r="AL119" s="60">
        <f>AJ128*$Q$44*100000/($T$3*$AE$9)</f>
        <v>1.4141627727237729E-2</v>
      </c>
      <c r="AM119" s="61"/>
      <c r="AN119" s="66" t="s">
        <v>574</v>
      </c>
      <c r="AO119" s="66" t="e">
        <f>1/0</f>
        <v>#DIV/0!</v>
      </c>
      <c r="AP119" s="61"/>
      <c r="AQ119" s="65" t="s">
        <v>574</v>
      </c>
      <c r="AR119" s="66">
        <f>IF(AL127&gt;=0,0,AO126)</f>
        <v>1.818552172775395E-2</v>
      </c>
      <c r="AS119" s="61">
        <f>IF(AR118&lt;AR119,AR118,AR119)</f>
        <v>1.818552172775395E-2</v>
      </c>
      <c r="AT119" s="61">
        <f>IF(AS119&lt;AS120,AS120,AS119)</f>
        <v>0.13497291838364092</v>
      </c>
      <c r="AU119" s="67">
        <f>IF(AT118&lt;AT119,AT118,AT119)</f>
        <v>0.13497291838364092</v>
      </c>
      <c r="AV119" s="81"/>
      <c r="AW119" s="59">
        <v>2</v>
      </c>
      <c r="AX119" s="61">
        <f t="shared" ref="AX119:AX127" si="45">AX107</f>
        <v>7.0982772982749135E-3</v>
      </c>
      <c r="AY119" s="61">
        <f>SUMPRODUCT(T106:T115,$AY$34:$AY$43)</f>
        <v>8.3223916566012301E-2</v>
      </c>
      <c r="AZ119" s="68">
        <f>IF($AA$8,EXP((AX119/AL119)*(AU123-1)-LN(AU123-AL119)-AL118*(2*AY119/AL118-AX119/AL119)*LN((AU123+2.41421536*AL119)/(AU123-0.41421536*AL119))/(AL119*2.82842713)      ),1)</f>
        <v>6.5803448990022604</v>
      </c>
    </row>
    <row r="120" spans="16:52" x14ac:dyDescent="0.25">
      <c r="P120" s="78">
        <v>3</v>
      </c>
      <c r="Q120" s="60"/>
      <c r="R120" s="60"/>
      <c r="S120" s="60">
        <f>$Z$9*$BJ$36/AZ120</f>
        <v>4.991106604072152E-2</v>
      </c>
      <c r="T120" s="61">
        <f>S120/S128</f>
        <v>4.9924129389661683E-2</v>
      </c>
      <c r="U120" s="62"/>
      <c r="V120" s="62"/>
      <c r="W120" s="60"/>
      <c r="X120" s="63"/>
      <c r="Y120" s="61"/>
      <c r="Z120" s="86">
        <f>SQRT($W$36*VLOOKUP(Z117,$P$34:$W$43,8))*(1-$Q$22)*T108*VLOOKUP(Z117,P106:T115,5)</f>
        <v>6.3104923193838607E-5</v>
      </c>
      <c r="AA120" s="60">
        <f>SQRT($W$36*VLOOKUP(AA117,$P$34:$W$43,8))*(1-$R$22)*T108*VLOOKUP(AA117,P106:T115,5)</f>
        <v>6.1812595061435413E-4</v>
      </c>
      <c r="AB120" s="60">
        <f>SQRT($W$36*VLOOKUP(AB117,$P$34:$W$43,8))*(1-$S$22)*T108*VLOOKUP(AB117,P106:T115,5)</f>
        <v>2.8842775073304816E-3</v>
      </c>
      <c r="AC120" s="60">
        <f>SQRT($W$36*VLOOKUP(AC117,$P$34:$W$43,8))*(1-$T$22)*T108*VLOOKUP(AC117,P106:T115,5)</f>
        <v>8.6056110426360483E-3</v>
      </c>
      <c r="AD120" s="60">
        <f>SQRT($W$36*VLOOKUP(AD117,$P$34:$W$43,8))*(1-$U$22)*T108*VLOOKUP(AD117,P106:T115,5)</f>
        <v>1.0363092204042912E-2</v>
      </c>
      <c r="AE120" s="60">
        <f>SQRT($W$36*VLOOKUP(AE117,$P$34:$W$43,8))*(1-$V$22)*T108*VLOOKUP(AE117,P106:T115,5)</f>
        <v>5.4990161306412252E-2</v>
      </c>
      <c r="AF120" s="60">
        <f>SQRT($W$36*VLOOKUP(AF117,$P$34:$W$43,8))*(1-$W$22)*T108*VLOOKUP(AF117,P106:T115,5)</f>
        <v>1.3687149758638226E-5</v>
      </c>
      <c r="AG120" s="60">
        <f>SQRT($W$36*VLOOKUP(AG117,$P$34:$W$43,8))*(1-$X$22)*T108*VLOOKUP(AG117,P106:T115,5)</f>
        <v>1.9401647254685043E-4</v>
      </c>
      <c r="AH120" s="60">
        <f>SQRT($W$36*VLOOKUP(AH117,$P$34:$W$43,8))*(1-$Y$22)*T108*VLOOKUP(AH117,P106:T115,5)</f>
        <v>6.9341957243782178E-4</v>
      </c>
      <c r="AI120" s="87">
        <f>SQRT($W$36*VLOOKUP(AI117,$P$34:$W$43,8))*(1-$Z$22)*T108*VLOOKUP(AI117,P106:T115,5)</f>
        <v>3.8613392332189993E-4</v>
      </c>
      <c r="AJ120" s="89">
        <f>$X$36*T108</f>
        <v>2.8129571299744651E-6</v>
      </c>
      <c r="AK120" s="82"/>
      <c r="AL120" s="65"/>
      <c r="AM120" s="61"/>
      <c r="AN120" s="66" t="s">
        <v>575</v>
      </c>
      <c r="AO120" s="66" t="e">
        <f>1/0</f>
        <v>#DIV/0!</v>
      </c>
      <c r="AP120" s="61"/>
      <c r="AQ120" s="65" t="s">
        <v>575</v>
      </c>
      <c r="AR120" s="66">
        <f>IF(AL127&gt;=0,0,AO127)</f>
        <v>0.13497291838364092</v>
      </c>
      <c r="AS120" s="61">
        <f>AR120</f>
        <v>0.13497291838364092</v>
      </c>
      <c r="AT120" s="61">
        <f>IF(AS119&lt;AS120,AS119,AS120)</f>
        <v>1.818552172775395E-2</v>
      </c>
      <c r="AU120" s="67">
        <f>AT120</f>
        <v>1.818552172775395E-2</v>
      </c>
      <c r="AV120" s="81"/>
      <c r="AW120" s="59">
        <v>3</v>
      </c>
      <c r="AX120" s="61">
        <f t="shared" si="45"/>
        <v>9.8874397632026413E-3</v>
      </c>
      <c r="AY120" s="61">
        <f>SUMPRODUCT(T106:T115,$AZ$34:$AZ$43)</f>
        <v>0.1136544849210423</v>
      </c>
      <c r="AZ120" s="68">
        <f>IF($AA$9,EXP((AX120/AL119)*(AU123-1)-LN(AU123-AL119)-AL118*(2*AY120/AL118-AX120/AL119)*LN((AU123+2.41421536*AL119)/(AU123-0.41421536*AL119))/(AL119*2.82842713)      ),1)</f>
        <v>1.8650436249543731</v>
      </c>
    </row>
    <row r="121" spans="16:52" x14ac:dyDescent="0.25">
      <c r="P121" s="78">
        <v>4</v>
      </c>
      <c r="Q121" s="60"/>
      <c r="R121" s="60"/>
      <c r="S121" s="60">
        <f>$Z$10*$BJ$37/AZ121</f>
        <v>0.11781660649911788</v>
      </c>
      <c r="T121" s="61">
        <f>S121/S128</f>
        <v>0.11784744293607932</v>
      </c>
      <c r="U121" s="62"/>
      <c r="V121" s="62"/>
      <c r="W121" s="60"/>
      <c r="X121" s="63"/>
      <c r="Y121" s="61"/>
      <c r="Z121" s="86">
        <f>SQRT($W$37*VLOOKUP(Z117,$P$34:$W$43,8))*(1-$Q$23)*T109*VLOOKUP(Z117,P106:T115,5)</f>
        <v>1.8903911140971121E-4</v>
      </c>
      <c r="AA121" s="60">
        <f>SQRT($W$37*VLOOKUP(AA117,$P$34:$W$43,8))*(1-$R$23)*T109*VLOOKUP(AA117,P106:T115,5)</f>
        <v>1.6745711533082987E-3</v>
      </c>
      <c r="AB121" s="60">
        <f>SQRT($W$37*VLOOKUP(AB117,$P$34:$W$43,8))*(1-$S$23)*T109*VLOOKUP(AB117,P106:T115,5)</f>
        <v>8.6056110426360501E-3</v>
      </c>
      <c r="AC121" s="60">
        <f>SQRT($W$37*VLOOKUP(AC117,$P$34:$W$43,8))*(1-$T$23)*T109*VLOOKUP(AC117,P106:T115,5)</f>
        <v>2.5846245556400922E-2</v>
      </c>
      <c r="AD121" s="60">
        <f>SQRT($W$37*VLOOKUP(AD117,$P$34:$W$43,8))*(1-$U$23)*T109*VLOOKUP(AD117,P106:T115,5)</f>
        <v>3.0794198345176622E-2</v>
      </c>
      <c r="AE121" s="60">
        <f>SQRT($W$37*VLOOKUP(AE117,$P$34:$W$43,8))*(1-$V$23)*T109*VLOOKUP(AE117,P106:T115,5)</f>
        <v>0.15661359848513995</v>
      </c>
      <c r="AF121" s="60">
        <f>SQRT($W$37*VLOOKUP(AF117,$P$34:$W$43,8))*(1-$W$23)*T109*VLOOKUP(AF117,P106:T115,5)</f>
        <v>4.1205472829738094E-5</v>
      </c>
      <c r="AG121" s="60">
        <f>SQRT($W$37*VLOOKUP(AG117,$P$34:$W$43,8))*(1-$X$23)*T109*VLOOKUP(AG117,P106:T115,5)</f>
        <v>5.7468926667235301E-4</v>
      </c>
      <c r="AH121" s="60">
        <f>SQRT($W$37*VLOOKUP(AH117,$P$34:$W$43,8))*(1-$Y$23)*T109*VLOOKUP(AH117,P106:T115,5)</f>
        <v>2.2755492499462447E-3</v>
      </c>
      <c r="AI121" s="87">
        <f>SQRT($W$37*VLOOKUP(AI117,$P$34:$W$43,8))*(1-$Z$23)*T109*VLOOKUP(AI117,P106:T115,5)</f>
        <v>1.0493209591915271E-3</v>
      </c>
      <c r="AJ121" s="89">
        <f>$X$37*T109</f>
        <v>8.5307009481650486E-6</v>
      </c>
      <c r="AK121" s="59" t="s">
        <v>570</v>
      </c>
      <c r="AL121" s="60">
        <f>AL119-1</f>
        <v>-0.9858583722727623</v>
      </c>
      <c r="AM121" s="61"/>
      <c r="AN121" s="66"/>
      <c r="AO121" s="61"/>
      <c r="AP121" s="61"/>
      <c r="AQ121" s="50"/>
      <c r="AR121" s="65"/>
      <c r="AS121" s="65"/>
      <c r="AT121" s="65"/>
      <c r="AU121" s="65"/>
      <c r="AV121" s="81"/>
      <c r="AW121" s="59">
        <v>4</v>
      </c>
      <c r="AX121" s="61">
        <f t="shared" si="45"/>
        <v>1.2702609722620996E-2</v>
      </c>
      <c r="AY121" s="61">
        <f>SUMPRODUCT(T106:T115,$BA$34:$BA$43)</f>
        <v>0.13908432425866354</v>
      </c>
      <c r="AZ121" s="68">
        <f>IF($AA$10,EXP((AX121/AL119)*(AU123-1)-LN(AU123-AL119)-AL118*(2*AY121/AL118-AX121/AL119)*LN((AU123+2.41421536*AL119)/(AU123-0.41421536*AL119))/(AL119*2.82842713)      ),1)</f>
        <v>0.76545278052410326</v>
      </c>
    </row>
    <row r="122" spans="16:52" x14ac:dyDescent="0.25">
      <c r="P122" s="78">
        <v>5</v>
      </c>
      <c r="Q122" s="60"/>
      <c r="R122" s="60"/>
      <c r="S122" s="60">
        <f>$Z$11*$BJ$38/AZ122</f>
        <v>0.14521858895418607</v>
      </c>
      <c r="T122" s="61">
        <f>S122/S128</f>
        <v>0.14525659738098581</v>
      </c>
      <c r="U122" s="62"/>
      <c r="V122" s="62"/>
      <c r="W122" s="60"/>
      <c r="X122" s="63"/>
      <c r="Y122" s="61"/>
      <c r="Z122" s="86">
        <f>SQRT($W$38*VLOOKUP(Z117,$P$34:$W$43,8))*(1-$Q$24)*T110*VLOOKUP(Z117,P106:T115,5)</f>
        <v>2.2233179171533338E-4</v>
      </c>
      <c r="AA122" s="60">
        <f>SQRT($W$38*VLOOKUP(AA117,$P$34:$W$43,8))*(1-$R$24)*T110*VLOOKUP(AA117,P106:T115,5)</f>
        <v>2.2209204208678284E-3</v>
      </c>
      <c r="AB122" s="60">
        <f>SQRT($W$38*VLOOKUP(AB117,$P$34:$W$43,8))*(1-$S$24)*T110*VLOOKUP(AB117,P106:T115,5)</f>
        <v>1.036309220404291E-2</v>
      </c>
      <c r="AC122" s="60">
        <f>SQRT($W$38*VLOOKUP(AC117,$P$34:$W$43,8))*(1-$T$24)*T110*VLOOKUP(AC117,P106:T115,5)</f>
        <v>3.0794198345176618E-2</v>
      </c>
      <c r="AD122" s="60">
        <f>SQRT($W$38*VLOOKUP(AD117,$P$34:$W$43,8))*(1-$U$24)*T110*VLOOKUP(AD117,P106:T115,5)</f>
        <v>3.6660043272670854E-2</v>
      </c>
      <c r="AE122" s="60">
        <f>SQRT($W$38*VLOOKUP(AE117,$P$34:$W$43,8))*(1-$V$24)*T110*VLOOKUP(AE117,P106:T115,5)</f>
        <v>0.20142632784681699</v>
      </c>
      <c r="AF122" s="60">
        <f>SQRT($W$38*VLOOKUP(AF117,$P$34:$W$43,8))*(1-$W$24)*T110*VLOOKUP(AF117,P106:T115,5)</f>
        <v>4.7831279441867388E-5</v>
      </c>
      <c r="AG122" s="60">
        <f>SQRT($W$38*VLOOKUP(AG117,$P$34:$W$43,8))*(1-$X$24)*T110*VLOOKUP(AG117,P106:T115,5)</f>
        <v>6.9493584799455808E-4</v>
      </c>
      <c r="AH122" s="60">
        <f>SQRT($W$38*VLOOKUP(AH117,$P$34:$W$43,8))*(1-$Y$24)*T110*VLOOKUP(AH117,P106:T115,5)</f>
        <v>2.5816333943244007E-3</v>
      </c>
      <c r="AI122" s="87">
        <f>SQRT($W$38*VLOOKUP(AI117,$P$34:$W$43,8))*(1-$Z$24)*T110*VLOOKUP(AI117,P106:T115,5)</f>
        <v>1.3766258574731255E-3</v>
      </c>
      <c r="AJ122" s="89">
        <f>$X$38*T110</f>
        <v>1.0512328577549731E-5</v>
      </c>
      <c r="AK122" s="59" t="s">
        <v>571</v>
      </c>
      <c r="AL122" s="60">
        <f>AL118-3*AL119*AL119-2*AL119</f>
        <v>0.12998957563062355</v>
      </c>
      <c r="AM122" s="61" t="s">
        <v>584</v>
      </c>
      <c r="AN122" s="66" t="s">
        <v>585</v>
      </c>
      <c r="AO122" s="61">
        <f>AL125^2/AL126^3</f>
        <v>0.84912690454645157</v>
      </c>
      <c r="AP122" s="61"/>
      <c r="AQ122" s="50"/>
      <c r="AR122" s="65"/>
      <c r="AS122" s="65"/>
      <c r="AT122" s="65"/>
      <c r="AU122" s="65"/>
      <c r="AV122" s="81"/>
      <c r="AW122" s="59">
        <v>5</v>
      </c>
      <c r="AX122" s="61">
        <f t="shared" si="45"/>
        <v>1.2699746755942376E-2</v>
      </c>
      <c r="AY122" s="61">
        <f>SUMPRODUCT(T106:T115,$BB$34:$BB$43)</f>
        <v>0.141947056356139</v>
      </c>
      <c r="AZ122" s="68">
        <f>IF($AA$11,EXP((AX122/AL119)*(AU123-1)-LN(AU123-AL119)-AL118*(2*AY122/AL118-AX122/AL119)*LN((AU123+2.41421536*AL119)/(AU123-0.41421536*AL119))/(AL119*2.82842713)      ),1)</f>
        <v>0.62177117164549645</v>
      </c>
    </row>
    <row r="123" spans="16:52" x14ac:dyDescent="0.25">
      <c r="P123" s="78">
        <v>6</v>
      </c>
      <c r="Q123" s="60"/>
      <c r="R123" s="60"/>
      <c r="S123" s="60">
        <f>$Z$12*$BJ$39/AZ123</f>
        <v>0.63281111692823033</v>
      </c>
      <c r="T123" s="61">
        <f>S123/S128</f>
        <v>0.63297674417463901</v>
      </c>
      <c r="U123" s="62"/>
      <c r="V123" s="62"/>
      <c r="W123" s="60"/>
      <c r="X123" s="63"/>
      <c r="Y123" s="61"/>
      <c r="Z123" s="86">
        <f>SQRT($W$39*VLOOKUP(Z117,$P$34:$W$43,8))*(1-$Q$25)*T111*VLOOKUP(Z117,P106:T115,5)</f>
        <v>1.2248477770355826E-3</v>
      </c>
      <c r="AA123" s="60">
        <f>SQRT($W$39*VLOOKUP(AA117,$P$34:$W$43,8))*(1-$R$25)*T111*VLOOKUP(AA117,P106:T115,5)</f>
        <v>1.2026947452634175E-2</v>
      </c>
      <c r="AB123" s="60">
        <f>SQRT($W$39*VLOOKUP(AB117,$P$34:$W$43,8))*(1-$S$25)*T111*VLOOKUP(AB117,P106:T115,5)</f>
        <v>5.4990161306412252E-2</v>
      </c>
      <c r="AC123" s="60">
        <f>SQRT($W$39*VLOOKUP(AC117,$P$34:$W$43,8))*(1-$T$25)*T111*VLOOKUP(AC117,P106:T115,5)</f>
        <v>0.15661359848513995</v>
      </c>
      <c r="AD123" s="60">
        <f>SQRT($W$39*VLOOKUP(AD117,$P$34:$W$43,8))*(1-$U$25)*T111*VLOOKUP(AD117,P106:T115,5)</f>
        <v>0.20142632784681697</v>
      </c>
      <c r="AE123" s="60">
        <f>SQRT($W$39*VLOOKUP(AE117,$P$34:$W$43,8))*(1-$V$25)*T111*VLOOKUP(AE117,P106:T115,5)</f>
        <v>1.1067244315038556</v>
      </c>
      <c r="AF123" s="60">
        <f>SQRT($W$39*VLOOKUP(AF117,$P$34:$W$43,8))*(1-$W$25)*T111*VLOOKUP(AF117,P106:T115,5)</f>
        <v>2.9015047432677315E-4</v>
      </c>
      <c r="AG123" s="60">
        <f>SQRT($W$39*VLOOKUP(AG117,$P$34:$W$43,8))*(1-$X$25)*T111*VLOOKUP(AG117,P106:T115,5)</f>
        <v>3.8087360937424336E-3</v>
      </c>
      <c r="AH123" s="60">
        <f>SQRT($W$39*VLOOKUP(AH117,$P$34:$W$43,8))*(1-$Y$25)*T111*VLOOKUP(AH117,P106:T115,5)</f>
        <v>1.3952333415040262E-2</v>
      </c>
      <c r="AI123" s="87">
        <f>SQRT($W$39*VLOOKUP(AI117,$P$34:$W$43,8))*(1-$Z$25)*T111*VLOOKUP(AI117,P106:T115,5)</f>
        <v>7.5637851605183199E-3</v>
      </c>
      <c r="AJ123" s="89">
        <f>$X$39*T111</f>
        <v>5.6985935324993554E-5</v>
      </c>
      <c r="AK123" s="59" t="s">
        <v>572</v>
      </c>
      <c r="AL123" s="60">
        <f>-1*AL118*AL119+AL119^2+AL119^3</f>
        <v>-2.0439060665612594E-3</v>
      </c>
      <c r="AM123" s="61"/>
      <c r="AN123" s="66" t="s">
        <v>586</v>
      </c>
      <c r="AO123" s="61">
        <f>SQRT(1-AO122)/SQRT(AO122)*AL125/ABS(AL125)</f>
        <v>0.4215213724079756</v>
      </c>
      <c r="AP123" s="61"/>
      <c r="AQ123" s="50"/>
      <c r="AR123" s="65"/>
      <c r="AS123" s="65"/>
      <c r="AT123" s="65" t="s">
        <v>579</v>
      </c>
      <c r="AU123" s="61">
        <f>IF(AL127&gt;=0,AU118,AU120)</f>
        <v>1.818552172775395E-2</v>
      </c>
      <c r="AV123" s="81"/>
      <c r="AW123" s="59">
        <v>6</v>
      </c>
      <c r="AX123" s="61">
        <f t="shared" si="45"/>
        <v>1.5798462423996604E-2</v>
      </c>
      <c r="AY123" s="61">
        <f>SUMPRODUCT(T106:T115,$BC$34:$BC$43)</f>
        <v>0.17728144541115193</v>
      </c>
      <c r="AZ123" s="68">
        <f>IF($AA$12,EXP((AX123/AL119)*(AU123-1)-LN(AU123-AL119)-AL118*(2*AY123/AL118-AX123/AL119)*LN((AU123+2.41421536*AL119)/(AU123-0.41421536*AL119))/(AL119*2.82842713)      ),1)</f>
        <v>0.1372078783452754</v>
      </c>
    </row>
    <row r="124" spans="16:52" x14ac:dyDescent="0.25">
      <c r="P124" s="78">
        <v>7</v>
      </c>
      <c r="Q124" s="60"/>
      <c r="R124" s="60"/>
      <c r="S124" s="60">
        <f>$Z$13*$BJ$40/AZ124</f>
        <v>9.3736486252544743E-4</v>
      </c>
      <c r="T124" s="61">
        <f>S124/S128</f>
        <v>9.3761020139024797E-4</v>
      </c>
      <c r="U124" s="62"/>
      <c r="V124" s="62"/>
      <c r="W124" s="60"/>
      <c r="X124" s="63"/>
      <c r="Y124" s="61"/>
      <c r="Z124" s="86">
        <f>SQRT($W$40*VLOOKUP(Z117,$P$34:$W$43,8))*(1-$Q$26)*T112*VLOOKUP(Z117,P106:T115,5)</f>
        <v>3.2167336593397619E-7</v>
      </c>
      <c r="AA124" s="60">
        <f>SQRT($W$40*VLOOKUP(AA117,$P$34:$W$43,8))*(1-$R$26)*T112*VLOOKUP(AA117,P106:T115,5)</f>
        <v>3.0446832566324334E-6</v>
      </c>
      <c r="AB124" s="60">
        <f>SQRT($W$40*VLOOKUP(AB117,$P$34:$W$43,8))*(1-$S$26)*T112*VLOOKUP(AB117,P106:T115,5)</f>
        <v>1.3687149758638228E-5</v>
      </c>
      <c r="AC124" s="60">
        <f>SQRT($W$40*VLOOKUP(AC117,$P$34:$W$43,8))*(1-$T$26)*T112*VLOOKUP(AC117,P106:T115,5)</f>
        <v>4.1205472829738094E-5</v>
      </c>
      <c r="AD124" s="60">
        <f>SQRT($W$40*VLOOKUP(AD117,$P$34:$W$43,8))*(1-$U$26)*T112*VLOOKUP(AD117,P106:T115,5)</f>
        <v>4.7831279441867388E-5</v>
      </c>
      <c r="AE124" s="60">
        <f>SQRT($W$40*VLOOKUP(AE117,$P$34:$W$43,8))*(1-$V$26)*T112*VLOOKUP(AE117,P106:T115,5)</f>
        <v>2.901504743267732E-4</v>
      </c>
      <c r="AF124" s="60">
        <f>SQRT($W$40*VLOOKUP(AF117,$P$34:$W$43,8))*(1-$W$26)*T112*VLOOKUP(AF117,P106:T115,5)</f>
        <v>7.7613395404457794E-8</v>
      </c>
      <c r="AG124" s="60">
        <f>SQRT($W$40*VLOOKUP(AG117,$P$34:$W$43,8))*(1-$X$26)*T112*VLOOKUP(AG117,P106:T115,5)</f>
        <v>1.1685703180113242E-6</v>
      </c>
      <c r="AH124" s="60">
        <f>SQRT($W$40*VLOOKUP(AH117,$P$34:$W$43,8))*(1-$Y$26)*T112*VLOOKUP(AH117,P106:T115,5)</f>
        <v>3.2464892070441995E-6</v>
      </c>
      <c r="AI124" s="87">
        <f>SQRT($W$40*VLOOKUP(AI117,$P$34:$W$43,8))*(1-$Z$26)*T112*VLOOKUP(AI117,P106:T115,5)</f>
        <v>1.8315719976658923E-6</v>
      </c>
      <c r="AJ124" s="89">
        <f>$X$40*T112</f>
        <v>2.2549405153560905E-8</v>
      </c>
      <c r="AK124" s="82"/>
      <c r="AL124" s="65"/>
      <c r="AM124" s="61"/>
      <c r="AN124" s="66" t="s">
        <v>587</v>
      </c>
      <c r="AO124" s="61">
        <f>IF(ATAN(AO123)&lt;0,ATAN(AO123)+PI(),ATAN(AO123))</f>
        <v>0.39892053288331719</v>
      </c>
      <c r="AP124" s="61"/>
      <c r="AQ124" s="50"/>
      <c r="AR124" s="65"/>
      <c r="AS124" s="65"/>
      <c r="AT124" s="65"/>
      <c r="AU124" s="65"/>
      <c r="AV124" s="81"/>
      <c r="AW124" s="59">
        <v>7</v>
      </c>
      <c r="AX124" s="61">
        <f t="shared" si="45"/>
        <v>4.2203212895286406E-3</v>
      </c>
      <c r="AY124" s="61">
        <f>SUMPRODUCT(T106:T115,$BD$34:$BD$43)</f>
        <v>3.0911632775808016E-2</v>
      </c>
      <c r="AZ124" s="68">
        <f>IF($AA$13,EXP((AX124/AL119)*(AU123-1)-LN(AU123-AL119)-AL118*(2*AY124/AL118-AX124/AL119)*LN((AU123+2.41421536*AL119)/(AU123-0.41421536*AL119))/(AL119*2.82842713)      ),1)</f>
        <v>109.58647494350159</v>
      </c>
    </row>
    <row r="125" spans="16:52" x14ac:dyDescent="0.25">
      <c r="P125" s="78">
        <v>8</v>
      </c>
      <c r="Q125" s="60"/>
      <c r="R125" s="60"/>
      <c r="S125" s="60">
        <f>$Z$14*$BJ$41/AZ125</f>
        <v>6.4641185840037538E-3</v>
      </c>
      <c r="T125" s="61">
        <f>S125/S128</f>
        <v>6.465810454030824E-3</v>
      </c>
      <c r="U125" s="62"/>
      <c r="V125" s="62"/>
      <c r="W125" s="60"/>
      <c r="X125" s="63"/>
      <c r="Y125" s="61"/>
      <c r="Z125" s="86">
        <f>SQRT($W$41*VLOOKUP(Z117,$P$34:$W$43,8))*(1-$Q$27)*T113*VLOOKUP(Z117,P106:T115,5)</f>
        <v>4.463412630125209E-6</v>
      </c>
      <c r="AA125" s="60">
        <f>SQRT($W$41*VLOOKUP(AA117,$P$34:$W$43,8))*(1-$R$27)*T113*VLOOKUP(AA117,P106:T115,5)</f>
        <v>4.1240283708075531E-5</v>
      </c>
      <c r="AB125" s="60">
        <f>SQRT($W$41*VLOOKUP(AB117,$P$34:$W$43,8))*(1-$S$27)*T113*VLOOKUP(AB117,P106:T115,5)</f>
        <v>1.940164725468504E-4</v>
      </c>
      <c r="AC125" s="60">
        <f>SQRT($W$41*VLOOKUP(AC117,$P$34:$W$43,8))*(1-$T$27)*T113*VLOOKUP(AC117,P106:T115,5)</f>
        <v>5.7468926667235301E-4</v>
      </c>
      <c r="AD125" s="60">
        <f>SQRT($W$41*VLOOKUP(AD117,$P$34:$W$43,8))*(1-$U$27)*T113*VLOOKUP(AD117,P106:T115,5)</f>
        <v>6.9493584799455819E-4</v>
      </c>
      <c r="AE125" s="60">
        <f>SQRT($W$41*VLOOKUP(AE117,$P$34:$W$43,8))*(1-$V$27)*T113*VLOOKUP(AE117,P106:T115,5)</f>
        <v>3.8087360937424336E-3</v>
      </c>
      <c r="AF125" s="60">
        <f>SQRT($W$41*VLOOKUP(AF117,$P$34:$W$43,8))*(1-$W$27)*T113*VLOOKUP(AF117,P106:T115,5)</f>
        <v>1.168570318011324E-6</v>
      </c>
      <c r="AG125" s="60">
        <f>SQRT($W$41*VLOOKUP(AG117,$P$34:$W$43,8))*(1-$X$27)*T113*VLOOKUP(AG117,P106:T115,5)</f>
        <v>1.7011049674611423E-5</v>
      </c>
      <c r="AH125" s="60">
        <f>SQRT($W$41*VLOOKUP(AH117,$P$34:$W$43,8))*(1-$Y$27)*T113*VLOOKUP(AH117,P106:T115,5)</f>
        <v>5.2692449982451558E-5</v>
      </c>
      <c r="AI125" s="87">
        <f>SQRT($W$41*VLOOKUP(AI117,$P$34:$W$43,8))*(1-$Z$27)*T113*VLOOKUP(AI117,P106:T115,5)</f>
        <v>2.8017209469044845E-5</v>
      </c>
      <c r="AJ125" s="89">
        <f>$X$41*T113</f>
        <v>1.7248415200516658E-7</v>
      </c>
      <c r="AK125" s="59" t="s">
        <v>582</v>
      </c>
      <c r="AL125" s="61">
        <f>AL121*AL122/6-AL123/2-AL121^3/27</f>
        <v>1.5151262074164517E-2</v>
      </c>
      <c r="AM125" s="61"/>
      <c r="AN125" s="66" t="s">
        <v>573</v>
      </c>
      <c r="AO125" s="61">
        <f>2*SQRT(AL126)*COS(AO124/3)-AL121/3</f>
        <v>0.83269993216136728</v>
      </c>
      <c r="AP125" s="69">
        <f>AO125^3+AL121*AO125^2+AL122*AO125+AL123</f>
        <v>-4.7704895589362195E-18</v>
      </c>
      <c r="AQ125" s="50"/>
      <c r="AR125" s="65"/>
      <c r="AS125" s="65"/>
      <c r="AT125" s="65"/>
      <c r="AU125" s="65"/>
      <c r="AV125" s="81"/>
      <c r="AW125" s="59">
        <v>8</v>
      </c>
      <c r="AX125" s="61">
        <f t="shared" si="45"/>
        <v>4.6812172555771754E-3</v>
      </c>
      <c r="AY125" s="61">
        <f>SUMPRODUCT(T106:T115,$BE$34:$BE$43)</f>
        <v>6.031726116532219E-2</v>
      </c>
      <c r="AZ125" s="68">
        <f>IF($AA$14,EXP((AX125/AL119)*(AU123-1)-LN(AU123-AL119)-AL118*(2*AY125/AL118-AX125/AL119)*LN((AU123+2.41421536*AL119)/(AU123-0.41421536*AL119))/(AL119*2.82842713)      ),1)</f>
        <v>15.275951165704779</v>
      </c>
    </row>
    <row r="126" spans="16:52" x14ac:dyDescent="0.25">
      <c r="P126" s="78">
        <v>9</v>
      </c>
      <c r="Q126" s="60"/>
      <c r="R126" s="60"/>
      <c r="S126" s="60">
        <f>$Z$15*$BJ$42/AZ126</f>
        <v>1.9023009519985173E-2</v>
      </c>
      <c r="T126" s="61">
        <f>S126/S128</f>
        <v>1.9027988460147437E-2</v>
      </c>
      <c r="U126" s="62"/>
      <c r="V126" s="62" t="s">
        <v>592</v>
      </c>
      <c r="W126" s="60"/>
      <c r="X126" s="63"/>
      <c r="Y126" s="61"/>
      <c r="Z126" s="86">
        <f>SQRT($W$42*VLOOKUP(Z117,$P$34:$W$43,8))*(1-$Q$28)*T114*VLOOKUP(Z117,P106:T115,5)</f>
        <v>1.5450793421082459E-5</v>
      </c>
      <c r="AA126" s="60">
        <f>SQRT($W$42*VLOOKUP(AA117,$P$34:$W$43,8))*(1-$R$28)*T114*VLOOKUP(AA117,P106:T115,5)</f>
        <v>1.4950343799395016E-4</v>
      </c>
      <c r="AB126" s="60">
        <f>SQRT($W$42*VLOOKUP(AB117,$P$34:$W$43,8))*(1-$S$28)*T114*VLOOKUP(AB117,P106:T115,5)</f>
        <v>6.9341957243782167E-4</v>
      </c>
      <c r="AC126" s="60">
        <f>SQRT($W$42*VLOOKUP(AC117,$P$34:$W$43,8))*(1-$T$28)*T114*VLOOKUP(AC117,P106:T115,5)</f>
        <v>2.2755492499462447E-3</v>
      </c>
      <c r="AD126" s="60">
        <f>SQRT($W$42*VLOOKUP(AD117,$P$34:$W$43,8))*(1-$U$28)*T114*VLOOKUP(AD117,P106:T115,5)</f>
        <v>2.5816333943244002E-3</v>
      </c>
      <c r="AE126" s="60">
        <f>SQRT($W$42*VLOOKUP(AE117,$P$34:$W$43,8))*(1-$V$28)*T114*VLOOKUP(AE117,P106:T115,5)</f>
        <v>1.3952333415040262E-2</v>
      </c>
      <c r="AF126" s="60">
        <f>SQRT($W$42*VLOOKUP(AF117,$P$34:$W$43,8))*(1-$W$28)*T114*VLOOKUP(AF117,P106:T115,5)</f>
        <v>3.2464892070441995E-6</v>
      </c>
      <c r="AG126" s="60">
        <f>SQRT($W$42*VLOOKUP(AG117,$P$34:$W$43,8))*(1-$X$28)*T114*VLOOKUP(AG117,P106:T115,5)</f>
        <v>5.2692449982451558E-5</v>
      </c>
      <c r="AH126" s="60">
        <f>SQRT($W$42*VLOOKUP(AH117,$P$34:$W$43,8))*(1-$Y$28)*T114*VLOOKUP(AH117,P106:T115,5)</f>
        <v>2.0034338750018316E-4</v>
      </c>
      <c r="AI126" s="87">
        <f>SQRT($W$42*VLOOKUP(AI117,$P$34:$W$43,8))*(1-$Z$28)*T114*VLOOKUP(AI117,P106:T115,5)</f>
        <v>1.0176699306398437E-4</v>
      </c>
      <c r="AJ126" s="89">
        <f>$X$42*T114</f>
        <v>5.140025307175892E-7</v>
      </c>
      <c r="AK126" s="59" t="s">
        <v>558</v>
      </c>
      <c r="AL126" s="61">
        <f>AL121^2/9-AL122/3</f>
        <v>6.4660889254269965E-2</v>
      </c>
      <c r="AM126" s="61"/>
      <c r="AN126" s="66" t="s">
        <v>574</v>
      </c>
      <c r="AO126" s="61">
        <f>2*SQRT(AL126)*COS((AO124+2*PI())/3)-AL121/3</f>
        <v>1.818552172775395E-2</v>
      </c>
      <c r="AP126" s="69">
        <f>AO126^3+AO126^2*AL121+AO126*AL122+AL123</f>
        <v>-5.2041704279304213E-18</v>
      </c>
      <c r="AQ126" s="50"/>
      <c r="AR126" s="65"/>
      <c r="AS126" s="50"/>
      <c r="AT126" s="65"/>
      <c r="AU126" s="65"/>
      <c r="AV126" s="81"/>
      <c r="AW126" s="59">
        <v>9</v>
      </c>
      <c r="AX126" s="61">
        <f t="shared" si="45"/>
        <v>4.7402802327537697E-3</v>
      </c>
      <c r="AY126" s="61">
        <f>SUMPRODUCT(T106:T115,$BF$34:$BF$43)</f>
        <v>7.5771726543391579E-2</v>
      </c>
      <c r="AZ126" s="68">
        <f>IF($AA$15,EXP((AX126/AL119)*(AU123-1)-LN(AU123-AL119)-AL118*(2*AY126/AL118-AX126/AL119)*LN((AU123+2.41421536*AL119)/(AU123-0.41421536*AL119))/(AL119*2.82842713)      ),1)</f>
        <v>5.0989764119848013</v>
      </c>
    </row>
    <row r="127" spans="16:52" x14ac:dyDescent="0.25">
      <c r="P127" s="78">
        <v>10</v>
      </c>
      <c r="Q127" s="60"/>
      <c r="R127" s="60"/>
      <c r="S127" s="60">
        <f>$Z$16*$BJ$43/AZ127</f>
        <v>1.0256905403670738E-2</v>
      </c>
      <c r="T127" s="61">
        <f>S127/S128</f>
        <v>1.0259589969338501E-2</v>
      </c>
      <c r="U127" s="62"/>
      <c r="V127" s="96">
        <f>ABS(S116-S128)</f>
        <v>9.4810270745426806E-11</v>
      </c>
      <c r="W127" s="60"/>
      <c r="X127" s="63"/>
      <c r="Y127" s="61"/>
      <c r="Z127" s="86">
        <f>SQRT($W$43*VLOOKUP(Z117,$P$34:$W$43,8))*(1-$Q$29)*T115*VLOOKUP(Z117,P106:T115,5)</f>
        <v>8.3839382713959785E-6</v>
      </c>
      <c r="AA127" s="60">
        <f>SQRT($W$43*VLOOKUP(AA117,$P$34:$W$43,8))*(1-$R$29)*T115*VLOOKUP(AA117,P106:T115,5)</f>
        <v>8.2105708755101064E-5</v>
      </c>
      <c r="AB127" s="60">
        <f>SQRT($W$43*VLOOKUP(AB117,$P$34:$W$43,8))*(1-$S$29)*T115*VLOOKUP(AB117,P106:T115,5)</f>
        <v>3.8613392332189993E-4</v>
      </c>
      <c r="AC127" s="60">
        <f>SQRT($W$43*VLOOKUP(AC117,$P$34:$W$43,8))*(1-$T$29)*T115*VLOOKUP(AC117,P106:T115,5)</f>
        <v>1.0493209591915271E-3</v>
      </c>
      <c r="AD127" s="60">
        <f>SQRT($W$43*VLOOKUP(AD117,$P$34:$W$43,8))*(1-$U$29)*T115*VLOOKUP(AD117,P106:T115,5)</f>
        <v>1.3766258574731253E-3</v>
      </c>
      <c r="AE127" s="60">
        <f>SQRT($W$43*VLOOKUP(AE117,$P$34:$W$43,8))*(1-$V$29)*T115*VLOOKUP(AE117,P106:T115,5)</f>
        <v>7.5637851605183208E-3</v>
      </c>
      <c r="AF127" s="60">
        <f>SQRT($W$43*VLOOKUP(AF117,$P$34:$W$43,8))*(1-$W$29)*T115*VLOOKUP(AF117,P106:T115,5)</f>
        <v>1.8315719976658925E-6</v>
      </c>
      <c r="AG127" s="60">
        <f>SQRT($W$43*VLOOKUP(AG117,$P$34:$W$43,8))*(1-$X$29)*T115*VLOOKUP(AG117,P106:T115,5)</f>
        <v>2.8017209469044845E-5</v>
      </c>
      <c r="AH127" s="60">
        <f>SQRT($W$43*VLOOKUP(AH117,$P$34:$W$43,8))*(1-$Y$29)*T115*VLOOKUP(AH117,P106:T115,5)</f>
        <v>1.0176699306398439E-4</v>
      </c>
      <c r="AI127" s="87">
        <f>SQRT($W$43*VLOOKUP(AI117,$P$34:$W$43,8))*(1-$Z$29)*T115*VLOOKUP(AI117,P106:T115,5)</f>
        <v>5.1693849278033087E-5</v>
      </c>
      <c r="AJ127" s="89">
        <f>$X$43*T115</f>
        <v>3.7216500799522445E-7</v>
      </c>
      <c r="AK127" s="59" t="s">
        <v>72</v>
      </c>
      <c r="AL127" s="63">
        <f>AL125^2-AL126^3</f>
        <v>-4.0788414100527783E-5</v>
      </c>
      <c r="AM127" s="61"/>
      <c r="AN127" s="66" t="s">
        <v>575</v>
      </c>
      <c r="AO127" s="61">
        <f>2*SQRT(AL126)*COS((AO124+4*PI())/3)-AL121/3</f>
        <v>0.13497291838364092</v>
      </c>
      <c r="AP127" s="69">
        <f>AO127^3+AO127^2*AL121+AL122*AO127+AL123</f>
        <v>9.1072982488782372E-18</v>
      </c>
      <c r="AQ127" s="50"/>
      <c r="AR127" s="65"/>
      <c r="AS127" s="50"/>
      <c r="AT127" s="65"/>
      <c r="AU127" s="65"/>
      <c r="AV127" s="81"/>
      <c r="AW127" s="59">
        <v>10</v>
      </c>
      <c r="AX127" s="61">
        <f t="shared" si="45"/>
        <v>6.3655989068255427E-3</v>
      </c>
      <c r="AY127" s="61">
        <f>SUMPRODUCT(T106:T115,$BG$34:$BG$43)</f>
        <v>7.4733482059876122E-2</v>
      </c>
      <c r="AZ127" s="68">
        <f>IF($AA$16,EXP((AX127/AL119)*(AU123-1)-LN(AU123-AL119)-AL118*(2*AY127/AL118-AX127/AL119)*LN((AU123+2.41421536*AL119)/(AU123-0.41421536*AL119))/(AL119*2.82842713)      ),1)</f>
        <v>9.4990169589369895</v>
      </c>
    </row>
    <row r="128" spans="16:52" x14ac:dyDescent="0.25">
      <c r="P128" s="79"/>
      <c r="Q128" s="71"/>
      <c r="R128" s="71"/>
      <c r="S128" s="94">
        <f>SUM(S118:S127)</f>
        <v>0.99973833596900208</v>
      </c>
      <c r="T128" s="72">
        <f>SUM(T118:T127)</f>
        <v>1</v>
      </c>
      <c r="U128" s="73"/>
      <c r="V128" s="73"/>
      <c r="W128" s="73"/>
      <c r="X128" s="73"/>
      <c r="Y128" s="73"/>
      <c r="Z128" s="70"/>
      <c r="AA128" s="73"/>
      <c r="AB128" s="73"/>
      <c r="AC128" s="73"/>
      <c r="AD128" s="73"/>
      <c r="AE128" s="73"/>
      <c r="AF128" s="73"/>
      <c r="AG128" s="73"/>
      <c r="AH128" s="73"/>
      <c r="AI128" s="88">
        <f>SUM(Z118:AI127)</f>
        <v>2.2066861763840753</v>
      </c>
      <c r="AJ128" s="91">
        <f>SUM(AJ118:AJ127)</f>
        <v>8.0587185589181711E-5</v>
      </c>
      <c r="AK128" s="70"/>
      <c r="AL128" s="73"/>
      <c r="AM128" s="74"/>
      <c r="AN128" s="75"/>
      <c r="AO128" s="74"/>
      <c r="AP128" s="74"/>
      <c r="AQ128" s="76"/>
      <c r="AR128" s="73"/>
      <c r="AS128" s="76"/>
      <c r="AT128" s="73"/>
      <c r="AU128" s="73"/>
      <c r="AV128" s="80"/>
      <c r="AW128" s="70"/>
      <c r="AX128" s="73"/>
      <c r="AY128" s="73"/>
      <c r="AZ128" s="80"/>
    </row>
    <row r="129" spans="16:52" x14ac:dyDescent="0.25">
      <c r="P129" s="92">
        <f>P117+1</f>
        <v>8</v>
      </c>
      <c r="Q129" s="55"/>
      <c r="R129" s="55"/>
      <c r="S129" s="55"/>
      <c r="T129" s="55" t="s">
        <v>545</v>
      </c>
      <c r="U129" s="56"/>
      <c r="V129" s="56"/>
      <c r="W129" s="57"/>
      <c r="X129" s="57"/>
      <c r="Y129" s="57"/>
      <c r="Z129" s="54">
        <v>1</v>
      </c>
      <c r="AA129" s="55">
        <v>2</v>
      </c>
      <c r="AB129" s="55">
        <v>3</v>
      </c>
      <c r="AC129" s="55">
        <v>4</v>
      </c>
      <c r="AD129" s="55">
        <v>5</v>
      </c>
      <c r="AE129" s="55">
        <v>6</v>
      </c>
      <c r="AF129" s="55">
        <v>7</v>
      </c>
      <c r="AG129" s="55">
        <v>8</v>
      </c>
      <c r="AH129" s="55">
        <v>9</v>
      </c>
      <c r="AI129" s="58">
        <v>10</v>
      </c>
      <c r="AJ129" s="90"/>
      <c r="AK129" s="54"/>
      <c r="AL129" s="55"/>
      <c r="AM129" s="55"/>
      <c r="AN129" s="55"/>
      <c r="AO129" s="55"/>
      <c r="AP129" s="55"/>
      <c r="AQ129" s="55"/>
      <c r="AR129" s="55"/>
      <c r="AS129" s="55"/>
      <c r="AT129" s="55"/>
      <c r="AU129" s="55"/>
      <c r="AV129" s="58"/>
      <c r="AW129" s="54"/>
      <c r="AX129" s="55" t="s">
        <v>565</v>
      </c>
      <c r="AY129" s="55" t="s">
        <v>577</v>
      </c>
      <c r="AZ129" s="58" t="s">
        <v>578</v>
      </c>
    </row>
    <row r="130" spans="16:52" x14ac:dyDescent="0.25">
      <c r="P130" s="78">
        <v>1</v>
      </c>
      <c r="Q130" s="60"/>
      <c r="R130" s="60"/>
      <c r="S130" s="60">
        <f>$Z$7*$BJ$34/AZ130</f>
        <v>2.6288916100423339E-3</v>
      </c>
      <c r="T130" s="61">
        <f>S130/S140</f>
        <v>2.6295796764447149E-3</v>
      </c>
      <c r="U130" s="62"/>
      <c r="V130" s="62"/>
      <c r="W130" s="60"/>
      <c r="X130" s="63"/>
      <c r="Y130" s="61"/>
      <c r="Z130" s="86">
        <f>SQRT($W$34*VLOOKUP(Z129,$P$34:$W$43,8))*(1-$Q$20)*T118*VLOOKUP(Z129,P118:T127,5)</f>
        <v>1.4201458894111874E-6</v>
      </c>
      <c r="AA130" s="60">
        <f>SQRT($W$34*VLOOKUP(AA129,$P$34:$W$43,8))*(1-$R$20)*T118*VLOOKUP(AA129,P118:T127,5)</f>
        <v>1.376673555990967E-5</v>
      </c>
      <c r="AB130" s="60">
        <f>SQRT($W$34*VLOOKUP(AB129,$P$34:$W$43,8))*(1-$S$20)*T118*VLOOKUP(AB129,P118:T127,5)</f>
        <v>6.3104414670336599E-5</v>
      </c>
      <c r="AC130" s="60">
        <f>SQRT($W$34*VLOOKUP(AC129,$P$34:$W$43,8))*(1-$T$20)*T118*VLOOKUP(AC129,P118:T127,5)</f>
        <v>1.890363534691837E-4</v>
      </c>
      <c r="AD130" s="60">
        <f>SQRT($W$34*VLOOKUP(AD129,$P$34:$W$43,8))*(1-$U$20)*T118*VLOOKUP(AD129,P118:T127,5)</f>
        <v>2.2233039082802236E-4</v>
      </c>
      <c r="AE130" s="60">
        <f>SQRT($W$34*VLOOKUP(AE129,$P$34:$W$43,8))*(1-$V$20)*T118*VLOOKUP(AE129,P118:T127,5)</f>
        <v>1.2248482221880335E-3</v>
      </c>
      <c r="AF130" s="60">
        <f>SQRT($W$34*VLOOKUP(AF129,$P$34:$W$43,8))*(1-$W$20)*T118*VLOOKUP(AF129,P118:T127,5)</f>
        <v>3.2167189330452511E-7</v>
      </c>
      <c r="AG130" s="60">
        <f>SQRT($W$34*VLOOKUP(AG129,$P$34:$W$43,8))*(1-$X$20)*T118*VLOOKUP(AG129,P118:T127,5)</f>
        <v>4.4633903426128421E-6</v>
      </c>
      <c r="AH130" s="60">
        <f>SQRT($W$34*VLOOKUP(AH129,$P$34:$W$43,8))*(1-$Y$20)*T118*VLOOKUP(AH129,P118:T127,5)</f>
        <v>1.545068319905104E-5</v>
      </c>
      <c r="AI130" s="87">
        <f>SQRT($W$34*VLOOKUP(AI129,$P$34:$W$43,8))*(1-$Z$20)*T118*VLOOKUP(AI129,P118:T127,5)</f>
        <v>8.3839189786120469E-6</v>
      </c>
      <c r="AJ130" s="89">
        <f>$X$34*T118</f>
        <v>7.0477613954413647E-8</v>
      </c>
      <c r="AK130" s="59" t="s">
        <v>69</v>
      </c>
      <c r="AL130" s="60">
        <f>$Q$44*AI140*100000/($T$3*$AE$9)^2</f>
        <v>0.15887297443527873</v>
      </c>
      <c r="AM130" s="65" t="s">
        <v>583</v>
      </c>
      <c r="AN130" s="66" t="s">
        <v>573</v>
      </c>
      <c r="AO130" s="61" t="e">
        <f>(AL137+SQRT(AL139))^(1/3)+(AL137-SQRT(AL139))^(1/3)-AL133/3</f>
        <v>#NUM!</v>
      </c>
      <c r="AP130" s="63" t="e">
        <f>AO130^3+AL133*AO130^2+AL134*AO130+AL135</f>
        <v>#NUM!</v>
      </c>
      <c r="AQ130" s="65" t="s">
        <v>573</v>
      </c>
      <c r="AR130" s="61">
        <f>IF(AL139&gt;=0,AO130,AO137)</f>
        <v>0.83269968028498098</v>
      </c>
      <c r="AS130" s="61">
        <f>IF(AR130&lt;AR131,AR131,AR130)</f>
        <v>0.83269968028498098</v>
      </c>
      <c r="AT130" s="61">
        <f>AS130</f>
        <v>0.83269968028498098</v>
      </c>
      <c r="AU130" s="67">
        <f>IF(AT130&lt;AT131,AT131,AT130)</f>
        <v>0.83269968028498098</v>
      </c>
      <c r="AV130" s="81"/>
      <c r="AW130" s="59">
        <v>1</v>
      </c>
      <c r="AX130" s="61">
        <f>AX118</f>
        <v>4.7032494163116601E-3</v>
      </c>
      <c r="AY130" s="61">
        <f>SUMPRODUCT(T118:T127,$AX$34:$AX$43)</f>
        <v>4.7725568596376958E-2</v>
      </c>
      <c r="AZ130" s="68">
        <f>IF($AA$7,EXP((AX130/AL131)*(AU135-1)-LN(AU135-AL131)-AL130*(2*AY130/AL130-AX130/AL131)*LN((AU135+2.41421536*AL131)/(AU135-0.41421536*AL131))/(AL131*2.82842713)      ),1)</f>
        <v>38.24010973755307</v>
      </c>
    </row>
    <row r="131" spans="16:52" x14ac:dyDescent="0.25">
      <c r="P131" s="78">
        <v>2</v>
      </c>
      <c r="Q131" s="60"/>
      <c r="R131" s="60"/>
      <c r="S131" s="60">
        <f>$Z$8*$BJ$35/AZ131</f>
        <v>1.4670668295127918E-2</v>
      </c>
      <c r="T131" s="61">
        <f>S131/S140</f>
        <v>1.4674508085979619E-2</v>
      </c>
      <c r="U131" s="62"/>
      <c r="V131" s="62"/>
      <c r="W131" s="60"/>
      <c r="X131" s="63"/>
      <c r="Y131" s="61"/>
      <c r="Z131" s="86">
        <f>SQRT($W$35*VLOOKUP(Z129,$P$34:$W$43,8))*(1-$Q$21)*T119*VLOOKUP(Z129,P118:T127,5)</f>
        <v>1.376673555990967E-5</v>
      </c>
      <c r="AA131" s="60">
        <f>SQRT($W$35*VLOOKUP(AA129,$P$34:$W$43,8))*(1-$R$21)*T119*VLOOKUP(AA129,P118:T127,5)</f>
        <v>1.3276193663365167E-4</v>
      </c>
      <c r="AB131" s="60">
        <f>SQRT($W$35*VLOOKUP(AB129,$P$34:$W$43,8))*(1-$S$21)*T119*VLOOKUP(AB129,P118:T127,5)</f>
        <v>6.1812335033241059E-4</v>
      </c>
      <c r="AC131" s="60">
        <f>SQRT($W$35*VLOOKUP(AC129,$P$34:$W$43,8))*(1-$T$21)*T119*VLOOKUP(AC129,P118:T127,5)</f>
        <v>1.6745531723965708E-3</v>
      </c>
      <c r="AD131" s="60">
        <f>SQRT($W$35*VLOOKUP(AD129,$P$34:$W$43,8))*(1-$U$21)*T119*VLOOKUP(AD129,P118:T127,5)</f>
        <v>2.2209149813513214E-3</v>
      </c>
      <c r="AE131" s="60">
        <f>SQRT($W$35*VLOOKUP(AE129,$P$34:$W$43,8))*(1-$V$21)*T119*VLOOKUP(AE129,P118:T127,5)</f>
        <v>1.2026998147775761E-2</v>
      </c>
      <c r="AF131" s="60">
        <f>SQRT($W$35*VLOOKUP(AF129,$P$34:$W$43,8))*(1-$W$21)*T119*VLOOKUP(AF129,P118:T127,5)</f>
        <v>3.0446810451215666E-6</v>
      </c>
      <c r="AG131" s="60">
        <f>SQRT($W$35*VLOOKUP(AG129,$P$34:$W$43,8))*(1-$X$21)*T119*VLOOKUP(AG129,P118:T127,5)</f>
        <v>4.124023662382375E-5</v>
      </c>
      <c r="AH131" s="60">
        <f>SQRT($W$35*VLOOKUP(AH129,$P$34:$W$43,8))*(1-$Y$21)*T119*VLOOKUP(AH129,P118:T127,5)</f>
        <v>1.4950294731171164E-4</v>
      </c>
      <c r="AI131" s="87">
        <f>SQRT($W$35*VLOOKUP(AI129,$P$34:$W$43,8))*(1-$Z$21)*T119*VLOOKUP(AI129,P118:T127,5)</f>
        <v>8.2105836061997941E-5</v>
      </c>
      <c r="AJ131" s="89">
        <f>$X$35*T119</f>
        <v>5.9358515834186109E-7</v>
      </c>
      <c r="AK131" s="59" t="s">
        <v>65</v>
      </c>
      <c r="AL131" s="60">
        <f>AJ140*$Q$44*100000/($T$3*$AE$9)</f>
        <v>1.4141635805750442E-2</v>
      </c>
      <c r="AM131" s="61"/>
      <c r="AN131" s="66" t="s">
        <v>574</v>
      </c>
      <c r="AO131" s="66" t="e">
        <f>1/0</f>
        <v>#DIV/0!</v>
      </c>
      <c r="AP131" s="61"/>
      <c r="AQ131" s="65" t="s">
        <v>574</v>
      </c>
      <c r="AR131" s="66">
        <f>IF(AL139&gt;=0,0,AO138)</f>
        <v>1.8185528032859666E-2</v>
      </c>
      <c r="AS131" s="61">
        <f>IF(AR130&lt;AR131,AR130,AR131)</f>
        <v>1.8185528032859666E-2</v>
      </c>
      <c r="AT131" s="61">
        <f>IF(AS131&lt;AS132,AS132,AS131)</f>
        <v>0.13497315587640879</v>
      </c>
      <c r="AU131" s="67">
        <f>IF(AT130&lt;AT131,AT130,AT131)</f>
        <v>0.13497315587640879</v>
      </c>
      <c r="AV131" s="81"/>
      <c r="AW131" s="59">
        <v>2</v>
      </c>
      <c r="AX131" s="61">
        <f t="shared" ref="AX131:AX139" si="46">AX119</f>
        <v>7.0982772982749135E-3</v>
      </c>
      <c r="AY131" s="61">
        <f>SUMPRODUCT(T118:T127,$AY$34:$AY$43)</f>
        <v>8.3223969925266567E-2</v>
      </c>
      <c r="AZ131" s="68">
        <f>IF($AA$8,EXP((AX131/AL131)*(AU135-1)-LN(AU135-AL131)-AL130*(2*AY131/AL130-AX131/AL131)*LN((AU135+2.41421536*AL131)/(AU135-0.41421536*AL131))/(AL131*2.82842713)      ),1)</f>
        <v>6.5803438682088196</v>
      </c>
    </row>
    <row r="132" spans="16:52" x14ac:dyDescent="0.25">
      <c r="P132" s="78">
        <v>3</v>
      </c>
      <c r="Q132" s="60"/>
      <c r="R132" s="60"/>
      <c r="S132" s="60">
        <f>$Z$9*$BJ$36/AZ132</f>
        <v>4.9911017162391623E-2</v>
      </c>
      <c r="T132" s="61">
        <f>S132/S140</f>
        <v>4.9924080498242714E-2</v>
      </c>
      <c r="U132" s="62"/>
      <c r="V132" s="62"/>
      <c r="W132" s="60"/>
      <c r="X132" s="63"/>
      <c r="Y132" s="61"/>
      <c r="Z132" s="86">
        <f>SQRT($W$36*VLOOKUP(Z129,$P$34:$W$43,8))*(1-$Q$22)*T120*VLOOKUP(Z129,P118:T127,5)</f>
        <v>6.3104414670336613E-5</v>
      </c>
      <c r="AA132" s="60">
        <f>SQRT($W$36*VLOOKUP(AA129,$P$34:$W$43,8))*(1-$R$22)*T120*VLOOKUP(AA129,P118:T127,5)</f>
        <v>6.1812335033241059E-4</v>
      </c>
      <c r="AB132" s="60">
        <f>SQRT($W$36*VLOOKUP(AB129,$P$34:$W$43,8))*(1-$S$22)*T120*VLOOKUP(AB129,P118:T127,5)</f>
        <v>2.8842486269621517E-3</v>
      </c>
      <c r="AC132" s="60">
        <f>SQRT($W$36*VLOOKUP(AC129,$P$34:$W$43,8))*(1-$T$22)*T120*VLOOKUP(AC129,P118:T127,5)</f>
        <v>8.6054686722750705E-3</v>
      </c>
      <c r="AD132" s="60">
        <f>SQRT($W$36*VLOOKUP(AD129,$P$34:$W$43,8))*(1-$U$22)*T120*VLOOKUP(AD129,P118:T127,5)</f>
        <v>1.0363006651093236E-2</v>
      </c>
      <c r="AE132" s="60">
        <f>SQRT($W$36*VLOOKUP(AE129,$P$34:$W$43,8))*(1-$V$22)*T120*VLOOKUP(AE129,P118:T127,5)</f>
        <v>5.4990073804165401E-2</v>
      </c>
      <c r="AF132" s="60">
        <f>SQRT($W$36*VLOOKUP(AF129,$P$34:$W$43,8))*(1-$W$22)*T120*VLOOKUP(AF129,P118:T127,5)</f>
        <v>1.3687060344770872E-5</v>
      </c>
      <c r="AG132" s="60">
        <f>SQRT($W$36*VLOOKUP(AG129,$P$34:$W$43,8))*(1-$X$22)*T120*VLOOKUP(AG129,P118:T127,5)</f>
        <v>1.9401512451295519E-4</v>
      </c>
      <c r="AH132" s="60">
        <f>SQRT($W$36*VLOOKUP(AH129,$P$34:$W$43,8))*(1-$Y$22)*T120*VLOOKUP(AH129,P118:T127,5)</f>
        <v>6.9341327036298204E-4</v>
      </c>
      <c r="AI132" s="87">
        <f>SQRT($W$36*VLOOKUP(AI129,$P$34:$W$43,8))*(1-$Z$22)*T120*VLOOKUP(AI129,P118:T127,5)</f>
        <v>3.8613228000374103E-4</v>
      </c>
      <c r="AJ132" s="89">
        <f>$X$36*T120</f>
        <v>2.8129430468217226E-6</v>
      </c>
      <c r="AK132" s="82"/>
      <c r="AL132" s="65"/>
      <c r="AM132" s="61"/>
      <c r="AN132" s="66" t="s">
        <v>575</v>
      </c>
      <c r="AO132" s="66" t="e">
        <f>1/0</f>
        <v>#DIV/0!</v>
      </c>
      <c r="AP132" s="61"/>
      <c r="AQ132" s="65" t="s">
        <v>575</v>
      </c>
      <c r="AR132" s="66">
        <f>IF(AL139&gt;=0,0,AO139)</f>
        <v>0.13497315587640879</v>
      </c>
      <c r="AS132" s="61">
        <f>AR132</f>
        <v>0.13497315587640879</v>
      </c>
      <c r="AT132" s="61">
        <f>IF(AS131&lt;AS132,AS131,AS132)</f>
        <v>1.8185528032859666E-2</v>
      </c>
      <c r="AU132" s="67">
        <f>AT132</f>
        <v>1.8185528032859666E-2</v>
      </c>
      <c r="AV132" s="81"/>
      <c r="AW132" s="59">
        <v>3</v>
      </c>
      <c r="AX132" s="61">
        <f t="shared" si="46"/>
        <v>9.8874397632026413E-3</v>
      </c>
      <c r="AY132" s="61">
        <f>SUMPRODUCT(T118:T127,$AZ$34:$AZ$43)</f>
        <v>0.11365453939700759</v>
      </c>
      <c r="AZ132" s="68">
        <f>IF($AA$9,EXP((AX132/AL131)*(AU135-1)-LN(AU135-AL131)-AL130*(2*AY132/AL130-AX132/AL131)*LN((AU135+2.41421536*AL131)/(AU135-0.41421536*AL131))/(AL131*2.82842713)      ),1)</f>
        <v>1.8650454514091872</v>
      </c>
    </row>
    <row r="133" spans="16:52" x14ac:dyDescent="0.25">
      <c r="P133" s="78">
        <v>4</v>
      </c>
      <c r="Q133" s="60"/>
      <c r="R133" s="60"/>
      <c r="S133" s="60">
        <f>$Z$10*$BJ$37/AZ133</f>
        <v>0.11781634065586581</v>
      </c>
      <c r="T133" s="61">
        <f>S133/S140</f>
        <v>0.11784717702254867</v>
      </c>
      <c r="U133" s="62"/>
      <c r="V133" s="62"/>
      <c r="W133" s="60"/>
      <c r="X133" s="63"/>
      <c r="Y133" s="61"/>
      <c r="Z133" s="86">
        <f>SQRT($W$37*VLOOKUP(Z129,$P$34:$W$43,8))*(1-$Q$23)*T121*VLOOKUP(Z129,P118:T127,5)</f>
        <v>1.890363534691837E-4</v>
      </c>
      <c r="AA133" s="60">
        <f>SQRT($W$37*VLOOKUP(AA129,$P$34:$W$43,8))*(1-$R$23)*T121*VLOOKUP(AA129,P118:T127,5)</f>
        <v>1.674553172396571E-3</v>
      </c>
      <c r="AB133" s="60">
        <f>SQRT($W$37*VLOOKUP(AB129,$P$34:$W$43,8))*(1-$S$23)*T121*VLOOKUP(AB129,P118:T127,5)</f>
        <v>8.6054686722750705E-3</v>
      </c>
      <c r="AC133" s="60">
        <f>SQRT($W$37*VLOOKUP(AC129,$P$34:$W$43,8))*(1-$T$23)*T121*VLOOKUP(AC129,P118:T127,5)</f>
        <v>2.5845649161476761E-2</v>
      </c>
      <c r="AD133" s="60">
        <f>SQRT($W$37*VLOOKUP(AD129,$P$34:$W$43,8))*(1-$U$23)*T121*VLOOKUP(AD129,P118:T127,5)</f>
        <v>3.0793743009244957E-2</v>
      </c>
      <c r="AE133" s="60">
        <f>SQRT($W$37*VLOOKUP(AE129,$P$34:$W$43,8))*(1-$V$23)*T121*VLOOKUP(AE129,P118:T127,5)</f>
        <v>0.15661232644523981</v>
      </c>
      <c r="AF133" s="60">
        <f>SQRT($W$37*VLOOKUP(AF129,$P$34:$W$43,8))*(1-$W$23)*T121*VLOOKUP(AF129,P118:T127,5)</f>
        <v>4.12049345389473E-5</v>
      </c>
      <c r="AG133" s="60">
        <f>SQRT($W$37*VLOOKUP(AG129,$P$34:$W$43,8))*(1-$X$23)*T121*VLOOKUP(AG129,P118:T127,5)</f>
        <v>5.7468152047960392E-4</v>
      </c>
      <c r="AH133" s="60">
        <f>SQRT($W$37*VLOOKUP(AH129,$P$34:$W$43,8))*(1-$Y$23)*T121*VLOOKUP(AH129,P118:T127,5)</f>
        <v>2.2755137075238358E-3</v>
      </c>
      <c r="AI133" s="87">
        <f>SQRT($W$37*VLOOKUP(AI129,$P$34:$W$43,8))*(1-$Z$23)*T121*VLOOKUP(AI129,P118:T127,5)</f>
        <v>1.0493096404525619E-3</v>
      </c>
      <c r="AJ133" s="89">
        <f>$X$37*T121</f>
        <v>8.5306025258219784E-6</v>
      </c>
      <c r="AK133" s="59" t="s">
        <v>570</v>
      </c>
      <c r="AL133" s="60">
        <f>AL131-1</f>
        <v>-0.98585836419424955</v>
      </c>
      <c r="AM133" s="61"/>
      <c r="AN133" s="66"/>
      <c r="AO133" s="61"/>
      <c r="AP133" s="61"/>
      <c r="AQ133" s="50"/>
      <c r="AR133" s="65"/>
      <c r="AS133" s="65"/>
      <c r="AT133" s="65"/>
      <c r="AU133" s="65"/>
      <c r="AV133" s="81"/>
      <c r="AW133" s="59">
        <v>4</v>
      </c>
      <c r="AX133" s="61">
        <f t="shared" si="46"/>
        <v>1.2702609722620996E-2</v>
      </c>
      <c r="AY133" s="61">
        <f>SUMPRODUCT(T118:T127,$BA$34:$BA$43)</f>
        <v>0.13908437596232479</v>
      </c>
      <c r="AZ133" s="68">
        <f>IF($AA$10,EXP((AX133/AL131)*(AU135-1)-LN(AU135-AL131)-AL130*(2*AY133/AL130-AX133/AL131)*LN((AU135+2.41421536*AL131)/(AU135-0.41421536*AL131))/(AL131*2.82842713)      ),1)</f>
        <v>0.76545450770774637</v>
      </c>
    </row>
    <row r="134" spans="16:52" x14ac:dyDescent="0.25">
      <c r="P134" s="78">
        <v>5</v>
      </c>
      <c r="Q134" s="60"/>
      <c r="R134" s="60"/>
      <c r="S134" s="60">
        <f>$Z$11*$BJ$38/AZ134</f>
        <v>0.14521849661848094</v>
      </c>
      <c r="T134" s="61">
        <f>S134/S140</f>
        <v>0.14525650502025214</v>
      </c>
      <c r="U134" s="62"/>
      <c r="V134" s="62"/>
      <c r="W134" s="60"/>
      <c r="X134" s="63"/>
      <c r="Y134" s="61"/>
      <c r="Z134" s="86">
        <f>SQRT($W$38*VLOOKUP(Z129,$P$34:$W$43,8))*(1-$Q$24)*T122*VLOOKUP(Z129,P118:T127,5)</f>
        <v>2.2233039082802236E-4</v>
      </c>
      <c r="AA134" s="60">
        <f>SQRT($W$38*VLOOKUP(AA129,$P$34:$W$43,8))*(1-$R$24)*T122*VLOOKUP(AA129,P118:T127,5)</f>
        <v>2.2209149813513214E-3</v>
      </c>
      <c r="AB134" s="60">
        <f>SQRT($W$38*VLOOKUP(AB129,$P$34:$W$43,8))*(1-$S$24)*T122*VLOOKUP(AB129,P118:T127,5)</f>
        <v>1.0363006651093238E-2</v>
      </c>
      <c r="AC134" s="60">
        <f>SQRT($W$38*VLOOKUP(AC129,$P$34:$W$43,8))*(1-$T$24)*T122*VLOOKUP(AC129,P118:T127,5)</f>
        <v>3.0793743009244961E-2</v>
      </c>
      <c r="AD134" s="60">
        <f>SQRT($W$38*VLOOKUP(AD129,$P$34:$W$43,8))*(1-$U$24)*T122*VLOOKUP(AD129,P118:T127,5)</f>
        <v>3.6659805053936977E-2</v>
      </c>
      <c r="AE134" s="60">
        <f>SQRT($W$38*VLOOKUP(AE129,$P$34:$W$43,8))*(1-$V$24)*T122*VLOOKUP(AE129,P118:T127,5)</f>
        <v>0.20142636133825775</v>
      </c>
      <c r="AF134" s="60">
        <f>SQRT($W$38*VLOOKUP(AF129,$P$34:$W$43,8))*(1-$W$24)*T122*VLOOKUP(AF129,P118:T127,5)</f>
        <v>4.7831051038428349E-5</v>
      </c>
      <c r="AG134" s="60">
        <f>SQRT($W$38*VLOOKUP(AG129,$P$34:$W$43,8))*(1-$X$24)*T122*VLOOKUP(AG129,P118:T127,5)</f>
        <v>6.9493224090100812E-4</v>
      </c>
      <c r="AH134" s="60">
        <f>SQRT($W$38*VLOOKUP(AH129,$P$34:$W$43,8))*(1-$Y$24)*T122*VLOOKUP(AH129,P118:T127,5)</f>
        <v>2.5816144686081626E-3</v>
      </c>
      <c r="AI134" s="87">
        <f>SQRT($W$38*VLOOKUP(AI129,$P$34:$W$43,8))*(1-$Z$24)*T122*VLOOKUP(AI129,P118:T127,5)</f>
        <v>1.3766224182170277E-3</v>
      </c>
      <c r="AJ134" s="89">
        <f>$X$38*T122</f>
        <v>1.0512294422684536E-5</v>
      </c>
      <c r="AK134" s="59" t="s">
        <v>571</v>
      </c>
      <c r="AL134" s="60">
        <f>AL130-3*AL131*AL131-2*AL131</f>
        <v>0.1299897452339904</v>
      </c>
      <c r="AM134" s="61" t="s">
        <v>584</v>
      </c>
      <c r="AN134" s="66" t="s">
        <v>585</v>
      </c>
      <c r="AO134" s="61">
        <f>AL137^2/AL138^3</f>
        <v>0.84912620638073932</v>
      </c>
      <c r="AP134" s="61"/>
      <c r="AQ134" s="50"/>
      <c r="AR134" s="65"/>
      <c r="AS134" s="65"/>
      <c r="AT134" s="65"/>
      <c r="AU134" s="65"/>
      <c r="AV134" s="81"/>
      <c r="AW134" s="59">
        <v>5</v>
      </c>
      <c r="AX134" s="61">
        <f t="shared" si="46"/>
        <v>1.2699746755942376E-2</v>
      </c>
      <c r="AY134" s="61">
        <f>SUMPRODUCT(T118:T127,$BB$34:$BB$43)</f>
        <v>0.14194713160824726</v>
      </c>
      <c r="AZ134" s="68">
        <f>IF($AA$11,EXP((AX134/AL131)*(AU135-1)-LN(AU135-AL131)-AL130*(2*AY134/AL130-AX134/AL131)*LN((AU135+2.41421536*AL131)/(AU135-0.41421536*AL131))/(AL131*2.82842713)      ),1)</f>
        <v>0.62177156699237657</v>
      </c>
    </row>
    <row r="135" spans="16:52" x14ac:dyDescent="0.25">
      <c r="P135" s="78">
        <v>6</v>
      </c>
      <c r="Q135" s="60"/>
      <c r="R135" s="60"/>
      <c r="S135" s="60">
        <f>$Z$12*$BJ$39/AZ135</f>
        <v>0.63281153968287662</v>
      </c>
      <c r="T135" s="61">
        <f>S135/S140</f>
        <v>0.63297716703618068</v>
      </c>
      <c r="U135" s="62"/>
      <c r="V135" s="62"/>
      <c r="W135" s="60"/>
      <c r="X135" s="63"/>
      <c r="Y135" s="61"/>
      <c r="Z135" s="86">
        <f>SQRT($W$39*VLOOKUP(Z129,$P$34:$W$43,8))*(1-$Q$25)*T123*VLOOKUP(Z129,P118:T127,5)</f>
        <v>1.2248482221880335E-3</v>
      </c>
      <c r="AA135" s="60">
        <f>SQRT($W$39*VLOOKUP(AA129,$P$34:$W$43,8))*(1-$R$25)*T123*VLOOKUP(AA129,P118:T127,5)</f>
        <v>1.2026998147775759E-2</v>
      </c>
      <c r="AB135" s="60">
        <f>SQRT($W$39*VLOOKUP(AB129,$P$34:$W$43,8))*(1-$S$25)*T123*VLOOKUP(AB129,P118:T127,5)</f>
        <v>5.4990073804165408E-2</v>
      </c>
      <c r="AC135" s="60">
        <f>SQRT($W$39*VLOOKUP(AC129,$P$34:$W$43,8))*(1-$T$25)*T123*VLOOKUP(AC129,P118:T127,5)</f>
        <v>0.15661232644523981</v>
      </c>
      <c r="AD135" s="60">
        <f>SQRT($W$39*VLOOKUP(AD129,$P$34:$W$43,8))*(1-$U$25)*T123*VLOOKUP(AD129,P118:T127,5)</f>
        <v>0.20142636133825775</v>
      </c>
      <c r="AE135" s="60">
        <f>SQRT($W$39*VLOOKUP(AE129,$P$34:$W$43,8))*(1-$V$25)*T123*VLOOKUP(AE129,P118:T127,5)</f>
        <v>1.1067319911351574</v>
      </c>
      <c r="AF135" s="60">
        <f>SQRT($W$39*VLOOKUP(AF129,$P$34:$W$43,8))*(1-$W$25)*T123*VLOOKUP(AF129,P118:T127,5)</f>
        <v>2.9015102246205375E-4</v>
      </c>
      <c r="AG135" s="60">
        <f>SQRT($W$39*VLOOKUP(AG129,$P$34:$W$43,8))*(1-$X$25)*T123*VLOOKUP(AG129,P118:T127,5)</f>
        <v>3.8087417070070697E-3</v>
      </c>
      <c r="AH135" s="60">
        <f>SQRT($W$39*VLOOKUP(AH129,$P$34:$W$43,8))*(1-$Y$25)*T123*VLOOKUP(AH129,P118:T127,5)</f>
        <v>1.3952324114505197E-2</v>
      </c>
      <c r="AI135" s="87">
        <f>SQRT($W$39*VLOOKUP(AI129,$P$34:$W$43,8))*(1-$Z$25)*T123*VLOOKUP(AI129,P118:T127,5)</f>
        <v>7.5638166714241889E-3</v>
      </c>
      <c r="AJ135" s="89">
        <f>$X$39*T123</f>
        <v>5.6986129949740489E-5</v>
      </c>
      <c r="AK135" s="59" t="s">
        <v>572</v>
      </c>
      <c r="AL135" s="60">
        <f>-1*AL130*AL131+AL131^2+AL131^3</f>
        <v>-2.0439097533329724E-3</v>
      </c>
      <c r="AM135" s="61"/>
      <c r="AN135" s="66" t="s">
        <v>586</v>
      </c>
      <c r="AO135" s="61">
        <f>SQRT(1-AO134)/SQRT(AO134)*AL137/ABS(AL137)</f>
        <v>0.42152252099388204</v>
      </c>
      <c r="AP135" s="61"/>
      <c r="AQ135" s="50"/>
      <c r="AR135" s="65"/>
      <c r="AS135" s="65"/>
      <c r="AT135" s="65" t="s">
        <v>579</v>
      </c>
      <c r="AU135" s="61">
        <f>IF(AL139&gt;=0,AU130,AU132)</f>
        <v>1.8185528032859666E-2</v>
      </c>
      <c r="AV135" s="81"/>
      <c r="AW135" s="59">
        <v>6</v>
      </c>
      <c r="AX135" s="61">
        <f t="shared" si="46"/>
        <v>1.5798462423996604E-2</v>
      </c>
      <c r="AY135" s="61">
        <f>SUMPRODUCT(T118:T127,$BC$34:$BC$43)</f>
        <v>0.17728155800610493</v>
      </c>
      <c r="AZ135" s="68">
        <f>IF($AA$12,EXP((AX135/AL131)*(AU135-1)-LN(AU135-AL131)-AL130*(2*AY135/AL130-AX135/AL131)*LN((AU135+2.41421536*AL131)/(AU135-0.41421536*AL131))/(AL131*2.82842713)      ),1)</f>
        <v>0.13720778668249045</v>
      </c>
    </row>
    <row r="136" spans="16:52" x14ac:dyDescent="0.25">
      <c r="P136" s="78">
        <v>7</v>
      </c>
      <c r="Q136" s="60"/>
      <c r="R136" s="60"/>
      <c r="S136" s="60">
        <f>$Z$13*$BJ$40/AZ136</f>
        <v>9.3736458255158064E-4</v>
      </c>
      <c r="T136" s="61">
        <f>S136/S140</f>
        <v>9.3760992133754342E-4</v>
      </c>
      <c r="U136" s="62"/>
      <c r="V136" s="62"/>
      <c r="W136" s="60"/>
      <c r="X136" s="63"/>
      <c r="Y136" s="61"/>
      <c r="Z136" s="86">
        <f>SQRT($W$40*VLOOKUP(Z129,$P$34:$W$43,8))*(1-$Q$26)*T124*VLOOKUP(Z129,P118:T127,5)</f>
        <v>3.2167189330452505E-7</v>
      </c>
      <c r="AA136" s="60">
        <f>SQRT($W$40*VLOOKUP(AA129,$P$34:$W$43,8))*(1-$R$26)*T124*VLOOKUP(AA129,P118:T127,5)</f>
        <v>3.0446810451215662E-6</v>
      </c>
      <c r="AB136" s="60">
        <f>SQRT($W$40*VLOOKUP(AB129,$P$34:$W$43,8))*(1-$S$26)*T124*VLOOKUP(AB129,P118:T127,5)</f>
        <v>1.3687060344770874E-5</v>
      </c>
      <c r="AC136" s="60">
        <f>SQRT($W$40*VLOOKUP(AC129,$P$34:$W$43,8))*(1-$T$26)*T124*VLOOKUP(AC129,P118:T127,5)</f>
        <v>4.12049345389473E-5</v>
      </c>
      <c r="AD136" s="60">
        <f>SQRT($W$40*VLOOKUP(AD129,$P$34:$W$43,8))*(1-$U$26)*T124*VLOOKUP(AD129,P118:T127,5)</f>
        <v>4.7831051038428349E-5</v>
      </c>
      <c r="AE136" s="60">
        <f>SQRT($W$40*VLOOKUP(AE129,$P$34:$W$43,8))*(1-$V$26)*T124*VLOOKUP(AE129,P118:T127,5)</f>
        <v>2.901510224620537E-4</v>
      </c>
      <c r="AF136" s="60">
        <f>SQRT($W$40*VLOOKUP(AF129,$P$34:$W$43,8))*(1-$W$26)*T124*VLOOKUP(AF129,P118:T127,5)</f>
        <v>7.7613158502892049E-8</v>
      </c>
      <c r="AG136" s="60">
        <f>SQRT($W$40*VLOOKUP(AG129,$P$34:$W$43,8))*(1-$X$26)*T124*VLOOKUP(AG129,P118:T127,5)</f>
        <v>1.1685662657822407E-6</v>
      </c>
      <c r="AH136" s="60">
        <f>SQRT($W$40*VLOOKUP(AH129,$P$34:$W$43,8))*(1-$Y$26)*T124*VLOOKUP(AH129,P118:T127,5)</f>
        <v>3.2464710005682918E-6</v>
      </c>
      <c r="AI136" s="87">
        <f>SQRT($W$40*VLOOKUP(AI129,$P$34:$W$43,8))*(1-$Z$26)*T124*VLOOKUP(AI129,P118:T127,5)</f>
        <v>1.8315705773594262E-6</v>
      </c>
      <c r="AJ136" s="89">
        <f>$X$40*T124</f>
        <v>2.254937073944053E-8</v>
      </c>
      <c r="AK136" s="82"/>
      <c r="AL136" s="65"/>
      <c r="AM136" s="61"/>
      <c r="AN136" s="66" t="s">
        <v>587</v>
      </c>
      <c r="AO136" s="61">
        <f>IF(ATAN(AO135)&lt;0,ATAN(AO135)+PI(),ATAN(AO135))</f>
        <v>0.39892150817811156</v>
      </c>
      <c r="AP136" s="61"/>
      <c r="AQ136" s="50"/>
      <c r="AR136" s="65"/>
      <c r="AS136" s="65"/>
      <c r="AT136" s="65"/>
      <c r="AU136" s="65"/>
      <c r="AV136" s="81"/>
      <c r="AW136" s="59">
        <v>7</v>
      </c>
      <c r="AX136" s="61">
        <f t="shared" si="46"/>
        <v>4.2203212895286406E-3</v>
      </c>
      <c r="AY136" s="61">
        <f>SUMPRODUCT(T118:T127,$BD$34:$BD$43)</f>
        <v>3.09116541845725E-2</v>
      </c>
      <c r="AZ136" s="68">
        <f>IF($AA$13,EXP((AX136/AL131)*(AU135-1)-LN(AU135-AL131)-AL130*(2*AY136/AL130-AX136/AL131)*LN((AU135+2.41421536*AL131)/(AU135-0.41421536*AL131))/(AL131*2.82842713)      ),1)</f>
        <v>109.58650767500191</v>
      </c>
    </row>
    <row r="137" spans="16:52" x14ac:dyDescent="0.25">
      <c r="P137" s="78">
        <v>8</v>
      </c>
      <c r="Q137" s="60"/>
      <c r="R137" s="60"/>
      <c r="S137" s="60">
        <f>$Z$14*$BJ$41/AZ137</f>
        <v>6.4641161289502201E-3</v>
      </c>
      <c r="T137" s="61">
        <f>S137/S140</f>
        <v>6.4658079982963844E-3</v>
      </c>
      <c r="U137" s="62"/>
      <c r="V137" s="62"/>
      <c r="W137" s="60"/>
      <c r="X137" s="63"/>
      <c r="Y137" s="61"/>
      <c r="Z137" s="86">
        <f>SQRT($W$41*VLOOKUP(Z129,$P$34:$W$43,8))*(1-$Q$27)*T125*VLOOKUP(Z129,P118:T127,5)</f>
        <v>4.4633903426128421E-6</v>
      </c>
      <c r="AA137" s="60">
        <f>SQRT($W$41*VLOOKUP(AA129,$P$34:$W$43,8))*(1-$R$27)*T125*VLOOKUP(AA129,P118:T127,5)</f>
        <v>4.124023662382375E-5</v>
      </c>
      <c r="AB137" s="60">
        <f>SQRT($W$41*VLOOKUP(AB129,$P$34:$W$43,8))*(1-$S$27)*T125*VLOOKUP(AB129,P118:T127,5)</f>
        <v>1.9401512451295519E-4</v>
      </c>
      <c r="AC137" s="60">
        <f>SQRT($W$41*VLOOKUP(AC129,$P$34:$W$43,8))*(1-$T$27)*T125*VLOOKUP(AC129,P118:T127,5)</f>
        <v>5.7468152047960392E-4</v>
      </c>
      <c r="AD137" s="60">
        <f>SQRT($W$41*VLOOKUP(AD129,$P$34:$W$43,8))*(1-$U$27)*T125*VLOOKUP(AD129,P118:T127,5)</f>
        <v>6.9493224090100812E-4</v>
      </c>
      <c r="AE137" s="60">
        <f>SQRT($W$41*VLOOKUP(AE129,$P$34:$W$43,8))*(1-$V$27)*T125*VLOOKUP(AE129,P118:T127,5)</f>
        <v>3.8087417070070697E-3</v>
      </c>
      <c r="AF137" s="60">
        <f>SQRT($W$41*VLOOKUP(AF129,$P$34:$W$43,8))*(1-$W$27)*T125*VLOOKUP(AF129,P118:T127,5)</f>
        <v>1.1685662657822407E-6</v>
      </c>
      <c r="AG137" s="60">
        <f>SQRT($W$41*VLOOKUP(AG129,$P$34:$W$43,8))*(1-$X$27)*T125*VLOOKUP(AG129,P118:T127,5)</f>
        <v>1.7010983620135915E-5</v>
      </c>
      <c r="AH137" s="60">
        <f>SQRT($W$41*VLOOKUP(AH129,$P$34:$W$43,8))*(1-$Y$27)*T125*VLOOKUP(AH129,P118:T127,5)</f>
        <v>5.269213259462971E-5</v>
      </c>
      <c r="AI137" s="87">
        <f>SQRT($W$41*VLOOKUP(AI129,$P$34:$W$43,8))*(1-$Z$27)*T125*VLOOKUP(AI129,P118:T127,5)</f>
        <v>2.8017176105837157E-5</v>
      </c>
      <c r="AJ137" s="89">
        <f>$X$41*T125</f>
        <v>1.7248381712397251E-7</v>
      </c>
      <c r="AK137" s="59" t="s">
        <v>582</v>
      </c>
      <c r="AL137" s="61">
        <f>AL133*AL134/6-AL135/2-AL133^3/27</f>
        <v>1.5151235352683187E-2</v>
      </c>
      <c r="AM137" s="61"/>
      <c r="AN137" s="66" t="s">
        <v>573</v>
      </c>
      <c r="AO137" s="61">
        <f>2*SQRT(AL138)*COS(AO136/3)-AL133/3</f>
        <v>0.83269968028498098</v>
      </c>
      <c r="AP137" s="69">
        <f>AO137^3+AL133*AO137^2+AL134*AO137+AL135</f>
        <v>8.6736173798840355E-17</v>
      </c>
      <c r="AQ137" s="50"/>
      <c r="AR137" s="65"/>
      <c r="AS137" s="65"/>
      <c r="AT137" s="65"/>
      <c r="AU137" s="65"/>
      <c r="AV137" s="81"/>
      <c r="AW137" s="59">
        <v>8</v>
      </c>
      <c r="AX137" s="61">
        <f t="shared" si="46"/>
        <v>4.6812172555771754E-3</v>
      </c>
      <c r="AY137" s="61">
        <f>SUMPRODUCT(T118:T127,$BE$34:$BE$43)</f>
        <v>6.031729388925694E-2</v>
      </c>
      <c r="AZ137" s="68">
        <f>IF($AA$14,EXP((AX137/AL131)*(AU135-1)-LN(AU135-AL131)-AL130*(2*AY137/AL130-AX137/AL131)*LN((AU135+2.41421536*AL131)/(AU135-0.41421536*AL131))/(AL131*2.82842713)      ),1)</f>
        <v>15.275956967469034</v>
      </c>
    </row>
    <row r="138" spans="16:52" x14ac:dyDescent="0.25">
      <c r="P138" s="78">
        <v>9</v>
      </c>
      <c r="Q138" s="60"/>
      <c r="R138" s="60"/>
      <c r="S138" s="60">
        <f>$Z$15*$BJ$42/AZ138</f>
        <v>1.9022994327416578E-2</v>
      </c>
      <c r="T138" s="61">
        <f>S138/S140</f>
        <v>1.9027973263489626E-2</v>
      </c>
      <c r="U138" s="62"/>
      <c r="V138" s="62" t="s">
        <v>592</v>
      </c>
      <c r="W138" s="60"/>
      <c r="X138" s="63"/>
      <c r="Y138" s="61"/>
      <c r="Z138" s="86">
        <f>SQRT($W$42*VLOOKUP(Z129,$P$34:$W$43,8))*(1-$Q$28)*T126*VLOOKUP(Z129,P118:T127,5)</f>
        <v>1.5450683199051036E-5</v>
      </c>
      <c r="AA138" s="60">
        <f>SQRT($W$42*VLOOKUP(AA129,$P$34:$W$43,8))*(1-$R$28)*T126*VLOOKUP(AA129,P118:T127,5)</f>
        <v>1.4950294731171164E-4</v>
      </c>
      <c r="AB138" s="60">
        <f>SQRT($W$42*VLOOKUP(AB129,$P$34:$W$43,8))*(1-$S$28)*T126*VLOOKUP(AB129,P118:T127,5)</f>
        <v>6.9341327036298204E-4</v>
      </c>
      <c r="AC138" s="60">
        <f>SQRT($W$42*VLOOKUP(AC129,$P$34:$W$43,8))*(1-$T$28)*T126*VLOOKUP(AC129,P118:T127,5)</f>
        <v>2.2755137075238358E-3</v>
      </c>
      <c r="AD138" s="60">
        <f>SQRT($W$42*VLOOKUP(AD129,$P$34:$W$43,8))*(1-$U$28)*T126*VLOOKUP(AD129,P118:T127,5)</f>
        <v>2.5816144686081626E-3</v>
      </c>
      <c r="AE138" s="60">
        <f>SQRT($W$42*VLOOKUP(AE129,$P$34:$W$43,8))*(1-$V$28)*T126*VLOOKUP(AE129,P118:T127,5)</f>
        <v>1.3952324114505196E-2</v>
      </c>
      <c r="AF138" s="60">
        <f>SQRT($W$42*VLOOKUP(AF129,$P$34:$W$43,8))*(1-$W$28)*T126*VLOOKUP(AF129,P118:T127,5)</f>
        <v>3.2464710005682918E-6</v>
      </c>
      <c r="AG138" s="60">
        <f>SQRT($W$42*VLOOKUP(AG129,$P$34:$W$43,8))*(1-$X$28)*T126*VLOOKUP(AG129,P118:T127,5)</f>
        <v>5.2692132594629717E-5</v>
      </c>
      <c r="AH138" s="60">
        <f>SQRT($W$42*VLOOKUP(AH129,$P$34:$W$43,8))*(1-$Y$28)*T126*VLOOKUP(AH129,P118:T127,5)</f>
        <v>2.0034175194356065E-4</v>
      </c>
      <c r="AI138" s="87">
        <f>SQRT($W$42*VLOOKUP(AI129,$P$34:$W$43,8))*(1-$Z$28)*T126*VLOOKUP(AI129,P118:T127,5)</f>
        <v>1.0176665405922636E-4</v>
      </c>
      <c r="AJ138" s="89">
        <f>$X$42*T126</f>
        <v>5.1400043261500304E-7</v>
      </c>
      <c r="AK138" s="59" t="s">
        <v>558</v>
      </c>
      <c r="AL138" s="61">
        <f>AL133^2/9-AL134/3</f>
        <v>6.4660830949976711E-2</v>
      </c>
      <c r="AM138" s="61"/>
      <c r="AN138" s="66" t="s">
        <v>574</v>
      </c>
      <c r="AO138" s="61">
        <f>2*SQRT(AL138)*COS((AO136+2*PI())/3)-AL133/3</f>
        <v>1.8185528032859666E-2</v>
      </c>
      <c r="AP138" s="69">
        <f>AO138^3+AO138^2*AL133+AO138*AL134+AL135</f>
        <v>-8.6736173798840355E-18</v>
      </c>
      <c r="AQ138" s="50"/>
      <c r="AR138" s="65"/>
      <c r="AS138" s="50"/>
      <c r="AT138" s="65"/>
      <c r="AU138" s="65"/>
      <c r="AV138" s="81"/>
      <c r="AW138" s="59">
        <v>9</v>
      </c>
      <c r="AX138" s="61">
        <f t="shared" si="46"/>
        <v>4.7402802327537697E-3</v>
      </c>
      <c r="AY138" s="61">
        <f>SUMPRODUCT(T118:T127,$BF$34:$BF$43)</f>
        <v>7.5771759695757265E-2</v>
      </c>
      <c r="AZ138" s="68">
        <f>IF($AA$15,EXP((AX138/AL131)*(AU135-1)-LN(AU135-AL131)-AL130*(2*AY138/AL130-AX138/AL131)*LN((AU135+2.41421536*AL131)/(AU135-0.41421536*AL131))/(AL131*2.82842713)      ),1)</f>
        <v>5.0989804842432251</v>
      </c>
    </row>
    <row r="139" spans="16:52" x14ac:dyDescent="0.25">
      <c r="P139" s="78">
        <v>10</v>
      </c>
      <c r="Q139" s="60"/>
      <c r="R139" s="60"/>
      <c r="S139" s="60">
        <f>$Z$16*$BJ$43/AZ139</f>
        <v>1.0256906911226339E-2</v>
      </c>
      <c r="T139" s="61">
        <f>S139/S140</f>
        <v>1.0259591477227844E-2</v>
      </c>
      <c r="U139" s="62"/>
      <c r="V139" s="96">
        <f>ABS(S128-S140)</f>
        <v>5.9279248176835608E-12</v>
      </c>
      <c r="W139" s="60"/>
      <c r="X139" s="63"/>
      <c r="Y139" s="61"/>
      <c r="Z139" s="86">
        <f>SQRT($W$43*VLOOKUP(Z129,$P$34:$W$43,8))*(1-$Q$29)*T127*VLOOKUP(Z129,P118:T127,5)</f>
        <v>8.3839189786120469E-6</v>
      </c>
      <c r="AA139" s="60">
        <f>SQRT($W$43*VLOOKUP(AA129,$P$34:$W$43,8))*(1-$R$29)*T127*VLOOKUP(AA129,P118:T127,5)</f>
        <v>8.2105836061997954E-5</v>
      </c>
      <c r="AB139" s="60">
        <f>SQRT($W$43*VLOOKUP(AB129,$P$34:$W$43,8))*(1-$S$29)*T127*VLOOKUP(AB129,P118:T127,5)</f>
        <v>3.8613228000374103E-4</v>
      </c>
      <c r="AC139" s="60">
        <f>SQRT($W$43*VLOOKUP(AC129,$P$34:$W$43,8))*(1-$T$29)*T127*VLOOKUP(AC129,P118:T127,5)</f>
        <v>1.0493096404525619E-3</v>
      </c>
      <c r="AD139" s="60">
        <f>SQRT($W$43*VLOOKUP(AD129,$P$34:$W$43,8))*(1-$U$29)*T127*VLOOKUP(AD129,P118:T127,5)</f>
        <v>1.3766224182170277E-3</v>
      </c>
      <c r="AE139" s="60">
        <f>SQRT($W$43*VLOOKUP(AE129,$P$34:$W$43,8))*(1-$V$29)*T127*VLOOKUP(AE129,P118:T127,5)</f>
        <v>7.5638166714241881E-3</v>
      </c>
      <c r="AF139" s="60">
        <f>SQRT($W$43*VLOOKUP(AF129,$P$34:$W$43,8))*(1-$W$29)*T127*VLOOKUP(AF129,P118:T127,5)</f>
        <v>1.8315705773594262E-6</v>
      </c>
      <c r="AG139" s="60">
        <f>SQRT($W$43*VLOOKUP(AG129,$P$34:$W$43,8))*(1-$X$29)*T127*VLOOKUP(AG129,P118:T127,5)</f>
        <v>2.8017176105837154E-5</v>
      </c>
      <c r="AH139" s="60">
        <f>SQRT($W$43*VLOOKUP(AH129,$P$34:$W$43,8))*(1-$Y$29)*T127*VLOOKUP(AH129,P118:T127,5)</f>
        <v>1.0176665405922636E-4</v>
      </c>
      <c r="AI139" s="87">
        <f>SQRT($W$43*VLOOKUP(AI129,$P$34:$W$43,8))*(1-$Z$29)*T127*VLOOKUP(AI129,P118:T127,5)</f>
        <v>5.1693926892122938E-5</v>
      </c>
      <c r="AJ139" s="89">
        <f>$X$43*T127</f>
        <v>3.7216528738279122E-7</v>
      </c>
      <c r="AK139" s="59" t="s">
        <v>72</v>
      </c>
      <c r="AL139" s="63">
        <f>AL137^2-AL138^3</f>
        <v>-4.0788492512703977E-5</v>
      </c>
      <c r="AM139" s="61"/>
      <c r="AN139" s="66" t="s">
        <v>575</v>
      </c>
      <c r="AO139" s="61">
        <f>2*SQRT(AL138)*COS((AO136+4*PI())/3)-AL133/3</f>
        <v>0.13497315587640879</v>
      </c>
      <c r="AP139" s="69">
        <f>AO139^3+AO139^2*AL133+AL134*AO139+AL135</f>
        <v>3.4694469519536142E-18</v>
      </c>
      <c r="AQ139" s="50"/>
      <c r="AR139" s="65"/>
      <c r="AS139" s="50"/>
      <c r="AT139" s="65"/>
      <c r="AU139" s="65"/>
      <c r="AV139" s="81"/>
      <c r="AW139" s="59">
        <v>10</v>
      </c>
      <c r="AX139" s="61">
        <f t="shared" si="46"/>
        <v>6.3655989068255427E-3</v>
      </c>
      <c r="AY139" s="61">
        <f>SUMPRODUCT(T118:T127,$BG$34:$BG$43)</f>
        <v>7.4733530667144846E-2</v>
      </c>
      <c r="AZ139" s="68">
        <f>IF($AA$16,EXP((AX139/AL131)*(AU135-1)-LN(AU135-AL131)-AL130*(2*AY139/AL130-AX139/AL131)*LN((AU135+2.41421536*AL131)/(AU135-0.41421536*AL131))/(AL131*2.82842713)      ),1)</f>
        <v>9.4990155627757158</v>
      </c>
    </row>
    <row r="140" spans="16:52" x14ac:dyDescent="0.25">
      <c r="P140" s="79"/>
      <c r="Q140" s="71"/>
      <c r="R140" s="71"/>
      <c r="S140" s="94">
        <f>SUM(S130:S139)</f>
        <v>0.99973833597493</v>
      </c>
      <c r="T140" s="72">
        <f>SUM(T130:T139)</f>
        <v>1</v>
      </c>
      <c r="U140" s="73"/>
      <c r="V140" s="73"/>
      <c r="W140" s="73"/>
      <c r="X140" s="73"/>
      <c r="Y140" s="73"/>
      <c r="Z140" s="70"/>
      <c r="AA140" s="73"/>
      <c r="AB140" s="73"/>
      <c r="AC140" s="73"/>
      <c r="AD140" s="73"/>
      <c r="AE140" s="73"/>
      <c r="AF140" s="73"/>
      <c r="AG140" s="73"/>
      <c r="AH140" s="73"/>
      <c r="AI140" s="88">
        <f>SUM(Z130:AI139)</f>
        <v>2.2066887660502501</v>
      </c>
      <c r="AJ140" s="91">
        <f>SUM(AJ130:AJ139)</f>
        <v>8.0587231625226221E-5</v>
      </c>
      <c r="AK140" s="70"/>
      <c r="AL140" s="73"/>
      <c r="AM140" s="74"/>
      <c r="AN140" s="75"/>
      <c r="AO140" s="74"/>
      <c r="AP140" s="74"/>
      <c r="AQ140" s="76"/>
      <c r="AR140" s="73"/>
      <c r="AS140" s="76"/>
      <c r="AT140" s="73"/>
      <c r="AU140" s="73"/>
      <c r="AV140" s="80"/>
      <c r="AW140" s="70"/>
      <c r="AX140" s="73"/>
      <c r="AY140" s="73"/>
      <c r="AZ140" s="80"/>
    </row>
    <row r="141" spans="16:52" x14ac:dyDescent="0.25">
      <c r="P141" s="92">
        <f>P129+1</f>
        <v>9</v>
      </c>
      <c r="Q141" s="55"/>
      <c r="R141" s="55"/>
      <c r="S141" s="55"/>
      <c r="T141" s="55" t="s">
        <v>545</v>
      </c>
      <c r="U141" s="56"/>
      <c r="V141" s="56"/>
      <c r="W141" s="57"/>
      <c r="X141" s="57"/>
      <c r="Y141" s="57"/>
      <c r="Z141" s="54">
        <v>1</v>
      </c>
      <c r="AA141" s="55">
        <v>2</v>
      </c>
      <c r="AB141" s="55">
        <v>3</v>
      </c>
      <c r="AC141" s="55">
        <v>4</v>
      </c>
      <c r="AD141" s="55">
        <v>5</v>
      </c>
      <c r="AE141" s="55">
        <v>6</v>
      </c>
      <c r="AF141" s="55">
        <v>7</v>
      </c>
      <c r="AG141" s="55">
        <v>8</v>
      </c>
      <c r="AH141" s="55">
        <v>9</v>
      </c>
      <c r="AI141" s="58">
        <v>10</v>
      </c>
      <c r="AJ141" s="90"/>
      <c r="AK141" s="54"/>
      <c r="AL141" s="55"/>
      <c r="AM141" s="55"/>
      <c r="AN141" s="55"/>
      <c r="AO141" s="55"/>
      <c r="AP141" s="55"/>
      <c r="AQ141" s="55"/>
      <c r="AR141" s="55"/>
      <c r="AS141" s="55"/>
      <c r="AT141" s="55"/>
      <c r="AU141" s="55"/>
      <c r="AV141" s="58"/>
      <c r="AW141" s="54"/>
      <c r="AX141" s="55" t="s">
        <v>565</v>
      </c>
      <c r="AY141" s="55" t="s">
        <v>577</v>
      </c>
      <c r="AZ141" s="58" t="s">
        <v>578</v>
      </c>
    </row>
    <row r="142" spans="16:52" x14ac:dyDescent="0.25">
      <c r="P142" s="78">
        <v>1</v>
      </c>
      <c r="Q142" s="60"/>
      <c r="R142" s="60"/>
      <c r="S142" s="60">
        <f>$Z$7*$BJ$34/AZ142</f>
        <v>2.6288913030705734E-3</v>
      </c>
      <c r="T142" s="61">
        <f>S142/S152</f>
        <v>2.6295793693908395E-3</v>
      </c>
      <c r="U142" s="62"/>
      <c r="V142" s="62"/>
      <c r="W142" s="60"/>
      <c r="X142" s="63"/>
      <c r="Y142" s="61"/>
      <c r="Z142" s="86">
        <f>SQRT($W$34*VLOOKUP(Z141,$P$34:$W$43,8))*(1-$Q$20)*T130*VLOOKUP(Z141,P130:T139,5)</f>
        <v>1.4201441936729642E-6</v>
      </c>
      <c r="AA142" s="60">
        <f>SQRT($W$34*VLOOKUP(AA141,$P$34:$W$43,8))*(1-$R$20)*T130*VLOOKUP(AA141,P130:T139,5)</f>
        <v>1.3766729497198544E-5</v>
      </c>
      <c r="AB142" s="60">
        <f>SQRT($W$34*VLOOKUP(AB141,$P$34:$W$43,8))*(1-$S$20)*T130*VLOOKUP(AB141,P130:T139,5)</f>
        <v>6.3104315196097546E-5</v>
      </c>
      <c r="AC142" s="60">
        <f>SQRT($W$34*VLOOKUP(AC141,$P$34:$W$43,8))*(1-$T$20)*T130*VLOOKUP(AC141,P130:T139,5)</f>
        <v>1.8903581406337386E-4</v>
      </c>
      <c r="AD142" s="60">
        <f>SQRT($W$34*VLOOKUP(AD141,$P$34:$W$43,8))*(1-$U$20)*T130*VLOOKUP(AD141,P130:T139,5)</f>
        <v>2.2233011672249836E-4</v>
      </c>
      <c r="AE142" s="60">
        <f>SQRT($W$34*VLOOKUP(AE141,$P$34:$W$43,8))*(1-$V$20)*T130*VLOOKUP(AE141,P130:T139,5)</f>
        <v>1.2248483091793177E-3</v>
      </c>
      <c r="AF142" s="60">
        <f>SQRT($W$34*VLOOKUP(AF141,$P$34:$W$43,8))*(1-$W$20)*T130*VLOOKUP(AF141,P130:T139,5)</f>
        <v>3.2167160517742603E-7</v>
      </c>
      <c r="AG142" s="60">
        <f>SQRT($W$34*VLOOKUP(AG141,$P$34:$W$43,8))*(1-$X$20)*T130*VLOOKUP(AG141,P130:T139,5)</f>
        <v>4.4633859826277705E-6</v>
      </c>
      <c r="AH142" s="60">
        <f>SQRT($W$34*VLOOKUP(AH141,$P$34:$W$43,8))*(1-$Y$20)*T130*VLOOKUP(AH141,P130:T139,5)</f>
        <v>1.545066163488921E-5</v>
      </c>
      <c r="AI142" s="87">
        <f>SQRT($W$34*VLOOKUP(AI141,$P$34:$W$43,8))*(1-$Z$20)*T130*VLOOKUP(AI141,P130:T139,5)</f>
        <v>8.3839152053772823E-6</v>
      </c>
      <c r="AJ142" s="89">
        <f>$X$34*T130</f>
        <v>7.0477571877180448E-8</v>
      </c>
      <c r="AK142" s="59" t="s">
        <v>69</v>
      </c>
      <c r="AL142" s="60">
        <f>$Q$44*AI152*100000/($T$3*$AE$9)^2</f>
        <v>0.1588730109050237</v>
      </c>
      <c r="AM142" s="65" t="s">
        <v>583</v>
      </c>
      <c r="AN142" s="66" t="s">
        <v>573</v>
      </c>
      <c r="AO142" s="61" t="e">
        <f>(AL149+SQRT(AL151))^(1/3)+(AL149-SQRT(AL151))^(1/3)-AL145/3</f>
        <v>#NUM!</v>
      </c>
      <c r="AP142" s="63" t="e">
        <f>AO142^3+AL145*AO142^2+AL146*AO142+AL147</f>
        <v>#NUM!</v>
      </c>
      <c r="AQ142" s="65" t="s">
        <v>573</v>
      </c>
      <c r="AR142" s="61">
        <f>IF(AL151&gt;=0,AO142,AO149)</f>
        <v>0.83269963101670985</v>
      </c>
      <c r="AS142" s="61">
        <f>IF(AR142&lt;AR143,AR143,AR142)</f>
        <v>0.83269963101670985</v>
      </c>
      <c r="AT142" s="61">
        <f>AS142</f>
        <v>0.83269963101670985</v>
      </c>
      <c r="AU142" s="67">
        <f>IF(AT142&lt;AT143,AT143,AT142)</f>
        <v>0.83269963101670985</v>
      </c>
      <c r="AV142" s="81"/>
      <c r="AW142" s="59">
        <v>1</v>
      </c>
      <c r="AX142" s="61">
        <f>AX130</f>
        <v>4.7032494163116601E-3</v>
      </c>
      <c r="AY142" s="61">
        <f>SUMPRODUCT(T130:T139,$AX$34:$AX$43)</f>
        <v>4.7725573441415758E-2</v>
      </c>
      <c r="AZ142" s="68">
        <f>IF($AA$7,EXP((AX142/AL143)*(AU147-1)-LN(AU147-AL143)-AL142*(2*AY142/AL142-AX142/AL143)*LN((AU147+2.41421536*AL143)/(AU147-0.41421536*AL143))/(AL143*2.82842713)      ),1)</f>
        <v>38.240114202794288</v>
      </c>
    </row>
    <row r="143" spans="16:52" x14ac:dyDescent="0.25">
      <c r="P143" s="78">
        <v>2</v>
      </c>
      <c r="Q143" s="60"/>
      <c r="R143" s="60"/>
      <c r="S143" s="60">
        <f>$Z$8*$BJ$35/AZ143</f>
        <v>1.4670668744490819E-2</v>
      </c>
      <c r="T143" s="61">
        <f>S143/S152</f>
        <v>1.4674508535450253E-2</v>
      </c>
      <c r="U143" s="62"/>
      <c r="V143" s="62"/>
      <c r="W143" s="60"/>
      <c r="X143" s="63"/>
      <c r="Y143" s="61"/>
      <c r="Z143" s="86">
        <f>SQRT($W$35*VLOOKUP(Z141,$P$34:$W$43,8))*(1-$Q$21)*T131*VLOOKUP(Z141,P130:T139,5)</f>
        <v>1.3766729497198546E-5</v>
      </c>
      <c r="AA143" s="60">
        <f>SQRT($W$35*VLOOKUP(AA141,$P$34:$W$43,8))*(1-$R$21)*T131*VLOOKUP(AA141,P130:T139,5)</f>
        <v>1.3276197822569214E-4</v>
      </c>
      <c r="AB143" s="60">
        <f>SQRT($W$35*VLOOKUP(AB141,$P$34:$W$43,8))*(1-$S$21)*T131*VLOOKUP(AB141,P130:T139,5)</f>
        <v>6.1812284181893674E-4</v>
      </c>
      <c r="AC143" s="60">
        <f>SQRT($W$35*VLOOKUP(AC141,$P$34:$W$43,8))*(1-$T$21)*T131*VLOOKUP(AC141,P130:T139,5)</f>
        <v>1.6745496562022093E-3</v>
      </c>
      <c r="AD143" s="60">
        <f>SQRT($W$35*VLOOKUP(AD141,$P$34:$W$43,8))*(1-$U$21)*T131*VLOOKUP(AD141,P130:T139,5)</f>
        <v>2.2209139170798931E-3</v>
      </c>
      <c r="AE143" s="60">
        <f>SQRT($W$35*VLOOKUP(AE141,$P$34:$W$43,8))*(1-$V$21)*T131*VLOOKUP(AE141,P130:T139,5)</f>
        <v>1.2027008066366357E-2</v>
      </c>
      <c r="AF143" s="60">
        <f>SQRT($W$35*VLOOKUP(AF141,$P$34:$W$43,8))*(1-$W$21)*T131*VLOOKUP(AF141,P130:T139,5)</f>
        <v>3.0446806126355875E-6</v>
      </c>
      <c r="AG143" s="60">
        <f>SQRT($W$35*VLOOKUP(AG141,$P$34:$W$43,8))*(1-$X$21)*T131*VLOOKUP(AG141,P130:T139,5)</f>
        <v>4.124022742058355E-5</v>
      </c>
      <c r="AH143" s="60">
        <f>SQRT($W$35*VLOOKUP(AH141,$P$34:$W$43,8))*(1-$Y$21)*T131*VLOOKUP(AH141,P130:T139,5)</f>
        <v>1.495028513298733E-4</v>
      </c>
      <c r="AI143" s="87">
        <f>SQRT($W$35*VLOOKUP(AI141,$P$34:$W$43,8))*(1-$Z$21)*T131*VLOOKUP(AI141,P130:T139,5)</f>
        <v>8.2105860990568867E-5</v>
      </c>
      <c r="AJ143" s="89">
        <f>$X$35*T131</f>
        <v>5.9358525132188458E-7</v>
      </c>
      <c r="AK143" s="59" t="s">
        <v>65</v>
      </c>
      <c r="AL143" s="60">
        <f>AJ152*$Q$44*100000/($T$3*$AE$9)</f>
        <v>1.4141637385964932E-2</v>
      </c>
      <c r="AM143" s="61"/>
      <c r="AN143" s="66" t="s">
        <v>574</v>
      </c>
      <c r="AO143" s="66" t="e">
        <f>1/0</f>
        <v>#DIV/0!</v>
      </c>
      <c r="AP143" s="61"/>
      <c r="AQ143" s="65" t="s">
        <v>574</v>
      </c>
      <c r="AR143" s="66">
        <f>IF(AL151&gt;=0,0,AO150)</f>
        <v>1.8185529266200817E-2</v>
      </c>
      <c r="AS143" s="61">
        <f>IF(AR142&lt;AR143,AR142,AR143)</f>
        <v>1.8185529266200817E-2</v>
      </c>
      <c r="AT143" s="61">
        <f>IF(AS143&lt;AS144,AS144,AS143)</f>
        <v>0.13497320233112431</v>
      </c>
      <c r="AU143" s="67">
        <f>IF(AT142&lt;AT143,AT142,AT143)</f>
        <v>0.13497320233112431</v>
      </c>
      <c r="AV143" s="81"/>
      <c r="AW143" s="59">
        <v>2</v>
      </c>
      <c r="AX143" s="61">
        <f t="shared" ref="AX143:AX151" si="47">AX131</f>
        <v>7.0982772982749135E-3</v>
      </c>
      <c r="AY143" s="61">
        <f>SUMPRODUCT(T130:T139,$AY$34:$AY$43)</f>
        <v>8.3223980362432046E-2</v>
      </c>
      <c r="AZ143" s="68">
        <f>IF($AA$8,EXP((AX143/AL143)*(AU147-1)-LN(AU147-AL143)-AL142*(2*AY143/AL142-AX143/AL143)*LN((AU147+2.41421536*AL143)/(AU147-0.41421536*AL143))/(AL143*2.82842713)      ),1)</f>
        <v>6.5803436666527446</v>
      </c>
    </row>
    <row r="144" spans="16:52" x14ac:dyDescent="0.25">
      <c r="P144" s="78">
        <v>3</v>
      </c>
      <c r="Q144" s="60"/>
      <c r="R144" s="60"/>
      <c r="S144" s="60">
        <f>$Z$9*$BJ$36/AZ144</f>
        <v>4.9911007602322172E-2</v>
      </c>
      <c r="T144" s="61">
        <f>S144/S152</f>
        <v>4.9924070935637471E-2</v>
      </c>
      <c r="U144" s="62"/>
      <c r="V144" s="62"/>
      <c r="W144" s="60"/>
      <c r="X144" s="63"/>
      <c r="Y144" s="61"/>
      <c r="Z144" s="86">
        <f>SQRT($W$36*VLOOKUP(Z141,$P$34:$W$43,8))*(1-$Q$22)*T132*VLOOKUP(Z141,P130:T139,5)</f>
        <v>6.3104315196097546E-5</v>
      </c>
      <c r="AA144" s="60">
        <f>SQRT($W$36*VLOOKUP(AA141,$P$34:$W$43,8))*(1-$R$22)*T132*VLOOKUP(AA141,P130:T139,5)</f>
        <v>6.1812284181893664E-4</v>
      </c>
      <c r="AB144" s="60">
        <f>SQRT($W$36*VLOOKUP(AB141,$P$34:$W$43,8))*(1-$S$22)*T132*VLOOKUP(AB141,P130:T139,5)</f>
        <v>2.8842429777924733E-3</v>
      </c>
      <c r="AC144" s="60">
        <f>SQRT($W$36*VLOOKUP(AC141,$P$34:$W$43,8))*(1-$T$22)*T132*VLOOKUP(AC141,P130:T139,5)</f>
        <v>8.6054408272681921E-3</v>
      </c>
      <c r="AD144" s="60">
        <f>SQRT($W$36*VLOOKUP(AD141,$P$34:$W$43,8))*(1-$U$22)*T132*VLOOKUP(AD141,P130:T139,5)</f>
        <v>1.0362989913188307E-2</v>
      </c>
      <c r="AE144" s="60">
        <f>SQRT($W$36*VLOOKUP(AE141,$P$34:$W$43,8))*(1-$V$22)*T132*VLOOKUP(AE141,P130:T139,5)</f>
        <v>5.4990056687800971E-2</v>
      </c>
      <c r="AF144" s="60">
        <f>SQRT($W$36*VLOOKUP(AF141,$P$34:$W$43,8))*(1-$W$22)*T132*VLOOKUP(AF141,P130:T139,5)</f>
        <v>1.368704285268195E-5</v>
      </c>
      <c r="AG144" s="60">
        <f>SQRT($W$36*VLOOKUP(AG141,$P$34:$W$43,8))*(1-$X$22)*T132*VLOOKUP(AG141,P130:T139,5)</f>
        <v>1.9401486082368824E-4</v>
      </c>
      <c r="AH144" s="60">
        <f>SQRT($W$36*VLOOKUP(AH141,$P$34:$W$43,8))*(1-$Y$22)*T132*VLOOKUP(AH141,P130:T139,5)</f>
        <v>6.9341203750105935E-4</v>
      </c>
      <c r="AI144" s="87">
        <f>SQRT($W$36*VLOOKUP(AI141,$P$34:$W$43,8))*(1-$Z$22)*T132*VLOOKUP(AI141,P130:T139,5)</f>
        <v>3.8613195861005115E-4</v>
      </c>
      <c r="AJ144" s="89">
        <f>$X$36*T132</f>
        <v>2.812940292066082E-6</v>
      </c>
      <c r="AK144" s="82"/>
      <c r="AL144" s="65"/>
      <c r="AM144" s="61"/>
      <c r="AN144" s="66" t="s">
        <v>575</v>
      </c>
      <c r="AO144" s="66" t="e">
        <f>1/0</f>
        <v>#DIV/0!</v>
      </c>
      <c r="AP144" s="61"/>
      <c r="AQ144" s="65" t="s">
        <v>575</v>
      </c>
      <c r="AR144" s="66">
        <f>IF(AL151&gt;=0,0,AO151)</f>
        <v>0.13497320233112431</v>
      </c>
      <c r="AS144" s="61">
        <f>AR144</f>
        <v>0.13497320233112431</v>
      </c>
      <c r="AT144" s="61">
        <f>IF(AS143&lt;AS144,AS143,AS144)</f>
        <v>1.8185529266200817E-2</v>
      </c>
      <c r="AU144" s="67">
        <f>AT144</f>
        <v>1.8185529266200817E-2</v>
      </c>
      <c r="AV144" s="81"/>
      <c r="AW144" s="59">
        <v>3</v>
      </c>
      <c r="AX144" s="61">
        <f t="shared" si="47"/>
        <v>9.8874397632026413E-3</v>
      </c>
      <c r="AY144" s="61">
        <f>SUMPRODUCT(T130:T139,$AZ$34:$AZ$43)</f>
        <v>0.11365455005297842</v>
      </c>
      <c r="AZ144" s="68">
        <f>IF($AA$9,EXP((AX144/AL143)*(AU147-1)-LN(AU147-AL143)-AL142*(2*AY144/AL142-AX144/AL143)*LN((AU147+2.41421536*AL143)/(AU147-0.41421536*AL143))/(AL143*2.82842713)      ),1)</f>
        <v>1.8650458086442925</v>
      </c>
    </row>
    <row r="145" spans="16:52" x14ac:dyDescent="0.25">
      <c r="P145" s="78">
        <v>4</v>
      </c>
      <c r="Q145" s="60"/>
      <c r="R145" s="60"/>
      <c r="S145" s="60">
        <f>$Z$10*$BJ$37/AZ145</f>
        <v>0.11781628865794756</v>
      </c>
      <c r="T145" s="61">
        <f>S145/S152</f>
        <v>0.11784712501094154</v>
      </c>
      <c r="U145" s="62"/>
      <c r="V145" s="62"/>
      <c r="W145" s="60"/>
      <c r="X145" s="63"/>
      <c r="Y145" s="61"/>
      <c r="Z145" s="86">
        <f>SQRT($W$37*VLOOKUP(Z141,$P$34:$W$43,8))*(1-$Q$23)*T133*VLOOKUP(Z141,P130:T139,5)</f>
        <v>1.8903581406337383E-4</v>
      </c>
      <c r="AA145" s="60">
        <f>SQRT($W$37*VLOOKUP(AA141,$P$34:$W$43,8))*(1-$R$23)*T133*VLOOKUP(AA141,P130:T139,5)</f>
        <v>1.6745496562022095E-3</v>
      </c>
      <c r="AB145" s="60">
        <f>SQRT($W$37*VLOOKUP(AB141,$P$34:$W$43,8))*(1-$S$23)*T133*VLOOKUP(AB141,P130:T139,5)</f>
        <v>8.6054408272681921E-3</v>
      </c>
      <c r="AC145" s="60">
        <f>SQRT($W$37*VLOOKUP(AC141,$P$34:$W$43,8))*(1-$T$23)*T133*VLOOKUP(AC141,P130:T139,5)</f>
        <v>2.5845532524239743E-2</v>
      </c>
      <c r="AD145" s="60">
        <f>SQRT($W$37*VLOOKUP(AD141,$P$34:$W$43,8))*(1-$U$23)*T133*VLOOKUP(AD141,P130:T139,5)</f>
        <v>3.0793653945559721E-2</v>
      </c>
      <c r="AE145" s="60">
        <f>SQRT($W$37*VLOOKUP(AE141,$P$34:$W$43,8))*(1-$V$23)*T133*VLOOKUP(AE141,P130:T139,5)</f>
        <v>0.15661207768676563</v>
      </c>
      <c r="AF145" s="60">
        <f>SQRT($W$37*VLOOKUP(AF141,$P$34:$W$43,8))*(1-$W$23)*T133*VLOOKUP(AF141,P130:T139,5)</f>
        <v>4.1204829255855336E-5</v>
      </c>
      <c r="AG145" s="60">
        <f>SQRT($W$37*VLOOKUP(AG141,$P$34:$W$43,8))*(1-$X$23)*T133*VLOOKUP(AG141,P130:T139,5)</f>
        <v>5.746800054904417E-4</v>
      </c>
      <c r="AH145" s="60">
        <f>SQRT($W$37*VLOOKUP(AH141,$P$34:$W$43,8))*(1-$Y$23)*T133*VLOOKUP(AH141,P130:T139,5)</f>
        <v>2.2755067556757477E-3</v>
      </c>
      <c r="AI145" s="87">
        <f>SQRT($W$37*VLOOKUP(AI141,$P$34:$W$43,8))*(1-$Z$23)*T133*VLOOKUP(AI141,P130:T139,5)</f>
        <v>1.0493074269880068E-3</v>
      </c>
      <c r="AJ145" s="89">
        <f>$X$37*T133</f>
        <v>8.5305832771850991E-6</v>
      </c>
      <c r="AK145" s="59" t="s">
        <v>570</v>
      </c>
      <c r="AL145" s="60">
        <f>AL143-1</f>
        <v>-0.98585836261403503</v>
      </c>
      <c r="AM145" s="61"/>
      <c r="AN145" s="66"/>
      <c r="AO145" s="61"/>
      <c r="AP145" s="61"/>
      <c r="AQ145" s="50"/>
      <c r="AR145" s="65"/>
      <c r="AS145" s="65"/>
      <c r="AT145" s="65"/>
      <c r="AU145" s="65"/>
      <c r="AV145" s="81"/>
      <c r="AW145" s="59">
        <v>4</v>
      </c>
      <c r="AX145" s="61">
        <f t="shared" si="47"/>
        <v>1.2702609722620996E-2</v>
      </c>
      <c r="AY145" s="61">
        <f>SUMPRODUCT(T130:T139,$BA$34:$BA$43)</f>
        <v>0.13908438607607035</v>
      </c>
      <c r="AZ145" s="68">
        <f>IF($AA$10,EXP((AX145/AL143)*(AU147-1)-LN(AU147-AL143)-AL142*(2*AY145/AL142-AX145/AL143)*LN((AU147+2.41421536*AL143)/(AU147-0.41421536*AL143))/(AL143*2.82842713)      ),1)</f>
        <v>0.76545484553913934</v>
      </c>
    </row>
    <row r="146" spans="16:52" x14ac:dyDescent="0.25">
      <c r="P146" s="78">
        <v>5</v>
      </c>
      <c r="Q146" s="60"/>
      <c r="R146" s="60"/>
      <c r="S146" s="60">
        <f>$Z$11*$BJ$38/AZ146</f>
        <v>0.14521847856050132</v>
      </c>
      <c r="T146" s="61">
        <f>S146/S152</f>
        <v>0.14525648695744839</v>
      </c>
      <c r="U146" s="62"/>
      <c r="V146" s="62"/>
      <c r="W146" s="60"/>
      <c r="X146" s="63"/>
      <c r="Y146" s="61"/>
      <c r="Z146" s="86">
        <f>SQRT($W$38*VLOOKUP(Z141,$P$34:$W$43,8))*(1-$Q$24)*T134*VLOOKUP(Z141,P130:T139,5)</f>
        <v>2.2233011672249836E-4</v>
      </c>
      <c r="AA146" s="60">
        <f>SQRT($W$38*VLOOKUP(AA141,$P$34:$W$43,8))*(1-$R$24)*T134*VLOOKUP(AA141,P130:T139,5)</f>
        <v>2.2209139170798931E-3</v>
      </c>
      <c r="AB146" s="60">
        <f>SQRT($W$38*VLOOKUP(AB141,$P$34:$W$43,8))*(1-$S$24)*T134*VLOOKUP(AB141,P130:T139,5)</f>
        <v>1.0362989913188307E-2</v>
      </c>
      <c r="AC146" s="60">
        <f>SQRT($W$38*VLOOKUP(AC141,$P$34:$W$43,8))*(1-$T$24)*T134*VLOOKUP(AC141,P130:T139,5)</f>
        <v>3.0793653945559718E-2</v>
      </c>
      <c r="AD146" s="60">
        <f>SQRT($W$38*VLOOKUP(AD141,$P$34:$W$43,8))*(1-$U$24)*T134*VLOOKUP(AD141,P130:T139,5)</f>
        <v>3.6659758434017808E-2</v>
      </c>
      <c r="AE146" s="60">
        <f>SQRT($W$38*VLOOKUP(AE141,$P$34:$W$43,8))*(1-$V$24)*T134*VLOOKUP(AE141,P130:T139,5)</f>
        <v>0.20142636782548967</v>
      </c>
      <c r="AF146" s="60">
        <f>SQRT($W$38*VLOOKUP(AF141,$P$34:$W$43,8))*(1-$W$24)*T134*VLOOKUP(AF141,P130:T139,5)</f>
        <v>4.7831006338735299E-5</v>
      </c>
      <c r="AG146" s="60">
        <f>SQRT($W$38*VLOOKUP(AG141,$P$34:$W$43,8))*(1-$X$24)*T134*VLOOKUP(AG141,P130:T139,5)</f>
        <v>6.9493153509435921E-4</v>
      </c>
      <c r="AH146" s="60">
        <f>SQRT($W$38*VLOOKUP(AH141,$P$34:$W$43,8))*(1-$Y$24)*T134*VLOOKUP(AH141,P130:T139,5)</f>
        <v>2.5816107653016218E-3</v>
      </c>
      <c r="AI146" s="87">
        <f>SQRT($W$38*VLOOKUP(AI141,$P$34:$W$43,8))*(1-$Z$24)*T134*VLOOKUP(AI141,P130:T139,5)</f>
        <v>1.3766217452251359E-3</v>
      </c>
      <c r="AJ146" s="89">
        <f>$X$38*T134</f>
        <v>1.0512287738490888E-5</v>
      </c>
      <c r="AK146" s="59" t="s">
        <v>571</v>
      </c>
      <c r="AL146" s="60">
        <f>AL142-3*AL143*AL143-2*AL143</f>
        <v>0.12998977840922549</v>
      </c>
      <c r="AM146" s="61" t="s">
        <v>584</v>
      </c>
      <c r="AN146" s="66" t="s">
        <v>585</v>
      </c>
      <c r="AO146" s="61">
        <f>AL149^2/AL150^3</f>
        <v>0.84912606981602712</v>
      </c>
      <c r="AP146" s="61"/>
      <c r="AQ146" s="50"/>
      <c r="AR146" s="65"/>
      <c r="AS146" s="65"/>
      <c r="AT146" s="65"/>
      <c r="AU146" s="65"/>
      <c r="AV146" s="81"/>
      <c r="AW146" s="59">
        <v>5</v>
      </c>
      <c r="AX146" s="61">
        <f t="shared" si="47"/>
        <v>1.2699746755942376E-2</v>
      </c>
      <c r="AY146" s="61">
        <f>SUMPRODUCT(T130:T139,$BB$34:$BB$43)</f>
        <v>0.14194714632824373</v>
      </c>
      <c r="AZ146" s="68">
        <f>IF($AA$11,EXP((AX146/AL143)*(AU147-1)-LN(AU147-AL143)-AL142*(2*AY146/AL142-AX146/AL143)*LN((AU147+2.41421536*AL143)/(AU147-0.41421536*AL143))/(AL143*2.82842713)      ),1)</f>
        <v>0.62177164430993559</v>
      </c>
    </row>
    <row r="147" spans="16:52" x14ac:dyDescent="0.25">
      <c r="P147" s="78">
        <v>6</v>
      </c>
      <c r="Q147" s="60"/>
      <c r="R147" s="60"/>
      <c r="S147" s="60">
        <f>$Z$12*$BJ$39/AZ147</f>
        <v>0.63281162236857713</v>
      </c>
      <c r="T147" s="61">
        <f>S147/S152</f>
        <v>0.63297724974309666</v>
      </c>
      <c r="U147" s="62"/>
      <c r="V147" s="62"/>
      <c r="W147" s="60"/>
      <c r="X147" s="63"/>
      <c r="Y147" s="61"/>
      <c r="Z147" s="86">
        <f>SQRT($W$39*VLOOKUP(Z141,$P$34:$W$43,8))*(1-$Q$25)*T135*VLOOKUP(Z141,P130:T139,5)</f>
        <v>1.2248483091793177E-3</v>
      </c>
      <c r="AA147" s="60">
        <f>SQRT($W$39*VLOOKUP(AA141,$P$34:$W$43,8))*(1-$R$25)*T135*VLOOKUP(AA141,P130:T139,5)</f>
        <v>1.2027008066366356E-2</v>
      </c>
      <c r="AB147" s="60">
        <f>SQRT($W$39*VLOOKUP(AB141,$P$34:$W$43,8))*(1-$S$25)*T135*VLOOKUP(AB141,P130:T139,5)</f>
        <v>5.4990056687800971E-2</v>
      </c>
      <c r="AC147" s="60">
        <f>SQRT($W$39*VLOOKUP(AC141,$P$34:$W$43,8))*(1-$T$25)*T135*VLOOKUP(AC141,P130:T139,5)</f>
        <v>0.15661207768676563</v>
      </c>
      <c r="AD147" s="60">
        <f>SQRT($W$39*VLOOKUP(AD141,$P$34:$W$43,8))*(1-$U$25)*T135*VLOOKUP(AD141,P130:T139,5)</f>
        <v>0.20142636782548967</v>
      </c>
      <c r="AE147" s="60">
        <f>SQRT($W$39*VLOOKUP(AE141,$P$34:$W$43,8))*(1-$V$25)*T135*VLOOKUP(AE141,P130:T139,5)</f>
        <v>1.1067334698452573</v>
      </c>
      <c r="AF147" s="60">
        <f>SQRT($W$39*VLOOKUP(AF141,$P$34:$W$43,8))*(1-$W$25)*T135*VLOOKUP(AF141,P130:T139,5)</f>
        <v>2.9015112963347761E-4</v>
      </c>
      <c r="AG147" s="60">
        <f>SQRT($W$39*VLOOKUP(AG141,$P$34:$W$43,8))*(1-$X$25)*T135*VLOOKUP(AG141,P130:T139,5)</f>
        <v>3.8087428048729287E-3</v>
      </c>
      <c r="AH147" s="60">
        <f>SQRT($W$39*VLOOKUP(AH141,$P$34:$W$43,8))*(1-$Y$25)*T135*VLOOKUP(AH141,P130:T139,5)</f>
        <v>1.3952322292388816E-2</v>
      </c>
      <c r="AI147" s="87">
        <f>SQRT($W$39*VLOOKUP(AI141,$P$34:$W$43,8))*(1-$Z$25)*T135*VLOOKUP(AI141,P130:T139,5)</f>
        <v>7.5638228361314327E-3</v>
      </c>
      <c r="AJ147" s="89">
        <f>$X$39*T135</f>
        <v>5.6986168019453134E-5</v>
      </c>
      <c r="AK147" s="59" t="s">
        <v>572</v>
      </c>
      <c r="AL147" s="60">
        <f>-1*AL142*AL143+AL143^2+AL143^3</f>
        <v>-2.0439104744865585E-3</v>
      </c>
      <c r="AM147" s="61"/>
      <c r="AN147" s="66" t="s">
        <v>586</v>
      </c>
      <c r="AO147" s="61">
        <f>SQRT(1-AO146)/SQRT(AO146)*AL149/ABS(AL149)</f>
        <v>0.42152274566289649</v>
      </c>
      <c r="AP147" s="61"/>
      <c r="AQ147" s="50"/>
      <c r="AR147" s="65"/>
      <c r="AS147" s="65"/>
      <c r="AT147" s="65" t="s">
        <v>579</v>
      </c>
      <c r="AU147" s="61">
        <f>IF(AL151&gt;=0,AU142,AU144)</f>
        <v>1.8185529266200817E-2</v>
      </c>
      <c r="AV147" s="81"/>
      <c r="AW147" s="59">
        <v>6</v>
      </c>
      <c r="AX147" s="61">
        <f t="shared" si="47"/>
        <v>1.5798462423996604E-2</v>
      </c>
      <c r="AY147" s="61">
        <f>SUMPRODUCT(T130:T139,$BC$34:$BC$43)</f>
        <v>0.17728158003008376</v>
      </c>
      <c r="AZ147" s="68">
        <f>IF($AA$12,EXP((AX147/AL143)*(AU147-1)-LN(AU147-AL143)-AL142*(2*AY147/AL142-AX147/AL143)*LN((AU147+2.41421536*AL143)/(AU147-0.41421536*AL143))/(AL143*2.82842713)      ),1)</f>
        <v>0.13720776875437163</v>
      </c>
    </row>
    <row r="148" spans="16:52" x14ac:dyDescent="0.25">
      <c r="P148" s="78">
        <v>7</v>
      </c>
      <c r="Q148" s="60"/>
      <c r="R148" s="60"/>
      <c r="S148" s="60">
        <f>$Z$13*$BJ$40/AZ148</f>
        <v>9.3736452779825095E-4</v>
      </c>
      <c r="T148" s="61">
        <f>S148/S152</f>
        <v>9.3760986656925174E-4</v>
      </c>
      <c r="U148" s="62"/>
      <c r="V148" s="62"/>
      <c r="W148" s="60"/>
      <c r="X148" s="63"/>
      <c r="Y148" s="61"/>
      <c r="Z148" s="86">
        <f>SQRT($W$40*VLOOKUP(Z141,$P$34:$W$43,8))*(1-$Q$26)*T136*VLOOKUP(Z141,P130:T139,5)</f>
        <v>3.2167160517742597E-7</v>
      </c>
      <c r="AA148" s="60">
        <f>SQRT($W$40*VLOOKUP(AA141,$P$34:$W$43,8))*(1-$R$26)*T136*VLOOKUP(AA141,P130:T139,5)</f>
        <v>3.0446806126355875E-6</v>
      </c>
      <c r="AB148" s="60">
        <f>SQRT($W$40*VLOOKUP(AB141,$P$34:$W$43,8))*(1-$S$26)*T136*VLOOKUP(AB141,P130:T139,5)</f>
        <v>1.3687042852681948E-5</v>
      </c>
      <c r="AC148" s="60">
        <f>SQRT($W$40*VLOOKUP(AC141,$P$34:$W$43,8))*(1-$T$26)*T136*VLOOKUP(AC141,P130:T139,5)</f>
        <v>4.1204829255855336E-5</v>
      </c>
      <c r="AD148" s="60">
        <f>SQRT($W$40*VLOOKUP(AD141,$P$34:$W$43,8))*(1-$U$26)*T136*VLOOKUP(AD141,P130:T139,5)</f>
        <v>4.7831006338735299E-5</v>
      </c>
      <c r="AE148" s="60">
        <f>SQRT($W$40*VLOOKUP(AE141,$P$34:$W$43,8))*(1-$V$26)*T136*VLOOKUP(AE141,P130:T139,5)</f>
        <v>2.9015112963347761E-4</v>
      </c>
      <c r="AF148" s="60">
        <f>SQRT($W$40*VLOOKUP(AF141,$P$34:$W$43,8))*(1-$W$26)*T136*VLOOKUP(AF141,P130:T139,5)</f>
        <v>7.7613112138695773E-8</v>
      </c>
      <c r="AG148" s="60">
        <f>SQRT($W$40*VLOOKUP(AG141,$P$34:$W$43,8))*(1-$X$26)*T136*VLOOKUP(AG141,P130:T139,5)</f>
        <v>1.1685654729209006E-6</v>
      </c>
      <c r="AH148" s="60">
        <f>SQRT($W$40*VLOOKUP(AH141,$P$34:$W$43,8))*(1-$Y$26)*T136*VLOOKUP(AH141,P130:T139,5)</f>
        <v>3.2464674381015101E-6</v>
      </c>
      <c r="AI148" s="87">
        <f>SQRT($W$40*VLOOKUP(AI141,$P$34:$W$43,8))*(1-$Z$26)*T136*VLOOKUP(AI141,P130:T139,5)</f>
        <v>1.8315702994842114E-6</v>
      </c>
      <c r="AJ148" s="89">
        <f>$X$40*T136</f>
        <v>2.2549364004219163E-8</v>
      </c>
      <c r="AK148" s="82"/>
      <c r="AL148" s="65"/>
      <c r="AM148" s="61"/>
      <c r="AN148" s="66" t="s">
        <v>587</v>
      </c>
      <c r="AO148" s="61">
        <f>IF(ATAN(AO147)&lt;0,ATAN(AO147)+PI(),ATAN(AO147))</f>
        <v>0.39892169895044416</v>
      </c>
      <c r="AP148" s="61"/>
      <c r="AQ148" s="50"/>
      <c r="AR148" s="65"/>
      <c r="AS148" s="65"/>
      <c r="AT148" s="65"/>
      <c r="AU148" s="65"/>
      <c r="AV148" s="81"/>
      <c r="AW148" s="59">
        <v>7</v>
      </c>
      <c r="AX148" s="61">
        <f t="shared" si="47"/>
        <v>4.2203212895286406E-3</v>
      </c>
      <c r="AY148" s="61">
        <f>SUMPRODUCT(T130:T139,$BD$34:$BD$43)</f>
        <v>3.0911658372334828E-2</v>
      </c>
      <c r="AZ148" s="68">
        <f>IF($AA$13,EXP((AX148/AL143)*(AU147-1)-LN(AU147-AL143)-AL142*(2*AY148/AL142-AX148/AL143)*LN((AU147+2.41421536*AL143)/(AU147-0.41421536*AL143))/(AL143*2.82842713)      ),1)</f>
        <v>109.58651407616817</v>
      </c>
    </row>
    <row r="149" spans="16:52" x14ac:dyDescent="0.25">
      <c r="P149" s="78">
        <v>8</v>
      </c>
      <c r="Q149" s="60"/>
      <c r="R149" s="60"/>
      <c r="S149" s="60">
        <f>$Z$14*$BJ$41/AZ149</f>
        <v>6.4641156487780056E-3</v>
      </c>
      <c r="T149" s="61">
        <f>S149/S152</f>
        <v>6.4658075179941403E-3</v>
      </c>
      <c r="U149" s="62"/>
      <c r="V149" s="62"/>
      <c r="W149" s="60"/>
      <c r="X149" s="63"/>
      <c r="Y149" s="61"/>
      <c r="Z149" s="86">
        <f>SQRT($W$41*VLOOKUP(Z141,$P$34:$W$43,8))*(1-$Q$27)*T137*VLOOKUP(Z141,P130:T139,5)</f>
        <v>4.4633859826277705E-6</v>
      </c>
      <c r="AA149" s="60">
        <f>SQRT($W$41*VLOOKUP(AA141,$P$34:$W$43,8))*(1-$R$27)*T137*VLOOKUP(AA141,P130:T139,5)</f>
        <v>4.124022742058355E-5</v>
      </c>
      <c r="AB149" s="60">
        <f>SQRT($W$41*VLOOKUP(AB141,$P$34:$W$43,8))*(1-$S$27)*T137*VLOOKUP(AB141,P130:T139,5)</f>
        <v>1.9401486082368824E-4</v>
      </c>
      <c r="AC149" s="60">
        <f>SQRT($W$41*VLOOKUP(AC141,$P$34:$W$43,8))*(1-$T$27)*T137*VLOOKUP(AC141,P130:T139,5)</f>
        <v>5.746800054904417E-4</v>
      </c>
      <c r="AD149" s="60">
        <f>SQRT($W$41*VLOOKUP(AD141,$P$34:$W$43,8))*(1-$U$27)*T137*VLOOKUP(AD141,P130:T139,5)</f>
        <v>6.9493153509435921E-4</v>
      </c>
      <c r="AE149" s="60">
        <f>SQRT($W$41*VLOOKUP(AE141,$P$34:$W$43,8))*(1-$V$27)*T137*VLOOKUP(AE141,P130:T139,5)</f>
        <v>3.8087428048729282E-3</v>
      </c>
      <c r="AF149" s="60">
        <f>SQRT($W$41*VLOOKUP(AF141,$P$34:$W$43,8))*(1-$W$27)*T137*VLOOKUP(AF141,P130:T139,5)</f>
        <v>1.1685654729209006E-6</v>
      </c>
      <c r="AG149" s="60">
        <f>SQRT($W$41*VLOOKUP(AG141,$P$34:$W$43,8))*(1-$X$27)*T137*VLOOKUP(AG141,P130:T139,5)</f>
        <v>1.7010970698491925E-5</v>
      </c>
      <c r="AH149" s="60">
        <f>SQRT($W$41*VLOOKUP(AH141,$P$34:$W$43,8))*(1-$Y$27)*T137*VLOOKUP(AH141,P130:T139,5)</f>
        <v>5.2692070499567172E-5</v>
      </c>
      <c r="AI149" s="87">
        <f>SQRT($W$41*VLOOKUP(AI141,$P$34:$W$43,8))*(1-$Z$27)*T137*VLOOKUP(AI141,P130:T139,5)</f>
        <v>2.8017169582613566E-5</v>
      </c>
      <c r="AJ149" s="89">
        <f>$X$41*T137</f>
        <v>1.7248375161409515E-7</v>
      </c>
      <c r="AK149" s="59" t="s">
        <v>582</v>
      </c>
      <c r="AL149" s="61">
        <f>AL145*AL146/6-AL147/2-AL145^3/27</f>
        <v>1.5151230125832891E-2</v>
      </c>
      <c r="AM149" s="61"/>
      <c r="AN149" s="66" t="s">
        <v>573</v>
      </c>
      <c r="AO149" s="61">
        <f>2*SQRT(AL150)*COS(AO148/3)-AL145/3</f>
        <v>0.83269963101670985</v>
      </c>
      <c r="AP149" s="69">
        <f>AO149^3+AL145*AO149^2+AL146*AO149+AL147</f>
        <v>-4.2934406030425976E-17</v>
      </c>
      <c r="AQ149" s="50"/>
      <c r="AR149" s="65"/>
      <c r="AS149" s="65"/>
      <c r="AT149" s="65"/>
      <c r="AU149" s="65"/>
      <c r="AV149" s="81"/>
      <c r="AW149" s="59">
        <v>8</v>
      </c>
      <c r="AX149" s="61">
        <f t="shared" si="47"/>
        <v>4.6812172555771754E-3</v>
      </c>
      <c r="AY149" s="61">
        <f>SUMPRODUCT(T130:T139,$BE$34:$BE$43)</f>
        <v>6.031730029030502E-2</v>
      </c>
      <c r="AZ149" s="68">
        <f>IF($AA$14,EXP((AX149/AL143)*(AU147-1)-LN(AU147-AL143)-AL142*(2*AY149/AL142-AX149/AL143)*LN((AU147+2.41421536*AL143)/(AU147-0.41421536*AL143))/(AL143*2.82842713)      ),1)</f>
        <v>15.275958102208955</v>
      </c>
    </row>
    <row r="150" spans="16:52" x14ac:dyDescent="0.25">
      <c r="P150" s="78">
        <v>9</v>
      </c>
      <c r="Q150" s="60"/>
      <c r="R150" s="60"/>
      <c r="S150" s="60">
        <f>$Z$15*$BJ$42/AZ150</f>
        <v>1.902299135608752E-2</v>
      </c>
      <c r="T150" s="61">
        <f>S150/S152</f>
        <v>1.9027970291370065E-2</v>
      </c>
      <c r="U150" s="62"/>
      <c r="V150" s="62" t="s">
        <v>592</v>
      </c>
      <c r="W150" s="60"/>
      <c r="X150" s="63"/>
      <c r="Y150" s="61"/>
      <c r="Z150" s="86">
        <f>SQRT($W$42*VLOOKUP(Z141,$P$34:$W$43,8))*(1-$Q$28)*T138*VLOOKUP(Z141,P130:T139,5)</f>
        <v>1.545066163488921E-5</v>
      </c>
      <c r="AA150" s="60">
        <f>SQRT($W$42*VLOOKUP(AA141,$P$34:$W$43,8))*(1-$R$28)*T138*VLOOKUP(AA141,P130:T139,5)</f>
        <v>1.495028513298733E-4</v>
      </c>
      <c r="AB150" s="60">
        <f>SQRT($W$42*VLOOKUP(AB141,$P$34:$W$43,8))*(1-$S$28)*T138*VLOOKUP(AB141,P130:T139,5)</f>
        <v>6.9341203750105935E-4</v>
      </c>
      <c r="AC150" s="60">
        <f>SQRT($W$42*VLOOKUP(AC141,$P$34:$W$43,8))*(1-$T$28)*T138*VLOOKUP(AC141,P130:T139,5)</f>
        <v>2.2755067556757477E-3</v>
      </c>
      <c r="AD150" s="60">
        <f>SQRT($W$42*VLOOKUP(AD141,$P$34:$W$43,8))*(1-$U$28)*T138*VLOOKUP(AD141,P130:T139,5)</f>
        <v>2.5816107653016218E-3</v>
      </c>
      <c r="AE150" s="60">
        <f>SQRT($W$42*VLOOKUP(AE141,$P$34:$W$43,8))*(1-$V$28)*T138*VLOOKUP(AE141,P130:T139,5)</f>
        <v>1.3952322292388818E-2</v>
      </c>
      <c r="AF150" s="60">
        <f>SQRT($W$42*VLOOKUP(AF141,$P$34:$W$43,8))*(1-$W$28)*T138*VLOOKUP(AF141,P130:T139,5)</f>
        <v>3.2464674381015101E-6</v>
      </c>
      <c r="AG150" s="60">
        <f>SQRT($W$42*VLOOKUP(AG141,$P$34:$W$43,8))*(1-$X$28)*T138*VLOOKUP(AG141,P130:T139,5)</f>
        <v>5.2692070499567159E-5</v>
      </c>
      <c r="AH150" s="60">
        <f>SQRT($W$42*VLOOKUP(AH141,$P$34:$W$43,8))*(1-$Y$28)*T138*VLOOKUP(AH141,P130:T139,5)</f>
        <v>2.0034143193875929E-4</v>
      </c>
      <c r="AI150" s="87">
        <f>SQRT($W$42*VLOOKUP(AI141,$P$34:$W$43,8))*(1-$Z$28)*T138*VLOOKUP(AI141,P130:T139,5)</f>
        <v>1.0176658774053394E-4</v>
      </c>
      <c r="AJ150" s="89">
        <f>$X$42*T138</f>
        <v>5.1400002210977785E-7</v>
      </c>
      <c r="AK150" s="59" t="s">
        <v>558</v>
      </c>
      <c r="AL150" s="61">
        <f>AL145^2/9-AL146/3</f>
        <v>6.46608195453722E-2</v>
      </c>
      <c r="AM150" s="61"/>
      <c r="AN150" s="66" t="s">
        <v>574</v>
      </c>
      <c r="AO150" s="61">
        <f>2*SQRT(AL150)*COS((AO148+2*PI())/3)-AL145/3</f>
        <v>1.8185529266200817E-2</v>
      </c>
      <c r="AP150" s="69">
        <f>AO150^3+AO150^2*AL145+AO150*AL146+AL147</f>
        <v>4.3368086899420177E-18</v>
      </c>
      <c r="AQ150" s="50"/>
      <c r="AR150" s="65"/>
      <c r="AS150" s="50"/>
      <c r="AT150" s="65"/>
      <c r="AU150" s="65"/>
      <c r="AV150" s="81"/>
      <c r="AW150" s="59">
        <v>9</v>
      </c>
      <c r="AX150" s="61">
        <f t="shared" si="47"/>
        <v>4.7402802327537697E-3</v>
      </c>
      <c r="AY150" s="61">
        <f>SUMPRODUCT(T130:T139,$BF$34:$BF$43)</f>
        <v>7.5771766180827677E-2</v>
      </c>
      <c r="AZ150" s="68">
        <f>IF($AA$15,EXP((AX150/AL143)*(AU147-1)-LN(AU147-AL143)-AL142*(2*AY150/AL142-AX150/AL143)*LN((AU147+2.41421536*AL143)/(AU147-0.41421536*AL143))/(AL143*2.82842713)      ),1)</f>
        <v>5.0989812806873074</v>
      </c>
    </row>
    <row r="151" spans="16:52" x14ac:dyDescent="0.25">
      <c r="P151" s="78">
        <v>10</v>
      </c>
      <c r="Q151" s="60"/>
      <c r="R151" s="60"/>
      <c r="S151" s="60">
        <f>$Z$16*$BJ$43/AZ151</f>
        <v>1.0256907206029717E-2</v>
      </c>
      <c r="T151" s="61">
        <f>S151/S152</f>
        <v>1.0259591772101475E-2</v>
      </c>
      <c r="U151" s="62"/>
      <c r="V151" s="96">
        <f>ABS(S140-S152)</f>
        <v>6.7301719752776989E-13</v>
      </c>
      <c r="W151" s="60"/>
      <c r="X151" s="63"/>
      <c r="Y151" s="61"/>
      <c r="Z151" s="86">
        <f>SQRT($W$43*VLOOKUP(Z141,$P$34:$W$43,8))*(1-$Q$29)*T139*VLOOKUP(Z141,P130:T139,5)</f>
        <v>8.3839152053772823E-6</v>
      </c>
      <c r="AA151" s="60">
        <f>SQRT($W$43*VLOOKUP(AA141,$P$34:$W$43,8))*(1-$R$29)*T139*VLOOKUP(AA141,P130:T139,5)</f>
        <v>8.2105860990568867E-5</v>
      </c>
      <c r="AB151" s="60">
        <f>SQRT($W$43*VLOOKUP(AB141,$P$34:$W$43,8))*(1-$S$29)*T139*VLOOKUP(AB141,P130:T139,5)</f>
        <v>3.861319586100511E-4</v>
      </c>
      <c r="AC151" s="60">
        <f>SQRT($W$43*VLOOKUP(AC141,$P$34:$W$43,8))*(1-$T$29)*T139*VLOOKUP(AC141,P130:T139,5)</f>
        <v>1.0493074269880068E-3</v>
      </c>
      <c r="AD151" s="60">
        <f>SQRT($W$43*VLOOKUP(AD141,$P$34:$W$43,8))*(1-$U$29)*T139*VLOOKUP(AD141,P130:T139,5)</f>
        <v>1.3766217452251357E-3</v>
      </c>
      <c r="AE151" s="60">
        <f>SQRT($W$43*VLOOKUP(AE141,$P$34:$W$43,8))*(1-$V$29)*T139*VLOOKUP(AE141,P130:T139,5)</f>
        <v>7.5638228361314319E-3</v>
      </c>
      <c r="AF151" s="60">
        <f>SQRT($W$43*VLOOKUP(AF141,$P$34:$W$43,8))*(1-$W$29)*T139*VLOOKUP(AF141,P130:T139,5)</f>
        <v>1.8315702994842114E-6</v>
      </c>
      <c r="AG151" s="60">
        <f>SQRT($W$43*VLOOKUP(AG141,$P$34:$W$43,8))*(1-$X$29)*T139*VLOOKUP(AG141,P130:T139,5)</f>
        <v>2.8017169582613566E-5</v>
      </c>
      <c r="AH151" s="60">
        <f>SQRT($W$43*VLOOKUP(AH141,$P$34:$W$43,8))*(1-$Y$29)*T139*VLOOKUP(AH141,P130:T139,5)</f>
        <v>1.0176658774053392E-4</v>
      </c>
      <c r="AI151" s="87">
        <f>SQRT($W$43*VLOOKUP(AI141,$P$34:$W$43,8))*(1-$Z$29)*T139*VLOOKUP(AI141,P130:T139,5)</f>
        <v>5.1693942087413873E-5</v>
      </c>
      <c r="AJ151" s="89">
        <f>$X$43*T139</f>
        <v>3.7216534208128035E-7</v>
      </c>
      <c r="AK151" s="59" t="s">
        <v>72</v>
      </c>
      <c r="AL151" s="63">
        <f>AL149^2-AL150^3</f>
        <v>-4.078850785043658E-5</v>
      </c>
      <c r="AM151" s="61"/>
      <c r="AN151" s="66" t="s">
        <v>575</v>
      </c>
      <c r="AO151" s="61">
        <f>2*SQRT(AL150)*COS((AO148+4*PI())/3)-AL145/3</f>
        <v>0.13497320233112431</v>
      </c>
      <c r="AP151" s="69">
        <f>AO151^3+AO151^2*AL145+AL146*AO151+AL147</f>
        <v>9.1072982488782372E-18</v>
      </c>
      <c r="AQ151" s="50"/>
      <c r="AR151" s="65"/>
      <c r="AS151" s="50"/>
      <c r="AT151" s="65"/>
      <c r="AU151" s="65"/>
      <c r="AV151" s="81"/>
      <c r="AW151" s="59">
        <v>10</v>
      </c>
      <c r="AX151" s="61">
        <f t="shared" si="47"/>
        <v>6.3655989068255427E-3</v>
      </c>
      <c r="AY151" s="61">
        <f>SUMPRODUCT(T130:T139,$BG$34:$BG$43)</f>
        <v>7.4733540174836771E-2</v>
      </c>
      <c r="AZ151" s="68">
        <f>IF($AA$16,EXP((AX151/AL143)*(AU147-1)-LN(AU147-AL143)-AL142*(2*AY151/AL142-AX151/AL143)*LN((AU147+2.41421536*AL143)/(AU147-0.41421536*AL143))/(AL143*2.82842713)      ),1)</f>
        <v>9.4990152897556115</v>
      </c>
    </row>
    <row r="152" spans="16:52" x14ac:dyDescent="0.25">
      <c r="P152" s="79"/>
      <c r="Q152" s="71"/>
      <c r="R152" s="71"/>
      <c r="S152" s="94">
        <f>SUM(S142:S151)</f>
        <v>0.99973833597560302</v>
      </c>
      <c r="T152" s="72">
        <f>SUM(T142:T151)</f>
        <v>1</v>
      </c>
      <c r="U152" s="73"/>
      <c r="V152" s="73"/>
      <c r="W152" s="73"/>
      <c r="X152" s="73"/>
      <c r="Y152" s="73"/>
      <c r="Z152" s="70"/>
      <c r="AA152" s="73"/>
      <c r="AB152" s="73"/>
      <c r="AC152" s="73"/>
      <c r="AD152" s="73"/>
      <c r="AE152" s="73"/>
      <c r="AF152" s="73"/>
      <c r="AG152" s="73"/>
      <c r="AH152" s="73"/>
      <c r="AI152" s="88">
        <f>SUM(Z142:AI151)</f>
        <v>2.2066892726019578</v>
      </c>
      <c r="AJ152" s="91">
        <f>SUM(AJ142:AJ151)</f>
        <v>8.0587240630203635E-5</v>
      </c>
      <c r="AK152" s="70"/>
      <c r="AL152" s="73"/>
      <c r="AM152" s="74"/>
      <c r="AN152" s="75"/>
      <c r="AO152" s="74"/>
      <c r="AP152" s="74"/>
      <c r="AQ152" s="76"/>
      <c r="AR152" s="73"/>
      <c r="AS152" s="76"/>
      <c r="AT152" s="73"/>
      <c r="AU152" s="73"/>
      <c r="AV152" s="80"/>
      <c r="AW152" s="70"/>
      <c r="AX152" s="73"/>
      <c r="AY152" s="73"/>
      <c r="AZ152" s="80"/>
    </row>
    <row r="153" spans="16:52" x14ac:dyDescent="0.25">
      <c r="P153" s="92">
        <f>P141+1</f>
        <v>10</v>
      </c>
      <c r="Q153" s="55"/>
      <c r="R153" s="55"/>
      <c r="S153" s="55"/>
      <c r="T153" s="55" t="s">
        <v>545</v>
      </c>
      <c r="U153" s="56"/>
      <c r="V153" s="56"/>
      <c r="W153" s="57"/>
      <c r="X153" s="57"/>
      <c r="Y153" s="57"/>
      <c r="Z153" s="54">
        <v>1</v>
      </c>
      <c r="AA153" s="55">
        <v>2</v>
      </c>
      <c r="AB153" s="55">
        <v>3</v>
      </c>
      <c r="AC153" s="55">
        <v>4</v>
      </c>
      <c r="AD153" s="55">
        <v>5</v>
      </c>
      <c r="AE153" s="55">
        <v>6</v>
      </c>
      <c r="AF153" s="55">
        <v>7</v>
      </c>
      <c r="AG153" s="55">
        <v>8</v>
      </c>
      <c r="AH153" s="55">
        <v>9</v>
      </c>
      <c r="AI153" s="58">
        <v>10</v>
      </c>
      <c r="AJ153" s="90"/>
      <c r="AK153" s="54"/>
      <c r="AL153" s="55"/>
      <c r="AM153" s="55"/>
      <c r="AN153" s="55"/>
      <c r="AO153" s="55"/>
      <c r="AP153" s="55"/>
      <c r="AQ153" s="55"/>
      <c r="AR153" s="55"/>
      <c r="AS153" s="55"/>
      <c r="AT153" s="55"/>
      <c r="AU153" s="55"/>
      <c r="AV153" s="58"/>
      <c r="AW153" s="54"/>
      <c r="AX153" s="55" t="s">
        <v>565</v>
      </c>
      <c r="AY153" s="55" t="s">
        <v>577</v>
      </c>
      <c r="AZ153" s="58" t="s">
        <v>578</v>
      </c>
    </row>
    <row r="154" spans="16:52" x14ac:dyDescent="0.25">
      <c r="P154" s="78">
        <v>1</v>
      </c>
      <c r="Q154" s="60"/>
      <c r="R154" s="60"/>
      <c r="S154" s="60">
        <f>$Z$7*$BJ$34/AZ154</f>
        <v>2.6288912430288496E-3</v>
      </c>
      <c r="T154" s="61">
        <f>S154/S164</f>
        <v>2.6295793093331051E-3</v>
      </c>
      <c r="U154" s="62"/>
      <c r="V154" s="62"/>
      <c r="W154" s="60"/>
      <c r="X154" s="63"/>
      <c r="Y154" s="61"/>
      <c r="Z154" s="86">
        <f>SQRT($W$34*VLOOKUP(Z153,$P$34:$W$43,8))*(1-$Q$20)*T142*VLOOKUP(Z153,P142:T151,5)</f>
        <v>1.4201438620148238E-6</v>
      </c>
      <c r="AA154" s="60">
        <f>SQRT($W$34*VLOOKUP(AA153,$P$34:$W$43,8))*(1-$R$20)*T142*VLOOKUP(AA153,P142:T151,5)</f>
        <v>1.3766728311334679E-5</v>
      </c>
      <c r="AB154" s="60">
        <f>SQRT($W$34*VLOOKUP(AB153,$P$34:$W$43,8))*(1-$S$20)*T142*VLOOKUP(AB153,P142:T151,5)</f>
        <v>6.3104295740273346E-5</v>
      </c>
      <c r="AC154" s="60">
        <f>SQRT($W$34*VLOOKUP(AC153,$P$34:$W$43,8))*(1-$T$20)*T142*VLOOKUP(AC153,P142:T151,5)</f>
        <v>1.8903570855926125E-4</v>
      </c>
      <c r="AD154" s="60">
        <f>SQRT($W$34*VLOOKUP(AD153,$P$34:$W$43,8))*(1-$U$20)*T142*VLOOKUP(AD153,P142:T151,5)</f>
        <v>2.2233006311420421E-4</v>
      </c>
      <c r="AE154" s="60">
        <f>SQRT($W$34*VLOOKUP(AE153,$P$34:$W$43,8))*(1-$V$20)*T142*VLOOKUP(AE153,P142:T151,5)</f>
        <v>1.2248483261975416E-3</v>
      </c>
      <c r="AF154" s="60">
        <f>SQRT($W$34*VLOOKUP(AF153,$P$34:$W$43,8))*(1-$W$20)*T142*VLOOKUP(AF153,P142:T151,5)</f>
        <v>3.2167154882640224E-7</v>
      </c>
      <c r="AG154" s="60">
        <f>SQRT($W$34*VLOOKUP(AG153,$P$34:$W$43,8))*(1-$X$20)*T142*VLOOKUP(AG153,P142:T151,5)</f>
        <v>4.4633851298863506E-6</v>
      </c>
      <c r="AH154" s="60">
        <f>SQRT($W$34*VLOOKUP(AH153,$P$34:$W$43,8))*(1-$Y$20)*T142*VLOOKUP(AH153,P142:T151,5)</f>
        <v>1.5450657417375468E-5</v>
      </c>
      <c r="AI154" s="87">
        <f>SQRT($W$34*VLOOKUP(AI153,$P$34:$W$43,8))*(1-$Z$20)*T142*VLOOKUP(AI153,P142:T151,5)</f>
        <v>8.3839144673586341E-6</v>
      </c>
      <c r="AJ154" s="89">
        <f>$X$34*T142</f>
        <v>7.0477563647571823E-8</v>
      </c>
      <c r="AK154" s="59" t="s">
        <v>69</v>
      </c>
      <c r="AL154" s="60">
        <f>$Q$44*AI164*100000/($T$3*$AE$9)^2</f>
        <v>0.15887301803809675</v>
      </c>
      <c r="AM154" s="65" t="s">
        <v>583</v>
      </c>
      <c r="AN154" s="66" t="s">
        <v>573</v>
      </c>
      <c r="AO154" s="61" t="e">
        <f>(AL161+SQRT(AL163))^(1/3)+(AL161-SQRT(AL163))^(1/3)-AL157/3</f>
        <v>#NUM!</v>
      </c>
      <c r="AP154" s="63" t="e">
        <f>AO154^3+AL157*AO154^2+AL158*AO154+AL159</f>
        <v>#NUM!</v>
      </c>
      <c r="AQ154" s="65" t="s">
        <v>573</v>
      </c>
      <c r="AR154" s="61">
        <f>IF(AL163&gt;=0,AO154,AO161)</f>
        <v>0.83269962138038633</v>
      </c>
      <c r="AS154" s="61">
        <f>IF(AR154&lt;AR155,AR155,AR154)</f>
        <v>0.83269962138038633</v>
      </c>
      <c r="AT154" s="61">
        <f>AS154</f>
        <v>0.83269962138038633</v>
      </c>
      <c r="AU154" s="67">
        <f>IF(AT154&lt;AT155,AT155,AT154)</f>
        <v>0.83269962138038633</v>
      </c>
      <c r="AV154" s="81"/>
      <c r="AW154" s="59">
        <v>1</v>
      </c>
      <c r="AX154" s="61">
        <f>AX142</f>
        <v>4.7032494163116601E-3</v>
      </c>
      <c r="AY154" s="61">
        <f>SUMPRODUCT(T142:T151,$AX$34:$AX$43)</f>
        <v>4.7725574389045192E-2</v>
      </c>
      <c r="AZ154" s="68">
        <f>IF($AA$7,EXP((AX154/AL155)*(AU159-1)-LN(AU159-AL155)-AL154*(2*AY154/AL154-AX154/AL155)*LN((AU159+2.41421536*AL155)/(AU159-0.41421536*AL155))/(AL155*2.82842713)      ),1)</f>
        <v>38.240115076167193</v>
      </c>
    </row>
    <row r="155" spans="16:52" x14ac:dyDescent="0.25">
      <c r="P155" s="78">
        <v>2</v>
      </c>
      <c r="Q155" s="60"/>
      <c r="R155" s="60"/>
      <c r="S155" s="60">
        <f>$Z$8*$BJ$35/AZ155</f>
        <v>1.4670668832387188E-2</v>
      </c>
      <c r="T155" s="61">
        <f>S155/S164</f>
        <v>1.4674508623367978E-2</v>
      </c>
      <c r="U155" s="62"/>
      <c r="V155" s="62"/>
      <c r="W155" s="60"/>
      <c r="X155" s="63"/>
      <c r="Y155" s="61"/>
      <c r="Z155" s="86">
        <f>SQRT($W$35*VLOOKUP(Z153,$P$34:$W$43,8))*(1-$Q$21)*T143*VLOOKUP(Z153,P142:T151,5)</f>
        <v>1.3766728311334681E-5</v>
      </c>
      <c r="AA155" s="60">
        <f>SQRT($W$35*VLOOKUP(AA153,$P$34:$W$43,8))*(1-$R$21)*T143*VLOOKUP(AA153,P142:T151,5)</f>
        <v>1.3276198635851828E-4</v>
      </c>
      <c r="AB155" s="60">
        <f>SQRT($W$35*VLOOKUP(AB153,$P$34:$W$43,8))*(1-$S$21)*T143*VLOOKUP(AB153,P142:T151,5)</f>
        <v>6.1812274235456609E-4</v>
      </c>
      <c r="AC155" s="60">
        <f>SQRT($W$35*VLOOKUP(AC153,$P$34:$W$43,8))*(1-$T$21)*T143*VLOOKUP(AC153,P142:T151,5)</f>
        <v>1.6745489684335357E-3</v>
      </c>
      <c r="AD155" s="60">
        <f>SQRT($W$35*VLOOKUP(AD153,$P$34:$W$43,8))*(1-$U$21)*T143*VLOOKUP(AD153,P142:T151,5)</f>
        <v>2.220913708931981E-3</v>
      </c>
      <c r="AE155" s="60">
        <f>SQRT($W$35*VLOOKUP(AE153,$P$34:$W$43,8))*(1-$V$21)*T143*VLOOKUP(AE153,P142:T151,5)</f>
        <v>1.2027010006234977E-2</v>
      </c>
      <c r="AF155" s="60">
        <f>SQRT($W$35*VLOOKUP(AF153,$P$34:$W$43,8))*(1-$W$21)*T143*VLOOKUP(AF153,P142:T151,5)</f>
        <v>3.0446805280442676E-6</v>
      </c>
      <c r="AG155" s="60">
        <f>SQRT($W$35*VLOOKUP(AG153,$P$34:$W$43,8))*(1-$X$21)*T143*VLOOKUP(AG153,P142:T151,5)</f>
        <v>4.1240225620280208E-5</v>
      </c>
      <c r="AH155" s="60">
        <f>SQRT($W$35*VLOOKUP(AH153,$P$34:$W$43,8))*(1-$Y$21)*T143*VLOOKUP(AH153,P142:T151,5)</f>
        <v>1.4950283255709405E-4</v>
      </c>
      <c r="AI155" s="87">
        <f>SQRT($W$35*VLOOKUP(AI153,$P$34:$W$43,8))*(1-$Z$21)*T143*VLOOKUP(AI153,P142:T151,5)</f>
        <v>8.2105865865244291E-5</v>
      </c>
      <c r="AJ155" s="89">
        <f>$X$35*T143</f>
        <v>5.9358526950301459E-7</v>
      </c>
      <c r="AK155" s="59" t="s">
        <v>65</v>
      </c>
      <c r="AL155" s="60">
        <f>AJ164*$Q$44*100000/($T$3*$AE$9)</f>
        <v>1.414163769503632E-2</v>
      </c>
      <c r="AM155" s="61"/>
      <c r="AN155" s="66" t="s">
        <v>574</v>
      </c>
      <c r="AO155" s="66" t="e">
        <f>1/0</f>
        <v>#DIV/0!</v>
      </c>
      <c r="AP155" s="61"/>
      <c r="AQ155" s="65" t="s">
        <v>574</v>
      </c>
      <c r="AR155" s="66">
        <f>IF(AL163&gt;=0,0,AO162)</f>
        <v>1.8185529507426912E-2</v>
      </c>
      <c r="AS155" s="61">
        <f>IF(AR154&lt;AR155,AR154,AR155)</f>
        <v>1.8185529507426912E-2</v>
      </c>
      <c r="AT155" s="61">
        <f>IF(AS155&lt;AS156,AS156,AS155)</f>
        <v>0.13497321141715032</v>
      </c>
      <c r="AU155" s="67">
        <f>IF(AT154&lt;AT155,AT154,AT155)</f>
        <v>0.13497321141715032</v>
      </c>
      <c r="AV155" s="81"/>
      <c r="AW155" s="59">
        <v>2</v>
      </c>
      <c r="AX155" s="61">
        <f t="shared" ref="AX155:AX163" si="48">AX143</f>
        <v>7.0982772982749135E-3</v>
      </c>
      <c r="AY155" s="61">
        <f>SUMPRODUCT(T142:T151,$AY$34:$AY$43)</f>
        <v>8.3223982403831151E-2</v>
      </c>
      <c r="AZ155" s="68">
        <f>IF($AA$8,EXP((AX155/AL155)*(AU159-1)-LN(AU159-AL155)-AL154*(2*AY155/AL154-AX155/AL155)*LN((AU159+2.41421536*AL155)/(AU159-0.41421536*AL155))/(AL155*2.82842713)      ),1)</f>
        <v>6.5803436272279354</v>
      </c>
    </row>
    <row r="156" spans="16:52" x14ac:dyDescent="0.25">
      <c r="P156" s="78">
        <v>3</v>
      </c>
      <c r="Q156" s="60"/>
      <c r="R156" s="60"/>
      <c r="S156" s="60">
        <f>$Z$9*$BJ$36/AZ156</f>
        <v>4.9911005732445099E-2</v>
      </c>
      <c r="T156" s="61">
        <f>S156/S164</f>
        <v>4.9924069065265378E-2</v>
      </c>
      <c r="U156" s="62"/>
      <c r="V156" s="62"/>
      <c r="W156" s="60"/>
      <c r="X156" s="63"/>
      <c r="Y156" s="61"/>
      <c r="Z156" s="86">
        <f>SQRT($W$36*VLOOKUP(Z153,$P$34:$W$43,8))*(1-$Q$22)*T144*VLOOKUP(Z153,P142:T151,5)</f>
        <v>6.3104295740273346E-5</v>
      </c>
      <c r="AA156" s="60">
        <f>SQRT($W$36*VLOOKUP(AA153,$P$34:$W$43,8))*(1-$R$22)*T144*VLOOKUP(AA153,P142:T151,5)</f>
        <v>6.1812274235456609E-4</v>
      </c>
      <c r="AB156" s="60">
        <f>SQRT($W$36*VLOOKUP(AB153,$P$34:$W$43,8))*(1-$S$22)*T144*VLOOKUP(AB153,P142:T151,5)</f>
        <v>2.8842418728798097E-3</v>
      </c>
      <c r="AC156" s="60">
        <f>SQRT($W$36*VLOOKUP(AC153,$P$34:$W$43,8))*(1-$T$22)*T144*VLOOKUP(AC153,P142:T151,5)</f>
        <v>8.6054353809640102E-3</v>
      </c>
      <c r="AD156" s="60">
        <f>SQRT($W$36*VLOOKUP(AD153,$P$34:$W$43,8))*(1-$U$22)*T144*VLOOKUP(AD153,P142:T151,5)</f>
        <v>1.0362986639581961E-2</v>
      </c>
      <c r="AE156" s="60">
        <f>SQRT($W$36*VLOOKUP(AE153,$P$34:$W$43,8))*(1-$V$22)*T144*VLOOKUP(AE153,P142:T151,5)</f>
        <v>5.4990053340027288E-2</v>
      </c>
      <c r="AF156" s="60">
        <f>SQRT($W$36*VLOOKUP(AF153,$P$34:$W$43,8))*(1-$W$22)*T144*VLOOKUP(AF153,P142:T151,5)</f>
        <v>1.3687039431529039E-5</v>
      </c>
      <c r="AG156" s="60">
        <f>SQRT($W$36*VLOOKUP(AG153,$P$34:$W$43,8))*(1-$X$22)*T144*VLOOKUP(AG153,P142:T151,5)</f>
        <v>1.9401480924942903E-4</v>
      </c>
      <c r="AH156" s="60">
        <f>SQRT($W$36*VLOOKUP(AH153,$P$34:$W$43,8))*(1-$Y$22)*T144*VLOOKUP(AH153,P142:T151,5)</f>
        <v>6.9341179637375547E-4</v>
      </c>
      <c r="AI156" s="87">
        <f>SQRT($W$36*VLOOKUP(AI153,$P$34:$W$43,8))*(1-$Z$22)*T144*VLOOKUP(AI153,P142:T151,5)</f>
        <v>3.8613189574711841E-4</v>
      </c>
      <c r="AJ156" s="89">
        <f>$X$36*T144</f>
        <v>2.8129397532672235E-6</v>
      </c>
      <c r="AK156" s="82"/>
      <c r="AL156" s="65"/>
      <c r="AM156" s="61"/>
      <c r="AN156" s="66" t="s">
        <v>575</v>
      </c>
      <c r="AO156" s="66" t="e">
        <f>1/0</f>
        <v>#DIV/0!</v>
      </c>
      <c r="AP156" s="61"/>
      <c r="AQ156" s="65" t="s">
        <v>575</v>
      </c>
      <c r="AR156" s="66">
        <f>IF(AL163&gt;=0,0,AO163)</f>
        <v>0.13497321141715032</v>
      </c>
      <c r="AS156" s="61">
        <f>AR156</f>
        <v>0.13497321141715032</v>
      </c>
      <c r="AT156" s="61">
        <f>IF(AS155&lt;AS156,AS155,AS156)</f>
        <v>1.8185529507426912E-2</v>
      </c>
      <c r="AU156" s="67">
        <f>AT156</f>
        <v>1.8185529507426912E-2</v>
      </c>
      <c r="AV156" s="81"/>
      <c r="AW156" s="59">
        <v>3</v>
      </c>
      <c r="AX156" s="61">
        <f t="shared" si="48"/>
        <v>9.8874397632026413E-3</v>
      </c>
      <c r="AY156" s="61">
        <f>SUMPRODUCT(T142:T151,$AZ$34:$AZ$43)</f>
        <v>0.11365455213715747</v>
      </c>
      <c r="AZ156" s="68">
        <f>IF($AA$9,EXP((AX156/AL155)*(AU159-1)-LN(AU159-AL155)-AL154*(2*AY156/AL154-AX156/AL155)*LN((AU159+2.41421536*AL155)/(AU159-0.41421536*AL155))/(AL155*2.82842713)      ),1)</f>
        <v>1.8650458785167854</v>
      </c>
    </row>
    <row r="157" spans="16:52" x14ac:dyDescent="0.25">
      <c r="P157" s="78">
        <v>4</v>
      </c>
      <c r="Q157" s="60"/>
      <c r="R157" s="60"/>
      <c r="S157" s="60">
        <f>$Z$10*$BJ$37/AZ157</f>
        <v>0.11781627848763912</v>
      </c>
      <c r="T157" s="61">
        <f>S157/S164</f>
        <v>0.11784711483795796</v>
      </c>
      <c r="U157" s="62"/>
      <c r="V157" s="62"/>
      <c r="W157" s="60"/>
      <c r="X157" s="63"/>
      <c r="Y157" s="61"/>
      <c r="Z157" s="86">
        <f>SQRT($W$37*VLOOKUP(Z153,$P$34:$W$43,8))*(1-$Q$23)*T145*VLOOKUP(Z153,P142:T151,5)</f>
        <v>1.8903570855926123E-4</v>
      </c>
      <c r="AA157" s="60">
        <f>SQRT($W$37*VLOOKUP(AA153,$P$34:$W$43,8))*(1-$R$23)*T145*VLOOKUP(AA153,P142:T151,5)</f>
        <v>1.6745489684335359E-3</v>
      </c>
      <c r="AB157" s="60">
        <f>SQRT($W$37*VLOOKUP(AB153,$P$34:$W$43,8))*(1-$S$23)*T145*VLOOKUP(AB153,P142:T151,5)</f>
        <v>8.6054353809640102E-3</v>
      </c>
      <c r="AC157" s="60">
        <f>SQRT($W$37*VLOOKUP(AC153,$P$34:$W$43,8))*(1-$T$23)*T145*VLOOKUP(AC153,P142:T151,5)</f>
        <v>2.5845509710500442E-2</v>
      </c>
      <c r="AD157" s="60">
        <f>SQRT($W$37*VLOOKUP(AD153,$P$34:$W$43,8))*(1-$U$23)*T145*VLOOKUP(AD153,P142:T151,5)</f>
        <v>3.0793636525621889E-2</v>
      </c>
      <c r="AE157" s="60">
        <f>SQRT($W$37*VLOOKUP(AE153,$P$34:$W$43,8))*(1-$V$23)*T145*VLOOKUP(AE153,P142:T151,5)</f>
        <v>0.1566120290297994</v>
      </c>
      <c r="AF157" s="60">
        <f>SQRT($W$37*VLOOKUP(AF153,$P$34:$W$43,8))*(1-$W$23)*T145*VLOOKUP(AF153,P142:T151,5)</f>
        <v>4.1204808663306701E-5</v>
      </c>
      <c r="AG157" s="60">
        <f>SQRT($W$37*VLOOKUP(AG153,$P$34:$W$43,8))*(1-$X$23)*T145*VLOOKUP(AG153,P142:T151,5)</f>
        <v>5.7467970916744366E-4</v>
      </c>
      <c r="AH157" s="60">
        <f>SQRT($W$37*VLOOKUP(AH153,$P$34:$W$43,8))*(1-$Y$23)*T145*VLOOKUP(AH153,P142:T151,5)</f>
        <v>2.2755053959575256E-3</v>
      </c>
      <c r="AI157" s="87">
        <f>SQRT($W$37*VLOOKUP(AI153,$P$34:$W$43,8))*(1-$Z$23)*T145*VLOOKUP(AI153,P142:T151,5)</f>
        <v>1.0493069940367592E-3</v>
      </c>
      <c r="AJ157" s="89">
        <f>$X$37*T145</f>
        <v>8.5305795122298631E-6</v>
      </c>
      <c r="AK157" s="59" t="s">
        <v>570</v>
      </c>
      <c r="AL157" s="60">
        <f>AL155-1</f>
        <v>-0.98585836230496371</v>
      </c>
      <c r="AM157" s="61"/>
      <c r="AN157" s="66"/>
      <c r="AO157" s="61"/>
      <c r="AP157" s="61"/>
      <c r="AQ157" s="50"/>
      <c r="AR157" s="65"/>
      <c r="AS157" s="65"/>
      <c r="AT157" s="65"/>
      <c r="AU157" s="65"/>
      <c r="AV157" s="81"/>
      <c r="AW157" s="59">
        <v>4</v>
      </c>
      <c r="AX157" s="61">
        <f t="shared" si="48"/>
        <v>1.2702609722620996E-2</v>
      </c>
      <c r="AY157" s="61">
        <f>SUMPRODUCT(T142:T151,$BA$34:$BA$43)</f>
        <v>0.13908438805419387</v>
      </c>
      <c r="AZ157" s="68">
        <f>IF($AA$10,EXP((AX157/AL155)*(AU159-1)-LN(AU159-AL155)-AL154*(2*AY157/AL154-AX157/AL155)*LN((AU159+2.41421536*AL155)/(AU159-0.41421536*AL155))/(AL155*2.82842713)      ),1)</f>
        <v>0.76545491161584778</v>
      </c>
    </row>
    <row r="158" spans="16:52" x14ac:dyDescent="0.25">
      <c r="P158" s="78">
        <v>5</v>
      </c>
      <c r="Q158" s="60"/>
      <c r="R158" s="60"/>
      <c r="S158" s="60">
        <f>$Z$11*$BJ$38/AZ158</f>
        <v>0.14521847502841581</v>
      </c>
      <c r="T158" s="61">
        <f>S158/S164</f>
        <v>0.14525648342442207</v>
      </c>
      <c r="U158" s="62"/>
      <c r="V158" s="62"/>
      <c r="W158" s="60"/>
      <c r="X158" s="63"/>
      <c r="Y158" s="61"/>
      <c r="Z158" s="86">
        <f>SQRT($W$38*VLOOKUP(Z153,$P$34:$W$43,8))*(1-$Q$24)*T146*VLOOKUP(Z153,P142:T151,5)</f>
        <v>2.2233006311420421E-4</v>
      </c>
      <c r="AA158" s="60">
        <f>SQRT($W$38*VLOOKUP(AA153,$P$34:$W$43,8))*(1-$R$24)*T146*VLOOKUP(AA153,P142:T151,5)</f>
        <v>2.220913708931981E-3</v>
      </c>
      <c r="AB158" s="60">
        <f>SQRT($W$38*VLOOKUP(AB153,$P$34:$W$43,8))*(1-$S$24)*T146*VLOOKUP(AB153,P142:T151,5)</f>
        <v>1.036298663958196E-2</v>
      </c>
      <c r="AC158" s="60">
        <f>SQRT($W$38*VLOOKUP(AC153,$P$34:$W$43,8))*(1-$T$24)*T146*VLOOKUP(AC153,P142:T151,5)</f>
        <v>3.0793636525621886E-2</v>
      </c>
      <c r="AD158" s="60">
        <f>SQRT($W$38*VLOOKUP(AD153,$P$34:$W$43,8))*(1-$U$24)*T146*VLOOKUP(AD153,P142:T151,5)</f>
        <v>3.6659749316657018E-2</v>
      </c>
      <c r="AE158" s="60">
        <f>SQRT($W$38*VLOOKUP(AE153,$P$34:$W$43,8))*(1-$V$24)*T146*VLOOKUP(AE153,P142:T151,5)</f>
        <v>0.201426369096943</v>
      </c>
      <c r="AF158" s="60">
        <f>SQRT($W$38*VLOOKUP(AF153,$P$34:$W$43,8))*(1-$W$24)*T146*VLOOKUP(AF153,P142:T151,5)</f>
        <v>4.7830997596961772E-5</v>
      </c>
      <c r="AG158" s="60">
        <f>SQRT($W$38*VLOOKUP(AG153,$P$34:$W$43,8))*(1-$X$24)*T146*VLOOKUP(AG153,P142:T151,5)</f>
        <v>6.9493139705699468E-4</v>
      </c>
      <c r="AH158" s="60">
        <f>SQRT($W$38*VLOOKUP(AH153,$P$34:$W$43,8))*(1-$Y$24)*T146*VLOOKUP(AH153,P142:T151,5)</f>
        <v>2.5816100410347401E-3</v>
      </c>
      <c r="AI158" s="87">
        <f>SQRT($W$38*VLOOKUP(AI153,$P$34:$W$43,8))*(1-$Z$24)*T146*VLOOKUP(AI153,P142:T151,5)</f>
        <v>1.376621613606575E-3</v>
      </c>
      <c r="AJ158" s="89">
        <f>$X$38*T146</f>
        <v>1.0512286431276521E-5</v>
      </c>
      <c r="AK158" s="59" t="s">
        <v>571</v>
      </c>
      <c r="AL158" s="60">
        <f>AL154-3*AL155*AL155-2*AL155</f>
        <v>0.12998978489793109</v>
      </c>
      <c r="AM158" s="61" t="s">
        <v>584</v>
      </c>
      <c r="AN158" s="66" t="s">
        <v>585</v>
      </c>
      <c r="AO158" s="61">
        <f>AL161^2/AL162^3</f>
        <v>0.84912604310547679</v>
      </c>
      <c r="AP158" s="61"/>
      <c r="AQ158" s="50"/>
      <c r="AR158" s="65"/>
      <c r="AS158" s="65"/>
      <c r="AT158" s="65"/>
      <c r="AU158" s="65"/>
      <c r="AV158" s="81"/>
      <c r="AW158" s="59">
        <v>5</v>
      </c>
      <c r="AX158" s="61">
        <f t="shared" si="48"/>
        <v>1.2699746755942376E-2</v>
      </c>
      <c r="AY158" s="61">
        <f>SUMPRODUCT(T142:T151,$BB$34:$BB$43)</f>
        <v>0.14194714920729598</v>
      </c>
      <c r="AZ158" s="68">
        <f>IF($AA$11,EXP((AX158/AL155)*(AU159-1)-LN(AU159-AL155)-AL154*(2*AY158/AL154-AX158/AL155)*LN((AU159+2.41421536*AL155)/(AU159-0.41421536*AL155))/(AL155*2.82842713)      ),1)</f>
        <v>0.6217716594330156</v>
      </c>
    </row>
    <row r="159" spans="16:52" x14ac:dyDescent="0.25">
      <c r="P159" s="78">
        <v>6</v>
      </c>
      <c r="Q159" s="60"/>
      <c r="R159" s="60"/>
      <c r="S159" s="60">
        <f>$Z$12*$BJ$39/AZ159</f>
        <v>0.63281163854124733</v>
      </c>
      <c r="T159" s="61">
        <f>S159/S164</f>
        <v>0.63297726591992864</v>
      </c>
      <c r="U159" s="62"/>
      <c r="V159" s="62"/>
      <c r="W159" s="60"/>
      <c r="X159" s="63"/>
      <c r="Y159" s="61"/>
      <c r="Z159" s="86">
        <f>SQRT($W$39*VLOOKUP(Z153,$P$34:$W$43,8))*(1-$Q$25)*T147*VLOOKUP(Z153,P142:T151,5)</f>
        <v>1.2248483261975416E-3</v>
      </c>
      <c r="AA159" s="60">
        <f>SQRT($W$39*VLOOKUP(AA153,$P$34:$W$43,8))*(1-$R$25)*T147*VLOOKUP(AA153,P142:T151,5)</f>
        <v>1.2027010006234977E-2</v>
      </c>
      <c r="AB159" s="60">
        <f>SQRT($W$39*VLOOKUP(AB153,$P$34:$W$43,8))*(1-$S$25)*T147*VLOOKUP(AB153,P142:T151,5)</f>
        <v>5.4990053340027295E-2</v>
      </c>
      <c r="AC159" s="60">
        <f>SQRT($W$39*VLOOKUP(AC153,$P$34:$W$43,8))*(1-$T$25)*T147*VLOOKUP(AC153,P142:T151,5)</f>
        <v>0.1566120290297994</v>
      </c>
      <c r="AD159" s="60">
        <f>SQRT($W$39*VLOOKUP(AD153,$P$34:$W$43,8))*(1-$U$25)*T147*VLOOKUP(AD153,P142:T151,5)</f>
        <v>0.201426369096943</v>
      </c>
      <c r="AE159" s="60">
        <f>SQRT($W$39*VLOOKUP(AE153,$P$34:$W$43,8))*(1-$V$25)*T147*VLOOKUP(AE153,P142:T151,5)</f>
        <v>1.1067337590642776</v>
      </c>
      <c r="AF159" s="60">
        <f>SQRT($W$39*VLOOKUP(AF153,$P$34:$W$43,8))*(1-$W$25)*T147*VLOOKUP(AF153,P142:T151,5)</f>
        <v>2.9015115059709355E-4</v>
      </c>
      <c r="AG159" s="60">
        <f>SQRT($W$39*VLOOKUP(AG153,$P$34:$W$43,8))*(1-$X$25)*T147*VLOOKUP(AG153,P142:T151,5)</f>
        <v>3.8087430196095885E-3</v>
      </c>
      <c r="AH159" s="60">
        <f>SQRT($W$39*VLOOKUP(AH153,$P$34:$W$43,8))*(1-$Y$25)*T147*VLOOKUP(AH153,P142:T151,5)</f>
        <v>1.3952321936129497E-2</v>
      </c>
      <c r="AI159" s="87">
        <f>SQRT($W$39*VLOOKUP(AI153,$P$34:$W$43,8))*(1-$Z$25)*T147*VLOOKUP(AI153,P142:T151,5)</f>
        <v>7.563824041839709E-3</v>
      </c>
      <c r="AJ159" s="89">
        <f>$X$39*T147</f>
        <v>5.6986175465456651E-5</v>
      </c>
      <c r="AK159" s="59" t="s">
        <v>572</v>
      </c>
      <c r="AL159" s="60">
        <f>-1*AL154*AL155+AL155^2+AL155^3</f>
        <v>-2.043910615536014E-3</v>
      </c>
      <c r="AM159" s="61"/>
      <c r="AN159" s="66" t="s">
        <v>586</v>
      </c>
      <c r="AO159" s="61">
        <f>SQRT(1-AO158)/SQRT(AO158)*AL161/ABS(AL161)</f>
        <v>0.4215227896056703</v>
      </c>
      <c r="AP159" s="61"/>
      <c r="AQ159" s="50"/>
      <c r="AR159" s="65"/>
      <c r="AS159" s="65"/>
      <c r="AT159" s="65" t="s">
        <v>579</v>
      </c>
      <c r="AU159" s="61">
        <f>IF(AL163&gt;=0,AU154,AU156)</f>
        <v>1.8185529507426912E-2</v>
      </c>
      <c r="AV159" s="81"/>
      <c r="AW159" s="59">
        <v>6</v>
      </c>
      <c r="AX159" s="61">
        <f t="shared" si="48"/>
        <v>1.5798462423996604E-2</v>
      </c>
      <c r="AY159" s="61">
        <f>SUMPRODUCT(T142:T151,$BC$34:$BC$43)</f>
        <v>0.17728158433773242</v>
      </c>
      <c r="AZ159" s="68">
        <f>IF($AA$12,EXP((AX159/AL155)*(AU159-1)-LN(AU159-AL155)-AL154*(2*AY159/AL154-AX159/AL155)*LN((AU159+2.41421536*AL155)/(AU159-0.41421536*AL155))/(AL155*2.82842713)      ),1)</f>
        <v>0.13720776524777367</v>
      </c>
    </row>
    <row r="160" spans="16:52" x14ac:dyDescent="0.25">
      <c r="P160" s="78">
        <v>7</v>
      </c>
      <c r="Q160" s="60"/>
      <c r="R160" s="60"/>
      <c r="S160" s="60">
        <f>$Z$13*$BJ$40/AZ160</f>
        <v>9.3736451708860348E-4</v>
      </c>
      <c r="T160" s="61">
        <f>S160/S164</f>
        <v>9.376098558566959E-4</v>
      </c>
      <c r="U160" s="62"/>
      <c r="V160" s="62"/>
      <c r="W160" s="60"/>
      <c r="X160" s="63"/>
      <c r="Y160" s="61"/>
      <c r="Z160" s="86">
        <f>SQRT($W$40*VLOOKUP(Z153,$P$34:$W$43,8))*(1-$Q$26)*T148*VLOOKUP(Z153,P142:T151,5)</f>
        <v>3.2167154882640224E-7</v>
      </c>
      <c r="AA160" s="60">
        <f>SQRT($W$40*VLOOKUP(AA153,$P$34:$W$43,8))*(1-$R$26)*T148*VLOOKUP(AA153,P142:T151,5)</f>
        <v>3.0446805280442676E-6</v>
      </c>
      <c r="AB160" s="60">
        <f>SQRT($W$40*VLOOKUP(AB153,$P$34:$W$43,8))*(1-$S$26)*T148*VLOOKUP(AB153,P142:T151,5)</f>
        <v>1.3687039431529039E-5</v>
      </c>
      <c r="AC160" s="60">
        <f>SQRT($W$40*VLOOKUP(AC153,$P$34:$W$43,8))*(1-$T$26)*T148*VLOOKUP(AC153,P142:T151,5)</f>
        <v>4.1204808663306701E-5</v>
      </c>
      <c r="AD160" s="60">
        <f>SQRT($W$40*VLOOKUP(AD153,$P$34:$W$43,8))*(1-$U$26)*T148*VLOOKUP(AD153,P142:T151,5)</f>
        <v>4.7830997596961772E-5</v>
      </c>
      <c r="AE160" s="60">
        <f>SQRT($W$40*VLOOKUP(AE153,$P$34:$W$43,8))*(1-$V$26)*T148*VLOOKUP(AE153,P142:T151,5)</f>
        <v>2.9015115059709355E-4</v>
      </c>
      <c r="AF160" s="60">
        <f>SQRT($W$40*VLOOKUP(AF153,$P$34:$W$43,8))*(1-$W$26)*T148*VLOOKUP(AF153,P142:T151,5)</f>
        <v>7.7613103071519026E-8</v>
      </c>
      <c r="AG160" s="60">
        <f>SQRT($W$40*VLOOKUP(AG153,$P$34:$W$43,8))*(1-$X$26)*T148*VLOOKUP(AG153,P142:T151,5)</f>
        <v>1.1685653178568613E-6</v>
      </c>
      <c r="AH160" s="60">
        <f>SQRT($W$40*VLOOKUP(AH153,$P$34:$W$43,8))*(1-$Y$26)*T148*VLOOKUP(AH153,P142:T151,5)</f>
        <v>3.2464667413770272E-6</v>
      </c>
      <c r="AI160" s="87">
        <f>SQRT($W$40*VLOOKUP(AI153,$P$34:$W$43,8))*(1-$Z$26)*T148*VLOOKUP(AI153,P142:T151,5)</f>
        <v>1.8315702451389569E-6</v>
      </c>
      <c r="AJ160" s="89">
        <f>$X$40*T148</f>
        <v>2.2549362687050779E-8</v>
      </c>
      <c r="AK160" s="82"/>
      <c r="AL160" s="65"/>
      <c r="AM160" s="61"/>
      <c r="AN160" s="66" t="s">
        <v>587</v>
      </c>
      <c r="AO160" s="61">
        <f>IF(ATAN(AO159)&lt;0,ATAN(AO159)+PI(),ATAN(AO159))</f>
        <v>0.39892173626339839</v>
      </c>
      <c r="AP160" s="61"/>
      <c r="AQ160" s="50"/>
      <c r="AR160" s="65"/>
      <c r="AS160" s="65"/>
      <c r="AT160" s="65"/>
      <c r="AU160" s="65"/>
      <c r="AV160" s="81"/>
      <c r="AW160" s="59">
        <v>7</v>
      </c>
      <c r="AX160" s="61">
        <f t="shared" si="48"/>
        <v>4.2203212895286406E-3</v>
      </c>
      <c r="AY160" s="61">
        <f>SUMPRODUCT(T142:T151,$BD$34:$BD$43)</f>
        <v>3.0911659191409743E-2</v>
      </c>
      <c r="AZ160" s="68">
        <f>IF($AA$13,EXP((AX160/AL155)*(AU159-1)-LN(AU159-AL155)-AL154*(2*AY160/AL154-AX160/AL155)*LN((AU159+2.41421536*AL155)/(AU159-0.41421536*AL155))/(AL155*2.82842713)      ),1)</f>
        <v>109.58651532822424</v>
      </c>
    </row>
    <row r="161" spans="16:52" x14ac:dyDescent="0.25">
      <c r="P161" s="78">
        <v>8</v>
      </c>
      <c r="Q161" s="60"/>
      <c r="R161" s="60"/>
      <c r="S161" s="60">
        <f>$Z$14*$BJ$41/AZ161</f>
        <v>6.4641155548594191E-3</v>
      </c>
      <c r="T161" s="61">
        <f>S161/S164</f>
        <v>6.4658074240502459E-3</v>
      </c>
      <c r="U161" s="62"/>
      <c r="V161" s="62"/>
      <c r="W161" s="60"/>
      <c r="X161" s="63"/>
      <c r="Y161" s="61"/>
      <c r="Z161" s="86">
        <f>SQRT($W$41*VLOOKUP(Z153,$P$34:$W$43,8))*(1-$Q$27)*T149*VLOOKUP(Z153,P142:T151,5)</f>
        <v>4.4633851298863506E-6</v>
      </c>
      <c r="AA161" s="60">
        <f>SQRT($W$41*VLOOKUP(AA153,$P$34:$W$43,8))*(1-$R$27)*T149*VLOOKUP(AA153,P142:T151,5)</f>
        <v>4.1240225620280208E-5</v>
      </c>
      <c r="AB161" s="60">
        <f>SQRT($W$41*VLOOKUP(AB153,$P$34:$W$43,8))*(1-$S$27)*T149*VLOOKUP(AB153,P142:T151,5)</f>
        <v>1.9401480924942903E-4</v>
      </c>
      <c r="AC161" s="60">
        <f>SQRT($W$41*VLOOKUP(AC153,$P$34:$W$43,8))*(1-$T$27)*T149*VLOOKUP(AC153,P142:T151,5)</f>
        <v>5.7467970916744366E-4</v>
      </c>
      <c r="AD161" s="60">
        <f>SQRT($W$41*VLOOKUP(AD153,$P$34:$W$43,8))*(1-$U$27)*T149*VLOOKUP(AD153,P142:T151,5)</f>
        <v>6.9493139705699479E-4</v>
      </c>
      <c r="AE161" s="60">
        <f>SQRT($W$41*VLOOKUP(AE153,$P$34:$W$43,8))*(1-$V$27)*T149*VLOOKUP(AE153,P142:T151,5)</f>
        <v>3.808743019609589E-3</v>
      </c>
      <c r="AF161" s="60">
        <f>SQRT($W$41*VLOOKUP(AF153,$P$34:$W$43,8))*(1-$W$27)*T149*VLOOKUP(AF153,P142:T151,5)</f>
        <v>1.1685653178568613E-6</v>
      </c>
      <c r="AG161" s="60">
        <f>SQRT($W$41*VLOOKUP(AG153,$P$34:$W$43,8))*(1-$X$27)*T149*VLOOKUP(AG153,P142:T151,5)</f>
        <v>1.7010968171226314E-5</v>
      </c>
      <c r="AH161" s="60">
        <f>SQRT($W$41*VLOOKUP(AH153,$P$34:$W$43,8))*(1-$Y$27)*T149*VLOOKUP(AH153,P142:T151,5)</f>
        <v>5.2692058355057951E-5</v>
      </c>
      <c r="AI161" s="87">
        <f>SQRT($W$41*VLOOKUP(AI153,$P$34:$W$43,8))*(1-$Z$27)*T149*VLOOKUP(AI153,P142:T151,5)</f>
        <v>2.8017168306651588E-5</v>
      </c>
      <c r="AJ161" s="89">
        <f>$X$41*T149</f>
        <v>1.7248373880141451E-7</v>
      </c>
      <c r="AK161" s="59" t="s">
        <v>582</v>
      </c>
      <c r="AL161" s="61">
        <f>AL157*AL158/6-AL159/2-AL157^3/27</f>
        <v>1.5151229103519352E-2</v>
      </c>
      <c r="AM161" s="61"/>
      <c r="AN161" s="66" t="s">
        <v>573</v>
      </c>
      <c r="AO161" s="61">
        <f>2*SQRT(AL162)*COS(AO160/3)-AL157/3</f>
        <v>0.83269962138038633</v>
      </c>
      <c r="AP161" s="69">
        <f>AO161^3+AL157*AO161^2+AL158*AO161+AL159</f>
        <v>-6.9388939039072284E-18</v>
      </c>
      <c r="AQ161" s="50"/>
      <c r="AR161" s="65"/>
      <c r="AS161" s="65"/>
      <c r="AT161" s="65"/>
      <c r="AU161" s="65"/>
      <c r="AV161" s="81"/>
      <c r="AW161" s="59">
        <v>8</v>
      </c>
      <c r="AX161" s="61">
        <f t="shared" si="48"/>
        <v>4.6812172555771754E-3</v>
      </c>
      <c r="AY161" s="61">
        <f>SUMPRODUCT(T142:T151,$BE$34:$BE$43)</f>
        <v>6.0317301542274368E-2</v>
      </c>
      <c r="AZ161" s="68">
        <f>IF($AA$14,EXP((AX161/AL155)*(AU159-1)-LN(AU159-AL155)-AL154*(2*AY161/AL154-AX161/AL155)*LN((AU159+2.41421536*AL155)/(AU159-0.41421536*AL155))/(AL155*2.82842713)      ),1)</f>
        <v>15.275958324156781</v>
      </c>
    </row>
    <row r="162" spans="16:52" x14ac:dyDescent="0.25">
      <c r="P162" s="78">
        <v>9</v>
      </c>
      <c r="Q162" s="60"/>
      <c r="R162" s="60"/>
      <c r="S162" s="60">
        <f>$Z$15*$BJ$42/AZ162</f>
        <v>1.9022990774911045E-2</v>
      </c>
      <c r="T162" s="61">
        <f>S162/S164</f>
        <v>1.9027969710039339E-2</v>
      </c>
      <c r="U162" s="62"/>
      <c r="V162" s="62" t="s">
        <v>592</v>
      </c>
      <c r="W162" s="60"/>
      <c r="X162" s="63"/>
      <c r="Y162" s="61"/>
      <c r="Z162" s="86">
        <f>SQRT($W$42*VLOOKUP(Z153,$P$34:$W$43,8))*(1-$Q$28)*T150*VLOOKUP(Z153,P142:T151,5)</f>
        <v>1.5450657417375468E-5</v>
      </c>
      <c r="AA162" s="60">
        <f>SQRT($W$42*VLOOKUP(AA153,$P$34:$W$43,8))*(1-$R$28)*T150*VLOOKUP(AA153,P142:T151,5)</f>
        <v>1.4950283255709405E-4</v>
      </c>
      <c r="AB162" s="60">
        <f>SQRT($W$42*VLOOKUP(AB153,$P$34:$W$43,8))*(1-$S$28)*T150*VLOOKUP(AB153,P142:T151,5)</f>
        <v>6.9341179637375536E-4</v>
      </c>
      <c r="AC162" s="60">
        <f>SQRT($W$42*VLOOKUP(AC153,$P$34:$W$43,8))*(1-$T$28)*T150*VLOOKUP(AC153,P142:T151,5)</f>
        <v>2.2755053959575256E-3</v>
      </c>
      <c r="AD162" s="60">
        <f>SQRT($W$42*VLOOKUP(AD153,$P$34:$W$43,8))*(1-$U$28)*T150*VLOOKUP(AD153,P142:T151,5)</f>
        <v>2.5816100410347401E-3</v>
      </c>
      <c r="AE162" s="60">
        <f>SQRT($W$42*VLOOKUP(AE153,$P$34:$W$43,8))*(1-$V$28)*T150*VLOOKUP(AE153,P142:T151,5)</f>
        <v>1.3952321936129497E-2</v>
      </c>
      <c r="AF162" s="60">
        <f>SQRT($W$42*VLOOKUP(AF153,$P$34:$W$43,8))*(1-$W$28)*T150*VLOOKUP(AF153,P142:T151,5)</f>
        <v>3.2464667413770276E-6</v>
      </c>
      <c r="AG162" s="60">
        <f>SQRT($W$42*VLOOKUP(AG153,$P$34:$W$43,8))*(1-$X$28)*T150*VLOOKUP(AG153,P142:T151,5)</f>
        <v>5.2692058355057951E-5</v>
      </c>
      <c r="AH162" s="60">
        <f>SQRT($W$42*VLOOKUP(AH153,$P$34:$W$43,8))*(1-$Y$28)*T150*VLOOKUP(AH153,P142:T151,5)</f>
        <v>2.0034136935315083E-4</v>
      </c>
      <c r="AI162" s="87">
        <f>SQRT($W$42*VLOOKUP(AI153,$P$34:$W$43,8))*(1-$Z$28)*T150*VLOOKUP(AI153,P142:T151,5)</f>
        <v>1.0176657476975954E-4</v>
      </c>
      <c r="AJ162" s="89">
        <f>$X$42*T150</f>
        <v>5.1399994182432132E-7</v>
      </c>
      <c r="AK162" s="59" t="s">
        <v>558</v>
      </c>
      <c r="AL162" s="61">
        <f>AL157^2/9-AL158/3</f>
        <v>6.4660817314759089E-2</v>
      </c>
      <c r="AM162" s="61"/>
      <c r="AN162" s="66" t="s">
        <v>574</v>
      </c>
      <c r="AO162" s="61">
        <f>2*SQRT(AL162)*COS((AO160+2*PI())/3)-AL157/3</f>
        <v>1.8185529507426912E-2</v>
      </c>
      <c r="AP162" s="69">
        <f>AO162^3+AO162^2*AL157+AO162*AL158+AL159</f>
        <v>-7.8062556418956319E-18</v>
      </c>
      <c r="AQ162" s="50"/>
      <c r="AR162" s="65"/>
      <c r="AS162" s="50"/>
      <c r="AT162" s="65"/>
      <c r="AU162" s="65"/>
      <c r="AV162" s="81"/>
      <c r="AW162" s="59">
        <v>9</v>
      </c>
      <c r="AX162" s="61">
        <f t="shared" si="48"/>
        <v>4.7402802327537697E-3</v>
      </c>
      <c r="AY162" s="61">
        <f>SUMPRODUCT(T142:T151,$BF$34:$BF$43)</f>
        <v>7.5771767449221469E-2</v>
      </c>
      <c r="AZ162" s="68">
        <f>IF($AA$15,EXP((AX162/AL155)*(AU159-1)-LN(AU159-AL155)-AL154*(2*AY162/AL154-AX162/AL155)*LN((AU159+2.41421536*AL155)/(AU159-0.41421536*AL155))/(AL155*2.82842713)      ),1)</f>
        <v>5.0989814364676471</v>
      </c>
    </row>
    <row r="163" spans="16:52" x14ac:dyDescent="0.25">
      <c r="P163" s="78">
        <v>10</v>
      </c>
      <c r="Q163" s="60"/>
      <c r="R163" s="60"/>
      <c r="S163" s="60">
        <f>$Z$16*$BJ$43/AZ163</f>
        <v>1.0256907263692926E-2</v>
      </c>
      <c r="T163" s="61">
        <f>S163/S164</f>
        <v>1.0259591829778623E-2</v>
      </c>
      <c r="U163" s="62"/>
      <c r="V163" s="96">
        <f>ABS(S152-S164)</f>
        <v>1.1235457009206584E-13</v>
      </c>
      <c r="W163" s="60"/>
      <c r="X163" s="63"/>
      <c r="Y163" s="61"/>
      <c r="Z163" s="86">
        <f>SQRT($W$43*VLOOKUP(Z153,$P$34:$W$43,8))*(1-$Q$29)*T151*VLOOKUP(Z153,P142:T151,5)</f>
        <v>8.3839144673586341E-6</v>
      </c>
      <c r="AA163" s="60">
        <f>SQRT($W$43*VLOOKUP(AA153,$P$34:$W$43,8))*(1-$R$29)*T151*VLOOKUP(AA153,P142:T151,5)</f>
        <v>8.2105865865244278E-5</v>
      </c>
      <c r="AB163" s="60">
        <f>SQRT($W$43*VLOOKUP(AB153,$P$34:$W$43,8))*(1-$S$29)*T151*VLOOKUP(AB153,P142:T151,5)</f>
        <v>3.8613189574711847E-4</v>
      </c>
      <c r="AC163" s="60">
        <f>SQRT($W$43*VLOOKUP(AC153,$P$34:$W$43,8))*(1-$T$29)*T151*VLOOKUP(AC153,P142:T151,5)</f>
        <v>1.0493069940367592E-3</v>
      </c>
      <c r="AD163" s="60">
        <f>SQRT($W$43*VLOOKUP(AD153,$P$34:$W$43,8))*(1-$U$29)*T151*VLOOKUP(AD153,P142:T151,5)</f>
        <v>1.376621613606575E-3</v>
      </c>
      <c r="AE163" s="60">
        <f>SQRT($W$43*VLOOKUP(AE153,$P$34:$W$43,8))*(1-$V$29)*T151*VLOOKUP(AE153,P142:T151,5)</f>
        <v>7.5638240418397099E-3</v>
      </c>
      <c r="AF163" s="60">
        <f>SQRT($W$43*VLOOKUP(AF153,$P$34:$W$43,8))*(1-$W$29)*T151*VLOOKUP(AF153,P142:T151,5)</f>
        <v>1.8315702451389574E-6</v>
      </c>
      <c r="AG163" s="60">
        <f>SQRT($W$43*VLOOKUP(AG153,$P$34:$W$43,8))*(1-$X$29)*T151*VLOOKUP(AG153,P142:T151,5)</f>
        <v>2.8017168306651588E-5</v>
      </c>
      <c r="AH163" s="60">
        <f>SQRT($W$43*VLOOKUP(AH153,$P$34:$W$43,8))*(1-$Y$29)*T151*VLOOKUP(AH153,P142:T151,5)</f>
        <v>1.0176657476975955E-4</v>
      </c>
      <c r="AI163" s="87">
        <f>SQRT($W$43*VLOOKUP(AI153,$P$34:$W$43,8))*(1-$Z$29)*T151*VLOOKUP(AI153,P142:T151,5)</f>
        <v>5.1693945058912422E-5</v>
      </c>
      <c r="AJ163" s="89">
        <f>$X$43*T151</f>
        <v>3.7216535277778287E-7</v>
      </c>
      <c r="AK163" s="59" t="s">
        <v>72</v>
      </c>
      <c r="AL163" s="63">
        <f>AL161^2-AL162^3</f>
        <v>-4.0788510850327199E-5</v>
      </c>
      <c r="AM163" s="61"/>
      <c r="AN163" s="66" t="s">
        <v>575</v>
      </c>
      <c r="AO163" s="61">
        <f>2*SQRT(AL162)*COS((AO160+4*PI())/3)-AL157/3</f>
        <v>0.13497321141715032</v>
      </c>
      <c r="AP163" s="69">
        <f>AO163^3+AO163^2*AL157+AL158*AO163+AL159</f>
        <v>1.3877787807814457E-17</v>
      </c>
      <c r="AQ163" s="50"/>
      <c r="AR163" s="65"/>
      <c r="AS163" s="50"/>
      <c r="AT163" s="65"/>
      <c r="AU163" s="65"/>
      <c r="AV163" s="81"/>
      <c r="AW163" s="59">
        <v>10</v>
      </c>
      <c r="AX163" s="61">
        <f t="shared" si="48"/>
        <v>6.3655989068255427E-3</v>
      </c>
      <c r="AY163" s="61">
        <f>SUMPRODUCT(T142:T151,$BG$34:$BG$43)</f>
        <v>7.4733542034439771E-2</v>
      </c>
      <c r="AZ163" s="68">
        <f>IF($AA$16,EXP((AX163/AL155)*(AU159-1)-LN(AU159-AL155)-AL154*(2*AY163/AL154-AX163/AL155)*LN((AU159+2.41421536*AL155)/(AU159-0.41421536*AL155))/(AL155*2.82842713)      ),1)</f>
        <v>9.4990152363531877</v>
      </c>
    </row>
    <row r="164" spans="16:52" x14ac:dyDescent="0.25">
      <c r="P164" s="79"/>
      <c r="Q164" s="71"/>
      <c r="R164" s="71"/>
      <c r="S164" s="94">
        <f>SUM(S154:S163)</f>
        <v>0.99973833597571538</v>
      </c>
      <c r="T164" s="72">
        <f>SUM(T154:T163)</f>
        <v>1</v>
      </c>
      <c r="U164" s="73"/>
      <c r="V164" s="73"/>
      <c r="W164" s="73"/>
      <c r="X164" s="73"/>
      <c r="Y164" s="73"/>
      <c r="Z164" s="70"/>
      <c r="AA164" s="73"/>
      <c r="AB164" s="73"/>
      <c r="AC164" s="73"/>
      <c r="AD164" s="73"/>
      <c r="AE164" s="73"/>
      <c r="AF164" s="73"/>
      <c r="AG164" s="73"/>
      <c r="AH164" s="73"/>
      <c r="AI164" s="88">
        <f>SUM(Z154:AI163)</f>
        <v>2.2066893716777898</v>
      </c>
      <c r="AJ164" s="91">
        <f>SUM(AJ154:AJ163)</f>
        <v>8.0587242391471403E-5</v>
      </c>
      <c r="AK164" s="70"/>
      <c r="AL164" s="73"/>
      <c r="AM164" s="74"/>
      <c r="AN164" s="75"/>
      <c r="AO164" s="74"/>
      <c r="AP164" s="74"/>
      <c r="AQ164" s="76"/>
      <c r="AR164" s="73"/>
      <c r="AS164" s="76"/>
      <c r="AT164" s="73"/>
      <c r="AU164" s="73"/>
      <c r="AV164" s="80"/>
      <c r="AW164" s="70"/>
      <c r="AX164" s="73"/>
      <c r="AY164" s="73"/>
      <c r="AZ164" s="80"/>
    </row>
    <row r="165" spans="16:52" x14ac:dyDescent="0.25">
      <c r="P165" s="92">
        <f>P153+1</f>
        <v>11</v>
      </c>
      <c r="Q165" s="55"/>
      <c r="R165" s="55"/>
      <c r="S165" s="55"/>
      <c r="T165" s="55" t="s">
        <v>545</v>
      </c>
      <c r="U165" s="56"/>
      <c r="V165" s="56"/>
      <c r="W165" s="57"/>
      <c r="X165" s="57"/>
      <c r="Y165" s="57"/>
      <c r="Z165" s="54">
        <v>1</v>
      </c>
      <c r="AA165" s="55">
        <v>2</v>
      </c>
      <c r="AB165" s="55">
        <v>3</v>
      </c>
      <c r="AC165" s="55">
        <v>4</v>
      </c>
      <c r="AD165" s="55">
        <v>5</v>
      </c>
      <c r="AE165" s="55">
        <v>6</v>
      </c>
      <c r="AF165" s="55">
        <v>7</v>
      </c>
      <c r="AG165" s="55">
        <v>8</v>
      </c>
      <c r="AH165" s="55">
        <v>9</v>
      </c>
      <c r="AI165" s="58">
        <v>10</v>
      </c>
      <c r="AJ165" s="90"/>
      <c r="AK165" s="54"/>
      <c r="AL165" s="55"/>
      <c r="AM165" s="55"/>
      <c r="AN165" s="55"/>
      <c r="AO165" s="55"/>
      <c r="AP165" s="55"/>
      <c r="AQ165" s="55"/>
      <c r="AR165" s="55"/>
      <c r="AS165" s="55"/>
      <c r="AT165" s="55"/>
      <c r="AU165" s="55"/>
      <c r="AV165" s="58"/>
      <c r="AW165" s="54"/>
      <c r="AX165" s="55" t="s">
        <v>565</v>
      </c>
      <c r="AY165" s="55" t="s">
        <v>577</v>
      </c>
      <c r="AZ165" s="58" t="s">
        <v>578</v>
      </c>
    </row>
    <row r="166" spans="16:52" x14ac:dyDescent="0.25">
      <c r="P166" s="78">
        <v>1</v>
      </c>
      <c r="Q166" s="60"/>
      <c r="R166" s="60"/>
      <c r="S166" s="60">
        <f>$Z$7*$BJ$34/AZ166</f>
        <v>2.6288912312852851E-3</v>
      </c>
      <c r="T166" s="61">
        <f>S166/S176</f>
        <v>2.6295792975864112E-3</v>
      </c>
      <c r="U166" s="62"/>
      <c r="V166" s="62"/>
      <c r="W166" s="60"/>
      <c r="X166" s="63"/>
      <c r="Y166" s="61"/>
      <c r="Z166" s="86">
        <f>SQRT($W$34*VLOOKUP(Z165,$P$34:$W$43,8))*(1-$Q$20)*T154*VLOOKUP(Z165,P154:T163,5)</f>
        <v>1.42014379714466E-6</v>
      </c>
      <c r="AA166" s="60">
        <f>SQRT($W$34*VLOOKUP(AA165,$P$34:$W$43,8))*(1-$R$20)*T154*VLOOKUP(AA165,P154:T163,5)</f>
        <v>1.3766728079391376E-5</v>
      </c>
      <c r="AB166" s="60">
        <f>SQRT($W$34*VLOOKUP(AB165,$P$34:$W$43,8))*(1-$S$20)*T154*VLOOKUP(AB165,P154:T163,5)</f>
        <v>6.3104291934855424E-5</v>
      </c>
      <c r="AC166" s="60">
        <f>SQRT($W$34*VLOOKUP(AC165,$P$34:$W$43,8))*(1-$T$20)*T154*VLOOKUP(AC165,P154:T163,5)</f>
        <v>1.8903568792358398E-4</v>
      </c>
      <c r="AD166" s="60">
        <f>SQRT($W$34*VLOOKUP(AD165,$P$34:$W$43,8))*(1-$U$20)*T154*VLOOKUP(AD165,P154:T163,5)</f>
        <v>2.2233005262868098E-4</v>
      </c>
      <c r="AE166" s="60">
        <f>SQRT($W$34*VLOOKUP(AE165,$P$34:$W$43,8))*(1-$V$20)*T154*VLOOKUP(AE165,P154:T163,5)</f>
        <v>1.2248483295259952E-3</v>
      </c>
      <c r="AF166" s="60">
        <f>SQRT($W$34*VLOOKUP(AF165,$P$34:$W$43,8))*(1-$W$20)*T154*VLOOKUP(AF165,P154:T163,5)</f>
        <v>3.2167153780442948E-7</v>
      </c>
      <c r="AG166" s="60">
        <f>SQRT($W$34*VLOOKUP(AG165,$P$34:$W$43,8))*(1-$X$20)*T154*VLOOKUP(AG165,P154:T163,5)</f>
        <v>4.4633849630957656E-6</v>
      </c>
      <c r="AH166" s="60">
        <f>SQRT($W$34*VLOOKUP(AH165,$P$34:$W$43,8))*(1-$Y$20)*T154*VLOOKUP(AH165,P154:T163,5)</f>
        <v>1.5450656592454495E-5</v>
      </c>
      <c r="AI166" s="87">
        <f>SQRT($W$34*VLOOKUP(AI165,$P$34:$W$43,8))*(1-$Z$20)*T154*VLOOKUP(AI165,P154:T163,5)</f>
        <v>8.3839143230084583E-6</v>
      </c>
      <c r="AJ166" s="89">
        <f>$X$34*T154</f>
        <v>7.0477562037914085E-8</v>
      </c>
      <c r="AK166" s="59" t="s">
        <v>69</v>
      </c>
      <c r="AL166" s="60">
        <f>$Q$44*AI176*100000/($T$3*$AE$9)^2</f>
        <v>0.1588730194332704</v>
      </c>
      <c r="AM166" s="65" t="s">
        <v>583</v>
      </c>
      <c r="AN166" s="66" t="s">
        <v>573</v>
      </c>
      <c r="AO166" s="61" t="e">
        <f>(AL173+SQRT(AL175))^(1/3)+(AL173-SQRT(AL175))^(1/3)-AL169/3</f>
        <v>#NUM!</v>
      </c>
      <c r="AP166" s="63" t="e">
        <f>AO166^3+AL169*AO166^2+AL170*AO166+AL171</f>
        <v>#NUM!</v>
      </c>
      <c r="AQ166" s="65" t="s">
        <v>573</v>
      </c>
      <c r="AR166" s="61">
        <f>IF(AL175&gt;=0,AO166,AO173)</f>
        <v>0.83269961949559623</v>
      </c>
      <c r="AS166" s="61">
        <f>IF(AR166&lt;AR167,AR167,AR166)</f>
        <v>0.83269961949559623</v>
      </c>
      <c r="AT166" s="61">
        <f>AS166</f>
        <v>0.83269961949559623</v>
      </c>
      <c r="AU166" s="67">
        <f>IF(AT166&lt;AT167,AT167,AT166)</f>
        <v>0.83269961949559623</v>
      </c>
      <c r="AV166" s="81"/>
      <c r="AW166" s="59">
        <v>1</v>
      </c>
      <c r="AX166" s="61">
        <f>AX154</f>
        <v>4.7032494163116601E-3</v>
      </c>
      <c r="AY166" s="61">
        <f>SUMPRODUCT(T154:T163,$AX$34:$AX$43)</f>
        <v>4.7725574574394407E-2</v>
      </c>
      <c r="AZ166" s="68">
        <f>IF($AA$7,EXP((AX166/AL167)*(AU171-1)-LN(AU171-AL167)-AL166*(2*AY166/AL166-AX166/AL167)*LN((AU171+2.41421536*AL167)/(AU171-0.41421536*AL167))/(AL167*2.82842713)      ),1)</f>
        <v>38.240115246990257</v>
      </c>
    </row>
    <row r="167" spans="16:52" x14ac:dyDescent="0.25">
      <c r="P167" s="78">
        <v>2</v>
      </c>
      <c r="Q167" s="60"/>
      <c r="R167" s="60"/>
      <c r="S167" s="60">
        <f>$Z$8*$BJ$35/AZ167</f>
        <v>1.4670668849578988E-2</v>
      </c>
      <c r="T167" s="61">
        <f>S167/S176</f>
        <v>1.4674508640563966E-2</v>
      </c>
      <c r="U167" s="62"/>
      <c r="V167" s="62"/>
      <c r="W167" s="60"/>
      <c r="X167" s="63"/>
      <c r="Y167" s="61"/>
      <c r="Z167" s="86">
        <f>SQRT($W$35*VLOOKUP(Z165,$P$34:$W$43,8))*(1-$Q$21)*T155*VLOOKUP(Z165,P154:T163,5)</f>
        <v>1.3766728079391378E-5</v>
      </c>
      <c r="AA167" s="60">
        <f>SQRT($W$35*VLOOKUP(AA165,$P$34:$W$43,8))*(1-$R$21)*T155*VLOOKUP(AA165,P154:T163,5)</f>
        <v>1.3276198794932205E-4</v>
      </c>
      <c r="AB167" s="60">
        <f>SQRT($W$35*VLOOKUP(AB165,$P$34:$W$43,8))*(1-$S$21)*T155*VLOOKUP(AB165,P154:T163,5)</f>
        <v>6.181227229002977E-4</v>
      </c>
      <c r="AC167" s="60">
        <f>SQRT($W$35*VLOOKUP(AC165,$P$34:$W$43,8))*(1-$T$21)*T155*VLOOKUP(AC165,P154:T163,5)</f>
        <v>1.6745488339130396E-3</v>
      </c>
      <c r="AD167" s="60">
        <f>SQRT($W$35*VLOOKUP(AD165,$P$34:$W$43,8))*(1-$U$21)*T155*VLOOKUP(AD165,P154:T163,5)</f>
        <v>2.2209136682193281E-3</v>
      </c>
      <c r="AE167" s="60">
        <f>SQRT($W$35*VLOOKUP(AE165,$P$34:$W$43,8))*(1-$V$21)*T155*VLOOKUP(AE165,P154:T163,5)</f>
        <v>1.2027010385662158E-2</v>
      </c>
      <c r="AF167" s="60">
        <f>SQRT($W$35*VLOOKUP(AF165,$P$34:$W$43,8))*(1-$W$21)*T155*VLOOKUP(AF165,P154:T163,5)</f>
        <v>3.0446805114988638E-6</v>
      </c>
      <c r="AG167" s="60">
        <f>SQRT($W$35*VLOOKUP(AG165,$P$34:$W$43,8))*(1-$X$21)*T155*VLOOKUP(AG165,P154:T163,5)</f>
        <v>4.1240225268164987E-5</v>
      </c>
      <c r="AH167" s="60">
        <f>SQRT($W$35*VLOOKUP(AH165,$P$34:$W$43,8))*(1-$Y$21)*T155*VLOOKUP(AH165,P154:T163,5)</f>
        <v>1.495028288852758E-4</v>
      </c>
      <c r="AI167" s="87">
        <f>SQRT($W$35*VLOOKUP(AI165,$P$34:$W$43,8))*(1-$Z$21)*T155*VLOOKUP(AI165,P154:T163,5)</f>
        <v>8.2105866818736839E-5</v>
      </c>
      <c r="AJ167" s="89">
        <f>$X$35*T155</f>
        <v>5.9358527305929502E-7</v>
      </c>
      <c r="AK167" s="59" t="s">
        <v>65</v>
      </c>
      <c r="AL167" s="60">
        <f>AJ176*$Q$44*100000/($T$3*$AE$9)</f>
        <v>1.4141637755488311E-2</v>
      </c>
      <c r="AM167" s="61"/>
      <c r="AN167" s="66" t="s">
        <v>574</v>
      </c>
      <c r="AO167" s="66" t="e">
        <f>1/0</f>
        <v>#DIV/0!</v>
      </c>
      <c r="AP167" s="61"/>
      <c r="AQ167" s="65" t="s">
        <v>574</v>
      </c>
      <c r="AR167" s="66">
        <f>IF(AL175&gt;=0,0,AO174)</f>
        <v>1.8185529554609059E-2</v>
      </c>
      <c r="AS167" s="61">
        <f>IF(AR166&lt;AR167,AR166,AR167)</f>
        <v>1.8185529554609059E-2</v>
      </c>
      <c r="AT167" s="61">
        <f>IF(AS167&lt;AS168,AS168,AS167)</f>
        <v>0.13497321319430605</v>
      </c>
      <c r="AU167" s="67">
        <f>IF(AT166&lt;AT167,AT166,AT167)</f>
        <v>0.13497321319430605</v>
      </c>
      <c r="AV167" s="81"/>
      <c r="AW167" s="59">
        <v>2</v>
      </c>
      <c r="AX167" s="61">
        <f t="shared" ref="AX167:AX175" si="49">AX155</f>
        <v>7.0982772982749135E-3</v>
      </c>
      <c r="AY167" s="61">
        <f>SUMPRODUCT(T154:T163,$AY$34:$AY$43)</f>
        <v>8.3223982803112662E-2</v>
      </c>
      <c r="AZ167" s="68">
        <f>IF($AA$8,EXP((AX167/AL167)*(AU171-1)-LN(AU171-AL167)-AL166*(2*AY167/AL166-AX167/AL167)*LN((AU171+2.41421536*AL167)/(AU171-0.41421536*AL167))/(AL167*2.82842713)      ),1)</f>
        <v>6.5803436195167704</v>
      </c>
    </row>
    <row r="168" spans="16:52" x14ac:dyDescent="0.25">
      <c r="P168" s="78">
        <v>3</v>
      </c>
      <c r="Q168" s="60"/>
      <c r="R168" s="60"/>
      <c r="S168" s="60">
        <f>$Z$9*$BJ$36/AZ168</f>
        <v>4.9911005366713626E-2</v>
      </c>
      <c r="T168" s="61">
        <f>S168/S176</f>
        <v>4.9924068699437121E-2</v>
      </c>
      <c r="U168" s="62"/>
      <c r="V168" s="62"/>
      <c r="W168" s="60"/>
      <c r="X168" s="63"/>
      <c r="Y168" s="61"/>
      <c r="Z168" s="86">
        <f>SQRT($W$36*VLOOKUP(Z165,$P$34:$W$43,8))*(1-$Q$22)*T156*VLOOKUP(Z165,P154:T163,5)</f>
        <v>6.3104291934855438E-5</v>
      </c>
      <c r="AA168" s="60">
        <f>SQRT($W$36*VLOOKUP(AA165,$P$34:$W$43,8))*(1-$R$22)*T156*VLOOKUP(AA165,P154:T163,5)</f>
        <v>6.181227229002977E-4</v>
      </c>
      <c r="AB168" s="60">
        <f>SQRT($W$36*VLOOKUP(AB165,$P$34:$W$43,8))*(1-$S$22)*T156*VLOOKUP(AB165,P154:T163,5)</f>
        <v>2.8842416567674092E-3</v>
      </c>
      <c r="AC168" s="60">
        <f>SQRT($W$36*VLOOKUP(AC165,$P$34:$W$43,8))*(1-$T$22)*T156*VLOOKUP(AC165,P154:T163,5)</f>
        <v>8.6054343157152945E-3</v>
      </c>
      <c r="AD168" s="60">
        <f>SQRT($W$36*VLOOKUP(AD165,$P$34:$W$43,8))*(1-$U$22)*T156*VLOOKUP(AD165,P154:T163,5)</f>
        <v>1.0362985999284017E-2</v>
      </c>
      <c r="AE168" s="60">
        <f>SQRT($W$36*VLOOKUP(AE165,$P$34:$W$43,8))*(1-$V$22)*T156*VLOOKUP(AE165,P154:T163,5)</f>
        <v>5.4990052685227726E-2</v>
      </c>
      <c r="AF168" s="60">
        <f>SQRT($W$36*VLOOKUP(AF165,$P$34:$W$43,8))*(1-$W$22)*T156*VLOOKUP(AF165,P154:T163,5)</f>
        <v>1.3687038762373495E-5</v>
      </c>
      <c r="AG168" s="60">
        <f>SQRT($W$36*VLOOKUP(AG165,$P$34:$W$43,8))*(1-$X$22)*T156*VLOOKUP(AG165,P154:T163,5)</f>
        <v>1.9401479916188692E-4</v>
      </c>
      <c r="AH168" s="60">
        <f>SQRT($W$36*VLOOKUP(AH165,$P$34:$W$43,8))*(1-$Y$22)*T156*VLOOKUP(AH165,P154:T163,5)</f>
        <v>6.9341174921085829E-4</v>
      </c>
      <c r="AI168" s="87">
        <f>SQRT($W$36*VLOOKUP(AI165,$P$34:$W$43,8))*(1-$Z$22)*T156*VLOOKUP(AI165,P154:T163,5)</f>
        <v>3.8613188345169169E-4</v>
      </c>
      <c r="AJ168" s="89">
        <f>$X$36*T156</f>
        <v>2.8129396478823078E-6</v>
      </c>
      <c r="AK168" s="82"/>
      <c r="AL168" s="65"/>
      <c r="AM168" s="61"/>
      <c r="AN168" s="66" t="s">
        <v>575</v>
      </c>
      <c r="AO168" s="66" t="e">
        <f>1/0</f>
        <v>#DIV/0!</v>
      </c>
      <c r="AP168" s="61"/>
      <c r="AQ168" s="65" t="s">
        <v>575</v>
      </c>
      <c r="AR168" s="66">
        <f>IF(AL175&gt;=0,0,AO175)</f>
        <v>0.13497321319430605</v>
      </c>
      <c r="AS168" s="61">
        <f>AR168</f>
        <v>0.13497321319430605</v>
      </c>
      <c r="AT168" s="61">
        <f>IF(AS167&lt;AS168,AS167,AS168)</f>
        <v>1.8185529554609059E-2</v>
      </c>
      <c r="AU168" s="67">
        <f>AT168</f>
        <v>1.8185529554609059E-2</v>
      </c>
      <c r="AV168" s="81"/>
      <c r="AW168" s="59">
        <v>3</v>
      </c>
      <c r="AX168" s="61">
        <f t="shared" si="49"/>
        <v>9.8874397632026413E-3</v>
      </c>
      <c r="AY168" s="61">
        <f>SUMPRODUCT(T154:T163,$AZ$34:$AZ$43)</f>
        <v>0.11365455254480711</v>
      </c>
      <c r="AZ168" s="68">
        <f>IF($AA$9,EXP((AX168/AL167)*(AU171-1)-LN(AU171-AL167)-AL166*(2*AY168/AL166-AX168/AL167)*LN((AU171+2.41421536*AL167)/(AU171-0.41421536*AL167))/(AL167*2.82842713)      ),1)</f>
        <v>1.8650458921832296</v>
      </c>
    </row>
    <row r="169" spans="16:52" x14ac:dyDescent="0.25">
      <c r="P169" s="78">
        <v>4</v>
      </c>
      <c r="Q169" s="60"/>
      <c r="R169" s="60"/>
      <c r="S169" s="60">
        <f>$Z$10*$BJ$37/AZ169</f>
        <v>0.117816276498411</v>
      </c>
      <c r="T169" s="61">
        <f>S169/S176</f>
        <v>0.11784711284820668</v>
      </c>
      <c r="U169" s="62"/>
      <c r="V169" s="62"/>
      <c r="W169" s="60"/>
      <c r="X169" s="63"/>
      <c r="Y169" s="61"/>
      <c r="Z169" s="86">
        <f>SQRT($W$37*VLOOKUP(Z165,$P$34:$W$43,8))*(1-$Q$23)*T157*VLOOKUP(Z165,P154:T163,5)</f>
        <v>1.8903568792358395E-4</v>
      </c>
      <c r="AA169" s="60">
        <f>SQRT($W$37*VLOOKUP(AA165,$P$34:$W$43,8))*(1-$R$23)*T157*VLOOKUP(AA165,P154:T163,5)</f>
        <v>1.6745488339130396E-3</v>
      </c>
      <c r="AB169" s="60">
        <f>SQRT($W$37*VLOOKUP(AB165,$P$34:$W$43,8))*(1-$S$23)*T157*VLOOKUP(AB165,P154:T163,5)</f>
        <v>8.6054343157152945E-3</v>
      </c>
      <c r="AC169" s="60">
        <f>SQRT($W$37*VLOOKUP(AC165,$P$34:$W$43,8))*(1-$T$23)*T157*VLOOKUP(AC165,P154:T163,5)</f>
        <v>2.5845505248347722E-2</v>
      </c>
      <c r="AD169" s="60">
        <f>SQRT($W$37*VLOOKUP(AD165,$P$34:$W$43,8))*(1-$U$23)*T157*VLOOKUP(AD165,P154:T163,5)</f>
        <v>3.0793633118421957E-2</v>
      </c>
      <c r="AE169" s="60">
        <f>SQRT($W$37*VLOOKUP(AE165,$P$34:$W$43,8))*(1-$V$23)*T157*VLOOKUP(AE165,P154:T163,5)</f>
        <v>0.15661201951298306</v>
      </c>
      <c r="AF169" s="60">
        <f>SQRT($W$37*VLOOKUP(AF165,$P$34:$W$43,8))*(1-$W$23)*T157*VLOOKUP(AF165,P154:T163,5)</f>
        <v>4.1204804635579995E-5</v>
      </c>
      <c r="AG169" s="60">
        <f>SQRT($W$37*VLOOKUP(AG165,$P$34:$W$43,8))*(1-$X$23)*T157*VLOOKUP(AG165,P154:T163,5)</f>
        <v>5.7467965120932998E-4</v>
      </c>
      <c r="AH169" s="60">
        <f>SQRT($W$37*VLOOKUP(AH165,$P$34:$W$43,8))*(1-$Y$23)*T157*VLOOKUP(AH165,P154:T163,5)</f>
        <v>2.2755051300079737E-3</v>
      </c>
      <c r="AI169" s="87">
        <f>SQRT($W$37*VLOOKUP(AI165,$P$34:$W$43,8))*(1-$Z$23)*T157*VLOOKUP(AI165,P154:T163,5)</f>
        <v>1.0493069093558125E-3</v>
      </c>
      <c r="AJ169" s="89">
        <f>$X$37*T157</f>
        <v>8.5305787758398559E-6</v>
      </c>
      <c r="AK169" s="59" t="s">
        <v>570</v>
      </c>
      <c r="AL169" s="60">
        <f>AL167-1</f>
        <v>-0.98585836224451173</v>
      </c>
      <c r="AM169" s="61"/>
      <c r="AN169" s="66"/>
      <c r="AO169" s="61"/>
      <c r="AP169" s="61"/>
      <c r="AQ169" s="50"/>
      <c r="AR169" s="65"/>
      <c r="AS169" s="65"/>
      <c r="AT169" s="65"/>
      <c r="AU169" s="65"/>
      <c r="AV169" s="81"/>
      <c r="AW169" s="59">
        <v>4</v>
      </c>
      <c r="AX169" s="61">
        <f t="shared" si="49"/>
        <v>1.2702609722620996E-2</v>
      </c>
      <c r="AY169" s="61">
        <f>SUMPRODUCT(T154:T163,$BA$34:$BA$43)</f>
        <v>0.13908438844109994</v>
      </c>
      <c r="AZ169" s="68">
        <f>IF($AA$10,EXP((AX169/AL167)*(AU171-1)-LN(AU171-AL167)-AL166*(2*AY169/AL166-AX169/AL167)*LN((AU171+2.41421536*AL167)/(AU171-0.41421536*AL167))/(AL167*2.82842713)      ),1)</f>
        <v>0.76545492453990616</v>
      </c>
    </row>
    <row r="170" spans="16:52" x14ac:dyDescent="0.25">
      <c r="P170" s="78">
        <v>5</v>
      </c>
      <c r="Q170" s="60"/>
      <c r="R170" s="60"/>
      <c r="S170" s="60">
        <f>$Z$11*$BJ$38/AZ170</f>
        <v>0.14521847433757396</v>
      </c>
      <c r="T170" s="61">
        <f>S170/S176</f>
        <v>0.14525648273339631</v>
      </c>
      <c r="U170" s="62"/>
      <c r="V170" s="62"/>
      <c r="W170" s="60"/>
      <c r="X170" s="63"/>
      <c r="Y170" s="61"/>
      <c r="Z170" s="86">
        <f>SQRT($W$38*VLOOKUP(Z165,$P$34:$W$43,8))*(1-$Q$24)*T158*VLOOKUP(Z165,P154:T163,5)</f>
        <v>2.2233005262868098E-4</v>
      </c>
      <c r="AA170" s="60">
        <f>SQRT($W$38*VLOOKUP(AA165,$P$34:$W$43,8))*(1-$R$24)*T158*VLOOKUP(AA165,P154:T163,5)</f>
        <v>2.2209136682193281E-3</v>
      </c>
      <c r="AB170" s="60">
        <f>SQRT($W$38*VLOOKUP(AB165,$P$34:$W$43,8))*(1-$S$24)*T158*VLOOKUP(AB165,P154:T163,5)</f>
        <v>1.0362985999284017E-2</v>
      </c>
      <c r="AC170" s="60">
        <f>SQRT($W$38*VLOOKUP(AC165,$P$34:$W$43,8))*(1-$T$24)*T158*VLOOKUP(AC165,P154:T163,5)</f>
        <v>3.0793633118421954E-2</v>
      </c>
      <c r="AD170" s="60">
        <f>SQRT($W$38*VLOOKUP(AD165,$P$34:$W$43,8))*(1-$U$24)*T158*VLOOKUP(AD165,P154:T163,5)</f>
        <v>3.6659747533330712E-2</v>
      </c>
      <c r="AE170" s="60">
        <f>SQRT($W$38*VLOOKUP(AE165,$P$34:$W$43,8))*(1-$V$24)*T158*VLOOKUP(AE165,P154:T163,5)</f>
        <v>0.20142636934551514</v>
      </c>
      <c r="AF170" s="60">
        <f>SQRT($W$38*VLOOKUP(AF165,$P$34:$W$43,8))*(1-$W$24)*T158*VLOOKUP(AF165,P154:T163,5)</f>
        <v>4.7830995887096308E-5</v>
      </c>
      <c r="AG170" s="60">
        <f>SQRT($W$38*VLOOKUP(AG165,$P$34:$W$43,8))*(1-$X$24)*T158*VLOOKUP(AG165,P154:T163,5)</f>
        <v>6.9493137005751228E-4</v>
      </c>
      <c r="AH170" s="60">
        <f>SQRT($W$38*VLOOKUP(AH165,$P$34:$W$43,8))*(1-$Y$24)*T158*VLOOKUP(AH165,P154:T163,5)</f>
        <v>2.5816098993713343E-3</v>
      </c>
      <c r="AI170" s="87">
        <f>SQRT($W$38*VLOOKUP(AI165,$P$34:$W$43,8))*(1-$Z$24)*T158*VLOOKUP(AI165,P154:T163,5)</f>
        <v>1.376621587862516E-3</v>
      </c>
      <c r="AJ170" s="89">
        <f>$X$38*T158</f>
        <v>1.0512286175589596E-5</v>
      </c>
      <c r="AK170" s="59" t="s">
        <v>571</v>
      </c>
      <c r="AL170" s="60">
        <f>AL166-3*AL167*AL167-2*AL167</f>
        <v>0.12998978616707141</v>
      </c>
      <c r="AM170" s="61" t="s">
        <v>584</v>
      </c>
      <c r="AN170" s="66" t="s">
        <v>585</v>
      </c>
      <c r="AO170" s="61">
        <f>AL173^2/AL174^3</f>
        <v>0.84912603788110064</v>
      </c>
      <c r="AP170" s="61"/>
      <c r="AQ170" s="50"/>
      <c r="AR170" s="65"/>
      <c r="AS170" s="65"/>
      <c r="AT170" s="65"/>
      <c r="AU170" s="65"/>
      <c r="AV170" s="81"/>
      <c r="AW170" s="59">
        <v>5</v>
      </c>
      <c r="AX170" s="61">
        <f t="shared" si="49"/>
        <v>1.2699746755942376E-2</v>
      </c>
      <c r="AY170" s="61">
        <f>SUMPRODUCT(T154:T163,$BB$34:$BB$43)</f>
        <v>0.14194714977041678</v>
      </c>
      <c r="AZ170" s="68">
        <f>IF($AA$11,EXP((AX170/AL167)*(AU171-1)-LN(AU171-AL167)-AL166*(2*AY170/AL166-AX170/AL167)*LN((AU171+2.41421536*AL167)/(AU171-0.41421536*AL167))/(AL167*2.82842713)      ),1)</f>
        <v>0.62177166239094417</v>
      </c>
    </row>
    <row r="171" spans="16:52" x14ac:dyDescent="0.25">
      <c r="P171" s="78">
        <v>6</v>
      </c>
      <c r="Q171" s="60"/>
      <c r="R171" s="60"/>
      <c r="S171" s="60">
        <f>$Z$12*$BJ$39/AZ171</f>
        <v>0.63281164170448023</v>
      </c>
      <c r="T171" s="61">
        <f>S171/S176</f>
        <v>0.63297726908397589</v>
      </c>
      <c r="U171" s="62"/>
      <c r="V171" s="62"/>
      <c r="W171" s="60"/>
      <c r="X171" s="63"/>
      <c r="Y171" s="61"/>
      <c r="Z171" s="86">
        <f>SQRT($W$39*VLOOKUP(Z165,$P$34:$W$43,8))*(1-$Q$25)*T159*VLOOKUP(Z165,P154:T163,5)</f>
        <v>1.2248483295259952E-3</v>
      </c>
      <c r="AA171" s="60">
        <f>SQRT($W$39*VLOOKUP(AA165,$P$34:$W$43,8))*(1-$R$25)*T159*VLOOKUP(AA165,P154:T163,5)</f>
        <v>1.2027010385662158E-2</v>
      </c>
      <c r="AB171" s="60">
        <f>SQRT($W$39*VLOOKUP(AB165,$P$34:$W$43,8))*(1-$S$25)*T159*VLOOKUP(AB165,P154:T163,5)</f>
        <v>5.4990052685227719E-2</v>
      </c>
      <c r="AC171" s="60">
        <f>SQRT($W$39*VLOOKUP(AC165,$P$34:$W$43,8))*(1-$T$25)*T159*VLOOKUP(AC165,P154:T163,5)</f>
        <v>0.15661201951298306</v>
      </c>
      <c r="AD171" s="60">
        <f>SQRT($W$39*VLOOKUP(AD165,$P$34:$W$43,8))*(1-$U$25)*T159*VLOOKUP(AD165,P154:T163,5)</f>
        <v>0.20142636934551514</v>
      </c>
      <c r="AE171" s="60">
        <f>SQRT($W$39*VLOOKUP(AE165,$P$34:$W$43,8))*(1-$V$25)*T159*VLOOKUP(AE165,P154:T163,5)</f>
        <v>1.1067338156332818</v>
      </c>
      <c r="AF171" s="60">
        <f>SQRT($W$39*VLOOKUP(AF165,$P$34:$W$43,8))*(1-$W$25)*T159*VLOOKUP(AF165,P154:T163,5)</f>
        <v>2.9015115469732038E-4</v>
      </c>
      <c r="AG171" s="60">
        <f>SQRT($W$39*VLOOKUP(AG165,$P$34:$W$43,8))*(1-$X$25)*T159*VLOOKUP(AG165,P154:T163,5)</f>
        <v>3.8087430616101144E-3</v>
      </c>
      <c r="AH171" s="60">
        <f>SQRT($W$39*VLOOKUP(AH165,$P$34:$W$43,8))*(1-$Y$25)*T159*VLOOKUP(AH165,P154:T163,5)</f>
        <v>1.3952321866442612E-2</v>
      </c>
      <c r="AI171" s="87">
        <f>SQRT($W$39*VLOOKUP(AI165,$P$34:$W$43,8))*(1-$Z$25)*T159*VLOOKUP(AI165,P154:T163,5)</f>
        <v>7.5638242776684987E-3</v>
      </c>
      <c r="AJ171" s="89">
        <f>$X$39*T159</f>
        <v>5.6986176921837247E-5</v>
      </c>
      <c r="AK171" s="59" t="s">
        <v>572</v>
      </c>
      <c r="AL171" s="60">
        <f>-1*AL166*AL167+AL167^2+AL167^3</f>
        <v>-2.0439106431241953E-3</v>
      </c>
      <c r="AM171" s="61"/>
      <c r="AN171" s="66" t="s">
        <v>586</v>
      </c>
      <c r="AO171" s="61">
        <f>SQRT(1-AO170)/SQRT(AO170)*AL173/ABS(AL173)</f>
        <v>0.42152279820053523</v>
      </c>
      <c r="AP171" s="61"/>
      <c r="AQ171" s="50"/>
      <c r="AR171" s="65"/>
      <c r="AS171" s="65"/>
      <c r="AT171" s="65" t="s">
        <v>579</v>
      </c>
      <c r="AU171" s="61">
        <f>IF(AL175&gt;=0,AU166,AU168)</f>
        <v>1.8185529554609059E-2</v>
      </c>
      <c r="AV171" s="81"/>
      <c r="AW171" s="59">
        <v>6</v>
      </c>
      <c r="AX171" s="61">
        <f t="shared" si="49"/>
        <v>1.5798462423996604E-2</v>
      </c>
      <c r="AY171" s="61">
        <f>SUMPRODUCT(T154:T163,$BC$34:$BC$43)</f>
        <v>0.17728158518027476</v>
      </c>
      <c r="AZ171" s="68">
        <f>IF($AA$12,EXP((AX171/AL167)*(AU171-1)-LN(AU171-AL167)-AL166*(2*AY171/AL166-AX171/AL167)*LN((AU171+2.41421536*AL167)/(AU171-0.41421536*AL167))/(AL167*2.82842713)      ),1)</f>
        <v>0.1372077645619138</v>
      </c>
    </row>
    <row r="172" spans="16:52" x14ac:dyDescent="0.25">
      <c r="P172" s="78">
        <v>7</v>
      </c>
      <c r="Q172" s="60"/>
      <c r="R172" s="60"/>
      <c r="S172" s="60">
        <f>$Z$13*$BJ$40/AZ172</f>
        <v>9.3736451499393041E-4</v>
      </c>
      <c r="T172" s="61">
        <f>S172/S176</f>
        <v>9.376098537614546E-4</v>
      </c>
      <c r="U172" s="62"/>
      <c r="V172" s="62"/>
      <c r="W172" s="60"/>
      <c r="X172" s="63"/>
      <c r="Y172" s="61"/>
      <c r="Z172" s="86">
        <f>SQRT($W$40*VLOOKUP(Z165,$P$34:$W$43,8))*(1-$Q$26)*T160*VLOOKUP(Z165,P154:T163,5)</f>
        <v>3.2167153780442948E-7</v>
      </c>
      <c r="AA172" s="60">
        <f>SQRT($W$40*VLOOKUP(AA165,$P$34:$W$43,8))*(1-$R$26)*T160*VLOOKUP(AA165,P154:T163,5)</f>
        <v>3.0446805114988638E-6</v>
      </c>
      <c r="AB172" s="60">
        <f>SQRT($W$40*VLOOKUP(AB165,$P$34:$W$43,8))*(1-$S$26)*T160*VLOOKUP(AB165,P154:T163,5)</f>
        <v>1.3687038762373495E-5</v>
      </c>
      <c r="AC172" s="60">
        <f>SQRT($W$40*VLOOKUP(AC165,$P$34:$W$43,8))*(1-$T$26)*T160*VLOOKUP(AC165,P154:T163,5)</f>
        <v>4.1204804635579995E-5</v>
      </c>
      <c r="AD172" s="60">
        <f>SQRT($W$40*VLOOKUP(AD165,$P$34:$W$43,8))*(1-$U$26)*T160*VLOOKUP(AD165,P154:T163,5)</f>
        <v>4.7830995887096308E-5</v>
      </c>
      <c r="AE172" s="60">
        <f>SQRT($W$40*VLOOKUP(AE165,$P$34:$W$43,8))*(1-$V$26)*T160*VLOOKUP(AE165,P154:T163,5)</f>
        <v>2.9015115469732032E-4</v>
      </c>
      <c r="AF172" s="60">
        <f>SQRT($W$40*VLOOKUP(AF165,$P$34:$W$43,8))*(1-$W$26)*T160*VLOOKUP(AF165,P154:T163,5)</f>
        <v>7.7613101297999509E-8</v>
      </c>
      <c r="AG172" s="60">
        <f>SQRT($W$40*VLOOKUP(AG165,$P$34:$W$43,8))*(1-$X$26)*T160*VLOOKUP(AG165,P154:T163,5)</f>
        <v>1.168565287527071E-6</v>
      </c>
      <c r="AH172" s="60">
        <f>SQRT($W$40*VLOOKUP(AH165,$P$34:$W$43,8))*(1-$Y$26)*T160*VLOOKUP(AH165,P154:T163,5)</f>
        <v>3.2464666051008537E-6</v>
      </c>
      <c r="AI172" s="87">
        <f>SQRT($W$40*VLOOKUP(AI165,$P$34:$W$43,8))*(1-$Z$26)*T160*VLOOKUP(AI165,P154:T163,5)</f>
        <v>1.8315702345092389E-6</v>
      </c>
      <c r="AJ172" s="89">
        <f>$X$40*T160</f>
        <v>2.2549362429415577E-8</v>
      </c>
      <c r="AK172" s="82"/>
      <c r="AL172" s="65"/>
      <c r="AM172" s="61"/>
      <c r="AN172" s="66" t="s">
        <v>587</v>
      </c>
      <c r="AO172" s="61">
        <f>IF(ATAN(AO171)&lt;0,ATAN(AO171)+PI(),ATAN(AO171))</f>
        <v>0.39892174356152199</v>
      </c>
      <c r="AP172" s="61"/>
      <c r="AQ172" s="50"/>
      <c r="AR172" s="65"/>
      <c r="AS172" s="65"/>
      <c r="AT172" s="65"/>
      <c r="AU172" s="65"/>
      <c r="AV172" s="81"/>
      <c r="AW172" s="59">
        <v>7</v>
      </c>
      <c r="AX172" s="61">
        <f t="shared" si="49"/>
        <v>4.2203212895286406E-3</v>
      </c>
      <c r="AY172" s="61">
        <f>SUMPRODUCT(T154:T163,$BD$34:$BD$43)</f>
        <v>3.0911659351614613E-2</v>
      </c>
      <c r="AZ172" s="68">
        <f>IF($AA$13,EXP((AX172/AL167)*(AU171-1)-LN(AU171-AL167)-AL166*(2*AY172/AL166-AX172/AL167)*LN((AU171+2.41421536*AL167)/(AU171-0.41421536*AL167))/(AL167*2.82842713)      ),1)</f>
        <v>109.58651557311074</v>
      </c>
    </row>
    <row r="173" spans="16:52" x14ac:dyDescent="0.25">
      <c r="P173" s="78">
        <v>8</v>
      </c>
      <c r="Q173" s="60"/>
      <c r="R173" s="60"/>
      <c r="S173" s="60">
        <f>$Z$14*$BJ$41/AZ173</f>
        <v>6.4641155364898928E-3</v>
      </c>
      <c r="T173" s="61">
        <f>S173/S176</f>
        <v>6.465807405675773E-3</v>
      </c>
      <c r="U173" s="62"/>
      <c r="V173" s="62"/>
      <c r="W173" s="60"/>
      <c r="X173" s="63"/>
      <c r="Y173" s="61"/>
      <c r="Z173" s="86">
        <f>SQRT($W$41*VLOOKUP(Z165,$P$34:$W$43,8))*(1-$Q$27)*T161*VLOOKUP(Z165,P154:T163,5)</f>
        <v>4.4633849630957648E-6</v>
      </c>
      <c r="AA173" s="60">
        <f>SQRT($W$41*VLOOKUP(AA165,$P$34:$W$43,8))*(1-$R$27)*T161*VLOOKUP(AA165,P154:T163,5)</f>
        <v>4.1240225268164987E-5</v>
      </c>
      <c r="AB173" s="60">
        <f>SQRT($W$41*VLOOKUP(AB165,$P$34:$W$43,8))*(1-$S$27)*T161*VLOOKUP(AB165,P154:T163,5)</f>
        <v>1.9401479916188695E-4</v>
      </c>
      <c r="AC173" s="60">
        <f>SQRT($W$41*VLOOKUP(AC165,$P$34:$W$43,8))*(1-$T$27)*T161*VLOOKUP(AC165,P154:T163,5)</f>
        <v>5.7467965120932998E-4</v>
      </c>
      <c r="AD173" s="60">
        <f>SQRT($W$41*VLOOKUP(AD165,$P$34:$W$43,8))*(1-$U$27)*T161*VLOOKUP(AD165,P154:T163,5)</f>
        <v>6.9493137005751217E-4</v>
      </c>
      <c r="AE173" s="60">
        <f>SQRT($W$41*VLOOKUP(AE165,$P$34:$W$43,8))*(1-$V$27)*T161*VLOOKUP(AE165,P154:T163,5)</f>
        <v>3.8087430616101144E-3</v>
      </c>
      <c r="AF173" s="60">
        <f>SQRT($W$41*VLOOKUP(AF165,$P$34:$W$43,8))*(1-$W$27)*T161*VLOOKUP(AF165,P154:T163,5)</f>
        <v>1.1685652875270712E-6</v>
      </c>
      <c r="AG173" s="60">
        <f>SQRT($W$41*VLOOKUP(AG165,$P$34:$W$43,8))*(1-$X$27)*T161*VLOOKUP(AG165,P154:T163,5)</f>
        <v>1.7010967676910151E-5</v>
      </c>
      <c r="AH173" s="60">
        <f>SQRT($W$41*VLOOKUP(AH165,$P$34:$W$43,8))*(1-$Y$27)*T161*VLOOKUP(AH165,P154:T163,5)</f>
        <v>5.2692055979662281E-5</v>
      </c>
      <c r="AI173" s="87">
        <f>SQRT($W$41*VLOOKUP(AI165,$P$34:$W$43,8))*(1-$Z$27)*T161*VLOOKUP(AI165,P154:T163,5)</f>
        <v>2.8017168057087015E-5</v>
      </c>
      <c r="AJ173" s="89">
        <f>$X$41*T161</f>
        <v>1.7248373629534019E-7</v>
      </c>
      <c r="AK173" s="59" t="s">
        <v>582</v>
      </c>
      <c r="AL173" s="61">
        <f>AL169*AL170/6-AL171/2-AL169^3/27</f>
        <v>1.5151228903562776E-2</v>
      </c>
      <c r="AM173" s="61"/>
      <c r="AN173" s="66" t="s">
        <v>573</v>
      </c>
      <c r="AO173" s="61">
        <f>2*SQRT(AL174)*COS(AO172/3)-AL169/3</f>
        <v>0.83269961949559623</v>
      </c>
      <c r="AP173" s="69">
        <f>AO173^3+AL169*AO173^2+AL170*AO173+AL171</f>
        <v>-6.5052130349130266E-18</v>
      </c>
      <c r="AQ173" s="50"/>
      <c r="AR173" s="65"/>
      <c r="AS173" s="65"/>
      <c r="AT173" s="65"/>
      <c r="AU173" s="65"/>
      <c r="AV173" s="81"/>
      <c r="AW173" s="59">
        <v>8</v>
      </c>
      <c r="AX173" s="61">
        <f t="shared" si="49"/>
        <v>4.6812172555771754E-3</v>
      </c>
      <c r="AY173" s="61">
        <f>SUMPRODUCT(T154:T163,$BE$34:$BE$43)</f>
        <v>6.0317301787150002E-2</v>
      </c>
      <c r="AZ173" s="68">
        <f>IF($AA$14,EXP((AX173/AL167)*(AU171-1)-LN(AU171-AL167)-AL166*(2*AY173/AL166-AX173/AL167)*LN((AU171+2.41421536*AL167)/(AU171-0.41421536*AL167))/(AL167*2.82842713)      ),1)</f>
        <v>15.275958367567533</v>
      </c>
    </row>
    <row r="174" spans="16:52" x14ac:dyDescent="0.25">
      <c r="P174" s="78">
        <v>9</v>
      </c>
      <c r="Q174" s="60"/>
      <c r="R174" s="60"/>
      <c r="S174" s="60">
        <f>$Z$15*$BJ$42/AZ174</f>
        <v>1.9022990661238467E-2</v>
      </c>
      <c r="T174" s="61">
        <f>S174/S176</f>
        <v>1.9027969596336604E-2</v>
      </c>
      <c r="U174" s="62"/>
      <c r="V174" s="62" t="s">
        <v>592</v>
      </c>
      <c r="W174" s="60"/>
      <c r="X174" s="63"/>
      <c r="Y174" s="61"/>
      <c r="Z174" s="86">
        <f>SQRT($W$42*VLOOKUP(Z165,$P$34:$W$43,8))*(1-$Q$28)*T162*VLOOKUP(Z165,P154:T163,5)</f>
        <v>1.5450656592454495E-5</v>
      </c>
      <c r="AA174" s="60">
        <f>SQRT($W$42*VLOOKUP(AA165,$P$34:$W$43,8))*(1-$R$28)*T162*VLOOKUP(AA165,P154:T163,5)</f>
        <v>1.495028288852758E-4</v>
      </c>
      <c r="AB174" s="60">
        <f>SQRT($W$42*VLOOKUP(AB165,$P$34:$W$43,8))*(1-$S$28)*T162*VLOOKUP(AB165,P154:T163,5)</f>
        <v>6.9341174921085829E-4</v>
      </c>
      <c r="AC174" s="60">
        <f>SQRT($W$42*VLOOKUP(AC165,$P$34:$W$43,8))*(1-$T$28)*T162*VLOOKUP(AC165,P154:T163,5)</f>
        <v>2.2755051300079737E-3</v>
      </c>
      <c r="AD174" s="60">
        <f>SQRT($W$42*VLOOKUP(AD165,$P$34:$W$43,8))*(1-$U$28)*T162*VLOOKUP(AD165,P154:T163,5)</f>
        <v>2.5816098993713343E-3</v>
      </c>
      <c r="AE174" s="60">
        <f>SQRT($W$42*VLOOKUP(AE165,$P$34:$W$43,8))*(1-$V$28)*T162*VLOOKUP(AE165,P154:T163,5)</f>
        <v>1.3952321866442612E-2</v>
      </c>
      <c r="AF174" s="60">
        <f>SQRT($W$42*VLOOKUP(AF165,$P$34:$W$43,8))*(1-$W$28)*T162*VLOOKUP(AF165,P154:T163,5)</f>
        <v>3.2464666051008537E-6</v>
      </c>
      <c r="AG174" s="60">
        <f>SQRT($W$42*VLOOKUP(AG165,$P$34:$W$43,8))*(1-$X$28)*T162*VLOOKUP(AG165,P154:T163,5)</f>
        <v>5.2692055979662295E-5</v>
      </c>
      <c r="AH174" s="60">
        <f>SQRT($W$42*VLOOKUP(AH165,$P$34:$W$43,8))*(1-$Y$28)*T162*VLOOKUP(AH165,P154:T163,5)</f>
        <v>2.0034135711174093E-4</v>
      </c>
      <c r="AI174" s="87">
        <f>SQRT($W$42*VLOOKUP(AI165,$P$34:$W$43,8))*(1-$Z$28)*T162*VLOOKUP(AI165,P154:T163,5)</f>
        <v>1.0176657223275946E-4</v>
      </c>
      <c r="AJ174" s="89">
        <f>$X$42*T162</f>
        <v>5.139999261209144E-7</v>
      </c>
      <c r="AK174" s="59" t="s">
        <v>558</v>
      </c>
      <c r="AL174" s="61">
        <f>AL169^2/9-AL170/3</f>
        <v>6.4660816878468516E-2</v>
      </c>
      <c r="AM174" s="61"/>
      <c r="AN174" s="66" t="s">
        <v>574</v>
      </c>
      <c r="AO174" s="61">
        <f>2*SQRT(AL174)*COS((AO172+2*PI())/3)-AL169/3</f>
        <v>1.8185529554609059E-2</v>
      </c>
      <c r="AP174" s="69">
        <f>AO174^3+AO174^2*AL169+AO174*AL170+AL171</f>
        <v>3.4694469519536142E-18</v>
      </c>
      <c r="AQ174" s="50"/>
      <c r="AR174" s="65"/>
      <c r="AS174" s="50"/>
      <c r="AT174" s="65"/>
      <c r="AU174" s="65"/>
      <c r="AV174" s="81"/>
      <c r="AW174" s="59">
        <v>9</v>
      </c>
      <c r="AX174" s="61">
        <f t="shared" si="49"/>
        <v>4.7402802327537697E-3</v>
      </c>
      <c r="AY174" s="61">
        <f>SUMPRODUCT(T154:T163,$BF$34:$BF$43)</f>
        <v>7.5771767697310019E-2</v>
      </c>
      <c r="AZ174" s="68">
        <f>IF($AA$15,EXP((AX174/AL167)*(AU171-1)-LN(AU171-AL167)-AL166*(2*AY174/AL166-AX174/AL167)*LN((AU171+2.41421536*AL167)/(AU171-0.41421536*AL167))/(AL167*2.82842713)      ),1)</f>
        <v>5.098981466936797</v>
      </c>
    </row>
    <row r="175" spans="16:52" x14ac:dyDescent="0.25">
      <c r="P175" s="78">
        <v>10</v>
      </c>
      <c r="Q175" s="60"/>
      <c r="R175" s="60"/>
      <c r="S175" s="60">
        <f>$Z$16*$BJ$43/AZ175</f>
        <v>1.0256907274971427E-2</v>
      </c>
      <c r="T175" s="61">
        <f>S175/S176</f>
        <v>1.0259591841059857E-2</v>
      </c>
      <c r="U175" s="62"/>
      <c r="V175" s="96">
        <f>ABS(S164-S176)</f>
        <v>2.1316282072803006E-14</v>
      </c>
      <c r="W175" s="60"/>
      <c r="X175" s="63"/>
      <c r="Y175" s="61"/>
      <c r="Z175" s="86">
        <f>SQRT($W$43*VLOOKUP(Z165,$P$34:$W$43,8))*(1-$Q$29)*T163*VLOOKUP(Z165,P154:T163,5)</f>
        <v>8.3839143230084583E-6</v>
      </c>
      <c r="AA175" s="60">
        <f>SQRT($W$43*VLOOKUP(AA165,$P$34:$W$43,8))*(1-$R$29)*T163*VLOOKUP(AA165,P154:T163,5)</f>
        <v>8.2105866818736839E-5</v>
      </c>
      <c r="AB175" s="60">
        <f>SQRT($W$43*VLOOKUP(AB165,$P$34:$W$43,8))*(1-$S$29)*T163*VLOOKUP(AB165,P154:T163,5)</f>
        <v>3.8613188345169169E-4</v>
      </c>
      <c r="AC175" s="60">
        <f>SQRT($W$43*VLOOKUP(AC165,$P$34:$W$43,8))*(1-$T$29)*T163*VLOOKUP(AC165,P154:T163,5)</f>
        <v>1.0493069093558125E-3</v>
      </c>
      <c r="AD175" s="60">
        <f>SQRT($W$43*VLOOKUP(AD165,$P$34:$W$43,8))*(1-$U$29)*T163*VLOOKUP(AD165,P154:T163,5)</f>
        <v>1.376621587862516E-3</v>
      </c>
      <c r="AE175" s="60">
        <f>SQRT($W$43*VLOOKUP(AE165,$P$34:$W$43,8))*(1-$V$29)*T163*VLOOKUP(AE165,P154:T163,5)</f>
        <v>7.5638242776684987E-3</v>
      </c>
      <c r="AF175" s="60">
        <f>SQRT($W$43*VLOOKUP(AF165,$P$34:$W$43,8))*(1-$W$29)*T163*VLOOKUP(AF165,P154:T163,5)</f>
        <v>1.8315702345092389E-6</v>
      </c>
      <c r="AG175" s="60">
        <f>SQRT($W$43*VLOOKUP(AG165,$P$34:$W$43,8))*(1-$X$29)*T163*VLOOKUP(AG165,P154:T163,5)</f>
        <v>2.8017168057087018E-5</v>
      </c>
      <c r="AH175" s="60">
        <f>SQRT($W$43*VLOOKUP(AH165,$P$34:$W$43,8))*(1-$Y$29)*T163*VLOOKUP(AH165,P154:T163,5)</f>
        <v>1.0176657223275947E-4</v>
      </c>
      <c r="AI175" s="87">
        <f>SQRT($W$43*VLOOKUP(AI165,$P$34:$W$43,8))*(1-$Z$29)*T163*VLOOKUP(AI165,P154:T163,5)</f>
        <v>5.1693945640136191E-5</v>
      </c>
      <c r="AJ175" s="89">
        <f>$X$43*T163</f>
        <v>3.7216535487001386E-7</v>
      </c>
      <c r="AK175" s="59" t="s">
        <v>72</v>
      </c>
      <c r="AL175" s="63">
        <f>AL173^2-AL174^3</f>
        <v>-4.0788511437082426E-5</v>
      </c>
      <c r="AM175" s="61"/>
      <c r="AN175" s="66" t="s">
        <v>575</v>
      </c>
      <c r="AO175" s="61">
        <f>2*SQRT(AL174)*COS((AO172+4*PI())/3)-AL169/3</f>
        <v>0.13497321319430605</v>
      </c>
      <c r="AP175" s="69">
        <f>AO175^3+AO175^2*AL169+AL170*AO175+AL171</f>
        <v>2.9923979960599922E-17</v>
      </c>
      <c r="AQ175" s="50"/>
      <c r="AR175" s="65"/>
      <c r="AS175" s="50"/>
      <c r="AT175" s="65"/>
      <c r="AU175" s="65"/>
      <c r="AV175" s="81"/>
      <c r="AW175" s="59">
        <v>10</v>
      </c>
      <c r="AX175" s="61">
        <f t="shared" si="49"/>
        <v>6.3655989068255427E-3</v>
      </c>
      <c r="AY175" s="61">
        <f>SUMPRODUCT(T154:T163,$BG$34:$BG$43)</f>
        <v>7.4733542398163405E-2</v>
      </c>
      <c r="AZ175" s="68">
        <f>IF($AA$16,EXP((AX175/AL167)*(AU171-1)-LN(AU171-AL167)-AL166*(2*AY175/AL166-AX175/AL167)*LN((AU171+2.41421536*AL167)/(AU171-0.41421536*AL167))/(AL167*2.82842713)      ),1)</f>
        <v>9.4990152259080656</v>
      </c>
    </row>
    <row r="176" spans="16:52" x14ac:dyDescent="0.25">
      <c r="P176" s="79"/>
      <c r="Q176" s="71"/>
      <c r="R176" s="71"/>
      <c r="S176" s="94">
        <f>SUM(S166:S175)</f>
        <v>0.99973833597573669</v>
      </c>
      <c r="T176" s="72">
        <f>SUM(T166:T175)</f>
        <v>1</v>
      </c>
      <c r="U176" s="73"/>
      <c r="V176" s="73"/>
      <c r="W176" s="73"/>
      <c r="X176" s="73"/>
      <c r="Y176" s="73"/>
      <c r="Z176" s="70"/>
      <c r="AA176" s="73"/>
      <c r="AB176" s="73"/>
      <c r="AC176" s="73"/>
      <c r="AD176" s="73"/>
      <c r="AE176" s="73"/>
      <c r="AF176" s="73"/>
      <c r="AG176" s="73"/>
      <c r="AH176" s="73"/>
      <c r="AI176" s="88">
        <f>SUM(Z166:AI175)</f>
        <v>2.2066893910562526</v>
      </c>
      <c r="AJ176" s="91">
        <f>SUM(AJ166:AJ175)</f>
        <v>8.0587242735961884E-5</v>
      </c>
      <c r="AK176" s="70"/>
      <c r="AL176" s="73"/>
      <c r="AM176" s="74"/>
      <c r="AN176" s="75"/>
      <c r="AO176" s="74"/>
      <c r="AP176" s="74"/>
      <c r="AQ176" s="76"/>
      <c r="AR176" s="73"/>
      <c r="AS176" s="76"/>
      <c r="AT176" s="73"/>
      <c r="AU176" s="73"/>
      <c r="AV176" s="80"/>
      <c r="AW176" s="70"/>
      <c r="AX176" s="73"/>
      <c r="AY176" s="73"/>
      <c r="AZ176" s="80"/>
    </row>
    <row r="177" spans="16:52" x14ac:dyDescent="0.25">
      <c r="P177" s="92">
        <f>P165+1</f>
        <v>12</v>
      </c>
      <c r="Q177" s="55"/>
      <c r="R177" s="55"/>
      <c r="S177" s="55"/>
      <c r="T177" s="55" t="s">
        <v>545</v>
      </c>
      <c r="U177" s="56"/>
      <c r="V177" s="56"/>
      <c r="W177" s="57"/>
      <c r="X177" s="57"/>
      <c r="Y177" s="57"/>
      <c r="Z177" s="54">
        <v>1</v>
      </c>
      <c r="AA177" s="55">
        <v>2</v>
      </c>
      <c r="AB177" s="55">
        <v>3</v>
      </c>
      <c r="AC177" s="55">
        <v>4</v>
      </c>
      <c r="AD177" s="55">
        <v>5</v>
      </c>
      <c r="AE177" s="55">
        <v>6</v>
      </c>
      <c r="AF177" s="55">
        <v>7</v>
      </c>
      <c r="AG177" s="55">
        <v>8</v>
      </c>
      <c r="AH177" s="55">
        <v>9</v>
      </c>
      <c r="AI177" s="58">
        <v>10</v>
      </c>
      <c r="AJ177" s="90"/>
      <c r="AK177" s="54"/>
      <c r="AL177" s="55"/>
      <c r="AM177" s="55"/>
      <c r="AN177" s="55"/>
      <c r="AO177" s="55"/>
      <c r="AP177" s="55"/>
      <c r="AQ177" s="55"/>
      <c r="AR177" s="55"/>
      <c r="AS177" s="55"/>
      <c r="AT177" s="55"/>
      <c r="AU177" s="55"/>
      <c r="AV177" s="58"/>
      <c r="AW177" s="54"/>
      <c r="AX177" s="55" t="s">
        <v>565</v>
      </c>
      <c r="AY177" s="55" t="s">
        <v>577</v>
      </c>
      <c r="AZ177" s="58" t="s">
        <v>578</v>
      </c>
    </row>
    <row r="178" spans="16:52" x14ac:dyDescent="0.25">
      <c r="P178" s="78">
        <v>1</v>
      </c>
      <c r="Q178" s="60"/>
      <c r="R178" s="60"/>
      <c r="S178" s="60">
        <f>$Z$7*$BJ$34/AZ178</f>
        <v>2.6288912289884453E-3</v>
      </c>
      <c r="T178" s="61">
        <f>S178/S188</f>
        <v>2.6295792952889478E-3</v>
      </c>
      <c r="U178" s="62"/>
      <c r="V178" s="62"/>
      <c r="W178" s="60"/>
      <c r="X178" s="63"/>
      <c r="Y178" s="61"/>
      <c r="Z178" s="86">
        <f>SQRT($W$34*VLOOKUP(Z177,$P$34:$W$43,8))*(1-$Q$20)*T166*VLOOKUP(Z177,P166:T175,5)</f>
        <v>1.4201437844567032E-6</v>
      </c>
      <c r="AA178" s="60">
        <f>SQRT($W$34*VLOOKUP(AA177,$P$34:$W$43,8))*(1-$R$20)*T166*VLOOKUP(AA177,P166:T175,5)</f>
        <v>1.3766728034025728E-5</v>
      </c>
      <c r="AB178" s="60">
        <f>SQRT($W$34*VLOOKUP(AB177,$P$34:$W$43,8))*(1-$S$20)*T166*VLOOKUP(AB177,P166:T175,5)</f>
        <v>6.3104291190550958E-5</v>
      </c>
      <c r="AC178" s="60">
        <f>SQRT($W$34*VLOOKUP(AC177,$P$34:$W$43,8))*(1-$T$20)*T166*VLOOKUP(AC177,P166:T175,5)</f>
        <v>1.8903568388742387E-4</v>
      </c>
      <c r="AD178" s="60">
        <f>SQRT($W$34*VLOOKUP(AD177,$P$34:$W$43,8))*(1-$U$20)*T166*VLOOKUP(AD177,P166:T175,5)</f>
        <v>2.2233005057781561E-4</v>
      </c>
      <c r="AE178" s="60">
        <f>SQRT($W$34*VLOOKUP(AE177,$P$34:$W$43,8))*(1-$V$20)*T166*VLOOKUP(AE177,P166:T175,5)</f>
        <v>1.2248483301770465E-3</v>
      </c>
      <c r="AF178" s="60">
        <f>SQRT($W$34*VLOOKUP(AF177,$P$34:$W$43,8))*(1-$W$20)*T166*VLOOKUP(AF177,P166:T175,5)</f>
        <v>3.2167153564865106E-7</v>
      </c>
      <c r="AG178" s="60">
        <f>SQRT($W$34*VLOOKUP(AG177,$P$34:$W$43,8))*(1-$X$20)*T166*VLOOKUP(AG177,P166:T175,5)</f>
        <v>4.4633849304732014E-6</v>
      </c>
      <c r="AH178" s="60">
        <f>SQRT($W$34*VLOOKUP(AH177,$P$34:$W$43,8))*(1-$Y$20)*T166*VLOOKUP(AH177,P166:T175,5)</f>
        <v>1.5450656431107987E-5</v>
      </c>
      <c r="AI178" s="87">
        <f>SQRT($W$34*VLOOKUP(AI177,$P$34:$W$43,8))*(1-$Z$20)*T166*VLOOKUP(AI177,P166:T175,5)</f>
        <v>8.3839142947751341E-6</v>
      </c>
      <c r="AJ178" s="89">
        <f>$X$34*T166</f>
        <v>7.0477561723081084E-8</v>
      </c>
      <c r="AK178" s="59" t="s">
        <v>69</v>
      </c>
      <c r="AL178" s="60">
        <f>$Q$44*AI188*100000/($T$3*$AE$9)^2</f>
        <v>0.15887301970615397</v>
      </c>
      <c r="AM178" s="65" t="s">
        <v>583</v>
      </c>
      <c r="AN178" s="66" t="s">
        <v>573</v>
      </c>
      <c r="AO178" s="61" t="e">
        <f>(AL185+SQRT(AL187))^(1/3)+(AL185-SQRT(AL187))^(1/3)-AL181/3</f>
        <v>#NUM!</v>
      </c>
      <c r="AP178" s="63" t="e">
        <f>AO178^3+AL181*AO178^2+AL182*AO178+AL183</f>
        <v>#NUM!</v>
      </c>
      <c r="AQ178" s="65" t="s">
        <v>573</v>
      </c>
      <c r="AR178" s="61">
        <f>IF(AL187&gt;=0,AO178,AO185)</f>
        <v>0.83269961912694801</v>
      </c>
      <c r="AS178" s="61">
        <f>IF(AR178&lt;AR179,AR179,AR178)</f>
        <v>0.83269961912694801</v>
      </c>
      <c r="AT178" s="61">
        <f>AS178</f>
        <v>0.83269961912694801</v>
      </c>
      <c r="AU178" s="67">
        <f>IF(AT178&lt;AT179,AT179,AT178)</f>
        <v>0.83269961912694801</v>
      </c>
      <c r="AV178" s="81"/>
      <c r="AW178" s="59">
        <v>1</v>
      </c>
      <c r="AX178" s="61">
        <f>AX166</f>
        <v>4.7032494163116601E-3</v>
      </c>
      <c r="AY178" s="61">
        <f>SUMPRODUCT(T166:T175,$AX$34:$AX$43)</f>
        <v>4.7725574610647067E-2</v>
      </c>
      <c r="AZ178" s="68">
        <f>IF($AA$7,EXP((AX178/AL179)*(AU183-1)-LN(AU183-AL179)-AL178*(2*AY178/AL178-AX178/AL179)*LN((AU183+2.41421536*AL179)/(AU183-0.41421536*AL179))/(AL179*2.82842713)      ),1)</f>
        <v>38.240115280400317</v>
      </c>
    </row>
    <row r="179" spans="16:52" x14ac:dyDescent="0.25">
      <c r="P179" s="78">
        <v>2</v>
      </c>
      <c r="Q179" s="60"/>
      <c r="R179" s="60"/>
      <c r="S179" s="60">
        <f>$Z$8*$BJ$35/AZ179</f>
        <v>1.467066885294193E-2</v>
      </c>
      <c r="T179" s="61">
        <f>S179/S188</f>
        <v>1.4674508643927662E-2</v>
      </c>
      <c r="U179" s="62"/>
      <c r="V179" s="62"/>
      <c r="W179" s="60"/>
      <c r="X179" s="63"/>
      <c r="Y179" s="61"/>
      <c r="Z179" s="86">
        <f>SQRT($W$35*VLOOKUP(Z177,$P$34:$W$43,8))*(1-$Q$21)*T167*VLOOKUP(Z177,P166:T175,5)</f>
        <v>1.3766728034025727E-5</v>
      </c>
      <c r="AA179" s="60">
        <f>SQRT($W$35*VLOOKUP(AA177,$P$34:$W$43,8))*(1-$R$21)*T167*VLOOKUP(AA177,P166:T175,5)</f>
        <v>1.3276198826047027E-4</v>
      </c>
      <c r="AB179" s="60">
        <f>SQRT($W$35*VLOOKUP(AB177,$P$34:$W$43,8))*(1-$S$21)*T167*VLOOKUP(AB177,P166:T175,5)</f>
        <v>6.181227190952171E-4</v>
      </c>
      <c r="AC179" s="60">
        <f>SQRT($W$35*VLOOKUP(AC177,$P$34:$W$43,8))*(1-$T$21)*T167*VLOOKUP(AC177,P166:T175,5)</f>
        <v>1.6745488076019461E-3</v>
      </c>
      <c r="AD179" s="60">
        <f>SQRT($W$35*VLOOKUP(AD177,$P$34:$W$43,8))*(1-$U$21)*T167*VLOOKUP(AD177,P166:T175,5)</f>
        <v>2.2209136602563467E-3</v>
      </c>
      <c r="AE179" s="60">
        <f>SQRT($W$35*VLOOKUP(AE177,$P$34:$W$43,8))*(1-$V$21)*T167*VLOOKUP(AE177,P166:T175,5)</f>
        <v>1.2027010459874843E-2</v>
      </c>
      <c r="AF179" s="60">
        <f>SQRT($W$35*VLOOKUP(AF177,$P$34:$W$43,8))*(1-$W$21)*T167*VLOOKUP(AF177,P166:T175,5)</f>
        <v>3.0446805082628706E-6</v>
      </c>
      <c r="AG179" s="60">
        <f>SQRT($W$35*VLOOKUP(AG177,$P$34:$W$43,8))*(1-$X$21)*T167*VLOOKUP(AG177,P166:T175,5)</f>
        <v>4.1240225199295306E-5</v>
      </c>
      <c r="AH179" s="60">
        <f>SQRT($W$35*VLOOKUP(AH177,$P$34:$W$43,8))*(1-$Y$21)*T167*VLOOKUP(AH177,P166:T175,5)</f>
        <v>1.4950282816710445E-4</v>
      </c>
      <c r="AI179" s="87">
        <f>SQRT($W$35*VLOOKUP(AI177,$P$34:$W$43,8))*(1-$Z$21)*T167*VLOOKUP(AI177,P166:T175,5)</f>
        <v>8.2105867005232637E-5</v>
      </c>
      <c r="AJ179" s="89">
        <f>$X$35*T167</f>
        <v>5.9358527375487435E-7</v>
      </c>
      <c r="AK179" s="59" t="s">
        <v>65</v>
      </c>
      <c r="AL179" s="60">
        <f>AJ188*$Q$44*100000/($T$3*$AE$9)</f>
        <v>1.4141637767312193E-2</v>
      </c>
      <c r="AM179" s="61"/>
      <c r="AN179" s="66" t="s">
        <v>574</v>
      </c>
      <c r="AO179" s="66" t="e">
        <f>1/0</f>
        <v>#DIV/0!</v>
      </c>
      <c r="AP179" s="61"/>
      <c r="AQ179" s="65" t="s">
        <v>574</v>
      </c>
      <c r="AR179" s="66">
        <f>IF(AL187&gt;=0,0,AO186)</f>
        <v>1.8185529563837677E-2</v>
      </c>
      <c r="AS179" s="61">
        <f>IF(AR178&lt;AR179,AR178,AR179)</f>
        <v>1.8185529563837677E-2</v>
      </c>
      <c r="AT179" s="61">
        <f>IF(AS179&lt;AS180,AS180,AS179)</f>
        <v>0.13497321354190231</v>
      </c>
      <c r="AU179" s="67">
        <f>IF(AT178&lt;AT179,AT178,AT179)</f>
        <v>0.13497321354190231</v>
      </c>
      <c r="AV179" s="81"/>
      <c r="AW179" s="59">
        <v>2</v>
      </c>
      <c r="AX179" s="61">
        <f t="shared" ref="AX179:AX187" si="50">AX167</f>
        <v>7.0982772982749135E-3</v>
      </c>
      <c r="AY179" s="61">
        <f>SUMPRODUCT(T166:T175,$AY$34:$AY$43)</f>
        <v>8.3223982881208622E-2</v>
      </c>
      <c r="AZ179" s="68">
        <f>IF($AA$8,EXP((AX179/AL179)*(AU183-1)-LN(AU183-AL179)-AL178*(2*AY179/AL178-AX179/AL179)*LN((AU183+2.41421536*AL179)/(AU183-0.41421536*AL179))/(AL179*2.82842713)      ),1)</f>
        <v>6.5803436180083645</v>
      </c>
    </row>
    <row r="180" spans="16:52" x14ac:dyDescent="0.25">
      <c r="P180" s="78">
        <v>3</v>
      </c>
      <c r="Q180" s="60"/>
      <c r="R180" s="60"/>
      <c r="S180" s="60">
        <f>$Z$9*$BJ$36/AZ180</f>
        <v>4.9911005295180499E-2</v>
      </c>
      <c r="T180" s="61">
        <f>S180/S188</f>
        <v>4.9924068627884843E-2</v>
      </c>
      <c r="U180" s="62"/>
      <c r="V180" s="62"/>
      <c r="W180" s="60"/>
      <c r="X180" s="63"/>
      <c r="Y180" s="61"/>
      <c r="Z180" s="86">
        <f>SQRT($W$36*VLOOKUP(Z177,$P$34:$W$43,8))*(1-$Q$22)*T168*VLOOKUP(Z177,P166:T175,5)</f>
        <v>6.3104291190550958E-5</v>
      </c>
      <c r="AA180" s="60">
        <f>SQRT($W$36*VLOOKUP(AA177,$P$34:$W$43,8))*(1-$R$22)*T168*VLOOKUP(AA177,P166:T175,5)</f>
        <v>6.18122719095217E-4</v>
      </c>
      <c r="AB180" s="60">
        <f>SQRT($W$36*VLOOKUP(AB177,$P$34:$W$43,8))*(1-$S$22)*T168*VLOOKUP(AB177,P166:T175,5)</f>
        <v>2.884241614497734E-3</v>
      </c>
      <c r="AC180" s="60">
        <f>SQRT($W$36*VLOOKUP(AC177,$P$34:$W$43,8))*(1-$T$22)*T168*VLOOKUP(AC177,P166:T175,5)</f>
        <v>8.6054341073616564E-3</v>
      </c>
      <c r="AD180" s="60">
        <f>SQRT($W$36*VLOOKUP(AD177,$P$34:$W$43,8))*(1-$U$22)*T168*VLOOKUP(AD177,P166:T175,5)</f>
        <v>1.036298587404761E-2</v>
      </c>
      <c r="AE180" s="60">
        <f>SQRT($W$36*VLOOKUP(AE177,$P$34:$W$43,8))*(1-$V$22)*T168*VLOOKUP(AE177,P166:T175,5)</f>
        <v>5.4990052557154855E-2</v>
      </c>
      <c r="AF180" s="60">
        <f>SQRT($W$36*VLOOKUP(AF177,$P$34:$W$43,8))*(1-$W$22)*T168*VLOOKUP(AF177,P166:T175,5)</f>
        <v>1.3687038631493168E-5</v>
      </c>
      <c r="AG180" s="60">
        <f>SQRT($W$36*VLOOKUP(AG177,$P$34:$W$43,8))*(1-$X$22)*T168*VLOOKUP(AG177,P166:T175,5)</f>
        <v>1.9401479718885654E-4</v>
      </c>
      <c r="AH180" s="60">
        <f>SQRT($W$36*VLOOKUP(AH177,$P$34:$W$43,8))*(1-$Y$22)*T168*VLOOKUP(AH177,P166:T175,5)</f>
        <v>6.9341173998622779E-4</v>
      </c>
      <c r="AI180" s="87">
        <f>SQRT($W$36*VLOOKUP(AI177,$P$34:$W$43,8))*(1-$Z$22)*T168*VLOOKUP(AI177,P166:T175,5)</f>
        <v>3.8613188104681835E-4</v>
      </c>
      <c r="AJ180" s="89">
        <f>$X$36*T168</f>
        <v>2.8129396272699495E-6</v>
      </c>
      <c r="AK180" s="82"/>
      <c r="AL180" s="65"/>
      <c r="AM180" s="61"/>
      <c r="AN180" s="66" t="s">
        <v>575</v>
      </c>
      <c r="AO180" s="66" t="e">
        <f>1/0</f>
        <v>#DIV/0!</v>
      </c>
      <c r="AP180" s="61"/>
      <c r="AQ180" s="65" t="s">
        <v>575</v>
      </c>
      <c r="AR180" s="66">
        <f>IF(AL187&gt;=0,0,AO187)</f>
        <v>0.13497321354190231</v>
      </c>
      <c r="AS180" s="61">
        <f>AR180</f>
        <v>0.13497321354190231</v>
      </c>
      <c r="AT180" s="61">
        <f>IF(AS179&lt;AS180,AS179,AS180)</f>
        <v>1.8185529563837677E-2</v>
      </c>
      <c r="AU180" s="67">
        <f>AT180</f>
        <v>1.8185529563837677E-2</v>
      </c>
      <c r="AV180" s="81"/>
      <c r="AW180" s="59">
        <v>3</v>
      </c>
      <c r="AX180" s="61">
        <f t="shared" si="50"/>
        <v>9.8874397632026413E-3</v>
      </c>
      <c r="AY180" s="61">
        <f>SUMPRODUCT(T166:T175,$AZ$34:$AZ$43)</f>
        <v>0.11365455262453975</v>
      </c>
      <c r="AZ180" s="68">
        <f>IF($AA$9,EXP((AX180/AL179)*(AU183-1)-LN(AU183-AL179)-AL178*(2*AY180/AL178-AX180/AL179)*LN((AU183+2.41421536*AL179)/(AU183-0.41421536*AL179))/(AL179*2.82842713)      ),1)</f>
        <v>1.8650458948562387</v>
      </c>
    </row>
    <row r="181" spans="16:52" x14ac:dyDescent="0.25">
      <c r="P181" s="78">
        <v>4</v>
      </c>
      <c r="Q181" s="60"/>
      <c r="R181" s="60"/>
      <c r="S181" s="60">
        <f>$Z$10*$BJ$37/AZ181</f>
        <v>0.11781627610933651</v>
      </c>
      <c r="T181" s="61">
        <f>S181/S188</f>
        <v>0.11784711245902935</v>
      </c>
      <c r="U181" s="62"/>
      <c r="V181" s="62"/>
      <c r="W181" s="60"/>
      <c r="X181" s="63"/>
      <c r="Y181" s="61"/>
      <c r="Z181" s="86">
        <f>SQRT($W$37*VLOOKUP(Z177,$P$34:$W$43,8))*(1-$Q$23)*T169*VLOOKUP(Z177,P166:T175,5)</f>
        <v>1.8903568388742385E-4</v>
      </c>
      <c r="AA181" s="60">
        <f>SQRT($W$37*VLOOKUP(AA177,$P$34:$W$43,8))*(1-$R$23)*T169*VLOOKUP(AA177,P166:T175,5)</f>
        <v>1.6745488076019464E-3</v>
      </c>
      <c r="AB181" s="60">
        <f>SQRT($W$37*VLOOKUP(AB177,$P$34:$W$43,8))*(1-$S$23)*T169*VLOOKUP(AB177,P166:T175,5)</f>
        <v>8.6054341073616564E-3</v>
      </c>
      <c r="AC181" s="60">
        <f>SQRT($W$37*VLOOKUP(AC177,$P$34:$W$43,8))*(1-$T$23)*T169*VLOOKUP(AC177,P166:T175,5)</f>
        <v>2.5845504375587677E-2</v>
      </c>
      <c r="AD181" s="60">
        <f>SQRT($W$37*VLOOKUP(AD177,$P$34:$W$43,8))*(1-$U$23)*T169*VLOOKUP(AD177,P166:T175,5)</f>
        <v>3.079363245200294E-2</v>
      </c>
      <c r="AE181" s="60">
        <f>SQRT($W$37*VLOOKUP(AE177,$P$34:$W$43,8))*(1-$V$23)*T169*VLOOKUP(AE177,P166:T175,5)</f>
        <v>0.15661201765157082</v>
      </c>
      <c r="AF181" s="60">
        <f>SQRT($W$37*VLOOKUP(AF177,$P$34:$W$43,8))*(1-$W$23)*T169*VLOOKUP(AF177,P166:T175,5)</f>
        <v>4.1204803847792062E-5</v>
      </c>
      <c r="AG181" s="60">
        <f>SQRT($W$37*VLOOKUP(AG177,$P$34:$W$43,8))*(1-$X$23)*T169*VLOOKUP(AG177,P166:T175,5)</f>
        <v>5.746796398732189E-4</v>
      </c>
      <c r="AH181" s="60">
        <f>SQRT($W$37*VLOOKUP(AH177,$P$34:$W$43,8))*(1-$Y$23)*T169*VLOOKUP(AH177,P166:T175,5)</f>
        <v>2.2755050779905352E-3</v>
      </c>
      <c r="AI181" s="87">
        <f>SQRT($W$37*VLOOKUP(AI177,$P$34:$W$43,8))*(1-$Z$23)*T169*VLOOKUP(AI177,P166:T175,5)</f>
        <v>1.0493068927929275E-3</v>
      </c>
      <c r="AJ181" s="89">
        <f>$X$37*T169</f>
        <v>8.530578631808073E-6</v>
      </c>
      <c r="AK181" s="59" t="s">
        <v>570</v>
      </c>
      <c r="AL181" s="60">
        <f>AL179-1</f>
        <v>-0.98585836223268786</v>
      </c>
      <c r="AM181" s="61"/>
      <c r="AN181" s="66"/>
      <c r="AO181" s="61"/>
      <c r="AP181" s="61"/>
      <c r="AQ181" s="50"/>
      <c r="AR181" s="65"/>
      <c r="AS181" s="65"/>
      <c r="AT181" s="65"/>
      <c r="AU181" s="65"/>
      <c r="AV181" s="81"/>
      <c r="AW181" s="59">
        <v>4</v>
      </c>
      <c r="AX181" s="61">
        <f t="shared" si="50"/>
        <v>1.2702609722620996E-2</v>
      </c>
      <c r="AY181" s="61">
        <f>SUMPRODUCT(T166:T175,$BA$34:$BA$43)</f>
        <v>0.13908438851677532</v>
      </c>
      <c r="AZ181" s="68">
        <f>IF($AA$10,EXP((AX181/AL179)*(AU183-1)-LN(AU183-AL179)-AL178*(2*AY181/AL178-AX181/AL179)*LN((AU183+2.41421536*AL179)/(AU183-0.41421536*AL179))/(AL179*2.82842713)      ),1)</f>
        <v>0.76545492706773166</v>
      </c>
    </row>
    <row r="182" spans="16:52" x14ac:dyDescent="0.25">
      <c r="P182" s="78">
        <v>5</v>
      </c>
      <c r="Q182" s="60"/>
      <c r="R182" s="60"/>
      <c r="S182" s="60">
        <f>$Z$11*$BJ$38/AZ182</f>
        <v>0.14521847420245268</v>
      </c>
      <c r="T182" s="61">
        <f>S182/S188</f>
        <v>0.14525648259823842</v>
      </c>
      <c r="U182" s="62"/>
      <c r="V182" s="62"/>
      <c r="W182" s="60"/>
      <c r="X182" s="63"/>
      <c r="Y182" s="61"/>
      <c r="Z182" s="86">
        <f>SQRT($W$38*VLOOKUP(Z177,$P$34:$W$43,8))*(1-$Q$24)*T170*VLOOKUP(Z177,P166:T175,5)</f>
        <v>2.2233005057781561E-4</v>
      </c>
      <c r="AA182" s="60">
        <f>SQRT($W$38*VLOOKUP(AA177,$P$34:$W$43,8))*(1-$R$24)*T170*VLOOKUP(AA177,P166:T175,5)</f>
        <v>2.2209136602563467E-3</v>
      </c>
      <c r="AB182" s="60">
        <f>SQRT($W$38*VLOOKUP(AB177,$P$34:$W$43,8))*(1-$S$24)*T170*VLOOKUP(AB177,P166:T175,5)</f>
        <v>1.0362985874047609E-2</v>
      </c>
      <c r="AC182" s="60">
        <f>SQRT($W$38*VLOOKUP(AC177,$P$34:$W$43,8))*(1-$T$24)*T170*VLOOKUP(AC177,P166:T175,5)</f>
        <v>3.079363245200294E-2</v>
      </c>
      <c r="AD182" s="60">
        <f>SQRT($W$38*VLOOKUP(AD177,$P$34:$W$43,8))*(1-$U$24)*T170*VLOOKUP(AD177,P166:T175,5)</f>
        <v>3.665974718452935E-2</v>
      </c>
      <c r="AE182" s="60">
        <f>SQRT($W$38*VLOOKUP(AE177,$P$34:$W$43,8))*(1-$V$24)*T170*VLOOKUP(AE177,P166:T175,5)</f>
        <v>0.20142636939413835</v>
      </c>
      <c r="AF182" s="60">
        <f>SQRT($W$38*VLOOKUP(AF177,$P$34:$W$43,8))*(1-$W$24)*T170*VLOOKUP(AF177,P166:T175,5)</f>
        <v>4.7830995552664756E-5</v>
      </c>
      <c r="AG182" s="60">
        <f>SQRT($W$38*VLOOKUP(AG177,$P$34:$W$43,8))*(1-$X$24)*T170*VLOOKUP(AG177,P166:T175,5)</f>
        <v>6.9493136477667943E-4</v>
      </c>
      <c r="AH182" s="60">
        <f>SQRT($W$38*VLOOKUP(AH177,$P$34:$W$43,8))*(1-$Y$24)*T170*VLOOKUP(AH177,P166:T175,5)</f>
        <v>2.5816098716633339E-3</v>
      </c>
      <c r="AI182" s="87">
        <f>SQRT($W$38*VLOOKUP(AI177,$P$34:$W$43,8))*(1-$Z$24)*T170*VLOOKUP(AI177,P166:T175,5)</f>
        <v>1.3766215828272461E-3</v>
      </c>
      <c r="AJ182" s="89">
        <f>$X$38*T170</f>
        <v>1.0512286125579706E-5</v>
      </c>
      <c r="AK182" s="59" t="s">
        <v>571</v>
      </c>
      <c r="AL182" s="60">
        <f>AL178-3*AL179*AL179-2*AL179</f>
        <v>0.12998978641530395</v>
      </c>
      <c r="AM182" s="61" t="s">
        <v>584</v>
      </c>
      <c r="AN182" s="66" t="s">
        <v>585</v>
      </c>
      <c r="AO182" s="61">
        <f>AL185^2/AL186^3</f>
        <v>0.8491260368592598</v>
      </c>
      <c r="AP182" s="61"/>
      <c r="AQ182" s="50"/>
      <c r="AR182" s="65"/>
      <c r="AS182" s="65"/>
      <c r="AT182" s="65"/>
      <c r="AU182" s="65"/>
      <c r="AV182" s="81"/>
      <c r="AW182" s="59">
        <v>5</v>
      </c>
      <c r="AX182" s="61">
        <f t="shared" si="50"/>
        <v>1.2699746755942376E-2</v>
      </c>
      <c r="AY182" s="61">
        <f>SUMPRODUCT(T166:T175,$BB$34:$BB$43)</f>
        <v>0.14194714988055823</v>
      </c>
      <c r="AZ182" s="68">
        <f>IF($AA$11,EXP((AX182/AL179)*(AU183-1)-LN(AU183-AL179)-AL178*(2*AY182/AL178-AX182/AL179)*LN((AU183+2.41421536*AL179)/(AU183-0.41421536*AL179))/(AL179*2.82842713)      ),1)</f>
        <v>0.62177166296948339</v>
      </c>
    </row>
    <row r="183" spans="16:52" x14ac:dyDescent="0.25">
      <c r="P183" s="78">
        <v>6</v>
      </c>
      <c r="Q183" s="60"/>
      <c r="R183" s="60"/>
      <c r="S183" s="60">
        <f>$Z$12*$BJ$39/AZ183</f>
        <v>0.63281164232318055</v>
      </c>
      <c r="T183" s="61">
        <f>S183/S188</f>
        <v>0.63297726970283275</v>
      </c>
      <c r="U183" s="62"/>
      <c r="V183" s="62"/>
      <c r="W183" s="60"/>
      <c r="X183" s="63"/>
      <c r="Y183" s="61"/>
      <c r="Z183" s="86">
        <f>SQRT($W$39*VLOOKUP(Z177,$P$34:$W$43,8))*(1-$Q$25)*T171*VLOOKUP(Z177,P166:T175,5)</f>
        <v>1.2248483301770465E-3</v>
      </c>
      <c r="AA183" s="60">
        <f>SQRT($W$39*VLOOKUP(AA177,$P$34:$W$43,8))*(1-$R$25)*T171*VLOOKUP(AA177,P166:T175,5)</f>
        <v>1.2027010459874843E-2</v>
      </c>
      <c r="AB183" s="60">
        <f>SQRT($W$39*VLOOKUP(AB177,$P$34:$W$43,8))*(1-$S$25)*T171*VLOOKUP(AB177,P166:T175,5)</f>
        <v>5.4990052557154862E-2</v>
      </c>
      <c r="AC183" s="60">
        <f>SQRT($W$39*VLOOKUP(AC177,$P$34:$W$43,8))*(1-$T$25)*T171*VLOOKUP(AC177,P166:T175,5)</f>
        <v>0.15661201765157082</v>
      </c>
      <c r="AD183" s="60">
        <f>SQRT($W$39*VLOOKUP(AD177,$P$34:$W$43,8))*(1-$U$25)*T171*VLOOKUP(AD177,P166:T175,5)</f>
        <v>0.20142636939413833</v>
      </c>
      <c r="AE183" s="60">
        <f>SQRT($W$39*VLOOKUP(AE177,$P$34:$W$43,8))*(1-$V$25)*T171*VLOOKUP(AE177,P166:T175,5)</f>
        <v>1.1067338266976856</v>
      </c>
      <c r="AF183" s="60">
        <f>SQRT($W$39*VLOOKUP(AF177,$P$34:$W$43,8))*(1-$W$25)*T171*VLOOKUP(AF177,P166:T175,5)</f>
        <v>2.9015115549930169E-4</v>
      </c>
      <c r="AG183" s="60">
        <f>SQRT($W$39*VLOOKUP(AG177,$P$34:$W$43,8))*(1-$X$25)*T171*VLOOKUP(AG177,P166:T175,5)</f>
        <v>3.8087430698251295E-3</v>
      </c>
      <c r="AH183" s="60">
        <f>SQRT($W$39*VLOOKUP(AH177,$P$34:$W$43,8))*(1-$Y$25)*T171*VLOOKUP(AH177,P166:T175,5)</f>
        <v>1.3952321852812821E-2</v>
      </c>
      <c r="AI183" s="87">
        <f>SQRT($W$39*VLOOKUP(AI177,$P$34:$W$43,8))*(1-$Z$25)*T171*VLOOKUP(AI177,P166:T175,5)</f>
        <v>7.5638243237946181E-3</v>
      </c>
      <c r="AJ183" s="89">
        <f>$X$39*T171</f>
        <v>5.6986177206692591E-5</v>
      </c>
      <c r="AK183" s="59" t="s">
        <v>572</v>
      </c>
      <c r="AL183" s="60">
        <f>-1*AL178*AL179+AL179^2+AL179^3</f>
        <v>-2.0439106485202001E-3</v>
      </c>
      <c r="AM183" s="61"/>
      <c r="AN183" s="66" t="s">
        <v>586</v>
      </c>
      <c r="AO183" s="61">
        <f>SQRT(1-AO182)/SQRT(AO182)*AL185/ABS(AL185)</f>
        <v>0.42152279988161323</v>
      </c>
      <c r="AP183" s="61"/>
      <c r="AQ183" s="50"/>
      <c r="AR183" s="65"/>
      <c r="AS183" s="65"/>
      <c r="AT183" s="65" t="s">
        <v>579</v>
      </c>
      <c r="AU183" s="61">
        <f>IF(AL187&gt;=0,AU178,AU180)</f>
        <v>1.8185529563837677E-2</v>
      </c>
      <c r="AV183" s="81"/>
      <c r="AW183" s="59">
        <v>6</v>
      </c>
      <c r="AX183" s="61">
        <f t="shared" si="50"/>
        <v>1.5798462423996604E-2</v>
      </c>
      <c r="AY183" s="61">
        <f>SUMPRODUCT(T166:T175,$BC$34:$BC$43)</f>
        <v>0.1772815853450686</v>
      </c>
      <c r="AZ183" s="68">
        <f>IF($AA$12,EXP((AX183/AL179)*(AU183-1)-LN(AU183-AL179)-AL178*(2*AY183/AL178-AX183/AL179)*LN((AU183+2.41421536*AL179)/(AU183-0.41421536*AL179))/(AL179*2.82842713)      ),1)</f>
        <v>0.13720776442776569</v>
      </c>
    </row>
    <row r="184" spans="16:52" x14ac:dyDescent="0.25">
      <c r="P184" s="78">
        <v>7</v>
      </c>
      <c r="Q184" s="60"/>
      <c r="R184" s="60"/>
      <c r="S184" s="60">
        <f>$Z$13*$BJ$40/AZ184</f>
        <v>9.3736451458427319E-4</v>
      </c>
      <c r="T184" s="61">
        <f>S184/S188</f>
        <v>9.3760985335168212E-4</v>
      </c>
      <c r="U184" s="62"/>
      <c r="V184" s="62"/>
      <c r="W184" s="60"/>
      <c r="X184" s="63"/>
      <c r="Y184" s="61"/>
      <c r="Z184" s="86">
        <f>SQRT($W$40*VLOOKUP(Z177,$P$34:$W$43,8))*(1-$Q$26)*T172*VLOOKUP(Z177,P166:T175,5)</f>
        <v>3.2167153564865106E-7</v>
      </c>
      <c r="AA184" s="60">
        <f>SQRT($W$40*VLOOKUP(AA177,$P$34:$W$43,8))*(1-$R$26)*T172*VLOOKUP(AA177,P166:T175,5)</f>
        <v>3.044680508262871E-6</v>
      </c>
      <c r="AB184" s="60">
        <f>SQRT($W$40*VLOOKUP(AB177,$P$34:$W$43,8))*(1-$S$26)*T172*VLOOKUP(AB177,P166:T175,5)</f>
        <v>1.3687038631493168E-5</v>
      </c>
      <c r="AC184" s="60">
        <f>SQRT($W$40*VLOOKUP(AC177,$P$34:$W$43,8))*(1-$T$26)*T172*VLOOKUP(AC177,P166:T175,5)</f>
        <v>4.1204803847792055E-5</v>
      </c>
      <c r="AD184" s="60">
        <f>SQRT($W$40*VLOOKUP(AD177,$P$34:$W$43,8))*(1-$U$26)*T172*VLOOKUP(AD177,P166:T175,5)</f>
        <v>4.7830995552664749E-5</v>
      </c>
      <c r="AE184" s="60">
        <f>SQRT($W$40*VLOOKUP(AE177,$P$34:$W$43,8))*(1-$V$26)*T172*VLOOKUP(AE177,P166:T175,5)</f>
        <v>2.9015115549930169E-4</v>
      </c>
      <c r="AF184" s="60">
        <f>SQRT($W$40*VLOOKUP(AF177,$P$34:$W$43,8))*(1-$W$26)*T172*VLOOKUP(AF177,P166:T175,5)</f>
        <v>7.7613100951121385E-8</v>
      </c>
      <c r="AG184" s="60">
        <f>SQRT($W$40*VLOOKUP(AG177,$P$34:$W$43,8))*(1-$X$26)*T172*VLOOKUP(AG177,P166:T175,5)</f>
        <v>1.1685652815949043E-6</v>
      </c>
      <c r="AH184" s="60">
        <f>SQRT($W$40*VLOOKUP(AH177,$P$34:$W$43,8))*(1-$Y$26)*T172*VLOOKUP(AH177,P166:T175,5)</f>
        <v>3.2464665784466484E-6</v>
      </c>
      <c r="AI184" s="87">
        <f>SQRT($W$40*VLOOKUP(AI177,$P$34:$W$43,8))*(1-$Z$26)*T172*VLOOKUP(AI177,P166:T175,5)</f>
        <v>1.831570232430255E-6</v>
      </c>
      <c r="AJ184" s="89">
        <f>$X$40*T172</f>
        <v>2.2549362379025372E-8</v>
      </c>
      <c r="AK184" s="82"/>
      <c r="AL184" s="65"/>
      <c r="AM184" s="61"/>
      <c r="AN184" s="66" t="s">
        <v>587</v>
      </c>
      <c r="AO184" s="61">
        <f>IF(ATAN(AO183)&lt;0,ATAN(AO183)+PI(),ATAN(AO183))</f>
        <v>0.3989217449889691</v>
      </c>
      <c r="AP184" s="61"/>
      <c r="AQ184" s="50"/>
      <c r="AR184" s="65"/>
      <c r="AS184" s="65"/>
      <c r="AT184" s="65"/>
      <c r="AU184" s="65"/>
      <c r="AV184" s="81"/>
      <c r="AW184" s="59">
        <v>7</v>
      </c>
      <c r="AX184" s="61">
        <f t="shared" si="50"/>
        <v>4.2203212895286406E-3</v>
      </c>
      <c r="AY184" s="61">
        <f>SUMPRODUCT(T166:T175,$BD$34:$BD$43)</f>
        <v>3.0911659382949271E-2</v>
      </c>
      <c r="AZ184" s="68">
        <f>IF($AA$13,EXP((AX184/AL179)*(AU183-1)-LN(AU183-AL179)-AL178*(2*AY184/AL178-AX184/AL179)*LN((AU183+2.41421536*AL179)/(AU183-0.41421536*AL179))/(AL179*2.82842713)      ),1)</f>
        <v>109.58651562100344</v>
      </c>
    </row>
    <row r="185" spans="16:52" x14ac:dyDescent="0.25">
      <c r="P185" s="78">
        <v>8</v>
      </c>
      <c r="Q185" s="60"/>
      <c r="R185" s="60"/>
      <c r="S185" s="60">
        <f>$Z$14*$BJ$41/AZ185</f>
        <v>6.4641155328971642E-3</v>
      </c>
      <c r="T185" s="61">
        <f>S185/S188</f>
        <v>6.4658074020820496E-3</v>
      </c>
      <c r="U185" s="62"/>
      <c r="V185" s="62"/>
      <c r="W185" s="60"/>
      <c r="X185" s="63"/>
      <c r="Y185" s="61"/>
      <c r="Z185" s="86">
        <f>SQRT($W$41*VLOOKUP(Z177,$P$34:$W$43,8))*(1-$Q$27)*T173*VLOOKUP(Z177,P166:T175,5)</f>
        <v>4.4633849304732014E-6</v>
      </c>
      <c r="AA185" s="60">
        <f>SQRT($W$41*VLOOKUP(AA177,$P$34:$W$43,8))*(1-$R$27)*T173*VLOOKUP(AA177,P166:T175,5)</f>
        <v>4.1240225199295306E-5</v>
      </c>
      <c r="AB185" s="60">
        <f>SQRT($W$41*VLOOKUP(AB177,$P$34:$W$43,8))*(1-$S$27)*T173*VLOOKUP(AB177,P166:T175,5)</f>
        <v>1.9401479718885654E-4</v>
      </c>
      <c r="AC185" s="60">
        <f>SQRT($W$41*VLOOKUP(AC177,$P$34:$W$43,8))*(1-$T$27)*T173*VLOOKUP(AC177,P166:T175,5)</f>
        <v>5.746796398732189E-4</v>
      </c>
      <c r="AD185" s="60">
        <f>SQRT($W$41*VLOOKUP(AD177,$P$34:$W$43,8))*(1-$U$27)*T173*VLOOKUP(AD177,P166:T175,5)</f>
        <v>6.9493136477667954E-4</v>
      </c>
      <c r="AE185" s="60">
        <f>SQRT($W$41*VLOOKUP(AE177,$P$34:$W$43,8))*(1-$V$27)*T173*VLOOKUP(AE177,P166:T175,5)</f>
        <v>3.8087430698251295E-3</v>
      </c>
      <c r="AF185" s="60">
        <f>SQRT($W$41*VLOOKUP(AF177,$P$34:$W$43,8))*(1-$W$27)*T173*VLOOKUP(AF177,P166:T175,5)</f>
        <v>1.1685652815949043E-6</v>
      </c>
      <c r="AG185" s="60">
        <f>SQRT($W$41*VLOOKUP(AG177,$P$34:$W$43,8))*(1-$X$27)*T173*VLOOKUP(AG177,P166:T175,5)</f>
        <v>1.7010967580226923E-5</v>
      </c>
      <c r="AH185" s="60">
        <f>SQRT($W$41*VLOOKUP(AH177,$P$34:$W$43,8))*(1-$Y$27)*T173*VLOOKUP(AH177,P166:T175,5)</f>
        <v>5.2692055515058048E-5</v>
      </c>
      <c r="AI185" s="87">
        <f>SQRT($W$41*VLOOKUP(AI177,$P$34:$W$43,8))*(1-$Z$27)*T173*VLOOKUP(AI177,P166:T175,5)</f>
        <v>2.8017168008275179E-5</v>
      </c>
      <c r="AJ185" s="89">
        <f>$X$41*T173</f>
        <v>1.7248373580517747E-7</v>
      </c>
      <c r="AK185" s="59" t="s">
        <v>582</v>
      </c>
      <c r="AL185" s="61">
        <f>AL181*AL182/6-AL183/2-AL181^3/27</f>
        <v>1.5151228864453054E-2</v>
      </c>
      <c r="AM185" s="61"/>
      <c r="AN185" s="66" t="s">
        <v>573</v>
      </c>
      <c r="AO185" s="61">
        <f>2*SQRT(AL186)*COS(AO184/3)-AL181/3</f>
        <v>0.83269961912694801</v>
      </c>
      <c r="AP185" s="69">
        <f>AO185^3+AL181*AO185^2+AL182*AO185+AL183</f>
        <v>-1.1926223897340549E-16</v>
      </c>
      <c r="AQ185" s="50"/>
      <c r="AR185" s="65"/>
      <c r="AS185" s="65"/>
      <c r="AT185" s="65"/>
      <c r="AU185" s="65"/>
      <c r="AV185" s="81"/>
      <c r="AW185" s="59">
        <v>8</v>
      </c>
      <c r="AX185" s="61">
        <f t="shared" si="50"/>
        <v>4.6812172555771754E-3</v>
      </c>
      <c r="AY185" s="61">
        <f>SUMPRODUCT(T166:T175,$BE$34:$BE$43)</f>
        <v>6.0317301835045509E-2</v>
      </c>
      <c r="AZ185" s="68">
        <f>IF($AA$14,EXP((AX185/AL179)*(AU183-1)-LN(AU183-AL179)-AL178*(2*AY185/AL178-AX185/AL179)*LN((AU183+2.41421536*AL179)/(AU183-0.41421536*AL179))/(AL179*2.82842713)      ),1)</f>
        <v>15.275958376057847</v>
      </c>
    </row>
    <row r="186" spans="16:52" x14ac:dyDescent="0.25">
      <c r="P186" s="78">
        <v>9</v>
      </c>
      <c r="Q186" s="60"/>
      <c r="R186" s="60"/>
      <c r="S186" s="60">
        <f>$Z$15*$BJ$42/AZ186</f>
        <v>1.9022990639005432E-2</v>
      </c>
      <c r="T186" s="61">
        <f>S186/S188</f>
        <v>1.9027969574097588E-2</v>
      </c>
      <c r="U186" s="62"/>
      <c r="V186" s="62" t="s">
        <v>592</v>
      </c>
      <c r="W186" s="60"/>
      <c r="X186" s="63"/>
      <c r="Y186" s="61"/>
      <c r="Z186" s="86">
        <f>SQRT($W$42*VLOOKUP(Z177,$P$34:$W$43,8))*(1-$Q$28)*T174*VLOOKUP(Z177,P166:T175,5)</f>
        <v>1.5450656431107987E-5</v>
      </c>
      <c r="AA186" s="60">
        <f>SQRT($W$42*VLOOKUP(AA177,$P$34:$W$43,8))*(1-$R$28)*T174*VLOOKUP(AA177,P166:T175,5)</f>
        <v>1.4950282816710445E-4</v>
      </c>
      <c r="AB186" s="60">
        <f>SQRT($W$42*VLOOKUP(AB177,$P$34:$W$43,8))*(1-$S$28)*T174*VLOOKUP(AB177,P166:T175,5)</f>
        <v>6.934117399862279E-4</v>
      </c>
      <c r="AC186" s="60">
        <f>SQRT($W$42*VLOOKUP(AC177,$P$34:$W$43,8))*(1-$T$28)*T174*VLOOKUP(AC177,P166:T175,5)</f>
        <v>2.2755050779905352E-3</v>
      </c>
      <c r="AD186" s="60">
        <f>SQRT($W$42*VLOOKUP(AD177,$P$34:$W$43,8))*(1-$U$28)*T174*VLOOKUP(AD177,P166:T175,5)</f>
        <v>2.5816098716633339E-3</v>
      </c>
      <c r="AE186" s="60">
        <f>SQRT($W$42*VLOOKUP(AE177,$P$34:$W$43,8))*(1-$V$28)*T174*VLOOKUP(AE177,P166:T175,5)</f>
        <v>1.3952321852812821E-2</v>
      </c>
      <c r="AF186" s="60">
        <f>SQRT($W$42*VLOOKUP(AF177,$P$34:$W$43,8))*(1-$W$28)*T174*VLOOKUP(AF177,P166:T175,5)</f>
        <v>3.2464665784466484E-6</v>
      </c>
      <c r="AG186" s="60">
        <f>SQRT($W$42*VLOOKUP(AG177,$P$34:$W$43,8))*(1-$X$28)*T174*VLOOKUP(AG177,P166:T175,5)</f>
        <v>5.2692055515058048E-5</v>
      </c>
      <c r="AH186" s="60">
        <f>SQRT($W$42*VLOOKUP(AH177,$P$34:$W$43,8))*(1-$Y$28)*T174*VLOOKUP(AH177,P166:T175,5)</f>
        <v>2.0034135471743819E-4</v>
      </c>
      <c r="AI186" s="87">
        <f>SQRT($W$42*VLOOKUP(AI177,$P$34:$W$43,8))*(1-$Z$28)*T174*VLOOKUP(AI177,P166:T175,5)</f>
        <v>1.0176657173654784E-4</v>
      </c>
      <c r="AJ186" s="89">
        <f>$X$42*T174</f>
        <v>5.1399992304947806E-7</v>
      </c>
      <c r="AK186" s="59" t="s">
        <v>558</v>
      </c>
      <c r="AL186" s="61">
        <f>AL181^2/9-AL182/3</f>
        <v>6.4660816793133957E-2</v>
      </c>
      <c r="AM186" s="61"/>
      <c r="AN186" s="66" t="s">
        <v>574</v>
      </c>
      <c r="AO186" s="61">
        <f>2*SQRT(AL186)*COS((AO184+2*PI())/3)-AL181/3</f>
        <v>1.8185529563837677E-2</v>
      </c>
      <c r="AP186" s="69">
        <f>AO186^3+AO186^2*AL181+AO186*AL182+AL183</f>
        <v>2.3852447794681098E-17</v>
      </c>
      <c r="AQ186" s="50"/>
      <c r="AR186" s="65"/>
      <c r="AS186" s="50"/>
      <c r="AT186" s="65"/>
      <c r="AU186" s="65"/>
      <c r="AV186" s="81"/>
      <c r="AW186" s="59">
        <v>9</v>
      </c>
      <c r="AX186" s="61">
        <f t="shared" si="50"/>
        <v>4.7402802327537697E-3</v>
      </c>
      <c r="AY186" s="61">
        <f>SUMPRODUCT(T166:T175,$BF$34:$BF$43)</f>
        <v>7.5771767745833912E-2</v>
      </c>
      <c r="AZ186" s="68">
        <f>IF($AA$15,EXP((AX186/AL179)*(AU183-1)-LN(AU183-AL179)-AL178*(2*AY186/AL178-AX186/AL179)*LN((AU183+2.41421536*AL179)/(AU183-0.41421536*AL179))/(AL179*2.82842713)      ),1)</f>
        <v>5.0989814728962086</v>
      </c>
    </row>
    <row r="187" spans="16:52" x14ac:dyDescent="0.25">
      <c r="P187" s="78">
        <v>10</v>
      </c>
      <c r="Q187" s="60"/>
      <c r="R187" s="60"/>
      <c r="S187" s="60">
        <f>$Z$16*$BJ$43/AZ187</f>
        <v>1.0256907277177709E-2</v>
      </c>
      <c r="T187" s="61">
        <f>S187/S188</f>
        <v>1.0259591843266629E-2</v>
      </c>
      <c r="U187" s="62"/>
      <c r="V187" s="96">
        <f>ABS(S176-S188)</f>
        <v>8.5487172896137054E-15</v>
      </c>
      <c r="W187" s="60"/>
      <c r="X187" s="63"/>
      <c r="Y187" s="61"/>
      <c r="Z187" s="86">
        <f>SQRT($W$43*VLOOKUP(Z177,$P$34:$W$43,8))*(1-$Q$29)*T175*VLOOKUP(Z177,P166:T175,5)</f>
        <v>8.3839142947751324E-6</v>
      </c>
      <c r="AA187" s="60">
        <f>SQRT($W$43*VLOOKUP(AA177,$P$34:$W$43,8))*(1-$R$29)*T175*VLOOKUP(AA177,P166:T175,5)</f>
        <v>8.2105867005232637E-5</v>
      </c>
      <c r="AB187" s="60">
        <f>SQRT($W$43*VLOOKUP(AB177,$P$34:$W$43,8))*(1-$S$29)*T175*VLOOKUP(AB177,P166:T175,5)</f>
        <v>3.8613188104681835E-4</v>
      </c>
      <c r="AC187" s="60">
        <f>SQRT($W$43*VLOOKUP(AC177,$P$34:$W$43,8))*(1-$T$29)*T175*VLOOKUP(AC177,P166:T175,5)</f>
        <v>1.0493068927929275E-3</v>
      </c>
      <c r="AD187" s="60">
        <f>SQRT($W$43*VLOOKUP(AD177,$P$34:$W$43,8))*(1-$U$29)*T175*VLOOKUP(AD177,P166:T175,5)</f>
        <v>1.3766215828272463E-3</v>
      </c>
      <c r="AE187" s="60">
        <f>SQRT($W$43*VLOOKUP(AE177,$P$34:$W$43,8))*(1-$V$29)*T175*VLOOKUP(AE177,P166:T175,5)</f>
        <v>7.5638243237946181E-3</v>
      </c>
      <c r="AF187" s="60">
        <f>SQRT($W$43*VLOOKUP(AF177,$P$34:$W$43,8))*(1-$W$29)*T175*VLOOKUP(AF177,P166:T175,5)</f>
        <v>1.831570232430255E-6</v>
      </c>
      <c r="AG187" s="60">
        <f>SQRT($W$43*VLOOKUP(AG177,$P$34:$W$43,8))*(1-$X$29)*T175*VLOOKUP(AG177,P166:T175,5)</f>
        <v>2.8017168008275182E-5</v>
      </c>
      <c r="AH187" s="60">
        <f>SQRT($W$43*VLOOKUP(AH177,$P$34:$W$43,8))*(1-$Y$29)*T175*VLOOKUP(AH177,P166:T175,5)</f>
        <v>1.0176657173654784E-4</v>
      </c>
      <c r="AI187" s="87">
        <f>SQRT($W$43*VLOOKUP(AI177,$P$34:$W$43,8))*(1-$Z$29)*T175*VLOOKUP(AI177,P166:T175,5)</f>
        <v>5.1693945753819377E-5</v>
      </c>
      <c r="AJ187" s="89">
        <f>$X$43*T175</f>
        <v>3.721653552792392E-7</v>
      </c>
      <c r="AK187" s="59" t="s">
        <v>72</v>
      </c>
      <c r="AL187" s="63">
        <f>AL185^2-AL186^3</f>
        <v>-4.0788511551846337E-5</v>
      </c>
      <c r="AM187" s="61"/>
      <c r="AN187" s="66" t="s">
        <v>575</v>
      </c>
      <c r="AO187" s="61">
        <f>2*SQRT(AL186)*COS((AO184+4*PI())/3)-AL181/3</f>
        <v>0.13497321354190231</v>
      </c>
      <c r="AP187" s="69">
        <f>AO187^3+AO187^2*AL181+AL182*AO187+AL183</f>
        <v>0</v>
      </c>
      <c r="AQ187" s="50"/>
      <c r="AR187" s="65"/>
      <c r="AS187" s="50"/>
      <c r="AT187" s="65"/>
      <c r="AU187" s="65"/>
      <c r="AV187" s="81"/>
      <c r="AW187" s="59">
        <v>10</v>
      </c>
      <c r="AX187" s="61">
        <f t="shared" si="50"/>
        <v>6.3655989068255427E-3</v>
      </c>
      <c r="AY187" s="61">
        <f>SUMPRODUCT(T166:T175,$BG$34:$BG$43)</f>
        <v>7.4733542469304581E-2</v>
      </c>
      <c r="AZ187" s="68">
        <f>IF($AA$16,EXP((AX187/AL179)*(AU183-1)-LN(AU183-AL179)-AL178*(2*AY187/AL178-AX187/AL179)*LN((AU183+2.41421536*AL179)/(AU183-0.41421536*AL179))/(AL179*2.82842713)      ),1)</f>
        <v>9.4990152238648076</v>
      </c>
    </row>
    <row r="188" spans="16:52" x14ac:dyDescent="0.25">
      <c r="P188" s="79"/>
      <c r="Q188" s="71"/>
      <c r="R188" s="71"/>
      <c r="S188" s="94">
        <f>SUM(S178:S187)</f>
        <v>0.99973833597574524</v>
      </c>
      <c r="T188" s="72">
        <f>SUM(T178:T187)</f>
        <v>0.99999999999999989</v>
      </c>
      <c r="U188" s="73"/>
      <c r="V188" s="73"/>
      <c r="W188" s="73"/>
      <c r="X188" s="73"/>
      <c r="Y188" s="73"/>
      <c r="Z188" s="70"/>
      <c r="AA188" s="73"/>
      <c r="AB188" s="73"/>
      <c r="AC188" s="73"/>
      <c r="AD188" s="73"/>
      <c r="AE188" s="73"/>
      <c r="AF188" s="73"/>
      <c r="AG188" s="73"/>
      <c r="AH188" s="73"/>
      <c r="AI188" s="88">
        <f>SUM(Z178:AI187)</f>
        <v>2.2066893948465078</v>
      </c>
      <c r="AJ188" s="91">
        <f>SUM(AJ178:AJ187)</f>
        <v>8.0587242803341187E-5</v>
      </c>
      <c r="AK188" s="70"/>
      <c r="AL188" s="73"/>
      <c r="AM188" s="74"/>
      <c r="AN188" s="75"/>
      <c r="AO188" s="74"/>
      <c r="AP188" s="74"/>
      <c r="AQ188" s="76"/>
      <c r="AR188" s="73"/>
      <c r="AS188" s="76"/>
      <c r="AT188" s="73"/>
      <c r="AU188" s="73"/>
      <c r="AV188" s="80"/>
      <c r="AW188" s="70"/>
      <c r="AX188" s="73"/>
      <c r="AY188" s="73"/>
      <c r="AZ188" s="80"/>
    </row>
    <row r="189" spans="16:52" x14ac:dyDescent="0.25">
      <c r="P189" s="92">
        <f>P177+1</f>
        <v>13</v>
      </c>
      <c r="Q189" s="55"/>
      <c r="R189" s="55"/>
      <c r="S189" s="55"/>
      <c r="T189" s="55" t="s">
        <v>545</v>
      </c>
      <c r="U189" s="56"/>
      <c r="V189" s="56"/>
      <c r="W189" s="57"/>
      <c r="X189" s="57"/>
      <c r="Y189" s="57"/>
      <c r="Z189" s="54">
        <v>1</v>
      </c>
      <c r="AA189" s="55">
        <v>2</v>
      </c>
      <c r="AB189" s="55">
        <v>3</v>
      </c>
      <c r="AC189" s="55">
        <v>4</v>
      </c>
      <c r="AD189" s="55">
        <v>5</v>
      </c>
      <c r="AE189" s="55">
        <v>6</v>
      </c>
      <c r="AF189" s="55">
        <v>7</v>
      </c>
      <c r="AG189" s="55">
        <v>8</v>
      </c>
      <c r="AH189" s="55">
        <v>9</v>
      </c>
      <c r="AI189" s="58">
        <v>10</v>
      </c>
      <c r="AJ189" s="90"/>
      <c r="AK189" s="54"/>
      <c r="AL189" s="55"/>
      <c r="AM189" s="55"/>
      <c r="AN189" s="55"/>
      <c r="AO189" s="55"/>
      <c r="AP189" s="55"/>
      <c r="AQ189" s="55"/>
      <c r="AR189" s="55"/>
      <c r="AS189" s="55"/>
      <c r="AT189" s="55"/>
      <c r="AU189" s="55"/>
      <c r="AV189" s="58"/>
      <c r="AW189" s="54"/>
      <c r="AX189" s="55" t="s">
        <v>565</v>
      </c>
      <c r="AY189" s="55" t="s">
        <v>577</v>
      </c>
      <c r="AZ189" s="58" t="s">
        <v>578</v>
      </c>
    </row>
    <row r="190" spans="16:52" x14ac:dyDescent="0.25">
      <c r="P190" s="78">
        <v>1</v>
      </c>
      <c r="Q190" s="60"/>
      <c r="R190" s="60"/>
      <c r="S190" s="60">
        <f>$Z$7*$BJ$34/AZ190</f>
        <v>2.6288912285390344E-3</v>
      </c>
      <c r="T190" s="61">
        <f>S190/S200</f>
        <v>2.6295792948394176E-3</v>
      </c>
      <c r="U190" s="62"/>
      <c r="V190" s="62"/>
      <c r="W190" s="60"/>
      <c r="X190" s="63"/>
      <c r="Y190" s="61"/>
      <c r="Z190" s="86">
        <f>SQRT($W$34*VLOOKUP(Z189,$P$34:$W$43,8))*(1-$Q$20)*T178*VLOOKUP(Z189,P178:T187,5)</f>
        <v>1.4201437819751442E-6</v>
      </c>
      <c r="AA190" s="60">
        <f>SQRT($W$34*VLOOKUP(AA189,$P$34:$W$43,8))*(1-$R$20)*T178*VLOOKUP(AA189,P178:T187,5)</f>
        <v>1.3766728025153351E-5</v>
      </c>
      <c r="AB190" s="60">
        <f>SQRT($W$34*VLOOKUP(AB189,$P$34:$W$43,8))*(1-$S$20)*T178*VLOOKUP(AB189,P178:T187,5)</f>
        <v>6.3104291044974278E-5</v>
      </c>
      <c r="AC190" s="60">
        <f>SQRT($W$34*VLOOKUP(AC189,$P$34:$W$43,8))*(1-$T$20)*T178*VLOOKUP(AC189,P178:T187,5)</f>
        <v>1.890356830979935E-4</v>
      </c>
      <c r="AD190" s="60">
        <f>SQRT($W$34*VLOOKUP(AD189,$P$34:$W$43,8))*(1-$U$20)*T178*VLOOKUP(AD189,P178:T187,5)</f>
        <v>2.2233005017669274E-4</v>
      </c>
      <c r="AE190" s="60">
        <f>SQRT($W$34*VLOOKUP(AE189,$P$34:$W$43,8))*(1-$V$20)*T178*VLOOKUP(AE189,P178:T187,5)</f>
        <v>1.2248483303044209E-3</v>
      </c>
      <c r="AF190" s="60">
        <f>SQRT($W$34*VLOOKUP(AF189,$P$34:$W$43,8))*(1-$W$20)*T178*VLOOKUP(AF189,P178:T187,5)</f>
        <v>3.2167153522702352E-7</v>
      </c>
      <c r="AG190" s="60">
        <f>SQRT($W$34*VLOOKUP(AG189,$P$34:$W$43,8))*(1-$X$20)*T178*VLOOKUP(AG189,P178:T187,5)</f>
        <v>4.4633849240927733E-6</v>
      </c>
      <c r="AH190" s="60">
        <f>SQRT($W$34*VLOOKUP(AH189,$P$34:$W$43,8))*(1-$Y$20)*T178*VLOOKUP(AH189,P178:T187,5)</f>
        <v>1.5450656399550731E-5</v>
      </c>
      <c r="AI190" s="87">
        <f>SQRT($W$34*VLOOKUP(AI189,$P$34:$W$43,8))*(1-$Z$20)*T178*VLOOKUP(AI189,P178:T187,5)</f>
        <v>8.3839142892534331E-6</v>
      </c>
      <c r="AJ190" s="89">
        <f>$X$34*T178</f>
        <v>7.0477561661504833E-8</v>
      </c>
      <c r="AK190" s="59" t="s">
        <v>69</v>
      </c>
      <c r="AL190" s="60">
        <f>$Q$44*AI200*100000/($T$3*$AE$9)^2</f>
        <v>0.15887301975952722</v>
      </c>
      <c r="AM190" s="65" t="s">
        <v>583</v>
      </c>
      <c r="AN190" s="66" t="s">
        <v>573</v>
      </c>
      <c r="AO190" s="61" t="e">
        <f>(AL197+SQRT(AL199))^(1/3)+(AL197-SQRT(AL199))^(1/3)-AL193/3</f>
        <v>#NUM!</v>
      </c>
      <c r="AP190" s="63" t="e">
        <f>AO190^3+AL193*AO190^2+AL194*AO190+AL195</f>
        <v>#NUM!</v>
      </c>
      <c r="AQ190" s="65" t="s">
        <v>573</v>
      </c>
      <c r="AR190" s="61">
        <f>IF(AL199&gt;=0,AO190,AO197)</f>
        <v>0.83269961905484424</v>
      </c>
      <c r="AS190" s="61">
        <f>IF(AR190&lt;AR191,AR191,AR190)</f>
        <v>0.83269961905484424</v>
      </c>
      <c r="AT190" s="61">
        <f>AS190</f>
        <v>0.83269961905484424</v>
      </c>
      <c r="AU190" s="67">
        <f>IF(AT190&lt;AT191,AT191,AT190)</f>
        <v>0.83269961905484424</v>
      </c>
      <c r="AV190" s="81"/>
      <c r="AW190" s="59">
        <v>1</v>
      </c>
      <c r="AX190" s="61">
        <f>AX178</f>
        <v>4.7032494163116601E-3</v>
      </c>
      <c r="AY190" s="61">
        <f>SUMPRODUCT(T178:T187,$AX$34:$AX$43)</f>
        <v>4.7725574617737694E-2</v>
      </c>
      <c r="AZ190" s="68">
        <f>IF($AA$7,EXP((AX190/AL191)*(AU195-1)-LN(AU195-AL191)-AL190*(2*AY190/AL190-AX190/AL191)*LN((AU195+2.41421536*AL191)/(AU195-0.41421536*AL191))/(AL191*2.82842713)      ),1)</f>
        <v>38.240115286937495</v>
      </c>
    </row>
    <row r="191" spans="16:52" x14ac:dyDescent="0.25">
      <c r="P191" s="78">
        <v>2</v>
      </c>
      <c r="Q191" s="60"/>
      <c r="R191" s="60"/>
      <c r="S191" s="60">
        <f>$Z$8*$BJ$35/AZ191</f>
        <v>1.4670668853599128E-2</v>
      </c>
      <c r="T191" s="61">
        <f>S191/S200</f>
        <v>1.4674508644585024E-2</v>
      </c>
      <c r="U191" s="62"/>
      <c r="V191" s="62"/>
      <c r="W191" s="60"/>
      <c r="X191" s="63"/>
      <c r="Y191" s="61"/>
      <c r="Z191" s="86">
        <f>SQRT($W$35*VLOOKUP(Z189,$P$34:$W$43,8))*(1-$Q$21)*T179*VLOOKUP(Z189,P178:T187,5)</f>
        <v>1.3766728025153353E-5</v>
      </c>
      <c r="AA191" s="60">
        <f>SQRT($W$35*VLOOKUP(AA189,$P$34:$W$43,8))*(1-$R$21)*T179*VLOOKUP(AA189,P178:T187,5)</f>
        <v>1.3276198832133377E-4</v>
      </c>
      <c r="AB191" s="60">
        <f>SQRT($W$35*VLOOKUP(AB189,$P$34:$W$43,8))*(1-$S$21)*T179*VLOOKUP(AB189,P178:T187,5)</f>
        <v>6.1812271835099623E-4</v>
      </c>
      <c r="AC191" s="60">
        <f>SQRT($W$35*VLOOKUP(AC189,$P$34:$W$43,8))*(1-$T$21)*T179*VLOOKUP(AC189,P178:T187,5)</f>
        <v>1.674548802455771E-3</v>
      </c>
      <c r="AD191" s="60">
        <f>SQRT($W$35*VLOOKUP(AD189,$P$34:$W$43,8))*(1-$U$21)*T179*VLOOKUP(AD189,P178:T187,5)</f>
        <v>2.2209136586989154E-3</v>
      </c>
      <c r="AE191" s="60">
        <f>SQRT($W$35*VLOOKUP(AE189,$P$34:$W$43,8))*(1-$V$21)*T179*VLOOKUP(AE189,P178:T187,5)</f>
        <v>1.2027010474390393E-2</v>
      </c>
      <c r="AF191" s="60">
        <f>SQRT($W$35*VLOOKUP(AF189,$P$34:$W$43,8))*(1-$W$21)*T179*VLOOKUP(AF189,P178:T187,5)</f>
        <v>3.0446805076301281E-6</v>
      </c>
      <c r="AG191" s="60">
        <f>SQRT($W$35*VLOOKUP(AG189,$P$34:$W$43,8))*(1-$X$21)*T179*VLOOKUP(AG189,P178:T187,5)</f>
        <v>4.1240225185826913E-5</v>
      </c>
      <c r="AH191" s="60">
        <f>SQRT($W$35*VLOOKUP(AH189,$P$34:$W$43,8))*(1-$Y$21)*T179*VLOOKUP(AH189,P178:T187,5)</f>
        <v>1.4950282802664151E-4</v>
      </c>
      <c r="AI191" s="87">
        <f>SQRT($W$35*VLOOKUP(AI189,$P$34:$W$43,8))*(1-$Z$21)*T179*VLOOKUP(AI189,P178:T187,5)</f>
        <v>8.2105867041713411E-5</v>
      </c>
      <c r="AJ191" s="89">
        <f>$X$35*T179</f>
        <v>5.9358527389093611E-7</v>
      </c>
      <c r="AK191" s="59" t="s">
        <v>65</v>
      </c>
      <c r="AL191" s="60">
        <f>AJ200*$Q$44*100000/($T$3*$AE$9)</f>
        <v>1.4141637769624821E-2</v>
      </c>
      <c r="AM191" s="61"/>
      <c r="AN191" s="66" t="s">
        <v>574</v>
      </c>
      <c r="AO191" s="66" t="e">
        <f>1/0</f>
        <v>#DIV/0!</v>
      </c>
      <c r="AP191" s="61"/>
      <c r="AQ191" s="65" t="s">
        <v>574</v>
      </c>
      <c r="AR191" s="66">
        <f>IF(AL199&gt;=0,0,AO198)</f>
        <v>1.8185529565642344E-2</v>
      </c>
      <c r="AS191" s="61">
        <f>IF(AR190&lt;AR191,AR190,AR191)</f>
        <v>1.8185529565642344E-2</v>
      </c>
      <c r="AT191" s="61">
        <f>IF(AS191&lt;AS192,AS192,AS191)</f>
        <v>0.13497321360988868</v>
      </c>
      <c r="AU191" s="67">
        <f>IF(AT190&lt;AT191,AT190,AT191)</f>
        <v>0.13497321360988868</v>
      </c>
      <c r="AV191" s="81"/>
      <c r="AW191" s="59">
        <v>2</v>
      </c>
      <c r="AX191" s="61">
        <f t="shared" ref="AX191:AX199" si="51">AX179</f>
        <v>7.0982772982749135E-3</v>
      </c>
      <c r="AY191" s="61">
        <f>SUMPRODUCT(T178:T187,$AY$34:$AY$43)</f>
        <v>8.3223982896483389E-2</v>
      </c>
      <c r="AZ191" s="68">
        <f>IF($AA$8,EXP((AX191/AL191)*(AU195-1)-LN(AU195-AL191)-AL190*(2*AY191/AL190-AX191/AL191)*LN((AU195+2.41421536*AL191)/(AU195-0.41421536*AL191))/(AL191*2.82842713)      ),1)</f>
        <v>6.580343617713587</v>
      </c>
    </row>
    <row r="192" spans="16:52" x14ac:dyDescent="0.25">
      <c r="P192" s="78">
        <v>3</v>
      </c>
      <c r="Q192" s="60"/>
      <c r="R192" s="60"/>
      <c r="S192" s="60">
        <f>$Z$9*$BJ$36/AZ192</f>
        <v>4.9911005281188088E-2</v>
      </c>
      <c r="T192" s="61">
        <f>S192/S200</f>
        <v>4.992406861388874E-2</v>
      </c>
      <c r="U192" s="62"/>
      <c r="V192" s="62"/>
      <c r="W192" s="60"/>
      <c r="X192" s="63"/>
      <c r="Y192" s="61"/>
      <c r="Z192" s="86">
        <f>SQRT($W$36*VLOOKUP(Z189,$P$34:$W$43,8))*(1-$Q$22)*T180*VLOOKUP(Z189,P178:T187,5)</f>
        <v>6.3104291044974278E-5</v>
      </c>
      <c r="AA192" s="60">
        <f>SQRT($W$36*VLOOKUP(AA189,$P$34:$W$43,8))*(1-$R$22)*T180*VLOOKUP(AA189,P178:T187,5)</f>
        <v>6.1812271835099623E-4</v>
      </c>
      <c r="AB192" s="60">
        <f>SQRT($W$36*VLOOKUP(AB189,$P$34:$W$43,8))*(1-$S$22)*T180*VLOOKUP(AB189,P178:T187,5)</f>
        <v>2.8842416062302163E-3</v>
      </c>
      <c r="AC192" s="60">
        <f>SQRT($W$36*VLOOKUP(AC189,$P$34:$W$43,8))*(1-$T$22)*T180*VLOOKUP(AC189,P178:T187,5)</f>
        <v>8.6054340666096435E-3</v>
      </c>
      <c r="AD192" s="60">
        <f>SQRT($W$36*VLOOKUP(AD189,$P$34:$W$43,8))*(1-$U$22)*T180*VLOOKUP(AD189,P178:T187,5)</f>
        <v>1.0362985849552623E-2</v>
      </c>
      <c r="AE192" s="60">
        <f>SQRT($W$36*VLOOKUP(AE189,$P$34:$W$43,8))*(1-$V$22)*T180*VLOOKUP(AE189,P178:T187,5)</f>
        <v>5.4990052532105239E-2</v>
      </c>
      <c r="AF192" s="60">
        <f>SQRT($W$36*VLOOKUP(AF189,$P$34:$W$43,8))*(1-$W$22)*T180*VLOOKUP(AF189,P178:T187,5)</f>
        <v>1.3687038605894826E-5</v>
      </c>
      <c r="AG192" s="60">
        <f>SQRT($W$36*VLOOKUP(AG189,$P$34:$W$43,8))*(1-$X$22)*T180*VLOOKUP(AG189,P178:T187,5)</f>
        <v>1.9401479680295598E-4</v>
      </c>
      <c r="AH192" s="60">
        <f>SQRT($W$36*VLOOKUP(AH189,$P$34:$W$43,8))*(1-$Y$22)*T180*VLOOKUP(AH189,P178:T187,5)</f>
        <v>6.9341173818198701E-4</v>
      </c>
      <c r="AI192" s="87">
        <f>SQRT($W$36*VLOOKUP(AI189,$P$34:$W$43,8))*(1-$Z$22)*T180*VLOOKUP(AI189,P178:T187,5)</f>
        <v>3.8613188057646012E-4</v>
      </c>
      <c r="AJ192" s="89">
        <f>$X$36*T180</f>
        <v>2.8129396232383822E-6</v>
      </c>
      <c r="AK192" s="82"/>
      <c r="AL192" s="65"/>
      <c r="AM192" s="61"/>
      <c r="AN192" s="66" t="s">
        <v>575</v>
      </c>
      <c r="AO192" s="66" t="e">
        <f>1/0</f>
        <v>#DIV/0!</v>
      </c>
      <c r="AP192" s="61"/>
      <c r="AQ192" s="65" t="s">
        <v>575</v>
      </c>
      <c r="AR192" s="66">
        <f>IF(AL199&gt;=0,0,AO199)</f>
        <v>0.13497321360988868</v>
      </c>
      <c r="AS192" s="61">
        <f>AR192</f>
        <v>0.13497321360988868</v>
      </c>
      <c r="AT192" s="61">
        <f>IF(AS191&lt;AS192,AS191,AS192)</f>
        <v>1.8185529565642344E-2</v>
      </c>
      <c r="AU192" s="67">
        <f>AT192</f>
        <v>1.8185529565642344E-2</v>
      </c>
      <c r="AV192" s="81"/>
      <c r="AW192" s="59">
        <v>3</v>
      </c>
      <c r="AX192" s="61">
        <f t="shared" si="51"/>
        <v>9.8874397632026413E-3</v>
      </c>
      <c r="AY192" s="61">
        <f>SUMPRODUCT(T178:T187,$AZ$34:$AZ$43)</f>
        <v>0.11365455264013462</v>
      </c>
      <c r="AZ192" s="68">
        <f>IF($AA$9,EXP((AX192/AL191)*(AU195-1)-LN(AU195-AL191)-AL190*(2*AY192/AL190-AX192/AL191)*LN((AU195+2.41421536*AL191)/(AU195-0.41421536*AL191))/(AL191*2.82842713)      ),1)</f>
        <v>1.8650458953790992</v>
      </c>
    </row>
    <row r="193" spans="16:52" x14ac:dyDescent="0.25">
      <c r="P193" s="78">
        <v>4</v>
      </c>
      <c r="Q193" s="60"/>
      <c r="R193" s="60"/>
      <c r="S193" s="60">
        <f>$Z$10*$BJ$37/AZ193</f>
        <v>0.11781627603323527</v>
      </c>
      <c r="T193" s="61">
        <f>S193/S200</f>
        <v>0.11784711238290813</v>
      </c>
      <c r="U193" s="62"/>
      <c r="V193" s="62"/>
      <c r="W193" s="60"/>
      <c r="X193" s="63"/>
      <c r="Y193" s="61"/>
      <c r="Z193" s="86">
        <f>SQRT($W$37*VLOOKUP(Z189,$P$34:$W$43,8))*(1-$Q$23)*T181*VLOOKUP(Z189,P178:T187,5)</f>
        <v>1.890356830979935E-4</v>
      </c>
      <c r="AA193" s="60">
        <f>SQRT($W$37*VLOOKUP(AA189,$P$34:$W$43,8))*(1-$R$23)*T181*VLOOKUP(AA189,P178:T187,5)</f>
        <v>1.6745488024557708E-3</v>
      </c>
      <c r="AB193" s="60">
        <f>SQRT($W$37*VLOOKUP(AB189,$P$34:$W$43,8))*(1-$S$23)*T181*VLOOKUP(AB189,P178:T187,5)</f>
        <v>8.6054340666096435E-3</v>
      </c>
      <c r="AC193" s="60">
        <f>SQRT($W$37*VLOOKUP(AC189,$P$34:$W$43,8))*(1-$T$23)*T181*VLOOKUP(AC189,P178:T187,5)</f>
        <v>2.5845504204883716E-2</v>
      </c>
      <c r="AD193" s="60">
        <f>SQRT($W$37*VLOOKUP(AD189,$P$34:$W$43,8))*(1-$U$23)*T181*VLOOKUP(AD189,P178:T187,5)</f>
        <v>3.0793632321657521E-2</v>
      </c>
      <c r="AE193" s="60">
        <f>SQRT($W$37*VLOOKUP(AE189,$P$34:$W$43,8))*(1-$V$23)*T181*VLOOKUP(AE189,P178:T187,5)</f>
        <v>0.15661201728749494</v>
      </c>
      <c r="AF193" s="60">
        <f>SQRT($W$37*VLOOKUP(AF189,$P$34:$W$43,8))*(1-$W$23)*T181*VLOOKUP(AF189,P178:T187,5)</f>
        <v>4.1204803693709532E-5</v>
      </c>
      <c r="AG193" s="60">
        <f>SQRT($W$37*VLOOKUP(AG189,$P$34:$W$43,8))*(1-$X$23)*T181*VLOOKUP(AG189,P178:T187,5)</f>
        <v>5.7467963765599228E-4</v>
      </c>
      <c r="AH193" s="60">
        <f>SQRT($W$37*VLOOKUP(AH189,$P$34:$W$43,8))*(1-$Y$23)*T181*VLOOKUP(AH189,P178:T187,5)</f>
        <v>2.2755050678164202E-3</v>
      </c>
      <c r="AI193" s="87">
        <f>SQRT($W$37*VLOOKUP(AI189,$P$34:$W$43,8))*(1-$Z$23)*T181*VLOOKUP(AI189,P178:T187,5)</f>
        <v>1.0493068895534041E-3</v>
      </c>
      <c r="AJ193" s="89">
        <f>$X$37*T181</f>
        <v>8.5305786036367618E-6</v>
      </c>
      <c r="AK193" s="59" t="s">
        <v>570</v>
      </c>
      <c r="AL193" s="60">
        <f>AL191-1</f>
        <v>-0.98585836223037515</v>
      </c>
      <c r="AM193" s="61"/>
      <c r="AN193" s="66"/>
      <c r="AO193" s="61"/>
      <c r="AP193" s="61"/>
      <c r="AQ193" s="50"/>
      <c r="AR193" s="65"/>
      <c r="AS193" s="65"/>
      <c r="AT193" s="65"/>
      <c r="AU193" s="65"/>
      <c r="AV193" s="81"/>
      <c r="AW193" s="59">
        <v>4</v>
      </c>
      <c r="AX193" s="61">
        <f t="shared" si="51"/>
        <v>1.2702609722620996E-2</v>
      </c>
      <c r="AY193" s="61">
        <f>SUMPRODUCT(T178:T187,$BA$34:$BA$43)</f>
        <v>0.13908438853157659</v>
      </c>
      <c r="AZ193" s="68">
        <f>IF($AA$10,EXP((AX193/AL191)*(AU195-1)-LN(AU195-AL191)-AL190*(2*AY193/AL190-AX193/AL191)*LN((AU195+2.41421536*AL191)/(AU195-0.41421536*AL191))/(AL191*2.82842713)      ),1)</f>
        <v>0.76545492756216305</v>
      </c>
    </row>
    <row r="194" spans="16:52" x14ac:dyDescent="0.25">
      <c r="P194" s="78">
        <v>5</v>
      </c>
      <c r="Q194" s="60"/>
      <c r="R194" s="60"/>
      <c r="S194" s="60">
        <f>$Z$11*$BJ$38/AZ194</f>
        <v>0.14521847417602277</v>
      </c>
      <c r="T194" s="61">
        <f>S194/S200</f>
        <v>0.14525648257180152</v>
      </c>
      <c r="U194" s="62"/>
      <c r="V194" s="62"/>
      <c r="W194" s="60"/>
      <c r="X194" s="63"/>
      <c r="Y194" s="61"/>
      <c r="Z194" s="86">
        <f>SQRT($W$38*VLOOKUP(Z189,$P$34:$W$43,8))*(1-$Q$24)*T182*VLOOKUP(Z189,P178:T187,5)</f>
        <v>2.2233005017669274E-4</v>
      </c>
      <c r="AA194" s="60">
        <f>SQRT($W$38*VLOOKUP(AA189,$P$34:$W$43,8))*(1-$R$24)*T182*VLOOKUP(AA189,P178:T187,5)</f>
        <v>2.2209136586989154E-3</v>
      </c>
      <c r="AB194" s="60">
        <f>SQRT($W$38*VLOOKUP(AB189,$P$34:$W$43,8))*(1-$S$24)*T182*VLOOKUP(AB189,P178:T187,5)</f>
        <v>1.0362985849552624E-2</v>
      </c>
      <c r="AC194" s="60">
        <f>SQRT($W$38*VLOOKUP(AC189,$P$34:$W$43,8))*(1-$T$24)*T182*VLOOKUP(AC189,P178:T187,5)</f>
        <v>3.0793632321657518E-2</v>
      </c>
      <c r="AD194" s="60">
        <f>SQRT($W$38*VLOOKUP(AD189,$P$34:$W$43,8))*(1-$U$24)*T182*VLOOKUP(AD189,P178:T187,5)</f>
        <v>3.6659747116307206E-2</v>
      </c>
      <c r="AE194" s="60">
        <f>SQRT($W$38*VLOOKUP(AE189,$P$34:$W$43,8))*(1-$V$24)*T182*VLOOKUP(AE189,P178:T187,5)</f>
        <v>0.20142636940364864</v>
      </c>
      <c r="AF194" s="60">
        <f>SQRT($W$38*VLOOKUP(AF189,$P$34:$W$43,8))*(1-$W$24)*T182*VLOOKUP(AF189,P178:T187,5)</f>
        <v>4.7830995487255055E-5</v>
      </c>
      <c r="AG194" s="60">
        <f>SQRT($W$38*VLOOKUP(AG189,$P$34:$W$43,8))*(1-$X$24)*T182*VLOOKUP(AG189,P178:T187,5)</f>
        <v>6.9493136374381564E-4</v>
      </c>
      <c r="AH194" s="60">
        <f>SQRT($W$38*VLOOKUP(AH189,$P$34:$W$43,8))*(1-$Y$24)*T182*VLOOKUP(AH189,P178:T187,5)</f>
        <v>2.5816098662439372E-3</v>
      </c>
      <c r="AI194" s="87">
        <f>SQRT($W$38*VLOOKUP(AI189,$P$34:$W$43,8))*(1-$Z$24)*T182*VLOOKUP(AI189,P178:T187,5)</f>
        <v>1.3766215818424331E-3</v>
      </c>
      <c r="AJ194" s="89">
        <f>$X$38*T182</f>
        <v>1.0512286115798261E-5</v>
      </c>
      <c r="AK194" s="59" t="s">
        <v>571</v>
      </c>
      <c r="AL194" s="60">
        <f>AL190-3*AL191*AL191-2*AL191</f>
        <v>0.12998978646385576</v>
      </c>
      <c r="AM194" s="61" t="s">
        <v>584</v>
      </c>
      <c r="AN194" s="66" t="s">
        <v>585</v>
      </c>
      <c r="AO194" s="61">
        <f>AL197^2/AL198^3</f>
        <v>0.8491260366593969</v>
      </c>
      <c r="AP194" s="61"/>
      <c r="AQ194" s="50"/>
      <c r="AR194" s="65"/>
      <c r="AS194" s="65"/>
      <c r="AT194" s="65"/>
      <c r="AU194" s="65"/>
      <c r="AV194" s="81"/>
      <c r="AW194" s="59">
        <v>5</v>
      </c>
      <c r="AX194" s="61">
        <f t="shared" si="51"/>
        <v>1.2699746755942376E-2</v>
      </c>
      <c r="AY194" s="61">
        <f>SUMPRODUCT(T178:T187,$BB$34:$BB$43)</f>
        <v>0.14194714990210078</v>
      </c>
      <c r="AZ194" s="68">
        <f>IF($AA$11,EXP((AX194/AL191)*(AU195-1)-LN(AU195-AL191)-AL190*(2*AY194/AL190-AX194/AL191)*LN((AU195+2.41421536*AL191)/(AU195-0.41421536*AL191))/(AL191*2.82842713)      ),1)</f>
        <v>0.62177166308264653</v>
      </c>
    </row>
    <row r="195" spans="16:52" x14ac:dyDescent="0.25">
      <c r="P195" s="78">
        <v>6</v>
      </c>
      <c r="Q195" s="60"/>
      <c r="R195" s="60"/>
      <c r="S195" s="60">
        <f>$Z$12*$BJ$39/AZ195</f>
        <v>0.63281164244419819</v>
      </c>
      <c r="T195" s="61">
        <f>S195/S200</f>
        <v>0.63297726982388169</v>
      </c>
      <c r="U195" s="62"/>
      <c r="V195" s="62"/>
      <c r="W195" s="60"/>
      <c r="X195" s="63"/>
      <c r="Y195" s="61"/>
      <c r="Z195" s="86">
        <f>SQRT($W$39*VLOOKUP(Z189,$P$34:$W$43,8))*(1-$Q$25)*T183*VLOOKUP(Z189,P178:T187,5)</f>
        <v>1.2248483303044209E-3</v>
      </c>
      <c r="AA195" s="60">
        <f>SQRT($W$39*VLOOKUP(AA189,$P$34:$W$43,8))*(1-$R$25)*T183*VLOOKUP(AA189,P178:T187,5)</f>
        <v>1.2027010474390393E-2</v>
      </c>
      <c r="AB195" s="60">
        <f>SQRT($W$39*VLOOKUP(AB189,$P$34:$W$43,8))*(1-$S$25)*T183*VLOOKUP(AB189,P178:T187,5)</f>
        <v>5.4990052532105239E-2</v>
      </c>
      <c r="AC195" s="60">
        <f>SQRT($W$39*VLOOKUP(AC189,$P$34:$W$43,8))*(1-$T$25)*T183*VLOOKUP(AC189,P178:T187,5)</f>
        <v>0.15661201728749494</v>
      </c>
      <c r="AD195" s="60">
        <f>SQRT($W$39*VLOOKUP(AD189,$P$34:$W$43,8))*(1-$U$25)*T183*VLOOKUP(AD189,P178:T187,5)</f>
        <v>0.20142636940364858</v>
      </c>
      <c r="AE195" s="60">
        <f>SQRT($W$39*VLOOKUP(AE189,$P$34:$W$43,8))*(1-$V$25)*T183*VLOOKUP(AE189,P178:T187,5)</f>
        <v>1.1067338288617754</v>
      </c>
      <c r="AF195" s="60">
        <f>SQRT($W$39*VLOOKUP(AF189,$P$34:$W$43,8))*(1-$W$25)*T183*VLOOKUP(AF189,P178:T187,5)</f>
        <v>2.9015115565617268E-4</v>
      </c>
      <c r="AG195" s="60">
        <f>SQRT($W$39*VLOOKUP(AG189,$P$34:$W$43,8))*(1-$X$25)*T183*VLOOKUP(AG189,P178:T187,5)</f>
        <v>3.8087430714319912E-3</v>
      </c>
      <c r="AH195" s="60">
        <f>SQRT($W$39*VLOOKUP(AH189,$P$34:$W$43,8))*(1-$Y$25)*T183*VLOOKUP(AH189,P178:T187,5)</f>
        <v>1.3952321850147061E-2</v>
      </c>
      <c r="AI195" s="87">
        <f>SQRT($W$39*VLOOKUP(AI189,$P$34:$W$43,8))*(1-$Z$25)*T183*VLOOKUP(AI189,P178:T187,5)</f>
        <v>7.5638243328166382E-3</v>
      </c>
      <c r="AJ195" s="89">
        <f>$X$39*T183</f>
        <v>5.6986177262407524E-5</v>
      </c>
      <c r="AK195" s="59" t="s">
        <v>572</v>
      </c>
      <c r="AL195" s="60">
        <f>-1*AL190*AL191+AL191^2+AL191^3</f>
        <v>-2.0439106495756033E-3</v>
      </c>
      <c r="AM195" s="61"/>
      <c r="AN195" s="66" t="s">
        <v>586</v>
      </c>
      <c r="AO195" s="61">
        <f>SQRT(1-AO194)/SQRT(AO194)*AL197/ABS(AL197)</f>
        <v>0.4215228002104171</v>
      </c>
      <c r="AP195" s="61"/>
      <c r="AQ195" s="50"/>
      <c r="AR195" s="65"/>
      <c r="AS195" s="65"/>
      <c r="AT195" s="65" t="s">
        <v>579</v>
      </c>
      <c r="AU195" s="61">
        <f>IF(AL199&gt;=0,AU190,AU192)</f>
        <v>1.8185529565642344E-2</v>
      </c>
      <c r="AV195" s="81"/>
      <c r="AW195" s="59">
        <v>6</v>
      </c>
      <c r="AX195" s="61">
        <f t="shared" si="51"/>
        <v>1.5798462423996604E-2</v>
      </c>
      <c r="AY195" s="61">
        <f>SUMPRODUCT(T178:T187,$BC$34:$BC$43)</f>
        <v>0.17728158537730063</v>
      </c>
      <c r="AZ195" s="68">
        <f>IF($AA$12,EXP((AX195/AL191)*(AU195-1)-LN(AU195-AL191)-AL190*(2*AY195/AL190-AX195/AL191)*LN((AU195+2.41421536*AL191)/(AU195-0.41421536*AL191))/(AL191*2.82842713)      ),1)</f>
        <v>0.13720776440152635</v>
      </c>
    </row>
    <row r="196" spans="16:52" x14ac:dyDescent="0.25">
      <c r="P196" s="78">
        <v>7</v>
      </c>
      <c r="Q196" s="60"/>
      <c r="R196" s="60"/>
      <c r="S196" s="60">
        <f>$Z$13*$BJ$40/AZ196</f>
        <v>9.3736451450407389E-4</v>
      </c>
      <c r="T196" s="61">
        <f>S196/S200</f>
        <v>9.3760985327146125E-4</v>
      </c>
      <c r="U196" s="62"/>
      <c r="V196" s="62"/>
      <c r="W196" s="60"/>
      <c r="X196" s="63"/>
      <c r="Y196" s="61"/>
      <c r="Z196" s="86">
        <f>SQRT($W$40*VLOOKUP(Z189,$P$34:$W$43,8))*(1-$Q$26)*T184*VLOOKUP(Z189,P178:T187,5)</f>
        <v>3.2167153522702347E-7</v>
      </c>
      <c r="AA196" s="60">
        <f>SQRT($W$40*VLOOKUP(AA189,$P$34:$W$43,8))*(1-$R$26)*T184*VLOOKUP(AA189,P178:T187,5)</f>
        <v>3.0446805076301281E-6</v>
      </c>
      <c r="AB196" s="60">
        <f>SQRT($W$40*VLOOKUP(AB189,$P$34:$W$43,8))*(1-$S$26)*T184*VLOOKUP(AB189,P178:T187,5)</f>
        <v>1.3687038605894826E-5</v>
      </c>
      <c r="AC196" s="60">
        <f>SQRT($W$40*VLOOKUP(AC189,$P$34:$W$43,8))*(1-$T$26)*T184*VLOOKUP(AC189,P178:T187,5)</f>
        <v>4.1204803693709532E-5</v>
      </c>
      <c r="AD196" s="60">
        <f>SQRT($W$40*VLOOKUP(AD189,$P$34:$W$43,8))*(1-$U$26)*T184*VLOOKUP(AD189,P178:T187,5)</f>
        <v>4.7830995487255062E-5</v>
      </c>
      <c r="AE196" s="60">
        <f>SQRT($W$40*VLOOKUP(AE189,$P$34:$W$43,8))*(1-$V$26)*T184*VLOOKUP(AE189,P178:T187,5)</f>
        <v>2.9015115565617268E-4</v>
      </c>
      <c r="AF196" s="60">
        <f>SQRT($W$40*VLOOKUP(AF189,$P$34:$W$43,8))*(1-$W$26)*T184*VLOOKUP(AF189,P178:T187,5)</f>
        <v>7.7613100883281405E-8</v>
      </c>
      <c r="AG196" s="60">
        <f>SQRT($W$40*VLOOKUP(AG189,$P$34:$W$43,8))*(1-$X$26)*T184*VLOOKUP(AG189,P178:T187,5)</f>
        <v>1.1685652804347015E-6</v>
      </c>
      <c r="AH196" s="60">
        <f>SQRT($W$40*VLOOKUP(AH189,$P$34:$W$43,8))*(1-$Y$26)*T184*VLOOKUP(AH189,P178:T187,5)</f>
        <v>3.2464665732334935E-6</v>
      </c>
      <c r="AI196" s="87">
        <f>SQRT($W$40*VLOOKUP(AI189,$P$34:$W$43,8))*(1-$Z$26)*T184*VLOOKUP(AI189,P178:T187,5)</f>
        <v>1.8315702320237453E-6</v>
      </c>
      <c r="AJ196" s="89">
        <f>$X$40*T184</f>
        <v>2.2549362369170408E-8</v>
      </c>
      <c r="AK196" s="82"/>
      <c r="AL196" s="65"/>
      <c r="AM196" s="61"/>
      <c r="AN196" s="66" t="s">
        <v>587</v>
      </c>
      <c r="AO196" s="61">
        <f>IF(ATAN(AO195)&lt;0,ATAN(AO195)+PI(),ATAN(AO195))</f>
        <v>0.39892174526816504</v>
      </c>
      <c r="AP196" s="61"/>
      <c r="AQ196" s="50"/>
      <c r="AR196" s="65"/>
      <c r="AS196" s="65"/>
      <c r="AT196" s="65"/>
      <c r="AU196" s="65"/>
      <c r="AV196" s="81"/>
      <c r="AW196" s="59">
        <v>7</v>
      </c>
      <c r="AX196" s="61">
        <f t="shared" si="51"/>
        <v>4.2203212895286406E-3</v>
      </c>
      <c r="AY196" s="61">
        <f>SUMPRODUCT(T178:T187,$BD$34:$BD$43)</f>
        <v>3.0911659389078007E-2</v>
      </c>
      <c r="AZ196" s="68">
        <f>IF($AA$13,EXP((AX196/AL191)*(AU195-1)-LN(AU195-AL191)-AL190*(2*AY196/AL190-AX196/AL191)*LN((AU195+2.41421536*AL191)/(AU195-0.41421536*AL191))/(AL191*2.82842713)      ),1)</f>
        <v>109.58651563037947</v>
      </c>
    </row>
    <row r="197" spans="16:52" x14ac:dyDescent="0.25">
      <c r="P197" s="78">
        <v>8</v>
      </c>
      <c r="Q197" s="60"/>
      <c r="R197" s="60"/>
      <c r="S197" s="60">
        <f>$Z$14*$BJ$41/AZ197</f>
        <v>6.4641155321941406E-3</v>
      </c>
      <c r="T197" s="61">
        <f>S197/S200</f>
        <v>6.4658074013788378E-3</v>
      </c>
      <c r="U197" s="62"/>
      <c r="V197" s="62"/>
      <c r="W197" s="60"/>
      <c r="X197" s="63"/>
      <c r="Y197" s="61"/>
      <c r="Z197" s="86">
        <f>SQRT($W$41*VLOOKUP(Z189,$P$34:$W$43,8))*(1-$Q$27)*T185*VLOOKUP(Z189,P178:T187,5)</f>
        <v>4.4633849240927733E-6</v>
      </c>
      <c r="AA197" s="60">
        <f>SQRT($W$41*VLOOKUP(AA189,$P$34:$W$43,8))*(1-$R$27)*T185*VLOOKUP(AA189,P178:T187,5)</f>
        <v>4.1240225185826906E-5</v>
      </c>
      <c r="AB197" s="60">
        <f>SQRT($W$41*VLOOKUP(AB189,$P$34:$W$43,8))*(1-$S$27)*T185*VLOOKUP(AB189,P178:T187,5)</f>
        <v>1.9401479680295598E-4</v>
      </c>
      <c r="AC197" s="60">
        <f>SQRT($W$41*VLOOKUP(AC189,$P$34:$W$43,8))*(1-$T$27)*T185*VLOOKUP(AC189,P178:T187,5)</f>
        <v>5.7467963765599228E-4</v>
      </c>
      <c r="AD197" s="60">
        <f>SQRT($W$41*VLOOKUP(AD189,$P$34:$W$43,8))*(1-$U$27)*T185*VLOOKUP(AD189,P178:T187,5)</f>
        <v>6.9493136374381564E-4</v>
      </c>
      <c r="AE197" s="60">
        <f>SQRT($W$41*VLOOKUP(AE189,$P$34:$W$43,8))*(1-$V$27)*T185*VLOOKUP(AE189,P178:T187,5)</f>
        <v>3.8087430714319917E-3</v>
      </c>
      <c r="AF197" s="60">
        <f>SQRT($W$41*VLOOKUP(AF189,$P$34:$W$43,8))*(1-$W$27)*T185*VLOOKUP(AF189,P178:T187,5)</f>
        <v>1.1685652804347015E-6</v>
      </c>
      <c r="AG197" s="60">
        <f>SQRT($W$41*VLOOKUP(AG189,$P$34:$W$43,8))*(1-$X$27)*T185*VLOOKUP(AG189,P178:T187,5)</f>
        <v>1.7010967561317387E-5</v>
      </c>
      <c r="AH197" s="60">
        <f>SQRT($W$41*VLOOKUP(AH189,$P$34:$W$43,8))*(1-$Y$27)*T185*VLOOKUP(AH189,P178:T187,5)</f>
        <v>5.2692055424187527E-5</v>
      </c>
      <c r="AI197" s="87">
        <f>SQRT($W$41*VLOOKUP(AI189,$P$34:$W$43,8))*(1-$Z$27)*T185*VLOOKUP(AI189,P178:T187,5)</f>
        <v>2.8017167998729426E-5</v>
      </c>
      <c r="AJ197" s="89">
        <f>$X$41*T185</f>
        <v>1.7248373570931028E-7</v>
      </c>
      <c r="AK197" s="59" t="s">
        <v>582</v>
      </c>
      <c r="AL197" s="61">
        <f>AL193*AL194/6-AL195/2-AL193^3/27</f>
        <v>1.5151228856803575E-2</v>
      </c>
      <c r="AM197" s="61"/>
      <c r="AN197" s="66" t="s">
        <v>573</v>
      </c>
      <c r="AO197" s="61">
        <f>2*SQRT(AL198)*COS(AO196/3)-AL193/3</f>
        <v>0.83269961905484424</v>
      </c>
      <c r="AP197" s="69">
        <f>AO197^3+AL193*AO197^2+AL194*AO197+AL195</f>
        <v>1.1926223897340549E-16</v>
      </c>
      <c r="AQ197" s="50"/>
      <c r="AR197" s="65"/>
      <c r="AS197" s="65"/>
      <c r="AT197" s="65"/>
      <c r="AU197" s="65"/>
      <c r="AV197" s="81"/>
      <c r="AW197" s="59">
        <v>8</v>
      </c>
      <c r="AX197" s="61">
        <f t="shared" si="51"/>
        <v>4.6812172555771754E-3</v>
      </c>
      <c r="AY197" s="61">
        <f>SUMPRODUCT(T178:T187,$BE$34:$BE$43)</f>
        <v>6.0317301844413369E-2</v>
      </c>
      <c r="AZ197" s="68">
        <f>IF($AA$14,EXP((AX197/AL191)*(AU195-1)-LN(AU195-AL191)-AL190*(2*AY197/AL190-AX197/AL191)*LN((AU195+2.41421536*AL191)/(AU195-0.41421536*AL191))/(AL191*2.82842713)      ),1)</f>
        <v>15.275958377719228</v>
      </c>
    </row>
    <row r="198" spans="16:52" x14ac:dyDescent="0.25">
      <c r="P198" s="78">
        <v>9</v>
      </c>
      <c r="Q198" s="60"/>
      <c r="R198" s="60"/>
      <c r="S198" s="60">
        <f>$Z$15*$BJ$42/AZ198</f>
        <v>1.9022990634656255E-2</v>
      </c>
      <c r="T198" s="61">
        <f>S198/S200</f>
        <v>1.9027969569747262E-2</v>
      </c>
      <c r="U198" s="62"/>
      <c r="V198" s="62" t="s">
        <v>592</v>
      </c>
      <c r="W198" s="60"/>
      <c r="X198" s="63"/>
      <c r="Y198" s="61"/>
      <c r="Z198" s="86">
        <f>SQRT($W$42*VLOOKUP(Z189,$P$34:$W$43,8))*(1-$Q$28)*T186*VLOOKUP(Z189,P178:T187,5)</f>
        <v>1.5450656399550731E-5</v>
      </c>
      <c r="AA198" s="60">
        <f>SQRT($W$42*VLOOKUP(AA189,$P$34:$W$43,8))*(1-$R$28)*T186*VLOOKUP(AA189,P178:T187,5)</f>
        <v>1.4950282802664151E-4</v>
      </c>
      <c r="AB198" s="60">
        <f>SQRT($W$42*VLOOKUP(AB189,$P$34:$W$43,8))*(1-$S$28)*T186*VLOOKUP(AB189,P178:T187,5)</f>
        <v>6.9341173818198711E-4</v>
      </c>
      <c r="AC198" s="60">
        <f>SQRT($W$42*VLOOKUP(AC189,$P$34:$W$43,8))*(1-$T$28)*T186*VLOOKUP(AC189,P178:T187,5)</f>
        <v>2.2755050678164202E-3</v>
      </c>
      <c r="AD198" s="60">
        <f>SQRT($W$42*VLOOKUP(AD189,$P$34:$W$43,8))*(1-$U$28)*T186*VLOOKUP(AD189,P178:T187,5)</f>
        <v>2.5816098662439367E-3</v>
      </c>
      <c r="AE198" s="60">
        <f>SQRT($W$42*VLOOKUP(AE189,$P$34:$W$43,8))*(1-$V$28)*T186*VLOOKUP(AE189,P178:T187,5)</f>
        <v>1.3952321850147062E-2</v>
      </c>
      <c r="AF198" s="60">
        <f>SQRT($W$42*VLOOKUP(AF189,$P$34:$W$43,8))*(1-$W$28)*T186*VLOOKUP(AF189,P178:T187,5)</f>
        <v>3.2464665732334939E-6</v>
      </c>
      <c r="AG198" s="60">
        <f>SQRT($W$42*VLOOKUP(AG189,$P$34:$W$43,8))*(1-$X$28)*T186*VLOOKUP(AG189,P178:T187,5)</f>
        <v>5.2692055424187534E-5</v>
      </c>
      <c r="AH198" s="60">
        <f>SQRT($W$42*VLOOKUP(AH189,$P$34:$W$43,8))*(1-$Y$28)*T186*VLOOKUP(AH189,P178:T187,5)</f>
        <v>2.0034135424913863E-4</v>
      </c>
      <c r="AI198" s="87">
        <f>SQRT($W$42*VLOOKUP(AI189,$P$34:$W$43,8))*(1-$Z$28)*T186*VLOOKUP(AI189,P178:T187,5)</f>
        <v>1.0176657163949706E-4</v>
      </c>
      <c r="AJ198" s="89">
        <f>$X$42*T186</f>
        <v>5.1399992244873858E-7</v>
      </c>
      <c r="AK198" s="59" t="s">
        <v>558</v>
      </c>
      <c r="AL198" s="61">
        <f>AL193^2/9-AL194/3</f>
        <v>6.4660816776443378E-2</v>
      </c>
      <c r="AM198" s="61"/>
      <c r="AN198" s="66" t="s">
        <v>574</v>
      </c>
      <c r="AO198" s="61">
        <f>2*SQRT(AL198)*COS((AO196+2*PI())/3)-AL193/3</f>
        <v>1.8185529565642344E-2</v>
      </c>
      <c r="AP198" s="69">
        <f>AO198^3+AO198^2*AL193+AO198*AL194+AL195</f>
        <v>-4.7704895589362195E-18</v>
      </c>
      <c r="AQ198" s="50"/>
      <c r="AR198" s="65"/>
      <c r="AS198" s="50"/>
      <c r="AT198" s="65"/>
      <c r="AU198" s="65"/>
      <c r="AV198" s="81"/>
      <c r="AW198" s="59">
        <v>9</v>
      </c>
      <c r="AX198" s="61">
        <f t="shared" si="51"/>
        <v>4.7402802327537697E-3</v>
      </c>
      <c r="AY198" s="61">
        <f>SUMPRODUCT(T178:T187,$BF$34:$BF$43)</f>
        <v>7.5771767755324682E-2</v>
      </c>
      <c r="AZ198" s="68">
        <f>IF($AA$15,EXP((AX198/AL191)*(AU195-1)-LN(AU195-AL191)-AL190*(2*AY198/AL190-AX198/AL191)*LN((AU195+2.41421536*AL191)/(AU195-0.41421536*AL191))/(AL191*2.82842713)      ),1)</f>
        <v>5.0989814740619757</v>
      </c>
    </row>
    <row r="199" spans="16:52" x14ac:dyDescent="0.25">
      <c r="P199" s="78">
        <v>10</v>
      </c>
      <c r="Q199" s="60"/>
      <c r="R199" s="60"/>
      <c r="S199" s="60">
        <f>$Z$16*$BJ$43/AZ199</f>
        <v>1.025690727760877E-2</v>
      </c>
      <c r="T199" s="61">
        <f>S199/S200</f>
        <v>1.0259591843697798E-2</v>
      </c>
      <c r="U199" s="62"/>
      <c r="V199" s="96">
        <f>ABS(S188-S200)</f>
        <v>5.5511151231257827E-16</v>
      </c>
      <c r="W199" s="60"/>
      <c r="X199" s="63"/>
      <c r="Y199" s="61"/>
      <c r="Z199" s="86">
        <f>SQRT($W$43*VLOOKUP(Z189,$P$34:$W$43,8))*(1-$Q$29)*T187*VLOOKUP(Z189,P178:T187,5)</f>
        <v>8.3839142892534331E-6</v>
      </c>
      <c r="AA199" s="60">
        <f>SQRT($W$43*VLOOKUP(AA189,$P$34:$W$43,8))*(1-$R$29)*T187*VLOOKUP(AA189,P178:T187,5)</f>
        <v>8.2105867041713397E-5</v>
      </c>
      <c r="AB199" s="60">
        <f>SQRT($W$43*VLOOKUP(AB189,$P$34:$W$43,8))*(1-$S$29)*T187*VLOOKUP(AB189,P178:T187,5)</f>
        <v>3.8613188057646006E-4</v>
      </c>
      <c r="AC199" s="60">
        <f>SQRT($W$43*VLOOKUP(AC189,$P$34:$W$43,8))*(1-$T$29)*T187*VLOOKUP(AC189,P178:T187,5)</f>
        <v>1.0493068895534041E-3</v>
      </c>
      <c r="AD199" s="60">
        <f>SQRT($W$43*VLOOKUP(AD189,$P$34:$W$43,8))*(1-$U$29)*T187*VLOOKUP(AD189,P178:T187,5)</f>
        <v>1.3766215818424331E-3</v>
      </c>
      <c r="AE199" s="60">
        <f>SQRT($W$43*VLOOKUP(AE189,$P$34:$W$43,8))*(1-$V$29)*T187*VLOOKUP(AE189,P178:T187,5)</f>
        <v>7.5638243328166382E-3</v>
      </c>
      <c r="AF199" s="60">
        <f>SQRT($W$43*VLOOKUP(AF189,$P$34:$W$43,8))*(1-$W$29)*T187*VLOOKUP(AF189,P178:T187,5)</f>
        <v>1.8315702320237453E-6</v>
      </c>
      <c r="AG199" s="60">
        <f>SQRT($W$43*VLOOKUP(AG189,$P$34:$W$43,8))*(1-$X$29)*T187*VLOOKUP(AG189,P178:T187,5)</f>
        <v>2.8017167998729426E-5</v>
      </c>
      <c r="AH199" s="60">
        <f>SQRT($W$43*VLOOKUP(AH189,$P$34:$W$43,8))*(1-$Y$29)*T187*VLOOKUP(AH189,P178:T187,5)</f>
        <v>1.0176657163949706E-4</v>
      </c>
      <c r="AI199" s="87">
        <f>SQRT($W$43*VLOOKUP(AI189,$P$34:$W$43,8))*(1-$Z$29)*T187*VLOOKUP(AI189,P178:T187,5)</f>
        <v>5.1693945776057441E-5</v>
      </c>
      <c r="AJ199" s="89">
        <f>$X$43*T187</f>
        <v>3.7216535535928953E-7</v>
      </c>
      <c r="AK199" s="59" t="s">
        <v>72</v>
      </c>
      <c r="AL199" s="63">
        <f>AL197^2-AL198^3</f>
        <v>-4.0788511574293279E-5</v>
      </c>
      <c r="AM199" s="61"/>
      <c r="AN199" s="66" t="s">
        <v>575</v>
      </c>
      <c r="AO199" s="61">
        <f>2*SQRT(AL198)*COS((AO196+4*PI())/3)-AL193/3</f>
        <v>0.13497321360988868</v>
      </c>
      <c r="AP199" s="69">
        <f>AO199^3+AO199^2*AL193+AL194*AO199+AL195</f>
        <v>-7.3725747729014302E-18</v>
      </c>
      <c r="AQ199" s="50"/>
      <c r="AR199" s="65"/>
      <c r="AS199" s="50"/>
      <c r="AT199" s="65"/>
      <c r="AU199" s="65"/>
      <c r="AV199" s="81"/>
      <c r="AW199" s="59">
        <v>10</v>
      </c>
      <c r="AX199" s="61">
        <f t="shared" si="51"/>
        <v>6.3655989068255427E-3</v>
      </c>
      <c r="AY199" s="61">
        <f>SUMPRODUCT(T178:T187,$BG$34:$BG$43)</f>
        <v>7.4733542483219062E-2</v>
      </c>
      <c r="AZ199" s="68">
        <f>IF($AA$16,EXP((AX199/AL191)*(AU195-1)-LN(AU195-AL191)-AL190*(2*AY199/AL190-AX199/AL191)*LN((AU195+2.41421536*AL191)/(AU195-0.41421536*AL191))/(AL191*2.82842713)      ),1)</f>
        <v>9.499015223465598</v>
      </c>
    </row>
    <row r="200" spans="16:52" x14ac:dyDescent="0.25">
      <c r="P200" s="79"/>
      <c r="Q200" s="71"/>
      <c r="R200" s="71"/>
      <c r="S200" s="94">
        <f>SUM(S190:S199)</f>
        <v>0.9997383359757458</v>
      </c>
      <c r="T200" s="72">
        <f>SUM(T190:T199)</f>
        <v>1</v>
      </c>
      <c r="U200" s="73"/>
      <c r="V200" s="73"/>
      <c r="W200" s="73"/>
      <c r="X200" s="73"/>
      <c r="Y200" s="73"/>
      <c r="Z200" s="70"/>
      <c r="AA200" s="73"/>
      <c r="AB200" s="73"/>
      <c r="AC200" s="73"/>
      <c r="AD200" s="73"/>
      <c r="AE200" s="73"/>
      <c r="AF200" s="73"/>
      <c r="AG200" s="73"/>
      <c r="AH200" s="73"/>
      <c r="AI200" s="88">
        <f>SUM(Z190:AI199)</f>
        <v>2.2066893955878433</v>
      </c>
      <c r="AJ200" s="91">
        <f>SUM(AJ190:AJ199)</f>
        <v>8.0587242816519895E-5</v>
      </c>
      <c r="AK200" s="70"/>
      <c r="AL200" s="73"/>
      <c r="AM200" s="74"/>
      <c r="AN200" s="75"/>
      <c r="AO200" s="74"/>
      <c r="AP200" s="74"/>
      <c r="AQ200" s="76"/>
      <c r="AR200" s="73"/>
      <c r="AS200" s="76"/>
      <c r="AT200" s="73"/>
      <c r="AU200" s="73"/>
      <c r="AV200" s="80"/>
      <c r="AW200" s="70"/>
      <c r="AX200" s="73"/>
      <c r="AY200" s="73"/>
      <c r="AZ200" s="80"/>
    </row>
    <row r="201" spans="16:52" x14ac:dyDescent="0.25">
      <c r="P201" s="92">
        <f>P189+1</f>
        <v>14</v>
      </c>
      <c r="Q201" s="55"/>
      <c r="R201" s="55"/>
      <c r="S201" s="55"/>
      <c r="T201" s="55" t="s">
        <v>545</v>
      </c>
      <c r="U201" s="56"/>
      <c r="V201" s="56"/>
      <c r="W201" s="57"/>
      <c r="X201" s="57"/>
      <c r="Y201" s="57"/>
      <c r="Z201" s="54">
        <v>1</v>
      </c>
      <c r="AA201" s="55">
        <v>2</v>
      </c>
      <c r="AB201" s="55">
        <v>3</v>
      </c>
      <c r="AC201" s="55">
        <v>4</v>
      </c>
      <c r="AD201" s="55">
        <v>5</v>
      </c>
      <c r="AE201" s="55">
        <v>6</v>
      </c>
      <c r="AF201" s="55">
        <v>7</v>
      </c>
      <c r="AG201" s="55">
        <v>8</v>
      </c>
      <c r="AH201" s="55">
        <v>9</v>
      </c>
      <c r="AI201" s="58">
        <v>10</v>
      </c>
      <c r="AJ201" s="90"/>
      <c r="AK201" s="54"/>
      <c r="AL201" s="55"/>
      <c r="AM201" s="55"/>
      <c r="AN201" s="55"/>
      <c r="AO201" s="55"/>
      <c r="AP201" s="55"/>
      <c r="AQ201" s="55"/>
      <c r="AR201" s="55"/>
      <c r="AS201" s="55"/>
      <c r="AT201" s="55"/>
      <c r="AU201" s="55"/>
      <c r="AV201" s="58"/>
      <c r="AW201" s="54"/>
      <c r="AX201" s="55" t="s">
        <v>565</v>
      </c>
      <c r="AY201" s="55" t="s">
        <v>577</v>
      </c>
      <c r="AZ201" s="58" t="s">
        <v>578</v>
      </c>
    </row>
    <row r="202" spans="16:52" x14ac:dyDescent="0.25">
      <c r="P202" s="78">
        <v>1</v>
      </c>
      <c r="Q202" s="60"/>
      <c r="R202" s="60"/>
      <c r="S202" s="60">
        <f>$Z$7*$BJ$34/AZ202</f>
        <v>2.6288912284512089E-3</v>
      </c>
      <c r="T202" s="61">
        <f>S202/S212</f>
        <v>2.6295792947515651E-3</v>
      </c>
      <c r="U202" s="62"/>
      <c r="V202" s="62"/>
      <c r="W202" s="60"/>
      <c r="X202" s="63"/>
      <c r="Y202" s="61"/>
      <c r="Z202" s="86">
        <f>SQRT($W$34*VLOOKUP(Z201,$P$34:$W$43,8))*(1-$Q$20)*T190*VLOOKUP(Z201,P190:T199,5)</f>
        <v>1.4201437814895929E-6</v>
      </c>
      <c r="AA202" s="60">
        <f>SQRT($W$34*VLOOKUP(AA201,$P$34:$W$43,8))*(1-$R$20)*T190*VLOOKUP(AA201,P190:T199,5)</f>
        <v>1.3766728023416608E-5</v>
      </c>
      <c r="AB202" s="60">
        <f>SQRT($W$34*VLOOKUP(AB201,$P$34:$W$43,8))*(1-$S$20)*T190*VLOOKUP(AB201,P190:T199,5)</f>
        <v>6.3104291016495377E-5</v>
      </c>
      <c r="AC202" s="60">
        <f>SQRT($W$34*VLOOKUP(AC201,$P$34:$W$43,8))*(1-$T$20)*T190*VLOOKUP(AC201,P190:T199,5)</f>
        <v>1.8903568294357343E-4</v>
      </c>
      <c r="AD202" s="60">
        <f>SQRT($W$34*VLOOKUP(AD201,$P$34:$W$43,8))*(1-$U$20)*T190*VLOOKUP(AD201,P190:T199,5)</f>
        <v>2.223300500982207E-4</v>
      </c>
      <c r="AE202" s="60">
        <f>SQRT($W$34*VLOOKUP(AE201,$P$34:$W$43,8))*(1-$V$20)*T190*VLOOKUP(AE201,P190:T199,5)</f>
        <v>1.2248483303292684E-3</v>
      </c>
      <c r="AF202" s="60">
        <f>SQRT($W$34*VLOOKUP(AF201,$P$34:$W$43,8))*(1-$W$20)*T190*VLOOKUP(AF201,P190:T199,5)</f>
        <v>3.2167153514451145E-7</v>
      </c>
      <c r="AG202" s="60">
        <f>SQRT($W$34*VLOOKUP(AG201,$P$34:$W$43,8))*(1-$X$20)*T190*VLOOKUP(AG201,P190:T199,5)</f>
        <v>4.4633849228443204E-6</v>
      </c>
      <c r="AH202" s="60">
        <f>SQRT($W$34*VLOOKUP(AH201,$P$34:$W$43,8))*(1-$Y$20)*T190*VLOOKUP(AH201,P190:T199,5)</f>
        <v>1.5450656393376968E-5</v>
      </c>
      <c r="AI202" s="87">
        <f>SQRT($W$34*VLOOKUP(AI201,$P$34:$W$43,8))*(1-$Z$20)*T190*VLOOKUP(AI201,P190:T199,5)</f>
        <v>8.3839142881725326E-6</v>
      </c>
      <c r="AJ202" s="89">
        <f>$X$34*T190</f>
        <v>7.0477561649456596E-8</v>
      </c>
      <c r="AK202" s="59" t="s">
        <v>69</v>
      </c>
      <c r="AL202" s="60">
        <f>$Q$44*AI212*100000/($T$3*$AE$9)^2</f>
        <v>0.15887301976996726</v>
      </c>
      <c r="AM202" s="65" t="s">
        <v>583</v>
      </c>
      <c r="AN202" s="66" t="s">
        <v>573</v>
      </c>
      <c r="AO202" s="61" t="e">
        <f>(AL209+SQRT(AL211))^(1/3)+(AL209-SQRT(AL211))^(1/3)-AL205/3</f>
        <v>#NUM!</v>
      </c>
      <c r="AP202" s="63" t="e">
        <f>AO202^3+AL205*AO202^2+AL206*AO202+AL207</f>
        <v>#NUM!</v>
      </c>
      <c r="AQ202" s="65" t="s">
        <v>573</v>
      </c>
      <c r="AR202" s="61">
        <f>IF(AL211&gt;=0,AO202,AO209)</f>
        <v>0.83269961904074041</v>
      </c>
      <c r="AS202" s="61">
        <f>IF(AR202&lt;AR203,AR203,AR202)</f>
        <v>0.83269961904074041</v>
      </c>
      <c r="AT202" s="61">
        <f>AS202</f>
        <v>0.83269961904074041</v>
      </c>
      <c r="AU202" s="67">
        <f>IF(AT202&lt;AT203,AT203,AT202)</f>
        <v>0.83269961904074041</v>
      </c>
      <c r="AV202" s="81"/>
      <c r="AW202" s="59">
        <v>1</v>
      </c>
      <c r="AX202" s="61">
        <f>AX190</f>
        <v>4.7032494163116601E-3</v>
      </c>
      <c r="AY202" s="61">
        <f>SUMPRODUCT(T190:T199,$AX$34:$AX$43)</f>
        <v>4.7725574619124689E-2</v>
      </c>
      <c r="AZ202" s="68">
        <f>IF($AA$7,EXP((AX202/AL203)*(AU207-1)-LN(AU207-AL203)-AL202*(2*AY202/AL202-AX202/AL203)*LN((AU207+2.41421536*AL203)/(AU207-0.41421536*AL203))/(AL203*2.82842713)      ),1)</f>
        <v>38.240115288215016</v>
      </c>
    </row>
    <row r="203" spans="16:52" x14ac:dyDescent="0.25">
      <c r="P203" s="78">
        <v>2</v>
      </c>
      <c r="Q203" s="60"/>
      <c r="R203" s="60"/>
      <c r="S203" s="60">
        <f>$Z$8*$BJ$35/AZ203</f>
        <v>1.467066885372793E-2</v>
      </c>
      <c r="T203" s="61">
        <f>S203/S212</f>
        <v>1.4674508644713837E-2</v>
      </c>
      <c r="U203" s="62"/>
      <c r="V203" s="62"/>
      <c r="W203" s="60"/>
      <c r="X203" s="63"/>
      <c r="Y203" s="61"/>
      <c r="Z203" s="86">
        <f>SQRT($W$35*VLOOKUP(Z201,$P$34:$W$43,8))*(1-$Q$21)*T191*VLOOKUP(Z201,P190:T199,5)</f>
        <v>1.3766728023416607E-5</v>
      </c>
      <c r="AA203" s="60">
        <f>SQRT($W$35*VLOOKUP(AA201,$P$34:$W$43,8))*(1-$R$21)*T191*VLOOKUP(AA201,P190:T199,5)</f>
        <v>1.3276198833322823E-4</v>
      </c>
      <c r="AB203" s="60">
        <f>SQRT($W$35*VLOOKUP(AB201,$P$34:$W$43,8))*(1-$S$21)*T191*VLOOKUP(AB201,P190:T199,5)</f>
        <v>6.1812271820539644E-4</v>
      </c>
      <c r="AC203" s="60">
        <f>SQRT($W$35*VLOOKUP(AC201,$P$34:$W$43,8))*(1-$T$21)*T191*VLOOKUP(AC201,P190:T199,5)</f>
        <v>1.6745488014491396E-3</v>
      </c>
      <c r="AD203" s="60">
        <f>SQRT($W$35*VLOOKUP(AD201,$P$34:$W$43,8))*(1-$U$21)*T191*VLOOKUP(AD201,P190:T199,5)</f>
        <v>2.2209136583941939E-3</v>
      </c>
      <c r="AE203" s="60">
        <f>SQRT($W$35*VLOOKUP(AE201,$P$34:$W$43,8))*(1-$V$21)*T191*VLOOKUP(AE201,P190:T199,5)</f>
        <v>1.2027010477229169E-2</v>
      </c>
      <c r="AF203" s="60">
        <f>SQRT($W$35*VLOOKUP(AF201,$P$34:$W$43,8))*(1-$W$21)*T191*VLOOKUP(AF201,P190:T199,5)</f>
        <v>3.0446805075060183E-6</v>
      </c>
      <c r="AG203" s="60">
        <f>SQRT($W$35*VLOOKUP(AG201,$P$34:$W$43,8))*(1-$X$21)*T191*VLOOKUP(AG201,P190:T199,5)</f>
        <v>4.1240225183189083E-5</v>
      </c>
      <c r="AH203" s="60">
        <f>SQRT($W$35*VLOOKUP(AH201,$P$34:$W$43,8))*(1-$Y$21)*T191*VLOOKUP(AH201,P190:T199,5)</f>
        <v>1.4950282799915812E-4</v>
      </c>
      <c r="AI203" s="87">
        <f>SQRT($W$35*VLOOKUP(AI201,$P$34:$W$43,8))*(1-$Z$21)*T191*VLOOKUP(AI201,P190:T199,5)</f>
        <v>8.2105867048842013E-5</v>
      </c>
      <c r="AJ203" s="89">
        <f>$X$35*T191</f>
        <v>5.9358527391752649E-7</v>
      </c>
      <c r="AK203" s="59" t="s">
        <v>65</v>
      </c>
      <c r="AL203" s="60">
        <f>AJ212*$Q$44*100000/($T$3*$AE$9)</f>
        <v>1.4141637770077185E-2</v>
      </c>
      <c r="AM203" s="61"/>
      <c r="AN203" s="66" t="s">
        <v>574</v>
      </c>
      <c r="AO203" s="66" t="e">
        <f>1/0</f>
        <v>#DIV/0!</v>
      </c>
      <c r="AP203" s="61"/>
      <c r="AQ203" s="65" t="s">
        <v>574</v>
      </c>
      <c r="AR203" s="66">
        <f>IF(AL211&gt;=0,0,AO210)</f>
        <v>1.8185529565995506E-2</v>
      </c>
      <c r="AS203" s="61">
        <f>IF(AR202&lt;AR203,AR202,AR203)</f>
        <v>1.8185529565995506E-2</v>
      </c>
      <c r="AT203" s="61">
        <f>IF(AS203&lt;AS204,AS204,AS203)</f>
        <v>0.1349732136231872</v>
      </c>
      <c r="AU203" s="67">
        <f>IF(AT202&lt;AT203,AT202,AT203)</f>
        <v>0.1349732136231872</v>
      </c>
      <c r="AV203" s="81"/>
      <c r="AW203" s="59">
        <v>2</v>
      </c>
      <c r="AX203" s="61">
        <f t="shared" ref="AX203:AX211" si="52">AX191</f>
        <v>7.0982772982749135E-3</v>
      </c>
      <c r="AY203" s="61">
        <f>SUMPRODUCT(T190:T199,$AY$34:$AY$43)</f>
        <v>8.3223982899471222E-2</v>
      </c>
      <c r="AZ203" s="68">
        <f>IF($AA$8,EXP((AX203/AL203)*(AU207-1)-LN(AU207-AL203)-AL202*(2*AY203/AL202-AX203/AL203)*LN((AU207+2.41421536*AL203)/(AU207-0.41421536*AL203))/(AL203*2.82842713)      ),1)</f>
        <v>6.5803436176558145</v>
      </c>
    </row>
    <row r="204" spans="16:52" x14ac:dyDescent="0.25">
      <c r="P204" s="78">
        <v>3</v>
      </c>
      <c r="Q204" s="60"/>
      <c r="R204" s="60"/>
      <c r="S204" s="60">
        <f>$Z$9*$BJ$36/AZ204</f>
        <v>4.9911005278451777E-2</v>
      </c>
      <c r="T204" s="61">
        <f>S204/S212</f>
        <v>4.9924068611151645E-2</v>
      </c>
      <c r="U204" s="62"/>
      <c r="V204" s="62"/>
      <c r="W204" s="60"/>
      <c r="X204" s="63"/>
      <c r="Y204" s="61"/>
      <c r="Z204" s="86">
        <f>SQRT($W$36*VLOOKUP(Z201,$P$34:$W$43,8))*(1-$Q$22)*T192*VLOOKUP(Z201,P190:T199,5)</f>
        <v>6.3104291016495364E-5</v>
      </c>
      <c r="AA204" s="60">
        <f>SQRT($W$36*VLOOKUP(AA201,$P$34:$W$43,8))*(1-$R$22)*T192*VLOOKUP(AA201,P190:T199,5)</f>
        <v>6.1812271820539644E-4</v>
      </c>
      <c r="AB204" s="60">
        <f>SQRT($W$36*VLOOKUP(AB201,$P$34:$W$43,8))*(1-$S$22)*T192*VLOOKUP(AB201,P190:T199,5)</f>
        <v>2.8842416046130346E-3</v>
      </c>
      <c r="AC204" s="60">
        <f>SQRT($W$36*VLOOKUP(AC201,$P$34:$W$43,8))*(1-$T$22)*T192*VLOOKUP(AC201,P190:T199,5)</f>
        <v>8.6054340586386047E-3</v>
      </c>
      <c r="AD204" s="60">
        <f>SQRT($W$36*VLOOKUP(AD201,$P$34:$W$43,8))*(1-$U$22)*T192*VLOOKUP(AD201,P190:T199,5)</f>
        <v>1.0362985844761304E-2</v>
      </c>
      <c r="AE204" s="60">
        <f>SQRT($W$36*VLOOKUP(AE201,$P$34:$W$43,8))*(1-$V$22)*T192*VLOOKUP(AE201,P190:T199,5)</f>
        <v>5.4990052527205055E-2</v>
      </c>
      <c r="AF204" s="60">
        <f>SQRT($W$36*VLOOKUP(AF201,$P$34:$W$43,8))*(1-$W$22)*T192*VLOOKUP(AF201,P190:T199,5)</f>
        <v>1.3687038600886647E-5</v>
      </c>
      <c r="AG204" s="60">
        <f>SQRT($W$36*VLOOKUP(AG201,$P$34:$W$43,8))*(1-$X$22)*T192*VLOOKUP(AG201,P190:T199,5)</f>
        <v>1.940147967274636E-4</v>
      </c>
      <c r="AH204" s="60">
        <f>SQRT($W$36*VLOOKUP(AH201,$P$34:$W$43,8))*(1-$Y$22)*T192*VLOOKUP(AH201,P190:T199,5)</f>
        <v>6.9341173782905719E-4</v>
      </c>
      <c r="AI204" s="87">
        <f>SQRT($W$36*VLOOKUP(AI201,$P$34:$W$43,8))*(1-$Z$22)*T192*VLOOKUP(AI201,P190:T199,5)</f>
        <v>3.8613188048443634E-4</v>
      </c>
      <c r="AJ204" s="89">
        <f>$X$36*T192</f>
        <v>2.8129396224497806E-6</v>
      </c>
      <c r="AK204" s="82"/>
      <c r="AL204" s="65"/>
      <c r="AM204" s="61"/>
      <c r="AN204" s="66" t="s">
        <v>575</v>
      </c>
      <c r="AO204" s="66" t="e">
        <f>1/0</f>
        <v>#DIV/0!</v>
      </c>
      <c r="AP204" s="61"/>
      <c r="AQ204" s="65" t="s">
        <v>575</v>
      </c>
      <c r="AR204" s="66">
        <f>IF(AL211&gt;=0,0,AO211)</f>
        <v>0.1349732136231872</v>
      </c>
      <c r="AS204" s="61">
        <f>AR204</f>
        <v>0.1349732136231872</v>
      </c>
      <c r="AT204" s="61">
        <f>IF(AS203&lt;AS204,AS203,AS204)</f>
        <v>1.8185529565995506E-2</v>
      </c>
      <c r="AU204" s="67">
        <f>AT204</f>
        <v>1.8185529565995506E-2</v>
      </c>
      <c r="AV204" s="81"/>
      <c r="AW204" s="59">
        <v>3</v>
      </c>
      <c r="AX204" s="61">
        <f t="shared" si="52"/>
        <v>9.8874397632026413E-3</v>
      </c>
      <c r="AY204" s="61">
        <f>SUMPRODUCT(T190:T199,$AZ$34:$AZ$43)</f>
        <v>0.11365455264318508</v>
      </c>
      <c r="AZ204" s="68">
        <f>IF($AA$9,EXP((AX204/AL203)*(AU207-1)-LN(AU207-AL203)-AL202*(2*AY204/AL202-AX204/AL203)*LN((AU207+2.41421536*AL203)/(AU207-0.41421536*AL203))/(AL203*2.82842713)      ),1)</f>
        <v>1.865045895481348</v>
      </c>
    </row>
    <row r="205" spans="16:52" x14ac:dyDescent="0.25">
      <c r="P205" s="78">
        <v>4</v>
      </c>
      <c r="Q205" s="60"/>
      <c r="R205" s="60"/>
      <c r="S205" s="60">
        <f>$Z$10*$BJ$37/AZ205</f>
        <v>0.11781627601835071</v>
      </c>
      <c r="T205" s="61">
        <f>S205/S212</f>
        <v>0.11784711236801949</v>
      </c>
      <c r="U205" s="62"/>
      <c r="V205" s="62"/>
      <c r="W205" s="60"/>
      <c r="X205" s="63"/>
      <c r="Y205" s="61"/>
      <c r="Z205" s="86">
        <f>SQRT($W$37*VLOOKUP(Z201,$P$34:$W$43,8))*(1-$Q$23)*T193*VLOOKUP(Z201,P190:T199,5)</f>
        <v>1.8903568294357341E-4</v>
      </c>
      <c r="AA205" s="60">
        <f>SQRT($W$37*VLOOKUP(AA201,$P$34:$W$43,8))*(1-$R$23)*T193*VLOOKUP(AA201,P190:T199,5)</f>
        <v>1.6745488014491396E-3</v>
      </c>
      <c r="AB205" s="60">
        <f>SQRT($W$37*VLOOKUP(AB201,$P$34:$W$43,8))*(1-$S$23)*T193*VLOOKUP(AB201,P190:T199,5)</f>
        <v>8.6054340586386047E-3</v>
      </c>
      <c r="AC205" s="60">
        <f>SQRT($W$37*VLOOKUP(AC201,$P$34:$W$43,8))*(1-$T$23)*T193*VLOOKUP(AC201,P190:T199,5)</f>
        <v>2.5845504171494841E-2</v>
      </c>
      <c r="AD205" s="60">
        <f>SQRT($W$37*VLOOKUP(AD201,$P$34:$W$43,8))*(1-$U$23)*T193*VLOOKUP(AD201,P190:T199,5)</f>
        <v>3.079363229616244E-2</v>
      </c>
      <c r="AE205" s="60">
        <f>SQRT($W$37*VLOOKUP(AE201,$P$34:$W$43,8))*(1-$V$23)*T193*VLOOKUP(AE201,P190:T199,5)</f>
        <v>0.15661201721628429</v>
      </c>
      <c r="AF205" s="60">
        <f>SQRT($W$37*VLOOKUP(AF201,$P$34:$W$43,8))*(1-$W$23)*T193*VLOOKUP(AF201,P190:T199,5)</f>
        <v>4.120480366356859E-5</v>
      </c>
      <c r="AG205" s="60">
        <f>SQRT($W$37*VLOOKUP(AG201,$P$34:$W$43,8))*(1-$X$23)*T193*VLOOKUP(AG201,P190:T199,5)</f>
        <v>5.746796372222869E-4</v>
      </c>
      <c r="AH205" s="60">
        <f>SQRT($W$37*VLOOKUP(AH201,$P$34:$W$43,8))*(1-$Y$23)*T193*VLOOKUP(AH201,P190:T199,5)</f>
        <v>2.2755050658263549E-3</v>
      </c>
      <c r="AI205" s="87">
        <f>SQRT($W$37*VLOOKUP(AI201,$P$34:$W$43,8))*(1-$Z$23)*T193*VLOOKUP(AI201,P190:T199,5)</f>
        <v>1.0493068889197213E-3</v>
      </c>
      <c r="AJ205" s="89">
        <f>$X$37*T193</f>
        <v>8.5305785981265872E-6</v>
      </c>
      <c r="AK205" s="59" t="s">
        <v>570</v>
      </c>
      <c r="AL205" s="60">
        <f>AL203-1</f>
        <v>-0.98585836222992285</v>
      </c>
      <c r="AM205" s="61"/>
      <c r="AN205" s="66"/>
      <c r="AO205" s="61"/>
      <c r="AP205" s="61"/>
      <c r="AQ205" s="50"/>
      <c r="AR205" s="65"/>
      <c r="AS205" s="65"/>
      <c r="AT205" s="65"/>
      <c r="AU205" s="65"/>
      <c r="AV205" s="81"/>
      <c r="AW205" s="59">
        <v>4</v>
      </c>
      <c r="AX205" s="61">
        <f t="shared" si="52"/>
        <v>1.2702609722620996E-2</v>
      </c>
      <c r="AY205" s="61">
        <f>SUMPRODUCT(T190:T199,$BA$34:$BA$43)</f>
        <v>0.13908438853447186</v>
      </c>
      <c r="AZ205" s="68">
        <f>IF($AA$10,EXP((AX205/AL203)*(AU207-1)-LN(AU207-AL203)-AL202*(2*AY205/AL202-AX205/AL203)*LN((AU207+2.41421536*AL203)/(AU207-0.41421536*AL203))/(AL203*2.82842713)      ),1)</f>
        <v>0.76545492765886836</v>
      </c>
    </row>
    <row r="206" spans="16:52" x14ac:dyDescent="0.25">
      <c r="P206" s="78">
        <v>5</v>
      </c>
      <c r="Q206" s="60"/>
      <c r="R206" s="60"/>
      <c r="S206" s="60">
        <f>$Z$11*$BJ$38/AZ206</f>
        <v>0.14521847417085401</v>
      </c>
      <c r="T206" s="61">
        <f>S206/S212</f>
        <v>0.14525648256663121</v>
      </c>
      <c r="U206" s="62"/>
      <c r="V206" s="62"/>
      <c r="W206" s="60"/>
      <c r="X206" s="63"/>
      <c r="Y206" s="61"/>
      <c r="Z206" s="86">
        <f>SQRT($W$38*VLOOKUP(Z201,$P$34:$W$43,8))*(1-$Q$24)*T194*VLOOKUP(Z201,P190:T199,5)</f>
        <v>2.223300500982207E-4</v>
      </c>
      <c r="AA206" s="60">
        <f>SQRT($W$38*VLOOKUP(AA201,$P$34:$W$43,8))*(1-$R$24)*T194*VLOOKUP(AA201,P190:T199,5)</f>
        <v>2.2209136583941939E-3</v>
      </c>
      <c r="AB206" s="60">
        <f>SQRT($W$38*VLOOKUP(AB201,$P$34:$W$43,8))*(1-$S$24)*T194*VLOOKUP(AB201,P190:T199,5)</f>
        <v>1.0362985844761304E-2</v>
      </c>
      <c r="AC206" s="60">
        <f>SQRT($W$38*VLOOKUP(AC201,$P$34:$W$43,8))*(1-$T$24)*T194*VLOOKUP(AC201,P190:T199,5)</f>
        <v>3.0793632296162436E-2</v>
      </c>
      <c r="AD206" s="60">
        <f>SQRT($W$38*VLOOKUP(AD201,$P$34:$W$43,8))*(1-$U$24)*T194*VLOOKUP(AD201,P190:T199,5)</f>
        <v>3.6659747102962943E-2</v>
      </c>
      <c r="AE206" s="60">
        <f>SQRT($W$38*VLOOKUP(AE201,$P$34:$W$43,8))*(1-$V$24)*T194*VLOOKUP(AE201,P190:T199,5)</f>
        <v>0.20142636940550895</v>
      </c>
      <c r="AF206" s="60">
        <f>SQRT($W$38*VLOOKUP(AF201,$P$34:$W$43,8))*(1-$W$24)*T194*VLOOKUP(AF201,P190:T199,5)</f>
        <v>4.7830995474457377E-5</v>
      </c>
      <c r="AG206" s="60">
        <f>SQRT($W$38*VLOOKUP(AG201,$P$34:$W$43,8))*(1-$X$24)*T194*VLOOKUP(AG201,P190:T199,5)</f>
        <v>6.9493136354175733E-4</v>
      </c>
      <c r="AH206" s="60">
        <f>SQRT($W$38*VLOOKUP(AH201,$P$34:$W$43,8))*(1-$Y$24)*T194*VLOOKUP(AH201,P190:T199,5)</f>
        <v>2.581609865183852E-3</v>
      </c>
      <c r="AI206" s="87">
        <f>SQRT($W$38*VLOOKUP(AI201,$P$34:$W$43,8))*(1-$Z$24)*T194*VLOOKUP(AI201,P190:T199,5)</f>
        <v>1.3766215816497398E-3</v>
      </c>
      <c r="AJ206" s="89">
        <f>$X$38*T194</f>
        <v>1.0512286113885009E-5</v>
      </c>
      <c r="AK206" s="59" t="s">
        <v>571</v>
      </c>
      <c r="AL206" s="60">
        <f>AL202-3*AL203*AL203-2*AL203</f>
        <v>0.12998978647335269</v>
      </c>
      <c r="AM206" s="61" t="s">
        <v>584</v>
      </c>
      <c r="AN206" s="66" t="s">
        <v>585</v>
      </c>
      <c r="AO206" s="61">
        <f>AL209^2/AL210^3</f>
        <v>0.84912603662030317</v>
      </c>
      <c r="AP206" s="61"/>
      <c r="AQ206" s="50"/>
      <c r="AR206" s="65"/>
      <c r="AS206" s="65"/>
      <c r="AT206" s="65"/>
      <c r="AU206" s="65"/>
      <c r="AV206" s="81"/>
      <c r="AW206" s="59">
        <v>5</v>
      </c>
      <c r="AX206" s="61">
        <f t="shared" si="52"/>
        <v>1.2699746755942376E-2</v>
      </c>
      <c r="AY206" s="61">
        <f>SUMPRODUCT(T190:T199,$BB$34:$BB$43)</f>
        <v>0.14194714990631463</v>
      </c>
      <c r="AZ206" s="68">
        <f>IF($AA$11,EXP((AX206/AL203)*(AU207-1)-LN(AU207-AL203)-AL202*(2*AY206/AL202-AX206/AL203)*LN((AU207+2.41421536*AL203)/(AU207-0.41421536*AL203))/(AL203*2.82842713)      ),1)</f>
        <v>0.62177166310477716</v>
      </c>
    </row>
    <row r="207" spans="16:52" x14ac:dyDescent="0.25">
      <c r="P207" s="78">
        <v>6</v>
      </c>
      <c r="Q207" s="60"/>
      <c r="R207" s="60"/>
      <c r="S207" s="60">
        <f>$Z$12*$BJ$39/AZ207</f>
        <v>0.63281164246786725</v>
      </c>
      <c r="T207" s="61">
        <f>S207/S212</f>
        <v>0.63297726984755609</v>
      </c>
      <c r="U207" s="62"/>
      <c r="V207" s="62"/>
      <c r="W207" s="60"/>
      <c r="X207" s="63"/>
      <c r="Y207" s="61"/>
      <c r="Z207" s="86">
        <f>SQRT($W$39*VLOOKUP(Z201,$P$34:$W$43,8))*(1-$Q$25)*T195*VLOOKUP(Z201,P190:T199,5)</f>
        <v>1.2248483303292682E-3</v>
      </c>
      <c r="AA207" s="60">
        <f>SQRT($W$39*VLOOKUP(AA201,$P$34:$W$43,8))*(1-$R$25)*T195*VLOOKUP(AA201,P190:T199,5)</f>
        <v>1.2027010477229169E-2</v>
      </c>
      <c r="AB207" s="60">
        <f>SQRT($W$39*VLOOKUP(AB201,$P$34:$W$43,8))*(1-$S$25)*T195*VLOOKUP(AB201,P190:T199,5)</f>
        <v>5.4990052527205055E-2</v>
      </c>
      <c r="AC207" s="60">
        <f>SQRT($W$39*VLOOKUP(AC201,$P$34:$W$43,8))*(1-$T$25)*T195*VLOOKUP(AC201,P190:T199,5)</f>
        <v>0.15661201721628432</v>
      </c>
      <c r="AD207" s="60">
        <f>SQRT($W$39*VLOOKUP(AD201,$P$34:$W$43,8))*(1-$U$25)*T195*VLOOKUP(AD201,P190:T199,5)</f>
        <v>0.20142636940550895</v>
      </c>
      <c r="AE207" s="60">
        <f>SQRT($W$39*VLOOKUP(AE201,$P$34:$W$43,8))*(1-$V$25)*T195*VLOOKUP(AE201,P190:T199,5)</f>
        <v>1.1067338292850732</v>
      </c>
      <c r="AF207" s="60">
        <f>SQRT($W$39*VLOOKUP(AF201,$P$34:$W$43,8))*(1-$W$25)*T195*VLOOKUP(AF201,P190:T199,5)</f>
        <v>2.9015115568683538E-4</v>
      </c>
      <c r="AG207" s="60">
        <f>SQRT($W$39*VLOOKUP(AG201,$P$34:$W$43,8))*(1-$X$25)*T195*VLOOKUP(AG201,P190:T199,5)</f>
        <v>3.8087430717461328E-3</v>
      </c>
      <c r="AH207" s="60">
        <f>SQRT($W$39*VLOOKUP(AH201,$P$34:$W$43,8))*(1-$Y$25)*T195*VLOOKUP(AH201,P190:T199,5)</f>
        <v>1.3952321849625377E-2</v>
      </c>
      <c r="AI207" s="87">
        <f>SQRT($W$39*VLOOKUP(AI201,$P$34:$W$43,8))*(1-$Z$25)*T195*VLOOKUP(AI201,P190:T199,5)</f>
        <v>7.5638243345810012E-3</v>
      </c>
      <c r="AJ207" s="89">
        <f>$X$39*T195</f>
        <v>5.6986177273305416E-5</v>
      </c>
      <c r="AK207" s="59" t="s">
        <v>572</v>
      </c>
      <c r="AL207" s="60">
        <f>-1*AL202*AL203+AL203^2+AL203^3</f>
        <v>-2.0439106497820454E-3</v>
      </c>
      <c r="AM207" s="61"/>
      <c r="AN207" s="66" t="s">
        <v>586</v>
      </c>
      <c r="AO207" s="61">
        <f>SQRT(1-AO206)/SQRT(AO206)*AL209/ABS(AL209)</f>
        <v>0.42152280027473199</v>
      </c>
      <c r="AP207" s="61"/>
      <c r="AQ207" s="50"/>
      <c r="AR207" s="65"/>
      <c r="AS207" s="65"/>
      <c r="AT207" s="65" t="s">
        <v>579</v>
      </c>
      <c r="AU207" s="61">
        <f>IF(AL211&gt;=0,AU202,AU204)</f>
        <v>1.8185529565995506E-2</v>
      </c>
      <c r="AV207" s="81"/>
      <c r="AW207" s="59">
        <v>6</v>
      </c>
      <c r="AX207" s="61">
        <f t="shared" si="52"/>
        <v>1.5798462423996604E-2</v>
      </c>
      <c r="AY207" s="61">
        <f>SUMPRODUCT(T190:T199,$BC$34:$BC$43)</f>
        <v>0.17728158538360536</v>
      </c>
      <c r="AZ207" s="68">
        <f>IF($AA$12,EXP((AX207/AL203)*(AU207-1)-LN(AU207-AL203)-AL202*(2*AY207/AL202-AX207/AL203)*LN((AU207+2.41421536*AL203)/(AU207-0.41421536*AL203))/(AL203*2.82842713)      ),1)</f>
        <v>0.13720776439639437</v>
      </c>
    </row>
    <row r="208" spans="16:52" x14ac:dyDescent="0.25">
      <c r="P208" s="78">
        <v>7</v>
      </c>
      <c r="Q208" s="60"/>
      <c r="R208" s="60"/>
      <c r="S208" s="60">
        <f>$Z$13*$BJ$40/AZ208</f>
        <v>9.3736451448842039E-4</v>
      </c>
      <c r="T208" s="61">
        <f>S208/S212</f>
        <v>9.3760985325580233E-4</v>
      </c>
      <c r="U208" s="62"/>
      <c r="V208" s="62"/>
      <c r="W208" s="60"/>
      <c r="X208" s="63"/>
      <c r="Y208" s="61"/>
      <c r="Z208" s="86">
        <f>SQRT($W$40*VLOOKUP(Z201,$P$34:$W$43,8))*(1-$Q$26)*T196*VLOOKUP(Z201,P190:T199,5)</f>
        <v>3.2167153514451145E-7</v>
      </c>
      <c r="AA208" s="60">
        <f>SQRT($W$40*VLOOKUP(AA201,$P$34:$W$43,8))*(1-$R$26)*T196*VLOOKUP(AA201,P190:T199,5)</f>
        <v>3.0446805075060187E-6</v>
      </c>
      <c r="AB208" s="60">
        <f>SQRT($W$40*VLOOKUP(AB201,$P$34:$W$43,8))*(1-$S$26)*T196*VLOOKUP(AB201,P190:T199,5)</f>
        <v>1.3687038600886645E-5</v>
      </c>
      <c r="AC208" s="60">
        <f>SQRT($W$40*VLOOKUP(AC201,$P$34:$W$43,8))*(1-$T$26)*T196*VLOOKUP(AC201,P190:T199,5)</f>
        <v>4.120480366356859E-5</v>
      </c>
      <c r="AD208" s="60">
        <f>SQRT($W$40*VLOOKUP(AD201,$P$34:$W$43,8))*(1-$U$26)*T196*VLOOKUP(AD201,P190:T199,5)</f>
        <v>4.783099547445737E-5</v>
      </c>
      <c r="AE208" s="60">
        <f>SQRT($W$40*VLOOKUP(AE201,$P$34:$W$43,8))*(1-$V$26)*T196*VLOOKUP(AE201,P190:T199,5)</f>
        <v>2.9015115568683543E-4</v>
      </c>
      <c r="AF208" s="60">
        <f>SQRT($W$40*VLOOKUP(AF201,$P$34:$W$43,8))*(1-$W$26)*T196*VLOOKUP(AF201,P190:T199,5)</f>
        <v>7.7613100870000431E-8</v>
      </c>
      <c r="AG208" s="60">
        <f>SQRT($W$40*VLOOKUP(AG201,$P$34:$W$43,8))*(1-$X$26)*T196*VLOOKUP(AG201,P190:T199,5)</f>
        <v>1.1685652802076289E-6</v>
      </c>
      <c r="AH208" s="60">
        <f>SQRT($W$40*VLOOKUP(AH201,$P$34:$W$43,8))*(1-$Y$26)*T196*VLOOKUP(AH201,P190:T199,5)</f>
        <v>3.2464665722134964E-6</v>
      </c>
      <c r="AI208" s="87">
        <f>SQRT($W$40*VLOOKUP(AI201,$P$34:$W$43,8))*(1-$Z$26)*T196*VLOOKUP(AI201,P190:T199,5)</f>
        <v>1.8315702319440117E-6</v>
      </c>
      <c r="AJ208" s="89">
        <f>$X$40*T196</f>
        <v>2.2549362367241112E-8</v>
      </c>
      <c r="AK208" s="82"/>
      <c r="AL208" s="65"/>
      <c r="AM208" s="61"/>
      <c r="AN208" s="66" t="s">
        <v>587</v>
      </c>
      <c r="AO208" s="61">
        <f>IF(ATAN(AO207)&lt;0,ATAN(AO207)+PI(),ATAN(AO207))</f>
        <v>0.39892174532277647</v>
      </c>
      <c r="AP208" s="61"/>
      <c r="AQ208" s="50"/>
      <c r="AR208" s="65"/>
      <c r="AS208" s="65"/>
      <c r="AT208" s="65"/>
      <c r="AU208" s="65"/>
      <c r="AV208" s="81"/>
      <c r="AW208" s="59">
        <v>7</v>
      </c>
      <c r="AX208" s="61">
        <f t="shared" si="52"/>
        <v>4.2203212895286406E-3</v>
      </c>
      <c r="AY208" s="61">
        <f>SUMPRODUCT(T190:T199,$BD$34:$BD$43)</f>
        <v>3.0911659390276819E-2</v>
      </c>
      <c r="AZ208" s="68">
        <f>IF($AA$13,EXP((AX208/AL203)*(AU207-1)-LN(AU207-AL203)-AL202*(2*AY208/AL202-AX208/AL203)*LN((AU207+2.41421536*AL203)/(AU207-0.41421536*AL203))/(AL203*2.82842713)      ),1)</f>
        <v>109.58651563220951</v>
      </c>
    </row>
    <row r="209" spans="16:52" x14ac:dyDescent="0.25">
      <c r="P209" s="78">
        <v>8</v>
      </c>
      <c r="Q209" s="60"/>
      <c r="R209" s="60"/>
      <c r="S209" s="60">
        <f>$Z$14*$BJ$41/AZ209</f>
        <v>6.4641155320567713E-3</v>
      </c>
      <c r="T209" s="61">
        <f>S209/S212</f>
        <v>6.4658074012414234E-3</v>
      </c>
      <c r="U209" s="62"/>
      <c r="V209" s="62"/>
      <c r="W209" s="60"/>
      <c r="X209" s="63"/>
      <c r="Y209" s="61"/>
      <c r="Z209" s="86">
        <f>SQRT($W$41*VLOOKUP(Z201,$P$34:$W$43,8))*(1-$Q$27)*T197*VLOOKUP(Z201,P190:T199,5)</f>
        <v>4.4633849228443204E-6</v>
      </c>
      <c r="AA209" s="60">
        <f>SQRT($W$41*VLOOKUP(AA201,$P$34:$W$43,8))*(1-$R$27)*T197*VLOOKUP(AA201,P190:T199,5)</f>
        <v>4.1240225183189083E-5</v>
      </c>
      <c r="AB209" s="60">
        <f>SQRT($W$41*VLOOKUP(AB201,$P$34:$W$43,8))*(1-$S$27)*T197*VLOOKUP(AB201,P190:T199,5)</f>
        <v>1.940147967274636E-4</v>
      </c>
      <c r="AC209" s="60">
        <f>SQRT($W$41*VLOOKUP(AC201,$P$34:$W$43,8))*(1-$T$27)*T197*VLOOKUP(AC201,P190:T199,5)</f>
        <v>5.746796372222869E-4</v>
      </c>
      <c r="AD209" s="60">
        <f>SQRT($W$41*VLOOKUP(AD201,$P$34:$W$43,8))*(1-$U$27)*T197*VLOOKUP(AD201,P190:T199,5)</f>
        <v>6.9493136354175733E-4</v>
      </c>
      <c r="AE209" s="60">
        <f>SQRT($W$41*VLOOKUP(AE201,$P$34:$W$43,8))*(1-$V$27)*T197*VLOOKUP(AE201,P190:T199,5)</f>
        <v>3.8087430717461323E-3</v>
      </c>
      <c r="AF209" s="60">
        <f>SQRT($W$41*VLOOKUP(AF201,$P$34:$W$43,8))*(1-$W$27)*T197*VLOOKUP(AF201,P190:T199,5)</f>
        <v>1.1685652802076289E-6</v>
      </c>
      <c r="AG209" s="60">
        <f>SQRT($W$41*VLOOKUP(AG201,$P$34:$W$43,8))*(1-$X$27)*T197*VLOOKUP(AG201,P190:T199,5)</f>
        <v>1.7010967557617209E-5</v>
      </c>
      <c r="AH209" s="60">
        <f>SQRT($W$41*VLOOKUP(AH201,$P$34:$W$43,8))*(1-$Y$27)*T197*VLOOKUP(AH201,P190:T199,5)</f>
        <v>5.2692055406409939E-5</v>
      </c>
      <c r="AI209" s="87">
        <f>SQRT($W$41*VLOOKUP(AI201,$P$34:$W$43,8))*(1-$Z$27)*T197*VLOOKUP(AI201,P190:T199,5)</f>
        <v>2.8017167996859767E-5</v>
      </c>
      <c r="AJ209" s="89">
        <f>$X$41*T197</f>
        <v>1.724837356905512E-7</v>
      </c>
      <c r="AK209" s="59" t="s">
        <v>582</v>
      </c>
      <c r="AL209" s="61">
        <f>AL205*AL206/6-AL207/2-AL205^3/27</f>
        <v>1.5151228855307314E-2</v>
      </c>
      <c r="AM209" s="61"/>
      <c r="AN209" s="66" t="s">
        <v>573</v>
      </c>
      <c r="AO209" s="61">
        <f>2*SQRT(AL210)*COS(AO208/3)-AL205/3</f>
        <v>0.83269961904074041</v>
      </c>
      <c r="AP209" s="69">
        <f>AO209^3+AL205*AO209^2+AL206*AO209+AL207</f>
        <v>0</v>
      </c>
      <c r="AQ209" s="50"/>
      <c r="AR209" s="65"/>
      <c r="AS209" s="65"/>
      <c r="AT209" s="65"/>
      <c r="AU209" s="65"/>
      <c r="AV209" s="81"/>
      <c r="AW209" s="59">
        <v>8</v>
      </c>
      <c r="AX209" s="61">
        <f t="shared" si="52"/>
        <v>4.6812172555771754E-3</v>
      </c>
      <c r="AY209" s="61">
        <f>SUMPRODUCT(T190:T199,$BE$34:$BE$43)</f>
        <v>6.0317301846245786E-2</v>
      </c>
      <c r="AZ209" s="68">
        <f>IF($AA$14,EXP((AX209/AL203)*(AU207-1)-LN(AU207-AL203)-AL202*(2*AY209/AL202-AX209/AL203)*LN((AU207+2.41421536*AL203)/(AU207-0.41421536*AL203))/(AL203*2.82842713)      ),1)</f>
        <v>15.275958378043859</v>
      </c>
    </row>
    <row r="210" spans="16:52" x14ac:dyDescent="0.25">
      <c r="P210" s="78">
        <v>9</v>
      </c>
      <c r="Q210" s="60"/>
      <c r="R210" s="60"/>
      <c r="S210" s="60">
        <f>$Z$15*$BJ$42/AZ210</f>
        <v>1.9022990633805865E-2</v>
      </c>
      <c r="T210" s="61">
        <f>S210/S212</f>
        <v>1.9027969568896623E-2</v>
      </c>
      <c r="U210" s="62"/>
      <c r="V210" s="62" t="s">
        <v>592</v>
      </c>
      <c r="W210" s="60"/>
      <c r="X210" s="63"/>
      <c r="Y210" s="61"/>
      <c r="Z210" s="86">
        <f>SQRT($W$42*VLOOKUP(Z201,$P$34:$W$43,8))*(1-$Q$28)*T198*VLOOKUP(Z201,P190:T199,5)</f>
        <v>1.5450656393376968E-5</v>
      </c>
      <c r="AA210" s="60">
        <f>SQRT($W$42*VLOOKUP(AA201,$P$34:$W$43,8))*(1-$R$28)*T198*VLOOKUP(AA201,P190:T199,5)</f>
        <v>1.4950282799915815E-4</v>
      </c>
      <c r="AB210" s="60">
        <f>SQRT($W$42*VLOOKUP(AB201,$P$34:$W$43,8))*(1-$S$28)*T198*VLOOKUP(AB201,P190:T199,5)</f>
        <v>6.934117378290573E-4</v>
      </c>
      <c r="AC210" s="60">
        <f>SQRT($W$42*VLOOKUP(AC201,$P$34:$W$43,8))*(1-$T$28)*T198*VLOOKUP(AC201,P190:T199,5)</f>
        <v>2.2755050658263545E-3</v>
      </c>
      <c r="AD210" s="60">
        <f>SQRT($W$42*VLOOKUP(AD201,$P$34:$W$43,8))*(1-$U$28)*T198*VLOOKUP(AD201,P190:T199,5)</f>
        <v>2.581609865183852E-3</v>
      </c>
      <c r="AE210" s="60">
        <f>SQRT($W$42*VLOOKUP(AE201,$P$34:$W$43,8))*(1-$V$28)*T198*VLOOKUP(AE201,P190:T199,5)</f>
        <v>1.3952321849625377E-2</v>
      </c>
      <c r="AF210" s="60">
        <f>SQRT($W$42*VLOOKUP(AF201,$P$34:$W$43,8))*(1-$W$28)*T198*VLOOKUP(AF201,P190:T199,5)</f>
        <v>3.2464665722134968E-6</v>
      </c>
      <c r="AG210" s="60">
        <f>SQRT($W$42*VLOOKUP(AG201,$P$34:$W$43,8))*(1-$X$28)*T198*VLOOKUP(AG201,P190:T199,5)</f>
        <v>5.2692055406409939E-5</v>
      </c>
      <c r="AH210" s="60">
        <f>SQRT($W$42*VLOOKUP(AH201,$P$34:$W$43,8))*(1-$Y$28)*T198*VLOOKUP(AH201,P190:T199,5)</f>
        <v>2.0034135415753138E-4</v>
      </c>
      <c r="AI210" s="87">
        <f>SQRT($W$42*VLOOKUP(AI201,$P$34:$W$43,8))*(1-$Z$28)*T198*VLOOKUP(AI201,P190:T199,5)</f>
        <v>1.0176657162050721E-4</v>
      </c>
      <c r="AJ210" s="89">
        <f>$X$42*T198</f>
        <v>5.1399992233122387E-7</v>
      </c>
      <c r="AK210" s="59" t="s">
        <v>558</v>
      </c>
      <c r="AL210" s="61">
        <f>AL205^2/9-AL206/3</f>
        <v>6.4660816773178642E-2</v>
      </c>
      <c r="AM210" s="61"/>
      <c r="AN210" s="66" t="s">
        <v>574</v>
      </c>
      <c r="AO210" s="61">
        <f>2*SQRT(AL210)*COS((AO208+2*PI())/3)-AL205/3</f>
        <v>1.8185529565995506E-2</v>
      </c>
      <c r="AP210" s="69">
        <f>AO210^3+AO210^2*AL205+AO210*AL206+AL207</f>
        <v>3.903127820947816E-18</v>
      </c>
      <c r="AQ210" s="50"/>
      <c r="AR210" s="65"/>
      <c r="AS210" s="50"/>
      <c r="AT210" s="65"/>
      <c r="AU210" s="65"/>
      <c r="AV210" s="81"/>
      <c r="AW210" s="59">
        <v>9</v>
      </c>
      <c r="AX210" s="61">
        <f t="shared" si="52"/>
        <v>4.7402802327537697E-3</v>
      </c>
      <c r="AY210" s="61">
        <f>SUMPRODUCT(T190:T199,$BF$34:$BF$43)</f>
        <v>7.5771767757181155E-2</v>
      </c>
      <c r="AZ210" s="68">
        <f>IF($AA$15,EXP((AX210/AL203)*(AU207-1)-LN(AU207-AL203)-AL202*(2*AY210/AL202-AX210/AL203)*LN((AU207+2.41421536*AL203)/(AU207-0.41421536*AL203))/(AL203*2.82842713)      ),1)</f>
        <v>5.0989814742899169</v>
      </c>
    </row>
    <row r="211" spans="16:52" x14ac:dyDescent="0.25">
      <c r="P211" s="78">
        <v>10</v>
      </c>
      <c r="Q211" s="60"/>
      <c r="R211" s="60"/>
      <c r="S211" s="60">
        <f>$Z$16*$BJ$43/AZ211</f>
        <v>1.0256907277693296E-2</v>
      </c>
      <c r="T211" s="61">
        <f>S211/S212</f>
        <v>1.0259591843782331E-2</v>
      </c>
      <c r="U211" s="62"/>
      <c r="V211" s="96">
        <f>ABS(S200-S212)</f>
        <v>1.4432899320127035E-15</v>
      </c>
      <c r="W211" s="60"/>
      <c r="X211" s="63"/>
      <c r="Y211" s="61"/>
      <c r="Z211" s="86">
        <f>SQRT($W$43*VLOOKUP(Z201,$P$34:$W$43,8))*(1-$Q$29)*T199*VLOOKUP(Z201,P190:T199,5)</f>
        <v>8.3839142881725326E-6</v>
      </c>
      <c r="AA211" s="60">
        <f>SQRT($W$43*VLOOKUP(AA201,$P$34:$W$43,8))*(1-$R$29)*T199*VLOOKUP(AA201,P190:T199,5)</f>
        <v>8.2105867048842013E-5</v>
      </c>
      <c r="AB211" s="60">
        <f>SQRT($W$43*VLOOKUP(AB201,$P$34:$W$43,8))*(1-$S$29)*T199*VLOOKUP(AB201,P190:T199,5)</f>
        <v>3.861318804844364E-4</v>
      </c>
      <c r="AC211" s="60">
        <f>SQRT($W$43*VLOOKUP(AC201,$P$34:$W$43,8))*(1-$T$29)*T199*VLOOKUP(AC201,P190:T199,5)</f>
        <v>1.0493068889197213E-3</v>
      </c>
      <c r="AD211" s="60">
        <f>SQRT($W$43*VLOOKUP(AD201,$P$34:$W$43,8))*(1-$U$29)*T199*VLOOKUP(AD201,P190:T199,5)</f>
        <v>1.3766215816497396E-3</v>
      </c>
      <c r="AE211" s="60">
        <f>SQRT($W$43*VLOOKUP(AE201,$P$34:$W$43,8))*(1-$V$29)*T199*VLOOKUP(AE201,P190:T199,5)</f>
        <v>7.5638243345810012E-3</v>
      </c>
      <c r="AF211" s="60">
        <f>SQRT($W$43*VLOOKUP(AF201,$P$34:$W$43,8))*(1-$W$29)*T199*VLOOKUP(AF201,P190:T199,5)</f>
        <v>1.8315702319440115E-6</v>
      </c>
      <c r="AG211" s="60">
        <f>SQRT($W$43*VLOOKUP(AG201,$P$34:$W$43,8))*(1-$X$29)*T199*VLOOKUP(AG201,P190:T199,5)</f>
        <v>2.8017167996859767E-5</v>
      </c>
      <c r="AH211" s="60">
        <f>SQRT($W$43*VLOOKUP(AH201,$P$34:$W$43,8))*(1-$Y$29)*T199*VLOOKUP(AH201,P190:T199,5)</f>
        <v>1.0176657162050721E-4</v>
      </c>
      <c r="AI211" s="87">
        <f>SQRT($W$43*VLOOKUP(AI201,$P$34:$W$43,8))*(1-$Z$29)*T199*VLOOKUP(AI201,P190:T199,5)</f>
        <v>5.1693945780402408E-5</v>
      </c>
      <c r="AJ211" s="89">
        <f>$X$43*T199</f>
        <v>3.721653553749301E-7</v>
      </c>
      <c r="AK211" s="59" t="s">
        <v>72</v>
      </c>
      <c r="AL211" s="63">
        <f>AL209^2-AL210^3</f>
        <v>-4.0788511578683973E-5</v>
      </c>
      <c r="AM211" s="61"/>
      <c r="AN211" s="66" t="s">
        <v>575</v>
      </c>
      <c r="AO211" s="61">
        <f>2*SQRT(AL210)*COS((AO208+4*PI())/3)-AL205/3</f>
        <v>0.1349732136231872</v>
      </c>
      <c r="AP211" s="69">
        <f>AO211^3+AO211^2*AL205+AL206*AO211+AL207</f>
        <v>-1.9081958235744878E-17</v>
      </c>
      <c r="AQ211" s="50"/>
      <c r="AR211" s="65"/>
      <c r="AS211" s="50"/>
      <c r="AT211" s="65"/>
      <c r="AU211" s="65"/>
      <c r="AV211" s="81"/>
      <c r="AW211" s="59">
        <v>10</v>
      </c>
      <c r="AX211" s="61">
        <f t="shared" si="52"/>
        <v>6.3655989068255427E-3</v>
      </c>
      <c r="AY211" s="61">
        <f>SUMPRODUCT(T190:T199,$BG$34:$BG$43)</f>
        <v>7.4733542485940815E-2</v>
      </c>
      <c r="AZ211" s="68">
        <f>IF($AA$16,EXP((AX211/AL203)*(AU207-1)-LN(AU207-AL203)-AL202*(2*AY211/AL202-AX211/AL203)*LN((AU207+2.41421536*AL203)/(AU207-0.41421536*AL203))/(AL203*2.82842713)      ),1)</f>
        <v>9.4990152233873175</v>
      </c>
    </row>
    <row r="212" spans="16:52" x14ac:dyDescent="0.25">
      <c r="P212" s="79"/>
      <c r="Q212" s="71"/>
      <c r="R212" s="71"/>
      <c r="S212" s="94">
        <f>SUM(S202:S211)</f>
        <v>0.99973833597574724</v>
      </c>
      <c r="T212" s="72">
        <f>SUM(T202:T211)</f>
        <v>1</v>
      </c>
      <c r="U212" s="73"/>
      <c r="V212" s="73"/>
      <c r="W212" s="73"/>
      <c r="X212" s="73"/>
      <c r="Y212" s="73"/>
      <c r="Z212" s="70"/>
      <c r="AA212" s="73"/>
      <c r="AB212" s="73"/>
      <c r="AC212" s="73"/>
      <c r="AD212" s="73"/>
      <c r="AE212" s="73"/>
      <c r="AF212" s="73"/>
      <c r="AG212" s="73"/>
      <c r="AH212" s="73"/>
      <c r="AI212" s="88">
        <f>SUM(Z202:AI211)</f>
        <v>2.2066893957328517</v>
      </c>
      <c r="AJ212" s="91">
        <f>SUM(AJ202:AJ211)</f>
        <v>8.0587242819097721E-5</v>
      </c>
      <c r="AK212" s="70"/>
      <c r="AL212" s="73"/>
      <c r="AM212" s="74"/>
      <c r="AN212" s="75"/>
      <c r="AO212" s="74"/>
      <c r="AP212" s="74"/>
      <c r="AQ212" s="76"/>
      <c r="AR212" s="73"/>
      <c r="AS212" s="76"/>
      <c r="AT212" s="73"/>
      <c r="AU212" s="73"/>
      <c r="AV212" s="80"/>
      <c r="AW212" s="70"/>
      <c r="AX212" s="73"/>
      <c r="AY212" s="73"/>
      <c r="AZ212" s="80"/>
    </row>
    <row r="213" spans="16:52" x14ac:dyDescent="0.25">
      <c r="P213" s="92">
        <f>P201+1</f>
        <v>15</v>
      </c>
      <c r="Q213" s="55"/>
      <c r="R213" s="55"/>
      <c r="S213" s="55"/>
      <c r="T213" s="55" t="s">
        <v>545</v>
      </c>
      <c r="U213" s="56"/>
      <c r="V213" s="56"/>
      <c r="W213" s="57"/>
      <c r="X213" s="57"/>
      <c r="Y213" s="57"/>
      <c r="Z213" s="54">
        <v>1</v>
      </c>
      <c r="AA213" s="55">
        <v>2</v>
      </c>
      <c r="AB213" s="55">
        <v>3</v>
      </c>
      <c r="AC213" s="55">
        <v>4</v>
      </c>
      <c r="AD213" s="55">
        <v>5</v>
      </c>
      <c r="AE213" s="55">
        <v>6</v>
      </c>
      <c r="AF213" s="55">
        <v>7</v>
      </c>
      <c r="AG213" s="55">
        <v>8</v>
      </c>
      <c r="AH213" s="55">
        <v>9</v>
      </c>
      <c r="AI213" s="58">
        <v>10</v>
      </c>
      <c r="AJ213" s="90"/>
      <c r="AK213" s="54"/>
      <c r="AL213" s="55"/>
      <c r="AM213" s="55"/>
      <c r="AN213" s="55"/>
      <c r="AO213" s="55"/>
      <c r="AP213" s="55"/>
      <c r="AQ213" s="55"/>
      <c r="AR213" s="55"/>
      <c r="AS213" s="55"/>
      <c r="AT213" s="55"/>
      <c r="AU213" s="55"/>
      <c r="AV213" s="58"/>
      <c r="AW213" s="54"/>
      <c r="AX213" s="55" t="s">
        <v>565</v>
      </c>
      <c r="AY213" s="55" t="s">
        <v>577</v>
      </c>
      <c r="AZ213" s="58" t="s">
        <v>578</v>
      </c>
    </row>
    <row r="214" spans="16:52" x14ac:dyDescent="0.25">
      <c r="P214" s="78">
        <v>1</v>
      </c>
      <c r="Q214" s="60"/>
      <c r="R214" s="60"/>
      <c r="S214" s="60">
        <f>$Z$7*$BJ$34/AZ214</f>
        <v>2.6288912284340759E-3</v>
      </c>
      <c r="T214" s="61">
        <f>S214/S224</f>
        <v>2.6295792947344291E-3</v>
      </c>
      <c r="U214" s="62"/>
      <c r="V214" s="62"/>
      <c r="W214" s="60"/>
      <c r="X214" s="63"/>
      <c r="Y214" s="61"/>
      <c r="Z214" s="86">
        <f>SQRT($W$34*VLOOKUP(Z213,$P$34:$W$43,8))*(1-$Q$20)*T202*VLOOKUP(Z213,P202:T211,5)</f>
        <v>1.4201437813947009E-6</v>
      </c>
      <c r="AA214" s="60">
        <f>SQRT($W$34*VLOOKUP(AA213,$P$34:$W$43,8))*(1-$R$20)*T202*VLOOKUP(AA213,P202:T211,5)</f>
        <v>1.3766728023077516E-5</v>
      </c>
      <c r="AB214" s="60">
        <f>SQRT($W$34*VLOOKUP(AB213,$P$34:$W$43,8))*(1-$S$20)*T202*VLOOKUP(AB213,P202:T211,5)</f>
        <v>6.3104291010927389E-5</v>
      </c>
      <c r="AC214" s="60">
        <f>SQRT($W$34*VLOOKUP(AC213,$P$34:$W$43,8))*(1-$T$20)*T202*VLOOKUP(AC213,P202:T211,5)</f>
        <v>1.8903568291337537E-4</v>
      </c>
      <c r="AD214" s="60">
        <f>SQRT($W$34*VLOOKUP(AD213,$P$34:$W$43,8))*(1-$U$20)*T202*VLOOKUP(AD213,P202:T211,5)</f>
        <v>2.2233005008287911E-4</v>
      </c>
      <c r="AE214" s="60">
        <f>SQRT($W$34*VLOOKUP(AE213,$P$34:$W$43,8))*(1-$V$20)*T202*VLOOKUP(AE213,P202:T211,5)</f>
        <v>1.2248483303341584E-3</v>
      </c>
      <c r="AF214" s="60">
        <f>SQRT($W$34*VLOOKUP(AF213,$P$34:$W$43,8))*(1-$W$20)*T202*VLOOKUP(AF213,P202:T211,5)</f>
        <v>3.2167153512839241E-7</v>
      </c>
      <c r="AG214" s="60">
        <f>SQRT($W$34*VLOOKUP(AG213,$P$34:$W$43,8))*(1-$X$20)*T202*VLOOKUP(AG213,P202:T211,5)</f>
        <v>4.4633849226003436E-6</v>
      </c>
      <c r="AH214" s="60">
        <f>SQRT($W$34*VLOOKUP(AH213,$P$34:$W$43,8))*(1-$Y$20)*T202*VLOOKUP(AH213,P202:T211,5)</f>
        <v>1.5450656392170055E-5</v>
      </c>
      <c r="AI214" s="87">
        <f>SQRT($W$34*VLOOKUP(AI213,$P$34:$W$43,8))*(1-$Z$20)*T202*VLOOKUP(AI213,P202:T211,5)</f>
        <v>8.3839142879615096E-6</v>
      </c>
      <c r="AJ214" s="89">
        <f>$X$34*T202</f>
        <v>7.047756164710199E-8</v>
      </c>
      <c r="AK214" s="59" t="s">
        <v>69</v>
      </c>
      <c r="AL214" s="60">
        <f>$Q$44*AI224*100000/($T$3*$AE$9)^2</f>
        <v>0.15887301977200902</v>
      </c>
      <c r="AM214" s="65" t="s">
        <v>583</v>
      </c>
      <c r="AN214" s="66" t="s">
        <v>573</v>
      </c>
      <c r="AO214" s="61" t="e">
        <f>(AL221+SQRT(AL223))^(1/3)+(AL221-SQRT(AL223))^(1/3)-AL217/3</f>
        <v>#NUM!</v>
      </c>
      <c r="AP214" s="63" t="e">
        <f>AO214^3+AL217*AO214^2+AL218*AO214+AL219</f>
        <v>#NUM!</v>
      </c>
      <c r="AQ214" s="65" t="s">
        <v>573</v>
      </c>
      <c r="AR214" s="61">
        <f>IF(AL223&gt;=0,AO214,AO221)</f>
        <v>0.83269961903798229</v>
      </c>
      <c r="AS214" s="61">
        <f>IF(AR214&lt;AR215,AR215,AR214)</f>
        <v>0.83269961903798229</v>
      </c>
      <c r="AT214" s="61">
        <f>AS214</f>
        <v>0.83269961903798229</v>
      </c>
      <c r="AU214" s="67">
        <f>IF(AT214&lt;AT215,AT215,AT214)</f>
        <v>0.83269961903798229</v>
      </c>
      <c r="AV214" s="81"/>
      <c r="AW214" s="59">
        <v>1</v>
      </c>
      <c r="AX214" s="61">
        <f>AX202</f>
        <v>4.7032494163116601E-3</v>
      </c>
      <c r="AY214" s="61">
        <f>SUMPRODUCT(T202:T211,$AX$34:$AX$43)</f>
        <v>4.772557461939593E-2</v>
      </c>
      <c r="AZ214" s="68">
        <f>IF($AA$7,EXP((AX214/AL215)*(AU219-1)-LN(AU219-AL215)-AL214*(2*AY214/AL214-AX214/AL215)*LN((AU219+2.41421536*AL215)/(AU219-0.41421536*AL215))/(AL215*2.82842713)      ),1)</f>
        <v>38.240115288464231</v>
      </c>
    </row>
    <row r="215" spans="16:52" x14ac:dyDescent="0.25">
      <c r="P215" s="78">
        <v>2</v>
      </c>
      <c r="Q215" s="60"/>
      <c r="R215" s="60"/>
      <c r="S215" s="60">
        <f>$Z$8*$BJ$35/AZ215</f>
        <v>1.4670668853753307E-2</v>
      </c>
      <c r="T215" s="61">
        <f>S215/S224</f>
        <v>1.4674508644739228E-2</v>
      </c>
      <c r="U215" s="62"/>
      <c r="V215" s="62"/>
      <c r="W215" s="60"/>
      <c r="X215" s="63"/>
      <c r="Y215" s="61"/>
      <c r="Z215" s="86">
        <f>SQRT($W$35*VLOOKUP(Z213,$P$34:$W$43,8))*(1-$Q$21)*T203*VLOOKUP(Z213,P202:T211,5)</f>
        <v>1.3766728023077516E-5</v>
      </c>
      <c r="AA215" s="60">
        <f>SQRT($W$35*VLOOKUP(AA213,$P$34:$W$43,8))*(1-$R$21)*T203*VLOOKUP(AA213,P202:T211,5)</f>
        <v>1.3276198833555899E-4</v>
      </c>
      <c r="AB215" s="60">
        <f>SQRT($W$35*VLOOKUP(AB213,$P$34:$W$43,8))*(1-$S$21)*T203*VLOOKUP(AB213,P202:T211,5)</f>
        <v>6.1812271817693364E-4</v>
      </c>
      <c r="AC215" s="60">
        <f>SQRT($W$35*VLOOKUP(AC213,$P$34:$W$43,8))*(1-$T$21)*T203*VLOOKUP(AC213,P202:T211,5)</f>
        <v>1.6745488012522788E-3</v>
      </c>
      <c r="AD215" s="60">
        <f>SQRT($W$35*VLOOKUP(AD213,$P$34:$W$43,8))*(1-$U$21)*T203*VLOOKUP(AD213,P202:T211,5)</f>
        <v>2.2209136583346374E-3</v>
      </c>
      <c r="AE215" s="60">
        <f>SQRT($W$35*VLOOKUP(AE213,$P$34:$W$43,8))*(1-$V$21)*T203*VLOOKUP(AE213,P202:T211,5)</f>
        <v>1.2027010477784573E-2</v>
      </c>
      <c r="AF215" s="60">
        <f>SQRT($W$35*VLOOKUP(AF213,$P$34:$W$43,8))*(1-$W$21)*T203*VLOOKUP(AF213,P202:T211,5)</f>
        <v>3.0446805074818961E-6</v>
      </c>
      <c r="AG215" s="60">
        <f>SQRT($W$35*VLOOKUP(AG213,$P$34:$W$43,8))*(1-$X$21)*T203*VLOOKUP(AG213,P202:T211,5)</f>
        <v>4.1240225182674636E-5</v>
      </c>
      <c r="AH215" s="60">
        <f>SQRT($W$35*VLOOKUP(AH213,$P$34:$W$43,8))*(1-$Y$21)*T203*VLOOKUP(AH213,P202:T211,5)</f>
        <v>1.4950282799378701E-4</v>
      </c>
      <c r="AI215" s="87">
        <f>SQRT($W$35*VLOOKUP(AI213,$P$34:$W$43,8))*(1-$Z$21)*T203*VLOOKUP(AI213,P202:T211,5)</f>
        <v>8.2105867050239251E-5</v>
      </c>
      <c r="AJ215" s="89">
        <f>$X$35*T203</f>
        <v>5.9358527392273701E-7</v>
      </c>
      <c r="AK215" s="59" t="s">
        <v>65</v>
      </c>
      <c r="AL215" s="60">
        <f>AJ224*$Q$44*100000/($T$3*$AE$9)</f>
        <v>1.4141637770165652E-2</v>
      </c>
      <c r="AM215" s="61"/>
      <c r="AN215" s="66" t="s">
        <v>574</v>
      </c>
      <c r="AO215" s="66" t="e">
        <f>1/0</f>
        <v>#DIV/0!</v>
      </c>
      <c r="AP215" s="61"/>
      <c r="AQ215" s="65" t="s">
        <v>574</v>
      </c>
      <c r="AR215" s="66">
        <f>IF(AL223&gt;=0,0,AO222)</f>
        <v>1.8185529566064673E-2</v>
      </c>
      <c r="AS215" s="61">
        <f>IF(AR214&lt;AR215,AR214,AR215)</f>
        <v>1.8185529566064673E-2</v>
      </c>
      <c r="AT215" s="61">
        <f>IF(AS215&lt;AS216,AS216,AS215)</f>
        <v>0.13497321362578785</v>
      </c>
      <c r="AU215" s="67">
        <f>IF(AT214&lt;AT215,AT214,AT215)</f>
        <v>0.13497321362578785</v>
      </c>
      <c r="AV215" s="81"/>
      <c r="AW215" s="59">
        <v>2</v>
      </c>
      <c r="AX215" s="61">
        <f t="shared" ref="AX215:AX223" si="53">AX203</f>
        <v>7.0982772982749135E-3</v>
      </c>
      <c r="AY215" s="61">
        <f>SUMPRODUCT(T202:T211,$AY$34:$AY$43)</f>
        <v>8.322398290005556E-2</v>
      </c>
      <c r="AZ215" s="68">
        <f>IF($AA$8,EXP((AX215/AL215)*(AU219-1)-LN(AU219-AL215)-AL214*(2*AY215/AL214-AX215/AL215)*LN((AU219+2.41421536*AL215)/(AU219-0.41421536*AL215))/(AL215*2.82842713)      ),1)</f>
        <v>6.5803436176444317</v>
      </c>
    </row>
    <row r="216" spans="16:52" x14ac:dyDescent="0.25">
      <c r="P216" s="78">
        <v>3</v>
      </c>
      <c r="Q216" s="60"/>
      <c r="R216" s="60"/>
      <c r="S216" s="60">
        <f>$Z$9*$BJ$36/AZ216</f>
        <v>4.9911005277916934E-2</v>
      </c>
      <c r="T216" s="61">
        <f>S216/S224</f>
        <v>4.9924068610616684E-2</v>
      </c>
      <c r="U216" s="62"/>
      <c r="V216" s="62"/>
      <c r="W216" s="60"/>
      <c r="X216" s="63"/>
      <c r="Y216" s="61"/>
      <c r="Z216" s="86">
        <f>SQRT($W$36*VLOOKUP(Z213,$P$34:$W$43,8))*(1-$Q$22)*T204*VLOOKUP(Z213,P202:T211,5)</f>
        <v>6.3104291010927389E-5</v>
      </c>
      <c r="AA216" s="60">
        <f>SQRT($W$36*VLOOKUP(AA213,$P$34:$W$43,8))*(1-$R$22)*T204*VLOOKUP(AA213,P202:T211,5)</f>
        <v>6.1812271817693364E-4</v>
      </c>
      <c r="AB216" s="60">
        <f>SQRT($W$36*VLOOKUP(AB213,$P$34:$W$43,8))*(1-$S$22)*T204*VLOOKUP(AB213,P202:T211,5)</f>
        <v>2.8842416042967767E-3</v>
      </c>
      <c r="AC216" s="60">
        <f>SQRT($W$36*VLOOKUP(AC213,$P$34:$W$43,8))*(1-$T$22)*T204*VLOOKUP(AC213,P202:T211,5)</f>
        <v>8.6054340570796122E-3</v>
      </c>
      <c r="AD216" s="60">
        <f>SQRT($W$36*VLOOKUP(AD213,$P$34:$W$43,8))*(1-$U$22)*T204*VLOOKUP(AD213,P202:T211,5)</f>
        <v>1.0362985843824286E-2</v>
      </c>
      <c r="AE216" s="60">
        <f>SQRT($W$36*VLOOKUP(AE213,$P$34:$W$43,8))*(1-$V$22)*T204*VLOOKUP(AE213,P202:T211,5)</f>
        <v>5.4990052526246933E-2</v>
      </c>
      <c r="AF216" s="60">
        <f>SQRT($W$36*VLOOKUP(AF213,$P$34:$W$43,8))*(1-$W$22)*T204*VLOOKUP(AF213,P202:T211,5)</f>
        <v>1.3687038599907666E-5</v>
      </c>
      <c r="AG216" s="60">
        <f>SQRT($W$36*VLOOKUP(AG213,$P$34:$W$43,8))*(1-$X$22)*T204*VLOOKUP(AG213,P202:T211,5)</f>
        <v>1.9401479671270341E-4</v>
      </c>
      <c r="AH216" s="60">
        <f>SQRT($W$36*VLOOKUP(AH213,$P$34:$W$43,8))*(1-$Y$22)*T204*VLOOKUP(AH213,P202:T211,5)</f>
        <v>6.9341173776004208E-4</v>
      </c>
      <c r="AI216" s="87">
        <f>SQRT($W$36*VLOOKUP(AI213,$P$34:$W$43,8))*(1-$Z$22)*T204*VLOOKUP(AI213,P202:T211,5)</f>
        <v>3.8613188046644818E-4</v>
      </c>
      <c r="AJ216" s="89">
        <f>$X$36*T204</f>
        <v>2.8129396222955609E-6</v>
      </c>
      <c r="AK216" s="82"/>
      <c r="AL216" s="65"/>
      <c r="AM216" s="61"/>
      <c r="AN216" s="66" t="s">
        <v>575</v>
      </c>
      <c r="AO216" s="66" t="e">
        <f>1/0</f>
        <v>#DIV/0!</v>
      </c>
      <c r="AP216" s="61"/>
      <c r="AQ216" s="65" t="s">
        <v>575</v>
      </c>
      <c r="AR216" s="66">
        <f>IF(AL223&gt;=0,0,AO223)</f>
        <v>0.13497321362578785</v>
      </c>
      <c r="AS216" s="61">
        <f>AR216</f>
        <v>0.13497321362578785</v>
      </c>
      <c r="AT216" s="61">
        <f>IF(AS215&lt;AS216,AS215,AS216)</f>
        <v>1.8185529566064673E-2</v>
      </c>
      <c r="AU216" s="67">
        <f>AT216</f>
        <v>1.8185529566064673E-2</v>
      </c>
      <c r="AV216" s="81"/>
      <c r="AW216" s="59">
        <v>3</v>
      </c>
      <c r="AX216" s="61">
        <f t="shared" si="53"/>
        <v>9.8874397632026413E-3</v>
      </c>
      <c r="AY216" s="61">
        <f>SUMPRODUCT(T202:T211,$AZ$34:$AZ$43)</f>
        <v>0.11365455264378166</v>
      </c>
      <c r="AZ216" s="68">
        <f>IF($AA$9,EXP((AX216/AL215)*(AU219-1)-LN(AU219-AL215)-AL214*(2*AY216/AL214-AX216/AL215)*LN((AU219+2.41421536*AL215)/(AU219-0.41421536*AL215))/(AL215*2.82842713)      ),1)</f>
        <v>1.8650458955013336</v>
      </c>
    </row>
    <row r="217" spans="16:52" x14ac:dyDescent="0.25">
      <c r="P217" s="78">
        <v>4</v>
      </c>
      <c r="Q217" s="60"/>
      <c r="R217" s="60"/>
      <c r="S217" s="60">
        <f>$Z$10*$BJ$37/AZ217</f>
        <v>0.11781627601544051</v>
      </c>
      <c r="T217" s="61">
        <f>S217/S224</f>
        <v>0.11784711236510859</v>
      </c>
      <c r="U217" s="62"/>
      <c r="V217" s="62"/>
      <c r="W217" s="60"/>
      <c r="X217" s="63"/>
      <c r="Y217" s="61"/>
      <c r="Z217" s="86">
        <f>SQRT($W$37*VLOOKUP(Z213,$P$34:$W$43,8))*(1-$Q$23)*T205*VLOOKUP(Z213,P202:T211,5)</f>
        <v>1.8903568291337534E-4</v>
      </c>
      <c r="AA217" s="60">
        <f>SQRT($W$37*VLOOKUP(AA213,$P$34:$W$43,8))*(1-$R$23)*T205*VLOOKUP(AA213,P202:T211,5)</f>
        <v>1.6745488012522788E-3</v>
      </c>
      <c r="AB217" s="60">
        <f>SQRT($W$37*VLOOKUP(AB213,$P$34:$W$43,8))*(1-$S$23)*T205*VLOOKUP(AB213,P202:T211,5)</f>
        <v>8.605434057079614E-3</v>
      </c>
      <c r="AC217" s="60">
        <f>SQRT($W$37*VLOOKUP(AC213,$P$34:$W$43,8))*(1-$T$23)*T205*VLOOKUP(AC213,P202:T211,5)</f>
        <v>2.5845504164964273E-2</v>
      </c>
      <c r="AD217" s="60">
        <f>SQRT($W$37*VLOOKUP(AD213,$P$34:$W$43,8))*(1-$U$23)*T205*VLOOKUP(AD213,P202:T211,5)</f>
        <v>3.0793632291175939E-2</v>
      </c>
      <c r="AE217" s="60">
        <f>SQRT($W$37*VLOOKUP(AE213,$P$34:$W$43,8))*(1-$V$23)*T205*VLOOKUP(AE213,P202:T211,5)</f>
        <v>0.15661201720235571</v>
      </c>
      <c r="AF217" s="60">
        <f>SQRT($W$37*VLOOKUP(AF213,$P$34:$W$43,8))*(1-$W$23)*T205*VLOOKUP(AF213,P202:T211,5)</f>
        <v>4.1204803657674677E-5</v>
      </c>
      <c r="AG217" s="60">
        <f>SQRT($W$37*VLOOKUP(AG213,$P$34:$W$43,8))*(1-$X$23)*T205*VLOOKUP(AG213,P202:T211,5)</f>
        <v>5.7467963713746944E-4</v>
      </c>
      <c r="AH217" s="60">
        <f>SQRT($W$37*VLOOKUP(AH213,$P$34:$W$43,8))*(1-$Y$23)*T205*VLOOKUP(AH213,P202:T211,5)</f>
        <v>2.275505065437145E-3</v>
      </c>
      <c r="AI217" s="87">
        <f>SQRT($W$37*VLOOKUP(AI213,$P$34:$W$43,8))*(1-$Z$23)*T205*VLOOKUP(AI213,P202:T211,5)</f>
        <v>1.0493068887957992E-3</v>
      </c>
      <c r="AJ217" s="89">
        <f>$X$37*T205</f>
        <v>8.5305785970488461E-6</v>
      </c>
      <c r="AK217" s="59" t="s">
        <v>570</v>
      </c>
      <c r="AL217" s="60">
        <f>AL215-1</f>
        <v>-0.98585836222983436</v>
      </c>
      <c r="AM217" s="61"/>
      <c r="AN217" s="66"/>
      <c r="AO217" s="61"/>
      <c r="AP217" s="61"/>
      <c r="AQ217" s="50"/>
      <c r="AR217" s="65"/>
      <c r="AS217" s="65"/>
      <c r="AT217" s="65"/>
      <c r="AU217" s="65"/>
      <c r="AV217" s="81"/>
      <c r="AW217" s="59">
        <v>4</v>
      </c>
      <c r="AX217" s="61">
        <f t="shared" si="53"/>
        <v>1.2702609722620996E-2</v>
      </c>
      <c r="AY217" s="61">
        <f>SUMPRODUCT(T202:T211,$BA$34:$BA$43)</f>
        <v>0.1390843885350381</v>
      </c>
      <c r="AZ217" s="68">
        <f>IF($AA$10,EXP((AX217/AL215)*(AU219-1)-LN(AU219-AL215)-AL214*(2*AY217/AL214-AX217/AL215)*LN((AU219+2.41421536*AL215)/(AU219-0.41421536*AL215))/(AL215*2.82842713)      ),1)</f>
        <v>0.76545492767777601</v>
      </c>
    </row>
    <row r="218" spans="16:52" x14ac:dyDescent="0.25">
      <c r="P218" s="78">
        <v>5</v>
      </c>
      <c r="Q218" s="60"/>
      <c r="R218" s="60"/>
      <c r="S218" s="60">
        <f>$Z$11*$BJ$38/AZ218</f>
        <v>0.1452184741698436</v>
      </c>
      <c r="T218" s="61">
        <f>S218/S224</f>
        <v>0.14525648256562057</v>
      </c>
      <c r="U218" s="62"/>
      <c r="V218" s="62"/>
      <c r="W218" s="60"/>
      <c r="X218" s="63"/>
      <c r="Y218" s="61"/>
      <c r="Z218" s="86">
        <f>SQRT($W$38*VLOOKUP(Z213,$P$34:$W$43,8))*(1-$Q$24)*T206*VLOOKUP(Z213,P202:T211,5)</f>
        <v>2.2233005008287911E-4</v>
      </c>
      <c r="AA218" s="60">
        <f>SQRT($W$38*VLOOKUP(AA213,$P$34:$W$43,8))*(1-$R$24)*T206*VLOOKUP(AA213,P202:T211,5)</f>
        <v>2.2209136583346374E-3</v>
      </c>
      <c r="AB218" s="60">
        <f>SQRT($W$38*VLOOKUP(AB213,$P$34:$W$43,8))*(1-$S$24)*T206*VLOOKUP(AB213,P202:T211,5)</f>
        <v>1.0362985843824288E-2</v>
      </c>
      <c r="AC218" s="60">
        <f>SQRT($W$38*VLOOKUP(AC213,$P$34:$W$43,8))*(1-$T$24)*T206*VLOOKUP(AC213,P202:T211,5)</f>
        <v>3.0793632291175939E-2</v>
      </c>
      <c r="AD218" s="60">
        <f>SQRT($W$38*VLOOKUP(AD213,$P$34:$W$43,8))*(1-$U$24)*T206*VLOOKUP(AD213,P202:T211,5)</f>
        <v>3.6659747100353184E-2</v>
      </c>
      <c r="AE218" s="60">
        <f>SQRT($W$38*VLOOKUP(AE213,$P$34:$W$43,8))*(1-$V$24)*T206*VLOOKUP(AE213,P202:T211,5)</f>
        <v>0.201426369405873</v>
      </c>
      <c r="AF218" s="60">
        <f>SQRT($W$38*VLOOKUP(AF213,$P$34:$W$43,8))*(1-$W$24)*T206*VLOOKUP(AF213,P202:T211,5)</f>
        <v>4.7830995471956041E-5</v>
      </c>
      <c r="AG218" s="60">
        <f>SQRT($W$38*VLOOKUP(AG213,$P$34:$W$43,8))*(1-$X$24)*T206*VLOOKUP(AG213,P202:T211,5)</f>
        <v>6.9493136350225269E-4</v>
      </c>
      <c r="AH218" s="60">
        <f>SQRT($W$38*VLOOKUP(AH213,$P$34:$W$43,8))*(1-$Y$24)*T206*VLOOKUP(AH213,P202:T211,5)</f>
        <v>2.5816098649765512E-3</v>
      </c>
      <c r="AI218" s="87">
        <f>SQRT($W$38*VLOOKUP(AI213,$P$34:$W$43,8))*(1-$Z$24)*T206*VLOOKUP(AI213,P202:T211,5)</f>
        <v>1.3766215816120825E-3</v>
      </c>
      <c r="AJ218" s="89">
        <f>$X$38*T206</f>
        <v>1.051228611351083E-5</v>
      </c>
      <c r="AK218" s="59" t="s">
        <v>571</v>
      </c>
      <c r="AL218" s="60">
        <f>AL214-3*AL215*AL215-2*AL215</f>
        <v>0.12998978647520998</v>
      </c>
      <c r="AM218" s="61" t="s">
        <v>584</v>
      </c>
      <c r="AN218" s="66" t="s">
        <v>585</v>
      </c>
      <c r="AO218" s="61">
        <f>AL221^2/AL222^3</f>
        <v>0.84912603661265829</v>
      </c>
      <c r="AP218" s="61"/>
      <c r="AQ218" s="50"/>
      <c r="AR218" s="65"/>
      <c r="AS218" s="65"/>
      <c r="AT218" s="65"/>
      <c r="AU218" s="65"/>
      <c r="AV218" s="81"/>
      <c r="AW218" s="59">
        <v>5</v>
      </c>
      <c r="AX218" s="61">
        <f t="shared" si="53"/>
        <v>1.2699746755942376E-2</v>
      </c>
      <c r="AY218" s="61">
        <f>SUMPRODUCT(T202:T211,$BB$34:$BB$43)</f>
        <v>0.14194714990713875</v>
      </c>
      <c r="AZ218" s="68">
        <f>IF($AA$11,EXP((AX218/AL215)*(AU219-1)-LN(AU219-AL215)-AL214*(2*AY218/AL214-AX218/AL215)*LN((AU219+2.41421536*AL215)/(AU219-0.41421536*AL215))/(AL215*2.82842713)      ),1)</f>
        <v>0.62177166310910348</v>
      </c>
    </row>
    <row r="219" spans="16:52" x14ac:dyDescent="0.25">
      <c r="P219" s="78">
        <v>6</v>
      </c>
      <c r="Q219" s="60"/>
      <c r="R219" s="60"/>
      <c r="S219" s="60">
        <f>$Z$12*$BJ$39/AZ219</f>
        <v>0.63281164247249355</v>
      </c>
      <c r="T219" s="61">
        <f>S219/S224</f>
        <v>0.63297726985218383</v>
      </c>
      <c r="U219" s="62"/>
      <c r="V219" s="62"/>
      <c r="W219" s="60"/>
      <c r="X219" s="63"/>
      <c r="Y219" s="61"/>
      <c r="Z219" s="86">
        <f>SQRT($W$39*VLOOKUP(Z213,$P$34:$W$43,8))*(1-$Q$25)*T207*VLOOKUP(Z213,P202:T211,5)</f>
        <v>1.2248483303341584E-3</v>
      </c>
      <c r="AA219" s="60">
        <f>SQRT($W$39*VLOOKUP(AA213,$P$34:$W$43,8))*(1-$R$25)*T207*VLOOKUP(AA213,P202:T211,5)</f>
        <v>1.2027010477784575E-2</v>
      </c>
      <c r="AB219" s="60">
        <f>SQRT($W$39*VLOOKUP(AB213,$P$34:$W$43,8))*(1-$S$25)*T207*VLOOKUP(AB213,P202:T211,5)</f>
        <v>5.4990052526246933E-2</v>
      </c>
      <c r="AC219" s="60">
        <f>SQRT($W$39*VLOOKUP(AC213,$P$34:$W$43,8))*(1-$T$25)*T207*VLOOKUP(AC213,P202:T211,5)</f>
        <v>0.15661201720235571</v>
      </c>
      <c r="AD219" s="60">
        <f>SQRT($W$39*VLOOKUP(AD213,$P$34:$W$43,8))*(1-$U$25)*T207*VLOOKUP(AD213,P202:T211,5)</f>
        <v>0.201426369405873</v>
      </c>
      <c r="AE219" s="60">
        <f>SQRT($W$39*VLOOKUP(AE213,$P$34:$W$43,8))*(1-$V$25)*T207*VLOOKUP(AE213,P202:T211,5)</f>
        <v>1.1067338293678608</v>
      </c>
      <c r="AF219" s="60">
        <f>SQRT($W$39*VLOOKUP(AF213,$P$34:$W$43,8))*(1-$W$25)*T207*VLOOKUP(AF213,P202:T211,5)</f>
        <v>2.9015115569284175E-4</v>
      </c>
      <c r="AG219" s="60">
        <f>SQRT($W$39*VLOOKUP(AG213,$P$34:$W$43,8))*(1-$X$25)*T207*VLOOKUP(AG213,P202:T211,5)</f>
        <v>3.8087430718076404E-3</v>
      </c>
      <c r="AH219" s="60">
        <f>SQRT($W$39*VLOOKUP(AH213,$P$34:$W$43,8))*(1-$Y$25)*T207*VLOOKUP(AH213,P202:T211,5)</f>
        <v>1.3952321849523485E-2</v>
      </c>
      <c r="AI219" s="87">
        <f>SQRT($W$39*VLOOKUP(AI213,$P$34:$W$43,8))*(1-$Z$25)*T207*VLOOKUP(AI213,P202:T211,5)</f>
        <v>7.5638243349262224E-3</v>
      </c>
      <c r="AJ219" s="89">
        <f>$X$39*T207</f>
        <v>5.6986177275436795E-5</v>
      </c>
      <c r="AK219" s="59" t="s">
        <v>572</v>
      </c>
      <c r="AL219" s="60">
        <f>-1*AL214*AL215+AL215^2+AL215^3</f>
        <v>-2.0439106498224184E-3</v>
      </c>
      <c r="AM219" s="61"/>
      <c r="AN219" s="66" t="s">
        <v>586</v>
      </c>
      <c r="AO219" s="61">
        <f>SQRT(1-AO218)/SQRT(AO218)*AL221/ABS(AL221)</f>
        <v>0.42152280028730899</v>
      </c>
      <c r="AP219" s="61"/>
      <c r="AQ219" s="50"/>
      <c r="AR219" s="65"/>
      <c r="AS219" s="65"/>
      <c r="AT219" s="65" t="s">
        <v>579</v>
      </c>
      <c r="AU219" s="61">
        <f>IF(AL223&gt;=0,AU214,AU216)</f>
        <v>1.8185529566064673E-2</v>
      </c>
      <c r="AV219" s="81"/>
      <c r="AW219" s="59">
        <v>6</v>
      </c>
      <c r="AX219" s="61">
        <f t="shared" si="53"/>
        <v>1.5798462423996604E-2</v>
      </c>
      <c r="AY219" s="61">
        <f>SUMPRODUCT(T202:T211,$BC$34:$BC$43)</f>
        <v>0.17728158538483837</v>
      </c>
      <c r="AZ219" s="68">
        <f>IF($AA$12,EXP((AX219/AL215)*(AU219-1)-LN(AU219-AL215)-AL214*(2*AY219/AL214-AX219/AL215)*LN((AU219+2.41421536*AL215)/(AU219-0.41421536*AL215))/(AL215*2.82842713)      ),1)</f>
        <v>0.13720776439539129</v>
      </c>
    </row>
    <row r="220" spans="16:52" x14ac:dyDescent="0.25">
      <c r="P220" s="78">
        <v>7</v>
      </c>
      <c r="Q220" s="60"/>
      <c r="R220" s="60"/>
      <c r="S220" s="60">
        <f>$Z$13*$BJ$40/AZ220</f>
        <v>9.373645144853791E-4</v>
      </c>
      <c r="T220" s="61">
        <f>S220/S224</f>
        <v>9.3760985325276071E-4</v>
      </c>
      <c r="U220" s="62"/>
      <c r="V220" s="62"/>
      <c r="W220" s="60"/>
      <c r="X220" s="63"/>
      <c r="Y220" s="61"/>
      <c r="Z220" s="86">
        <f>SQRT($W$40*VLOOKUP(Z213,$P$34:$W$43,8))*(1-$Q$26)*T208*VLOOKUP(Z213,P202:T211,5)</f>
        <v>3.2167153512839241E-7</v>
      </c>
      <c r="AA220" s="60">
        <f>SQRT($W$40*VLOOKUP(AA213,$P$34:$W$43,8))*(1-$R$26)*T208*VLOOKUP(AA213,P202:T211,5)</f>
        <v>3.0446805074818961E-6</v>
      </c>
      <c r="AB220" s="60">
        <f>SQRT($W$40*VLOOKUP(AB213,$P$34:$W$43,8))*(1-$S$26)*T208*VLOOKUP(AB213,P202:T211,5)</f>
        <v>1.3687038599907668E-5</v>
      </c>
      <c r="AC220" s="60">
        <f>SQRT($W$40*VLOOKUP(AC213,$P$34:$W$43,8))*(1-$T$26)*T208*VLOOKUP(AC213,P202:T211,5)</f>
        <v>4.1204803657674677E-5</v>
      </c>
      <c r="AD220" s="60">
        <f>SQRT($W$40*VLOOKUP(AD213,$P$34:$W$43,8))*(1-$U$26)*T208*VLOOKUP(AD213,P202:T211,5)</f>
        <v>4.7830995471956041E-5</v>
      </c>
      <c r="AE220" s="60">
        <f>SQRT($W$40*VLOOKUP(AE213,$P$34:$W$43,8))*(1-$V$26)*T208*VLOOKUP(AE213,P202:T211,5)</f>
        <v>2.9015115569284175E-4</v>
      </c>
      <c r="AF220" s="60">
        <f>SQRT($W$40*VLOOKUP(AF213,$P$34:$W$43,8))*(1-$W$26)*T208*VLOOKUP(AF213,P202:T211,5)</f>
        <v>7.7613100867408021E-8</v>
      </c>
      <c r="AG220" s="60">
        <f>SQRT($W$40*VLOOKUP(AG213,$P$34:$W$43,8))*(1-$X$26)*T208*VLOOKUP(AG213,P202:T211,5)</f>
        <v>1.1685652801632781E-6</v>
      </c>
      <c r="AH220" s="60">
        <f>SQRT($W$40*VLOOKUP(AH213,$P$34:$W$43,8))*(1-$Y$26)*T208*VLOOKUP(AH213,P202:T211,5)</f>
        <v>3.2464665720141455E-6</v>
      </c>
      <c r="AI220" s="87">
        <f>SQRT($W$40*VLOOKUP(AI213,$P$34:$W$43,8))*(1-$Z$26)*T208*VLOOKUP(AI213,P202:T211,5)</f>
        <v>1.8315702319285138E-6</v>
      </c>
      <c r="AJ220" s="89">
        <f>$X$40*T208</f>
        <v>2.2549362366864516E-8</v>
      </c>
      <c r="AK220" s="82"/>
      <c r="AL220" s="65"/>
      <c r="AM220" s="61"/>
      <c r="AN220" s="66" t="s">
        <v>587</v>
      </c>
      <c r="AO220" s="61">
        <f>IF(ATAN(AO219)&lt;0,ATAN(AO219)+PI(),ATAN(AO219))</f>
        <v>0.39892174533345592</v>
      </c>
      <c r="AP220" s="61"/>
      <c r="AQ220" s="50"/>
      <c r="AR220" s="65"/>
      <c r="AS220" s="65"/>
      <c r="AT220" s="65"/>
      <c r="AU220" s="65"/>
      <c r="AV220" s="81"/>
      <c r="AW220" s="59">
        <v>7</v>
      </c>
      <c r="AX220" s="61">
        <f t="shared" si="53"/>
        <v>4.2203212895286406E-3</v>
      </c>
      <c r="AY220" s="61">
        <f>SUMPRODUCT(T202:T211,$BD$34:$BD$43)</f>
        <v>3.091165939051127E-2</v>
      </c>
      <c r="AZ220" s="68">
        <f>IF($AA$13,EXP((AX220/AL215)*(AU219-1)-LN(AU219-AL215)-AL214*(2*AY220/AL214-AX220/AL215)*LN((AU219+2.41421536*AL215)/(AU219-0.41421536*AL215))/(AL215*2.82842713)      ),1)</f>
        <v>109.58651563256507</v>
      </c>
    </row>
    <row r="221" spans="16:52" x14ac:dyDescent="0.25">
      <c r="P221" s="78">
        <v>8</v>
      </c>
      <c r="Q221" s="60"/>
      <c r="R221" s="60"/>
      <c r="S221" s="60">
        <f>$Z$14*$BJ$41/AZ221</f>
        <v>6.4641155320299942E-3</v>
      </c>
      <c r="T221" s="61">
        <f>S221/S224</f>
        <v>6.4658074012146419E-3</v>
      </c>
      <c r="U221" s="62"/>
      <c r="V221" s="62"/>
      <c r="W221" s="60"/>
      <c r="X221" s="63"/>
      <c r="Y221" s="61"/>
      <c r="Z221" s="86">
        <f>SQRT($W$41*VLOOKUP(Z213,$P$34:$W$43,8))*(1-$Q$27)*T209*VLOOKUP(Z213,P202:T211,5)</f>
        <v>4.4633849226003436E-6</v>
      </c>
      <c r="AA221" s="60">
        <f>SQRT($W$41*VLOOKUP(AA213,$P$34:$W$43,8))*(1-$R$27)*T209*VLOOKUP(AA213,P202:T211,5)</f>
        <v>4.1240225182674636E-5</v>
      </c>
      <c r="AB221" s="60">
        <f>SQRT($W$41*VLOOKUP(AB213,$P$34:$W$43,8))*(1-$S$27)*T209*VLOOKUP(AB213,P202:T211,5)</f>
        <v>1.9401479671270341E-4</v>
      </c>
      <c r="AC221" s="60">
        <f>SQRT($W$41*VLOOKUP(AC213,$P$34:$W$43,8))*(1-$T$27)*T209*VLOOKUP(AC213,P202:T211,5)</f>
        <v>5.7467963713746944E-4</v>
      </c>
      <c r="AD221" s="60">
        <f>SQRT($W$41*VLOOKUP(AD213,$P$34:$W$43,8))*(1-$U$27)*T209*VLOOKUP(AD213,P202:T211,5)</f>
        <v>6.9493136350225269E-4</v>
      </c>
      <c r="AE221" s="60">
        <f>SQRT($W$41*VLOOKUP(AE213,$P$34:$W$43,8))*(1-$V$27)*T209*VLOOKUP(AE213,P202:T211,5)</f>
        <v>3.8087430718076404E-3</v>
      </c>
      <c r="AF221" s="60">
        <f>SQRT($W$41*VLOOKUP(AF213,$P$34:$W$43,8))*(1-$W$27)*T209*VLOOKUP(AF213,P202:T211,5)</f>
        <v>1.1685652801632778E-6</v>
      </c>
      <c r="AG221" s="60">
        <f>SQRT($W$41*VLOOKUP(AG213,$P$34:$W$43,8))*(1-$X$27)*T209*VLOOKUP(AG213,P202:T211,5)</f>
        <v>1.7010967556894161E-5</v>
      </c>
      <c r="AH221" s="60">
        <f>SQRT($W$41*VLOOKUP(AH213,$P$34:$W$43,8))*(1-$Y$27)*T209*VLOOKUP(AH213,P202:T211,5)</f>
        <v>5.2692055402934522E-5</v>
      </c>
      <c r="AI221" s="87">
        <f>SQRT($W$41*VLOOKUP(AI213,$P$34:$W$43,8))*(1-$Z$27)*T209*VLOOKUP(AI213,P202:T211,5)</f>
        <v>2.8017167996495183E-5</v>
      </c>
      <c r="AJ221" s="89">
        <f>$X$41*T209</f>
        <v>1.7248373568688548E-7</v>
      </c>
      <c r="AK221" s="59" t="s">
        <v>582</v>
      </c>
      <c r="AL221" s="61">
        <f>AL217*AL218/6-AL219/2-AL217^3/27</f>
        <v>1.5151228855014694E-2</v>
      </c>
      <c r="AM221" s="61"/>
      <c r="AN221" s="66" t="s">
        <v>573</v>
      </c>
      <c r="AO221" s="61">
        <f>2*SQRT(AL222)*COS(AO220/3)-AL217/3</f>
        <v>0.83269961903798229</v>
      </c>
      <c r="AP221" s="69">
        <f>AO221^3+AL217*AO221^2+AL218*AO221+AL219</f>
        <v>2.3418766925686896E-17</v>
      </c>
      <c r="AQ221" s="50"/>
      <c r="AR221" s="65"/>
      <c r="AS221" s="65"/>
      <c r="AT221" s="65"/>
      <c r="AU221" s="65"/>
      <c r="AV221" s="81"/>
      <c r="AW221" s="59">
        <v>8</v>
      </c>
      <c r="AX221" s="61">
        <f t="shared" si="53"/>
        <v>4.6812172555771754E-3</v>
      </c>
      <c r="AY221" s="61">
        <f>SUMPRODUCT(T202:T211,$BE$34:$BE$43)</f>
        <v>6.0317301846604145E-2</v>
      </c>
      <c r="AZ221" s="68">
        <f>IF($AA$14,EXP((AX221/AL215)*(AU219-1)-LN(AU219-AL215)-AL214*(2*AY221/AL214-AX221/AL215)*LN((AU219+2.41421536*AL215)/(AU219-0.41421536*AL215))/(AL215*2.82842713)      ),1)</f>
        <v>15.275958378107138</v>
      </c>
    </row>
    <row r="222" spans="16:52" x14ac:dyDescent="0.25">
      <c r="P222" s="78">
        <v>9</v>
      </c>
      <c r="Q222" s="60"/>
      <c r="R222" s="60"/>
      <c r="S222" s="60">
        <f>$Z$15*$BJ$42/AZ222</f>
        <v>1.902299063363971E-2</v>
      </c>
      <c r="T222" s="61">
        <f>S222/S224</f>
        <v>1.9027969568730433E-2</v>
      </c>
      <c r="U222" s="62"/>
      <c r="V222" s="62" t="s">
        <v>592</v>
      </c>
      <c r="W222" s="60"/>
      <c r="X222" s="63"/>
      <c r="Y222" s="61"/>
      <c r="Z222" s="86">
        <f>SQRT($W$42*VLOOKUP(Z213,$P$34:$W$43,8))*(1-$Q$28)*T210*VLOOKUP(Z213,P202:T211,5)</f>
        <v>1.5450656392170055E-5</v>
      </c>
      <c r="AA222" s="60">
        <f>SQRT($W$42*VLOOKUP(AA213,$P$34:$W$43,8))*(1-$R$28)*T210*VLOOKUP(AA213,P202:T211,5)</f>
        <v>1.4950282799378701E-4</v>
      </c>
      <c r="AB222" s="60">
        <f>SQRT($W$42*VLOOKUP(AB213,$P$34:$W$43,8))*(1-$S$28)*T210*VLOOKUP(AB213,P202:T211,5)</f>
        <v>6.9341173776004208E-4</v>
      </c>
      <c r="AC222" s="60">
        <f>SQRT($W$42*VLOOKUP(AC213,$P$34:$W$43,8))*(1-$T$28)*T210*VLOOKUP(AC213,P202:T211,5)</f>
        <v>2.275505065437145E-3</v>
      </c>
      <c r="AD222" s="60">
        <f>SQRT($W$42*VLOOKUP(AD213,$P$34:$W$43,8))*(1-$U$28)*T210*VLOOKUP(AD213,P202:T211,5)</f>
        <v>2.5816098649765512E-3</v>
      </c>
      <c r="AE222" s="60">
        <f>SQRT($W$42*VLOOKUP(AE213,$P$34:$W$43,8))*(1-$V$28)*T210*VLOOKUP(AE213,P202:T211,5)</f>
        <v>1.3952321849523483E-2</v>
      </c>
      <c r="AF222" s="60">
        <f>SQRT($W$42*VLOOKUP(AF213,$P$34:$W$43,8))*(1-$W$28)*T210*VLOOKUP(AF213,P202:T211,5)</f>
        <v>3.2464665720141455E-6</v>
      </c>
      <c r="AG222" s="60">
        <f>SQRT($W$42*VLOOKUP(AG213,$P$34:$W$43,8))*(1-$X$28)*T210*VLOOKUP(AG213,P202:T211,5)</f>
        <v>5.2692055402934529E-5</v>
      </c>
      <c r="AH222" s="60">
        <f>SQRT($W$42*VLOOKUP(AH213,$P$34:$W$43,8))*(1-$Y$28)*T210*VLOOKUP(AH213,P202:T211,5)</f>
        <v>2.0034135413961901E-4</v>
      </c>
      <c r="AI222" s="87">
        <f>SQRT($W$42*VLOOKUP(AI213,$P$34:$W$43,8))*(1-$Z$28)*T210*VLOOKUP(AI213,P202:T211,5)</f>
        <v>1.0176657161679627E-4</v>
      </c>
      <c r="AJ222" s="89">
        <f>$X$42*T210</f>
        <v>5.1399992230824567E-7</v>
      </c>
      <c r="AK222" s="59" t="s">
        <v>558</v>
      </c>
      <c r="AL222" s="61">
        <f>AL217^2/9-AL218/3</f>
        <v>6.4660816772540153E-2</v>
      </c>
      <c r="AM222" s="61"/>
      <c r="AN222" s="66" t="s">
        <v>574</v>
      </c>
      <c r="AO222" s="61">
        <f>2*SQRT(AL222)*COS((AO220+2*PI())/3)-AL217/3</f>
        <v>1.8185529566064673E-2</v>
      </c>
      <c r="AP222" s="69">
        <f>AO222^3+AO222^2*AL217+AO222*AL218+AL219</f>
        <v>1.5178830414797062E-17</v>
      </c>
      <c r="AQ222" s="50"/>
      <c r="AR222" s="65"/>
      <c r="AS222" s="50"/>
      <c r="AT222" s="65"/>
      <c r="AU222" s="65"/>
      <c r="AV222" s="81"/>
      <c r="AW222" s="59">
        <v>9</v>
      </c>
      <c r="AX222" s="61">
        <f t="shared" si="53"/>
        <v>4.7402802327537697E-3</v>
      </c>
      <c r="AY222" s="61">
        <f>SUMPRODUCT(T202:T211,$BF$34:$BF$43)</f>
        <v>7.5771767757544226E-2</v>
      </c>
      <c r="AZ222" s="68">
        <f>IF($AA$15,EXP((AX222/AL215)*(AU219-1)-LN(AU219-AL215)-AL214*(2*AY222/AL214-AX222/AL215)*LN((AU219+2.41421536*AL215)/(AU219-0.41421536*AL215))/(AL215*2.82842713)      ),1)</f>
        <v>5.0989814743344537</v>
      </c>
    </row>
    <row r="223" spans="16:52" x14ac:dyDescent="0.25">
      <c r="P223" s="78">
        <v>10</v>
      </c>
      <c r="Q223" s="60"/>
      <c r="R223" s="60"/>
      <c r="S223" s="60">
        <f>$Z$16*$BJ$43/AZ223</f>
        <v>1.0256907277709939E-2</v>
      </c>
      <c r="T223" s="61">
        <f>S223/S224</f>
        <v>1.0259591843798982E-2</v>
      </c>
      <c r="U223" s="62"/>
      <c r="V223" s="96">
        <f>ABS(S212-S224)</f>
        <v>4.4408920985006262E-16</v>
      </c>
      <c r="W223" s="60"/>
      <c r="X223" s="63"/>
      <c r="Y223" s="61"/>
      <c r="Z223" s="86">
        <f>SQRT($W$43*VLOOKUP(Z213,$P$34:$W$43,8))*(1-$Q$29)*T211*VLOOKUP(Z213,P202:T211,5)</f>
        <v>8.3839142879615096E-6</v>
      </c>
      <c r="AA223" s="60">
        <f>SQRT($W$43*VLOOKUP(AA213,$P$34:$W$43,8))*(1-$R$29)*T211*VLOOKUP(AA213,P202:T211,5)</f>
        <v>8.2105867050239251E-5</v>
      </c>
      <c r="AB223" s="60">
        <f>SQRT($W$43*VLOOKUP(AB213,$P$34:$W$43,8))*(1-$S$29)*T211*VLOOKUP(AB213,P202:T211,5)</f>
        <v>3.8613188046644813E-4</v>
      </c>
      <c r="AC223" s="60">
        <f>SQRT($W$43*VLOOKUP(AC213,$P$34:$W$43,8))*(1-$T$29)*T211*VLOOKUP(AC213,P202:T211,5)</f>
        <v>1.0493068887957992E-3</v>
      </c>
      <c r="AD223" s="60">
        <f>SQRT($W$43*VLOOKUP(AD213,$P$34:$W$43,8))*(1-$U$29)*T211*VLOOKUP(AD213,P202:T211,5)</f>
        <v>1.3766215816120822E-3</v>
      </c>
      <c r="AE223" s="60">
        <f>SQRT($W$43*VLOOKUP(AE213,$P$34:$W$43,8))*(1-$V$29)*T211*VLOOKUP(AE213,P202:T211,5)</f>
        <v>7.5638243349262215E-3</v>
      </c>
      <c r="AF223" s="60">
        <f>SQRT($W$43*VLOOKUP(AF213,$P$34:$W$43,8))*(1-$W$29)*T211*VLOOKUP(AF213,P202:T211,5)</f>
        <v>1.8315702319285138E-6</v>
      </c>
      <c r="AG223" s="60">
        <f>SQRT($W$43*VLOOKUP(AG213,$P$34:$W$43,8))*(1-$X$29)*T211*VLOOKUP(AG213,P202:T211,5)</f>
        <v>2.8017167996495183E-5</v>
      </c>
      <c r="AH223" s="60">
        <f>SQRT($W$43*VLOOKUP(AH213,$P$34:$W$43,8))*(1-$Y$29)*T211*VLOOKUP(AH213,P202:T211,5)</f>
        <v>1.0176657161679627E-4</v>
      </c>
      <c r="AI223" s="87">
        <f>SQRT($W$43*VLOOKUP(AI213,$P$34:$W$43,8))*(1-$Z$29)*T211*VLOOKUP(AI213,P202:T211,5)</f>
        <v>5.1693945781254266E-5</v>
      </c>
      <c r="AJ223" s="89">
        <f>$X$43*T211</f>
        <v>3.7216535537799651E-7</v>
      </c>
      <c r="AK223" s="59" t="s">
        <v>72</v>
      </c>
      <c r="AL223" s="63">
        <f>AL221^2-AL222^3</f>
        <v>-4.0788511579542444E-5</v>
      </c>
      <c r="AM223" s="61"/>
      <c r="AN223" s="66" t="s">
        <v>575</v>
      </c>
      <c r="AO223" s="61">
        <f>2*SQRT(AL222)*COS((AO220+4*PI())/3)-AL217/3</f>
        <v>0.13497321362578785</v>
      </c>
      <c r="AP223" s="69">
        <f>AO223^3+AO223^2*AL217+AL218*AO223+AL219</f>
        <v>-1.1275702593849246E-17</v>
      </c>
      <c r="AQ223" s="50"/>
      <c r="AR223" s="65"/>
      <c r="AS223" s="50"/>
      <c r="AT223" s="65"/>
      <c r="AU223" s="65"/>
      <c r="AV223" s="81"/>
      <c r="AW223" s="59">
        <v>10</v>
      </c>
      <c r="AX223" s="61">
        <f t="shared" si="53"/>
        <v>6.3655989068255427E-3</v>
      </c>
      <c r="AY223" s="61">
        <f>SUMPRODUCT(T202:T211,$BG$34:$BG$43)</f>
        <v>7.4733542486473084E-2</v>
      </c>
      <c r="AZ223" s="68">
        <f>IF($AA$16,EXP((AX223/AL215)*(AU219-1)-LN(AU219-AL215)-AL214*(2*AY223/AL214-AX223/AL215)*LN((AU219+2.41421536*AL215)/(AU219-0.41421536*AL215))/(AL215*2.82842713)      ),1)</f>
        <v>9.4990152233719041</v>
      </c>
    </row>
    <row r="224" spans="16:52" x14ac:dyDescent="0.25">
      <c r="P224" s="79"/>
      <c r="Q224" s="71"/>
      <c r="R224" s="71"/>
      <c r="S224" s="94">
        <f>SUM(S214:S223)</f>
        <v>0.99973833597574679</v>
      </c>
      <c r="T224" s="72">
        <f>SUM(T214:T223)</f>
        <v>1</v>
      </c>
      <c r="U224" s="73"/>
      <c r="V224" s="73"/>
      <c r="W224" s="73"/>
      <c r="X224" s="73"/>
      <c r="Y224" s="73"/>
      <c r="Z224" s="70"/>
      <c r="AA224" s="73"/>
      <c r="AB224" s="73"/>
      <c r="AC224" s="73"/>
      <c r="AD224" s="73"/>
      <c r="AE224" s="73"/>
      <c r="AF224" s="73"/>
      <c r="AG224" s="73"/>
      <c r="AH224" s="73"/>
      <c r="AI224" s="88">
        <f>SUM(Z214:AI223)</f>
        <v>2.2066893957612113</v>
      </c>
      <c r="AJ224" s="91">
        <f>SUM(AJ214:AJ223)</f>
        <v>8.0587242819601861E-5</v>
      </c>
      <c r="AK224" s="70"/>
      <c r="AL224" s="73"/>
      <c r="AM224" s="74"/>
      <c r="AN224" s="75"/>
      <c r="AO224" s="74"/>
      <c r="AP224" s="74"/>
      <c r="AQ224" s="76"/>
      <c r="AR224" s="73"/>
      <c r="AS224" s="76"/>
      <c r="AT224" s="73"/>
      <c r="AU224" s="73"/>
      <c r="AV224" s="80"/>
      <c r="AW224" s="70"/>
      <c r="AX224" s="73"/>
      <c r="AY224" s="73"/>
      <c r="AZ224" s="80"/>
    </row>
    <row r="225" spans="16:52" x14ac:dyDescent="0.25">
      <c r="P225" s="92">
        <f>P213+1</f>
        <v>16</v>
      </c>
      <c r="Q225" s="55"/>
      <c r="R225" s="55"/>
      <c r="S225" s="55"/>
      <c r="T225" s="55" t="s">
        <v>545</v>
      </c>
      <c r="U225" s="56"/>
      <c r="V225" s="56"/>
      <c r="W225" s="57"/>
      <c r="X225" s="57"/>
      <c r="Y225" s="57"/>
      <c r="Z225" s="54">
        <v>1</v>
      </c>
      <c r="AA225" s="55">
        <v>2</v>
      </c>
      <c r="AB225" s="55">
        <v>3</v>
      </c>
      <c r="AC225" s="55">
        <v>4</v>
      </c>
      <c r="AD225" s="55">
        <v>5</v>
      </c>
      <c r="AE225" s="55">
        <v>6</v>
      </c>
      <c r="AF225" s="55">
        <v>7</v>
      </c>
      <c r="AG225" s="55">
        <v>8</v>
      </c>
      <c r="AH225" s="55">
        <v>9</v>
      </c>
      <c r="AI225" s="58">
        <v>10</v>
      </c>
      <c r="AJ225" s="90"/>
      <c r="AK225" s="54"/>
      <c r="AL225" s="55"/>
      <c r="AM225" s="55"/>
      <c r="AN225" s="55"/>
      <c r="AO225" s="55"/>
      <c r="AP225" s="55"/>
      <c r="AQ225" s="55"/>
      <c r="AR225" s="55"/>
      <c r="AS225" s="55"/>
      <c r="AT225" s="55"/>
      <c r="AU225" s="55"/>
      <c r="AV225" s="58"/>
      <c r="AW225" s="54"/>
      <c r="AX225" s="55" t="s">
        <v>565</v>
      </c>
      <c r="AY225" s="55" t="s">
        <v>577</v>
      </c>
      <c r="AZ225" s="58" t="s">
        <v>578</v>
      </c>
    </row>
    <row r="226" spans="16:52" x14ac:dyDescent="0.25">
      <c r="P226" s="78">
        <v>1</v>
      </c>
      <c r="Q226" s="60"/>
      <c r="R226" s="60"/>
      <c r="S226" s="60">
        <f>$Z$7*$BJ$34/AZ226</f>
        <v>2.6288912284306884E-3</v>
      </c>
      <c r="T226" s="61">
        <f>S226/S236</f>
        <v>2.6295792947310347E-3</v>
      </c>
      <c r="U226" s="62"/>
      <c r="V226" s="62"/>
      <c r="W226" s="60"/>
      <c r="X226" s="63"/>
      <c r="Y226" s="61"/>
      <c r="Z226" s="86">
        <f>SQRT($W$34*VLOOKUP(Z225,$P$34:$W$43,8))*(1-$Q$20)*T214*VLOOKUP(Z225,P214:T223,5)</f>
        <v>1.4201437813761918E-6</v>
      </c>
      <c r="AA226" s="60">
        <f>SQRT($W$34*VLOOKUP(AA225,$P$34:$W$43,8))*(1-$R$20)*T214*VLOOKUP(AA225,P214:T223,5)</f>
        <v>1.3766728023011623E-5</v>
      </c>
      <c r="AB226" s="60">
        <f>SQRT($W$34*VLOOKUP(AB225,$P$34:$W$43,8))*(1-$S$20)*T214*VLOOKUP(AB225,P214:T223,5)</f>
        <v>6.3104291009839962E-5</v>
      </c>
      <c r="AC226" s="60">
        <f>SQRT($W$34*VLOOKUP(AC225,$P$34:$W$43,8))*(1-$T$20)*T214*VLOOKUP(AC225,P214:T223,5)</f>
        <v>1.8903568290747419E-4</v>
      </c>
      <c r="AD226" s="60">
        <f>SQRT($W$34*VLOOKUP(AD225,$P$34:$W$43,8))*(1-$U$20)*T214*VLOOKUP(AD225,P214:T223,5)</f>
        <v>2.2233005007988338E-4</v>
      </c>
      <c r="AE226" s="60">
        <f>SQRT($W$34*VLOOKUP(AE225,$P$34:$W$43,8))*(1-$V$20)*T214*VLOOKUP(AE225,P214:T223,5)</f>
        <v>1.2248483303351314E-3</v>
      </c>
      <c r="AF226" s="60">
        <f>SQRT($W$34*VLOOKUP(AF225,$P$34:$W$43,8))*(1-$W$20)*T214*VLOOKUP(AF225,P214:T223,5)</f>
        <v>3.2167153512525272E-7</v>
      </c>
      <c r="AG226" s="60">
        <f>SQRT($W$34*VLOOKUP(AG225,$P$34:$W$43,8))*(1-$X$20)*T214*VLOOKUP(AG225,P214:T223,5)</f>
        <v>4.4633849225527699E-6</v>
      </c>
      <c r="AH226" s="60">
        <f>SQRT($W$34*VLOOKUP(AH225,$P$34:$W$43,8))*(1-$Y$20)*T214*VLOOKUP(AH225,P214:T223,5)</f>
        <v>1.5450656391934424E-5</v>
      </c>
      <c r="AI226" s="87">
        <f>SQRT($W$34*VLOOKUP(AI225,$P$34:$W$43,8))*(1-$Z$20)*T214*VLOOKUP(AI225,P214:T223,5)</f>
        <v>8.3839142879204827E-6</v>
      </c>
      <c r="AJ226" s="89">
        <f>$X$34*T214</f>
        <v>7.0477561646642713E-8</v>
      </c>
      <c r="AK226" s="59" t="s">
        <v>69</v>
      </c>
      <c r="AL226" s="60">
        <f>$Q$44*AI236*100000/($T$3*$AE$9)^2</f>
        <v>0.15887301977240806</v>
      </c>
      <c r="AM226" s="65" t="s">
        <v>583</v>
      </c>
      <c r="AN226" s="66" t="s">
        <v>573</v>
      </c>
      <c r="AO226" s="61" t="e">
        <f>(AL233+SQRT(AL235))^(1/3)+(AL233-SQRT(AL235))^(1/3)-AL229/3</f>
        <v>#NUM!</v>
      </c>
      <c r="AP226" s="63" t="e">
        <f>AO226^3+AL229*AO226^2+AL230*AO226+AL231</f>
        <v>#NUM!</v>
      </c>
      <c r="AQ226" s="65" t="s">
        <v>573</v>
      </c>
      <c r="AR226" s="61">
        <f>IF(AL235&gt;=0,AO226,AO233)</f>
        <v>0.83269961903744316</v>
      </c>
      <c r="AS226" s="61">
        <f>IF(AR226&lt;AR227,AR227,AR226)</f>
        <v>0.83269961903744316</v>
      </c>
      <c r="AT226" s="61">
        <f>AS226</f>
        <v>0.83269961903744316</v>
      </c>
      <c r="AU226" s="67">
        <f>IF(AT226&lt;AT227,AT227,AT226)</f>
        <v>0.83269961903744316</v>
      </c>
      <c r="AV226" s="81"/>
      <c r="AW226" s="59">
        <v>1</v>
      </c>
      <c r="AX226" s="61">
        <f>AX214</f>
        <v>4.7032494163116601E-3</v>
      </c>
      <c r="AY226" s="61">
        <f>SUMPRODUCT(T214:T223,$AX$34:$AX$43)</f>
        <v>4.7725574619448943E-2</v>
      </c>
      <c r="AZ226" s="68">
        <f>IF($AA$7,EXP((AX226/AL227)*(AU231-1)-LN(AU231-AL227)-AL226*(2*AY226/AL226-AX226/AL227)*LN((AU231+2.41421536*AL227)/(AU231-0.41421536*AL227))/(AL227*2.82842713)      ),1)</f>
        <v>38.240115288513508</v>
      </c>
    </row>
    <row r="227" spans="16:52" x14ac:dyDescent="0.25">
      <c r="P227" s="78">
        <v>2</v>
      </c>
      <c r="Q227" s="60"/>
      <c r="R227" s="60"/>
      <c r="S227" s="60">
        <f>$Z$8*$BJ$35/AZ227</f>
        <v>1.4670668853758111E-2</v>
      </c>
      <c r="T227" s="61">
        <f>S227/S236</f>
        <v>1.4674508644744001E-2</v>
      </c>
      <c r="U227" s="62"/>
      <c r="V227" s="62"/>
      <c r="W227" s="60"/>
      <c r="X227" s="63"/>
      <c r="Y227" s="61"/>
      <c r="Z227" s="86">
        <f>SQRT($W$35*VLOOKUP(Z225,$P$34:$W$43,8))*(1-$Q$21)*T215*VLOOKUP(Z225,P214:T223,5)</f>
        <v>1.3766728023011623E-5</v>
      </c>
      <c r="AA227" s="60">
        <f>SQRT($W$35*VLOOKUP(AA225,$P$34:$W$43,8))*(1-$R$21)*T215*VLOOKUP(AA225,P214:T223,5)</f>
        <v>1.3276198833601843E-4</v>
      </c>
      <c r="AB227" s="60">
        <f>SQRT($W$35*VLOOKUP(AB225,$P$34:$W$43,8))*(1-$S$21)*T215*VLOOKUP(AB225,P214:T223,5)</f>
        <v>6.1812271817137971E-4</v>
      </c>
      <c r="AC227" s="60">
        <f>SQRT($W$35*VLOOKUP(AC225,$P$34:$W$43,8))*(1-$T$21)*T215*VLOOKUP(AC225,P214:T223,5)</f>
        <v>1.6745488012138137E-3</v>
      </c>
      <c r="AD227" s="60">
        <f>SQRT($W$35*VLOOKUP(AD225,$P$34:$W$43,8))*(1-$U$21)*T215*VLOOKUP(AD225,P214:T223,5)</f>
        <v>2.2209136583230277E-3</v>
      </c>
      <c r="AE227" s="60">
        <f>SQRT($W$35*VLOOKUP(AE225,$P$34:$W$43,8))*(1-$V$21)*T215*VLOOKUP(AE225,P214:T223,5)</f>
        <v>1.2027010477893315E-2</v>
      </c>
      <c r="AF227" s="60">
        <f>SQRT($W$35*VLOOKUP(AF225,$P$34:$W$43,8))*(1-$W$21)*T215*VLOOKUP(AF225,P214:T223,5)</f>
        <v>3.0446805074772874E-6</v>
      </c>
      <c r="AG227" s="60">
        <f>SQRT($W$35*VLOOKUP(AG225,$P$34:$W$43,8))*(1-$X$21)*T215*VLOOKUP(AG225,P214:T223,5)</f>
        <v>4.1240225182575181E-5</v>
      </c>
      <c r="AH227" s="60">
        <f>SQRT($W$35*VLOOKUP(AH225,$P$34:$W$43,8))*(1-$Y$21)*T215*VLOOKUP(AH225,P214:T223,5)</f>
        <v>1.4950282799273994E-4</v>
      </c>
      <c r="AI227" s="87">
        <f>SQRT($W$35*VLOOKUP(AI225,$P$34:$W$43,8))*(1-$Z$21)*T215*VLOOKUP(AI225,P214:T223,5)</f>
        <v>8.2105867050514571E-5</v>
      </c>
      <c r="AJ227" s="89">
        <f>$X$35*T215</f>
        <v>5.9358527392376404E-7</v>
      </c>
      <c r="AK227" s="59" t="s">
        <v>65</v>
      </c>
      <c r="AL227" s="60">
        <f>AJ236*$Q$44*100000/($T$3*$AE$9)</f>
        <v>1.4141637770182944E-2</v>
      </c>
      <c r="AM227" s="61"/>
      <c r="AN227" s="66" t="s">
        <v>574</v>
      </c>
      <c r="AO227" s="66" t="e">
        <f>1/0</f>
        <v>#DIV/0!</v>
      </c>
      <c r="AP227" s="61"/>
      <c r="AQ227" s="65" t="s">
        <v>574</v>
      </c>
      <c r="AR227" s="66">
        <f>IF(AL235&gt;=0,0,AO234)</f>
        <v>1.8185529566078107E-2</v>
      </c>
      <c r="AS227" s="61">
        <f>IF(AR226&lt;AR227,AR226,AR227)</f>
        <v>1.8185529566078107E-2</v>
      </c>
      <c r="AT227" s="61">
        <f>IF(AS227&lt;AS228,AS228,AS227)</f>
        <v>0.13497321362629594</v>
      </c>
      <c r="AU227" s="67">
        <f>IF(AT226&lt;AT227,AT226,AT227)</f>
        <v>0.13497321362629594</v>
      </c>
      <c r="AV227" s="81"/>
      <c r="AW227" s="59">
        <v>2</v>
      </c>
      <c r="AX227" s="61">
        <f t="shared" ref="AX227:AX235" si="54">AX215</f>
        <v>7.0982772982749135E-3</v>
      </c>
      <c r="AY227" s="61">
        <f>SUMPRODUCT(T214:T223,$AY$34:$AY$43)</f>
        <v>8.3223982900169746E-2</v>
      </c>
      <c r="AZ227" s="68">
        <f>IF($AA$8,EXP((AX227/AL227)*(AU231-1)-LN(AU231-AL227)-AL226*(2*AY227/AL226-AX227/AL227)*LN((AU231+2.41421536*AL227)/(AU231-0.41421536*AL227))/(AL227*2.82842713)      ),1)</f>
        <v>6.5803436176422778</v>
      </c>
    </row>
    <row r="228" spans="16:52" x14ac:dyDescent="0.25">
      <c r="P228" s="78">
        <v>3</v>
      </c>
      <c r="Q228" s="60"/>
      <c r="R228" s="60"/>
      <c r="S228" s="60">
        <f>$Z$9*$BJ$36/AZ228</f>
        <v>4.9911005277812143E-2</v>
      </c>
      <c r="T228" s="61">
        <f>S228/S236</f>
        <v>4.9924068610511754E-2</v>
      </c>
      <c r="U228" s="62"/>
      <c r="V228" s="62"/>
      <c r="W228" s="60"/>
      <c r="X228" s="63"/>
      <c r="Y228" s="61"/>
      <c r="Z228" s="86">
        <f>SQRT($W$36*VLOOKUP(Z225,$P$34:$W$43,8))*(1-$Q$22)*T216*VLOOKUP(Z225,P214:T223,5)</f>
        <v>6.3104291009839975E-5</v>
      </c>
      <c r="AA228" s="60">
        <f>SQRT($W$36*VLOOKUP(AA225,$P$34:$W$43,8))*(1-$R$22)*T216*VLOOKUP(AA225,P214:T223,5)</f>
        <v>6.1812271817137971E-4</v>
      </c>
      <c r="AB228" s="60">
        <f>SQRT($W$36*VLOOKUP(AB225,$P$34:$W$43,8))*(1-$S$22)*T216*VLOOKUP(AB225,P214:T223,5)</f>
        <v>2.8842416042349646E-3</v>
      </c>
      <c r="AC228" s="60">
        <f>SQRT($W$36*VLOOKUP(AC225,$P$34:$W$43,8))*(1-$T$22)*T216*VLOOKUP(AC225,P214:T223,5)</f>
        <v>8.6054340567748404E-3</v>
      </c>
      <c r="AD228" s="60">
        <f>SQRT($W$36*VLOOKUP(AD225,$P$34:$W$43,8))*(1-$U$22)*T216*VLOOKUP(AD225,P214:T223,5)</f>
        <v>1.0362985843641141E-2</v>
      </c>
      <c r="AE228" s="60">
        <f>SQRT($W$36*VLOOKUP(AE225,$P$34:$W$43,8))*(1-$V$22)*T216*VLOOKUP(AE225,P214:T223,5)</f>
        <v>5.4990052526059721E-2</v>
      </c>
      <c r="AF228" s="60">
        <f>SQRT($W$36*VLOOKUP(AF225,$P$34:$W$43,8))*(1-$W$22)*T216*VLOOKUP(AF225,P214:T223,5)</f>
        <v>1.3687038599716603E-5</v>
      </c>
      <c r="AG228" s="60">
        <f>SQRT($W$36*VLOOKUP(AG225,$P$34:$W$43,8))*(1-$X$22)*T216*VLOOKUP(AG225,P214:T223,5)</f>
        <v>1.9401479670982084E-4</v>
      </c>
      <c r="AH228" s="60">
        <f>SQRT($W$36*VLOOKUP(AH225,$P$34:$W$43,8))*(1-$Y$22)*T216*VLOOKUP(AH225,P214:T223,5)</f>
        <v>6.9341173774655569E-4</v>
      </c>
      <c r="AI228" s="87">
        <f>SQRT($W$36*VLOOKUP(AI225,$P$34:$W$43,8))*(1-$Z$22)*T216*VLOOKUP(AI225,P214:T223,5)</f>
        <v>3.8613188046293721E-4</v>
      </c>
      <c r="AJ228" s="89">
        <f>$X$36*T216</f>
        <v>2.8129396222654188E-6</v>
      </c>
      <c r="AK228" s="82"/>
      <c r="AL228" s="65"/>
      <c r="AM228" s="61"/>
      <c r="AN228" s="66" t="s">
        <v>575</v>
      </c>
      <c r="AO228" s="66" t="e">
        <f>1/0</f>
        <v>#DIV/0!</v>
      </c>
      <c r="AP228" s="61"/>
      <c r="AQ228" s="65" t="s">
        <v>575</v>
      </c>
      <c r="AR228" s="66">
        <f>IF(AL235&gt;=0,0,AO235)</f>
        <v>0.13497321362629594</v>
      </c>
      <c r="AS228" s="61">
        <f>AR228</f>
        <v>0.13497321362629594</v>
      </c>
      <c r="AT228" s="61">
        <f>IF(AS227&lt;AS228,AS227,AS228)</f>
        <v>1.8185529566078107E-2</v>
      </c>
      <c r="AU228" s="67">
        <f>AT228</f>
        <v>1.8185529566078107E-2</v>
      </c>
      <c r="AV228" s="81"/>
      <c r="AW228" s="59">
        <v>3</v>
      </c>
      <c r="AX228" s="61">
        <f t="shared" si="54"/>
        <v>9.8874397632026413E-3</v>
      </c>
      <c r="AY228" s="61">
        <f>SUMPRODUCT(T214:T223,$AZ$34:$AZ$43)</f>
        <v>0.11365455264389826</v>
      </c>
      <c r="AZ228" s="68">
        <f>IF($AA$9,EXP((AX228/AL227)*(AU231-1)-LN(AU231-AL227)-AL226*(2*AY228/AL226-AX228/AL227)*LN((AU231+2.41421536*AL227)/(AU231-0.41421536*AL227))/(AL227*2.82842713)      ),1)</f>
        <v>1.8650458955052496</v>
      </c>
    </row>
    <row r="229" spans="16:52" x14ac:dyDescent="0.25">
      <c r="P229" s="78">
        <v>4</v>
      </c>
      <c r="Q229" s="60"/>
      <c r="R229" s="60"/>
      <c r="S229" s="60">
        <f>$Z$10*$BJ$37/AZ229</f>
        <v>0.11781627601487114</v>
      </c>
      <c r="T229" s="61">
        <f>S229/S236</f>
        <v>0.11784711236453881</v>
      </c>
      <c r="U229" s="62"/>
      <c r="V229" s="62"/>
      <c r="W229" s="60"/>
      <c r="X229" s="63"/>
      <c r="Y229" s="61"/>
      <c r="Z229" s="86">
        <f>SQRT($W$37*VLOOKUP(Z225,$P$34:$W$43,8))*(1-$Q$23)*T217*VLOOKUP(Z225,P214:T223,5)</f>
        <v>1.8903568290747419E-4</v>
      </c>
      <c r="AA229" s="60">
        <f>SQRT($W$37*VLOOKUP(AA225,$P$34:$W$43,8))*(1-$R$23)*T217*VLOOKUP(AA225,P214:T223,5)</f>
        <v>1.6745488012138137E-3</v>
      </c>
      <c r="AB229" s="60">
        <f>SQRT($W$37*VLOOKUP(AB225,$P$34:$W$43,8))*(1-$S$23)*T217*VLOOKUP(AB225,P214:T223,5)</f>
        <v>8.6054340567748404E-3</v>
      </c>
      <c r="AC229" s="60">
        <f>SQRT($W$37*VLOOKUP(AC225,$P$34:$W$43,8))*(1-$T$23)*T217*VLOOKUP(AC225,P214:T223,5)</f>
        <v>2.5845504163687468E-2</v>
      </c>
      <c r="AD229" s="60">
        <f>SQRT($W$37*VLOOKUP(AD225,$P$34:$W$43,8))*(1-$U$23)*T217*VLOOKUP(AD225,P214:T223,5)</f>
        <v>3.0793632290201062E-2</v>
      </c>
      <c r="AE229" s="60">
        <f>SQRT($W$37*VLOOKUP(AE225,$P$34:$W$43,8))*(1-$V$23)*T217*VLOOKUP(AE225,P214:T223,5)</f>
        <v>0.15661201719963228</v>
      </c>
      <c r="AF229" s="60">
        <f>SQRT($W$37*VLOOKUP(AF225,$P$34:$W$43,8))*(1-$W$23)*T217*VLOOKUP(AF225,P214:T223,5)</f>
        <v>4.120480365652322E-5</v>
      </c>
      <c r="AG229" s="60">
        <f>SQRT($W$37*VLOOKUP(AG225,$P$34:$W$43,8))*(1-$X$23)*T217*VLOOKUP(AG225,P214:T223,5)</f>
        <v>5.7467963712089405E-4</v>
      </c>
      <c r="AH229" s="60">
        <f>SQRT($W$37*VLOOKUP(AH225,$P$34:$W$43,8))*(1-$Y$23)*T217*VLOOKUP(AH225,P214:T223,5)</f>
        <v>2.2755050653610639E-3</v>
      </c>
      <c r="AI229" s="87">
        <f>SQRT($W$37*VLOOKUP(AI225,$P$34:$W$43,8))*(1-$Z$23)*T217*VLOOKUP(AI225,P214:T223,5)</f>
        <v>1.0493068887715835E-3</v>
      </c>
      <c r="AJ229" s="89">
        <f>$X$37*T217</f>
        <v>8.5305785968381348E-6</v>
      </c>
      <c r="AK229" s="59" t="s">
        <v>570</v>
      </c>
      <c r="AL229" s="60">
        <f>AL227-1</f>
        <v>-0.98585836222981704</v>
      </c>
      <c r="AM229" s="61"/>
      <c r="AN229" s="66"/>
      <c r="AO229" s="61"/>
      <c r="AP229" s="61"/>
      <c r="AQ229" s="50"/>
      <c r="AR229" s="65"/>
      <c r="AS229" s="65"/>
      <c r="AT229" s="65"/>
      <c r="AU229" s="65"/>
      <c r="AV229" s="81"/>
      <c r="AW229" s="59">
        <v>4</v>
      </c>
      <c r="AX229" s="61">
        <f t="shared" si="54"/>
        <v>1.2702609722620996E-2</v>
      </c>
      <c r="AY229" s="61">
        <f>SUMPRODUCT(T214:T223,$BA$34:$BA$43)</f>
        <v>0.13908438853514873</v>
      </c>
      <c r="AZ229" s="68">
        <f>IF($AA$10,EXP((AX229/AL227)*(AU231-1)-LN(AU231-AL227)-AL226*(2*AY229/AL226-AX229/AL227)*LN((AU231+2.41421536*AL227)/(AU231-0.41421536*AL227))/(AL227*2.82842713)      ),1)</f>
        <v>0.76545492768147516</v>
      </c>
    </row>
    <row r="230" spans="16:52" x14ac:dyDescent="0.25">
      <c r="P230" s="78">
        <v>5</v>
      </c>
      <c r="Q230" s="60"/>
      <c r="R230" s="60"/>
      <c r="S230" s="60">
        <f>$Z$11*$BJ$38/AZ230</f>
        <v>0.14521847416964562</v>
      </c>
      <c r="T230" s="61">
        <f>S230/S236</f>
        <v>0.14525648256542223</v>
      </c>
      <c r="U230" s="62"/>
      <c r="V230" s="62"/>
      <c r="W230" s="60"/>
      <c r="X230" s="63"/>
      <c r="Y230" s="61"/>
      <c r="Z230" s="86">
        <f>SQRT($W$38*VLOOKUP(Z225,$P$34:$W$43,8))*(1-$Q$24)*T218*VLOOKUP(Z225,P214:T223,5)</f>
        <v>2.2233005007988338E-4</v>
      </c>
      <c r="AA230" s="60">
        <f>SQRT($W$38*VLOOKUP(AA225,$P$34:$W$43,8))*(1-$R$24)*T218*VLOOKUP(AA225,P214:T223,5)</f>
        <v>2.2209136583230282E-3</v>
      </c>
      <c r="AB230" s="60">
        <f>SQRT($W$38*VLOOKUP(AB225,$P$34:$W$43,8))*(1-$S$24)*T218*VLOOKUP(AB225,P214:T223,5)</f>
        <v>1.0362985843641141E-2</v>
      </c>
      <c r="AC230" s="60">
        <f>SQRT($W$38*VLOOKUP(AC225,$P$34:$W$43,8))*(1-$T$24)*T218*VLOOKUP(AC225,P214:T223,5)</f>
        <v>3.0793632290201062E-2</v>
      </c>
      <c r="AD230" s="60">
        <f>SQRT($W$38*VLOOKUP(AD225,$P$34:$W$43,8))*(1-$U$24)*T218*VLOOKUP(AD225,P214:T223,5)</f>
        <v>3.6659747099843057E-2</v>
      </c>
      <c r="AE230" s="60">
        <f>SQRT($W$38*VLOOKUP(AE225,$P$34:$W$43,8))*(1-$V$24)*T218*VLOOKUP(AE225,P214:T223,5)</f>
        <v>0.20142636940594419</v>
      </c>
      <c r="AF230" s="60">
        <f>SQRT($W$38*VLOOKUP(AF225,$P$34:$W$43,8))*(1-$W$24)*T218*VLOOKUP(AF225,P214:T223,5)</f>
        <v>4.7830995471468089E-5</v>
      </c>
      <c r="AG230" s="60">
        <f>SQRT($W$38*VLOOKUP(AG225,$P$34:$W$43,8))*(1-$X$24)*T218*VLOOKUP(AG225,P214:T223,5)</f>
        <v>6.9493136349453924E-4</v>
      </c>
      <c r="AH230" s="60">
        <f>SQRT($W$38*VLOOKUP(AH225,$P$34:$W$43,8))*(1-$Y$24)*T218*VLOOKUP(AH225,P214:T223,5)</f>
        <v>2.5816098649360415E-3</v>
      </c>
      <c r="AI230" s="87">
        <f>SQRT($W$38*VLOOKUP(AI225,$P$34:$W$43,8))*(1-$Z$24)*T218*VLOOKUP(AI225,P214:T223,5)</f>
        <v>1.3766215816047385E-3</v>
      </c>
      <c r="AJ230" s="89">
        <f>$X$38*T218</f>
        <v>1.0512286113437691E-5</v>
      </c>
      <c r="AK230" s="59" t="s">
        <v>571</v>
      </c>
      <c r="AL230" s="60">
        <f>AL226-3*AL227*AL227-2*AL227</f>
        <v>0.12998978647557297</v>
      </c>
      <c r="AM230" s="61" t="s">
        <v>584</v>
      </c>
      <c r="AN230" s="66" t="s">
        <v>585</v>
      </c>
      <c r="AO230" s="61">
        <f>AL233^2/AL234^3</f>
        <v>0.84912603661116393</v>
      </c>
      <c r="AP230" s="61"/>
      <c r="AQ230" s="50"/>
      <c r="AR230" s="65"/>
      <c r="AS230" s="65"/>
      <c r="AT230" s="65"/>
      <c r="AU230" s="65"/>
      <c r="AV230" s="81"/>
      <c r="AW230" s="59">
        <v>5</v>
      </c>
      <c r="AX230" s="61">
        <f t="shared" si="54"/>
        <v>1.2699746755942376E-2</v>
      </c>
      <c r="AY230" s="61">
        <f>SUMPRODUCT(T214:T223,$BB$34:$BB$43)</f>
        <v>0.14194714990729979</v>
      </c>
      <c r="AZ230" s="68">
        <f>IF($AA$11,EXP((AX230/AL227)*(AU231-1)-LN(AU231-AL227)-AL226*(2*AY230/AL226-AX230/AL227)*LN((AU231+2.41421536*AL227)/(AU231-0.41421536*AL227))/(AL227*2.82842713)      ),1)</f>
        <v>0.62177166310995113</v>
      </c>
    </row>
    <row r="231" spans="16:52" x14ac:dyDescent="0.25">
      <c r="P231" s="78">
        <v>6</v>
      </c>
      <c r="Q231" s="60"/>
      <c r="R231" s="60"/>
      <c r="S231" s="60">
        <f>$Z$12*$BJ$39/AZ231</f>
        <v>0.63281164247340171</v>
      </c>
      <c r="T231" s="61">
        <f>S231/S236</f>
        <v>0.63297726985309088</v>
      </c>
      <c r="U231" s="62"/>
      <c r="V231" s="62"/>
      <c r="W231" s="60"/>
      <c r="X231" s="63"/>
      <c r="Y231" s="61"/>
      <c r="Z231" s="86">
        <f>SQRT($W$39*VLOOKUP(Z225,$P$34:$W$43,8))*(1-$Q$25)*T219*VLOOKUP(Z225,P214:T223,5)</f>
        <v>1.2248483303351314E-3</v>
      </c>
      <c r="AA231" s="60">
        <f>SQRT($W$39*VLOOKUP(AA225,$P$34:$W$43,8))*(1-$R$25)*T219*VLOOKUP(AA225,P214:T223,5)</f>
        <v>1.2027010477893315E-2</v>
      </c>
      <c r="AB231" s="60">
        <f>SQRT($W$39*VLOOKUP(AB225,$P$34:$W$43,8))*(1-$S$25)*T219*VLOOKUP(AB225,P214:T223,5)</f>
        <v>5.4990052526059728E-2</v>
      </c>
      <c r="AC231" s="60">
        <f>SQRT($W$39*VLOOKUP(AC225,$P$34:$W$43,8))*(1-$T$25)*T219*VLOOKUP(AC225,P214:T223,5)</f>
        <v>0.15661201719963228</v>
      </c>
      <c r="AD231" s="60">
        <f>SQRT($W$39*VLOOKUP(AD225,$P$34:$W$43,8))*(1-$U$25)*T219*VLOOKUP(AD225,P214:T223,5)</f>
        <v>0.20142636940594419</v>
      </c>
      <c r="AE231" s="60">
        <f>SQRT($W$39*VLOOKUP(AE225,$P$34:$W$43,8))*(1-$V$25)*T219*VLOOKUP(AE225,P214:T223,5)</f>
        <v>1.1067338293840436</v>
      </c>
      <c r="AF231" s="60">
        <f>SQRT($W$39*VLOOKUP(AF225,$P$34:$W$43,8))*(1-$W$25)*T219*VLOOKUP(AF225,P214:T223,5)</f>
        <v>2.9015115569402185E-4</v>
      </c>
      <c r="AG231" s="60">
        <f>SQRT($W$39*VLOOKUP(AG225,$P$34:$W$43,8))*(1-$X$25)*T219*VLOOKUP(AG225,P214:T223,5)</f>
        <v>3.8087430718197106E-3</v>
      </c>
      <c r="AH231" s="60">
        <f>SQRT($W$39*VLOOKUP(AH225,$P$34:$W$43,8))*(1-$Y$25)*T219*VLOOKUP(AH225,P214:T223,5)</f>
        <v>1.3952321849503631E-2</v>
      </c>
      <c r="AI231" s="87">
        <f>SQRT($W$39*VLOOKUP(AI225,$P$34:$W$43,8))*(1-$Z$25)*T219*VLOOKUP(AI225,P214:T223,5)</f>
        <v>7.5638243349937986E-3</v>
      </c>
      <c r="AJ231" s="89">
        <f>$X$39*T219</f>
        <v>5.698617727585342E-5</v>
      </c>
      <c r="AK231" s="59" t="s">
        <v>572</v>
      </c>
      <c r="AL231" s="60">
        <f>-1*AL226*AL227+AL227^2+AL227^3</f>
        <v>-2.0439106498303097E-3</v>
      </c>
      <c r="AM231" s="61"/>
      <c r="AN231" s="66" t="s">
        <v>586</v>
      </c>
      <c r="AO231" s="61">
        <f>SQRT(1-AO230)/SQRT(AO230)*AL233/ABS(AL233)</f>
        <v>0.42152280028976741</v>
      </c>
      <c r="AP231" s="61"/>
      <c r="AQ231" s="50"/>
      <c r="AR231" s="65"/>
      <c r="AS231" s="65"/>
      <c r="AT231" s="65" t="s">
        <v>579</v>
      </c>
      <c r="AU231" s="61">
        <f>IF(AL235&gt;=0,AU226,AU228)</f>
        <v>1.8185529566078107E-2</v>
      </c>
      <c r="AV231" s="81"/>
      <c r="AW231" s="59">
        <v>6</v>
      </c>
      <c r="AX231" s="61">
        <f t="shared" si="54"/>
        <v>1.5798462423996604E-2</v>
      </c>
      <c r="AY231" s="61">
        <f>SUMPRODUCT(T214:T223,$BC$34:$BC$43)</f>
        <v>0.17728158538507935</v>
      </c>
      <c r="AZ231" s="68">
        <f>IF($AA$12,EXP((AX231/AL227)*(AU231-1)-LN(AU231-AL227)-AL226*(2*AY231/AL226-AX231/AL227)*LN((AU231+2.41421536*AL227)/(AU231-0.41421536*AL227))/(AL227*2.82842713)      ),1)</f>
        <v>0.13720776439519436</v>
      </c>
    </row>
    <row r="232" spans="16:52" x14ac:dyDescent="0.25">
      <c r="P232" s="78">
        <v>7</v>
      </c>
      <c r="Q232" s="60"/>
      <c r="R232" s="60"/>
      <c r="S232" s="60">
        <f>$Z$13*$BJ$40/AZ232</f>
        <v>9.3736451448476804E-4</v>
      </c>
      <c r="T232" s="61">
        <f>S232/S236</f>
        <v>9.3760985325214738E-4</v>
      </c>
      <c r="U232" s="62"/>
      <c r="V232" s="62"/>
      <c r="W232" s="60"/>
      <c r="X232" s="63"/>
      <c r="Y232" s="61"/>
      <c r="Z232" s="86">
        <f>SQRT($W$40*VLOOKUP(Z225,$P$34:$W$43,8))*(1-$Q$26)*T220*VLOOKUP(Z225,P214:T223,5)</f>
        <v>3.2167153512525272E-7</v>
      </c>
      <c r="AA232" s="60">
        <f>SQRT($W$40*VLOOKUP(AA225,$P$34:$W$43,8))*(1-$R$26)*T220*VLOOKUP(AA225,P214:T223,5)</f>
        <v>3.0446805074772874E-6</v>
      </c>
      <c r="AB232" s="60">
        <f>SQRT($W$40*VLOOKUP(AB225,$P$34:$W$43,8))*(1-$S$26)*T220*VLOOKUP(AB225,P214:T223,5)</f>
        <v>1.3687038599716603E-5</v>
      </c>
      <c r="AC232" s="60">
        <f>SQRT($W$40*VLOOKUP(AC225,$P$34:$W$43,8))*(1-$T$26)*T220*VLOOKUP(AC225,P214:T223,5)</f>
        <v>4.1204803656523227E-5</v>
      </c>
      <c r="AD232" s="60">
        <f>SQRT($W$40*VLOOKUP(AD225,$P$34:$W$43,8))*(1-$U$26)*T220*VLOOKUP(AD225,P214:T223,5)</f>
        <v>4.7830995471468089E-5</v>
      </c>
      <c r="AE232" s="60">
        <f>SQRT($W$40*VLOOKUP(AE225,$P$34:$W$43,8))*(1-$V$26)*T220*VLOOKUP(AE225,P214:T223,5)</f>
        <v>2.901511556940218E-4</v>
      </c>
      <c r="AF232" s="60">
        <f>SQRT($W$40*VLOOKUP(AF225,$P$34:$W$43,8))*(1-$W$26)*T220*VLOOKUP(AF225,P214:T223,5)</f>
        <v>7.7613100866904446E-8</v>
      </c>
      <c r="AG232" s="60">
        <f>SQRT($W$40*VLOOKUP(AG225,$P$34:$W$43,8))*(1-$X$26)*T220*VLOOKUP(AG225,P214:T223,5)</f>
        <v>1.1685652801546468E-6</v>
      </c>
      <c r="AH232" s="60">
        <f>SQRT($W$40*VLOOKUP(AH225,$P$34:$W$43,8))*(1-$Y$26)*T220*VLOOKUP(AH225,P214:T223,5)</f>
        <v>3.2464665719752595E-6</v>
      </c>
      <c r="AI232" s="87">
        <f>SQRT($W$40*VLOOKUP(AI225,$P$34:$W$43,8))*(1-$Z$26)*T220*VLOOKUP(AI225,P214:T223,5)</f>
        <v>1.8315702319255449E-6</v>
      </c>
      <c r="AJ232" s="89">
        <f>$X$40*T220</f>
        <v>2.2549362366791367E-8</v>
      </c>
      <c r="AK232" s="82"/>
      <c r="AL232" s="65"/>
      <c r="AM232" s="61"/>
      <c r="AN232" s="66" t="s">
        <v>587</v>
      </c>
      <c r="AO232" s="61">
        <f>IF(ATAN(AO231)&lt;0,ATAN(AO231)+PI(),ATAN(AO231))</f>
        <v>0.39892174533554348</v>
      </c>
      <c r="AP232" s="61"/>
      <c r="AQ232" s="50"/>
      <c r="AR232" s="65"/>
      <c r="AS232" s="65"/>
      <c r="AT232" s="65"/>
      <c r="AU232" s="65"/>
      <c r="AV232" s="81"/>
      <c r="AW232" s="59">
        <v>7</v>
      </c>
      <c r="AX232" s="61">
        <f t="shared" si="54"/>
        <v>4.2203212895286406E-3</v>
      </c>
      <c r="AY232" s="61">
        <f>SUMPRODUCT(T214:T223,$BD$34:$BD$43)</f>
        <v>3.0911659390557102E-2</v>
      </c>
      <c r="AZ232" s="68">
        <f>IF($AA$13,EXP((AX232/AL227)*(AU231-1)-LN(AU231-AL227)-AL226*(2*AY232/AL226-AX232/AL227)*LN((AU231+2.41421536*AL227)/(AU231-0.41421536*AL227))/(AL227*2.82842713)      ),1)</f>
        <v>109.58651563263651</v>
      </c>
    </row>
    <row r="233" spans="16:52" x14ac:dyDescent="0.25">
      <c r="P233" s="78">
        <v>8</v>
      </c>
      <c r="Q233" s="60"/>
      <c r="R233" s="60"/>
      <c r="S233" s="60">
        <f>$Z$14*$BJ$41/AZ233</f>
        <v>6.4641155320246894E-3</v>
      </c>
      <c r="T233" s="61">
        <f>S233/S236</f>
        <v>6.4658074012093215E-3</v>
      </c>
      <c r="U233" s="62"/>
      <c r="V233" s="62"/>
      <c r="W233" s="60"/>
      <c r="X233" s="63"/>
      <c r="Y233" s="61"/>
      <c r="Z233" s="86">
        <f>SQRT($W$41*VLOOKUP(Z225,$P$34:$W$43,8))*(1-$Q$27)*T221*VLOOKUP(Z225,P214:T223,5)</f>
        <v>4.4633849225527699E-6</v>
      </c>
      <c r="AA233" s="60">
        <f>SQRT($W$41*VLOOKUP(AA225,$P$34:$W$43,8))*(1-$R$27)*T221*VLOOKUP(AA225,P214:T223,5)</f>
        <v>4.1240225182575181E-5</v>
      </c>
      <c r="AB233" s="60">
        <f>SQRT($W$41*VLOOKUP(AB225,$P$34:$W$43,8))*(1-$S$27)*T221*VLOOKUP(AB225,P214:T223,5)</f>
        <v>1.9401479670982084E-4</v>
      </c>
      <c r="AC233" s="60">
        <f>SQRT($W$41*VLOOKUP(AC225,$P$34:$W$43,8))*(1-$T$27)*T221*VLOOKUP(AC225,P214:T223,5)</f>
        <v>5.7467963712089405E-4</v>
      </c>
      <c r="AD233" s="60">
        <f>SQRT($W$41*VLOOKUP(AD225,$P$34:$W$43,8))*(1-$U$27)*T221*VLOOKUP(AD225,P214:T223,5)</f>
        <v>6.9493136349453924E-4</v>
      </c>
      <c r="AE233" s="60">
        <f>SQRT($W$41*VLOOKUP(AE225,$P$34:$W$43,8))*(1-$V$27)*T221*VLOOKUP(AE225,P214:T223,5)</f>
        <v>3.8087430718197106E-3</v>
      </c>
      <c r="AF233" s="60">
        <f>SQRT($W$41*VLOOKUP(AF225,$P$34:$W$43,8))*(1-$W$27)*T221*VLOOKUP(AF225,P214:T223,5)</f>
        <v>1.1685652801546468E-6</v>
      </c>
      <c r="AG233" s="60">
        <f>SQRT($W$41*VLOOKUP(AG225,$P$34:$W$43,8))*(1-$X$27)*T221*VLOOKUP(AG225,P214:T223,5)</f>
        <v>1.7010967556753242E-5</v>
      </c>
      <c r="AH233" s="60">
        <f>SQRT($W$41*VLOOKUP(AH225,$P$34:$W$43,8))*(1-$Y$27)*T221*VLOOKUP(AH225,P214:T223,5)</f>
        <v>5.2692055402256055E-5</v>
      </c>
      <c r="AI233" s="87">
        <f>SQRT($W$41*VLOOKUP(AI225,$P$34:$W$43,8))*(1-$Z$27)*T221*VLOOKUP(AI225,P214:T223,5)</f>
        <v>2.8017167996424605E-5</v>
      </c>
      <c r="AJ233" s="89">
        <f>$X$41*T221</f>
        <v>1.7248373568617106E-7</v>
      </c>
      <c r="AK233" s="59" t="s">
        <v>582</v>
      </c>
      <c r="AL233" s="61">
        <f>AL229*AL230/6-AL231/2-AL229^3/27</f>
        <v>1.51512288549575E-2</v>
      </c>
      <c r="AM233" s="61"/>
      <c r="AN233" s="66" t="s">
        <v>573</v>
      </c>
      <c r="AO233" s="61">
        <f>2*SQRT(AL234)*COS(AO232/3)-AL229/3</f>
        <v>0.83269961903744316</v>
      </c>
      <c r="AP233" s="69">
        <f>AO233^3+AL229*AO233^2+AL230*AO233+AL231</f>
        <v>5.6378512969246231E-17</v>
      </c>
      <c r="AQ233" s="50"/>
      <c r="AR233" s="65"/>
      <c r="AS233" s="65"/>
      <c r="AT233" s="65"/>
      <c r="AU233" s="65"/>
      <c r="AV233" s="81"/>
      <c r="AW233" s="59">
        <v>8</v>
      </c>
      <c r="AX233" s="61">
        <f t="shared" si="54"/>
        <v>4.6812172555771754E-3</v>
      </c>
      <c r="AY233" s="61">
        <f>SUMPRODUCT(T214:T223,$BE$34:$BE$43)</f>
        <v>6.0317301846674186E-2</v>
      </c>
      <c r="AZ233" s="68">
        <f>IF($AA$14,EXP((AX233/AL227)*(AU231-1)-LN(AU231-AL227)-AL226*(2*AY233/AL226-AX233/AL227)*LN((AU231+2.41421536*AL227)/(AU231-0.41421536*AL227))/(AL227*2.82842713)      ),1)</f>
        <v>15.275958378119675</v>
      </c>
    </row>
    <row r="234" spans="16:52" x14ac:dyDescent="0.25">
      <c r="P234" s="78">
        <v>9</v>
      </c>
      <c r="Q234" s="60"/>
      <c r="R234" s="60"/>
      <c r="S234" s="60">
        <f>$Z$15*$BJ$42/AZ234</f>
        <v>1.9022990633607084E-2</v>
      </c>
      <c r="T234" s="61">
        <f>S234/S236</f>
        <v>1.9027969568697754E-2</v>
      </c>
      <c r="U234" s="62"/>
      <c r="V234" s="62" t="s">
        <v>592</v>
      </c>
      <c r="W234" s="60"/>
      <c r="X234" s="63"/>
      <c r="Y234" s="61"/>
      <c r="Z234" s="86">
        <f>SQRT($W$42*VLOOKUP(Z225,$P$34:$W$43,8))*(1-$Q$28)*T222*VLOOKUP(Z225,P214:T223,5)</f>
        <v>1.5450656391934424E-5</v>
      </c>
      <c r="AA234" s="60">
        <f>SQRT($W$42*VLOOKUP(AA225,$P$34:$W$43,8))*(1-$R$28)*T222*VLOOKUP(AA225,P214:T223,5)</f>
        <v>1.4950282799273994E-4</v>
      </c>
      <c r="AB234" s="60">
        <f>SQRT($W$42*VLOOKUP(AB225,$P$34:$W$43,8))*(1-$S$28)*T222*VLOOKUP(AB225,P214:T223,5)</f>
        <v>6.9341173774655558E-4</v>
      </c>
      <c r="AC234" s="60">
        <f>SQRT($W$42*VLOOKUP(AC225,$P$34:$W$43,8))*(1-$T$28)*T222*VLOOKUP(AC225,P214:T223,5)</f>
        <v>2.2755050653610644E-3</v>
      </c>
      <c r="AD234" s="60">
        <f>SQRT($W$42*VLOOKUP(AD225,$P$34:$W$43,8))*(1-$U$28)*T222*VLOOKUP(AD225,P214:T223,5)</f>
        <v>2.5816098649360415E-3</v>
      </c>
      <c r="AE234" s="60">
        <f>SQRT($W$42*VLOOKUP(AE225,$P$34:$W$43,8))*(1-$V$28)*T222*VLOOKUP(AE225,P214:T223,5)</f>
        <v>1.3952321849503629E-2</v>
      </c>
      <c r="AF234" s="60">
        <f>SQRT($W$42*VLOOKUP(AF225,$P$34:$W$43,8))*(1-$W$28)*T222*VLOOKUP(AF225,P214:T223,5)</f>
        <v>3.2464665719752591E-6</v>
      </c>
      <c r="AG234" s="60">
        <f>SQRT($W$42*VLOOKUP(AG225,$P$34:$W$43,8))*(1-$X$28)*T222*VLOOKUP(AG225,P214:T223,5)</f>
        <v>5.2692055402256055E-5</v>
      </c>
      <c r="AH234" s="60">
        <f>SQRT($W$42*VLOOKUP(AH225,$P$34:$W$43,8))*(1-$Y$28)*T222*VLOOKUP(AH225,P214:T223,5)</f>
        <v>2.0034135413611945E-4</v>
      </c>
      <c r="AI234" s="87">
        <f>SQRT($W$42*VLOOKUP(AI225,$P$34:$W$43,8))*(1-$Z$28)*T222*VLOOKUP(AI225,P214:T223,5)</f>
        <v>1.0176657161607262E-4</v>
      </c>
      <c r="AJ234" s="89">
        <f>$X$42*T222</f>
        <v>5.139999223037564E-7</v>
      </c>
      <c r="AK234" s="59" t="s">
        <v>558</v>
      </c>
      <c r="AL234" s="61">
        <f>AL229^2/9-AL230/3</f>
        <v>6.4660816772415364E-2</v>
      </c>
      <c r="AM234" s="61"/>
      <c r="AN234" s="66" t="s">
        <v>574</v>
      </c>
      <c r="AO234" s="61">
        <f>2*SQRT(AL234)*COS((AO232+2*PI())/3)-AL229/3</f>
        <v>1.8185529566078107E-2</v>
      </c>
      <c r="AP234" s="69">
        <f>AO234^3+AO234^2*AL229+AO234*AL230+AL231</f>
        <v>9.1072982488782372E-18</v>
      </c>
      <c r="AQ234" s="50"/>
      <c r="AR234" s="65"/>
      <c r="AS234" s="50"/>
      <c r="AT234" s="65"/>
      <c r="AU234" s="65"/>
      <c r="AV234" s="81"/>
      <c r="AW234" s="59">
        <v>9</v>
      </c>
      <c r="AX234" s="61">
        <f t="shared" si="54"/>
        <v>4.7402802327537697E-3</v>
      </c>
      <c r="AY234" s="61">
        <f>SUMPRODUCT(T214:T223,$BF$34:$BF$43)</f>
        <v>7.5771767757615169E-2</v>
      </c>
      <c r="AZ234" s="68">
        <f>IF($AA$15,EXP((AX234/AL227)*(AU231-1)-LN(AU231-AL227)-AL226*(2*AY234/AL226-AX234/AL227)*LN((AU231+2.41421536*AL227)/(AU231-0.41421536*AL227))/(AL227*2.82842713)      ),1)</f>
        <v>5.0989814743431987</v>
      </c>
    </row>
    <row r="235" spans="16:52" x14ac:dyDescent="0.25">
      <c r="P235" s="78">
        <v>10</v>
      </c>
      <c r="Q235" s="60"/>
      <c r="R235" s="60"/>
      <c r="S235" s="60">
        <f>$Z$16*$BJ$43/AZ235</f>
        <v>1.0256907277713119E-2</v>
      </c>
      <c r="T235" s="61">
        <f>S235/S236</f>
        <v>1.0259591843802141E-2</v>
      </c>
      <c r="U235" s="62"/>
      <c r="V235" s="96">
        <f>ABS(S224-S236)</f>
        <v>2.2204460492503131E-15</v>
      </c>
      <c r="W235" s="60"/>
      <c r="X235" s="63"/>
      <c r="Y235" s="61"/>
      <c r="Z235" s="86">
        <f>SQRT($W$43*VLOOKUP(Z225,$P$34:$W$43,8))*(1-$Q$29)*T223*VLOOKUP(Z225,P214:T223,5)</f>
        <v>8.3839142879204827E-6</v>
      </c>
      <c r="AA235" s="60">
        <f>SQRT($W$43*VLOOKUP(AA225,$P$34:$W$43,8))*(1-$R$29)*T223*VLOOKUP(AA225,P214:T223,5)</f>
        <v>8.2105867050514584E-5</v>
      </c>
      <c r="AB235" s="60">
        <f>SQRT($W$43*VLOOKUP(AB225,$P$34:$W$43,8))*(1-$S$29)*T223*VLOOKUP(AB225,P214:T223,5)</f>
        <v>3.8613188046293727E-4</v>
      </c>
      <c r="AC235" s="60">
        <f>SQRT($W$43*VLOOKUP(AC225,$P$34:$W$43,8))*(1-$T$29)*T223*VLOOKUP(AC225,P214:T223,5)</f>
        <v>1.0493068887715835E-3</v>
      </c>
      <c r="AD235" s="60">
        <f>SQRT($W$43*VLOOKUP(AD225,$P$34:$W$43,8))*(1-$U$29)*T223*VLOOKUP(AD225,P214:T223,5)</f>
        <v>1.3766215816047387E-3</v>
      </c>
      <c r="AE235" s="60">
        <f>SQRT($W$43*VLOOKUP(AE225,$P$34:$W$43,8))*(1-$V$29)*T223*VLOOKUP(AE225,P214:T223,5)</f>
        <v>7.5638243349937986E-3</v>
      </c>
      <c r="AF235" s="60">
        <f>SQRT($W$43*VLOOKUP(AF225,$P$34:$W$43,8))*(1-$W$29)*T223*VLOOKUP(AF225,P214:T223,5)</f>
        <v>1.8315702319255449E-6</v>
      </c>
      <c r="AG235" s="60">
        <f>SQRT($W$43*VLOOKUP(AG225,$P$34:$W$43,8))*(1-$X$29)*T223*VLOOKUP(AG225,P214:T223,5)</f>
        <v>2.8017167996424605E-5</v>
      </c>
      <c r="AH235" s="60">
        <f>SQRT($W$43*VLOOKUP(AH225,$P$34:$W$43,8))*(1-$Y$29)*T223*VLOOKUP(AH225,P214:T223,5)</f>
        <v>1.0176657161607262E-4</v>
      </c>
      <c r="AI235" s="87">
        <f>SQRT($W$43*VLOOKUP(AI225,$P$34:$W$43,8))*(1-$Z$29)*T223*VLOOKUP(AI225,P214:T223,5)</f>
        <v>5.1693945781422066E-5</v>
      </c>
      <c r="AJ235" s="89">
        <f>$X$43*T223</f>
        <v>3.7216535537860055E-7</v>
      </c>
      <c r="AK235" s="59" t="s">
        <v>72</v>
      </c>
      <c r="AL235" s="63">
        <f>AL233^2-AL234^3</f>
        <v>-4.0788511579710306E-5</v>
      </c>
      <c r="AM235" s="61"/>
      <c r="AN235" s="66" t="s">
        <v>575</v>
      </c>
      <c r="AO235" s="61">
        <f>2*SQRT(AL234)*COS((AO232+4*PI())/3)-AL229/3</f>
        <v>0.13497321362629594</v>
      </c>
      <c r="AP235" s="69">
        <f>AO235^3+AO235^2*AL229+AL230*AO235+AL231</f>
        <v>4.3368086899420177E-18</v>
      </c>
      <c r="AQ235" s="50"/>
      <c r="AR235" s="65"/>
      <c r="AS235" s="50"/>
      <c r="AT235" s="65"/>
      <c r="AU235" s="65"/>
      <c r="AV235" s="81"/>
      <c r="AW235" s="59">
        <v>10</v>
      </c>
      <c r="AX235" s="61">
        <f t="shared" si="54"/>
        <v>6.3655989068255427E-3</v>
      </c>
      <c r="AY235" s="61">
        <f>SUMPRODUCT(T214:T223,$BG$34:$BG$43)</f>
        <v>7.4733542486577154E-2</v>
      </c>
      <c r="AZ235" s="68">
        <f>IF($AA$16,EXP((AX235/AL227)*(AU231-1)-LN(AU231-AL227)-AL226*(2*AY235/AL226-AX235/AL227)*LN((AU231+2.41421536*AL227)/(AU231-0.41421536*AL227))/(AL227*2.82842713)      ),1)</f>
        <v>9.4990152233689589</v>
      </c>
    </row>
    <row r="236" spans="16:52" x14ac:dyDescent="0.25">
      <c r="P236" s="79"/>
      <c r="Q236" s="71"/>
      <c r="R236" s="71"/>
      <c r="S236" s="94">
        <f>SUM(S226:S235)</f>
        <v>0.99973833597574902</v>
      </c>
      <c r="T236" s="72">
        <f>SUM(T226:T235)</f>
        <v>1</v>
      </c>
      <c r="U236" s="73"/>
      <c r="V236" s="73"/>
      <c r="W236" s="73"/>
      <c r="X236" s="73"/>
      <c r="Y236" s="73"/>
      <c r="Z236" s="70"/>
      <c r="AA236" s="73"/>
      <c r="AB236" s="73"/>
      <c r="AC236" s="73"/>
      <c r="AD236" s="73"/>
      <c r="AE236" s="73"/>
      <c r="AF236" s="73"/>
      <c r="AG236" s="73"/>
      <c r="AH236" s="73"/>
      <c r="AI236" s="88">
        <f>SUM(Z226:AI235)</f>
        <v>2.2066893957667535</v>
      </c>
      <c r="AJ236" s="91">
        <f>SUM(AJ226:AJ235)</f>
        <v>8.0587242819700402E-5</v>
      </c>
      <c r="AK236" s="70"/>
      <c r="AL236" s="73"/>
      <c r="AM236" s="74"/>
      <c r="AN236" s="75"/>
      <c r="AO236" s="74"/>
      <c r="AP236" s="74"/>
      <c r="AQ236" s="76"/>
      <c r="AR236" s="73"/>
      <c r="AS236" s="76"/>
      <c r="AT236" s="73"/>
      <c r="AU236" s="73"/>
      <c r="AV236" s="80"/>
      <c r="AW236" s="70"/>
      <c r="AX236" s="73"/>
      <c r="AY236" s="73"/>
      <c r="AZ236" s="80"/>
    </row>
    <row r="237" spans="16:52" x14ac:dyDescent="0.25">
      <c r="P237" s="92">
        <f>P225+1</f>
        <v>17</v>
      </c>
      <c r="Q237" s="55"/>
      <c r="R237" s="55"/>
      <c r="S237" s="55"/>
      <c r="T237" s="55" t="s">
        <v>545</v>
      </c>
      <c r="U237" s="56"/>
      <c r="V237" s="56"/>
      <c r="W237" s="57"/>
      <c r="X237" s="57"/>
      <c r="Y237" s="57"/>
      <c r="Z237" s="54">
        <v>1</v>
      </c>
      <c r="AA237" s="55">
        <v>2</v>
      </c>
      <c r="AB237" s="55">
        <v>3</v>
      </c>
      <c r="AC237" s="55">
        <v>4</v>
      </c>
      <c r="AD237" s="55">
        <v>5</v>
      </c>
      <c r="AE237" s="55">
        <v>6</v>
      </c>
      <c r="AF237" s="55">
        <v>7</v>
      </c>
      <c r="AG237" s="55">
        <v>8</v>
      </c>
      <c r="AH237" s="55">
        <v>9</v>
      </c>
      <c r="AI237" s="58">
        <v>10</v>
      </c>
      <c r="AJ237" s="90"/>
      <c r="AK237" s="54"/>
      <c r="AL237" s="55"/>
      <c r="AM237" s="55"/>
      <c r="AN237" s="55"/>
      <c r="AO237" s="55"/>
      <c r="AP237" s="55"/>
      <c r="AQ237" s="55"/>
      <c r="AR237" s="55"/>
      <c r="AS237" s="55"/>
      <c r="AT237" s="55"/>
      <c r="AU237" s="55"/>
      <c r="AV237" s="58"/>
      <c r="AW237" s="54"/>
      <c r="AX237" s="55" t="s">
        <v>565</v>
      </c>
      <c r="AY237" s="55" t="s">
        <v>577</v>
      </c>
      <c r="AZ237" s="58" t="s">
        <v>578</v>
      </c>
    </row>
    <row r="238" spans="16:52" x14ac:dyDescent="0.25">
      <c r="P238" s="78">
        <v>1</v>
      </c>
      <c r="Q238" s="60"/>
      <c r="R238" s="60"/>
      <c r="S238" s="60">
        <f>$Z$7*$BJ$34/AZ238</f>
        <v>2.6288912284298787E-3</v>
      </c>
      <c r="T238" s="61">
        <f>S238/S248</f>
        <v>2.6295792947302302E-3</v>
      </c>
      <c r="U238" s="62"/>
      <c r="V238" s="62"/>
      <c r="W238" s="60"/>
      <c r="X238" s="63"/>
      <c r="Y238" s="61"/>
      <c r="Z238" s="86">
        <f>SQRT($W$34*VLOOKUP(Z237,$P$34:$W$43,8))*(1-$Q$20)*T226*VLOOKUP(Z237,P226:T235,5)</f>
        <v>1.4201437813725254E-6</v>
      </c>
      <c r="AA238" s="60">
        <f>SQRT($W$34*VLOOKUP(AA237,$P$34:$W$43,8))*(1-$R$20)*T226*VLOOKUP(AA237,P226:T235,5)</f>
        <v>1.3766728022998328E-5</v>
      </c>
      <c r="AB238" s="60">
        <f>SQRT($W$34*VLOOKUP(AB237,$P$34:$W$43,8))*(1-$S$20)*T226*VLOOKUP(AB237,P226:T235,5)</f>
        <v>6.3104291009625886E-5</v>
      </c>
      <c r="AC238" s="60">
        <f>SQRT($W$34*VLOOKUP(AC237,$P$34:$W$43,8))*(1-$T$20)*T226*VLOOKUP(AC237,P226:T235,5)</f>
        <v>1.8903568290631618E-4</v>
      </c>
      <c r="AD238" s="60">
        <f>SQRT($W$34*VLOOKUP(AD237,$P$34:$W$43,8))*(1-$U$20)*T226*VLOOKUP(AD237,P226:T235,5)</f>
        <v>2.2233005007929278E-4</v>
      </c>
      <c r="AE238" s="60">
        <f>SQRT($W$34*VLOOKUP(AE237,$P$34:$W$43,8))*(1-$V$20)*T226*VLOOKUP(AE237,P226:T235,5)</f>
        <v>1.2248483303353055E-3</v>
      </c>
      <c r="AF238" s="60">
        <f>SQRT($W$34*VLOOKUP(AF237,$P$34:$W$43,8))*(1-$W$20)*T226*VLOOKUP(AF237,P226:T235,5)</f>
        <v>3.2167153512462703E-7</v>
      </c>
      <c r="AG238" s="60">
        <f>SQRT($W$34*VLOOKUP(AG237,$P$34:$W$43,8))*(1-$X$20)*T226*VLOOKUP(AG237,P226:T235,5)</f>
        <v>4.4633849225433357E-6</v>
      </c>
      <c r="AH238" s="60">
        <f>SQRT($W$34*VLOOKUP(AH237,$P$34:$W$43,8))*(1-$Y$20)*T226*VLOOKUP(AH237,P226:T235,5)</f>
        <v>1.5450656391887946E-5</v>
      </c>
      <c r="AI238" s="87">
        <f>SQRT($W$34*VLOOKUP(AI237,$P$34:$W$43,8))*(1-$Z$20)*T226*VLOOKUP(AI237,P226:T235,5)</f>
        <v>8.3839142879122411E-6</v>
      </c>
      <c r="AJ238" s="89">
        <f>$X$34*T226</f>
        <v>7.0477561646551736E-8</v>
      </c>
      <c r="AK238" s="59" t="s">
        <v>69</v>
      </c>
      <c r="AL238" s="60">
        <f>$Q$44*AI248*100000/($T$3*$AE$9)^2</f>
        <v>0.15887301977248641</v>
      </c>
      <c r="AM238" s="65" t="s">
        <v>583</v>
      </c>
      <c r="AN238" s="66" t="s">
        <v>573</v>
      </c>
      <c r="AO238" s="61" t="e">
        <f>(AL245+SQRT(AL247))^(1/3)+(AL245-SQRT(AL247))^(1/3)-AL241/3</f>
        <v>#NUM!</v>
      </c>
      <c r="AP238" s="63" t="e">
        <f>AO238^3+AL241*AO238^2+AL242*AO238+AL243</f>
        <v>#NUM!</v>
      </c>
      <c r="AQ238" s="65" t="s">
        <v>573</v>
      </c>
      <c r="AR238" s="61">
        <f>IF(AL247&gt;=0,AO238,AO245)</f>
        <v>0.83269961903733747</v>
      </c>
      <c r="AS238" s="61">
        <f>IF(AR238&lt;AR239,AR239,AR238)</f>
        <v>0.83269961903733747</v>
      </c>
      <c r="AT238" s="61">
        <f>AS238</f>
        <v>0.83269961903733747</v>
      </c>
      <c r="AU238" s="67">
        <f>IF(AT238&lt;AT239,AT239,AT238)</f>
        <v>0.83269961903733747</v>
      </c>
      <c r="AV238" s="81"/>
      <c r="AW238" s="59">
        <v>1</v>
      </c>
      <c r="AX238" s="61">
        <f>AX226</f>
        <v>4.7032494163116601E-3</v>
      </c>
      <c r="AY238" s="61">
        <f>SUMPRODUCT(T226:T235,$AX$34:$AX$43)</f>
        <v>4.7725574619459345E-2</v>
      </c>
      <c r="AZ238" s="68">
        <f>IF($AA$7,EXP((AX238/AL239)*(AU243-1)-LN(AU243-AL239)-AL238*(2*AY238/AL238-AX238/AL239)*LN((AU243+2.41421536*AL239)/(AU243-0.41421536*AL239))/(AL239*2.82842713)      ),1)</f>
        <v>38.240115288525281</v>
      </c>
    </row>
    <row r="239" spans="16:52" x14ac:dyDescent="0.25">
      <c r="P239" s="78">
        <v>2</v>
      </c>
      <c r="Q239" s="60"/>
      <c r="R239" s="60"/>
      <c r="S239" s="60">
        <f>$Z$8*$BJ$35/AZ239</f>
        <v>1.4670668853758525E-2</v>
      </c>
      <c r="T239" s="61">
        <f>S239/S248</f>
        <v>1.4674508644744445E-2</v>
      </c>
      <c r="U239" s="62"/>
      <c r="V239" s="62"/>
      <c r="W239" s="60"/>
      <c r="X239" s="63"/>
      <c r="Y239" s="61"/>
      <c r="Z239" s="86">
        <f>SQRT($W$35*VLOOKUP(Z237,$P$34:$W$43,8))*(1-$Q$21)*T227*VLOOKUP(Z237,P226:T235,5)</f>
        <v>1.376672802299833E-5</v>
      </c>
      <c r="AA239" s="60">
        <f>SQRT($W$35*VLOOKUP(AA237,$P$34:$W$43,8))*(1-$R$21)*T227*VLOOKUP(AA237,P226:T235,5)</f>
        <v>1.3276198833610481E-4</v>
      </c>
      <c r="AB239" s="60">
        <f>SQRT($W$35*VLOOKUP(AB237,$P$34:$W$43,8))*(1-$S$21)*T227*VLOOKUP(AB237,P226:T235,5)</f>
        <v>6.1812271817028152E-4</v>
      </c>
      <c r="AC239" s="60">
        <f>SQRT($W$35*VLOOKUP(AC237,$P$34:$W$43,8))*(1-$T$21)*T227*VLOOKUP(AC237,P226:T235,5)</f>
        <v>1.674548801206262E-3</v>
      </c>
      <c r="AD239" s="60">
        <f>SQRT($W$35*VLOOKUP(AD237,$P$34:$W$43,8))*(1-$U$21)*T227*VLOOKUP(AD237,P226:T235,5)</f>
        <v>2.2209136583207175E-3</v>
      </c>
      <c r="AE239" s="60">
        <f>SQRT($W$35*VLOOKUP(AE237,$P$34:$W$43,8))*(1-$V$21)*T227*VLOOKUP(AE237,P226:T235,5)</f>
        <v>1.2027010477914461E-2</v>
      </c>
      <c r="AF239" s="60">
        <f>SQRT($W$35*VLOOKUP(AF237,$P$34:$W$43,8))*(1-$W$21)*T227*VLOOKUP(AF237,P226:T235,5)</f>
        <v>3.0446805074762857E-6</v>
      </c>
      <c r="AG239" s="60">
        <f>SQRT($W$35*VLOOKUP(AG237,$P$34:$W$43,8))*(1-$X$21)*T227*VLOOKUP(AG237,P226:T235,5)</f>
        <v>4.1240225182554655E-5</v>
      </c>
      <c r="AH239" s="60">
        <f>SQRT($W$35*VLOOKUP(AH237,$P$34:$W$43,8))*(1-$Y$21)*T227*VLOOKUP(AH237,P226:T235,5)</f>
        <v>1.495028279925318E-4</v>
      </c>
      <c r="AI239" s="87">
        <f>SQRT($W$35*VLOOKUP(AI237,$P$34:$W$43,8))*(1-$Z$21)*T227*VLOOKUP(AI237,P226:T235,5)</f>
        <v>8.2105867050566545E-5</v>
      </c>
      <c r="AJ239" s="89">
        <f>$X$35*T227</f>
        <v>5.9358527392395716E-7</v>
      </c>
      <c r="AK239" s="59" t="s">
        <v>65</v>
      </c>
      <c r="AL239" s="60">
        <f>AJ248*$Q$44*100000/($T$3*$AE$9)</f>
        <v>1.4141637770186332E-2</v>
      </c>
      <c r="AM239" s="61"/>
      <c r="AN239" s="66" t="s">
        <v>574</v>
      </c>
      <c r="AO239" s="66" t="e">
        <f>1/0</f>
        <v>#DIV/0!</v>
      </c>
      <c r="AP239" s="61"/>
      <c r="AQ239" s="65" t="s">
        <v>574</v>
      </c>
      <c r="AR239" s="66">
        <f>IF(AL247&gt;=0,0,AO246)</f>
        <v>1.8185529566080438E-2</v>
      </c>
      <c r="AS239" s="61">
        <f>IF(AR238&lt;AR239,AR238,AR239)</f>
        <v>1.8185529566080438E-2</v>
      </c>
      <c r="AT239" s="61">
        <f>IF(AS239&lt;AS240,AS240,AS239)</f>
        <v>0.1349732136263958</v>
      </c>
      <c r="AU239" s="67">
        <f>IF(AT238&lt;AT239,AT238,AT239)</f>
        <v>0.1349732136263958</v>
      </c>
      <c r="AV239" s="81"/>
      <c r="AW239" s="59">
        <v>2</v>
      </c>
      <c r="AX239" s="61">
        <f t="shared" ref="AX239:AX247" si="55">AX227</f>
        <v>7.0982772982749135E-3</v>
      </c>
      <c r="AY239" s="61">
        <f>SUMPRODUCT(T226:T235,$AY$34:$AY$43)</f>
        <v>8.3223982900192145E-2</v>
      </c>
      <c r="AZ239" s="68">
        <f>IF($AA$8,EXP((AX239/AL239)*(AU243-1)-LN(AU243-AL239)-AL238*(2*AY239/AL238-AX239/AL239)*LN((AU243+2.41421536*AL239)/(AU243-0.41421536*AL239))/(AL239*2.82842713)      ),1)</f>
        <v>6.5803436176420913</v>
      </c>
    </row>
    <row r="240" spans="16:52" x14ac:dyDescent="0.25">
      <c r="P240" s="78">
        <v>3</v>
      </c>
      <c r="Q240" s="60"/>
      <c r="R240" s="60"/>
      <c r="S240" s="60">
        <f>$Z$9*$BJ$36/AZ240</f>
        <v>4.9911005277790466E-2</v>
      </c>
      <c r="T240" s="61">
        <f>S240/S248</f>
        <v>4.9924068610490167E-2</v>
      </c>
      <c r="U240" s="62"/>
      <c r="V240" s="62"/>
      <c r="W240" s="60"/>
      <c r="X240" s="63"/>
      <c r="Y240" s="61"/>
      <c r="Z240" s="86">
        <f>SQRT($W$36*VLOOKUP(Z237,$P$34:$W$43,8))*(1-$Q$22)*T228*VLOOKUP(Z237,P226:T235,5)</f>
        <v>6.3104291009625886E-5</v>
      </c>
      <c r="AA240" s="60">
        <f>SQRT($W$36*VLOOKUP(AA237,$P$34:$W$43,8))*(1-$R$22)*T228*VLOOKUP(AA237,P226:T235,5)</f>
        <v>6.1812271817028152E-4</v>
      </c>
      <c r="AB240" s="60">
        <f>SQRT($W$36*VLOOKUP(AB237,$P$34:$W$43,8))*(1-$S$22)*T228*VLOOKUP(AB237,P226:T235,5)</f>
        <v>2.8842416042228407E-3</v>
      </c>
      <c r="AC240" s="60">
        <f>SQRT($W$36*VLOOKUP(AC237,$P$34:$W$43,8))*(1-$T$22)*T228*VLOOKUP(AC237,P226:T235,5)</f>
        <v>8.6054340567151468E-3</v>
      </c>
      <c r="AD240" s="60">
        <f>SQRT($W$36*VLOOKUP(AD237,$P$34:$W$43,8))*(1-$U$22)*T228*VLOOKUP(AD237,P226:T235,5)</f>
        <v>1.0362985843605212E-2</v>
      </c>
      <c r="AE240" s="60">
        <f>SQRT($W$36*VLOOKUP(AE237,$P$34:$W$43,8))*(1-$V$22)*T228*VLOOKUP(AE237,P226:T235,5)</f>
        <v>5.4990052526022952E-2</v>
      </c>
      <c r="AF240" s="60">
        <f>SQRT($W$36*VLOOKUP(AF237,$P$34:$W$43,8))*(1-$W$22)*T228*VLOOKUP(AF237,P226:T235,5)</f>
        <v>1.3687038599678881E-5</v>
      </c>
      <c r="AG240" s="60">
        <f>SQRT($W$36*VLOOKUP(AG237,$P$34:$W$43,8))*(1-$X$22)*T228*VLOOKUP(AG237,P226:T235,5)</f>
        <v>1.940147967092534E-4</v>
      </c>
      <c r="AH240" s="60">
        <f>SQRT($W$36*VLOOKUP(AH237,$P$34:$W$43,8))*(1-$Y$22)*T228*VLOOKUP(AH237,P226:T235,5)</f>
        <v>6.9341173774390742E-4</v>
      </c>
      <c r="AI240" s="87">
        <f>SQRT($W$36*VLOOKUP(AI237,$P$34:$W$43,8))*(1-$Z$22)*T228*VLOOKUP(AI237,P226:T235,5)</f>
        <v>3.8613188046224457E-4</v>
      </c>
      <c r="AJ240" s="89">
        <f>$X$36*T228</f>
        <v>2.8129396222595065E-6</v>
      </c>
      <c r="AK240" s="82"/>
      <c r="AL240" s="65"/>
      <c r="AM240" s="61"/>
      <c r="AN240" s="66" t="s">
        <v>575</v>
      </c>
      <c r="AO240" s="66" t="e">
        <f>1/0</f>
        <v>#DIV/0!</v>
      </c>
      <c r="AP240" s="61"/>
      <c r="AQ240" s="65" t="s">
        <v>575</v>
      </c>
      <c r="AR240" s="66">
        <f>IF(AL247&gt;=0,0,AO247)</f>
        <v>0.1349732136263958</v>
      </c>
      <c r="AS240" s="61">
        <f>AR240</f>
        <v>0.1349732136263958</v>
      </c>
      <c r="AT240" s="61">
        <f>IF(AS239&lt;AS240,AS239,AS240)</f>
        <v>1.8185529566080438E-2</v>
      </c>
      <c r="AU240" s="67">
        <f>AT240</f>
        <v>1.8185529566080438E-2</v>
      </c>
      <c r="AV240" s="81"/>
      <c r="AW240" s="59">
        <v>3</v>
      </c>
      <c r="AX240" s="61">
        <f t="shared" si="55"/>
        <v>9.8874397632026413E-3</v>
      </c>
      <c r="AY240" s="61">
        <f>SUMPRODUCT(T226:T235,$AZ$34:$AZ$43)</f>
        <v>0.1136545526439211</v>
      </c>
      <c r="AZ240" s="68">
        <f>IF($AA$9,EXP((AX240/AL239)*(AU243-1)-LN(AU243-AL239)-AL238*(2*AY240/AL238-AX240/AL239)*LN((AU243+2.41421536*AL239)/(AU243-0.41421536*AL239))/(AL239*2.82842713)      ),1)</f>
        <v>1.8650458955060596</v>
      </c>
    </row>
    <row r="241" spans="16:52" x14ac:dyDescent="0.25">
      <c r="P241" s="78">
        <v>4</v>
      </c>
      <c r="Q241" s="60"/>
      <c r="R241" s="60"/>
      <c r="S241" s="60">
        <f>$Z$10*$BJ$37/AZ241</f>
        <v>0.11781627601475804</v>
      </c>
      <c r="T241" s="61">
        <f>S241/S248</f>
        <v>0.11784711236442591</v>
      </c>
      <c r="U241" s="62"/>
      <c r="V241" s="62"/>
      <c r="W241" s="60"/>
      <c r="X241" s="63"/>
      <c r="Y241" s="61"/>
      <c r="Z241" s="86">
        <f>SQRT($W$37*VLOOKUP(Z237,$P$34:$W$43,8))*(1-$Q$23)*T229*VLOOKUP(Z237,P226:T235,5)</f>
        <v>1.8903568290631618E-4</v>
      </c>
      <c r="AA241" s="60">
        <f>SQRT($W$37*VLOOKUP(AA237,$P$34:$W$43,8))*(1-$R$23)*T229*VLOOKUP(AA237,P226:T235,5)</f>
        <v>1.674548801206262E-3</v>
      </c>
      <c r="AB241" s="60">
        <f>SQRT($W$37*VLOOKUP(AB237,$P$34:$W$43,8))*(1-$S$23)*T229*VLOOKUP(AB237,P226:T235,5)</f>
        <v>8.6054340567151468E-3</v>
      </c>
      <c r="AC241" s="60">
        <f>SQRT($W$37*VLOOKUP(AC237,$P$34:$W$43,8))*(1-$T$23)*T229*VLOOKUP(AC237,P226:T235,5)</f>
        <v>2.5845504163437547E-2</v>
      </c>
      <c r="AD241" s="60">
        <f>SQRT($W$37*VLOOKUP(AD237,$P$34:$W$43,8))*(1-$U$23)*T229*VLOOKUP(AD237,P226:T235,5)</f>
        <v>3.0793632290010132E-2</v>
      </c>
      <c r="AE241" s="60">
        <f>SQRT($W$37*VLOOKUP(AE237,$P$34:$W$43,8))*(1-$V$23)*T229*VLOOKUP(AE237,P226:T235,5)</f>
        <v>0.15661201719909948</v>
      </c>
      <c r="AF241" s="60">
        <f>SQRT($W$37*VLOOKUP(AF237,$P$34:$W$43,8))*(1-$W$23)*T229*VLOOKUP(AF237,P226:T235,5)</f>
        <v>4.1204803656297049E-5</v>
      </c>
      <c r="AG241" s="60">
        <f>SQRT($W$37*VLOOKUP(AG237,$P$34:$W$43,8))*(1-$X$23)*T229*VLOOKUP(AG237,P226:T235,5)</f>
        <v>5.7467963711764275E-4</v>
      </c>
      <c r="AH241" s="60">
        <f>SQRT($W$37*VLOOKUP(AH237,$P$34:$W$43,8))*(1-$Y$23)*T229*VLOOKUP(AH237,P226:T235,5)</f>
        <v>2.2755050653461544E-3</v>
      </c>
      <c r="AI241" s="87">
        <f>SQRT($W$37*VLOOKUP(AI237,$P$34:$W$43,8))*(1-$Z$23)*T229*VLOOKUP(AI237,P226:T235,5)</f>
        <v>1.0493068887668334E-3</v>
      </c>
      <c r="AJ241" s="89">
        <f>$X$37*T229</f>
        <v>8.5305785967968911E-6</v>
      </c>
      <c r="AK241" s="59" t="s">
        <v>570</v>
      </c>
      <c r="AL241" s="60">
        <f>AL239-1</f>
        <v>-0.98585836222981371</v>
      </c>
      <c r="AM241" s="61"/>
      <c r="AN241" s="66"/>
      <c r="AO241" s="61"/>
      <c r="AP241" s="61"/>
      <c r="AQ241" s="50"/>
      <c r="AR241" s="65"/>
      <c r="AS241" s="65"/>
      <c r="AT241" s="65"/>
      <c r="AU241" s="65"/>
      <c r="AV241" s="81"/>
      <c r="AW241" s="59">
        <v>4</v>
      </c>
      <c r="AX241" s="61">
        <f t="shared" si="55"/>
        <v>1.2702609722620996E-2</v>
      </c>
      <c r="AY241" s="61">
        <f>SUMPRODUCT(T226:T235,$BA$34:$BA$43)</f>
        <v>0.13908438853517047</v>
      </c>
      <c r="AZ241" s="68">
        <f>IF($AA$10,EXP((AX241/AL239)*(AU243-1)-LN(AU243-AL239)-AL238*(2*AY241/AL238-AX241/AL239)*LN((AU243+2.41421536*AL239)/(AU243-0.41421536*AL239))/(AL239*2.82842713)      ),1)</f>
        <v>0.76545492768221002</v>
      </c>
    </row>
    <row r="242" spans="16:52" x14ac:dyDescent="0.25">
      <c r="P242" s="78">
        <v>5</v>
      </c>
      <c r="Q242" s="60"/>
      <c r="R242" s="60"/>
      <c r="S242" s="60">
        <f>$Z$11*$BJ$38/AZ242</f>
        <v>0.14521847416960548</v>
      </c>
      <c r="T242" s="61">
        <f>S242/S248</f>
        <v>0.14525648256538237</v>
      </c>
      <c r="U242" s="62"/>
      <c r="V242" s="62"/>
      <c r="W242" s="60"/>
      <c r="X242" s="63"/>
      <c r="Y242" s="61"/>
      <c r="Z242" s="86">
        <f>SQRT($W$38*VLOOKUP(Z237,$P$34:$W$43,8))*(1-$Q$24)*T230*VLOOKUP(Z237,P226:T235,5)</f>
        <v>2.2233005007929278E-4</v>
      </c>
      <c r="AA242" s="60">
        <f>SQRT($W$38*VLOOKUP(AA237,$P$34:$W$43,8))*(1-$R$24)*T230*VLOOKUP(AA237,P226:T235,5)</f>
        <v>2.2209136583207175E-3</v>
      </c>
      <c r="AB242" s="60">
        <f>SQRT($W$38*VLOOKUP(AB237,$P$34:$W$43,8))*(1-$S$24)*T230*VLOOKUP(AB237,P226:T235,5)</f>
        <v>1.036298584360521E-2</v>
      </c>
      <c r="AC242" s="60">
        <f>SQRT($W$38*VLOOKUP(AC237,$P$34:$W$43,8))*(1-$T$24)*T230*VLOOKUP(AC237,P226:T235,5)</f>
        <v>3.0793632290010132E-2</v>
      </c>
      <c r="AD242" s="60">
        <f>SQRT($W$38*VLOOKUP(AD237,$P$34:$W$43,8))*(1-$U$24)*T230*VLOOKUP(AD237,P226:T235,5)</f>
        <v>3.6659747099742943E-2</v>
      </c>
      <c r="AE242" s="60">
        <f>SQRT($W$38*VLOOKUP(AE237,$P$34:$W$43,8))*(1-$V$24)*T230*VLOOKUP(AE237,P226:T235,5)</f>
        <v>0.20142636940595779</v>
      </c>
      <c r="AF242" s="60">
        <f>SQRT($W$38*VLOOKUP(AF237,$P$34:$W$43,8))*(1-$W$24)*T230*VLOOKUP(AF237,P226:T235,5)</f>
        <v>4.7830995471371487E-5</v>
      </c>
      <c r="AG242" s="60">
        <f>SQRT($W$38*VLOOKUP(AG237,$P$34:$W$43,8))*(1-$X$24)*T230*VLOOKUP(AG237,P226:T235,5)</f>
        <v>6.9493136349301854E-4</v>
      </c>
      <c r="AH242" s="60">
        <f>SQRT($W$38*VLOOKUP(AH237,$P$34:$W$43,8))*(1-$Y$24)*T230*VLOOKUP(AH237,P226:T235,5)</f>
        <v>2.5816098649280826E-3</v>
      </c>
      <c r="AI242" s="87">
        <f>SQRT($W$38*VLOOKUP(AI237,$P$34:$W$43,8))*(1-$Z$24)*T230*VLOOKUP(AI237,P226:T235,5)</f>
        <v>1.3766215816032826E-3</v>
      </c>
      <c r="AJ242" s="89">
        <f>$X$38*T230</f>
        <v>1.0512286113423335E-5</v>
      </c>
      <c r="AK242" s="59" t="s">
        <v>571</v>
      </c>
      <c r="AL242" s="60">
        <f>AL238-3*AL239*AL239-2*AL239</f>
        <v>0.12998978647564427</v>
      </c>
      <c r="AM242" s="61" t="s">
        <v>584</v>
      </c>
      <c r="AN242" s="66" t="s">
        <v>585</v>
      </c>
      <c r="AO242" s="61">
        <f>AL245^2/AL246^3</f>
        <v>0.84912603661086949</v>
      </c>
      <c r="AP242" s="61"/>
      <c r="AQ242" s="50"/>
      <c r="AR242" s="65"/>
      <c r="AS242" s="65"/>
      <c r="AT242" s="65"/>
      <c r="AU242" s="65"/>
      <c r="AV242" s="81"/>
      <c r="AW242" s="59">
        <v>5</v>
      </c>
      <c r="AX242" s="61">
        <f t="shared" si="55"/>
        <v>1.2699746755942376E-2</v>
      </c>
      <c r="AY242" s="61">
        <f>SUMPRODUCT(T226:T235,$BB$34:$BB$43)</f>
        <v>0.1419471499073314</v>
      </c>
      <c r="AZ242" s="68">
        <f>IF($AA$11,EXP((AX242/AL239)*(AU243-1)-LN(AU243-AL239)-AL238*(2*AY242/AL238-AX242/AL239)*LN((AU243+2.41421536*AL239)/(AU243-0.41421536*AL239))/(AL239*2.82842713)      ),1)</f>
        <v>0.62177166311012289</v>
      </c>
    </row>
    <row r="243" spans="16:52" x14ac:dyDescent="0.25">
      <c r="P243" s="78">
        <v>6</v>
      </c>
      <c r="Q243" s="60"/>
      <c r="R243" s="60"/>
      <c r="S243" s="60">
        <f>$Z$12*$BJ$39/AZ243</f>
        <v>0.63281164247358324</v>
      </c>
      <c r="T243" s="61">
        <f>S243/S248</f>
        <v>0.63297726985327374</v>
      </c>
      <c r="U243" s="62"/>
      <c r="V243" s="62"/>
      <c r="W243" s="60"/>
      <c r="X243" s="63"/>
      <c r="Y243" s="61"/>
      <c r="Z243" s="86">
        <f>SQRT($W$39*VLOOKUP(Z237,$P$34:$W$43,8))*(1-$Q$25)*T231*VLOOKUP(Z237,P226:T235,5)</f>
        <v>1.2248483303353055E-3</v>
      </c>
      <c r="AA243" s="60">
        <f>SQRT($W$39*VLOOKUP(AA237,$P$34:$W$43,8))*(1-$R$25)*T231*VLOOKUP(AA237,P226:T235,5)</f>
        <v>1.2027010477914461E-2</v>
      </c>
      <c r="AB243" s="60">
        <f>SQRT($W$39*VLOOKUP(AB237,$P$34:$W$43,8))*(1-$S$25)*T231*VLOOKUP(AB237,P226:T235,5)</f>
        <v>5.4990052526022945E-2</v>
      </c>
      <c r="AC243" s="60">
        <f>SQRT($W$39*VLOOKUP(AC237,$P$34:$W$43,8))*(1-$T$25)*T231*VLOOKUP(AC237,P226:T235,5)</f>
        <v>0.15661201719909951</v>
      </c>
      <c r="AD243" s="60">
        <f>SQRT($W$39*VLOOKUP(AD237,$P$34:$W$43,8))*(1-$U$25)*T231*VLOOKUP(AD237,P226:T235,5)</f>
        <v>0.20142636940595779</v>
      </c>
      <c r="AE243" s="60">
        <f>SQRT($W$39*VLOOKUP(AE237,$P$34:$W$43,8))*(1-$V$25)*T231*VLOOKUP(AE237,P226:T235,5)</f>
        <v>1.1067338293872155</v>
      </c>
      <c r="AF243" s="60">
        <f>SQRT($W$39*VLOOKUP(AF237,$P$34:$W$43,8))*(1-$W$25)*T231*VLOOKUP(AF237,P226:T235,5)</f>
        <v>2.901511556942478E-4</v>
      </c>
      <c r="AG243" s="60">
        <f>SQRT($W$39*VLOOKUP(AG237,$P$34:$W$43,8))*(1-$X$25)*T231*VLOOKUP(AG237,P226:T235,5)</f>
        <v>3.8087430718220343E-3</v>
      </c>
      <c r="AH243" s="60">
        <f>SQRT($W$39*VLOOKUP(AH237,$P$34:$W$43,8))*(1-$Y$25)*T231*VLOOKUP(AH237,P226:T235,5)</f>
        <v>1.3952321849499662E-2</v>
      </c>
      <c r="AI243" s="87">
        <f>SQRT($W$39*VLOOKUP(AI237,$P$34:$W$43,8))*(1-$Z$25)*T231*VLOOKUP(AI237,P226:T235,5)</f>
        <v>7.563824335006966E-3</v>
      </c>
      <c r="AJ243" s="89">
        <f>$X$39*T231</f>
        <v>5.6986177275935081E-5</v>
      </c>
      <c r="AK243" s="59" t="s">
        <v>572</v>
      </c>
      <c r="AL243" s="60">
        <f>-1*AL238*AL239+AL239^2+AL239^3</f>
        <v>-2.0439106498318584E-3</v>
      </c>
      <c r="AM243" s="61"/>
      <c r="AN243" s="66" t="s">
        <v>586</v>
      </c>
      <c r="AO243" s="61">
        <f>SQRT(1-AO242)/SQRT(AO242)*AL245/ABS(AL245)</f>
        <v>0.42152280029025174</v>
      </c>
      <c r="AP243" s="61"/>
      <c r="AQ243" s="50"/>
      <c r="AR243" s="65"/>
      <c r="AS243" s="65"/>
      <c r="AT243" s="65" t="s">
        <v>579</v>
      </c>
      <c r="AU243" s="61">
        <f>IF(AL247&gt;=0,AU238,AU240)</f>
        <v>1.8185529566080438E-2</v>
      </c>
      <c r="AV243" s="81"/>
      <c r="AW243" s="59">
        <v>6</v>
      </c>
      <c r="AX243" s="61">
        <f t="shared" si="55"/>
        <v>1.5798462423996604E-2</v>
      </c>
      <c r="AY243" s="61">
        <f>SUMPRODUCT(T226:T235,$BC$34:$BC$43)</f>
        <v>0.17728158538512664</v>
      </c>
      <c r="AZ243" s="68">
        <f>IF($AA$12,EXP((AX243/AL239)*(AU243-1)-LN(AU243-AL239)-AL238*(2*AY243/AL238-AX243/AL239)*LN((AU243+2.41421536*AL239)/(AU243-0.41421536*AL239))/(AL239*2.82842713)      ),1)</f>
        <v>0.137207764395155</v>
      </c>
    </row>
    <row r="244" spans="16:52" x14ac:dyDescent="0.25">
      <c r="P244" s="78">
        <v>7</v>
      </c>
      <c r="Q244" s="60"/>
      <c r="R244" s="60"/>
      <c r="S244" s="60">
        <f>$Z$13*$BJ$40/AZ244</f>
        <v>9.3736451448458394E-4</v>
      </c>
      <c r="T244" s="61">
        <f>S244/S248</f>
        <v>9.3760985325196512E-4</v>
      </c>
      <c r="U244" s="62"/>
      <c r="V244" s="62"/>
      <c r="W244" s="60"/>
      <c r="X244" s="63"/>
      <c r="Y244" s="61"/>
      <c r="Z244" s="86">
        <f>SQRT($W$40*VLOOKUP(Z237,$P$34:$W$43,8))*(1-$Q$26)*T232*VLOOKUP(Z237,P226:T235,5)</f>
        <v>3.2167153512462698E-7</v>
      </c>
      <c r="AA244" s="60">
        <f>SQRT($W$40*VLOOKUP(AA237,$P$34:$W$43,8))*(1-$R$26)*T232*VLOOKUP(AA237,P226:T235,5)</f>
        <v>3.0446805074762853E-6</v>
      </c>
      <c r="AB244" s="60">
        <f>SQRT($W$40*VLOOKUP(AB237,$P$34:$W$43,8))*(1-$S$26)*T232*VLOOKUP(AB237,P226:T235,5)</f>
        <v>1.3687038599678883E-5</v>
      </c>
      <c r="AC244" s="60">
        <f>SQRT($W$40*VLOOKUP(AC237,$P$34:$W$43,8))*(1-$T$26)*T232*VLOOKUP(AC237,P226:T235,5)</f>
        <v>4.1204803656297042E-5</v>
      </c>
      <c r="AD244" s="60">
        <f>SQRT($W$40*VLOOKUP(AD237,$P$34:$W$43,8))*(1-$U$26)*T232*VLOOKUP(AD237,P226:T235,5)</f>
        <v>4.7830995471371487E-5</v>
      </c>
      <c r="AE244" s="60">
        <f>SQRT($W$40*VLOOKUP(AE237,$P$34:$W$43,8))*(1-$V$26)*T232*VLOOKUP(AE237,P226:T235,5)</f>
        <v>2.901511556942478E-4</v>
      </c>
      <c r="AF244" s="60">
        <f>SQRT($W$40*VLOOKUP(AF237,$P$34:$W$43,8))*(1-$W$26)*T232*VLOOKUP(AF237,P226:T235,5)</f>
        <v>7.7613100866802922E-8</v>
      </c>
      <c r="AG244" s="60">
        <f>SQRT($W$40*VLOOKUP(AG237,$P$34:$W$43,8))*(1-$X$26)*T232*VLOOKUP(AG237,P226:T235,5)</f>
        <v>1.168565280152921E-6</v>
      </c>
      <c r="AH244" s="60">
        <f>SQRT($W$40*VLOOKUP(AH237,$P$34:$W$43,8))*(1-$Y$26)*T232*VLOOKUP(AH237,P226:T235,5)</f>
        <v>3.2464665719675599E-6</v>
      </c>
      <c r="AI244" s="87">
        <f>SQRT($W$40*VLOOKUP(AI237,$P$34:$W$43,8))*(1-$Z$26)*T232*VLOOKUP(AI237,P226:T235,5)</f>
        <v>1.8315702319249109E-6</v>
      </c>
      <c r="AJ244" s="89">
        <f>$X$40*T232</f>
        <v>2.2549362366776617E-8</v>
      </c>
      <c r="AK244" s="82"/>
      <c r="AL244" s="65"/>
      <c r="AM244" s="61"/>
      <c r="AN244" s="66" t="s">
        <v>587</v>
      </c>
      <c r="AO244" s="61">
        <f>IF(ATAN(AO243)&lt;0,ATAN(AO243)+PI(),ATAN(AO243))</f>
        <v>0.3989217453359547</v>
      </c>
      <c r="AP244" s="61"/>
      <c r="AQ244" s="50"/>
      <c r="AR244" s="65"/>
      <c r="AS244" s="65"/>
      <c r="AT244" s="65"/>
      <c r="AU244" s="65"/>
      <c r="AV244" s="81"/>
      <c r="AW244" s="59">
        <v>7</v>
      </c>
      <c r="AX244" s="61">
        <f t="shared" si="55"/>
        <v>4.2203212895286406E-3</v>
      </c>
      <c r="AY244" s="61">
        <f>SUMPRODUCT(T226:T235,$BD$34:$BD$43)</f>
        <v>3.0911659390566081E-2</v>
      </c>
      <c r="AZ244" s="68">
        <f>IF($AA$13,EXP((AX244/AL239)*(AU243-1)-LN(AU243-AL239)-AL238*(2*AY244/AL238-AX244/AL239)*LN((AU243+2.41421536*AL239)/(AU243-0.41421536*AL239))/(AL239*2.82842713)      ),1)</f>
        <v>109.58651563265802</v>
      </c>
    </row>
    <row r="245" spans="16:52" x14ac:dyDescent="0.25">
      <c r="P245" s="78">
        <v>8</v>
      </c>
      <c r="Q245" s="60"/>
      <c r="R245" s="60"/>
      <c r="S245" s="60">
        <f>$Z$14*$BJ$41/AZ245</f>
        <v>6.4641155320233719E-3</v>
      </c>
      <c r="T245" s="61">
        <f>S245/S248</f>
        <v>6.465807401208017E-3</v>
      </c>
      <c r="U245" s="62"/>
      <c r="V245" s="62"/>
      <c r="W245" s="60"/>
      <c r="X245" s="63"/>
      <c r="Y245" s="61"/>
      <c r="Z245" s="86">
        <f>SQRT($W$41*VLOOKUP(Z237,$P$34:$W$43,8))*(1-$Q$27)*T233*VLOOKUP(Z237,P226:T235,5)</f>
        <v>4.4633849225433357E-6</v>
      </c>
      <c r="AA245" s="60">
        <f>SQRT($W$41*VLOOKUP(AA237,$P$34:$W$43,8))*(1-$R$27)*T233*VLOOKUP(AA237,P226:T235,5)</f>
        <v>4.1240225182554655E-5</v>
      </c>
      <c r="AB245" s="60">
        <f>SQRT($W$41*VLOOKUP(AB237,$P$34:$W$43,8))*(1-$S$27)*T233*VLOOKUP(AB237,P226:T235,5)</f>
        <v>1.9401479670925342E-4</v>
      </c>
      <c r="AC245" s="60">
        <f>SQRT($W$41*VLOOKUP(AC237,$P$34:$W$43,8))*(1-$T$27)*T233*VLOOKUP(AC237,P226:T235,5)</f>
        <v>5.7467963711764264E-4</v>
      </c>
      <c r="AD245" s="60">
        <f>SQRT($W$41*VLOOKUP(AD237,$P$34:$W$43,8))*(1-$U$27)*T233*VLOOKUP(AD237,P226:T235,5)</f>
        <v>6.9493136349301843E-4</v>
      </c>
      <c r="AE245" s="60">
        <f>SQRT($W$41*VLOOKUP(AE237,$P$34:$W$43,8))*(1-$V$27)*T233*VLOOKUP(AE237,P226:T235,5)</f>
        <v>3.8087430718220343E-3</v>
      </c>
      <c r="AF245" s="60">
        <f>SQRT($W$41*VLOOKUP(AF237,$P$34:$W$43,8))*(1-$W$27)*T233*VLOOKUP(AF237,P226:T235,5)</f>
        <v>1.168565280152921E-6</v>
      </c>
      <c r="AG245" s="60">
        <f>SQRT($W$41*VLOOKUP(AG237,$P$34:$W$43,8))*(1-$X$27)*T233*VLOOKUP(AG237,P226:T235,5)</f>
        <v>1.7010967556725246E-5</v>
      </c>
      <c r="AH245" s="60">
        <f>SQRT($W$41*VLOOKUP(AH237,$P$34:$W$43,8))*(1-$Y$27)*T233*VLOOKUP(AH237,P226:T235,5)</f>
        <v>5.269205540212221E-5</v>
      </c>
      <c r="AI245" s="87">
        <f>SQRT($W$41*VLOOKUP(AI237,$P$34:$W$43,8))*(1-$Z$27)*T233*VLOOKUP(AI237,P226:T235,5)</f>
        <v>2.8017167996410175E-5</v>
      </c>
      <c r="AJ245" s="89">
        <f>$X$41*T233</f>
        <v>1.7248373568602913E-7</v>
      </c>
      <c r="AK245" s="59" t="s">
        <v>582</v>
      </c>
      <c r="AL245" s="61">
        <f>AL241*AL242/6-AL243/2-AL241^3/27</f>
        <v>1.5151228854946269E-2</v>
      </c>
      <c r="AM245" s="61"/>
      <c r="AN245" s="66" t="s">
        <v>573</v>
      </c>
      <c r="AO245" s="61">
        <f>2*SQRT(AL246)*COS(AO244/3)-AL241/3</f>
        <v>0.83269961903733747</v>
      </c>
      <c r="AP245" s="69">
        <f>AO245^3+AL241*AO245^2+AL242*AO245+AL243</f>
        <v>6.2016364266170854E-17</v>
      </c>
      <c r="AQ245" s="50"/>
      <c r="AR245" s="65"/>
      <c r="AS245" s="65"/>
      <c r="AT245" s="65"/>
      <c r="AU245" s="65"/>
      <c r="AV245" s="81"/>
      <c r="AW245" s="59">
        <v>8</v>
      </c>
      <c r="AX245" s="61">
        <f t="shared" si="55"/>
        <v>4.6812172555771754E-3</v>
      </c>
      <c r="AY245" s="61">
        <f>SUMPRODUCT(T226:T235,$BE$34:$BE$43)</f>
        <v>6.0317301846687939E-2</v>
      </c>
      <c r="AZ245" s="68">
        <f>IF($AA$14,EXP((AX245/AL239)*(AU243-1)-LN(AU243-AL239)-AL238*(2*AY245/AL238-AX245/AL239)*LN((AU243+2.41421536*AL239)/(AU243-0.41421536*AL239))/(AL239*2.82842713)      ),1)</f>
        <v>15.275958378122789</v>
      </c>
    </row>
    <row r="246" spans="16:52" x14ac:dyDescent="0.25">
      <c r="P246" s="78">
        <v>9</v>
      </c>
      <c r="Q246" s="60"/>
      <c r="R246" s="60"/>
      <c r="S246" s="60">
        <f>$Z$15*$BJ$42/AZ246</f>
        <v>1.9022990633600148E-2</v>
      </c>
      <c r="T246" s="61">
        <f>S246/S248</f>
        <v>1.9027969568690854E-2</v>
      </c>
      <c r="U246" s="62"/>
      <c r="V246" s="62" t="s">
        <v>592</v>
      </c>
      <c r="W246" s="60"/>
      <c r="X246" s="63"/>
      <c r="Y246" s="61"/>
      <c r="Z246" s="86">
        <f>SQRT($W$42*VLOOKUP(Z237,$P$34:$W$43,8))*(1-$Q$28)*T234*VLOOKUP(Z237,P226:T235,5)</f>
        <v>1.5450656391887946E-5</v>
      </c>
      <c r="AA246" s="60">
        <f>SQRT($W$42*VLOOKUP(AA237,$P$34:$W$43,8))*(1-$R$28)*T234*VLOOKUP(AA237,P226:T235,5)</f>
        <v>1.495028279925318E-4</v>
      </c>
      <c r="AB246" s="60">
        <f>SQRT($W$42*VLOOKUP(AB237,$P$34:$W$43,8))*(1-$S$28)*T234*VLOOKUP(AB237,P226:T235,5)</f>
        <v>6.9341173774390742E-4</v>
      </c>
      <c r="AC246" s="60">
        <f>SQRT($W$42*VLOOKUP(AC237,$P$34:$W$43,8))*(1-$T$28)*T234*VLOOKUP(AC237,P226:T235,5)</f>
        <v>2.275505065346154E-3</v>
      </c>
      <c r="AD246" s="60">
        <f>SQRT($W$42*VLOOKUP(AD237,$P$34:$W$43,8))*(1-$U$28)*T234*VLOOKUP(AD237,P226:T235,5)</f>
        <v>2.581609864928083E-3</v>
      </c>
      <c r="AE246" s="60">
        <f>SQRT($W$42*VLOOKUP(AE237,$P$34:$W$43,8))*(1-$V$28)*T234*VLOOKUP(AE237,P226:T235,5)</f>
        <v>1.3952321849499662E-2</v>
      </c>
      <c r="AF246" s="60">
        <f>SQRT($W$42*VLOOKUP(AF237,$P$34:$W$43,8))*(1-$W$28)*T234*VLOOKUP(AF237,P226:T235,5)</f>
        <v>3.2464665719675604E-6</v>
      </c>
      <c r="AG246" s="60">
        <f>SQRT($W$42*VLOOKUP(AG237,$P$34:$W$43,8))*(1-$X$28)*T234*VLOOKUP(AG237,P226:T235,5)</f>
        <v>5.2692055402122204E-5</v>
      </c>
      <c r="AH246" s="60">
        <f>SQRT($W$42*VLOOKUP(AH237,$P$34:$W$43,8))*(1-$Y$28)*T234*VLOOKUP(AH237,P226:T235,5)</f>
        <v>2.0034135413543131E-4</v>
      </c>
      <c r="AI246" s="87">
        <f>SQRT($W$42*VLOOKUP(AI237,$P$34:$W$43,8))*(1-$Z$28)*T234*VLOOKUP(AI237,P226:T235,5)</f>
        <v>1.0176657161592918E-4</v>
      </c>
      <c r="AJ246" s="89">
        <f>$X$42*T234</f>
        <v>5.1399992230287368E-7</v>
      </c>
      <c r="AK246" s="59" t="s">
        <v>558</v>
      </c>
      <c r="AL246" s="61">
        <f>AL241^2/9-AL242/3</f>
        <v>6.4660816772390883E-2</v>
      </c>
      <c r="AM246" s="61"/>
      <c r="AN246" s="66" t="s">
        <v>574</v>
      </c>
      <c r="AO246" s="61">
        <f>2*SQRT(AL246)*COS((AO244+2*PI())/3)-AL241/3</f>
        <v>1.8185529566080438E-2</v>
      </c>
      <c r="AP246" s="69">
        <f>AO246^3+AO246^2*AL241+AO246*AL242+AL243</f>
        <v>-1.9949319973733282E-17</v>
      </c>
      <c r="AQ246" s="50"/>
      <c r="AR246" s="65"/>
      <c r="AS246" s="50"/>
      <c r="AT246" s="65"/>
      <c r="AU246" s="65"/>
      <c r="AV246" s="81"/>
      <c r="AW246" s="59">
        <v>9</v>
      </c>
      <c r="AX246" s="61">
        <f t="shared" si="55"/>
        <v>4.7402802327537697E-3</v>
      </c>
      <c r="AY246" s="61">
        <f>SUMPRODUCT(T226:T235,$BF$34:$BF$43)</f>
        <v>7.5771767757629102E-2</v>
      </c>
      <c r="AZ246" s="68">
        <f>IF($AA$15,EXP((AX246/AL239)*(AU243-1)-LN(AU243-AL239)-AL238*(2*AY246/AL238-AX246/AL239)*LN((AU243+2.41421536*AL239)/(AU243-0.41421536*AL239))/(AL239*2.82842713)      ),1)</f>
        <v>5.0989814743450577</v>
      </c>
    </row>
    <row r="247" spans="16:52" x14ac:dyDescent="0.25">
      <c r="P247" s="78">
        <v>10</v>
      </c>
      <c r="Q247" s="60"/>
      <c r="R247" s="60"/>
      <c r="S247" s="60">
        <f>$Z$16*$BJ$43/AZ247</f>
        <v>1.0256907277713341E-2</v>
      </c>
      <c r="T247" s="61">
        <f>S247/S248</f>
        <v>1.0259591843802384E-2</v>
      </c>
      <c r="U247" s="62"/>
      <c r="V247" s="96">
        <f>ABS(S236-S248)</f>
        <v>1.9984014443252818E-15</v>
      </c>
      <c r="W247" s="60"/>
      <c r="X247" s="63"/>
      <c r="Y247" s="61"/>
      <c r="Z247" s="86">
        <f>SQRT($W$43*VLOOKUP(Z237,$P$34:$W$43,8))*(1-$Q$29)*T235*VLOOKUP(Z237,P226:T235,5)</f>
        <v>8.3839142879122411E-6</v>
      </c>
      <c r="AA247" s="60">
        <f>SQRT($W$43*VLOOKUP(AA237,$P$34:$W$43,8))*(1-$R$29)*T235*VLOOKUP(AA237,P226:T235,5)</f>
        <v>8.2105867050566558E-5</v>
      </c>
      <c r="AB247" s="60">
        <f>SQRT($W$43*VLOOKUP(AB237,$P$34:$W$43,8))*(1-$S$29)*T235*VLOOKUP(AB237,P226:T235,5)</f>
        <v>3.8613188046224457E-4</v>
      </c>
      <c r="AC247" s="60">
        <f>SQRT($W$43*VLOOKUP(AC237,$P$34:$W$43,8))*(1-$T$29)*T235*VLOOKUP(AC237,P226:T235,5)</f>
        <v>1.0493068887668332E-3</v>
      </c>
      <c r="AD247" s="60">
        <f>SQRT($W$43*VLOOKUP(AD237,$P$34:$W$43,8))*(1-$U$29)*T235*VLOOKUP(AD237,P226:T235,5)</f>
        <v>1.3766215816032829E-3</v>
      </c>
      <c r="AE247" s="60">
        <f>SQRT($W$43*VLOOKUP(AE237,$P$34:$W$43,8))*(1-$V$29)*T235*VLOOKUP(AE237,P226:T235,5)</f>
        <v>7.563824335006966E-3</v>
      </c>
      <c r="AF247" s="60">
        <f>SQRT($W$43*VLOOKUP(AF237,$P$34:$W$43,8))*(1-$W$29)*T235*VLOOKUP(AF237,P226:T235,5)</f>
        <v>1.8315702319249107E-6</v>
      </c>
      <c r="AG247" s="60">
        <f>SQRT($W$43*VLOOKUP(AG237,$P$34:$W$43,8))*(1-$X$29)*T235*VLOOKUP(AG237,P226:T235,5)</f>
        <v>2.8017167996410179E-5</v>
      </c>
      <c r="AH247" s="60">
        <f>SQRT($W$43*VLOOKUP(AH237,$P$34:$W$43,8))*(1-$Y$29)*T235*VLOOKUP(AH237,P226:T235,5)</f>
        <v>1.0176657161592917E-4</v>
      </c>
      <c r="AI247" s="87">
        <f>SQRT($W$43*VLOOKUP(AI237,$P$34:$W$43,8))*(1-$Z$29)*T235*VLOOKUP(AI237,P226:T235,5)</f>
        <v>5.1693945781453901E-5</v>
      </c>
      <c r="AJ247" s="89">
        <f>$X$43*T235</f>
        <v>3.7216535537871517E-7</v>
      </c>
      <c r="AK247" s="59" t="s">
        <v>72</v>
      </c>
      <c r="AL247" s="63">
        <f>AL245^2-AL246^3</f>
        <v>-4.0788511579743563E-5</v>
      </c>
      <c r="AM247" s="61"/>
      <c r="AN247" s="66" t="s">
        <v>575</v>
      </c>
      <c r="AO247" s="61">
        <f>2*SQRT(AL246)*COS((AO244+4*PI())/3)-AL241/3</f>
        <v>0.1349732136263958</v>
      </c>
      <c r="AP247" s="69">
        <f>AO247^3+AO247^2*AL241+AL242*AO247+AL243</f>
        <v>0</v>
      </c>
      <c r="AQ247" s="50"/>
      <c r="AR247" s="65"/>
      <c r="AS247" s="50"/>
      <c r="AT247" s="65"/>
      <c r="AU247" s="65"/>
      <c r="AV247" s="81"/>
      <c r="AW247" s="59">
        <v>10</v>
      </c>
      <c r="AX247" s="61">
        <f t="shared" si="55"/>
        <v>6.3655989068255427E-3</v>
      </c>
      <c r="AY247" s="61">
        <f>SUMPRODUCT(T226:T235,$BG$34:$BG$43)</f>
        <v>7.4733542486597568E-2</v>
      </c>
      <c r="AZ247" s="68">
        <f>IF($AA$16,EXP((AX247/AL239)*(AU243-1)-LN(AU243-AL239)-AL238*(2*AY247/AL238-AX247/AL239)*LN((AU243+2.41421536*AL239)/(AU243-0.41421536*AL239))/(AL239*2.82842713)      ),1)</f>
        <v>9.4990152233687528</v>
      </c>
    </row>
    <row r="248" spans="16:52" x14ac:dyDescent="0.25">
      <c r="P248" s="79"/>
      <c r="Q248" s="71"/>
      <c r="R248" s="71"/>
      <c r="S248" s="94">
        <f>SUM(S238:S247)</f>
        <v>0.99973833597574702</v>
      </c>
      <c r="T248" s="72">
        <f>SUM(T238:T247)</f>
        <v>1.0000000000000002</v>
      </c>
      <c r="U248" s="73"/>
      <c r="V248" s="73"/>
      <c r="W248" s="73"/>
      <c r="X248" s="73"/>
      <c r="Y248" s="73"/>
      <c r="Z248" s="70"/>
      <c r="AA248" s="73"/>
      <c r="AB248" s="73"/>
      <c r="AC248" s="73"/>
      <c r="AD248" s="73"/>
      <c r="AE248" s="73"/>
      <c r="AF248" s="73"/>
      <c r="AG248" s="73"/>
      <c r="AH248" s="73"/>
      <c r="AI248" s="88">
        <f>SUM(Z238:AI247)</f>
        <v>2.206689395767842</v>
      </c>
      <c r="AJ248" s="91">
        <f>SUM(AJ238:AJ247)</f>
        <v>8.0587242819719714E-5</v>
      </c>
      <c r="AK248" s="70"/>
      <c r="AL248" s="73"/>
      <c r="AM248" s="74"/>
      <c r="AN248" s="75"/>
      <c r="AO248" s="74"/>
      <c r="AP248" s="74"/>
      <c r="AQ248" s="76"/>
      <c r="AR248" s="73"/>
      <c r="AS248" s="76"/>
      <c r="AT248" s="73"/>
      <c r="AU248" s="73"/>
      <c r="AV248" s="80"/>
      <c r="AW248" s="70"/>
      <c r="AX248" s="73"/>
      <c r="AY248" s="73"/>
      <c r="AZ248" s="80"/>
    </row>
    <row r="249" spans="16:52" x14ac:dyDescent="0.25">
      <c r="P249" s="92">
        <f>P237+1</f>
        <v>18</v>
      </c>
      <c r="Q249" s="55"/>
      <c r="R249" s="55"/>
      <c r="S249" s="55"/>
      <c r="T249" s="55" t="s">
        <v>545</v>
      </c>
      <c r="U249" s="56"/>
      <c r="V249" s="56"/>
      <c r="W249" s="57"/>
      <c r="X249" s="57"/>
      <c r="Y249" s="57"/>
      <c r="Z249" s="54">
        <v>1</v>
      </c>
      <c r="AA249" s="55">
        <v>2</v>
      </c>
      <c r="AB249" s="55">
        <v>3</v>
      </c>
      <c r="AC249" s="55">
        <v>4</v>
      </c>
      <c r="AD249" s="55">
        <v>5</v>
      </c>
      <c r="AE249" s="55">
        <v>6</v>
      </c>
      <c r="AF249" s="55">
        <v>7</v>
      </c>
      <c r="AG249" s="55">
        <v>8</v>
      </c>
      <c r="AH249" s="55">
        <v>9</v>
      </c>
      <c r="AI249" s="58">
        <v>10</v>
      </c>
      <c r="AJ249" s="90"/>
      <c r="AK249" s="54"/>
      <c r="AL249" s="55"/>
      <c r="AM249" s="55"/>
      <c r="AN249" s="55"/>
      <c r="AO249" s="55"/>
      <c r="AP249" s="55"/>
      <c r="AQ249" s="55"/>
      <c r="AR249" s="55"/>
      <c r="AS249" s="55"/>
      <c r="AT249" s="55"/>
      <c r="AU249" s="55"/>
      <c r="AV249" s="58"/>
      <c r="AW249" s="54"/>
      <c r="AX249" s="55" t="s">
        <v>565</v>
      </c>
      <c r="AY249" s="55" t="s">
        <v>577</v>
      </c>
      <c r="AZ249" s="58" t="s">
        <v>578</v>
      </c>
    </row>
    <row r="250" spans="16:52" x14ac:dyDescent="0.25">
      <c r="P250" s="78">
        <v>1</v>
      </c>
      <c r="Q250" s="60"/>
      <c r="R250" s="60"/>
      <c r="S250" s="60">
        <f>$Z$7*$BJ$34/AZ250</f>
        <v>2.6288912284299047E-3</v>
      </c>
      <c r="T250" s="61">
        <f>S250/S260</f>
        <v>2.6295792947302709E-3</v>
      </c>
      <c r="U250" s="62"/>
      <c r="V250" s="62"/>
      <c r="W250" s="60"/>
      <c r="X250" s="63"/>
      <c r="Y250" s="61"/>
      <c r="Z250" s="86">
        <f>SQRT($W$34*VLOOKUP(Z249,$P$34:$W$43,8))*(1-$Q$20)*T238*VLOOKUP(Z249,P238:T247,5)</f>
        <v>1.4201437813716563E-6</v>
      </c>
      <c r="AA250" s="60">
        <f>SQRT($W$34*VLOOKUP(AA249,$P$34:$W$43,8))*(1-$R$20)*T238*VLOOKUP(AA249,P238:T247,5)</f>
        <v>1.3766728022994534E-5</v>
      </c>
      <c r="AB250" s="60">
        <f>SQRT($W$34*VLOOKUP(AB249,$P$34:$W$43,8))*(1-$S$20)*T238*VLOOKUP(AB249,P238:T247,5)</f>
        <v>6.3104291009579279E-5</v>
      </c>
      <c r="AC250" s="60">
        <f>SQRT($W$34*VLOOKUP(AC249,$P$34:$W$43,8))*(1-$T$20)*T238*VLOOKUP(AC249,P238:T247,5)</f>
        <v>1.8903568290607725E-4</v>
      </c>
      <c r="AD250" s="60">
        <f>SQRT($W$34*VLOOKUP(AD249,$P$34:$W$43,8))*(1-$U$20)*T238*VLOOKUP(AD249,P238:T247,5)</f>
        <v>2.2233005007916379E-4</v>
      </c>
      <c r="AE250" s="60">
        <f>SQRT($W$34*VLOOKUP(AE249,$P$34:$W$43,8))*(1-$V$20)*T238*VLOOKUP(AE249,P238:T247,5)</f>
        <v>1.2248483303352845E-3</v>
      </c>
      <c r="AF250" s="60">
        <f>SQRT($W$34*VLOOKUP(AF249,$P$34:$W$43,8))*(1-$W$20)*T238*VLOOKUP(AF249,P238:T247,5)</f>
        <v>3.216715351244661E-7</v>
      </c>
      <c r="AG250" s="60">
        <f>SQRT($W$34*VLOOKUP(AG249,$P$34:$W$43,8))*(1-$X$20)*T238*VLOOKUP(AG249,P238:T247,5)</f>
        <v>4.4633849225410699E-6</v>
      </c>
      <c r="AH250" s="60">
        <f>SQRT($W$34*VLOOKUP(AH249,$P$34:$W$43,8))*(1-$Y$20)*T238*VLOOKUP(AH249,P238:T247,5)</f>
        <v>1.5450656391877615E-5</v>
      </c>
      <c r="AI250" s="87">
        <f>SQRT($W$34*VLOOKUP(AI249,$P$34:$W$43,8))*(1-$Z$20)*T238*VLOOKUP(AI249,P238:T247,5)</f>
        <v>8.3839142879098745E-6</v>
      </c>
      <c r="AJ250" s="89">
        <f>$X$34*T238</f>
        <v>7.0477561646530177E-8</v>
      </c>
      <c r="AK250" s="59" t="s">
        <v>69</v>
      </c>
      <c r="AL250" s="60">
        <f>$Q$44*AI260*100000/($T$3*$AE$9)^2</f>
        <v>0.15887301977250251</v>
      </c>
      <c r="AM250" s="65" t="s">
        <v>583</v>
      </c>
      <c r="AN250" s="66" t="s">
        <v>573</v>
      </c>
      <c r="AO250" s="61" t="e">
        <f>(AL257+SQRT(AL259))^(1/3)+(AL257-SQRT(AL259))^(1/3)-AL253/3</f>
        <v>#NUM!</v>
      </c>
      <c r="AP250" s="63" t="e">
        <f>AO250^3+AL253*AO250^2+AL254*AO250+AL255</f>
        <v>#NUM!</v>
      </c>
      <c r="AQ250" s="65" t="s">
        <v>573</v>
      </c>
      <c r="AR250" s="61">
        <f>IF(AL259&gt;=0,AO250,AO257)</f>
        <v>0.83269961903731538</v>
      </c>
      <c r="AS250" s="61">
        <f>IF(AR250&lt;AR251,AR251,AR250)</f>
        <v>0.83269961903731538</v>
      </c>
      <c r="AT250" s="61">
        <f>AS250</f>
        <v>0.83269961903731538</v>
      </c>
      <c r="AU250" s="67">
        <f>IF(AT250&lt;AT251,AT251,AT250)</f>
        <v>0.83269961903731538</v>
      </c>
      <c r="AV250" s="81"/>
      <c r="AW250" s="59">
        <v>1</v>
      </c>
      <c r="AX250" s="61">
        <f>AX238</f>
        <v>4.7032494163116601E-3</v>
      </c>
      <c r="AY250" s="61">
        <f>SUMPRODUCT(T238:T247,$AX$34:$AX$43)</f>
        <v>4.7725574619461475E-2</v>
      </c>
      <c r="AZ250" s="68">
        <f>IF($AA$7,EXP((AX250/AL251)*(AU255-1)-LN(AU255-AL251)-AL250*(2*AY250/AL250-AX250/AL251)*LN((AU255+2.41421536*AL251)/(AU255-0.41421536*AL251))/(AL251*2.82842713)      ),1)</f>
        <v>38.240115288524905</v>
      </c>
    </row>
    <row r="251" spans="16:52" x14ac:dyDescent="0.25">
      <c r="P251" s="78">
        <v>2</v>
      </c>
      <c r="Q251" s="60"/>
      <c r="R251" s="60"/>
      <c r="S251" s="60">
        <f>$Z$8*$BJ$35/AZ251</f>
        <v>1.4670668853759256E-2</v>
      </c>
      <c r="T251" s="61">
        <f>S251/S260</f>
        <v>1.4674508644745256E-2</v>
      </c>
      <c r="U251" s="62"/>
      <c r="V251" s="62"/>
      <c r="W251" s="60"/>
      <c r="X251" s="63"/>
      <c r="Y251" s="61"/>
      <c r="Z251" s="86">
        <f>SQRT($W$35*VLOOKUP(Z249,$P$34:$W$43,8))*(1-$Q$21)*T239*VLOOKUP(Z249,P238:T247,5)</f>
        <v>1.3766728022994534E-5</v>
      </c>
      <c r="AA251" s="60">
        <f>SQRT($W$35*VLOOKUP(AA249,$P$34:$W$43,8))*(1-$R$21)*T239*VLOOKUP(AA249,P238:T247,5)</f>
        <v>1.327619883361128E-4</v>
      </c>
      <c r="AB251" s="60">
        <f>SQRT($W$35*VLOOKUP(AB249,$P$34:$W$43,8))*(1-$S$21)*T239*VLOOKUP(AB249,P238:T247,5)</f>
        <v>6.1812271817003302E-4</v>
      </c>
      <c r="AC251" s="60">
        <f>SQRT($W$35*VLOOKUP(AC249,$P$34:$W$43,8))*(1-$T$21)*T239*VLOOKUP(AC249,P238:T247,5)</f>
        <v>1.6745488012047086E-3</v>
      </c>
      <c r="AD251" s="60">
        <f>SQRT($W$35*VLOOKUP(AD249,$P$34:$W$43,8))*(1-$U$21)*T239*VLOOKUP(AD249,P238:T247,5)</f>
        <v>2.2209136583201754E-3</v>
      </c>
      <c r="AE251" s="60">
        <f>SQRT($W$35*VLOOKUP(AE249,$P$34:$W$43,8))*(1-$V$21)*T239*VLOOKUP(AE249,P238:T247,5)</f>
        <v>1.20270104779183E-2</v>
      </c>
      <c r="AF251" s="60">
        <f>SQRT($W$35*VLOOKUP(AF249,$P$34:$W$43,8))*(1-$W$21)*T239*VLOOKUP(AF249,P238:T247,5)</f>
        <v>3.044680507475786E-6</v>
      </c>
      <c r="AG251" s="60">
        <f>SQRT($W$35*VLOOKUP(AG249,$P$34:$W$43,8))*(1-$X$21)*T239*VLOOKUP(AG249,P238:T247,5)</f>
        <v>4.1240225182547581E-5</v>
      </c>
      <c r="AH251" s="60">
        <f>SQRT($W$35*VLOOKUP(AH249,$P$34:$W$43,8))*(1-$Y$21)*T239*VLOOKUP(AH249,P238:T247,5)</f>
        <v>1.4950282799248209E-4</v>
      </c>
      <c r="AI251" s="87">
        <f>SQRT($W$35*VLOOKUP(AI249,$P$34:$W$43,8))*(1-$Z$21)*T239*VLOOKUP(AI249,P238:T247,5)</f>
        <v>8.210586705057099E-5</v>
      </c>
      <c r="AJ251" s="89">
        <f>$X$35*T239</f>
        <v>5.9358527392397505E-7</v>
      </c>
      <c r="AK251" s="59" t="s">
        <v>65</v>
      </c>
      <c r="AL251" s="60">
        <f>AJ260*$Q$44*100000/($T$3*$AE$9)</f>
        <v>1.4141637770187033E-2</v>
      </c>
      <c r="AM251" s="61"/>
      <c r="AN251" s="66" t="s">
        <v>574</v>
      </c>
      <c r="AO251" s="66" t="e">
        <f>1/0</f>
        <v>#DIV/0!</v>
      </c>
      <c r="AP251" s="61"/>
      <c r="AQ251" s="65" t="s">
        <v>574</v>
      </c>
      <c r="AR251" s="66">
        <f>IF(AL259&gt;=0,0,AO258)</f>
        <v>1.8185529566081327E-2</v>
      </c>
      <c r="AS251" s="61">
        <f>IF(AR250&lt;AR251,AR250,AR251)</f>
        <v>1.8185529566081327E-2</v>
      </c>
      <c r="AT251" s="61">
        <f>IF(AS251&lt;AS252,AS252,AS251)</f>
        <v>0.13497321362641609</v>
      </c>
      <c r="AU251" s="67">
        <f>IF(AT250&lt;AT251,AT250,AT251)</f>
        <v>0.13497321362641609</v>
      </c>
      <c r="AV251" s="81"/>
      <c r="AW251" s="59">
        <v>2</v>
      </c>
      <c r="AX251" s="61">
        <f t="shared" ref="AX251:AX259" si="56">AX239</f>
        <v>7.0982772982749135E-3</v>
      </c>
      <c r="AY251" s="61">
        <f>SUMPRODUCT(T238:T247,$AY$34:$AY$43)</f>
        <v>8.3223982900196725E-2</v>
      </c>
      <c r="AZ251" s="68">
        <f>IF($AA$8,EXP((AX251/AL251)*(AU255-1)-LN(AU255-AL251)-AL250*(2*AY251/AL250-AX251/AL251)*LN((AU255+2.41421536*AL251)/(AU255-0.41421536*AL251))/(AL251*2.82842713)      ),1)</f>
        <v>6.5803436176417636</v>
      </c>
    </row>
    <row r="252" spans="16:52" x14ac:dyDescent="0.25">
      <c r="P252" s="78">
        <v>3</v>
      </c>
      <c r="Q252" s="60"/>
      <c r="R252" s="60"/>
      <c r="S252" s="60">
        <f>$Z$9*$BJ$36/AZ252</f>
        <v>4.9911005277787406E-2</v>
      </c>
      <c r="T252" s="61">
        <f>S252/S260</f>
        <v>4.9924068610487385E-2</v>
      </c>
      <c r="U252" s="62"/>
      <c r="V252" s="62"/>
      <c r="W252" s="60"/>
      <c r="X252" s="63"/>
      <c r="Y252" s="61"/>
      <c r="Z252" s="86">
        <f>SQRT($W$36*VLOOKUP(Z249,$P$34:$W$43,8))*(1-$Q$22)*T240*VLOOKUP(Z249,P238:T247,5)</f>
        <v>6.3104291009579292E-5</v>
      </c>
      <c r="AA252" s="60">
        <f>SQRT($W$36*VLOOKUP(AA249,$P$34:$W$43,8))*(1-$R$22)*T240*VLOOKUP(AA249,P238:T247,5)</f>
        <v>6.1812271817003302E-4</v>
      </c>
      <c r="AB252" s="60">
        <f>SQRT($W$36*VLOOKUP(AB249,$P$34:$W$43,8))*(1-$S$22)*T240*VLOOKUP(AB249,P238:T247,5)</f>
        <v>2.8842416042203461E-3</v>
      </c>
      <c r="AC252" s="60">
        <f>SQRT($W$36*VLOOKUP(AC249,$P$34:$W$43,8))*(1-$T$22)*T240*VLOOKUP(AC249,P238:T247,5)</f>
        <v>8.6054340567031824E-3</v>
      </c>
      <c r="AD252" s="60">
        <f>SQRT($W$36*VLOOKUP(AD249,$P$34:$W$43,8))*(1-$U$22)*T240*VLOOKUP(AD249,P238:T247,5)</f>
        <v>1.0362985843597888E-2</v>
      </c>
      <c r="AE252" s="60">
        <f>SQRT($W$36*VLOOKUP(AE249,$P$34:$W$43,8))*(1-$V$22)*T240*VLOOKUP(AE249,P238:T247,5)</f>
        <v>5.4990052526015056E-2</v>
      </c>
      <c r="AF252" s="60">
        <f>SQRT($W$36*VLOOKUP(AF249,$P$34:$W$43,8))*(1-$W$22)*T240*VLOOKUP(AF249,P238:T247,5)</f>
        <v>1.3687038599670302E-5</v>
      </c>
      <c r="AG252" s="60">
        <f>SQRT($W$36*VLOOKUP(AG249,$P$34:$W$43,8))*(1-$X$22)*T240*VLOOKUP(AG249,P238:T247,5)</f>
        <v>1.9401479670913037E-4</v>
      </c>
      <c r="AH252" s="60">
        <f>SQRT($W$36*VLOOKUP(AH249,$P$34:$W$43,8))*(1-$Y$22)*T240*VLOOKUP(AH249,P238:T247,5)</f>
        <v>6.934117377433561E-4</v>
      </c>
      <c r="AI252" s="87">
        <f>SQRT($W$36*VLOOKUP(AI249,$P$34:$W$43,8))*(1-$Z$22)*T240*VLOOKUP(AI249,P238:T247,5)</f>
        <v>3.8613188046208676E-4</v>
      </c>
      <c r="AJ252" s="89">
        <f>$X$36*T240</f>
        <v>2.8129396222582901E-6</v>
      </c>
      <c r="AK252" s="82"/>
      <c r="AL252" s="65"/>
      <c r="AM252" s="61"/>
      <c r="AN252" s="66" t="s">
        <v>575</v>
      </c>
      <c r="AO252" s="66" t="e">
        <f>1/0</f>
        <v>#DIV/0!</v>
      </c>
      <c r="AP252" s="61"/>
      <c r="AQ252" s="65" t="s">
        <v>575</v>
      </c>
      <c r="AR252" s="66">
        <f>IF(AL259&gt;=0,0,AO259)</f>
        <v>0.13497321362641609</v>
      </c>
      <c r="AS252" s="61">
        <f>AR252</f>
        <v>0.13497321362641609</v>
      </c>
      <c r="AT252" s="61">
        <f>IF(AS251&lt;AS252,AS251,AS252)</f>
        <v>1.8185529566081327E-2</v>
      </c>
      <c r="AU252" s="67">
        <f>AT252</f>
        <v>1.8185529566081327E-2</v>
      </c>
      <c r="AV252" s="81"/>
      <c r="AW252" s="59">
        <v>3</v>
      </c>
      <c r="AX252" s="61">
        <f t="shared" si="56"/>
        <v>9.8874397632026413E-3</v>
      </c>
      <c r="AY252" s="61">
        <f>SUMPRODUCT(T238:T247,$AZ$34:$AZ$43)</f>
        <v>0.11365455264392584</v>
      </c>
      <c r="AZ252" s="68">
        <f>IF($AA$9,EXP((AX252/AL251)*(AU255-1)-LN(AU255-AL251)-AL250*(2*AY252/AL250-AX252/AL251)*LN((AU255+2.41421536*AL251)/(AU255-0.41421536*AL251))/(AL251*2.82842713)      ),1)</f>
        <v>1.8650458955061739</v>
      </c>
    </row>
    <row r="253" spans="16:52" x14ac:dyDescent="0.25">
      <c r="P253" s="78">
        <v>4</v>
      </c>
      <c r="Q253" s="60"/>
      <c r="R253" s="60"/>
      <c r="S253" s="60">
        <f>$Z$10*$BJ$37/AZ253</f>
        <v>0.11781627601473668</v>
      </c>
      <c r="T253" s="61">
        <f>S253/S260</f>
        <v>0.1178471123644052</v>
      </c>
      <c r="U253" s="62"/>
      <c r="V253" s="62"/>
      <c r="W253" s="60"/>
      <c r="X253" s="63"/>
      <c r="Y253" s="61"/>
      <c r="Z253" s="86">
        <f>SQRT($W$37*VLOOKUP(Z249,$P$34:$W$43,8))*(1-$Q$23)*T241*VLOOKUP(Z249,P238:T247,5)</f>
        <v>1.8903568290607725E-4</v>
      </c>
      <c r="AA253" s="60">
        <f>SQRT($W$37*VLOOKUP(AA249,$P$34:$W$43,8))*(1-$R$23)*T241*VLOOKUP(AA249,P238:T247,5)</f>
        <v>1.6745488012047086E-3</v>
      </c>
      <c r="AB253" s="60">
        <f>SQRT($W$37*VLOOKUP(AB249,$P$34:$W$43,8))*(1-$S$23)*T241*VLOOKUP(AB249,P238:T247,5)</f>
        <v>8.6054340567031824E-3</v>
      </c>
      <c r="AC253" s="60">
        <f>SQRT($W$37*VLOOKUP(AC249,$P$34:$W$43,8))*(1-$T$23)*T241*VLOOKUP(AC249,P238:T247,5)</f>
        <v>2.5845504163388031E-2</v>
      </c>
      <c r="AD253" s="60">
        <f>SQRT($W$37*VLOOKUP(AD249,$P$34:$W$43,8))*(1-$U$23)*T241*VLOOKUP(AD249,P238:T247,5)</f>
        <v>3.0793632289972183E-2</v>
      </c>
      <c r="AE253" s="60">
        <f>SQRT($W$37*VLOOKUP(AE249,$P$34:$W$43,8))*(1-$V$23)*T241*VLOOKUP(AE249,P238:T247,5)</f>
        <v>0.1566120171989947</v>
      </c>
      <c r="AF253" s="60">
        <f>SQRT($W$37*VLOOKUP(AF249,$P$34:$W$43,8))*(1-$W$23)*T241*VLOOKUP(AF249,P238:T247,5)</f>
        <v>4.1204803656249568E-5</v>
      </c>
      <c r="AG253" s="60">
        <f>SQRT($W$37*VLOOKUP(AG249,$P$34:$W$43,8))*(1-$X$23)*T241*VLOOKUP(AG249,P238:T247,5)</f>
        <v>5.7467963711697629E-4</v>
      </c>
      <c r="AH253" s="60">
        <f>SQRT($W$37*VLOOKUP(AH249,$P$34:$W$43,8))*(1-$Y$23)*T241*VLOOKUP(AH249,P238:T247,5)</f>
        <v>2.2755050653431494E-3</v>
      </c>
      <c r="AI253" s="87">
        <f>SQRT($W$37*VLOOKUP(AI249,$P$34:$W$43,8))*(1-$Z$23)*T241*VLOOKUP(AI249,P238:T247,5)</f>
        <v>1.0493068887658529E-3</v>
      </c>
      <c r="AJ253" s="89">
        <f>$X$37*T241</f>
        <v>8.5305785967887189E-6</v>
      </c>
      <c r="AK253" s="59" t="s">
        <v>570</v>
      </c>
      <c r="AL253" s="60">
        <f>AL251-1</f>
        <v>-0.98585836222981293</v>
      </c>
      <c r="AM253" s="61"/>
      <c r="AN253" s="66"/>
      <c r="AO253" s="61"/>
      <c r="AP253" s="61"/>
      <c r="AQ253" s="50"/>
      <c r="AR253" s="65"/>
      <c r="AS253" s="65"/>
      <c r="AT253" s="65"/>
      <c r="AU253" s="65"/>
      <c r="AV253" s="81"/>
      <c r="AW253" s="59">
        <v>4</v>
      </c>
      <c r="AX253" s="61">
        <f t="shared" si="56"/>
        <v>1.2702609722620996E-2</v>
      </c>
      <c r="AY253" s="61">
        <f>SUMPRODUCT(T238:T247,$BA$34:$BA$43)</f>
        <v>0.13908438853517494</v>
      </c>
      <c r="AZ253" s="68">
        <f>IF($AA$10,EXP((AX253/AL251)*(AU255-1)-LN(AU255-AL251)-AL250*(2*AY253/AL250-AX253/AL251)*LN((AU255+2.41421536*AL251)/(AU255-0.41421536*AL251))/(AL251*2.82842713)      ),1)</f>
        <v>0.7654549276823488</v>
      </c>
    </row>
    <row r="254" spans="16:52" x14ac:dyDescent="0.25">
      <c r="P254" s="78">
        <v>5</v>
      </c>
      <c r="Q254" s="60"/>
      <c r="R254" s="60"/>
      <c r="S254" s="60">
        <f>$Z$11*$BJ$38/AZ254</f>
        <v>0.14521847416959816</v>
      </c>
      <c r="T254" s="61">
        <f>S254/S260</f>
        <v>0.14525648256537585</v>
      </c>
      <c r="U254" s="62"/>
      <c r="V254" s="62"/>
      <c r="W254" s="60"/>
      <c r="X254" s="63"/>
      <c r="Y254" s="61"/>
      <c r="Z254" s="86">
        <f>SQRT($W$38*VLOOKUP(Z249,$P$34:$W$43,8))*(1-$Q$24)*T242*VLOOKUP(Z249,P238:T247,5)</f>
        <v>2.2233005007916379E-4</v>
      </c>
      <c r="AA254" s="60">
        <f>SQRT($W$38*VLOOKUP(AA249,$P$34:$W$43,8))*(1-$R$24)*T242*VLOOKUP(AA249,P238:T247,5)</f>
        <v>2.2209136583201754E-3</v>
      </c>
      <c r="AB254" s="60">
        <f>SQRT($W$38*VLOOKUP(AB249,$P$34:$W$43,8))*(1-$S$24)*T242*VLOOKUP(AB249,P238:T247,5)</f>
        <v>1.0362985843597886E-2</v>
      </c>
      <c r="AC254" s="60">
        <f>SQRT($W$38*VLOOKUP(AC249,$P$34:$W$43,8))*(1-$T$24)*T242*VLOOKUP(AC249,P238:T247,5)</f>
        <v>3.0793632289972183E-2</v>
      </c>
      <c r="AD254" s="60">
        <f>SQRT($W$38*VLOOKUP(AD249,$P$34:$W$43,8))*(1-$U$24)*T242*VLOOKUP(AD249,P238:T247,5)</f>
        <v>3.6659747099722827E-2</v>
      </c>
      <c r="AE254" s="60">
        <f>SQRT($W$38*VLOOKUP(AE249,$P$34:$W$43,8))*(1-$V$24)*T242*VLOOKUP(AE249,P238:T247,5)</f>
        <v>0.2014263694059607</v>
      </c>
      <c r="AF254" s="60">
        <f>SQRT($W$38*VLOOKUP(AF249,$P$34:$W$43,8))*(1-$W$24)*T242*VLOOKUP(AF249,P238:T247,5)</f>
        <v>4.7830995471349064E-5</v>
      </c>
      <c r="AG254" s="60">
        <f>SQRT($W$38*VLOOKUP(AG249,$P$34:$W$43,8))*(1-$X$24)*T242*VLOOKUP(AG249,P238:T247,5)</f>
        <v>6.9493136349268764E-4</v>
      </c>
      <c r="AH254" s="60">
        <f>SQRT($W$38*VLOOKUP(AH249,$P$34:$W$43,8))*(1-$Y$24)*T242*VLOOKUP(AH249,P238:T247,5)</f>
        <v>2.5816098649264381E-3</v>
      </c>
      <c r="AI254" s="87">
        <f>SQRT($W$38*VLOOKUP(AI249,$P$34:$W$43,8))*(1-$Z$24)*T242*VLOOKUP(AI249,P238:T247,5)</f>
        <v>1.3766215816029376E-3</v>
      </c>
      <c r="AJ254" s="89">
        <f>$X$38*T242</f>
        <v>1.0512286113420452E-5</v>
      </c>
      <c r="AK254" s="59" t="s">
        <v>571</v>
      </c>
      <c r="AL254" s="60">
        <f>AL250-3*AL251*AL251-2*AL251</f>
        <v>0.1299897864756589</v>
      </c>
      <c r="AM254" s="61" t="s">
        <v>584</v>
      </c>
      <c r="AN254" s="66" t="s">
        <v>585</v>
      </c>
      <c r="AO254" s="61">
        <f>AL257^2/AL258^3</f>
        <v>0.84912603661081076</v>
      </c>
      <c r="AP254" s="61"/>
      <c r="AQ254" s="50"/>
      <c r="AR254" s="65"/>
      <c r="AS254" s="65"/>
      <c r="AT254" s="65"/>
      <c r="AU254" s="65"/>
      <c r="AV254" s="81"/>
      <c r="AW254" s="59">
        <v>5</v>
      </c>
      <c r="AX254" s="61">
        <f t="shared" si="56"/>
        <v>1.2699746755942376E-2</v>
      </c>
      <c r="AY254" s="61">
        <f>SUMPRODUCT(T238:T247,$BB$34:$BB$43)</f>
        <v>0.14194714990733784</v>
      </c>
      <c r="AZ254" s="68">
        <f>IF($AA$11,EXP((AX254/AL251)*(AU255-1)-LN(AU255-AL251)-AL250*(2*AY254/AL250-AX254/AL251)*LN((AU255+2.41421536*AL251)/(AU255-0.41421536*AL251))/(AL251*2.82842713)      ),1)</f>
        <v>0.6217716631101543</v>
      </c>
    </row>
    <row r="255" spans="16:52" x14ac:dyDescent="0.25">
      <c r="P255" s="78">
        <v>6</v>
      </c>
      <c r="Q255" s="60"/>
      <c r="R255" s="60"/>
      <c r="S255" s="60">
        <f>$Z$12*$BJ$39/AZ255</f>
        <v>0.63281164247360866</v>
      </c>
      <c r="T255" s="61">
        <f>S255/S260</f>
        <v>0.6329772698533026</v>
      </c>
      <c r="U255" s="62"/>
      <c r="V255" s="62"/>
      <c r="W255" s="60"/>
      <c r="X255" s="63"/>
      <c r="Y255" s="61"/>
      <c r="Z255" s="86">
        <f>SQRT($W$39*VLOOKUP(Z249,$P$34:$W$43,8))*(1-$Q$25)*T243*VLOOKUP(Z249,P238:T247,5)</f>
        <v>1.2248483303352847E-3</v>
      </c>
      <c r="AA255" s="60">
        <f>SQRT($W$39*VLOOKUP(AA249,$P$34:$W$43,8))*(1-$R$25)*T243*VLOOKUP(AA249,P238:T247,5)</f>
        <v>1.2027010477918298E-2</v>
      </c>
      <c r="AB255" s="60">
        <f>SQRT($W$39*VLOOKUP(AB249,$P$34:$W$43,8))*(1-$S$25)*T243*VLOOKUP(AB249,P238:T247,5)</f>
        <v>5.4990052526015056E-2</v>
      </c>
      <c r="AC255" s="60">
        <f>SQRT($W$39*VLOOKUP(AC249,$P$34:$W$43,8))*(1-$T$25)*T243*VLOOKUP(AC249,P238:T247,5)</f>
        <v>0.1566120171989947</v>
      </c>
      <c r="AD255" s="60">
        <f>SQRT($W$39*VLOOKUP(AD249,$P$34:$W$43,8))*(1-$U$25)*T243*VLOOKUP(AD249,P238:T247,5)</f>
        <v>0.2014263694059607</v>
      </c>
      <c r="AE255" s="60">
        <f>SQRT($W$39*VLOOKUP(AE249,$P$34:$W$43,8))*(1-$V$25)*T243*VLOOKUP(AE249,P238:T247,5)</f>
        <v>1.1067338293878548</v>
      </c>
      <c r="AF255" s="60">
        <f>SQRT($W$39*VLOOKUP(AF249,$P$34:$W$43,8))*(1-$W$25)*T243*VLOOKUP(AF249,P238:T247,5)</f>
        <v>2.9015115569427517E-4</v>
      </c>
      <c r="AG255" s="60">
        <f>SQRT($W$39*VLOOKUP(AG249,$P$34:$W$43,8))*(1-$X$25)*T243*VLOOKUP(AG249,P238:T247,5)</f>
        <v>3.8087430718223665E-3</v>
      </c>
      <c r="AH255" s="60">
        <f>SQRT($W$39*VLOOKUP(AH249,$P$34:$W$43,8))*(1-$Y$25)*T243*VLOOKUP(AH249,P238:T247,5)</f>
        <v>1.3952321849498631E-2</v>
      </c>
      <c r="AI255" s="87">
        <f>SQRT($W$39*VLOOKUP(AI249,$P$34:$W$43,8))*(1-$Z$25)*T243*VLOOKUP(AI249,P238:T247,5)</f>
        <v>7.5638243350093295E-3</v>
      </c>
      <c r="AJ255" s="89">
        <f>$X$39*T243</f>
        <v>5.6986177275951547E-5</v>
      </c>
      <c r="AK255" s="59" t="s">
        <v>572</v>
      </c>
      <c r="AL255" s="60">
        <f>-1*AL250*AL251+AL251^2+AL251^3</f>
        <v>-2.0439106498321771E-3</v>
      </c>
      <c r="AM255" s="61"/>
      <c r="AN255" s="66" t="s">
        <v>586</v>
      </c>
      <c r="AO255" s="61">
        <f>SQRT(1-AO254)/SQRT(AO254)*AL257/ABS(AL257)</f>
        <v>0.42152280029034839</v>
      </c>
      <c r="AP255" s="61"/>
      <c r="AQ255" s="50"/>
      <c r="AR255" s="65"/>
      <c r="AS255" s="65"/>
      <c r="AT255" s="65" t="s">
        <v>579</v>
      </c>
      <c r="AU255" s="61">
        <f>IF(AL259&gt;=0,AU250,AU252)</f>
        <v>1.8185529566081327E-2</v>
      </c>
      <c r="AV255" s="81"/>
      <c r="AW255" s="59">
        <v>6</v>
      </c>
      <c r="AX255" s="61">
        <f t="shared" si="56"/>
        <v>1.5798462423996604E-2</v>
      </c>
      <c r="AY255" s="61">
        <f>SUMPRODUCT(T238:T247,$BC$34:$BC$43)</f>
        <v>0.17728158538513628</v>
      </c>
      <c r="AZ255" s="68">
        <f>IF($AA$12,EXP((AX255/AL251)*(AU255-1)-LN(AU255-AL251)-AL250*(2*AY255/AL250-AX255/AL251)*LN((AU255+2.41421536*AL251)/(AU255-0.41421536*AL251))/(AL251*2.82842713)      ),1)</f>
        <v>0.13720776439514951</v>
      </c>
    </row>
    <row r="256" spans="16:52" x14ac:dyDescent="0.25">
      <c r="P256" s="78">
        <v>7</v>
      </c>
      <c r="Q256" s="60"/>
      <c r="R256" s="60"/>
      <c r="S256" s="60">
        <f>$Z$13*$BJ$40/AZ256</f>
        <v>9.373645144846298E-4</v>
      </c>
      <c r="T256" s="61">
        <f>S256/S260</f>
        <v>9.3760985325201619E-4</v>
      </c>
      <c r="U256" s="62"/>
      <c r="V256" s="62"/>
      <c r="W256" s="60"/>
      <c r="X256" s="63"/>
      <c r="Y256" s="61"/>
      <c r="Z256" s="86">
        <f>SQRT($W$40*VLOOKUP(Z249,$P$34:$W$43,8))*(1-$Q$26)*T244*VLOOKUP(Z249,P238:T247,5)</f>
        <v>3.216715351244661E-7</v>
      </c>
      <c r="AA256" s="60">
        <f>SQRT($W$40*VLOOKUP(AA249,$P$34:$W$43,8))*(1-$R$26)*T244*VLOOKUP(AA249,P238:T247,5)</f>
        <v>3.0446805074757856E-6</v>
      </c>
      <c r="AB256" s="60">
        <f>SQRT($W$40*VLOOKUP(AB249,$P$34:$W$43,8))*(1-$S$26)*T244*VLOOKUP(AB249,P238:T247,5)</f>
        <v>1.3687038599670302E-5</v>
      </c>
      <c r="AC256" s="60">
        <f>SQRT($W$40*VLOOKUP(AC249,$P$34:$W$43,8))*(1-$T$26)*T244*VLOOKUP(AC249,P238:T247,5)</f>
        <v>4.1204803656249568E-5</v>
      </c>
      <c r="AD256" s="60">
        <f>SQRT($W$40*VLOOKUP(AD249,$P$34:$W$43,8))*(1-$U$26)*T244*VLOOKUP(AD249,P238:T247,5)</f>
        <v>4.7830995471349064E-5</v>
      </c>
      <c r="AE256" s="60">
        <f>SQRT($W$40*VLOOKUP(AE249,$P$34:$W$43,8))*(1-$V$26)*T244*VLOOKUP(AE249,P238:T247,5)</f>
        <v>2.9015115569427523E-4</v>
      </c>
      <c r="AF256" s="60">
        <f>SQRT($W$40*VLOOKUP(AF249,$P$34:$W$43,8))*(1-$W$26)*T244*VLOOKUP(AF249,P238:T247,5)</f>
        <v>7.7613100866772746E-8</v>
      </c>
      <c r="AG256" s="60">
        <f>SQRT($W$40*VLOOKUP(AG249,$P$34:$W$43,8))*(1-$X$26)*T244*VLOOKUP(AG249,P238:T247,5)</f>
        <v>1.1685652801524581E-6</v>
      </c>
      <c r="AH256" s="60">
        <f>SQRT($W$40*VLOOKUP(AH249,$P$34:$W$43,8))*(1-$Y$26)*T244*VLOOKUP(AH249,P238:T247,5)</f>
        <v>3.246466571965752E-6</v>
      </c>
      <c r="AI256" s="87">
        <f>SQRT($W$40*VLOOKUP(AI249,$P$34:$W$43,8))*(1-$Z$26)*T244*VLOOKUP(AI249,P238:T247,5)</f>
        <v>1.831570231924598E-6</v>
      </c>
      <c r="AJ256" s="89">
        <f>$X$40*T244</f>
        <v>2.2549362366772233E-8</v>
      </c>
      <c r="AK256" s="82"/>
      <c r="AL256" s="65"/>
      <c r="AM256" s="61"/>
      <c r="AN256" s="66" t="s">
        <v>587</v>
      </c>
      <c r="AO256" s="61">
        <f>IF(ATAN(AO255)&lt;0,ATAN(AO255)+PI(),ATAN(AO255))</f>
        <v>0.3989217453360368</v>
      </c>
      <c r="AP256" s="61"/>
      <c r="AQ256" s="50"/>
      <c r="AR256" s="65"/>
      <c r="AS256" s="65"/>
      <c r="AT256" s="65"/>
      <c r="AU256" s="65"/>
      <c r="AV256" s="81"/>
      <c r="AW256" s="59">
        <v>7</v>
      </c>
      <c r="AX256" s="61">
        <f t="shared" si="56"/>
        <v>4.2203212895286406E-3</v>
      </c>
      <c r="AY256" s="61">
        <f>SUMPRODUCT(T238:T247,$BD$34:$BD$43)</f>
        <v>3.0911659390567912E-2</v>
      </c>
      <c r="AZ256" s="68">
        <f>IF($AA$13,EXP((AX256/AL251)*(AU255-1)-LN(AU255-AL251)-AL250*(2*AY256/AL250-AX256/AL251)*LN((AU255+2.41421536*AL251)/(AU255-0.41421536*AL251))/(AL251*2.82842713)      ),1)</f>
        <v>109.58651563265266</v>
      </c>
    </row>
    <row r="257" spans="16:52" x14ac:dyDescent="0.25">
      <c r="P257" s="78">
        <v>8</v>
      </c>
      <c r="Q257" s="60"/>
      <c r="R257" s="60"/>
      <c r="S257" s="60">
        <f>$Z$14*$BJ$41/AZ257</f>
        <v>6.4641155320234577E-3</v>
      </c>
      <c r="T257" s="61">
        <f>S257/S260</f>
        <v>6.4658074012081384E-3</v>
      </c>
      <c r="U257" s="62"/>
      <c r="V257" s="62"/>
      <c r="W257" s="60"/>
      <c r="X257" s="63"/>
      <c r="Y257" s="61"/>
      <c r="Z257" s="86">
        <f>SQRT($W$41*VLOOKUP(Z249,$P$34:$W$43,8))*(1-$Q$27)*T245*VLOOKUP(Z249,P238:T247,5)</f>
        <v>4.4633849225410699E-6</v>
      </c>
      <c r="AA257" s="60">
        <f>SQRT($W$41*VLOOKUP(AA249,$P$34:$W$43,8))*(1-$R$27)*T245*VLOOKUP(AA249,P238:T247,5)</f>
        <v>4.1240225182547581E-5</v>
      </c>
      <c r="AB257" s="60">
        <f>SQRT($W$41*VLOOKUP(AB249,$P$34:$W$43,8))*(1-$S$27)*T245*VLOOKUP(AB249,P238:T247,5)</f>
        <v>1.9401479670913039E-4</v>
      </c>
      <c r="AC257" s="60">
        <f>SQRT($W$41*VLOOKUP(AC249,$P$34:$W$43,8))*(1-$T$27)*T245*VLOOKUP(AC249,P238:T247,5)</f>
        <v>5.7467963711697618E-4</v>
      </c>
      <c r="AD257" s="60">
        <f>SQRT($W$41*VLOOKUP(AD249,$P$34:$W$43,8))*(1-$U$27)*T245*VLOOKUP(AD249,P238:T247,5)</f>
        <v>6.9493136349268764E-4</v>
      </c>
      <c r="AE257" s="60">
        <f>SQRT($W$41*VLOOKUP(AE249,$P$34:$W$43,8))*(1-$V$27)*T245*VLOOKUP(AE249,P238:T247,5)</f>
        <v>3.8087430718223665E-3</v>
      </c>
      <c r="AF257" s="60">
        <f>SQRT($W$41*VLOOKUP(AF249,$P$34:$W$43,8))*(1-$W$27)*T245*VLOOKUP(AF249,P238:T247,5)</f>
        <v>1.1685652801524581E-6</v>
      </c>
      <c r="AG257" s="60">
        <f>SQRT($W$41*VLOOKUP(AG249,$P$34:$W$43,8))*(1-$X$27)*T245*VLOOKUP(AG249,P238:T247,5)</f>
        <v>1.7010967556718381E-5</v>
      </c>
      <c r="AH257" s="60">
        <f>SQRT($W$41*VLOOKUP(AH249,$P$34:$W$43,8))*(1-$Y$27)*T245*VLOOKUP(AH249,P238:T247,5)</f>
        <v>5.2692055402092469E-5</v>
      </c>
      <c r="AI257" s="87">
        <f>SQRT($W$41*VLOOKUP(AI249,$P$34:$W$43,8))*(1-$Z$27)*T245*VLOOKUP(AI249,P238:T247,5)</f>
        <v>2.8017167996405188E-5</v>
      </c>
      <c r="AJ257" s="89">
        <f>$X$41*T245</f>
        <v>1.7248373568599432E-7</v>
      </c>
      <c r="AK257" s="59" t="s">
        <v>582</v>
      </c>
      <c r="AL257" s="61">
        <f>AL253*AL254/6-AL255/2-AL253^3/27</f>
        <v>1.5151228854943966E-2</v>
      </c>
      <c r="AM257" s="61"/>
      <c r="AN257" s="66" t="s">
        <v>573</v>
      </c>
      <c r="AO257" s="61">
        <f>2*SQRT(AL258)*COS(AO256/3)-AL253/3</f>
        <v>0.83269961903731538</v>
      </c>
      <c r="AP257" s="69">
        <f>AO257^3+AL253*AO257^2+AL254*AO257+AL255</f>
        <v>6.2450045135165055E-17</v>
      </c>
      <c r="AQ257" s="50"/>
      <c r="AR257" s="65"/>
      <c r="AS257" s="65"/>
      <c r="AT257" s="65"/>
      <c r="AU257" s="65"/>
      <c r="AV257" s="81"/>
      <c r="AW257" s="59">
        <v>8</v>
      </c>
      <c r="AX257" s="61">
        <f t="shared" si="56"/>
        <v>4.6812172555771754E-3</v>
      </c>
      <c r="AY257" s="61">
        <f>SUMPRODUCT(T238:T247,$BE$34:$BE$43)</f>
        <v>6.0317301846690735E-2</v>
      </c>
      <c r="AZ257" s="68">
        <f>IF($AA$14,EXP((AX257/AL251)*(AU255-1)-LN(AU255-AL251)-AL250*(2*AY257/AL250-AX257/AL251)*LN((AU255+2.41421536*AL251)/(AU255-0.41421536*AL251))/(AL251*2.82842713)      ),1)</f>
        <v>15.275958378122585</v>
      </c>
    </row>
    <row r="258" spans="16:52" x14ac:dyDescent="0.25">
      <c r="P258" s="78">
        <v>9</v>
      </c>
      <c r="Q258" s="60"/>
      <c r="R258" s="60"/>
      <c r="S258" s="60">
        <f>$Z$15*$BJ$42/AZ258</f>
        <v>1.902299063359943E-2</v>
      </c>
      <c r="T258" s="61">
        <f>S258/S260</f>
        <v>1.9027969568690243E-2</v>
      </c>
      <c r="U258" s="62"/>
      <c r="V258" s="62" t="s">
        <v>592</v>
      </c>
      <c r="W258" s="60"/>
      <c r="X258" s="63"/>
      <c r="Y258" s="61"/>
      <c r="Z258" s="86">
        <f>SQRT($W$42*VLOOKUP(Z249,$P$34:$W$43,8))*(1-$Q$28)*T246*VLOOKUP(Z249,P238:T247,5)</f>
        <v>1.5450656391877615E-5</v>
      </c>
      <c r="AA258" s="60">
        <f>SQRT($W$42*VLOOKUP(AA249,$P$34:$W$43,8))*(1-$R$28)*T246*VLOOKUP(AA249,P238:T247,5)</f>
        <v>1.4950282799248212E-4</v>
      </c>
      <c r="AB258" s="60">
        <f>SQRT($W$42*VLOOKUP(AB249,$P$34:$W$43,8))*(1-$S$28)*T246*VLOOKUP(AB249,P238:T247,5)</f>
        <v>6.934117377433561E-4</v>
      </c>
      <c r="AC258" s="60">
        <f>SQRT($W$42*VLOOKUP(AC249,$P$34:$W$43,8))*(1-$T$28)*T246*VLOOKUP(AC249,P238:T247,5)</f>
        <v>2.275505065343149E-3</v>
      </c>
      <c r="AD258" s="60">
        <f>SQRT($W$42*VLOOKUP(AD249,$P$34:$W$43,8))*(1-$U$28)*T246*VLOOKUP(AD249,P238:T247,5)</f>
        <v>2.5816098649264381E-3</v>
      </c>
      <c r="AE258" s="60">
        <f>SQRT($W$42*VLOOKUP(AE249,$P$34:$W$43,8))*(1-$V$28)*T246*VLOOKUP(AE249,P238:T247,5)</f>
        <v>1.3952321849498633E-2</v>
      </c>
      <c r="AF258" s="60">
        <f>SQRT($W$42*VLOOKUP(AF249,$P$34:$W$43,8))*(1-$W$28)*T246*VLOOKUP(AF249,P238:T247,5)</f>
        <v>3.2464665719657515E-6</v>
      </c>
      <c r="AG258" s="60">
        <f>SQRT($W$42*VLOOKUP(AG249,$P$34:$W$43,8))*(1-$X$28)*T246*VLOOKUP(AG249,P238:T247,5)</f>
        <v>5.2692055402092469E-5</v>
      </c>
      <c r="AH258" s="60">
        <f>SQRT($W$42*VLOOKUP(AH249,$P$34:$W$43,8))*(1-$Y$28)*T246*VLOOKUP(AH249,P238:T247,5)</f>
        <v>2.0034135413528599E-4</v>
      </c>
      <c r="AI258" s="87">
        <f>SQRT($W$42*VLOOKUP(AI249,$P$34:$W$43,8))*(1-$Z$28)*T246*VLOOKUP(AI249,P238:T247,5)</f>
        <v>1.0176657161589467E-4</v>
      </c>
      <c r="AJ258" s="89">
        <f>$X$42*T246</f>
        <v>5.1399992230268723E-7</v>
      </c>
      <c r="AK258" s="59" t="s">
        <v>558</v>
      </c>
      <c r="AL258" s="61">
        <f>AL253^2/9-AL254/3</f>
        <v>6.4660816772385818E-2</v>
      </c>
      <c r="AM258" s="61"/>
      <c r="AN258" s="66" t="s">
        <v>574</v>
      </c>
      <c r="AO258" s="61">
        <f>2*SQRT(AL258)*COS((AO256+2*PI())/3)-AL253/3</f>
        <v>1.8185529566081327E-2</v>
      </c>
      <c r="AP258" s="69">
        <f>AO258^3+AO258^2*AL253+AO258*AL254+AL255</f>
        <v>1.1709383462843448E-17</v>
      </c>
      <c r="AQ258" s="50"/>
      <c r="AR258" s="65"/>
      <c r="AS258" s="50"/>
      <c r="AT258" s="65"/>
      <c r="AU258" s="65"/>
      <c r="AV258" s="81"/>
      <c r="AW258" s="59">
        <v>9</v>
      </c>
      <c r="AX258" s="61">
        <f t="shared" si="56"/>
        <v>4.7402802327537697E-3</v>
      </c>
      <c r="AY258" s="61">
        <f>SUMPRODUCT(T238:T247,$BF$34:$BF$43)</f>
        <v>7.5771767757631961E-2</v>
      </c>
      <c r="AZ258" s="68">
        <f>IF($AA$15,EXP((AX258/AL251)*(AU255-1)-LN(AU255-AL251)-AL250*(2*AY258/AL250-AX258/AL251)*LN((AU255+2.41421536*AL251)/(AU255-0.41421536*AL251))/(AL251*2.82842713)      ),1)</f>
        <v>5.0989814743452504</v>
      </c>
    </row>
    <row r="259" spans="16:52" x14ac:dyDescent="0.25">
      <c r="P259" s="78">
        <v>10</v>
      </c>
      <c r="Q259" s="60"/>
      <c r="R259" s="60"/>
      <c r="S259" s="60">
        <f>$Z$16*$BJ$43/AZ259</f>
        <v>1.0256907277713867E-2</v>
      </c>
      <c r="T259" s="61">
        <f>S259/S260</f>
        <v>1.0259591843802967E-2</v>
      </c>
      <c r="U259" s="62"/>
      <c r="V259" s="96">
        <f>ABS(S248-S260)</f>
        <v>5.5511151231257827E-15</v>
      </c>
      <c r="W259" s="60"/>
      <c r="X259" s="63"/>
      <c r="Y259" s="61"/>
      <c r="Z259" s="86">
        <f>SQRT($W$43*VLOOKUP(Z249,$P$34:$W$43,8))*(1-$Q$29)*T247*VLOOKUP(Z249,P238:T247,5)</f>
        <v>8.3839142879098762E-6</v>
      </c>
      <c r="AA259" s="60">
        <f>SQRT($W$43*VLOOKUP(AA249,$P$34:$W$43,8))*(1-$R$29)*T247*VLOOKUP(AA249,P238:T247,5)</f>
        <v>8.2105867050570976E-5</v>
      </c>
      <c r="AB259" s="60">
        <f>SQRT($W$43*VLOOKUP(AB249,$P$34:$W$43,8))*(1-$S$29)*T247*VLOOKUP(AB249,P238:T247,5)</f>
        <v>3.8613188046208676E-4</v>
      </c>
      <c r="AC259" s="60">
        <f>SQRT($W$43*VLOOKUP(AC249,$P$34:$W$43,8))*(1-$T$29)*T247*VLOOKUP(AC249,P238:T247,5)</f>
        <v>1.0493068887658531E-3</v>
      </c>
      <c r="AD259" s="60">
        <f>SQRT($W$43*VLOOKUP(AD249,$P$34:$W$43,8))*(1-$U$29)*T247*VLOOKUP(AD249,P238:T247,5)</f>
        <v>1.3766215816029374E-3</v>
      </c>
      <c r="AE259" s="60">
        <f>SQRT($W$43*VLOOKUP(AE249,$P$34:$W$43,8))*(1-$V$29)*T247*VLOOKUP(AE249,P238:T247,5)</f>
        <v>7.5638243350093304E-3</v>
      </c>
      <c r="AF259" s="60">
        <f>SQRT($W$43*VLOOKUP(AF249,$P$34:$W$43,8))*(1-$W$29)*T247*VLOOKUP(AF249,P238:T247,5)</f>
        <v>1.8315702319245982E-6</v>
      </c>
      <c r="AG259" s="60">
        <f>SQRT($W$43*VLOOKUP(AG249,$P$34:$W$43,8))*(1-$X$29)*T247*VLOOKUP(AG249,P238:T247,5)</f>
        <v>2.8017167996405188E-5</v>
      </c>
      <c r="AH259" s="60">
        <f>SQRT($W$43*VLOOKUP(AH249,$P$34:$W$43,8))*(1-$Y$29)*T247*VLOOKUP(AH249,P238:T247,5)</f>
        <v>1.0176657161589467E-4</v>
      </c>
      <c r="AI259" s="87">
        <f>SQRT($W$43*VLOOKUP(AI249,$P$34:$W$43,8))*(1-$Z$29)*T247*VLOOKUP(AI249,P238:T247,5)</f>
        <v>5.1693945781456347E-5</v>
      </c>
      <c r="AJ259" s="89">
        <f>$X$43*T247</f>
        <v>3.7216535537872396E-7</v>
      </c>
      <c r="AK259" s="59" t="s">
        <v>72</v>
      </c>
      <c r="AL259" s="63">
        <f>AL257^2-AL258^3</f>
        <v>-4.0788511579749852E-5</v>
      </c>
      <c r="AM259" s="61"/>
      <c r="AN259" s="66" t="s">
        <v>575</v>
      </c>
      <c r="AO259" s="61">
        <f>2*SQRT(AL258)*COS((AO256+4*PI())/3)-AL253/3</f>
        <v>0.13497321362641609</v>
      </c>
      <c r="AP259" s="69">
        <f>AO259^3+AO259^2*AL253+AL254*AO259+AL255</f>
        <v>1.9081958235744878E-17</v>
      </c>
      <c r="AQ259" s="50"/>
      <c r="AR259" s="65"/>
      <c r="AS259" s="50"/>
      <c r="AT259" s="65"/>
      <c r="AU259" s="65"/>
      <c r="AV259" s="81"/>
      <c r="AW259" s="59">
        <v>10</v>
      </c>
      <c r="AX259" s="61">
        <f t="shared" si="56"/>
        <v>6.3655989068255427E-3</v>
      </c>
      <c r="AY259" s="61">
        <f>SUMPRODUCT(T238:T247,$BG$34:$BG$43)</f>
        <v>7.4733542486601717E-2</v>
      </c>
      <c r="AZ259" s="68">
        <f>IF($AA$16,EXP((AX259/AL251)*(AU255-1)-LN(AU255-AL251)-AL250*(2*AY259/AL250-AX259/AL251)*LN((AU255+2.41421536*AL251)/(AU255-0.41421536*AL251))/(AL251*2.82842713)      ),1)</f>
        <v>9.4990152233682661</v>
      </c>
    </row>
    <row r="260" spans="16:52" x14ac:dyDescent="0.25">
      <c r="P260" s="79"/>
      <c r="Q260" s="71"/>
      <c r="R260" s="71"/>
      <c r="S260" s="94">
        <f>SUM(S250:S259)</f>
        <v>0.99973833597574147</v>
      </c>
      <c r="T260" s="72">
        <f>SUM(T250:T259)</f>
        <v>1</v>
      </c>
      <c r="U260" s="73"/>
      <c r="V260" s="73"/>
      <c r="W260" s="73"/>
      <c r="X260" s="73"/>
      <c r="Y260" s="73"/>
      <c r="Z260" s="70"/>
      <c r="AA260" s="73"/>
      <c r="AB260" s="73"/>
      <c r="AC260" s="73"/>
      <c r="AD260" s="73"/>
      <c r="AE260" s="73"/>
      <c r="AF260" s="73"/>
      <c r="AG260" s="73"/>
      <c r="AH260" s="73"/>
      <c r="AI260" s="88">
        <f>SUM(Z250:AI259)</f>
        <v>2.2066893957680653</v>
      </c>
      <c r="AJ260" s="91">
        <f>SUM(AJ250:AJ259)</f>
        <v>8.0587242819723698E-5</v>
      </c>
      <c r="AK260" s="70"/>
      <c r="AL260" s="73"/>
      <c r="AM260" s="74"/>
      <c r="AN260" s="75"/>
      <c r="AO260" s="74"/>
      <c r="AP260" s="74"/>
      <c r="AQ260" s="76"/>
      <c r="AR260" s="73"/>
      <c r="AS260" s="76"/>
      <c r="AT260" s="73"/>
      <c r="AU260" s="73"/>
      <c r="AV260" s="80"/>
      <c r="AW260" s="70"/>
      <c r="AX260" s="73"/>
      <c r="AY260" s="73"/>
      <c r="AZ260" s="80"/>
    </row>
    <row r="261" spans="16:52" x14ac:dyDescent="0.25">
      <c r="P261" s="92">
        <f>P249+1</f>
        <v>19</v>
      </c>
      <c r="Q261" s="55"/>
      <c r="R261" s="55"/>
      <c r="S261" s="55"/>
      <c r="T261" s="55" t="s">
        <v>545</v>
      </c>
      <c r="U261" s="56"/>
      <c r="V261" s="56"/>
      <c r="W261" s="57"/>
      <c r="X261" s="57"/>
      <c r="Y261" s="57"/>
      <c r="Z261" s="54">
        <v>1</v>
      </c>
      <c r="AA261" s="55">
        <v>2</v>
      </c>
      <c r="AB261" s="55">
        <v>3</v>
      </c>
      <c r="AC261" s="55">
        <v>4</v>
      </c>
      <c r="AD261" s="55">
        <v>5</v>
      </c>
      <c r="AE261" s="55">
        <v>6</v>
      </c>
      <c r="AF261" s="55">
        <v>7</v>
      </c>
      <c r="AG261" s="55">
        <v>8</v>
      </c>
      <c r="AH261" s="55">
        <v>9</v>
      </c>
      <c r="AI261" s="58">
        <v>10</v>
      </c>
      <c r="AJ261" s="90"/>
      <c r="AK261" s="54"/>
      <c r="AL261" s="55"/>
      <c r="AM261" s="55"/>
      <c r="AN261" s="55"/>
      <c r="AO261" s="55"/>
      <c r="AP261" s="55"/>
      <c r="AQ261" s="55"/>
      <c r="AR261" s="55"/>
      <c r="AS261" s="55"/>
      <c r="AT261" s="55"/>
      <c r="AU261" s="55"/>
      <c r="AV261" s="58"/>
      <c r="AW261" s="54"/>
      <c r="AX261" s="55" t="s">
        <v>565</v>
      </c>
      <c r="AY261" s="55" t="s">
        <v>577</v>
      </c>
      <c r="AZ261" s="58" t="s">
        <v>578</v>
      </c>
    </row>
    <row r="262" spans="16:52" x14ac:dyDescent="0.25">
      <c r="P262" s="78">
        <v>1</v>
      </c>
      <c r="Q262" s="60"/>
      <c r="R262" s="60"/>
      <c r="S262" s="60">
        <f>$Z$7*$BJ$34/AZ262</f>
        <v>2.6288912284299073E-3</v>
      </c>
      <c r="T262" s="61">
        <f>S262/S272</f>
        <v>2.6295792947302623E-3</v>
      </c>
      <c r="U262" s="62"/>
      <c r="V262" s="62"/>
      <c r="W262" s="60"/>
      <c r="X262" s="63"/>
      <c r="Y262" s="61"/>
      <c r="Z262" s="86">
        <f>SQRT($W$34*VLOOKUP(Z261,$P$34:$W$43,8))*(1-$Q$20)*T250*VLOOKUP(Z261,P250:T259,5)</f>
        <v>1.4201437813717006E-6</v>
      </c>
      <c r="AA262" s="60">
        <f>SQRT($W$34*VLOOKUP(AA261,$P$34:$W$43,8))*(1-$R$20)*T250*VLOOKUP(AA261,P250:T259,5)</f>
        <v>1.3766728022995508E-5</v>
      </c>
      <c r="AB262" s="60">
        <f>SQRT($W$34*VLOOKUP(AB261,$P$34:$W$43,8))*(1-$S$20)*T250*VLOOKUP(AB261,P250:T259,5)</f>
        <v>6.3104291009576758E-5</v>
      </c>
      <c r="AC262" s="60">
        <f>SQRT($W$34*VLOOKUP(AC261,$P$34:$W$43,8))*(1-$T$20)*T250*VLOOKUP(AC261,P250:T259,5)</f>
        <v>1.8903568290604697E-4</v>
      </c>
      <c r="AD262" s="60">
        <f>SQRT($W$34*VLOOKUP(AD261,$P$34:$W$43,8))*(1-$U$20)*T250*VLOOKUP(AD261,P250:T259,5)</f>
        <v>2.2233005007915723E-4</v>
      </c>
      <c r="AE262" s="60">
        <f>SQRT($W$34*VLOOKUP(AE261,$P$34:$W$43,8))*(1-$V$20)*T250*VLOOKUP(AE261,P250:T259,5)</f>
        <v>1.2248483303353595E-3</v>
      </c>
      <c r="AF262" s="60">
        <f>SQRT($W$34*VLOOKUP(AF261,$P$34:$W$43,8))*(1-$W$20)*T250*VLOOKUP(AF261,P250:T259,5)</f>
        <v>3.216715351244886E-7</v>
      </c>
      <c r="AG262" s="60">
        <f>SQRT($W$34*VLOOKUP(AG261,$P$34:$W$43,8))*(1-$X$20)*T250*VLOOKUP(AG261,P250:T259,5)</f>
        <v>4.4633849225412232E-6</v>
      </c>
      <c r="AH262" s="60">
        <f>SQRT($W$34*VLOOKUP(AH261,$P$34:$W$43,8))*(1-$Y$20)*T250*VLOOKUP(AH261,P250:T259,5)</f>
        <v>1.5450656391877358E-5</v>
      </c>
      <c r="AI262" s="87">
        <f>SQRT($W$34*VLOOKUP(AI261,$P$34:$W$43,8))*(1-$Z$20)*T250*VLOOKUP(AI261,P250:T259,5)</f>
        <v>8.383914287910481E-6</v>
      </c>
      <c r="AJ262" s="89">
        <f>$X$34*T250</f>
        <v>7.0477561646531275E-8</v>
      </c>
      <c r="AK262" s="59" t="s">
        <v>69</v>
      </c>
      <c r="AL262" s="60">
        <f>$Q$44*AI272*100000/($T$3*$AE$9)^2</f>
        <v>0.15887301977250456</v>
      </c>
      <c r="AM262" s="65" t="s">
        <v>583</v>
      </c>
      <c r="AN262" s="66" t="s">
        <v>573</v>
      </c>
      <c r="AO262" s="61" t="e">
        <f>(AL269+SQRT(AL271))^(1/3)+(AL269-SQRT(AL271))^(1/3)-AL265/3</f>
        <v>#NUM!</v>
      </c>
      <c r="AP262" s="63" t="e">
        <f>AO262^3+AL265*AO262^2+AL266*AO262+AL267</f>
        <v>#NUM!</v>
      </c>
      <c r="AQ262" s="65" t="s">
        <v>573</v>
      </c>
      <c r="AR262" s="61">
        <f>IF(AL271&gt;=0,AO262,AO269)</f>
        <v>0.8326996190373126</v>
      </c>
      <c r="AS262" s="61">
        <f>IF(AR262&lt;AR263,AR263,AR262)</f>
        <v>0.8326996190373126</v>
      </c>
      <c r="AT262" s="61">
        <f>AS262</f>
        <v>0.8326996190373126</v>
      </c>
      <c r="AU262" s="67">
        <f>IF(AT262&lt;AT263,AT263,AT262)</f>
        <v>0.8326996190373126</v>
      </c>
      <c r="AV262" s="81"/>
      <c r="AW262" s="59">
        <v>1</v>
      </c>
      <c r="AX262" s="61">
        <f>AX250</f>
        <v>4.7032494163116601E-3</v>
      </c>
      <c r="AY262" s="61">
        <f>SUMPRODUCT(T250:T259,$AX$34:$AX$43)</f>
        <v>4.7725574619461759E-2</v>
      </c>
      <c r="AZ262" s="68">
        <f>IF($AA$7,EXP((AX262/AL263)*(AU267-1)-LN(AU267-AL263)-AL262*(2*AY262/AL262-AX262/AL263)*LN((AU267+2.41421536*AL263)/(AU267-0.41421536*AL263))/(AL263*2.82842713)      ),1)</f>
        <v>38.240115288524869</v>
      </c>
    </row>
    <row r="263" spans="16:52" x14ac:dyDescent="0.25">
      <c r="P263" s="78">
        <v>2</v>
      </c>
      <c r="Q263" s="60"/>
      <c r="R263" s="60"/>
      <c r="S263" s="60">
        <f>$Z$8*$BJ$35/AZ263</f>
        <v>1.4670668853759374E-2</v>
      </c>
      <c r="T263" s="61">
        <f>S263/S272</f>
        <v>1.4674508644745312E-2</v>
      </c>
      <c r="U263" s="62"/>
      <c r="V263" s="62"/>
      <c r="W263" s="60"/>
      <c r="X263" s="63"/>
      <c r="Y263" s="61"/>
      <c r="Z263" s="86">
        <f>SQRT($W$35*VLOOKUP(Z261,$P$34:$W$43,8))*(1-$Q$21)*T251*VLOOKUP(Z261,P250:T259,5)</f>
        <v>1.3766728022995509E-5</v>
      </c>
      <c r="AA263" s="60">
        <f>SQRT($W$35*VLOOKUP(AA261,$P$34:$W$43,8))*(1-$R$21)*T251*VLOOKUP(AA261,P250:T259,5)</f>
        <v>1.3276198833612752E-4</v>
      </c>
      <c r="AB263" s="60">
        <f>SQRT($W$35*VLOOKUP(AB261,$P$34:$W$43,8))*(1-$S$21)*T251*VLOOKUP(AB261,P250:T259,5)</f>
        <v>6.181227181700328E-4</v>
      </c>
      <c r="AC263" s="60">
        <f>SQRT($W$35*VLOOKUP(AC261,$P$34:$W$43,8))*(1-$T$21)*T251*VLOOKUP(AC261,P250:T259,5)</f>
        <v>1.6745488012045069E-3</v>
      </c>
      <c r="AD263" s="60">
        <f>SQRT($W$35*VLOOKUP(AD261,$P$34:$W$43,8))*(1-$U$21)*T251*VLOOKUP(AD261,P250:T259,5)</f>
        <v>2.2209136583201984E-3</v>
      </c>
      <c r="AE263" s="60">
        <f>SQRT($W$35*VLOOKUP(AE261,$P$34:$W$43,8))*(1-$V$21)*T251*VLOOKUP(AE261,P250:T259,5)</f>
        <v>1.2027010477919512E-2</v>
      </c>
      <c r="AF263" s="60">
        <f>SQRT($W$35*VLOOKUP(AF261,$P$34:$W$43,8))*(1-$W$21)*T251*VLOOKUP(AF261,P250:T259,5)</f>
        <v>3.0446805074761201E-6</v>
      </c>
      <c r="AG263" s="60">
        <f>SQRT($W$35*VLOOKUP(AG261,$P$34:$W$43,8))*(1-$X$21)*T251*VLOOKUP(AG261,P250:T259,5)</f>
        <v>4.1240225182550637E-5</v>
      </c>
      <c r="AH263" s="60">
        <f>SQRT($W$35*VLOOKUP(AH261,$P$34:$W$43,8))*(1-$Y$21)*T251*VLOOKUP(AH261,P250:T259,5)</f>
        <v>1.4950282799248559E-4</v>
      </c>
      <c r="AI263" s="87">
        <f>SQRT($W$35*VLOOKUP(AI261,$P$34:$W$43,8))*(1-$Z$21)*T251*VLOOKUP(AI261,P250:T259,5)</f>
        <v>8.2105867050580192E-5</v>
      </c>
      <c r="AJ263" s="89">
        <f>$X$35*T251</f>
        <v>5.9358527392400788E-7</v>
      </c>
      <c r="AK263" s="59" t="s">
        <v>65</v>
      </c>
      <c r="AL263" s="60">
        <f>AJ272*$Q$44*100000/($T$3*$AE$9)</f>
        <v>1.4141637770187123E-2</v>
      </c>
      <c r="AM263" s="61"/>
      <c r="AN263" s="66" t="s">
        <v>574</v>
      </c>
      <c r="AO263" s="66" t="e">
        <f>1/0</f>
        <v>#DIV/0!</v>
      </c>
      <c r="AP263" s="61"/>
      <c r="AQ263" s="65" t="s">
        <v>574</v>
      </c>
      <c r="AR263" s="66">
        <f>IF(AL271&gt;=0,0,AO270)</f>
        <v>1.8185529566081438E-2</v>
      </c>
      <c r="AS263" s="61">
        <f>IF(AR262&lt;AR263,AR262,AR263)</f>
        <v>1.8185529566081438E-2</v>
      </c>
      <c r="AT263" s="61">
        <f>IF(AS263&lt;AS264,AS264,AS263)</f>
        <v>0.13497321362641868</v>
      </c>
      <c r="AU263" s="67">
        <f>IF(AT262&lt;AT263,AT262,AT263)</f>
        <v>0.13497321362641868</v>
      </c>
      <c r="AV263" s="81"/>
      <c r="AW263" s="59">
        <v>2</v>
      </c>
      <c r="AX263" s="61">
        <f t="shared" ref="AX263:AX271" si="57">AX251</f>
        <v>7.0982772982749135E-3</v>
      </c>
      <c r="AY263" s="61">
        <f>SUMPRODUCT(T250:T259,$AY$34:$AY$43)</f>
        <v>8.3223982900197349E-2</v>
      </c>
      <c r="AZ263" s="68">
        <f>IF($AA$8,EXP((AX263/AL263)*(AU267-1)-LN(AU267-AL263)-AL262*(2*AY263/AL262-AX263/AL263)*LN((AU267+2.41421536*AL263)/(AU267-0.41421536*AL263))/(AL263*2.82842713)      ),1)</f>
        <v>6.5803436176417112</v>
      </c>
    </row>
    <row r="264" spans="16:52" x14ac:dyDescent="0.25">
      <c r="P264" s="78">
        <v>3</v>
      </c>
      <c r="Q264" s="60"/>
      <c r="R264" s="60"/>
      <c r="S264" s="60">
        <f>$Z$9*$BJ$36/AZ264</f>
        <v>4.9911005277787003E-2</v>
      </c>
      <c r="T264" s="61">
        <f>S264/S272</f>
        <v>4.9924068610486774E-2</v>
      </c>
      <c r="U264" s="62"/>
      <c r="V264" s="62"/>
      <c r="W264" s="60"/>
      <c r="X264" s="63"/>
      <c r="Y264" s="61"/>
      <c r="Z264" s="86">
        <f>SQRT($W$36*VLOOKUP(Z261,$P$34:$W$43,8))*(1-$Q$22)*T252*VLOOKUP(Z261,P250:T259,5)</f>
        <v>6.3104291009576758E-5</v>
      </c>
      <c r="AA264" s="60">
        <f>SQRT($W$36*VLOOKUP(AA261,$P$34:$W$43,8))*(1-$R$22)*T252*VLOOKUP(AA261,P250:T259,5)</f>
        <v>6.181227181700328E-4</v>
      </c>
      <c r="AB264" s="60">
        <f>SQRT($W$36*VLOOKUP(AB261,$P$34:$W$43,8))*(1-$S$22)*T252*VLOOKUP(AB261,P250:T259,5)</f>
        <v>2.8842416042200243E-3</v>
      </c>
      <c r="AC264" s="60">
        <f>SQRT($W$36*VLOOKUP(AC261,$P$34:$W$43,8))*(1-$T$22)*T252*VLOOKUP(AC261,P250:T259,5)</f>
        <v>8.605434056701191E-3</v>
      </c>
      <c r="AD264" s="60">
        <f>SQRT($W$36*VLOOKUP(AD261,$P$34:$W$43,8))*(1-$U$22)*T252*VLOOKUP(AD261,P250:T259,5)</f>
        <v>1.0362985843596843E-2</v>
      </c>
      <c r="AE264" s="60">
        <f>SQRT($W$36*VLOOKUP(AE261,$P$34:$W$43,8))*(1-$V$22)*T252*VLOOKUP(AE261,P250:T259,5)</f>
        <v>5.49900525260145E-2</v>
      </c>
      <c r="AF264" s="60">
        <f>SQRT($W$36*VLOOKUP(AF261,$P$34:$W$43,8))*(1-$W$22)*T252*VLOOKUP(AF261,P250:T259,5)</f>
        <v>1.3687038599670285E-5</v>
      </c>
      <c r="AG264" s="60">
        <f>SQRT($W$36*VLOOKUP(AG261,$P$34:$W$43,8))*(1-$X$22)*T252*VLOOKUP(AG261,P250:T259,5)</f>
        <v>1.9401479670912318E-4</v>
      </c>
      <c r="AH264" s="60">
        <f>SQRT($W$36*VLOOKUP(AH261,$P$34:$W$43,8))*(1-$Y$22)*T252*VLOOKUP(AH261,P250:T259,5)</f>
        <v>6.9341173774329517E-4</v>
      </c>
      <c r="AI264" s="87">
        <f>SQRT($W$36*VLOOKUP(AI261,$P$34:$W$43,8))*(1-$Z$22)*T252*VLOOKUP(AI261,P250:T259,5)</f>
        <v>3.861318804620872E-4</v>
      </c>
      <c r="AJ264" s="89">
        <f>$X$36*T252</f>
        <v>2.8129396222581334E-6</v>
      </c>
      <c r="AK264" s="82"/>
      <c r="AL264" s="65"/>
      <c r="AM264" s="61"/>
      <c r="AN264" s="66" t="s">
        <v>575</v>
      </c>
      <c r="AO264" s="66" t="e">
        <f>1/0</f>
        <v>#DIV/0!</v>
      </c>
      <c r="AP264" s="61"/>
      <c r="AQ264" s="65" t="s">
        <v>575</v>
      </c>
      <c r="AR264" s="66">
        <f>IF(AL271&gt;=0,0,AO271)</f>
        <v>0.13497321362641868</v>
      </c>
      <c r="AS264" s="61">
        <f>AR264</f>
        <v>0.13497321362641868</v>
      </c>
      <c r="AT264" s="61">
        <f>IF(AS263&lt;AS264,AS263,AS264)</f>
        <v>1.8185529566081438E-2</v>
      </c>
      <c r="AU264" s="67">
        <f>AT264</f>
        <v>1.8185529566081438E-2</v>
      </c>
      <c r="AV264" s="81"/>
      <c r="AW264" s="59">
        <v>3</v>
      </c>
      <c r="AX264" s="61">
        <f t="shared" si="57"/>
        <v>9.8874397632026413E-3</v>
      </c>
      <c r="AY264" s="61">
        <f>SUMPRODUCT(T250:T259,$AZ$34:$AZ$43)</f>
        <v>0.11365455264392643</v>
      </c>
      <c r="AZ264" s="68">
        <f>IF($AA$9,EXP((AX264/AL263)*(AU267-1)-LN(AU267-AL263)-AL262*(2*AY264/AL262-AX264/AL263)*LN((AU267+2.41421536*AL263)/(AU267-0.41421536*AL263))/(AL263*2.82842713)      ),1)</f>
        <v>1.8650458955061888</v>
      </c>
    </row>
    <row r="265" spans="16:52" x14ac:dyDescent="0.25">
      <c r="P265" s="78">
        <v>4</v>
      </c>
      <c r="Q265" s="60"/>
      <c r="R265" s="60"/>
      <c r="S265" s="60">
        <f>$Z$10*$BJ$37/AZ265</f>
        <v>0.11781627601473366</v>
      </c>
      <c r="T265" s="61">
        <f>S265/S272</f>
        <v>0.11784711236440168</v>
      </c>
      <c r="U265" s="62"/>
      <c r="V265" s="62"/>
      <c r="W265" s="60"/>
      <c r="X265" s="63"/>
      <c r="Y265" s="61"/>
      <c r="Z265" s="86">
        <f>SQRT($W$37*VLOOKUP(Z261,$P$34:$W$43,8))*(1-$Q$23)*T253*VLOOKUP(Z261,P250:T259,5)</f>
        <v>1.8903568290604697E-4</v>
      </c>
      <c r="AA265" s="60">
        <f>SQRT($W$37*VLOOKUP(AA261,$P$34:$W$43,8))*(1-$R$23)*T253*VLOOKUP(AA261,P250:T259,5)</f>
        <v>1.6745488012045069E-3</v>
      </c>
      <c r="AB265" s="60">
        <f>SQRT($W$37*VLOOKUP(AB261,$P$34:$W$43,8))*(1-$S$23)*T253*VLOOKUP(AB261,P250:T259,5)</f>
        <v>8.605434056701191E-3</v>
      </c>
      <c r="AC265" s="60">
        <f>SQRT($W$37*VLOOKUP(AC261,$P$34:$W$43,8))*(1-$T$23)*T253*VLOOKUP(AC261,P250:T259,5)</f>
        <v>2.5845504163378944E-2</v>
      </c>
      <c r="AD265" s="60">
        <f>SQRT($W$37*VLOOKUP(AD261,$P$34:$W$43,8))*(1-$U$23)*T253*VLOOKUP(AD261,P250:T259,5)</f>
        <v>3.079363228996539E-2</v>
      </c>
      <c r="AE265" s="60">
        <f>SQRT($W$37*VLOOKUP(AE261,$P$34:$W$43,8))*(1-$V$23)*T253*VLOOKUP(AE261,P250:T259,5)</f>
        <v>0.15661201719897433</v>
      </c>
      <c r="AF265" s="60">
        <f>SQRT($W$37*VLOOKUP(AF261,$P$34:$W$43,8))*(1-$W$23)*T253*VLOOKUP(AF261,P250:T259,5)</f>
        <v>4.1204803656244567E-5</v>
      </c>
      <c r="AG265" s="60">
        <f>SQRT($W$37*VLOOKUP(AG261,$P$34:$W$43,8))*(1-$X$23)*T253*VLOOKUP(AG261,P250:T259,5)</f>
        <v>5.7467963711688597E-4</v>
      </c>
      <c r="AH265" s="60">
        <f>SQRT($W$37*VLOOKUP(AH261,$P$34:$W$43,8))*(1-$Y$23)*T253*VLOOKUP(AH261,P250:T259,5)</f>
        <v>2.2755050653426763E-3</v>
      </c>
      <c r="AI265" s="87">
        <f>SQRT($W$37*VLOOKUP(AI261,$P$34:$W$43,8))*(1-$Z$23)*T253*VLOOKUP(AI261,P250:T259,5)</f>
        <v>1.0493068887657282E-3</v>
      </c>
      <c r="AJ265" s="89">
        <f>$X$37*T253</f>
        <v>8.5305785967872197E-6</v>
      </c>
      <c r="AK265" s="59" t="s">
        <v>570</v>
      </c>
      <c r="AL265" s="60">
        <f>AL263-1</f>
        <v>-0.98585836222981282</v>
      </c>
      <c r="AM265" s="61"/>
      <c r="AN265" s="66"/>
      <c r="AO265" s="61"/>
      <c r="AP265" s="61"/>
      <c r="AQ265" s="50"/>
      <c r="AR265" s="65"/>
      <c r="AS265" s="65"/>
      <c r="AT265" s="65"/>
      <c r="AU265" s="65"/>
      <c r="AV265" s="81"/>
      <c r="AW265" s="59">
        <v>4</v>
      </c>
      <c r="AX265" s="61">
        <f t="shared" si="57"/>
        <v>1.2702609722620996E-2</v>
      </c>
      <c r="AY265" s="61">
        <f>SUMPRODUCT(T250:T259,$BA$34:$BA$43)</f>
        <v>0.13908438853517549</v>
      </c>
      <c r="AZ265" s="68">
        <f>IF($AA$10,EXP((AX265/AL263)*(AU267-1)-LN(AU267-AL263)-AL262*(2*AY265/AL262-AX265/AL263)*LN((AU267+2.41421536*AL263)/(AU267-0.41421536*AL263))/(AL263*2.82842713)      ),1)</f>
        <v>0.76545492768236845</v>
      </c>
    </row>
    <row r="266" spans="16:52" x14ac:dyDescent="0.25">
      <c r="P266" s="78">
        <v>5</v>
      </c>
      <c r="Q266" s="60"/>
      <c r="R266" s="60"/>
      <c r="S266" s="60">
        <f>$Z$11*$BJ$38/AZ266</f>
        <v>0.14521847416959777</v>
      </c>
      <c r="T266" s="61">
        <f>S266/S272</f>
        <v>0.14525648256537485</v>
      </c>
      <c r="U266" s="62"/>
      <c r="V266" s="62"/>
      <c r="W266" s="60"/>
      <c r="X266" s="63"/>
      <c r="Y266" s="61"/>
      <c r="Z266" s="86">
        <f>SQRT($W$38*VLOOKUP(Z261,$P$34:$W$43,8))*(1-$Q$24)*T254*VLOOKUP(Z261,P250:T259,5)</f>
        <v>2.2233005007915723E-4</v>
      </c>
      <c r="AA266" s="60">
        <f>SQRT($W$38*VLOOKUP(AA261,$P$34:$W$43,8))*(1-$R$24)*T254*VLOOKUP(AA261,P250:T259,5)</f>
        <v>2.2209136583201984E-3</v>
      </c>
      <c r="AB266" s="60">
        <f>SQRT($W$38*VLOOKUP(AB261,$P$34:$W$43,8))*(1-$S$24)*T254*VLOOKUP(AB261,P250:T259,5)</f>
        <v>1.0362985843596843E-2</v>
      </c>
      <c r="AC266" s="60">
        <f>SQRT($W$38*VLOOKUP(AC261,$P$34:$W$43,8))*(1-$T$24)*T254*VLOOKUP(AC261,P250:T259,5)</f>
        <v>3.079363228996539E-2</v>
      </c>
      <c r="AD266" s="60">
        <f>SQRT($W$38*VLOOKUP(AD261,$P$34:$W$43,8))*(1-$U$24)*T254*VLOOKUP(AD261,P250:T259,5)</f>
        <v>3.6659747099719538E-2</v>
      </c>
      <c r="AE266" s="60">
        <f>SQRT($W$38*VLOOKUP(AE261,$P$34:$W$43,8))*(1-$V$24)*T254*VLOOKUP(AE261,P250:T259,5)</f>
        <v>0.20142636940596084</v>
      </c>
      <c r="AF266" s="60">
        <f>SQRT($W$38*VLOOKUP(AF261,$P$34:$W$43,8))*(1-$W$24)*T254*VLOOKUP(AF261,P250:T259,5)</f>
        <v>4.7830995471349525E-5</v>
      </c>
      <c r="AG266" s="60">
        <f>SQRT($W$38*VLOOKUP(AG261,$P$34:$W$43,8))*(1-$X$24)*T254*VLOOKUP(AG261,P250:T259,5)</f>
        <v>6.9493136349266943E-4</v>
      </c>
      <c r="AH266" s="60">
        <f>SQRT($W$38*VLOOKUP(AH261,$P$34:$W$43,8))*(1-$Y$24)*T254*VLOOKUP(AH261,P250:T259,5)</f>
        <v>2.581609864926239E-3</v>
      </c>
      <c r="AI266" s="87">
        <f>SQRT($W$38*VLOOKUP(AI261,$P$34:$W$43,8))*(1-$Z$24)*T254*VLOOKUP(AI261,P250:T259,5)</f>
        <v>1.3766215816029541E-3</v>
      </c>
      <c r="AJ266" s="89">
        <f>$X$38*T254</f>
        <v>1.0512286113419979E-5</v>
      </c>
      <c r="AK266" s="59" t="s">
        <v>571</v>
      </c>
      <c r="AL266" s="60">
        <f>AL262-3*AL263*AL263-2*AL263</f>
        <v>0.12998978647566078</v>
      </c>
      <c r="AM266" s="61" t="s">
        <v>584</v>
      </c>
      <c r="AN266" s="66" t="s">
        <v>585</v>
      </c>
      <c r="AO266" s="61">
        <f>AL269^2/AL270^3</f>
        <v>0.84912603661080233</v>
      </c>
      <c r="AP266" s="61"/>
      <c r="AQ266" s="50"/>
      <c r="AR266" s="65"/>
      <c r="AS266" s="65"/>
      <c r="AT266" s="65"/>
      <c r="AU266" s="65"/>
      <c r="AV266" s="81"/>
      <c r="AW266" s="59">
        <v>5</v>
      </c>
      <c r="AX266" s="61">
        <f t="shared" si="57"/>
        <v>1.2699746755942376E-2</v>
      </c>
      <c r="AY266" s="61">
        <f>SUMPRODUCT(T250:T259,$BB$34:$BB$43)</f>
        <v>0.1419471499073387</v>
      </c>
      <c r="AZ266" s="68">
        <f>IF($AA$11,EXP((AX266/AL263)*(AU267-1)-LN(AU267-AL263)-AL262*(2*AY266/AL262-AX266/AL263)*LN((AU267+2.41421536*AL263)/(AU267-0.41421536*AL263))/(AL263*2.82842713)      ),1)</f>
        <v>0.62177166311015597</v>
      </c>
    </row>
    <row r="267" spans="16:52" x14ac:dyDescent="0.25">
      <c r="P267" s="78">
        <v>6</v>
      </c>
      <c r="Q267" s="60"/>
      <c r="R267" s="60"/>
      <c r="S267" s="60">
        <f>$Z$12*$BJ$39/AZ267</f>
        <v>0.63281164247361643</v>
      </c>
      <c r="T267" s="61">
        <f>S267/S272</f>
        <v>0.63297726985330771</v>
      </c>
      <c r="U267" s="62"/>
      <c r="V267" s="62"/>
      <c r="W267" s="60"/>
      <c r="X267" s="63"/>
      <c r="Y267" s="61"/>
      <c r="Z267" s="86">
        <f>SQRT($W$39*VLOOKUP(Z261,$P$34:$W$43,8))*(1-$Q$25)*T255*VLOOKUP(Z261,P250:T259,5)</f>
        <v>1.2248483303353593E-3</v>
      </c>
      <c r="AA267" s="60">
        <f>SQRT($W$39*VLOOKUP(AA261,$P$34:$W$43,8))*(1-$R$25)*T255*VLOOKUP(AA261,P250:T259,5)</f>
        <v>1.2027010477919512E-2</v>
      </c>
      <c r="AB267" s="60">
        <f>SQRT($W$39*VLOOKUP(AB261,$P$34:$W$43,8))*(1-$S$25)*T255*VLOOKUP(AB261,P250:T259,5)</f>
        <v>5.4990052526014493E-2</v>
      </c>
      <c r="AC267" s="60">
        <f>SQRT($W$39*VLOOKUP(AC261,$P$34:$W$43,8))*(1-$T$25)*T255*VLOOKUP(AC261,P250:T259,5)</f>
        <v>0.15661201719897433</v>
      </c>
      <c r="AD267" s="60">
        <f>SQRT($W$39*VLOOKUP(AD261,$P$34:$W$43,8))*(1-$U$25)*T255*VLOOKUP(AD261,P250:T259,5)</f>
        <v>0.20142636940596087</v>
      </c>
      <c r="AE267" s="60">
        <f>SQRT($W$39*VLOOKUP(AE261,$P$34:$W$43,8))*(1-$V$25)*T255*VLOOKUP(AE261,P250:T259,5)</f>
        <v>1.1067338293879558</v>
      </c>
      <c r="AF267" s="60">
        <f>SQRT($W$39*VLOOKUP(AF261,$P$34:$W$43,8))*(1-$W$25)*T255*VLOOKUP(AF261,P250:T259,5)</f>
        <v>2.9015115569430429E-4</v>
      </c>
      <c r="AG267" s="60">
        <f>SQRT($W$39*VLOOKUP(AG261,$P$34:$W$43,8))*(1-$X$25)*T255*VLOOKUP(AG261,P250:T259,5)</f>
        <v>3.8087430718226115E-3</v>
      </c>
      <c r="AH267" s="60">
        <f>SQRT($W$39*VLOOKUP(AH261,$P$34:$W$43,8))*(1-$Y$25)*T255*VLOOKUP(AH261,P250:T259,5)</f>
        <v>1.395232184949882E-2</v>
      </c>
      <c r="AI267" s="87">
        <f>SQRT($W$39*VLOOKUP(AI261,$P$34:$W$43,8))*(1-$Z$25)*T255*VLOOKUP(AI261,P250:T259,5)</f>
        <v>7.563824335010105E-3</v>
      </c>
      <c r="AJ267" s="89">
        <f>$X$39*T255</f>
        <v>5.6986177275954143E-5</v>
      </c>
      <c r="AK267" s="59" t="s">
        <v>572</v>
      </c>
      <c r="AL267" s="60">
        <f>-1*AL262*AL263+AL263^2+AL263^3</f>
        <v>-2.0439106498322175E-3</v>
      </c>
      <c r="AM267" s="61"/>
      <c r="AN267" s="66" t="s">
        <v>586</v>
      </c>
      <c r="AO267" s="61">
        <f>SQRT(1-AO266)/SQRT(AO266)*AL269/ABS(AL269)</f>
        <v>0.42152280029036232</v>
      </c>
      <c r="AP267" s="61"/>
      <c r="AQ267" s="50"/>
      <c r="AR267" s="65"/>
      <c r="AS267" s="65"/>
      <c r="AT267" s="65" t="s">
        <v>579</v>
      </c>
      <c r="AU267" s="61">
        <f>IF(AL271&gt;=0,AU262,AU264)</f>
        <v>1.8185529566081438E-2</v>
      </c>
      <c r="AV267" s="81"/>
      <c r="AW267" s="59">
        <v>6</v>
      </c>
      <c r="AX267" s="61">
        <f t="shared" si="57"/>
        <v>1.5798462423996604E-2</v>
      </c>
      <c r="AY267" s="61">
        <f>SUMPRODUCT(T250:T259,$BC$34:$BC$43)</f>
        <v>0.17728158538513761</v>
      </c>
      <c r="AZ267" s="68">
        <f>IF($AA$12,EXP((AX267/AL263)*(AU267-1)-LN(AU267-AL263)-AL262*(2*AY267/AL262-AX267/AL263)*LN((AU267+2.41421536*AL263)/(AU267-0.41421536*AL263))/(AL263*2.82842713)      ),1)</f>
        <v>0.13720776439514781</v>
      </c>
    </row>
    <row r="268" spans="16:52" x14ac:dyDescent="0.25">
      <c r="P268" s="78">
        <v>7</v>
      </c>
      <c r="Q268" s="60"/>
      <c r="R268" s="60"/>
      <c r="S268" s="60">
        <f>$Z$13*$BJ$40/AZ268</f>
        <v>9.3736451448463739E-4</v>
      </c>
      <c r="T268" s="61">
        <f>S268/S272</f>
        <v>9.3760985325201977E-4</v>
      </c>
      <c r="U268" s="62"/>
      <c r="V268" s="62"/>
      <c r="W268" s="60"/>
      <c r="X268" s="63"/>
      <c r="Y268" s="61"/>
      <c r="Z268" s="86">
        <f>SQRT($W$40*VLOOKUP(Z261,$P$34:$W$43,8))*(1-$Q$26)*T256*VLOOKUP(Z261,P250:T259,5)</f>
        <v>3.216715351244886E-7</v>
      </c>
      <c r="AA268" s="60">
        <f>SQRT($W$40*VLOOKUP(AA261,$P$34:$W$43,8))*(1-$R$26)*T256*VLOOKUP(AA261,P250:T259,5)</f>
        <v>3.0446805074761201E-6</v>
      </c>
      <c r="AB268" s="60">
        <f>SQRT($W$40*VLOOKUP(AB261,$P$34:$W$43,8))*(1-$S$26)*T256*VLOOKUP(AB261,P250:T259,5)</f>
        <v>1.3687038599670285E-5</v>
      </c>
      <c r="AC268" s="60">
        <f>SQRT($W$40*VLOOKUP(AC261,$P$34:$W$43,8))*(1-$T$26)*T256*VLOOKUP(AC261,P250:T259,5)</f>
        <v>4.1204803656244567E-5</v>
      </c>
      <c r="AD268" s="60">
        <f>SQRT($W$40*VLOOKUP(AD261,$P$34:$W$43,8))*(1-$U$26)*T256*VLOOKUP(AD261,P250:T259,5)</f>
        <v>4.7830995471349518E-5</v>
      </c>
      <c r="AE268" s="60">
        <f>SQRT($W$40*VLOOKUP(AE261,$P$34:$W$43,8))*(1-$V$26)*T256*VLOOKUP(AE261,P250:T259,5)</f>
        <v>2.9015115569430429E-4</v>
      </c>
      <c r="AF268" s="60">
        <f>SQRT($W$40*VLOOKUP(AF261,$P$34:$W$43,8))*(1-$W$26)*T256*VLOOKUP(AF261,P250:T259,5)</f>
        <v>7.761310086678119E-8</v>
      </c>
      <c r="AG268" s="60">
        <f>SQRT($W$40*VLOOKUP(AG261,$P$34:$W$43,8))*(1-$X$26)*T256*VLOOKUP(AG261,P250:T259,5)</f>
        <v>1.1685652801525436E-6</v>
      </c>
      <c r="AH268" s="60">
        <f>SQRT($W$40*VLOOKUP(AH261,$P$34:$W$43,8))*(1-$Y$26)*T256*VLOOKUP(AH261,P250:T259,5)</f>
        <v>3.2464665719658248E-6</v>
      </c>
      <c r="AI268" s="87">
        <f>SQRT($W$40*VLOOKUP(AI261,$P$34:$W$43,8))*(1-$Z$26)*T256*VLOOKUP(AI261,P250:T259,5)</f>
        <v>1.8315702319248019E-6</v>
      </c>
      <c r="AJ268" s="89">
        <f>$X$40*T256</f>
        <v>2.254936236677346E-8</v>
      </c>
      <c r="AK268" s="82"/>
      <c r="AL268" s="65"/>
      <c r="AM268" s="61"/>
      <c r="AN268" s="66" t="s">
        <v>587</v>
      </c>
      <c r="AO268" s="61">
        <f>IF(ATAN(AO267)&lt;0,ATAN(AO267)+PI(),ATAN(AO267))</f>
        <v>0.39892174533604863</v>
      </c>
      <c r="AP268" s="61"/>
      <c r="AQ268" s="50"/>
      <c r="AR268" s="65"/>
      <c r="AS268" s="65"/>
      <c r="AT268" s="65"/>
      <c r="AU268" s="65"/>
      <c r="AV268" s="81"/>
      <c r="AW268" s="59">
        <v>7</v>
      </c>
      <c r="AX268" s="61">
        <f t="shared" si="57"/>
        <v>4.2203212895286406E-3</v>
      </c>
      <c r="AY268" s="61">
        <f>SUMPRODUCT(T250:T259,$BD$34:$BD$43)</f>
        <v>3.0911659390568173E-2</v>
      </c>
      <c r="AZ268" s="68">
        <f>IF($AA$13,EXP((AX268/AL263)*(AU267-1)-LN(AU267-AL263)-AL262*(2*AY268/AL262-AX268/AL263)*LN((AU267+2.41421536*AL263)/(AU267-0.41421536*AL263))/(AL263*2.82842713)      ),1)</f>
        <v>109.58651563265178</v>
      </c>
    </row>
    <row r="269" spans="16:52" x14ac:dyDescent="0.25">
      <c r="P269" s="78">
        <v>8</v>
      </c>
      <c r="Q269" s="60"/>
      <c r="R269" s="60"/>
      <c r="S269" s="60">
        <f>$Z$14*$BJ$41/AZ269</f>
        <v>6.4641155320234811E-3</v>
      </c>
      <c r="T269" s="61">
        <f>S269/S272</f>
        <v>6.4658074012081349E-3</v>
      </c>
      <c r="U269" s="62"/>
      <c r="V269" s="62"/>
      <c r="W269" s="60"/>
      <c r="X269" s="63"/>
      <c r="Y269" s="61"/>
      <c r="Z269" s="86">
        <f>SQRT($W$41*VLOOKUP(Z261,$P$34:$W$43,8))*(1-$Q$27)*T257*VLOOKUP(Z261,P250:T259,5)</f>
        <v>4.4633849225412232E-6</v>
      </c>
      <c r="AA269" s="60">
        <f>SQRT($W$41*VLOOKUP(AA261,$P$34:$W$43,8))*(1-$R$27)*T257*VLOOKUP(AA261,P250:T259,5)</f>
        <v>4.1240225182550637E-5</v>
      </c>
      <c r="AB269" s="60">
        <f>SQRT($W$41*VLOOKUP(AB261,$P$34:$W$43,8))*(1-$S$27)*T257*VLOOKUP(AB261,P250:T259,5)</f>
        <v>1.9401479670912321E-4</v>
      </c>
      <c r="AC269" s="60">
        <f>SQRT($W$41*VLOOKUP(AC261,$P$34:$W$43,8))*(1-$T$27)*T257*VLOOKUP(AC261,P250:T259,5)</f>
        <v>5.7467963711688597E-4</v>
      </c>
      <c r="AD269" s="60">
        <f>SQRT($W$41*VLOOKUP(AD261,$P$34:$W$43,8))*(1-$U$27)*T257*VLOOKUP(AD261,P250:T259,5)</f>
        <v>6.9493136349266943E-4</v>
      </c>
      <c r="AE269" s="60">
        <f>SQRT($W$41*VLOOKUP(AE261,$P$34:$W$43,8))*(1-$V$27)*T257*VLOOKUP(AE261,P250:T259,5)</f>
        <v>3.8087430718226115E-3</v>
      </c>
      <c r="AF269" s="60">
        <f>SQRT($W$41*VLOOKUP(AF261,$P$34:$W$43,8))*(1-$W$27)*T257*VLOOKUP(AF261,P250:T259,5)</f>
        <v>1.1685652801525436E-6</v>
      </c>
      <c r="AG269" s="60">
        <f>SQRT($W$41*VLOOKUP(AG261,$P$34:$W$43,8))*(1-$X$27)*T257*VLOOKUP(AG261,P250:T259,5)</f>
        <v>1.7010967556719022E-5</v>
      </c>
      <c r="AH269" s="60">
        <f>SQRT($W$41*VLOOKUP(AH261,$P$34:$W$43,8))*(1-$Y$27)*T257*VLOOKUP(AH261,P250:T259,5)</f>
        <v>5.2692055402091771E-5</v>
      </c>
      <c r="AI269" s="87">
        <f>SQRT($W$41*VLOOKUP(AI261,$P$34:$W$43,8))*(1-$Z$27)*T257*VLOOKUP(AI261,P250:T259,5)</f>
        <v>2.8017167996407306E-5</v>
      </c>
      <c r="AJ269" s="89">
        <f>$X$41*T257</f>
        <v>1.7248373568599757E-7</v>
      </c>
      <c r="AK269" s="59" t="s">
        <v>582</v>
      </c>
      <c r="AL269" s="61">
        <f>AL265*AL266/6-AL267/2-AL265^3/27</f>
        <v>1.515122885494366E-2</v>
      </c>
      <c r="AM269" s="61"/>
      <c r="AN269" s="66" t="s">
        <v>573</v>
      </c>
      <c r="AO269" s="61">
        <f>2*SQRT(AL270)*COS(AO268/3)-AL265/3</f>
        <v>0.8326996190373126</v>
      </c>
      <c r="AP269" s="69">
        <f>AO269^3+AL265*AO269^2+AL266*AO269+AL267</f>
        <v>8.2399365108898337E-18</v>
      </c>
      <c r="AQ269" s="50"/>
      <c r="AR269" s="65"/>
      <c r="AS269" s="65"/>
      <c r="AT269" s="65"/>
      <c r="AU269" s="65"/>
      <c r="AV269" s="81"/>
      <c r="AW269" s="59">
        <v>8</v>
      </c>
      <c r="AX269" s="61">
        <f t="shared" si="57"/>
        <v>4.6812172555771754E-3</v>
      </c>
      <c r="AY269" s="61">
        <f>SUMPRODUCT(T250:T259,$BE$34:$BE$43)</f>
        <v>6.0317301846691124E-2</v>
      </c>
      <c r="AZ269" s="68">
        <f>IF($AA$14,EXP((AX269/AL263)*(AU267-1)-LN(AU267-AL263)-AL262*(2*AY269/AL262-AX269/AL263)*LN((AU267+2.41421536*AL263)/(AU267-0.41421536*AL263))/(AL263*2.82842713)      ),1)</f>
        <v>15.27595837812253</v>
      </c>
    </row>
    <row r="270" spans="16:52" x14ac:dyDescent="0.25">
      <c r="P270" s="78">
        <v>9</v>
      </c>
      <c r="Q270" s="60"/>
      <c r="R270" s="60"/>
      <c r="S270" s="60">
        <f>$Z$15*$BJ$42/AZ270</f>
        <v>1.9022990633599315E-2</v>
      </c>
      <c r="T270" s="61">
        <f>S270/S272</f>
        <v>1.9027969568690049E-2</v>
      </c>
      <c r="U270" s="62"/>
      <c r="V270" s="62" t="s">
        <v>592</v>
      </c>
      <c r="W270" s="60"/>
      <c r="X270" s="63"/>
      <c r="Y270" s="61"/>
      <c r="Z270" s="86">
        <f>SQRT($W$42*VLOOKUP(Z261,$P$34:$W$43,8))*(1-$Q$28)*T258*VLOOKUP(Z261,P250:T259,5)</f>
        <v>1.5450656391877358E-5</v>
      </c>
      <c r="AA270" s="60">
        <f>SQRT($W$42*VLOOKUP(AA261,$P$34:$W$43,8))*(1-$R$28)*T258*VLOOKUP(AA261,P250:T259,5)</f>
        <v>1.4950282799248559E-4</v>
      </c>
      <c r="AB270" s="60">
        <f>SQRT($W$42*VLOOKUP(AB261,$P$34:$W$43,8))*(1-$S$28)*T258*VLOOKUP(AB261,P250:T259,5)</f>
        <v>6.9341173774329517E-4</v>
      </c>
      <c r="AC270" s="60">
        <f>SQRT($W$42*VLOOKUP(AC261,$P$34:$W$43,8))*(1-$T$28)*T258*VLOOKUP(AC261,P250:T259,5)</f>
        <v>2.2755050653426763E-3</v>
      </c>
      <c r="AD270" s="60">
        <f>SQRT($W$42*VLOOKUP(AD261,$P$34:$W$43,8))*(1-$U$28)*T258*VLOOKUP(AD261,P250:T259,5)</f>
        <v>2.5816098649262395E-3</v>
      </c>
      <c r="AE270" s="60">
        <f>SQRT($W$42*VLOOKUP(AE261,$P$34:$W$43,8))*(1-$V$28)*T258*VLOOKUP(AE261,P250:T259,5)</f>
        <v>1.395232184949882E-2</v>
      </c>
      <c r="AF270" s="60">
        <f>SQRT($W$42*VLOOKUP(AF261,$P$34:$W$43,8))*(1-$W$28)*T258*VLOOKUP(AF261,P250:T259,5)</f>
        <v>3.2464665719658244E-6</v>
      </c>
      <c r="AG270" s="60">
        <f>SQRT($W$42*VLOOKUP(AG261,$P$34:$W$43,8))*(1-$X$28)*T258*VLOOKUP(AG261,P250:T259,5)</f>
        <v>5.2692055402091765E-5</v>
      </c>
      <c r="AH270" s="60">
        <f>SQRT($W$42*VLOOKUP(AH261,$P$34:$W$43,8))*(1-$Y$28)*T258*VLOOKUP(AH261,P250:T259,5)</f>
        <v>2.0034135413527312E-4</v>
      </c>
      <c r="AI270" s="87">
        <f>SQRT($W$42*VLOOKUP(AI261,$P$34:$W$43,8))*(1-$Z$28)*T258*VLOOKUP(AI261,P250:T259,5)</f>
        <v>1.0176657161589718E-4</v>
      </c>
      <c r="AJ270" s="89">
        <f>$X$42*T258</f>
        <v>5.1399992230267071E-7</v>
      </c>
      <c r="AK270" s="59" t="s">
        <v>558</v>
      </c>
      <c r="AL270" s="61">
        <f>AL265^2/9-AL266/3</f>
        <v>6.4660816772385166E-2</v>
      </c>
      <c r="AM270" s="61"/>
      <c r="AN270" s="66" t="s">
        <v>574</v>
      </c>
      <c r="AO270" s="61">
        <f>2*SQRT(AL270)*COS((AO268+2*PI())/3)-AL265/3</f>
        <v>1.8185529566081438E-2</v>
      </c>
      <c r="AP270" s="69">
        <f>AO270^3+AO270^2*AL265+AO270*AL266+AL267</f>
        <v>1.6479873021779667E-17</v>
      </c>
      <c r="AQ270" s="50"/>
      <c r="AR270" s="65"/>
      <c r="AS270" s="50"/>
      <c r="AT270" s="65"/>
      <c r="AU270" s="65"/>
      <c r="AV270" s="81"/>
      <c r="AW270" s="59">
        <v>9</v>
      </c>
      <c r="AX270" s="61">
        <f t="shared" si="57"/>
        <v>4.7402802327537697E-3</v>
      </c>
      <c r="AY270" s="61">
        <f>SUMPRODUCT(T250:T259,$BF$34:$BF$43)</f>
        <v>7.5771767757632308E-2</v>
      </c>
      <c r="AZ270" s="68">
        <f>IF($AA$15,EXP((AX270/AL263)*(AU267-1)-LN(AU267-AL263)-AL262*(2*AY270/AL262-AX270/AL263)*LN((AU267+2.41421536*AL263)/(AU267-0.41421536*AL263))/(AL263*2.82842713)      ),1)</f>
        <v>5.0989814743452815</v>
      </c>
    </row>
    <row r="271" spans="16:52" x14ac:dyDescent="0.25">
      <c r="P271" s="78">
        <v>10</v>
      </c>
      <c r="Q271" s="60"/>
      <c r="R271" s="60"/>
      <c r="S271" s="60">
        <f>$Z$16*$BJ$43/AZ271</f>
        <v>1.0256907277713967E-2</v>
      </c>
      <c r="T271" s="61">
        <f>S271/S272</f>
        <v>1.0259591843803024E-2</v>
      </c>
      <c r="U271" s="62"/>
      <c r="V271" s="96">
        <f>ABS(S260-S272)</f>
        <v>4.2188474935755949E-15</v>
      </c>
      <c r="W271" s="60"/>
      <c r="X271" s="63"/>
      <c r="Y271" s="61"/>
      <c r="Z271" s="86">
        <f>SQRT($W$43*VLOOKUP(Z261,$P$34:$W$43,8))*(1-$Q$29)*T259*VLOOKUP(Z261,P250:T259,5)</f>
        <v>8.3839142879104826E-6</v>
      </c>
      <c r="AA271" s="60">
        <f>SQRT($W$43*VLOOKUP(AA261,$P$34:$W$43,8))*(1-$R$29)*T259*VLOOKUP(AA261,P250:T259,5)</f>
        <v>8.2105867050580192E-5</v>
      </c>
      <c r="AB271" s="60">
        <f>SQRT($W$43*VLOOKUP(AB261,$P$34:$W$43,8))*(1-$S$29)*T259*VLOOKUP(AB261,P250:T259,5)</f>
        <v>3.861318804620872E-4</v>
      </c>
      <c r="AC271" s="60">
        <f>SQRT($W$43*VLOOKUP(AC261,$P$34:$W$43,8))*(1-$T$29)*T259*VLOOKUP(AC261,P250:T259,5)</f>
        <v>1.0493068887657282E-3</v>
      </c>
      <c r="AD271" s="60">
        <f>SQRT($W$43*VLOOKUP(AD261,$P$34:$W$43,8))*(1-$U$29)*T259*VLOOKUP(AD261,P250:T259,5)</f>
        <v>1.3766215816029541E-3</v>
      </c>
      <c r="AE271" s="60">
        <f>SQRT($W$43*VLOOKUP(AE261,$P$34:$W$43,8))*(1-$V$29)*T259*VLOOKUP(AE261,P250:T259,5)</f>
        <v>7.563824335010105E-3</v>
      </c>
      <c r="AF271" s="60">
        <f>SQRT($W$43*VLOOKUP(AF261,$P$34:$W$43,8))*(1-$W$29)*T259*VLOOKUP(AF261,P250:T259,5)</f>
        <v>1.8315702319248017E-6</v>
      </c>
      <c r="AG271" s="60">
        <f>SQRT($W$43*VLOOKUP(AG261,$P$34:$W$43,8))*(1-$X$29)*T259*VLOOKUP(AG261,P250:T259,5)</f>
        <v>2.8017167996407306E-5</v>
      </c>
      <c r="AH271" s="60">
        <f>SQRT($W$43*VLOOKUP(AH261,$P$34:$W$43,8))*(1-$Y$29)*T259*VLOOKUP(AH261,P250:T259,5)</f>
        <v>1.0176657161589718E-4</v>
      </c>
      <c r="AI271" s="87">
        <f>SQRT($W$43*VLOOKUP(AI261,$P$34:$W$43,8))*(1-$Z$29)*T259*VLOOKUP(AI261,P250:T259,5)</f>
        <v>5.1693945781462222E-5</v>
      </c>
      <c r="AJ271" s="89">
        <f>$X$43*T259</f>
        <v>3.7216535537874513E-7</v>
      </c>
      <c r="AK271" s="59" t="s">
        <v>72</v>
      </c>
      <c r="AL271" s="63">
        <f>AL269^2-AL270^3</f>
        <v>-4.0788511579750909E-5</v>
      </c>
      <c r="AM271" s="61"/>
      <c r="AN271" s="66" t="s">
        <v>575</v>
      </c>
      <c r="AO271" s="61">
        <f>2*SQRT(AL270)*COS((AO268+4*PI())/3)-AL265/3</f>
        <v>0.13497321362641868</v>
      </c>
      <c r="AP271" s="69">
        <f>AO271^3+AO271^2*AL265+AL266*AO271+AL267</f>
        <v>2.211772431870429E-17</v>
      </c>
      <c r="AQ271" s="50"/>
      <c r="AR271" s="65"/>
      <c r="AS271" s="50"/>
      <c r="AT271" s="65"/>
      <c r="AU271" s="65"/>
      <c r="AV271" s="81"/>
      <c r="AW271" s="59">
        <v>10</v>
      </c>
      <c r="AX271" s="61">
        <f t="shared" si="57"/>
        <v>6.3655989068255427E-3</v>
      </c>
      <c r="AY271" s="61">
        <f>SUMPRODUCT(T250:T259,$BG$34:$BG$43)</f>
        <v>7.4733542486602286E-2</v>
      </c>
      <c r="AZ271" s="68">
        <f>IF($AA$16,EXP((AX271/AL263)*(AU267-1)-LN(AU267-AL263)-AL262*(2*AY271/AL262-AX271/AL263)*LN((AU267+2.41421536*AL263)/(AU267-0.41421536*AL263))/(AL263*2.82842713)      ),1)</f>
        <v>9.4990152233681737</v>
      </c>
    </row>
    <row r="272" spans="16:52" x14ac:dyDescent="0.25">
      <c r="P272" s="79"/>
      <c r="Q272" s="71"/>
      <c r="R272" s="71"/>
      <c r="S272" s="94">
        <f>SUM(S262:S271)</f>
        <v>0.99973833597574568</v>
      </c>
      <c r="T272" s="72">
        <f>SUM(T262:T271)</f>
        <v>0.99999999999999978</v>
      </c>
      <c r="U272" s="73"/>
      <c r="V272" s="73"/>
      <c r="W272" s="73"/>
      <c r="X272" s="73"/>
      <c r="Y272" s="73"/>
      <c r="Z272" s="70"/>
      <c r="AA272" s="73"/>
      <c r="AB272" s="73"/>
      <c r="AC272" s="73"/>
      <c r="AD272" s="73"/>
      <c r="AE272" s="73"/>
      <c r="AF272" s="73"/>
      <c r="AG272" s="73"/>
      <c r="AH272" s="73"/>
      <c r="AI272" s="88">
        <f>SUM(Z262:AI271)</f>
        <v>2.2066893957680942</v>
      </c>
      <c r="AJ272" s="91">
        <f>SUM(AJ262:AJ271)</f>
        <v>8.0587242819724213E-5</v>
      </c>
      <c r="AK272" s="70"/>
      <c r="AL272" s="73"/>
      <c r="AM272" s="74"/>
      <c r="AN272" s="75"/>
      <c r="AO272" s="74"/>
      <c r="AP272" s="74"/>
      <c r="AQ272" s="76"/>
      <c r="AR272" s="73"/>
      <c r="AS272" s="76"/>
      <c r="AT272" s="73"/>
      <c r="AU272" s="73"/>
      <c r="AV272" s="80"/>
      <c r="AW272" s="70"/>
      <c r="AX272" s="73"/>
      <c r="AY272" s="73"/>
      <c r="AZ272" s="80"/>
    </row>
    <row r="273" spans="16:52" x14ac:dyDescent="0.25">
      <c r="P273" s="92">
        <f>P261+1</f>
        <v>20</v>
      </c>
      <c r="Q273" s="55"/>
      <c r="R273" s="55"/>
      <c r="S273" s="55"/>
      <c r="T273" s="55" t="s">
        <v>545</v>
      </c>
      <c r="U273" s="56"/>
      <c r="V273" s="56"/>
      <c r="W273" s="57"/>
      <c r="X273" s="57"/>
      <c r="Y273" s="57"/>
      <c r="Z273" s="54">
        <v>1</v>
      </c>
      <c r="AA273" s="55">
        <v>2</v>
      </c>
      <c r="AB273" s="55">
        <v>3</v>
      </c>
      <c r="AC273" s="55">
        <v>4</v>
      </c>
      <c r="AD273" s="55">
        <v>5</v>
      </c>
      <c r="AE273" s="55">
        <v>6</v>
      </c>
      <c r="AF273" s="55">
        <v>7</v>
      </c>
      <c r="AG273" s="55">
        <v>8</v>
      </c>
      <c r="AH273" s="55">
        <v>9</v>
      </c>
      <c r="AI273" s="58">
        <v>10</v>
      </c>
      <c r="AJ273" s="90"/>
      <c r="AK273" s="54"/>
      <c r="AL273" s="55"/>
      <c r="AM273" s="55"/>
      <c r="AN273" s="55"/>
      <c r="AO273" s="55"/>
      <c r="AP273" s="55"/>
      <c r="AQ273" s="55"/>
      <c r="AR273" s="55"/>
      <c r="AS273" s="55"/>
      <c r="AT273" s="55"/>
      <c r="AU273" s="55"/>
      <c r="AV273" s="58"/>
      <c r="AW273" s="54"/>
      <c r="AX273" s="55" t="s">
        <v>565</v>
      </c>
      <c r="AY273" s="55" t="s">
        <v>577</v>
      </c>
      <c r="AZ273" s="58" t="s">
        <v>578</v>
      </c>
    </row>
    <row r="274" spans="16:52" x14ac:dyDescent="0.25">
      <c r="P274" s="78">
        <v>1</v>
      </c>
      <c r="Q274" s="60"/>
      <c r="R274" s="60"/>
      <c r="S274" s="60">
        <f>$Z$7*$BJ$34/AZ274</f>
        <v>2.628891228429926E-3</v>
      </c>
      <c r="T274" s="61">
        <f>S274/S284</f>
        <v>2.6295792947302736E-3</v>
      </c>
      <c r="U274" s="62"/>
      <c r="V274" s="62"/>
      <c r="W274" s="60"/>
      <c r="X274" s="63"/>
      <c r="Y274" s="61"/>
      <c r="Z274" s="86">
        <f>SQRT($W$34*VLOOKUP(Z273,$P$34:$W$43,8))*(1-$Q$20)*T262*VLOOKUP(Z273,P262:T271,5)</f>
        <v>1.420143781371691E-6</v>
      </c>
      <c r="AA274" s="60">
        <f>SQRT($W$34*VLOOKUP(AA273,$P$34:$W$43,8))*(1-$R$20)*T262*VLOOKUP(AA273,P262:T271,5)</f>
        <v>1.3766728022995516E-5</v>
      </c>
      <c r="AB274" s="60">
        <f>SQRT($W$34*VLOOKUP(AB273,$P$34:$W$43,8))*(1-$S$20)*T262*VLOOKUP(AB273,P262:T271,5)</f>
        <v>6.3104291009575769E-5</v>
      </c>
      <c r="AC274" s="60">
        <f>SQRT($W$34*VLOOKUP(AC273,$P$34:$W$43,8))*(1-$T$20)*T262*VLOOKUP(AC273,P262:T271,5)</f>
        <v>1.8903568290604071E-4</v>
      </c>
      <c r="AD274" s="60">
        <f>SQRT($W$34*VLOOKUP(AD273,$P$34:$W$43,8))*(1-$U$20)*T262*VLOOKUP(AD273,P262:T271,5)</f>
        <v>2.2233005007915498E-4</v>
      </c>
      <c r="AE274" s="60">
        <f>SQRT($W$34*VLOOKUP(AE273,$P$34:$W$43,8))*(1-$V$20)*T262*VLOOKUP(AE273,P262:T271,5)</f>
        <v>1.2248483303353651E-3</v>
      </c>
      <c r="AF274" s="60">
        <f>SQRT($W$34*VLOOKUP(AF273,$P$34:$W$43,8))*(1-$W$20)*T262*VLOOKUP(AF273,P262:T271,5)</f>
        <v>3.2167153512448875E-7</v>
      </c>
      <c r="AG274" s="60">
        <f>SQRT($W$34*VLOOKUP(AG273,$P$34:$W$43,8))*(1-$X$20)*T262*VLOOKUP(AG273,P262:T271,5)</f>
        <v>4.4633849225412054E-6</v>
      </c>
      <c r="AH274" s="60">
        <f>SQRT($W$34*VLOOKUP(AH273,$P$34:$W$43,8))*(1-$Y$20)*T262*VLOOKUP(AH273,P262:T271,5)</f>
        <v>1.5450656391877148E-5</v>
      </c>
      <c r="AI274" s="87">
        <f>SQRT($W$34*VLOOKUP(AI273,$P$34:$W$43,8))*(1-$Z$20)*T262*VLOOKUP(AI273,P262:T271,5)</f>
        <v>8.3839142879104996E-6</v>
      </c>
      <c r="AJ274" s="89">
        <f>$X$34*T262</f>
        <v>7.0477561646531037E-8</v>
      </c>
      <c r="AK274" s="59" t="s">
        <v>69</v>
      </c>
      <c r="AL274" s="60">
        <f>$Q$44*AI284*100000/($T$3*$AE$9)^2</f>
        <v>0.1588730197725049</v>
      </c>
      <c r="AM274" s="65" t="s">
        <v>583</v>
      </c>
      <c r="AN274" s="66" t="s">
        <v>573</v>
      </c>
      <c r="AO274" s="61" t="e">
        <f>(AL281+SQRT(AL283))^(1/3)+(AL281-SQRT(AL283))^(1/3)-AL277/3</f>
        <v>#NUM!</v>
      </c>
      <c r="AP274" s="63" t="e">
        <f>AO274^3+AL277*AO274^2+AL278*AO274+AL279</f>
        <v>#NUM!</v>
      </c>
      <c r="AQ274" s="65" t="s">
        <v>573</v>
      </c>
      <c r="AR274" s="61">
        <f>IF(AL283&gt;=0,AO274,AO281)</f>
        <v>0.83269961903731216</v>
      </c>
      <c r="AS274" s="61">
        <f>IF(AR274&lt;AR275,AR275,AR274)</f>
        <v>0.83269961903731216</v>
      </c>
      <c r="AT274" s="61">
        <f>AS274</f>
        <v>0.83269961903731216</v>
      </c>
      <c r="AU274" s="67">
        <f>IF(AT274&lt;AT275,AT275,AT274)</f>
        <v>0.83269961903731216</v>
      </c>
      <c r="AV274" s="81"/>
      <c r="AW274" s="59">
        <v>1</v>
      </c>
      <c r="AX274" s="61">
        <f>AX262</f>
        <v>4.7032494163116601E-3</v>
      </c>
      <c r="AY274" s="61">
        <f>SUMPRODUCT(T262:T271,$AX$34:$AX$43)</f>
        <v>4.7725574619461801E-2</v>
      </c>
      <c r="AZ274" s="68">
        <f>IF($AA$7,EXP((AX274/AL275)*(AU279-1)-LN(AU279-AL275)-AL274*(2*AY274/AL274-AX274/AL275)*LN((AU279+2.41421536*AL275)/(AU279-0.41421536*AL275))/(AL275*2.82842713)      ),1)</f>
        <v>38.240115288524599</v>
      </c>
    </row>
    <row r="275" spans="16:52" x14ac:dyDescent="0.25">
      <c r="P275" s="78">
        <v>2</v>
      </c>
      <c r="Q275" s="60"/>
      <c r="R275" s="60"/>
      <c r="S275" s="60">
        <f>$Z$8*$BJ$35/AZ275</f>
        <v>1.4670668853759485E-2</v>
      </c>
      <c r="T275" s="61">
        <f>S275/S284</f>
        <v>1.4674508644745383E-2</v>
      </c>
      <c r="U275" s="62"/>
      <c r="V275" s="62"/>
      <c r="W275" s="60"/>
      <c r="X275" s="63"/>
      <c r="Y275" s="61"/>
      <c r="Z275" s="86">
        <f>SQRT($W$35*VLOOKUP(Z273,$P$34:$W$43,8))*(1-$Q$21)*T263*VLOOKUP(Z273,P262:T271,5)</f>
        <v>1.3766728022995516E-5</v>
      </c>
      <c r="AA275" s="60">
        <f>SQRT($W$35*VLOOKUP(AA273,$P$34:$W$43,8))*(1-$R$21)*T263*VLOOKUP(AA273,P262:T271,5)</f>
        <v>1.3276198833612853E-4</v>
      </c>
      <c r="AB275" s="60">
        <f>SQRT($W$35*VLOOKUP(AB273,$P$34:$W$43,8))*(1-$S$21)*T263*VLOOKUP(AB273,P262:T271,5)</f>
        <v>6.1812271817002749E-4</v>
      </c>
      <c r="AC275" s="60">
        <f>SQRT($W$35*VLOOKUP(AC273,$P$34:$W$43,8))*(1-$T$21)*T263*VLOOKUP(AC273,P262:T271,5)</f>
        <v>1.6745488012044631E-3</v>
      </c>
      <c r="AD275" s="60">
        <f>SQRT($W$35*VLOOKUP(AD273,$P$34:$W$43,8))*(1-$U$21)*T263*VLOOKUP(AD273,P262:T271,5)</f>
        <v>2.2209136583201915E-3</v>
      </c>
      <c r="AE275" s="60">
        <f>SQRT($W$35*VLOOKUP(AE273,$P$34:$W$43,8))*(1-$V$21)*T263*VLOOKUP(AE273,P262:T271,5)</f>
        <v>1.2027010477919655E-2</v>
      </c>
      <c r="AF275" s="60">
        <f>SQRT($W$35*VLOOKUP(AF273,$P$34:$W$43,8))*(1-$W$21)*T263*VLOOKUP(AF273,P262:T271,5)</f>
        <v>3.0446805074761434E-6</v>
      </c>
      <c r="AG275" s="60">
        <f>SQRT($W$35*VLOOKUP(AG273,$P$34:$W$43,8))*(1-$X$21)*T263*VLOOKUP(AG273,P262:T271,5)</f>
        <v>4.1240225182550773E-5</v>
      </c>
      <c r="AH275" s="60">
        <f>SQRT($W$35*VLOOKUP(AH273,$P$34:$W$43,8))*(1-$Y$21)*T263*VLOOKUP(AH273,P262:T271,5)</f>
        <v>1.4950282799248461E-4</v>
      </c>
      <c r="AI275" s="87">
        <f>SQRT($W$35*VLOOKUP(AI273,$P$34:$W$43,8))*(1-$Z$21)*T263*VLOOKUP(AI273,P262:T271,5)</f>
        <v>8.2105867050580965E-5</v>
      </c>
      <c r="AJ275" s="89">
        <f>$X$35*T263</f>
        <v>5.9358527392401021E-7</v>
      </c>
      <c r="AK275" s="59" t="s">
        <v>65</v>
      </c>
      <c r="AL275" s="60">
        <f>AJ284*$Q$44*100000/($T$3*$AE$9)</f>
        <v>1.414163777018714E-2</v>
      </c>
      <c r="AM275" s="61"/>
      <c r="AN275" s="66" t="s">
        <v>574</v>
      </c>
      <c r="AO275" s="66" t="e">
        <f>1/0</f>
        <v>#DIV/0!</v>
      </c>
      <c r="AP275" s="61"/>
      <c r="AQ275" s="65" t="s">
        <v>574</v>
      </c>
      <c r="AR275" s="66">
        <f>IF(AL283&gt;=0,0,AO282)</f>
        <v>1.8185529566081493E-2</v>
      </c>
      <c r="AS275" s="61">
        <f>IF(AR274&lt;AR275,AR274,AR275)</f>
        <v>1.8185529566081493E-2</v>
      </c>
      <c r="AT275" s="61">
        <f>IF(AS275&lt;AS276,AS276,AS275)</f>
        <v>0.13497321362641926</v>
      </c>
      <c r="AU275" s="67">
        <f>IF(AT274&lt;AT275,AT274,AT275)</f>
        <v>0.13497321362641926</v>
      </c>
      <c r="AV275" s="81"/>
      <c r="AW275" s="59">
        <v>2</v>
      </c>
      <c r="AX275" s="61">
        <f t="shared" ref="AX275:AX283" si="58">AX263</f>
        <v>7.0982772982749135E-3</v>
      </c>
      <c r="AY275" s="61">
        <f>SUMPRODUCT(T262:T271,$AY$34:$AY$43)</f>
        <v>8.3223982900197488E-2</v>
      </c>
      <c r="AZ275" s="68">
        <f>IF($AA$8,EXP((AX275/AL275)*(AU279-1)-LN(AU279-AL275)-AL274*(2*AY275/AL274-AX275/AL275)*LN((AU279+2.41421536*AL275)/(AU279-0.41421536*AL275))/(AL275*2.82842713)      ),1)</f>
        <v>6.5803436176416614</v>
      </c>
    </row>
    <row r="276" spans="16:52" x14ac:dyDescent="0.25">
      <c r="P276" s="78">
        <v>3</v>
      </c>
      <c r="Q276" s="60"/>
      <c r="R276" s="60"/>
      <c r="S276" s="60">
        <f>$Z$9*$BJ$36/AZ276</f>
        <v>4.9911005277787003E-2</v>
      </c>
      <c r="T276" s="61">
        <f>S276/S284</f>
        <v>4.9924068610486635E-2</v>
      </c>
      <c r="U276" s="62"/>
      <c r="V276" s="62"/>
      <c r="W276" s="60"/>
      <c r="X276" s="63"/>
      <c r="Y276" s="61"/>
      <c r="Z276" s="86">
        <f>SQRT($W$36*VLOOKUP(Z273,$P$34:$W$43,8))*(1-$Q$22)*T264*VLOOKUP(Z273,P262:T271,5)</f>
        <v>6.3104291009575769E-5</v>
      </c>
      <c r="AA276" s="60">
        <f>SQRT($W$36*VLOOKUP(AA273,$P$34:$W$43,8))*(1-$R$22)*T264*VLOOKUP(AA273,P262:T271,5)</f>
        <v>6.1812271817002749E-4</v>
      </c>
      <c r="AB276" s="60">
        <f>SQRT($W$36*VLOOKUP(AB273,$P$34:$W$43,8))*(1-$S$22)*T264*VLOOKUP(AB273,P262:T271,5)</f>
        <v>2.8842416042199541E-3</v>
      </c>
      <c r="AC276" s="60">
        <f>SQRT($W$36*VLOOKUP(AC273,$P$34:$W$43,8))*(1-$T$22)*T264*VLOOKUP(AC273,P262:T271,5)</f>
        <v>8.6054340567008284E-3</v>
      </c>
      <c r="AD276" s="60">
        <f>SQRT($W$36*VLOOKUP(AD273,$P$34:$W$43,8))*(1-$U$22)*T264*VLOOKUP(AD273,P262:T271,5)</f>
        <v>1.0362985843596646E-2</v>
      </c>
      <c r="AE276" s="60">
        <f>SQRT($W$36*VLOOKUP(AE273,$P$34:$W$43,8))*(1-$V$22)*T264*VLOOKUP(AE273,P262:T271,5)</f>
        <v>5.4990052526014264E-2</v>
      </c>
      <c r="AF276" s="60">
        <f>SQRT($W$36*VLOOKUP(AF273,$P$34:$W$43,8))*(1-$W$22)*T264*VLOOKUP(AF273,P262:T271,5)</f>
        <v>1.368703859967017E-5</v>
      </c>
      <c r="AG276" s="60">
        <f>SQRT($W$36*VLOOKUP(AG273,$P$34:$W$43,8))*(1-$X$22)*T264*VLOOKUP(AG273,P262:T271,5)</f>
        <v>1.9401479670912074E-4</v>
      </c>
      <c r="AH276" s="60">
        <f>SQRT($W$36*VLOOKUP(AH273,$P$34:$W$43,8))*(1-$Y$22)*T264*VLOOKUP(AH273,P262:T271,5)</f>
        <v>6.9341173774327967E-4</v>
      </c>
      <c r="AI276" s="87">
        <f>SQRT($W$36*VLOOKUP(AI273,$P$34:$W$43,8))*(1-$Z$22)*T264*VLOOKUP(AI273,P262:T271,5)</f>
        <v>3.8613188046208459E-4</v>
      </c>
      <c r="AJ276" s="89">
        <f>$X$36*T264</f>
        <v>2.8129396222580991E-6</v>
      </c>
      <c r="AK276" s="82"/>
      <c r="AL276" s="65"/>
      <c r="AM276" s="61"/>
      <c r="AN276" s="66" t="s">
        <v>575</v>
      </c>
      <c r="AO276" s="66" t="e">
        <f>1/0</f>
        <v>#DIV/0!</v>
      </c>
      <c r="AP276" s="61"/>
      <c r="AQ276" s="65" t="s">
        <v>575</v>
      </c>
      <c r="AR276" s="66">
        <f>IF(AL283&gt;=0,0,AO283)</f>
        <v>0.13497321362641926</v>
      </c>
      <c r="AS276" s="61">
        <f>AR276</f>
        <v>0.13497321362641926</v>
      </c>
      <c r="AT276" s="61">
        <f>IF(AS275&lt;AS276,AS275,AS276)</f>
        <v>1.8185529566081493E-2</v>
      </c>
      <c r="AU276" s="67">
        <f>AT276</f>
        <v>1.8185529566081493E-2</v>
      </c>
      <c r="AV276" s="81"/>
      <c r="AW276" s="59">
        <v>3</v>
      </c>
      <c r="AX276" s="61">
        <f t="shared" si="58"/>
        <v>9.8874397632026413E-3</v>
      </c>
      <c r="AY276" s="61">
        <f>SUMPRODUCT(T262:T271,$AZ$34:$AZ$43)</f>
        <v>0.11365455264392652</v>
      </c>
      <c r="AZ276" s="68">
        <f>IF($AA$9,EXP((AX276/AL275)*(AU279-1)-LN(AU279-AL275)-AL274*(2*AY276/AL274-AX276/AL275)*LN((AU279+2.41421536*AL275)/(AU279-0.41421536*AL275))/(AL275*2.82842713)      ),1)</f>
        <v>1.8650458955061888</v>
      </c>
    </row>
    <row r="277" spans="16:52" x14ac:dyDescent="0.25">
      <c r="P277" s="78">
        <v>4</v>
      </c>
      <c r="Q277" s="60"/>
      <c r="R277" s="60"/>
      <c r="S277" s="60">
        <f>$Z$10*$BJ$37/AZ277</f>
        <v>0.11781627601473355</v>
      </c>
      <c r="T277" s="61">
        <f>S277/S284</f>
        <v>0.11784711236440124</v>
      </c>
      <c r="U277" s="62"/>
      <c r="V277" s="62"/>
      <c r="W277" s="60"/>
      <c r="X277" s="63"/>
      <c r="Y277" s="61"/>
      <c r="Z277" s="86">
        <f>SQRT($W$37*VLOOKUP(Z273,$P$34:$W$43,8))*(1-$Q$23)*T265*VLOOKUP(Z273,P262:T271,5)</f>
        <v>1.8903568290604071E-4</v>
      </c>
      <c r="AA277" s="60">
        <f>SQRT($W$37*VLOOKUP(AA273,$P$34:$W$43,8))*(1-$R$23)*T265*VLOOKUP(AA273,P262:T271,5)</f>
        <v>1.6745488012044631E-3</v>
      </c>
      <c r="AB277" s="60">
        <f>SQRT($W$37*VLOOKUP(AB273,$P$34:$W$43,8))*(1-$S$23)*T265*VLOOKUP(AB273,P262:T271,5)</f>
        <v>8.6054340567008284E-3</v>
      </c>
      <c r="AC277" s="60">
        <f>SQRT($W$37*VLOOKUP(AC273,$P$34:$W$43,8))*(1-$T$23)*T265*VLOOKUP(AC273,P262:T271,5)</f>
        <v>2.58455041633774E-2</v>
      </c>
      <c r="AD277" s="60">
        <f>SQRT($W$37*VLOOKUP(AD273,$P$34:$W$43,8))*(1-$U$23)*T265*VLOOKUP(AD273,P262:T271,5)</f>
        <v>3.0793632289964259E-2</v>
      </c>
      <c r="AE277" s="60">
        <f>SQRT($W$37*VLOOKUP(AE273,$P$34:$W$43,8))*(1-$V$23)*T265*VLOOKUP(AE273,P262:T271,5)</f>
        <v>0.15661201719897092</v>
      </c>
      <c r="AF277" s="60">
        <f>SQRT($W$37*VLOOKUP(AF273,$P$34:$W$43,8))*(1-$W$23)*T265*VLOOKUP(AF273,P262:T271,5)</f>
        <v>4.1204803656243496E-5</v>
      </c>
      <c r="AG277" s="60">
        <f>SQRT($W$37*VLOOKUP(AG273,$P$34:$W$43,8))*(1-$X$23)*T265*VLOOKUP(AG273,P262:T271,5)</f>
        <v>5.7467963711686852E-4</v>
      </c>
      <c r="AH277" s="60">
        <f>SQRT($W$37*VLOOKUP(AH273,$P$34:$W$43,8))*(1-$Y$23)*T265*VLOOKUP(AH273,P262:T271,5)</f>
        <v>2.2755050653425852E-3</v>
      </c>
      <c r="AI277" s="87">
        <f>SQRT($W$37*VLOOKUP(AI273,$P$34:$W$43,8))*(1-$Z$23)*T265*VLOOKUP(AI273,P262:T271,5)</f>
        <v>1.0493068887657028E-3</v>
      </c>
      <c r="AJ277" s="89">
        <f>$X$37*T265</f>
        <v>8.5305785967869639E-6</v>
      </c>
      <c r="AK277" s="59" t="s">
        <v>570</v>
      </c>
      <c r="AL277" s="60">
        <f>AL275-1</f>
        <v>-0.98585836222981282</v>
      </c>
      <c r="AM277" s="61"/>
      <c r="AN277" s="66"/>
      <c r="AO277" s="61"/>
      <c r="AP277" s="61"/>
      <c r="AQ277" s="50"/>
      <c r="AR277" s="65"/>
      <c r="AS277" s="65"/>
      <c r="AT277" s="65"/>
      <c r="AU277" s="65"/>
      <c r="AV277" s="81"/>
      <c r="AW277" s="59">
        <v>4</v>
      </c>
      <c r="AX277" s="61">
        <f t="shared" si="58"/>
        <v>1.2702609722620996E-2</v>
      </c>
      <c r="AY277" s="61">
        <f>SUMPRODUCT(T262:T271,$BA$34:$BA$43)</f>
        <v>0.1390843885351756</v>
      </c>
      <c r="AZ277" s="68">
        <f>IF($AA$10,EXP((AX277/AL275)*(AU279-1)-LN(AU279-AL275)-AL274*(2*AY277/AL274-AX277/AL275)*LN((AU279+2.41421536*AL275)/(AU279-0.41421536*AL275))/(AL275*2.82842713)      ),1)</f>
        <v>0.76545492768236911</v>
      </c>
    </row>
    <row r="278" spans="16:52" x14ac:dyDescent="0.25">
      <c r="P278" s="78">
        <v>5</v>
      </c>
      <c r="Q278" s="60"/>
      <c r="R278" s="60"/>
      <c r="S278" s="60">
        <f>$Z$11*$BJ$38/AZ278</f>
        <v>0.14521847416959777</v>
      </c>
      <c r="T278" s="61">
        <f>S278/S284</f>
        <v>0.14525648256537443</v>
      </c>
      <c r="U278" s="62"/>
      <c r="V278" s="62"/>
      <c r="W278" s="60"/>
      <c r="X278" s="63"/>
      <c r="Y278" s="61"/>
      <c r="Z278" s="86">
        <f>SQRT($W$38*VLOOKUP(Z273,$P$34:$W$43,8))*(1-$Q$24)*T266*VLOOKUP(Z273,P262:T271,5)</f>
        <v>2.2233005007915498E-4</v>
      </c>
      <c r="AA278" s="60">
        <f>SQRT($W$38*VLOOKUP(AA273,$P$34:$W$43,8))*(1-$R$24)*T266*VLOOKUP(AA273,P262:T271,5)</f>
        <v>2.2209136583201915E-3</v>
      </c>
      <c r="AB278" s="60">
        <f>SQRT($W$38*VLOOKUP(AB273,$P$34:$W$43,8))*(1-$S$24)*T266*VLOOKUP(AB273,P262:T271,5)</f>
        <v>1.0362985843596646E-2</v>
      </c>
      <c r="AC278" s="60">
        <f>SQRT($W$38*VLOOKUP(AC273,$P$34:$W$43,8))*(1-$T$24)*T266*VLOOKUP(AC273,P262:T271,5)</f>
        <v>3.0793632289964259E-2</v>
      </c>
      <c r="AD278" s="60">
        <f>SQRT($W$38*VLOOKUP(AD273,$P$34:$W$43,8))*(1-$U$24)*T266*VLOOKUP(AD273,P262:T271,5)</f>
        <v>3.6659747099719024E-2</v>
      </c>
      <c r="AE278" s="60">
        <f>SQRT($W$38*VLOOKUP(AE273,$P$34:$W$43,8))*(1-$V$24)*T266*VLOOKUP(AE273,P262:T271,5)</f>
        <v>0.20142636940596112</v>
      </c>
      <c r="AF278" s="60">
        <f>SQRT($W$38*VLOOKUP(AF273,$P$34:$W$43,8))*(1-$W$24)*T266*VLOOKUP(AF273,P262:T271,5)</f>
        <v>4.7830995471349376E-5</v>
      </c>
      <c r="AG278" s="60">
        <f>SQRT($W$38*VLOOKUP(AG273,$P$34:$W$43,8))*(1-$X$24)*T266*VLOOKUP(AG273,P262:T271,5)</f>
        <v>6.9493136349266433E-4</v>
      </c>
      <c r="AH278" s="60">
        <f>SQRT($W$38*VLOOKUP(AH273,$P$34:$W$43,8))*(1-$Y$24)*T266*VLOOKUP(AH273,P262:T271,5)</f>
        <v>2.5816098649261952E-3</v>
      </c>
      <c r="AI278" s="87">
        <f>SQRT($W$38*VLOOKUP(AI273,$P$34:$W$43,8))*(1-$Z$24)*T266*VLOOKUP(AI273,P262:T271,5)</f>
        <v>1.3766215816029524E-3</v>
      </c>
      <c r="AJ278" s="89">
        <f>$X$38*T266</f>
        <v>1.0512286113419906E-5</v>
      </c>
      <c r="AK278" s="59" t="s">
        <v>571</v>
      </c>
      <c r="AL278" s="60">
        <f>AL274-3*AL275*AL275-2*AL275</f>
        <v>0.12998978647566109</v>
      </c>
      <c r="AM278" s="61" t="s">
        <v>584</v>
      </c>
      <c r="AN278" s="66" t="s">
        <v>585</v>
      </c>
      <c r="AO278" s="61">
        <f>AL281^2/AL282^3</f>
        <v>0.84912603661080155</v>
      </c>
      <c r="AP278" s="61"/>
      <c r="AQ278" s="50"/>
      <c r="AR278" s="65"/>
      <c r="AS278" s="65"/>
      <c r="AT278" s="65"/>
      <c r="AU278" s="65"/>
      <c r="AV278" s="81"/>
      <c r="AW278" s="59">
        <v>5</v>
      </c>
      <c r="AX278" s="61">
        <f t="shared" si="58"/>
        <v>1.2699746755942376E-2</v>
      </c>
      <c r="AY278" s="61">
        <f>SUMPRODUCT(T262:T271,$BB$34:$BB$43)</f>
        <v>0.14194714990733884</v>
      </c>
      <c r="AZ278" s="68">
        <f>IF($AA$11,EXP((AX278/AL275)*(AU279-1)-LN(AU279-AL275)-AL274*(2*AY278/AL274-AX278/AL275)*LN((AU279+2.41421536*AL275)/(AU279-0.41421536*AL275))/(AL275*2.82842713)      ),1)</f>
        <v>0.62177166311015597</v>
      </c>
    </row>
    <row r="279" spans="16:52" x14ac:dyDescent="0.25">
      <c r="P279" s="78">
        <v>6</v>
      </c>
      <c r="Q279" s="60"/>
      <c r="R279" s="60"/>
      <c r="S279" s="60">
        <f>$Z$12*$BJ$39/AZ279</f>
        <v>0.63281164247361921</v>
      </c>
      <c r="T279" s="61">
        <f>S279/S284</f>
        <v>0.63297726985330882</v>
      </c>
      <c r="U279" s="62"/>
      <c r="V279" s="62"/>
      <c r="W279" s="60"/>
      <c r="X279" s="63"/>
      <c r="Y279" s="61"/>
      <c r="Z279" s="86">
        <f>SQRT($W$39*VLOOKUP(Z273,$P$34:$W$43,8))*(1-$Q$25)*T267*VLOOKUP(Z273,P262:T271,5)</f>
        <v>1.2248483303353654E-3</v>
      </c>
      <c r="AA279" s="60">
        <f>SQRT($W$39*VLOOKUP(AA273,$P$34:$W$43,8))*(1-$R$25)*T267*VLOOKUP(AA273,P262:T271,5)</f>
        <v>1.2027010477919655E-2</v>
      </c>
      <c r="AB279" s="60">
        <f>SQRT($W$39*VLOOKUP(AB273,$P$34:$W$43,8))*(1-$S$25)*T267*VLOOKUP(AB273,P262:T271,5)</f>
        <v>5.4990052526014264E-2</v>
      </c>
      <c r="AC279" s="60">
        <f>SQRT($W$39*VLOOKUP(AC273,$P$34:$W$43,8))*(1-$T$25)*T267*VLOOKUP(AC273,P262:T271,5)</f>
        <v>0.15661201719897092</v>
      </c>
      <c r="AD279" s="60">
        <f>SQRT($W$39*VLOOKUP(AD273,$P$34:$W$43,8))*(1-$U$25)*T267*VLOOKUP(AD273,P262:T271,5)</f>
        <v>0.20142636940596109</v>
      </c>
      <c r="AE279" s="60">
        <f>SQRT($W$39*VLOOKUP(AE273,$P$34:$W$43,8))*(1-$V$25)*T267*VLOOKUP(AE273,P262:T271,5)</f>
        <v>1.1067338293879736</v>
      </c>
      <c r="AF279" s="60">
        <f>SQRT($W$39*VLOOKUP(AF273,$P$34:$W$43,8))*(1-$W$25)*T267*VLOOKUP(AF273,P262:T271,5)</f>
        <v>2.901511556943077E-4</v>
      </c>
      <c r="AG279" s="60">
        <f>SQRT($W$39*VLOOKUP(AG273,$P$34:$W$43,8))*(1-$X$25)*T267*VLOOKUP(AG273,P262:T271,5)</f>
        <v>3.8087430718226406E-3</v>
      </c>
      <c r="AH279" s="60">
        <f>SQRT($W$39*VLOOKUP(AH273,$P$34:$W$43,8))*(1-$Y$25)*T267*VLOOKUP(AH273,P262:T271,5)</f>
        <v>1.3952321849498793E-2</v>
      </c>
      <c r="AI279" s="87">
        <f>SQRT($W$39*VLOOKUP(AI273,$P$34:$W$43,8))*(1-$Z$25)*T267*VLOOKUP(AI273,P262:T271,5)</f>
        <v>7.5638243350102082E-3</v>
      </c>
      <c r="AJ279" s="89">
        <f>$X$39*T267</f>
        <v>5.6986177275954603E-5</v>
      </c>
      <c r="AK279" s="59" t="s">
        <v>572</v>
      </c>
      <c r="AL279" s="60">
        <f>-1*AL274*AL275+AL275^2+AL275^3</f>
        <v>-2.0439106498322244E-3</v>
      </c>
      <c r="AM279" s="61"/>
      <c r="AN279" s="66" t="s">
        <v>586</v>
      </c>
      <c r="AO279" s="61">
        <f>SQRT(1-AO278)/SQRT(AO278)*AL281/ABS(AL281)</f>
        <v>0.4215228002903636</v>
      </c>
      <c r="AP279" s="61"/>
      <c r="AQ279" s="50"/>
      <c r="AR279" s="65"/>
      <c r="AS279" s="65"/>
      <c r="AT279" s="65" t="s">
        <v>579</v>
      </c>
      <c r="AU279" s="61">
        <f>IF(AL283&gt;=0,AU274,AU276)</f>
        <v>1.8185529566081493E-2</v>
      </c>
      <c r="AV279" s="81"/>
      <c r="AW279" s="59">
        <v>6</v>
      </c>
      <c r="AX279" s="61">
        <f t="shared" si="58"/>
        <v>1.5798462423996604E-2</v>
      </c>
      <c r="AY279" s="61">
        <f>SUMPRODUCT(T262:T271,$BC$34:$BC$43)</f>
        <v>0.17728158538513786</v>
      </c>
      <c r="AZ279" s="68">
        <f>IF($AA$12,EXP((AX279/AL275)*(AU279-1)-LN(AU279-AL275)-AL274*(2*AY279/AL274-AX279/AL275)*LN((AU279+2.41421536*AL275)/(AU279-0.41421536*AL275))/(AL275*2.82842713)      ),1)</f>
        <v>0.1372077643951472</v>
      </c>
    </row>
    <row r="280" spans="16:52" x14ac:dyDescent="0.25">
      <c r="P280" s="78">
        <v>7</v>
      </c>
      <c r="Q280" s="60"/>
      <c r="R280" s="60"/>
      <c r="S280" s="60">
        <f>$Z$13*$BJ$40/AZ280</f>
        <v>9.373645144846465E-4</v>
      </c>
      <c r="T280" s="61">
        <f>S280/S284</f>
        <v>9.3760985325202627E-4</v>
      </c>
      <c r="U280" s="62"/>
      <c r="V280" s="62"/>
      <c r="W280" s="60"/>
      <c r="X280" s="63"/>
      <c r="Y280" s="61"/>
      <c r="Z280" s="86">
        <f>SQRT($W$40*VLOOKUP(Z273,$P$34:$W$43,8))*(1-$Q$26)*T268*VLOOKUP(Z273,P262:T271,5)</f>
        <v>3.2167153512448875E-7</v>
      </c>
      <c r="AA280" s="60">
        <f>SQRT($W$40*VLOOKUP(AA273,$P$34:$W$43,8))*(1-$R$26)*T268*VLOOKUP(AA273,P262:T271,5)</f>
        <v>3.0446805074761434E-6</v>
      </c>
      <c r="AB280" s="60">
        <f>SQRT($W$40*VLOOKUP(AB273,$P$34:$W$43,8))*(1-$S$26)*T268*VLOOKUP(AB273,P262:T271,5)</f>
        <v>1.368703859967017E-5</v>
      </c>
      <c r="AC280" s="60">
        <f>SQRT($W$40*VLOOKUP(AC273,$P$34:$W$43,8))*(1-$T$26)*T268*VLOOKUP(AC273,P262:T271,5)</f>
        <v>4.1204803656243496E-5</v>
      </c>
      <c r="AD280" s="60">
        <f>SQRT($W$40*VLOOKUP(AD273,$P$34:$W$43,8))*(1-$U$26)*T268*VLOOKUP(AD273,P262:T271,5)</f>
        <v>4.7830995471349376E-5</v>
      </c>
      <c r="AE280" s="60">
        <f>SQRT($W$40*VLOOKUP(AE273,$P$34:$W$43,8))*(1-$V$26)*T268*VLOOKUP(AE273,P262:T271,5)</f>
        <v>2.901511556943077E-4</v>
      </c>
      <c r="AF280" s="60">
        <f>SQRT($W$40*VLOOKUP(AF273,$P$34:$W$43,8))*(1-$W$26)*T268*VLOOKUP(AF273,P262:T271,5)</f>
        <v>7.7613100866781799E-8</v>
      </c>
      <c r="AG280" s="60">
        <f>SQRT($W$40*VLOOKUP(AG273,$P$34:$W$43,8))*(1-$X$26)*T268*VLOOKUP(AG273,P262:T271,5)</f>
        <v>1.1685652801525474E-6</v>
      </c>
      <c r="AH280" s="60">
        <f>SQRT($W$40*VLOOKUP(AH273,$P$34:$W$43,8))*(1-$Y$26)*T268*VLOOKUP(AH273,P262:T271,5)</f>
        <v>3.246466571965804E-6</v>
      </c>
      <c r="AI280" s="87">
        <f>SQRT($W$40*VLOOKUP(AI273,$P$34:$W$43,8))*(1-$Z$26)*T268*VLOOKUP(AI273,P262:T271,5)</f>
        <v>1.831570231924819E-6</v>
      </c>
      <c r="AJ280" s="89">
        <f>$X$40*T268</f>
        <v>2.2549362366773546E-8</v>
      </c>
      <c r="AK280" s="82"/>
      <c r="AL280" s="65"/>
      <c r="AM280" s="61"/>
      <c r="AN280" s="66" t="s">
        <v>587</v>
      </c>
      <c r="AO280" s="61">
        <f>IF(ATAN(AO279)&lt;0,ATAN(AO279)+PI(),ATAN(AO279))</f>
        <v>0.39892174533604968</v>
      </c>
      <c r="AP280" s="61"/>
      <c r="AQ280" s="50"/>
      <c r="AR280" s="65"/>
      <c r="AS280" s="65"/>
      <c r="AT280" s="65"/>
      <c r="AU280" s="65"/>
      <c r="AV280" s="81"/>
      <c r="AW280" s="59">
        <v>7</v>
      </c>
      <c r="AX280" s="61">
        <f t="shared" si="58"/>
        <v>4.2203212895286406E-3</v>
      </c>
      <c r="AY280" s="61">
        <f>SUMPRODUCT(T262:T271,$BD$34:$BD$43)</f>
        <v>3.0911659390568218E-2</v>
      </c>
      <c r="AZ280" s="68">
        <f>IF($AA$13,EXP((AX280/AL275)*(AU279-1)-LN(AU279-AL275)-AL274*(2*AY280/AL274-AX280/AL275)*LN((AU279+2.41421536*AL275)/(AU279-0.41421536*AL275))/(AL275*2.82842713)      ),1)</f>
        <v>109.58651563265072</v>
      </c>
    </row>
    <row r="281" spans="16:52" x14ac:dyDescent="0.25">
      <c r="P281" s="78">
        <v>8</v>
      </c>
      <c r="Q281" s="60"/>
      <c r="R281" s="60"/>
      <c r="S281" s="60">
        <f>$Z$14*$BJ$41/AZ281</f>
        <v>6.464115532023515E-3</v>
      </c>
      <c r="T281" s="61">
        <f>S281/S284</f>
        <v>6.4658074012081505E-3</v>
      </c>
      <c r="U281" s="62"/>
      <c r="V281" s="62"/>
      <c r="W281" s="60"/>
      <c r="X281" s="63"/>
      <c r="Y281" s="61"/>
      <c r="Z281" s="86">
        <f>SQRT($W$41*VLOOKUP(Z273,$P$34:$W$43,8))*(1-$Q$27)*T269*VLOOKUP(Z273,P262:T271,5)</f>
        <v>4.4633849225412054E-6</v>
      </c>
      <c r="AA281" s="60">
        <f>SQRT($W$41*VLOOKUP(AA273,$P$34:$W$43,8))*(1-$R$27)*T269*VLOOKUP(AA273,P262:T271,5)</f>
        <v>4.1240225182550773E-5</v>
      </c>
      <c r="AB281" s="60">
        <f>SQRT($W$41*VLOOKUP(AB273,$P$34:$W$43,8))*(1-$S$27)*T269*VLOOKUP(AB273,P262:T271,5)</f>
        <v>1.9401479670912072E-4</v>
      </c>
      <c r="AC281" s="60">
        <f>SQRT($W$41*VLOOKUP(AC273,$P$34:$W$43,8))*(1-$T$27)*T269*VLOOKUP(AC273,P262:T271,5)</f>
        <v>5.7467963711686852E-4</v>
      </c>
      <c r="AD281" s="60">
        <f>SQRT($W$41*VLOOKUP(AD273,$P$34:$W$43,8))*(1-$U$27)*T269*VLOOKUP(AD273,P262:T271,5)</f>
        <v>6.9493136349266433E-4</v>
      </c>
      <c r="AE281" s="60">
        <f>SQRT($W$41*VLOOKUP(AE273,$P$34:$W$43,8))*(1-$V$27)*T269*VLOOKUP(AE273,P262:T271,5)</f>
        <v>3.8087430718226401E-3</v>
      </c>
      <c r="AF281" s="60">
        <f>SQRT($W$41*VLOOKUP(AF273,$P$34:$W$43,8))*(1-$W$27)*T269*VLOOKUP(AF273,P262:T271,5)</f>
        <v>1.1685652801525474E-6</v>
      </c>
      <c r="AG281" s="60">
        <f>SQRT($W$41*VLOOKUP(AG273,$P$34:$W$43,8))*(1-$X$27)*T269*VLOOKUP(AG273,P262:T271,5)</f>
        <v>1.7010967556719001E-5</v>
      </c>
      <c r="AH281" s="60">
        <f>SQRT($W$41*VLOOKUP(AH273,$P$34:$W$43,8))*(1-$Y$27)*T269*VLOOKUP(AH273,P262:T271,5)</f>
        <v>5.2692055402091195E-5</v>
      </c>
      <c r="AI281" s="87">
        <f>SQRT($W$41*VLOOKUP(AI273,$P$34:$W$43,8))*(1-$Z$27)*T269*VLOOKUP(AI273,P262:T271,5)</f>
        <v>2.8017167996407448E-5</v>
      </c>
      <c r="AJ281" s="89">
        <f>$X$41*T269</f>
        <v>1.7248373568599747E-7</v>
      </c>
      <c r="AK281" s="59" t="s">
        <v>582</v>
      </c>
      <c r="AL281" s="61">
        <f>AL277*AL278/6-AL279/2-AL277^3/27</f>
        <v>1.5151228854943615E-2</v>
      </c>
      <c r="AM281" s="61"/>
      <c r="AN281" s="66" t="s">
        <v>573</v>
      </c>
      <c r="AO281" s="61">
        <f>2*SQRT(AL282)*COS(AO280/3)-AL277/3</f>
        <v>0.83269961903731216</v>
      </c>
      <c r="AP281" s="69">
        <f>AO281^3+AL277*AO281^2+AL278*AO281+AL279</f>
        <v>8.4567769453869346E-17</v>
      </c>
      <c r="AQ281" s="50"/>
      <c r="AR281" s="65"/>
      <c r="AS281" s="65"/>
      <c r="AT281" s="65"/>
      <c r="AU281" s="65"/>
      <c r="AV281" s="81"/>
      <c r="AW281" s="59">
        <v>8</v>
      </c>
      <c r="AX281" s="61">
        <f t="shared" si="58"/>
        <v>4.6812172555771754E-3</v>
      </c>
      <c r="AY281" s="61">
        <f>SUMPRODUCT(T262:T271,$BE$34:$BE$43)</f>
        <v>6.0317301846691186E-2</v>
      </c>
      <c r="AZ281" s="68">
        <f>IF($AA$14,EXP((AX281/AL275)*(AU279-1)-LN(AU279-AL275)-AL274*(2*AY281/AL274-AX281/AL275)*LN((AU279+2.41421536*AL275)/(AU279-0.41421536*AL275))/(AL275*2.82842713)      ),1)</f>
        <v>15.27595837812245</v>
      </c>
    </row>
    <row r="282" spans="16:52" x14ac:dyDescent="0.25">
      <c r="P282" s="78">
        <v>9</v>
      </c>
      <c r="Q282" s="60"/>
      <c r="R282" s="60"/>
      <c r="S282" s="60">
        <f>$Z$15*$BJ$42/AZ282</f>
        <v>1.9022990633599364E-2</v>
      </c>
      <c r="T282" s="61">
        <f>S282/S284</f>
        <v>1.9027969568690042E-2</v>
      </c>
      <c r="U282" s="62"/>
      <c r="V282" s="62" t="s">
        <v>592</v>
      </c>
      <c r="W282" s="60"/>
      <c r="X282" s="63"/>
      <c r="Y282" s="61"/>
      <c r="Z282" s="86">
        <f>SQRT($W$42*VLOOKUP(Z273,$P$34:$W$43,8))*(1-$Q$28)*T270*VLOOKUP(Z273,P262:T271,5)</f>
        <v>1.5450656391877148E-5</v>
      </c>
      <c r="AA282" s="60">
        <f>SQRT($W$42*VLOOKUP(AA273,$P$34:$W$43,8))*(1-$R$28)*T270*VLOOKUP(AA273,P262:T271,5)</f>
        <v>1.4950282799248461E-4</v>
      </c>
      <c r="AB282" s="60">
        <f>SQRT($W$42*VLOOKUP(AB273,$P$34:$W$43,8))*(1-$S$28)*T270*VLOOKUP(AB273,P262:T271,5)</f>
        <v>6.9341173774327956E-4</v>
      </c>
      <c r="AC282" s="60">
        <f>SQRT($W$42*VLOOKUP(AC273,$P$34:$W$43,8))*(1-$T$28)*T270*VLOOKUP(AC273,P262:T271,5)</f>
        <v>2.2755050653425852E-3</v>
      </c>
      <c r="AD282" s="60">
        <f>SQRT($W$42*VLOOKUP(AD273,$P$34:$W$43,8))*(1-$U$28)*T270*VLOOKUP(AD273,P262:T271,5)</f>
        <v>2.5816098649261952E-3</v>
      </c>
      <c r="AE282" s="60">
        <f>SQRT($W$42*VLOOKUP(AE273,$P$34:$W$43,8))*(1-$V$28)*T270*VLOOKUP(AE273,P262:T271,5)</f>
        <v>1.3952321849498791E-2</v>
      </c>
      <c r="AF282" s="60">
        <f>SQRT($W$42*VLOOKUP(AF273,$P$34:$W$43,8))*(1-$W$28)*T270*VLOOKUP(AF273,P262:T271,5)</f>
        <v>3.2464665719658036E-6</v>
      </c>
      <c r="AG282" s="60">
        <f>SQRT($W$42*VLOOKUP(AG273,$P$34:$W$43,8))*(1-$X$28)*T270*VLOOKUP(AG273,P262:T271,5)</f>
        <v>5.2692055402091202E-5</v>
      </c>
      <c r="AH282" s="60">
        <f>SQRT($W$42*VLOOKUP(AH273,$P$34:$W$43,8))*(1-$Y$28)*T270*VLOOKUP(AH273,P262:T271,5)</f>
        <v>2.0034135413526903E-4</v>
      </c>
      <c r="AI282" s="87">
        <f>SQRT($W$42*VLOOKUP(AI273,$P$34:$W$43,8))*(1-$Z$28)*T270*VLOOKUP(AI273,P262:T271,5)</f>
        <v>1.0176657161589672E-4</v>
      </c>
      <c r="AJ282" s="89">
        <f>$X$42*T270</f>
        <v>5.1399992230266552E-7</v>
      </c>
      <c r="AK282" s="59" t="s">
        <v>558</v>
      </c>
      <c r="AL282" s="61">
        <f>AL277^2/9-AL278/3</f>
        <v>6.4660816772385055E-2</v>
      </c>
      <c r="AM282" s="61"/>
      <c r="AN282" s="66" t="s">
        <v>574</v>
      </c>
      <c r="AO282" s="61">
        <f>2*SQRT(AL282)*COS((AO280+2*PI())/3)-AL277/3</f>
        <v>1.8185529566081493E-2</v>
      </c>
      <c r="AP282" s="69">
        <f>AO282^3+AO282^2*AL277+AO282*AL278+AL279</f>
        <v>2.0383000842727483E-17</v>
      </c>
      <c r="AQ282" s="50"/>
      <c r="AR282" s="65"/>
      <c r="AS282" s="50"/>
      <c r="AT282" s="65"/>
      <c r="AU282" s="65"/>
      <c r="AV282" s="81"/>
      <c r="AW282" s="59">
        <v>9</v>
      </c>
      <c r="AX282" s="61">
        <f t="shared" si="58"/>
        <v>4.7402802327537697E-3</v>
      </c>
      <c r="AY282" s="61">
        <f>SUMPRODUCT(T262:T271,$BF$34:$BF$43)</f>
        <v>7.5771767757632377E-2</v>
      </c>
      <c r="AZ282" s="68">
        <f>IF($AA$15,EXP((AX282/AL275)*(AU279-1)-LN(AU279-AL275)-AL274*(2*AY282/AL274-AX282/AL275)*LN((AU279+2.41421536*AL275)/(AU279-0.41421536*AL275))/(AL275*2.82842713)      ),1)</f>
        <v>5.0989814743452682</v>
      </c>
    </row>
    <row r="283" spans="16:52" x14ac:dyDescent="0.25">
      <c r="P283" s="78">
        <v>10</v>
      </c>
      <c r="Q283" s="60"/>
      <c r="R283" s="60"/>
      <c r="S283" s="60">
        <f>$Z$16*$BJ$43/AZ283</f>
        <v>1.025690727771404E-2</v>
      </c>
      <c r="T283" s="61">
        <f>S283/S284</f>
        <v>1.0259591843803068E-2</v>
      </c>
      <c r="U283" s="62"/>
      <c r="V283" s="96">
        <f>ABS(S272-S284)</f>
        <v>2.7755575615628914E-15</v>
      </c>
      <c r="W283" s="60"/>
      <c r="X283" s="63"/>
      <c r="Y283" s="61"/>
      <c r="Z283" s="86">
        <f>SQRT($W$43*VLOOKUP(Z273,$P$34:$W$43,8))*(1-$Q$29)*T271*VLOOKUP(Z273,P262:T271,5)</f>
        <v>8.3839142879105013E-6</v>
      </c>
      <c r="AA283" s="60">
        <f>SQRT($W$43*VLOOKUP(AA273,$P$34:$W$43,8))*(1-$R$29)*T271*VLOOKUP(AA273,P262:T271,5)</f>
        <v>8.2105867050580965E-5</v>
      </c>
      <c r="AB283" s="60">
        <f>SQRT($W$43*VLOOKUP(AB273,$P$34:$W$43,8))*(1-$S$29)*T271*VLOOKUP(AB273,P262:T271,5)</f>
        <v>3.8613188046208459E-4</v>
      </c>
      <c r="AC283" s="60">
        <f>SQRT($W$43*VLOOKUP(AC273,$P$34:$W$43,8))*(1-$T$29)*T271*VLOOKUP(AC273,P262:T271,5)</f>
        <v>1.0493068887657026E-3</v>
      </c>
      <c r="AD283" s="60">
        <f>SQRT($W$43*VLOOKUP(AD273,$P$34:$W$43,8))*(1-$U$29)*T271*VLOOKUP(AD273,P262:T271,5)</f>
        <v>1.3766215816029522E-3</v>
      </c>
      <c r="AE283" s="60">
        <f>SQRT($W$43*VLOOKUP(AE273,$P$34:$W$43,8))*(1-$V$29)*T271*VLOOKUP(AE273,P262:T271,5)</f>
        <v>7.5638243350102073E-3</v>
      </c>
      <c r="AF283" s="60">
        <f>SQRT($W$43*VLOOKUP(AF273,$P$34:$W$43,8))*(1-$W$29)*T271*VLOOKUP(AF273,P262:T271,5)</f>
        <v>1.8315702319248192E-6</v>
      </c>
      <c r="AG283" s="60">
        <f>SQRT($W$43*VLOOKUP(AG273,$P$34:$W$43,8))*(1-$X$29)*T271*VLOOKUP(AG273,P262:T271,5)</f>
        <v>2.8017167996407448E-5</v>
      </c>
      <c r="AH283" s="60">
        <f>SQRT($W$43*VLOOKUP(AH273,$P$34:$W$43,8))*(1-$Y$29)*T271*VLOOKUP(AH273,P262:T271,5)</f>
        <v>1.0176657161589672E-4</v>
      </c>
      <c r="AI283" s="87">
        <f>SQRT($W$43*VLOOKUP(AI273,$P$34:$W$43,8))*(1-$Z$29)*T271*VLOOKUP(AI273,P262:T271,5)</f>
        <v>5.1693945781462798E-5</v>
      </c>
      <c r="AJ283" s="89">
        <f>$X$43*T271</f>
        <v>3.721653553787472E-7</v>
      </c>
      <c r="AK283" s="59" t="s">
        <v>72</v>
      </c>
      <c r="AL283" s="63">
        <f>AL281^2-AL282^3</f>
        <v>-4.0788511579750909E-5</v>
      </c>
      <c r="AM283" s="61"/>
      <c r="AN283" s="66" t="s">
        <v>575</v>
      </c>
      <c r="AO283" s="61">
        <f>2*SQRT(AL282)*COS((AO280+4*PI())/3)-AL277/3</f>
        <v>0.13497321362641926</v>
      </c>
      <c r="AP283" s="69">
        <f>AO283^3+AO283^2*AL277+AL278*AO283+AL279</f>
        <v>1.3444106938820255E-17</v>
      </c>
      <c r="AQ283" s="50"/>
      <c r="AR283" s="65"/>
      <c r="AS283" s="50"/>
      <c r="AT283" s="65"/>
      <c r="AU283" s="65"/>
      <c r="AV283" s="81"/>
      <c r="AW283" s="59">
        <v>10</v>
      </c>
      <c r="AX283" s="61">
        <f t="shared" si="58"/>
        <v>6.3655989068255427E-3</v>
      </c>
      <c r="AY283" s="61">
        <f>SUMPRODUCT(T262:T271,$BG$34:$BG$43)</f>
        <v>7.4733542486602397E-2</v>
      </c>
      <c r="AZ283" s="68">
        <f>IF($AA$16,EXP((AX283/AL275)*(AU279-1)-LN(AU279-AL275)-AL274*(2*AY283/AL274-AX283/AL275)*LN((AU279+2.41421536*AL275)/(AU279-0.41421536*AL275))/(AL275*2.82842713)      ),1)</f>
        <v>9.4990152233681062</v>
      </c>
    </row>
    <row r="284" spans="16:52" x14ac:dyDescent="0.25">
      <c r="P284" s="79"/>
      <c r="Q284" s="71"/>
      <c r="R284" s="71"/>
      <c r="S284" s="94">
        <f>SUM(S274:S283)</f>
        <v>0.99973833597574846</v>
      </c>
      <c r="T284" s="72">
        <f>SUM(T274:T283)</f>
        <v>1</v>
      </c>
      <c r="U284" s="73"/>
      <c r="V284" s="73"/>
      <c r="W284" s="73"/>
      <c r="X284" s="73"/>
      <c r="Y284" s="73"/>
      <c r="Z284" s="70"/>
      <c r="AA284" s="73"/>
      <c r="AB284" s="73"/>
      <c r="AC284" s="73"/>
      <c r="AD284" s="73"/>
      <c r="AE284" s="73"/>
      <c r="AF284" s="73"/>
      <c r="AG284" s="73"/>
      <c r="AH284" s="73"/>
      <c r="AI284" s="88">
        <f>SUM(Z274:AI283)</f>
        <v>2.2066893957680986</v>
      </c>
      <c r="AJ284" s="91">
        <f>SUM(AJ274:AJ283)</f>
        <v>8.0587242819724308E-5</v>
      </c>
      <c r="AK284" s="70"/>
      <c r="AL284" s="73"/>
      <c r="AM284" s="74"/>
      <c r="AN284" s="75"/>
      <c r="AO284" s="74"/>
      <c r="AP284" s="74"/>
      <c r="AQ284" s="76"/>
      <c r="AR284" s="73"/>
      <c r="AS284" s="76"/>
      <c r="AT284" s="73"/>
      <c r="AU284" s="73"/>
      <c r="AV284" s="80"/>
      <c r="AW284" s="70"/>
      <c r="AX284" s="73"/>
      <c r="AY284" s="73"/>
      <c r="AZ284" s="80"/>
    </row>
    <row r="285" spans="16:52" x14ac:dyDescent="0.25">
      <c r="P285" s="92">
        <f>P273+1</f>
        <v>21</v>
      </c>
      <c r="Q285" s="55"/>
      <c r="R285" s="55"/>
      <c r="S285" s="55"/>
      <c r="T285" s="55" t="s">
        <v>545</v>
      </c>
      <c r="U285" s="56"/>
      <c r="V285" s="56"/>
      <c r="W285" s="57"/>
      <c r="X285" s="57"/>
      <c r="Y285" s="57"/>
      <c r="Z285" s="54">
        <v>1</v>
      </c>
      <c r="AA285" s="55">
        <v>2</v>
      </c>
      <c r="AB285" s="55">
        <v>3</v>
      </c>
      <c r="AC285" s="55">
        <v>4</v>
      </c>
      <c r="AD285" s="55">
        <v>5</v>
      </c>
      <c r="AE285" s="55">
        <v>6</v>
      </c>
      <c r="AF285" s="55">
        <v>7</v>
      </c>
      <c r="AG285" s="55">
        <v>8</v>
      </c>
      <c r="AH285" s="55">
        <v>9</v>
      </c>
      <c r="AI285" s="58">
        <v>10</v>
      </c>
      <c r="AJ285" s="90"/>
      <c r="AK285" s="54"/>
      <c r="AL285" s="55"/>
      <c r="AM285" s="55"/>
      <c r="AN285" s="55"/>
      <c r="AO285" s="55"/>
      <c r="AP285" s="55"/>
      <c r="AQ285" s="55"/>
      <c r="AR285" s="55"/>
      <c r="AS285" s="55"/>
      <c r="AT285" s="55"/>
      <c r="AU285" s="55"/>
      <c r="AV285" s="58"/>
      <c r="AW285" s="54"/>
      <c r="AX285" s="55" t="s">
        <v>565</v>
      </c>
      <c r="AY285" s="55" t="s">
        <v>577</v>
      </c>
      <c r="AZ285" s="58" t="s">
        <v>578</v>
      </c>
    </row>
    <row r="286" spans="16:52" x14ac:dyDescent="0.25">
      <c r="P286" s="78">
        <v>1</v>
      </c>
      <c r="Q286" s="60"/>
      <c r="R286" s="60"/>
      <c r="S286" s="60">
        <f>$Z$7*$BJ$34/AZ286</f>
        <v>2.6288912284298722E-3</v>
      </c>
      <c r="T286" s="61">
        <f>S286/S296</f>
        <v>2.6295792947302167E-3</v>
      </c>
      <c r="U286" s="62"/>
      <c r="V286" s="62"/>
      <c r="W286" s="60"/>
      <c r="X286" s="63"/>
      <c r="Y286" s="61"/>
      <c r="Z286" s="86">
        <f>SQRT($W$34*VLOOKUP(Z285,$P$34:$W$43,8))*(1-$Q$20)*T274*VLOOKUP(Z285,P274:T283,5)</f>
        <v>1.4201437813717031E-6</v>
      </c>
      <c r="AA286" s="60">
        <f>SQRT($W$34*VLOOKUP(AA285,$P$34:$W$43,8))*(1-$R$20)*T274*VLOOKUP(AA285,P274:T283,5)</f>
        <v>1.3766728022995642E-5</v>
      </c>
      <c r="AB286" s="60">
        <f>SQRT($W$34*VLOOKUP(AB285,$P$34:$W$43,8))*(1-$S$20)*T274*VLOOKUP(AB285,P274:T283,5)</f>
        <v>6.3104291009575864E-5</v>
      </c>
      <c r="AC286" s="60">
        <f>SQRT($W$34*VLOOKUP(AC285,$P$34:$W$43,8))*(1-$T$20)*T274*VLOOKUP(AC285,P274:T283,5)</f>
        <v>1.8903568290604079E-4</v>
      </c>
      <c r="AD286" s="60">
        <f>SQRT($W$34*VLOOKUP(AD285,$P$34:$W$43,8))*(1-$U$20)*T274*VLOOKUP(AD285,P274:T283,5)</f>
        <v>2.2233005007915528E-4</v>
      </c>
      <c r="AE286" s="60">
        <f>SQRT($W$34*VLOOKUP(AE285,$P$34:$W$43,8))*(1-$V$20)*T274*VLOOKUP(AE285,P274:T283,5)</f>
        <v>1.2248483303353727E-3</v>
      </c>
      <c r="AF286" s="60">
        <f>SQRT($W$34*VLOOKUP(AF285,$P$34:$W$43,8))*(1-$W$20)*T274*VLOOKUP(AF285,P274:T283,5)</f>
        <v>3.2167153512449235E-7</v>
      </c>
      <c r="AG286" s="60">
        <f>SQRT($W$34*VLOOKUP(AG285,$P$34:$W$43,8))*(1-$X$20)*T274*VLOOKUP(AG285,P274:T283,5)</f>
        <v>4.4633849225412351E-6</v>
      </c>
      <c r="AH286" s="60">
        <f>SQRT($W$34*VLOOKUP(AH285,$P$34:$W$43,8))*(1-$Y$20)*T274*VLOOKUP(AH285,P274:T283,5)</f>
        <v>1.5450656391877209E-5</v>
      </c>
      <c r="AI286" s="87">
        <f>SQRT($W$34*VLOOKUP(AI285,$P$34:$W$43,8))*(1-$Z$20)*T274*VLOOKUP(AI285,P274:T283,5)</f>
        <v>8.3839142879105724E-6</v>
      </c>
      <c r="AJ286" s="89">
        <f>$X$34*T274</f>
        <v>7.0477561646531341E-8</v>
      </c>
      <c r="AK286" s="59" t="s">
        <v>69</v>
      </c>
      <c r="AL286" s="60">
        <f>$Q$44*AI296*100000/($T$3*$AE$9)^2</f>
        <v>0.15887301977250501</v>
      </c>
      <c r="AM286" s="65" t="s">
        <v>583</v>
      </c>
      <c r="AN286" s="66" t="s">
        <v>573</v>
      </c>
      <c r="AO286" s="61" t="e">
        <f>(AL293+SQRT(AL295))^(1/3)+(AL293-SQRT(AL295))^(1/3)-AL289/3</f>
        <v>#NUM!</v>
      </c>
      <c r="AP286" s="63" t="e">
        <f>AO286^3+AL289*AO286^2+AL290*AO286+AL291</f>
        <v>#NUM!</v>
      </c>
      <c r="AQ286" s="65" t="s">
        <v>573</v>
      </c>
      <c r="AR286" s="61">
        <f>IF(AL295&gt;=0,AO286,AO293)</f>
        <v>0.83269961903731193</v>
      </c>
      <c r="AS286" s="61">
        <f>IF(AR286&lt;AR287,AR287,AR286)</f>
        <v>0.83269961903731193</v>
      </c>
      <c r="AT286" s="61">
        <f>AS286</f>
        <v>0.83269961903731193</v>
      </c>
      <c r="AU286" s="67">
        <f>IF(AT286&lt;AT287,AT287,AT286)</f>
        <v>0.83269961903731193</v>
      </c>
      <c r="AV286" s="81"/>
      <c r="AW286" s="59">
        <v>1</v>
      </c>
      <c r="AX286" s="61">
        <f>AX274</f>
        <v>4.7032494163116601E-3</v>
      </c>
      <c r="AY286" s="61">
        <f>SUMPRODUCT(T274:T283,$AX$34:$AX$43)</f>
        <v>4.7725574619461829E-2</v>
      </c>
      <c r="AZ286" s="68">
        <f>IF($AA$7,EXP((AX286/AL287)*(AU291-1)-LN(AU291-AL287)-AL286*(2*AY286/AL286-AX286/AL287)*LN((AU291+2.41421536*AL287)/(AU291-0.41421536*AL287))/(AL287*2.82842713)      ),1)</f>
        <v>38.240115288525381</v>
      </c>
    </row>
    <row r="287" spans="16:52" x14ac:dyDescent="0.25">
      <c r="P287" s="78">
        <v>2</v>
      </c>
      <c r="Q287" s="60"/>
      <c r="R287" s="60"/>
      <c r="S287" s="60">
        <f>$Z$8*$BJ$35/AZ287</f>
        <v>1.4670668853759321E-2</v>
      </c>
      <c r="T287" s="61">
        <f>S287/S296</f>
        <v>1.4674508644745201E-2</v>
      </c>
      <c r="U287" s="62"/>
      <c r="V287" s="62"/>
      <c r="W287" s="60"/>
      <c r="X287" s="63"/>
      <c r="Y287" s="61"/>
      <c r="Z287" s="86">
        <f>SQRT($W$35*VLOOKUP(Z285,$P$34:$W$43,8))*(1-$Q$21)*T275*VLOOKUP(Z285,P274:T283,5)</f>
        <v>1.3766728022995642E-5</v>
      </c>
      <c r="AA287" s="60">
        <f>SQRT($W$35*VLOOKUP(AA285,$P$34:$W$43,8))*(1-$R$21)*T275*VLOOKUP(AA285,P274:T283,5)</f>
        <v>1.327619883361298E-4</v>
      </c>
      <c r="AB287" s="60">
        <f>SQRT($W$35*VLOOKUP(AB285,$P$34:$W$43,8))*(1-$S$21)*T275*VLOOKUP(AB285,P274:T283,5)</f>
        <v>6.1812271817002879E-4</v>
      </c>
      <c r="AC287" s="60">
        <f>SQRT($W$35*VLOOKUP(AC285,$P$34:$W$43,8))*(1-$T$21)*T275*VLOOKUP(AC285,P274:T283,5)</f>
        <v>1.6745488012044651E-3</v>
      </c>
      <c r="AD287" s="60">
        <f>SQRT($W$35*VLOOKUP(AD285,$P$34:$W$43,8))*(1-$U$21)*T275*VLOOKUP(AD285,P274:T283,5)</f>
        <v>2.2209136583201962E-3</v>
      </c>
      <c r="AE287" s="60">
        <f>SQRT($W$35*VLOOKUP(AE285,$P$34:$W$43,8))*(1-$V$21)*T275*VLOOKUP(AE285,P274:T283,5)</f>
        <v>1.2027010477919734E-2</v>
      </c>
      <c r="AF287" s="60">
        <f>SQRT($W$35*VLOOKUP(AF285,$P$34:$W$43,8))*(1-$W$21)*T275*VLOOKUP(AF285,P274:T283,5)</f>
        <v>3.044680507476179E-6</v>
      </c>
      <c r="AG287" s="60">
        <f>SQRT($W$35*VLOOKUP(AG285,$P$34:$W$43,8))*(1-$X$21)*T275*VLOOKUP(AG285,P274:T283,5)</f>
        <v>4.1240225182551071E-5</v>
      </c>
      <c r="AH287" s="60">
        <f>SQRT($W$35*VLOOKUP(AH285,$P$34:$W$43,8))*(1-$Y$21)*T275*VLOOKUP(AH285,P274:T283,5)</f>
        <v>1.4950282799248529E-4</v>
      </c>
      <c r="AI287" s="87">
        <f>SQRT($W$35*VLOOKUP(AI285,$P$34:$W$43,8))*(1-$Z$21)*T275*VLOOKUP(AI285,P274:T283,5)</f>
        <v>8.210586705058171E-5</v>
      </c>
      <c r="AJ287" s="89">
        <f>$X$35*T275</f>
        <v>5.9358527392401306E-7</v>
      </c>
      <c r="AK287" s="59" t="s">
        <v>65</v>
      </c>
      <c r="AL287" s="60">
        <f>AJ296*$Q$44*100000/($T$3*$AE$9)</f>
        <v>1.4141637770187145E-2</v>
      </c>
      <c r="AM287" s="61"/>
      <c r="AN287" s="66" t="s">
        <v>574</v>
      </c>
      <c r="AO287" s="66" t="e">
        <f>1/0</f>
        <v>#DIV/0!</v>
      </c>
      <c r="AP287" s="61"/>
      <c r="AQ287" s="65" t="s">
        <v>574</v>
      </c>
      <c r="AR287" s="66">
        <f>IF(AL295&gt;=0,0,AO294)</f>
        <v>1.8185529566081382E-2</v>
      </c>
      <c r="AS287" s="61">
        <f>IF(AR286&lt;AR287,AR286,AR287)</f>
        <v>1.8185529566081382E-2</v>
      </c>
      <c r="AT287" s="61">
        <f>IF(AS287&lt;AS288,AS288,AS287)</f>
        <v>0.13497321362641931</v>
      </c>
      <c r="AU287" s="67">
        <f>IF(AT286&lt;AT287,AT286,AT287)</f>
        <v>0.13497321362641931</v>
      </c>
      <c r="AV287" s="81"/>
      <c r="AW287" s="59">
        <v>2</v>
      </c>
      <c r="AX287" s="61">
        <f t="shared" ref="AX287:AX295" si="59">AX275</f>
        <v>7.0982772982749135E-3</v>
      </c>
      <c r="AY287" s="61">
        <f>SUMPRODUCT(T274:T283,$AY$34:$AY$43)</f>
        <v>8.3223982900197516E-2</v>
      </c>
      <c r="AZ287" s="68">
        <f>IF($AA$8,EXP((AX287/AL287)*(AU291-1)-LN(AU291-AL287)-AL286*(2*AY287/AL286-AX287/AL287)*LN((AU291+2.41421536*AL287)/(AU291-0.41421536*AL287))/(AL287*2.82842713)      ),1)</f>
        <v>6.5803436176417343</v>
      </c>
    </row>
    <row r="288" spans="16:52" x14ac:dyDescent="0.25">
      <c r="P288" s="78">
        <v>3</v>
      </c>
      <c r="Q288" s="60"/>
      <c r="R288" s="60"/>
      <c r="S288" s="60">
        <f>$Z$9*$BJ$36/AZ288</f>
        <v>4.9911005277786698E-2</v>
      </c>
      <c r="T288" s="61">
        <f>S288/S296</f>
        <v>4.9924068610486268E-2</v>
      </c>
      <c r="U288" s="62"/>
      <c r="V288" s="62"/>
      <c r="W288" s="60"/>
      <c r="X288" s="63"/>
      <c r="Y288" s="61"/>
      <c r="Z288" s="86">
        <f>SQRT($W$36*VLOOKUP(Z285,$P$34:$W$43,8))*(1-$Q$22)*T276*VLOOKUP(Z285,P274:T283,5)</f>
        <v>6.3104291009575864E-5</v>
      </c>
      <c r="AA288" s="60">
        <f>SQRT($W$36*VLOOKUP(AA285,$P$34:$W$43,8))*(1-$R$22)*T276*VLOOKUP(AA285,P274:T283,5)</f>
        <v>6.1812271817002868E-4</v>
      </c>
      <c r="AB288" s="60">
        <f>SQRT($W$36*VLOOKUP(AB285,$P$34:$W$43,8))*(1-$S$22)*T276*VLOOKUP(AB285,P274:T283,5)</f>
        <v>2.884241604219938E-3</v>
      </c>
      <c r="AC288" s="60">
        <f>SQRT($W$36*VLOOKUP(AC285,$P$34:$W$43,8))*(1-$T$22)*T276*VLOOKUP(AC285,P274:T283,5)</f>
        <v>8.6054340567007729E-3</v>
      </c>
      <c r="AD288" s="60">
        <f>SQRT($W$36*VLOOKUP(AD285,$P$34:$W$43,8))*(1-$U$22)*T276*VLOOKUP(AD285,P274:T283,5)</f>
        <v>1.0362985843596587E-2</v>
      </c>
      <c r="AE288" s="60">
        <f>SQRT($W$36*VLOOKUP(AE285,$P$34:$W$43,8))*(1-$V$22)*T276*VLOOKUP(AE285,P274:T283,5)</f>
        <v>5.4990052526014209E-2</v>
      </c>
      <c r="AF288" s="60">
        <f>SQRT($W$36*VLOOKUP(AF285,$P$34:$W$43,8))*(1-$W$22)*T276*VLOOKUP(AF285,P274:T283,5)</f>
        <v>1.3687038599670228E-5</v>
      </c>
      <c r="AG288" s="60">
        <f>SQRT($W$36*VLOOKUP(AG285,$P$34:$W$43,8))*(1-$X$22)*T276*VLOOKUP(AG285,P274:T283,5)</f>
        <v>1.9401479670912066E-4</v>
      </c>
      <c r="AH288" s="60">
        <f>SQRT($W$36*VLOOKUP(AH285,$P$34:$W$43,8))*(1-$Y$22)*T276*VLOOKUP(AH285,P274:T283,5)</f>
        <v>6.9341173774327739E-4</v>
      </c>
      <c r="AI288" s="87">
        <f>SQRT($W$36*VLOOKUP(AI285,$P$34:$W$43,8))*(1-$Z$22)*T276*VLOOKUP(AI285,P274:T283,5)</f>
        <v>3.8613188046208514E-4</v>
      </c>
      <c r="AJ288" s="89">
        <f>$X$36*T276</f>
        <v>2.8129396222580911E-6</v>
      </c>
      <c r="AK288" s="82"/>
      <c r="AL288" s="65"/>
      <c r="AM288" s="61"/>
      <c r="AN288" s="66" t="s">
        <v>575</v>
      </c>
      <c r="AO288" s="66" t="e">
        <f>1/0</f>
        <v>#DIV/0!</v>
      </c>
      <c r="AP288" s="61"/>
      <c r="AQ288" s="65" t="s">
        <v>575</v>
      </c>
      <c r="AR288" s="66">
        <f>IF(AL295&gt;=0,0,AO295)</f>
        <v>0.13497321362641931</v>
      </c>
      <c r="AS288" s="61">
        <f>AR288</f>
        <v>0.13497321362641931</v>
      </c>
      <c r="AT288" s="61">
        <f>IF(AS287&lt;AS288,AS287,AS288)</f>
        <v>1.8185529566081382E-2</v>
      </c>
      <c r="AU288" s="67">
        <f>AT288</f>
        <v>1.8185529566081382E-2</v>
      </c>
      <c r="AV288" s="81"/>
      <c r="AW288" s="59">
        <v>3</v>
      </c>
      <c r="AX288" s="61">
        <f t="shared" si="59"/>
        <v>9.8874397632026413E-3</v>
      </c>
      <c r="AY288" s="61">
        <f>SUMPRODUCT(T274:T283,$AZ$34:$AZ$43)</f>
        <v>0.11365455264392658</v>
      </c>
      <c r="AZ288" s="68">
        <f>IF($AA$9,EXP((AX288/AL287)*(AU291-1)-LN(AU291-AL287)-AL286*(2*AY288/AL286-AX288/AL287)*LN((AU291+2.41421536*AL287)/(AU291-0.41421536*AL287))/(AL287*2.82842713)      ),1)</f>
        <v>1.8650458955062004</v>
      </c>
    </row>
    <row r="289" spans="16:52" x14ac:dyDescent="0.25">
      <c r="P289" s="78">
        <v>4</v>
      </c>
      <c r="Q289" s="60"/>
      <c r="R289" s="60"/>
      <c r="S289" s="60">
        <f>$Z$10*$BJ$37/AZ289</f>
        <v>0.11781627601473323</v>
      </c>
      <c r="T289" s="61">
        <f>S289/S296</f>
        <v>0.11784711236440078</v>
      </c>
      <c r="U289" s="62"/>
      <c r="V289" s="62"/>
      <c r="W289" s="60"/>
      <c r="X289" s="63"/>
      <c r="Y289" s="61"/>
      <c r="Z289" s="86">
        <f>SQRT($W$37*VLOOKUP(Z285,$P$34:$W$43,8))*(1-$Q$23)*T277*VLOOKUP(Z285,P274:T283,5)</f>
        <v>1.8903568290604079E-4</v>
      </c>
      <c r="AA289" s="60">
        <f>SQRT($W$37*VLOOKUP(AA285,$P$34:$W$43,8))*(1-$R$23)*T277*VLOOKUP(AA285,P274:T283,5)</f>
        <v>1.6745488012044651E-3</v>
      </c>
      <c r="AB289" s="60">
        <f>SQRT($W$37*VLOOKUP(AB285,$P$34:$W$43,8))*(1-$S$23)*T277*VLOOKUP(AB285,P274:T283,5)</f>
        <v>8.6054340567007729E-3</v>
      </c>
      <c r="AC289" s="60">
        <f>SQRT($W$37*VLOOKUP(AC285,$P$34:$W$43,8))*(1-$T$23)*T277*VLOOKUP(AC285,P274:T283,5)</f>
        <v>2.5845504163377206E-2</v>
      </c>
      <c r="AD289" s="60">
        <f>SQRT($W$37*VLOOKUP(AD285,$P$34:$W$43,8))*(1-$U$23)*T277*VLOOKUP(AD285,P274:T283,5)</f>
        <v>3.0793632289964051E-2</v>
      </c>
      <c r="AE289" s="60">
        <f>SQRT($W$37*VLOOKUP(AE285,$P$34:$W$43,8))*(1-$V$23)*T277*VLOOKUP(AE285,P274:T283,5)</f>
        <v>0.15661201719897058</v>
      </c>
      <c r="AF289" s="60">
        <f>SQRT($W$37*VLOOKUP(AF285,$P$34:$W$43,8))*(1-$W$23)*T277*VLOOKUP(AF285,P274:T283,5)</f>
        <v>4.1204803656243625E-5</v>
      </c>
      <c r="AG289" s="60">
        <f>SQRT($W$37*VLOOKUP(AG285,$P$34:$W$43,8))*(1-$X$23)*T277*VLOOKUP(AG285,P274:T283,5)</f>
        <v>5.7467963711686776E-4</v>
      </c>
      <c r="AH289" s="60">
        <f>SQRT($W$37*VLOOKUP(AH285,$P$34:$W$43,8))*(1-$Y$23)*T277*VLOOKUP(AH285,P274:T283,5)</f>
        <v>2.2755050653425757E-3</v>
      </c>
      <c r="AI289" s="87">
        <f>SQRT($W$37*VLOOKUP(AI285,$P$34:$W$43,8))*(1-$Z$23)*T277*VLOOKUP(AI285,P274:T283,5)</f>
        <v>1.0493068887657032E-3</v>
      </c>
      <c r="AJ289" s="89">
        <f>$X$37*T277</f>
        <v>8.5305785967869317E-6</v>
      </c>
      <c r="AK289" s="59" t="s">
        <v>570</v>
      </c>
      <c r="AL289" s="60">
        <f>AL287-1</f>
        <v>-0.98585836222981282</v>
      </c>
      <c r="AM289" s="61"/>
      <c r="AN289" s="66"/>
      <c r="AO289" s="61"/>
      <c r="AP289" s="61"/>
      <c r="AQ289" s="50"/>
      <c r="AR289" s="65"/>
      <c r="AS289" s="65"/>
      <c r="AT289" s="65"/>
      <c r="AU289" s="65"/>
      <c r="AV289" s="81"/>
      <c r="AW289" s="59">
        <v>4</v>
      </c>
      <c r="AX289" s="61">
        <f t="shared" si="59"/>
        <v>1.2702609722620996E-2</v>
      </c>
      <c r="AY289" s="61">
        <f>SUMPRODUCT(T274:T283,$BA$34:$BA$43)</f>
        <v>0.13908438853517566</v>
      </c>
      <c r="AZ289" s="68">
        <f>IF($AA$10,EXP((AX289/AL287)*(AU291-1)-LN(AU291-AL287)-AL286*(2*AY289/AL286-AX289/AL287)*LN((AU291+2.41421536*AL287)/(AU291-0.41421536*AL287))/(AL287*2.82842713)      ),1)</f>
        <v>0.76545492768237122</v>
      </c>
    </row>
    <row r="290" spans="16:52" x14ac:dyDescent="0.25">
      <c r="P290" s="78">
        <v>5</v>
      </c>
      <c r="Q290" s="60"/>
      <c r="R290" s="60"/>
      <c r="S290" s="60">
        <f>$Z$11*$BJ$38/AZ290</f>
        <v>0.14521847416959738</v>
      </c>
      <c r="T290" s="61">
        <f>S290/S296</f>
        <v>0.14525648256537388</v>
      </c>
      <c r="U290" s="62"/>
      <c r="V290" s="62"/>
      <c r="W290" s="60"/>
      <c r="X290" s="63"/>
      <c r="Y290" s="61"/>
      <c r="Z290" s="86">
        <f>SQRT($W$38*VLOOKUP(Z285,$P$34:$W$43,8))*(1-$Q$24)*T278*VLOOKUP(Z285,P274:T283,5)</f>
        <v>2.2233005007915531E-4</v>
      </c>
      <c r="AA290" s="60">
        <f>SQRT($W$38*VLOOKUP(AA285,$P$34:$W$43,8))*(1-$R$24)*T278*VLOOKUP(AA285,P274:T283,5)</f>
        <v>2.2209136583201962E-3</v>
      </c>
      <c r="AB290" s="60">
        <f>SQRT($W$38*VLOOKUP(AB285,$P$34:$W$43,8))*(1-$S$24)*T278*VLOOKUP(AB285,P274:T283,5)</f>
        <v>1.0362985843596587E-2</v>
      </c>
      <c r="AC290" s="60">
        <f>SQRT($W$38*VLOOKUP(AC285,$P$34:$W$43,8))*(1-$T$24)*T278*VLOOKUP(AC285,P274:T283,5)</f>
        <v>3.0793632289964054E-2</v>
      </c>
      <c r="AD290" s="60">
        <f>SQRT($W$38*VLOOKUP(AD285,$P$34:$W$43,8))*(1-$U$24)*T278*VLOOKUP(AD285,P274:T283,5)</f>
        <v>3.6659747099718816E-2</v>
      </c>
      <c r="AE290" s="60">
        <f>SQRT($W$38*VLOOKUP(AE285,$P$34:$W$43,8))*(1-$V$24)*T278*VLOOKUP(AE285,P274:T283,5)</f>
        <v>0.20142636940596087</v>
      </c>
      <c r="AF290" s="60">
        <f>SQRT($W$38*VLOOKUP(AF285,$P$34:$W$43,8))*(1-$W$24)*T278*VLOOKUP(AF285,P274:T283,5)</f>
        <v>4.7830995471349572E-5</v>
      </c>
      <c r="AG290" s="60">
        <f>SQRT($W$38*VLOOKUP(AG285,$P$34:$W$43,8))*(1-$X$24)*T278*VLOOKUP(AG285,P274:T283,5)</f>
        <v>6.9493136349266401E-4</v>
      </c>
      <c r="AH290" s="60">
        <f>SQRT($W$38*VLOOKUP(AH285,$P$34:$W$43,8))*(1-$Y$24)*T278*VLOOKUP(AH285,P274:T283,5)</f>
        <v>2.581609864926187E-3</v>
      </c>
      <c r="AI290" s="87">
        <f>SQRT($W$38*VLOOKUP(AI285,$P$34:$W$43,8))*(1-$Z$24)*T278*VLOOKUP(AI285,P274:T283,5)</f>
        <v>1.3766215816029541E-3</v>
      </c>
      <c r="AJ290" s="89">
        <f>$X$38*T278</f>
        <v>1.0512286113419878E-5</v>
      </c>
      <c r="AK290" s="59" t="s">
        <v>571</v>
      </c>
      <c r="AL290" s="60">
        <f>AL286-3*AL287*AL287-2*AL287</f>
        <v>0.12998978647566117</v>
      </c>
      <c r="AM290" s="61" t="s">
        <v>584</v>
      </c>
      <c r="AN290" s="66" t="s">
        <v>585</v>
      </c>
      <c r="AO290" s="61">
        <f>AL293^2/AL294^3</f>
        <v>0.8491260366108011</v>
      </c>
      <c r="AP290" s="61"/>
      <c r="AQ290" s="50"/>
      <c r="AR290" s="65"/>
      <c r="AS290" s="65"/>
      <c r="AT290" s="65"/>
      <c r="AU290" s="65"/>
      <c r="AV290" s="81"/>
      <c r="AW290" s="59">
        <v>5</v>
      </c>
      <c r="AX290" s="61">
        <f t="shared" si="59"/>
        <v>1.2699746755942376E-2</v>
      </c>
      <c r="AY290" s="61">
        <f>SUMPRODUCT(T274:T283,$BB$34:$BB$43)</f>
        <v>0.14194714990733889</v>
      </c>
      <c r="AZ290" s="68">
        <f>IF($AA$11,EXP((AX290/AL287)*(AU291-1)-LN(AU291-AL287)-AL286*(2*AY290/AL286-AX290/AL287)*LN((AU291+2.41421536*AL287)/(AU291-0.41421536*AL287))/(AL287*2.82842713)      ),1)</f>
        <v>0.62177166311015764</v>
      </c>
    </row>
    <row r="291" spans="16:52" x14ac:dyDescent="0.25">
      <c r="P291" s="78">
        <v>6</v>
      </c>
      <c r="Q291" s="60"/>
      <c r="R291" s="60"/>
      <c r="S291" s="60">
        <f>$Z$12*$BJ$39/AZ291</f>
        <v>0.63281164247362209</v>
      </c>
      <c r="T291" s="61">
        <f>S291/S296</f>
        <v>0.63297726985331093</v>
      </c>
      <c r="U291" s="62"/>
      <c r="V291" s="62"/>
      <c r="W291" s="60"/>
      <c r="X291" s="63"/>
      <c r="Y291" s="61"/>
      <c r="Z291" s="86">
        <f>SQRT($W$39*VLOOKUP(Z285,$P$34:$W$43,8))*(1-$Q$25)*T279*VLOOKUP(Z285,P274:T283,5)</f>
        <v>1.2248483303353727E-3</v>
      </c>
      <c r="AA291" s="60">
        <f>SQRT($W$39*VLOOKUP(AA285,$P$34:$W$43,8))*(1-$R$25)*T279*VLOOKUP(AA285,P274:T283,5)</f>
        <v>1.2027010477919734E-2</v>
      </c>
      <c r="AB291" s="60">
        <f>SQRT($W$39*VLOOKUP(AB285,$P$34:$W$43,8))*(1-$S$25)*T279*VLOOKUP(AB285,P274:T283,5)</f>
        <v>5.4990052526014216E-2</v>
      </c>
      <c r="AC291" s="60">
        <f>SQRT($W$39*VLOOKUP(AC285,$P$34:$W$43,8))*(1-$T$25)*T279*VLOOKUP(AC285,P274:T283,5)</f>
        <v>0.15661201719897061</v>
      </c>
      <c r="AD291" s="60">
        <f>SQRT($W$39*VLOOKUP(AD285,$P$34:$W$43,8))*(1-$U$25)*T279*VLOOKUP(AD285,P274:T283,5)</f>
        <v>0.20142636940596087</v>
      </c>
      <c r="AE291" s="60">
        <f>SQRT($W$39*VLOOKUP(AE285,$P$34:$W$43,8))*(1-$V$25)*T279*VLOOKUP(AE285,P274:T283,5)</f>
        <v>1.1067338293879776</v>
      </c>
      <c r="AF291" s="60">
        <f>SQRT($W$39*VLOOKUP(AF285,$P$34:$W$43,8))*(1-$W$25)*T279*VLOOKUP(AF285,P274:T283,5)</f>
        <v>2.9015115569431019E-4</v>
      </c>
      <c r="AG291" s="60">
        <f>SQRT($W$39*VLOOKUP(AG285,$P$34:$W$43,8))*(1-$X$25)*T279*VLOOKUP(AG285,P274:T283,5)</f>
        <v>3.8087430718226562E-3</v>
      </c>
      <c r="AH291" s="60">
        <f>SQRT($W$39*VLOOKUP(AH285,$P$34:$W$43,8))*(1-$Y$25)*T279*VLOOKUP(AH285,P274:T283,5)</f>
        <v>1.395232184949881E-2</v>
      </c>
      <c r="AI291" s="87">
        <f>SQRT($W$39*VLOOKUP(AI285,$P$34:$W$43,8))*(1-$Z$25)*T279*VLOOKUP(AI285,P274:T283,5)</f>
        <v>7.5638243350102533E-3</v>
      </c>
      <c r="AJ291" s="89">
        <f>$X$39*T279</f>
        <v>5.6986177275954705E-5</v>
      </c>
      <c r="AK291" s="59" t="s">
        <v>572</v>
      </c>
      <c r="AL291" s="60">
        <f>-1*AL286*AL287+AL287^2+AL287^3</f>
        <v>-2.0439106498322266E-3</v>
      </c>
      <c r="AM291" s="61"/>
      <c r="AN291" s="66" t="s">
        <v>586</v>
      </c>
      <c r="AO291" s="61">
        <f>SQRT(1-AO290)/SQRT(AO290)*AL293/ABS(AL293)</f>
        <v>0.42152280029036432</v>
      </c>
      <c r="AP291" s="61"/>
      <c r="AQ291" s="50"/>
      <c r="AR291" s="65"/>
      <c r="AS291" s="65"/>
      <c r="AT291" s="65" t="s">
        <v>579</v>
      </c>
      <c r="AU291" s="61">
        <f>IF(AL295&gt;=0,AU286,AU288)</f>
        <v>1.8185529566081382E-2</v>
      </c>
      <c r="AV291" s="81"/>
      <c r="AW291" s="59">
        <v>6</v>
      </c>
      <c r="AX291" s="61">
        <f t="shared" si="59"/>
        <v>1.5798462423996604E-2</v>
      </c>
      <c r="AY291" s="61">
        <f>SUMPRODUCT(T274:T283,$BC$34:$BC$43)</f>
        <v>0.17728158538513794</v>
      </c>
      <c r="AZ291" s="68">
        <f>IF($AA$12,EXP((AX291/AL287)*(AU291-1)-LN(AU291-AL287)-AL286*(2*AY291/AL286-AX291/AL287)*LN((AU291+2.41421536*AL287)/(AU291-0.41421536*AL287))/(AL287*2.82842713)      ),1)</f>
        <v>0.13720776439514659</v>
      </c>
    </row>
    <row r="292" spans="16:52" x14ac:dyDescent="0.25">
      <c r="P292" s="78">
        <v>7</v>
      </c>
      <c r="Q292" s="60"/>
      <c r="R292" s="60"/>
      <c r="S292" s="60">
        <f>$Z$13*$BJ$40/AZ292</f>
        <v>9.3736451448462146E-4</v>
      </c>
      <c r="T292" s="61">
        <f>S292/S296</f>
        <v>9.3760985325200014E-4</v>
      </c>
      <c r="U292" s="62"/>
      <c r="V292" s="62"/>
      <c r="W292" s="60"/>
      <c r="X292" s="63"/>
      <c r="Y292" s="61"/>
      <c r="Z292" s="86">
        <f>SQRT($W$40*VLOOKUP(Z285,$P$34:$W$43,8))*(1-$Q$26)*T280*VLOOKUP(Z285,P274:T283,5)</f>
        <v>3.2167153512449235E-7</v>
      </c>
      <c r="AA292" s="60">
        <f>SQRT($W$40*VLOOKUP(AA285,$P$34:$W$43,8))*(1-$R$26)*T280*VLOOKUP(AA285,P274:T283,5)</f>
        <v>3.0446805074761794E-6</v>
      </c>
      <c r="AB292" s="60">
        <f>SQRT($W$40*VLOOKUP(AB285,$P$34:$W$43,8))*(1-$S$26)*T280*VLOOKUP(AB285,P274:T283,5)</f>
        <v>1.3687038599670226E-5</v>
      </c>
      <c r="AC292" s="60">
        <f>SQRT($W$40*VLOOKUP(AC285,$P$34:$W$43,8))*(1-$T$26)*T280*VLOOKUP(AC285,P274:T283,5)</f>
        <v>4.1204803656243625E-5</v>
      </c>
      <c r="AD292" s="60">
        <f>SQRT($W$40*VLOOKUP(AD285,$P$34:$W$43,8))*(1-$U$26)*T280*VLOOKUP(AD285,P274:T283,5)</f>
        <v>4.7830995471349572E-5</v>
      </c>
      <c r="AE292" s="60">
        <f>SQRT($W$40*VLOOKUP(AE285,$P$34:$W$43,8))*(1-$V$26)*T280*VLOOKUP(AE285,P274:T283,5)</f>
        <v>2.9015115569431025E-4</v>
      </c>
      <c r="AF292" s="60">
        <f>SQRT($W$40*VLOOKUP(AF285,$P$34:$W$43,8))*(1-$W$26)*T280*VLOOKUP(AF285,P274:T283,5)</f>
        <v>7.7613100866782871E-8</v>
      </c>
      <c r="AG292" s="60">
        <f>SQRT($W$40*VLOOKUP(AG285,$P$34:$W$43,8))*(1-$X$26)*T280*VLOOKUP(AG285,P274:T283,5)</f>
        <v>1.1685652801525584E-6</v>
      </c>
      <c r="AH292" s="60">
        <f>SQRT($W$40*VLOOKUP(AH285,$P$34:$W$43,8))*(1-$Y$26)*T280*VLOOKUP(AH285,P274:T283,5)</f>
        <v>3.2464665719658248E-6</v>
      </c>
      <c r="AI292" s="87">
        <f>SQRT($W$40*VLOOKUP(AI285,$P$34:$W$43,8))*(1-$Z$26)*T280*VLOOKUP(AI285,P274:T283,5)</f>
        <v>1.8315702319248396E-6</v>
      </c>
      <c r="AJ292" s="89">
        <f>$X$40*T280</f>
        <v>2.2549362366773702E-8</v>
      </c>
      <c r="AK292" s="82"/>
      <c r="AL292" s="65"/>
      <c r="AM292" s="61"/>
      <c r="AN292" s="66" t="s">
        <v>587</v>
      </c>
      <c r="AO292" s="61">
        <f>IF(ATAN(AO291)&lt;0,ATAN(AO291)+PI(),ATAN(AO291))</f>
        <v>0.39892174533605029</v>
      </c>
      <c r="AP292" s="61"/>
      <c r="AQ292" s="50"/>
      <c r="AR292" s="65"/>
      <c r="AS292" s="65"/>
      <c r="AT292" s="65"/>
      <c r="AU292" s="65"/>
      <c r="AV292" s="81"/>
      <c r="AW292" s="59">
        <v>7</v>
      </c>
      <c r="AX292" s="61">
        <f t="shared" si="59"/>
        <v>4.2203212895286406E-3</v>
      </c>
      <c r="AY292" s="61">
        <f>SUMPRODUCT(T274:T283,$BD$34:$BD$43)</f>
        <v>3.0911659390568232E-2</v>
      </c>
      <c r="AZ292" s="68">
        <f>IF($AA$13,EXP((AX292/AL287)*(AU291-1)-LN(AU291-AL287)-AL286*(2*AY292/AL286-AX292/AL287)*LN((AU291+2.41421536*AL287)/(AU291-0.41421536*AL287))/(AL287*2.82842713)      ),1)</f>
        <v>109.58651563265364</v>
      </c>
    </row>
    <row r="293" spans="16:52" x14ac:dyDescent="0.25">
      <c r="P293" s="78">
        <v>8</v>
      </c>
      <c r="Q293" s="60"/>
      <c r="R293" s="60"/>
      <c r="S293" s="60">
        <f>$Z$14*$BJ$41/AZ293</f>
        <v>6.4641155320234152E-3</v>
      </c>
      <c r="T293" s="61">
        <f>S293/S296</f>
        <v>6.465807401208043E-3</v>
      </c>
      <c r="U293" s="62"/>
      <c r="V293" s="62"/>
      <c r="W293" s="60"/>
      <c r="X293" s="63"/>
      <c r="Y293" s="61"/>
      <c r="Z293" s="86">
        <f>SQRT($W$41*VLOOKUP(Z285,$P$34:$W$43,8))*(1-$Q$27)*T281*VLOOKUP(Z285,P274:T283,5)</f>
        <v>4.4633849225412359E-6</v>
      </c>
      <c r="AA293" s="60">
        <f>SQRT($W$41*VLOOKUP(AA285,$P$34:$W$43,8))*(1-$R$27)*T281*VLOOKUP(AA285,P274:T283,5)</f>
        <v>4.1240225182551071E-5</v>
      </c>
      <c r="AB293" s="60">
        <f>SQRT($W$41*VLOOKUP(AB285,$P$34:$W$43,8))*(1-$S$27)*T281*VLOOKUP(AB285,P274:T283,5)</f>
        <v>1.9401479670912066E-4</v>
      </c>
      <c r="AC293" s="60">
        <f>SQRT($W$41*VLOOKUP(AC285,$P$34:$W$43,8))*(1-$T$27)*T281*VLOOKUP(AC285,P274:T283,5)</f>
        <v>5.7467963711686776E-4</v>
      </c>
      <c r="AD293" s="60">
        <f>SQRT($W$41*VLOOKUP(AD285,$P$34:$W$43,8))*(1-$U$27)*T281*VLOOKUP(AD285,P274:T283,5)</f>
        <v>6.949313634926639E-4</v>
      </c>
      <c r="AE293" s="60">
        <f>SQRT($W$41*VLOOKUP(AE285,$P$34:$W$43,8))*(1-$V$27)*T281*VLOOKUP(AE285,P274:T283,5)</f>
        <v>3.8087430718226562E-3</v>
      </c>
      <c r="AF293" s="60">
        <f>SQRT($W$41*VLOOKUP(AF285,$P$34:$W$43,8))*(1-$W$27)*T281*VLOOKUP(AF285,P274:T283,5)</f>
        <v>1.1685652801525584E-6</v>
      </c>
      <c r="AG293" s="60">
        <f>SQRT($W$41*VLOOKUP(AG285,$P$34:$W$43,8))*(1-$X$27)*T281*VLOOKUP(AG285,P274:T283,5)</f>
        <v>1.7010967556719083E-5</v>
      </c>
      <c r="AH293" s="60">
        <f>SQRT($W$41*VLOOKUP(AH285,$P$34:$W$43,8))*(1-$Y$27)*T281*VLOOKUP(AH285,P274:T283,5)</f>
        <v>5.2692055402091311E-5</v>
      </c>
      <c r="AI293" s="87">
        <f>SQRT($W$41*VLOOKUP(AI285,$P$34:$W$43,8))*(1-$Z$27)*T281*VLOOKUP(AI285,P274:T283,5)</f>
        <v>2.8017167996407634E-5</v>
      </c>
      <c r="AJ293" s="89">
        <f>$X$41*T281</f>
        <v>1.7248373568599789E-7</v>
      </c>
      <c r="AK293" s="59" t="s">
        <v>582</v>
      </c>
      <c r="AL293" s="61">
        <f>AL289*AL290/6-AL291/2-AL289^3/27</f>
        <v>1.5151228854943601E-2</v>
      </c>
      <c r="AM293" s="61"/>
      <c r="AN293" s="66" t="s">
        <v>573</v>
      </c>
      <c r="AO293" s="61">
        <f>2*SQRT(AL294)*COS(AO292/3)-AL289/3</f>
        <v>0.83269961903731193</v>
      </c>
      <c r="AP293" s="69">
        <f>AO293^3+AL289*AO293^2+AL290*AO293+AL291</f>
        <v>1.3010426069826053E-17</v>
      </c>
      <c r="AQ293" s="50"/>
      <c r="AR293" s="65"/>
      <c r="AS293" s="65"/>
      <c r="AT293" s="65"/>
      <c r="AU293" s="65"/>
      <c r="AV293" s="81"/>
      <c r="AW293" s="59">
        <v>8</v>
      </c>
      <c r="AX293" s="61">
        <f t="shared" si="59"/>
        <v>4.6812172555771754E-3</v>
      </c>
      <c r="AY293" s="61">
        <f>SUMPRODUCT(T274:T283,$BE$34:$BE$43)</f>
        <v>6.0317301846691214E-2</v>
      </c>
      <c r="AZ293" s="68">
        <f>IF($AA$14,EXP((AX293/AL287)*(AU291-1)-LN(AU291-AL287)-AL286*(2*AY293/AL286-AX293/AL287)*LN((AU291+2.41421536*AL287)/(AU291-0.41421536*AL287))/(AL287*2.82842713)      ),1)</f>
        <v>15.275958378122686</v>
      </c>
    </row>
    <row r="294" spans="16:52" x14ac:dyDescent="0.25">
      <c r="P294" s="78">
        <v>9</v>
      </c>
      <c r="Q294" s="60"/>
      <c r="R294" s="60"/>
      <c r="S294" s="60">
        <f>$Z$15*$BJ$42/AZ294</f>
        <v>1.9022990633599163E-2</v>
      </c>
      <c r="T294" s="61">
        <f>S294/S296</f>
        <v>1.902796956868982E-2</v>
      </c>
      <c r="U294" s="62"/>
      <c r="V294" s="62" t="s">
        <v>592</v>
      </c>
      <c r="W294" s="60"/>
      <c r="X294" s="63"/>
      <c r="Y294" s="61"/>
      <c r="Z294" s="86">
        <f>SQRT($W$42*VLOOKUP(Z285,$P$34:$W$43,8))*(1-$Q$28)*T282*VLOOKUP(Z285,P274:T283,5)</f>
        <v>1.5450656391877209E-5</v>
      </c>
      <c r="AA294" s="60">
        <f>SQRT($W$42*VLOOKUP(AA285,$P$34:$W$43,8))*(1-$R$28)*T282*VLOOKUP(AA285,P274:T283,5)</f>
        <v>1.4950282799248529E-4</v>
      </c>
      <c r="AB294" s="60">
        <f>SQRT($W$42*VLOOKUP(AB285,$P$34:$W$43,8))*(1-$S$28)*T282*VLOOKUP(AB285,P274:T283,5)</f>
        <v>6.9341173774327739E-4</v>
      </c>
      <c r="AC294" s="60">
        <f>SQRT($W$42*VLOOKUP(AC285,$P$34:$W$43,8))*(1-$T$28)*T282*VLOOKUP(AC285,P274:T283,5)</f>
        <v>2.2755050653425757E-3</v>
      </c>
      <c r="AD294" s="60">
        <f>SQRT($W$42*VLOOKUP(AD285,$P$34:$W$43,8))*(1-$U$28)*T282*VLOOKUP(AD285,P274:T283,5)</f>
        <v>2.581609864926187E-3</v>
      </c>
      <c r="AE294" s="60">
        <f>SQRT($W$42*VLOOKUP(AE285,$P$34:$W$43,8))*(1-$V$28)*T282*VLOOKUP(AE285,P274:T283,5)</f>
        <v>1.395232184949881E-2</v>
      </c>
      <c r="AF294" s="60">
        <f>SQRT($W$42*VLOOKUP(AF285,$P$34:$W$43,8))*(1-$W$28)*T282*VLOOKUP(AF285,P274:T283,5)</f>
        <v>3.2464665719658252E-6</v>
      </c>
      <c r="AG294" s="60">
        <f>SQRT($W$42*VLOOKUP(AG285,$P$34:$W$43,8))*(1-$X$28)*T282*VLOOKUP(AG285,P274:T283,5)</f>
        <v>5.2692055402091304E-5</v>
      </c>
      <c r="AH294" s="60">
        <f>SQRT($W$42*VLOOKUP(AH285,$P$34:$W$43,8))*(1-$Y$28)*T282*VLOOKUP(AH285,P274:T283,5)</f>
        <v>2.0034135413526889E-4</v>
      </c>
      <c r="AI294" s="87">
        <f>SQRT($W$42*VLOOKUP(AI285,$P$34:$W$43,8))*(1-$Z$28)*T282*VLOOKUP(AI285,P274:T283,5)</f>
        <v>1.0176657161589711E-4</v>
      </c>
      <c r="AJ294" s="89">
        <f>$X$42*T282</f>
        <v>5.1399992230266531E-7</v>
      </c>
      <c r="AK294" s="59" t="s">
        <v>558</v>
      </c>
      <c r="AL294" s="61">
        <f>AL289^2/9-AL290/3</f>
        <v>6.4660816772385027E-2</v>
      </c>
      <c r="AM294" s="61"/>
      <c r="AN294" s="66" t="s">
        <v>574</v>
      </c>
      <c r="AO294" s="61">
        <f>2*SQRT(AL294)*COS((AO292+2*PI())/3)-AL289/3</f>
        <v>1.8185529566081382E-2</v>
      </c>
      <c r="AP294" s="69">
        <f>AO294^3+AO294^2*AL289+AO294*AL290+AL291</f>
        <v>8.6736173798840355E-18</v>
      </c>
      <c r="AQ294" s="50"/>
      <c r="AR294" s="65"/>
      <c r="AS294" s="50"/>
      <c r="AT294" s="65"/>
      <c r="AU294" s="65"/>
      <c r="AV294" s="81"/>
      <c r="AW294" s="59">
        <v>9</v>
      </c>
      <c r="AX294" s="61">
        <f t="shared" si="59"/>
        <v>4.7402802327537697E-3</v>
      </c>
      <c r="AY294" s="61">
        <f>SUMPRODUCT(T274:T283,$BF$34:$BF$43)</f>
        <v>7.5771767757632405E-2</v>
      </c>
      <c r="AZ294" s="68">
        <f>IF($AA$15,EXP((AX294/AL287)*(AU291-1)-LN(AU291-AL287)-AL286*(2*AY294/AL286-AX294/AL287)*LN((AU291+2.41421536*AL287)/(AU291-0.41421536*AL287))/(AL287*2.82842713)      ),1)</f>
        <v>5.0989814743453223</v>
      </c>
    </row>
    <row r="295" spans="16:52" x14ac:dyDescent="0.25">
      <c r="P295" s="78">
        <v>10</v>
      </c>
      <c r="Q295" s="60"/>
      <c r="R295" s="60"/>
      <c r="S295" s="60">
        <f>$Z$16*$BJ$43/AZ295</f>
        <v>1.0256907277713898E-2</v>
      </c>
      <c r="T295" s="61">
        <f>S295/S296</f>
        <v>1.0259591843802913E-2</v>
      </c>
      <c r="U295" s="62"/>
      <c r="V295" s="96">
        <f>ABS(S284-S296)</f>
        <v>1.2212453270876722E-15</v>
      </c>
      <c r="W295" s="60"/>
      <c r="X295" s="63"/>
      <c r="Y295" s="61"/>
      <c r="Z295" s="86">
        <f>SQRT($W$43*VLOOKUP(Z285,$P$34:$W$43,8))*(1-$Q$29)*T283*VLOOKUP(Z285,P274:T283,5)</f>
        <v>8.3839142879105724E-6</v>
      </c>
      <c r="AA295" s="60">
        <f>SQRT($W$43*VLOOKUP(AA285,$P$34:$W$43,8))*(1-$R$29)*T283*VLOOKUP(AA285,P274:T283,5)</f>
        <v>8.2105867050581696E-5</v>
      </c>
      <c r="AB295" s="60">
        <f>SQRT($W$43*VLOOKUP(AB285,$P$34:$W$43,8))*(1-$S$29)*T283*VLOOKUP(AB285,P274:T283,5)</f>
        <v>3.8613188046208514E-4</v>
      </c>
      <c r="AC295" s="60">
        <f>SQRT($W$43*VLOOKUP(AC285,$P$34:$W$43,8))*(1-$T$29)*T283*VLOOKUP(AC285,P274:T283,5)</f>
        <v>1.0493068887657032E-3</v>
      </c>
      <c r="AD295" s="60">
        <f>SQRT($W$43*VLOOKUP(AD285,$P$34:$W$43,8))*(1-$U$29)*T283*VLOOKUP(AD285,P274:T283,5)</f>
        <v>1.3766215816029541E-3</v>
      </c>
      <c r="AE295" s="60">
        <f>SQRT($W$43*VLOOKUP(AE285,$P$34:$W$43,8))*(1-$V$29)*T283*VLOOKUP(AE285,P274:T283,5)</f>
        <v>7.5638243350102524E-3</v>
      </c>
      <c r="AF295" s="60">
        <f>SQRT($W$43*VLOOKUP(AF285,$P$34:$W$43,8))*(1-$W$29)*T283*VLOOKUP(AF285,P274:T283,5)</f>
        <v>1.8315702319248398E-6</v>
      </c>
      <c r="AG295" s="60">
        <f>SQRT($W$43*VLOOKUP(AG285,$P$34:$W$43,8))*(1-$X$29)*T283*VLOOKUP(AG285,P274:T283,5)</f>
        <v>2.8017167996407634E-5</v>
      </c>
      <c r="AH295" s="60">
        <f>SQRT($W$43*VLOOKUP(AH285,$P$34:$W$43,8))*(1-$Y$29)*T283*VLOOKUP(AH285,P274:T283,5)</f>
        <v>1.0176657161589711E-4</v>
      </c>
      <c r="AI295" s="87">
        <f>SQRT($W$43*VLOOKUP(AI285,$P$34:$W$43,8))*(1-$Z$29)*T283*VLOOKUP(AI285,P274:T283,5)</f>
        <v>5.1693945781463232E-5</v>
      </c>
      <c r="AJ295" s="89">
        <f>$X$43*T283</f>
        <v>3.7216535537874879E-7</v>
      </c>
      <c r="AK295" s="59" t="s">
        <v>72</v>
      </c>
      <c r="AL295" s="63">
        <f>AL293^2-AL294^3</f>
        <v>-4.0788511579750963E-5</v>
      </c>
      <c r="AM295" s="61"/>
      <c r="AN295" s="66" t="s">
        <v>575</v>
      </c>
      <c r="AO295" s="61">
        <f>2*SQRT(AL294)*COS((AO292+4*PI())/3)-AL289/3</f>
        <v>0.13497321362641931</v>
      </c>
      <c r="AP295" s="69">
        <f>AO295^3+AO295^2*AL289+AL290*AO295+AL291</f>
        <v>1.6479873021779667E-17</v>
      </c>
      <c r="AQ295" s="50"/>
      <c r="AR295" s="65"/>
      <c r="AS295" s="50"/>
      <c r="AT295" s="65"/>
      <c r="AU295" s="65"/>
      <c r="AV295" s="81"/>
      <c r="AW295" s="59">
        <v>10</v>
      </c>
      <c r="AX295" s="61">
        <f t="shared" si="59"/>
        <v>6.3655989068255427E-3</v>
      </c>
      <c r="AY295" s="61">
        <f>SUMPRODUCT(T274:T283,$BG$34:$BG$43)</f>
        <v>7.4733542486602439E-2</v>
      </c>
      <c r="AZ295" s="68">
        <f>IF($AA$16,EXP((AX295/AL287)*(AU291-1)-LN(AU291-AL287)-AL286*(2*AY295/AL286-AX295/AL287)*LN((AU291+2.41421536*AL287)/(AU291-0.41421536*AL287))/(AL287*2.82842713)      ),1)</f>
        <v>9.4990152233682377</v>
      </c>
    </row>
    <row r="296" spans="16:52" x14ac:dyDescent="0.25">
      <c r="P296" s="79"/>
      <c r="Q296" s="71"/>
      <c r="R296" s="71"/>
      <c r="S296" s="94">
        <f>SUM(S286:S295)</f>
        <v>0.99973833597574968</v>
      </c>
      <c r="T296" s="72">
        <f>SUM(T286:T295)</f>
        <v>1</v>
      </c>
      <c r="U296" s="73"/>
      <c r="V296" s="73"/>
      <c r="W296" s="73"/>
      <c r="X296" s="73"/>
      <c r="Y296" s="73"/>
      <c r="Z296" s="70"/>
      <c r="AA296" s="73"/>
      <c r="AB296" s="73"/>
      <c r="AC296" s="73"/>
      <c r="AD296" s="73"/>
      <c r="AE296" s="73"/>
      <c r="AF296" s="73"/>
      <c r="AG296" s="73"/>
      <c r="AH296" s="73"/>
      <c r="AI296" s="88">
        <f>SUM(Z286:AI295)</f>
        <v>2.2066893957681004</v>
      </c>
      <c r="AJ296" s="91">
        <f>SUM(AJ286:AJ295)</f>
        <v>8.0587242819724335E-5</v>
      </c>
      <c r="AK296" s="70"/>
      <c r="AL296" s="73"/>
      <c r="AM296" s="74"/>
      <c r="AN296" s="75"/>
      <c r="AO296" s="74"/>
      <c r="AP296" s="74"/>
      <c r="AQ296" s="76"/>
      <c r="AR296" s="73"/>
      <c r="AS296" s="76"/>
      <c r="AT296" s="73"/>
      <c r="AU296" s="73"/>
      <c r="AV296" s="80"/>
      <c r="AW296" s="70"/>
      <c r="AX296" s="73"/>
      <c r="AY296" s="73"/>
      <c r="AZ296" s="80"/>
    </row>
    <row r="297" spans="16:52" x14ac:dyDescent="0.25">
      <c r="P297" s="92">
        <f>P285+1</f>
        <v>22</v>
      </c>
      <c r="Q297" s="55"/>
      <c r="R297" s="55"/>
      <c r="S297" s="55"/>
      <c r="T297" s="55" t="s">
        <v>545</v>
      </c>
      <c r="U297" s="56"/>
      <c r="V297" s="56"/>
      <c r="W297" s="57"/>
      <c r="X297" s="57"/>
      <c r="Y297" s="57"/>
      <c r="Z297" s="54">
        <v>1</v>
      </c>
      <c r="AA297" s="55">
        <v>2</v>
      </c>
      <c r="AB297" s="55">
        <v>3</v>
      </c>
      <c r="AC297" s="55">
        <v>4</v>
      </c>
      <c r="AD297" s="55">
        <v>5</v>
      </c>
      <c r="AE297" s="55">
        <v>6</v>
      </c>
      <c r="AF297" s="55">
        <v>7</v>
      </c>
      <c r="AG297" s="55">
        <v>8</v>
      </c>
      <c r="AH297" s="55">
        <v>9</v>
      </c>
      <c r="AI297" s="58">
        <v>10</v>
      </c>
      <c r="AJ297" s="90"/>
      <c r="AK297" s="54"/>
      <c r="AL297" s="55"/>
      <c r="AM297" s="55"/>
      <c r="AN297" s="55"/>
      <c r="AO297" s="55"/>
      <c r="AP297" s="55"/>
      <c r="AQ297" s="55"/>
      <c r="AR297" s="55"/>
      <c r="AS297" s="55"/>
      <c r="AT297" s="55"/>
      <c r="AU297" s="55"/>
      <c r="AV297" s="58"/>
      <c r="AW297" s="54"/>
      <c r="AX297" s="55" t="s">
        <v>565</v>
      </c>
      <c r="AY297" s="55" t="s">
        <v>577</v>
      </c>
      <c r="AZ297" s="58" t="s">
        <v>578</v>
      </c>
    </row>
    <row r="298" spans="16:52" x14ac:dyDescent="0.25">
      <c r="P298" s="78">
        <v>1</v>
      </c>
      <c r="Q298" s="60"/>
      <c r="R298" s="60"/>
      <c r="S298" s="60">
        <f>$Z$7*$BJ$34/AZ298</f>
        <v>2.6288912284298123E-3</v>
      </c>
      <c r="T298" s="61">
        <f>S298/S308</f>
        <v>2.6295792947301664E-3</v>
      </c>
      <c r="U298" s="62"/>
      <c r="V298" s="62"/>
      <c r="W298" s="60"/>
      <c r="X298" s="63"/>
      <c r="Y298" s="61"/>
      <c r="Z298" s="86">
        <f>SQRT($W$34*VLOOKUP(Z297,$P$34:$W$43,8))*(1-$Q$20)*T286*VLOOKUP(Z297,P286:T295,5)</f>
        <v>1.4201437813716419E-6</v>
      </c>
      <c r="AA298" s="60">
        <f>SQRT($W$34*VLOOKUP(AA297,$P$34:$W$43,8))*(1-$R$20)*T286*VLOOKUP(AA297,P286:T295,5)</f>
        <v>1.3766728022995172E-5</v>
      </c>
      <c r="AB298" s="60">
        <f>SQRT($W$34*VLOOKUP(AB297,$P$34:$W$43,8))*(1-$S$20)*T286*VLOOKUP(AB297,P286:T295,5)</f>
        <v>6.3104291009574034E-5</v>
      </c>
      <c r="AC298" s="60">
        <f>SQRT($W$34*VLOOKUP(AC297,$P$34:$W$43,8))*(1-$T$20)*T286*VLOOKUP(AC297,P286:T295,5)</f>
        <v>1.8903568290603597E-4</v>
      </c>
      <c r="AD298" s="60">
        <f>SQRT($W$34*VLOOKUP(AD297,$P$34:$W$43,8))*(1-$U$20)*T286*VLOOKUP(AD297,P286:T295,5)</f>
        <v>2.2233005007914964E-4</v>
      </c>
      <c r="AE298" s="60">
        <f>SQRT($W$34*VLOOKUP(AE297,$P$34:$W$43,8))*(1-$V$20)*T286*VLOOKUP(AE297,P286:T295,5)</f>
        <v>1.2248483303353504E-3</v>
      </c>
      <c r="AF298" s="60">
        <f>SQRT($W$34*VLOOKUP(AF297,$P$34:$W$43,8))*(1-$W$20)*T286*VLOOKUP(AF297,P286:T295,5)</f>
        <v>3.2167153512447647E-7</v>
      </c>
      <c r="AG298" s="60">
        <f>SQRT($W$34*VLOOKUP(AG297,$P$34:$W$43,8))*(1-$X$20)*T286*VLOOKUP(AG297,P286:T295,5)</f>
        <v>4.4633849225410648E-6</v>
      </c>
      <c r="AH298" s="60">
        <f>SQRT($W$34*VLOOKUP(AH297,$P$34:$W$43,8))*(1-$Y$20)*T286*VLOOKUP(AH297,P286:T295,5)</f>
        <v>1.5450656391876697E-5</v>
      </c>
      <c r="AI298" s="87">
        <f>SQRT($W$34*VLOOKUP(AI297,$P$34:$W$43,8))*(1-$Z$20)*T286*VLOOKUP(AI297,P286:T295,5)</f>
        <v>8.3839142879102658E-6</v>
      </c>
      <c r="AJ298" s="89">
        <f>$X$34*T286</f>
        <v>7.0477561646529819E-8</v>
      </c>
      <c r="AK298" s="59" t="s">
        <v>69</v>
      </c>
      <c r="AL298" s="60">
        <f>$Q$44*AI308*100000/($T$3*$AE$9)^2</f>
        <v>0.15887301977250537</v>
      </c>
      <c r="AM298" s="65" t="s">
        <v>583</v>
      </c>
      <c r="AN298" s="66" t="s">
        <v>573</v>
      </c>
      <c r="AO298" s="61" t="e">
        <f>(AL305+SQRT(AL307))^(1/3)+(AL305-SQRT(AL307))^(1/3)-AL301/3</f>
        <v>#NUM!</v>
      </c>
      <c r="AP298" s="63" t="e">
        <f>AO298^3+AL301*AO298^2+AL302*AO298+AL303</f>
        <v>#NUM!</v>
      </c>
      <c r="AQ298" s="65" t="s">
        <v>573</v>
      </c>
      <c r="AR298" s="61">
        <f>IF(AL307&gt;=0,AO298,AO305)</f>
        <v>0.83269961903731149</v>
      </c>
      <c r="AS298" s="61">
        <f>IF(AR298&lt;AR299,AR299,AR298)</f>
        <v>0.83269961903731149</v>
      </c>
      <c r="AT298" s="61">
        <f>AS298</f>
        <v>0.83269961903731149</v>
      </c>
      <c r="AU298" s="67">
        <f>IF(AT298&lt;AT299,AT299,AT298)</f>
        <v>0.83269961903731149</v>
      </c>
      <c r="AV298" s="81"/>
      <c r="AW298" s="59">
        <v>1</v>
      </c>
      <c r="AX298" s="61">
        <f>AX286</f>
        <v>4.7032494163116601E-3</v>
      </c>
      <c r="AY298" s="61">
        <f>SUMPRODUCT(T286:T295,$AX$34:$AX$43)</f>
        <v>4.772557461946187E-2</v>
      </c>
      <c r="AZ298" s="68">
        <f>IF($AA$7,EXP((AX298/AL299)*(AU303-1)-LN(AU303-AL299)-AL298*(2*AY298/AL298-AX298/AL299)*LN((AU303+2.41421536*AL299)/(AU303-0.41421536*AL299))/(AL299*2.82842713)      ),1)</f>
        <v>38.240115288526248</v>
      </c>
    </row>
    <row r="299" spans="16:52" x14ac:dyDescent="0.25">
      <c r="P299" s="78">
        <v>2</v>
      </c>
      <c r="Q299" s="60"/>
      <c r="R299" s="60"/>
      <c r="S299" s="60">
        <f>$Z$8*$BJ$35/AZ299</f>
        <v>1.467066885375908E-2</v>
      </c>
      <c r="T299" s="61">
        <f>S299/S308</f>
        <v>1.4674508644745014E-2</v>
      </c>
      <c r="U299" s="62"/>
      <c r="V299" s="62"/>
      <c r="W299" s="60"/>
      <c r="X299" s="63"/>
      <c r="Y299" s="61"/>
      <c r="Z299" s="86">
        <f>SQRT($W$35*VLOOKUP(Z297,$P$34:$W$43,8))*(1-$Q$21)*T287*VLOOKUP(Z297,P286:T295,5)</f>
        <v>1.3766728022995172E-5</v>
      </c>
      <c r="AA299" s="60">
        <f>SQRT($W$35*VLOOKUP(AA297,$P$34:$W$43,8))*(1-$R$21)*T287*VLOOKUP(AA297,P286:T295,5)</f>
        <v>1.3276198833612652E-4</v>
      </c>
      <c r="AB299" s="60">
        <f>SQRT($W$35*VLOOKUP(AB297,$P$34:$W$43,8))*(1-$S$21)*T287*VLOOKUP(AB297,P286:T295,5)</f>
        <v>6.1812271817001654E-4</v>
      </c>
      <c r="AC299" s="60">
        <f>SQRT($W$35*VLOOKUP(AC297,$P$34:$W$43,8))*(1-$T$21)*T287*VLOOKUP(AC297,P286:T295,5)</f>
        <v>1.6745488012044377E-3</v>
      </c>
      <c r="AD299" s="60">
        <f>SQRT($W$35*VLOOKUP(AD297,$P$34:$W$43,8))*(1-$U$21)*T287*VLOOKUP(AD297,P286:T295,5)</f>
        <v>2.2209136583201598E-3</v>
      </c>
      <c r="AE299" s="60">
        <f>SQRT($W$35*VLOOKUP(AE297,$P$34:$W$43,8))*(1-$V$21)*T287*VLOOKUP(AE297,P286:T295,5)</f>
        <v>1.2027010477919625E-2</v>
      </c>
      <c r="AF299" s="60">
        <f>SQRT($W$35*VLOOKUP(AF297,$P$34:$W$43,8))*(1-$W$21)*T287*VLOOKUP(AF297,P286:T295,5)</f>
        <v>3.0446805074760566E-6</v>
      </c>
      <c r="AG299" s="60">
        <f>SQRT($W$35*VLOOKUP(AG297,$P$34:$W$43,8))*(1-$X$21)*T287*VLOOKUP(AG297,P286:T295,5)</f>
        <v>4.1240225182549871E-5</v>
      </c>
      <c r="AH299" s="60">
        <f>SQRT($W$35*VLOOKUP(AH297,$P$34:$W$43,8))*(1-$Y$21)*T287*VLOOKUP(AH297,P286:T295,5)</f>
        <v>1.4950282799248171E-4</v>
      </c>
      <c r="AI299" s="87">
        <f>SQRT($W$35*VLOOKUP(AI297,$P$34:$W$43,8))*(1-$Z$21)*T287*VLOOKUP(AI297,P286:T295,5)</f>
        <v>8.210586705057946E-5</v>
      </c>
      <c r="AJ299" s="89">
        <f>$X$35*T287</f>
        <v>5.9358527392400565E-7</v>
      </c>
      <c r="AK299" s="59" t="s">
        <v>65</v>
      </c>
      <c r="AL299" s="60">
        <f>AJ308*$Q$44*100000/($T$3*$AE$9)</f>
        <v>1.4141637770187154E-2</v>
      </c>
      <c r="AM299" s="61"/>
      <c r="AN299" s="66" t="s">
        <v>574</v>
      </c>
      <c r="AO299" s="66" t="e">
        <f>1/0</f>
        <v>#DIV/0!</v>
      </c>
      <c r="AP299" s="61"/>
      <c r="AQ299" s="65" t="s">
        <v>574</v>
      </c>
      <c r="AR299" s="66">
        <f>IF(AL307&gt;=0,0,AO306)</f>
        <v>1.8185529566081271E-2</v>
      </c>
      <c r="AS299" s="61">
        <f>IF(AR298&lt;AR299,AR298,AR299)</f>
        <v>1.8185529566081271E-2</v>
      </c>
      <c r="AT299" s="61">
        <f>IF(AS299&lt;AS300,AS300,AS299)</f>
        <v>0.1349732136264199</v>
      </c>
      <c r="AU299" s="67">
        <f>IF(AT298&lt;AT299,AT298,AT299)</f>
        <v>0.1349732136264199</v>
      </c>
      <c r="AV299" s="81"/>
      <c r="AW299" s="59">
        <v>2</v>
      </c>
      <c r="AX299" s="61">
        <f t="shared" ref="AX299:AX307" si="60">AX287</f>
        <v>7.0982772982749135E-3</v>
      </c>
      <c r="AY299" s="61">
        <f>SUMPRODUCT(T286:T295,$AY$34:$AY$43)</f>
        <v>8.3223982900197571E-2</v>
      </c>
      <c r="AZ299" s="68">
        <f>IF($AA$8,EXP((AX299/AL299)*(AU303-1)-LN(AU303-AL299)-AL298*(2*AY299/AL298-AX299/AL299)*LN((AU303+2.41421536*AL299)/(AU303-0.41421536*AL299))/(AL299*2.82842713)      ),1)</f>
        <v>6.5803436176418426</v>
      </c>
    </row>
    <row r="300" spans="16:52" x14ac:dyDescent="0.25">
      <c r="P300" s="78">
        <v>3</v>
      </c>
      <c r="Q300" s="60"/>
      <c r="R300" s="60"/>
      <c r="S300" s="60">
        <f>$Z$9*$BJ$36/AZ300</f>
        <v>4.9911005277786163E-2</v>
      </c>
      <c r="T300" s="61">
        <f>S300/S308</f>
        <v>4.9924068610485914E-2</v>
      </c>
      <c r="U300" s="62"/>
      <c r="V300" s="62"/>
      <c r="W300" s="60"/>
      <c r="X300" s="63"/>
      <c r="Y300" s="61"/>
      <c r="Z300" s="86">
        <f>SQRT($W$36*VLOOKUP(Z297,$P$34:$W$43,8))*(1-$Q$22)*T288*VLOOKUP(Z297,P286:T295,5)</f>
        <v>6.3104291009574034E-5</v>
      </c>
      <c r="AA300" s="60">
        <f>SQRT($W$36*VLOOKUP(AA297,$P$34:$W$43,8))*(1-$R$22)*T288*VLOOKUP(AA297,P286:T295,5)</f>
        <v>6.1812271817001654E-4</v>
      </c>
      <c r="AB300" s="60">
        <f>SQRT($W$36*VLOOKUP(AB297,$P$34:$W$43,8))*(1-$S$22)*T288*VLOOKUP(AB297,P286:T295,5)</f>
        <v>2.8842416042198955E-3</v>
      </c>
      <c r="AC300" s="60">
        <f>SQRT($W$36*VLOOKUP(AC297,$P$34:$W$43,8))*(1-$T$22)*T288*VLOOKUP(AC297,P286:T295,5)</f>
        <v>8.6054340567006758E-3</v>
      </c>
      <c r="AD300" s="60">
        <f>SQRT($W$36*VLOOKUP(AD297,$P$34:$W$43,8))*(1-$U$22)*T288*VLOOKUP(AD297,P286:T295,5)</f>
        <v>1.036298584359647E-2</v>
      </c>
      <c r="AE300" s="60">
        <f>SQRT($W$36*VLOOKUP(AE297,$P$34:$W$43,8))*(1-$V$22)*T288*VLOOKUP(AE297,P286:T295,5)</f>
        <v>5.4990052526013994E-2</v>
      </c>
      <c r="AF300" s="60">
        <f>SQRT($W$36*VLOOKUP(AF297,$P$34:$W$43,8))*(1-$W$22)*T288*VLOOKUP(AF297,P286:T295,5)</f>
        <v>1.3687038599669745E-5</v>
      </c>
      <c r="AG300" s="60">
        <f>SQRT($W$36*VLOOKUP(AG297,$P$34:$W$43,8))*(1-$X$22)*T288*VLOOKUP(AG297,P286:T295,5)</f>
        <v>1.94014796709116E-4</v>
      </c>
      <c r="AH300" s="60">
        <f>SQRT($W$36*VLOOKUP(AH297,$P$34:$W$43,8))*(1-$Y$22)*T288*VLOOKUP(AH297,P286:T295,5)</f>
        <v>6.9341173774326427E-4</v>
      </c>
      <c r="AI300" s="87">
        <f>SQRT($W$36*VLOOKUP(AI297,$P$34:$W$43,8))*(1-$Z$22)*T288*VLOOKUP(AI297,P286:T295,5)</f>
        <v>3.8613188046207646E-4</v>
      </c>
      <c r="AJ300" s="89">
        <f>$X$36*T288</f>
        <v>2.8129396222580703E-6</v>
      </c>
      <c r="AK300" s="82"/>
      <c r="AL300" s="65"/>
      <c r="AM300" s="61"/>
      <c r="AN300" s="66" t="s">
        <v>575</v>
      </c>
      <c r="AO300" s="66" t="e">
        <f>1/0</f>
        <v>#DIV/0!</v>
      </c>
      <c r="AP300" s="61"/>
      <c r="AQ300" s="65" t="s">
        <v>575</v>
      </c>
      <c r="AR300" s="66">
        <f>IF(AL307&gt;=0,0,AO307)</f>
        <v>0.1349732136264199</v>
      </c>
      <c r="AS300" s="61">
        <f>AR300</f>
        <v>0.1349732136264199</v>
      </c>
      <c r="AT300" s="61">
        <f>IF(AS299&lt;AS300,AS299,AS300)</f>
        <v>1.8185529566081271E-2</v>
      </c>
      <c r="AU300" s="67">
        <f>AT300</f>
        <v>1.8185529566081271E-2</v>
      </c>
      <c r="AV300" s="81"/>
      <c r="AW300" s="59">
        <v>3</v>
      </c>
      <c r="AX300" s="61">
        <f t="shared" si="60"/>
        <v>9.8874397632026413E-3</v>
      </c>
      <c r="AY300" s="61">
        <f>SUMPRODUCT(T286:T295,$AZ$34:$AZ$43)</f>
        <v>0.11365455264392665</v>
      </c>
      <c r="AZ300" s="68">
        <f>IF($AA$9,EXP((AX300/AL299)*(AU303-1)-LN(AU303-AL299)-AL298*(2*AY300/AL298-AX300/AL299)*LN((AU303+2.41421536*AL299)/(AU303-0.41421536*AL299))/(AL299*2.82842713)      ),1)</f>
        <v>1.8650458955062201</v>
      </c>
    </row>
    <row r="301" spans="16:52" x14ac:dyDescent="0.25">
      <c r="P301" s="78">
        <v>4</v>
      </c>
      <c r="Q301" s="60"/>
      <c r="R301" s="60"/>
      <c r="S301" s="60">
        <f>$Z$10*$BJ$37/AZ301</f>
        <v>0.11781627601473155</v>
      </c>
      <c r="T301" s="61">
        <f>S301/S308</f>
        <v>0.11784711236439953</v>
      </c>
      <c r="U301" s="62"/>
      <c r="V301" s="62"/>
      <c r="W301" s="60"/>
      <c r="X301" s="63"/>
      <c r="Y301" s="61"/>
      <c r="Z301" s="86">
        <f>SQRT($W$37*VLOOKUP(Z297,$P$34:$W$43,8))*(1-$Q$23)*T289*VLOOKUP(Z297,P286:T295,5)</f>
        <v>1.8903568290603597E-4</v>
      </c>
      <c r="AA301" s="60">
        <f>SQRT($W$37*VLOOKUP(AA297,$P$34:$W$43,8))*(1-$R$23)*T289*VLOOKUP(AA297,P286:T295,5)</f>
        <v>1.6745488012044377E-3</v>
      </c>
      <c r="AB301" s="60">
        <f>SQRT($W$37*VLOOKUP(AB297,$P$34:$W$43,8))*(1-$S$23)*T289*VLOOKUP(AB297,P286:T295,5)</f>
        <v>8.6054340567006758E-3</v>
      </c>
      <c r="AC301" s="60">
        <f>SQRT($W$37*VLOOKUP(AC297,$P$34:$W$43,8))*(1-$T$23)*T289*VLOOKUP(AC297,P286:T295,5)</f>
        <v>2.5845504163377005E-2</v>
      </c>
      <c r="AD301" s="60">
        <f>SQRT($W$37*VLOOKUP(AD297,$P$34:$W$43,8))*(1-$U$23)*T289*VLOOKUP(AD297,P286:T295,5)</f>
        <v>3.0793632289963818E-2</v>
      </c>
      <c r="AE301" s="60">
        <f>SQRT($W$37*VLOOKUP(AE297,$P$34:$W$43,8))*(1-$V$23)*T289*VLOOKUP(AE297,P286:T295,5)</f>
        <v>0.15661201719897053</v>
      </c>
      <c r="AF301" s="60">
        <f>SQRT($W$37*VLOOKUP(AF297,$P$34:$W$43,8))*(1-$W$23)*T289*VLOOKUP(AF297,P286:T295,5)</f>
        <v>4.1204803656242317E-5</v>
      </c>
      <c r="AG301" s="60">
        <f>SQRT($W$37*VLOOKUP(AG297,$P$34:$W$43,8))*(1-$X$23)*T289*VLOOKUP(AG297,P286:T295,5)</f>
        <v>5.7467963711685594E-4</v>
      </c>
      <c r="AH301" s="60">
        <f>SQRT($W$37*VLOOKUP(AH297,$P$34:$W$43,8))*(1-$Y$23)*T289*VLOOKUP(AH297,P286:T295,5)</f>
        <v>2.2755050653425401E-3</v>
      </c>
      <c r="AI301" s="87">
        <f>SQRT($W$37*VLOOKUP(AI297,$P$34:$W$43,8))*(1-$Z$23)*T289*VLOOKUP(AI297,P286:T295,5)</f>
        <v>1.0493068887656833E-3</v>
      </c>
      <c r="AJ301" s="89">
        <f>$X$37*T289</f>
        <v>8.5305785967868995E-6</v>
      </c>
      <c r="AK301" s="59" t="s">
        <v>570</v>
      </c>
      <c r="AL301" s="60">
        <f>AL299-1</f>
        <v>-0.98585836222981282</v>
      </c>
      <c r="AM301" s="61"/>
      <c r="AN301" s="66"/>
      <c r="AO301" s="61"/>
      <c r="AP301" s="61"/>
      <c r="AQ301" s="50"/>
      <c r="AR301" s="65"/>
      <c r="AS301" s="65"/>
      <c r="AT301" s="65"/>
      <c r="AU301" s="65"/>
      <c r="AV301" s="81"/>
      <c r="AW301" s="59">
        <v>4</v>
      </c>
      <c r="AX301" s="61">
        <f t="shared" si="60"/>
        <v>1.2702609722620996E-2</v>
      </c>
      <c r="AY301" s="61">
        <f>SUMPRODUCT(T286:T295,$BA$34:$BA$43)</f>
        <v>0.13908438853517568</v>
      </c>
      <c r="AZ301" s="68">
        <f>IF($AA$10,EXP((AX301/AL299)*(AU303-1)-LN(AU303-AL299)-AL298*(2*AY301/AL298-AX301/AL299)*LN((AU303+2.41421536*AL299)/(AU303-0.41421536*AL299))/(AL299*2.82842713)      ),1)</f>
        <v>0.7654549276823821</v>
      </c>
    </row>
    <row r="302" spans="16:52" x14ac:dyDescent="0.25">
      <c r="P302" s="78">
        <v>5</v>
      </c>
      <c r="Q302" s="60"/>
      <c r="R302" s="60"/>
      <c r="S302" s="60">
        <f>$Z$11*$BJ$38/AZ302</f>
        <v>0.14521847416959674</v>
      </c>
      <c r="T302" s="61">
        <f>S302/S308</f>
        <v>0.14525648256537377</v>
      </c>
      <c r="U302" s="62"/>
      <c r="V302" s="62"/>
      <c r="W302" s="60"/>
      <c r="X302" s="63"/>
      <c r="Y302" s="61"/>
      <c r="Z302" s="86">
        <f>SQRT($W$38*VLOOKUP(Z297,$P$34:$W$43,8))*(1-$Q$24)*T290*VLOOKUP(Z297,P286:T295,5)</f>
        <v>2.2233005007914962E-4</v>
      </c>
      <c r="AA302" s="60">
        <f>SQRT($W$38*VLOOKUP(AA297,$P$34:$W$43,8))*(1-$R$24)*T290*VLOOKUP(AA297,P286:T295,5)</f>
        <v>2.2209136583201598E-3</v>
      </c>
      <c r="AB302" s="60">
        <f>SQRT($W$38*VLOOKUP(AB297,$P$34:$W$43,8))*(1-$S$24)*T290*VLOOKUP(AB297,P286:T295,5)</f>
        <v>1.0362985843596472E-2</v>
      </c>
      <c r="AC302" s="60">
        <f>SQRT($W$38*VLOOKUP(AC297,$P$34:$W$43,8))*(1-$T$24)*T290*VLOOKUP(AC297,P286:T295,5)</f>
        <v>3.0793632289963815E-2</v>
      </c>
      <c r="AD302" s="60">
        <f>SQRT($W$38*VLOOKUP(AD297,$P$34:$W$43,8))*(1-$U$24)*T290*VLOOKUP(AD297,P286:T295,5)</f>
        <v>3.6659747099718538E-2</v>
      </c>
      <c r="AE302" s="60">
        <f>SQRT($W$38*VLOOKUP(AE297,$P$34:$W$43,8))*(1-$V$24)*T290*VLOOKUP(AE297,P286:T295,5)</f>
        <v>0.20142636940596076</v>
      </c>
      <c r="AF302" s="60">
        <f>SQRT($W$38*VLOOKUP(AF297,$P$34:$W$43,8))*(1-$W$24)*T290*VLOOKUP(AF297,P286:T295,5)</f>
        <v>4.7830995471348054E-5</v>
      </c>
      <c r="AG302" s="60">
        <f>SQRT($W$38*VLOOKUP(AG297,$P$34:$W$43,8))*(1-$X$24)*T290*VLOOKUP(AG297,P286:T295,5)</f>
        <v>6.949313634926498E-4</v>
      </c>
      <c r="AH302" s="60">
        <f>SQRT($W$38*VLOOKUP(AH297,$P$34:$W$43,8))*(1-$Y$24)*T290*VLOOKUP(AH297,P286:T295,5)</f>
        <v>2.5816098649261471E-3</v>
      </c>
      <c r="AI302" s="87">
        <f>SQRT($W$38*VLOOKUP(AI297,$P$34:$W$43,8))*(1-$Z$24)*T290*VLOOKUP(AI297,P286:T295,5)</f>
        <v>1.3766215816029281E-3</v>
      </c>
      <c r="AJ302" s="89">
        <f>$X$38*T290</f>
        <v>1.0512286113419837E-5</v>
      </c>
      <c r="AK302" s="59" t="s">
        <v>571</v>
      </c>
      <c r="AL302" s="60">
        <f>AL298-3*AL299*AL299-2*AL299</f>
        <v>0.12998978647566153</v>
      </c>
      <c r="AM302" s="61" t="s">
        <v>584</v>
      </c>
      <c r="AN302" s="66" t="s">
        <v>585</v>
      </c>
      <c r="AO302" s="61">
        <f>AL305^2/AL306^3</f>
        <v>0.849126036610799</v>
      </c>
      <c r="AP302" s="61"/>
      <c r="AQ302" s="50"/>
      <c r="AR302" s="65"/>
      <c r="AS302" s="65"/>
      <c r="AT302" s="65"/>
      <c r="AU302" s="65"/>
      <c r="AV302" s="81"/>
      <c r="AW302" s="59">
        <v>5</v>
      </c>
      <c r="AX302" s="61">
        <f t="shared" si="60"/>
        <v>1.2699746755942376E-2</v>
      </c>
      <c r="AY302" s="61">
        <f>SUMPRODUCT(T286:T295,$BB$34:$BB$43)</f>
        <v>0.14194714990733903</v>
      </c>
      <c r="AZ302" s="68">
        <f>IF($AA$11,EXP((AX302/AL299)*(AU303-1)-LN(AU303-AL299)-AL298*(2*AY302/AL298-AX302/AL299)*LN((AU303+2.41421536*AL299)/(AU303-0.41421536*AL299))/(AL299*2.82842713)      ),1)</f>
        <v>0.62177166311016041</v>
      </c>
    </row>
    <row r="303" spans="16:52" x14ac:dyDescent="0.25">
      <c r="P303" s="78">
        <v>6</v>
      </c>
      <c r="Q303" s="60"/>
      <c r="R303" s="60"/>
      <c r="S303" s="60">
        <f>$Z$12*$BJ$39/AZ303</f>
        <v>0.63281164247362209</v>
      </c>
      <c r="T303" s="61">
        <f>S303/S308</f>
        <v>0.63297726985331326</v>
      </c>
      <c r="U303" s="62"/>
      <c r="V303" s="62"/>
      <c r="W303" s="60"/>
      <c r="X303" s="63"/>
      <c r="Y303" s="61"/>
      <c r="Z303" s="86">
        <f>SQRT($W$39*VLOOKUP(Z297,$P$34:$W$43,8))*(1-$Q$25)*T291*VLOOKUP(Z297,P286:T295,5)</f>
        <v>1.2248483303353504E-3</v>
      </c>
      <c r="AA303" s="60">
        <f>SQRT($W$39*VLOOKUP(AA297,$P$34:$W$43,8))*(1-$R$25)*T291*VLOOKUP(AA297,P286:T295,5)</f>
        <v>1.2027010477919625E-2</v>
      </c>
      <c r="AB303" s="60">
        <f>SQRT($W$39*VLOOKUP(AB297,$P$34:$W$43,8))*(1-$S$25)*T291*VLOOKUP(AB297,P286:T295,5)</f>
        <v>5.4990052526013994E-2</v>
      </c>
      <c r="AC303" s="60">
        <f>SQRT($W$39*VLOOKUP(AC297,$P$34:$W$43,8))*(1-$T$25)*T291*VLOOKUP(AC297,P286:T295,5)</f>
        <v>0.1566120171989705</v>
      </c>
      <c r="AD303" s="60">
        <f>SQRT($W$39*VLOOKUP(AD297,$P$34:$W$43,8))*(1-$U$25)*T291*VLOOKUP(AD297,P286:T295,5)</f>
        <v>0.20142636940596076</v>
      </c>
      <c r="AE303" s="60">
        <f>SQRT($W$39*VLOOKUP(AE297,$P$34:$W$43,8))*(1-$V$25)*T291*VLOOKUP(AE297,P286:T295,5)</f>
        <v>1.1067338293879849</v>
      </c>
      <c r="AF303" s="60">
        <f>SQRT($W$39*VLOOKUP(AF297,$P$34:$W$43,8))*(1-$W$25)*T291*VLOOKUP(AF297,P286:T295,5)</f>
        <v>2.9015115569430309E-4</v>
      </c>
      <c r="AG303" s="60">
        <f>SQRT($W$39*VLOOKUP(AG297,$P$34:$W$43,8))*(1-$X$25)*T291*VLOOKUP(AG297,P286:T295,5)</f>
        <v>3.8087430718226054E-3</v>
      </c>
      <c r="AH303" s="60">
        <f>SQRT($W$39*VLOOKUP(AH297,$P$34:$W$43,8))*(1-$Y$25)*T291*VLOOKUP(AH297,P286:T295,5)</f>
        <v>1.3952321849498694E-2</v>
      </c>
      <c r="AI303" s="87">
        <f>SQRT($W$39*VLOOKUP(AI297,$P$34:$W$43,8))*(1-$Z$25)*T291*VLOOKUP(AI297,P286:T295,5)</f>
        <v>7.5638243350101639E-3</v>
      </c>
      <c r="AJ303" s="89">
        <f>$X$39*T291</f>
        <v>5.6986177275954895E-5</v>
      </c>
      <c r="AK303" s="59" t="s">
        <v>572</v>
      </c>
      <c r="AL303" s="60">
        <f>-1*AL298*AL299+AL299^2+AL299^3</f>
        <v>-2.0439106498322326E-3</v>
      </c>
      <c r="AM303" s="61"/>
      <c r="AN303" s="66" t="s">
        <v>586</v>
      </c>
      <c r="AO303" s="61">
        <f>SQRT(1-AO302)/SQRT(AO302)*AL305/ABS(AL305)</f>
        <v>0.42152280029036776</v>
      </c>
      <c r="AP303" s="61"/>
      <c r="AQ303" s="50"/>
      <c r="AR303" s="65"/>
      <c r="AS303" s="65"/>
      <c r="AT303" s="65" t="s">
        <v>579</v>
      </c>
      <c r="AU303" s="61">
        <f>IF(AL307&gt;=0,AU298,AU300)</f>
        <v>1.8185529566081271E-2</v>
      </c>
      <c r="AV303" s="81"/>
      <c r="AW303" s="59">
        <v>6</v>
      </c>
      <c r="AX303" s="61">
        <f t="shared" si="60"/>
        <v>1.5798462423996604E-2</v>
      </c>
      <c r="AY303" s="61">
        <f>SUMPRODUCT(T286:T295,$BC$34:$BC$43)</f>
        <v>0.17728158538513808</v>
      </c>
      <c r="AZ303" s="68">
        <f>IF($AA$12,EXP((AX303/AL299)*(AU303-1)-LN(AU303-AL299)-AL298*(2*AY303/AL298-AX303/AL299)*LN((AU303+2.41421536*AL299)/(AU303-0.41421536*AL299))/(AL299*2.82842713)      ),1)</f>
        <v>0.13720776439514659</v>
      </c>
    </row>
    <row r="304" spans="16:52" x14ac:dyDescent="0.25">
      <c r="P304" s="78">
        <v>7</v>
      </c>
      <c r="Q304" s="60"/>
      <c r="R304" s="60"/>
      <c r="S304" s="60">
        <f>$Z$13*$BJ$40/AZ304</f>
        <v>9.3736451448459565E-4</v>
      </c>
      <c r="T304" s="61">
        <f>S304/S308</f>
        <v>9.376098532519777E-4</v>
      </c>
      <c r="U304" s="62"/>
      <c r="V304" s="62"/>
      <c r="W304" s="60"/>
      <c r="X304" s="63"/>
      <c r="Y304" s="61"/>
      <c r="Z304" s="86">
        <f>SQRT($W$40*VLOOKUP(Z297,$P$34:$W$43,8))*(1-$Q$26)*T292*VLOOKUP(Z297,P286:T295,5)</f>
        <v>3.2167153512447647E-7</v>
      </c>
      <c r="AA304" s="60">
        <f>SQRT($W$40*VLOOKUP(AA297,$P$34:$W$43,8))*(1-$R$26)*T292*VLOOKUP(AA297,P286:T295,5)</f>
        <v>3.0446805074760566E-6</v>
      </c>
      <c r="AB304" s="60">
        <f>SQRT($W$40*VLOOKUP(AB297,$P$34:$W$43,8))*(1-$S$26)*T292*VLOOKUP(AB297,P286:T295,5)</f>
        <v>1.3687038599669743E-5</v>
      </c>
      <c r="AC304" s="60">
        <f>SQRT($W$40*VLOOKUP(AC297,$P$34:$W$43,8))*(1-$T$26)*T292*VLOOKUP(AC297,P286:T295,5)</f>
        <v>4.1204803656242317E-5</v>
      </c>
      <c r="AD304" s="60">
        <f>SQRT($W$40*VLOOKUP(AD297,$P$34:$W$43,8))*(1-$U$26)*T292*VLOOKUP(AD297,P286:T295,5)</f>
        <v>4.7830995471348054E-5</v>
      </c>
      <c r="AE304" s="60">
        <f>SQRT($W$40*VLOOKUP(AE297,$P$34:$W$43,8))*(1-$V$26)*T292*VLOOKUP(AE297,P286:T295,5)</f>
        <v>2.9015115569430309E-4</v>
      </c>
      <c r="AF304" s="60">
        <f>SQRT($W$40*VLOOKUP(AF297,$P$34:$W$43,8))*(1-$W$26)*T292*VLOOKUP(AF297,P286:T295,5)</f>
        <v>7.7613100866778543E-8</v>
      </c>
      <c r="AG304" s="60">
        <f>SQRT($W$40*VLOOKUP(AG297,$P$34:$W$43,8))*(1-$X$26)*T292*VLOOKUP(AG297,P286:T295,5)</f>
        <v>1.1685652801525063E-6</v>
      </c>
      <c r="AH304" s="60">
        <f>SQRT($W$40*VLOOKUP(AH297,$P$34:$W$43,8))*(1-$Y$26)*T292*VLOOKUP(AH297,P286:T295,5)</f>
        <v>3.2464665719656969E-6</v>
      </c>
      <c r="AI304" s="87">
        <f>SQRT($W$40*VLOOKUP(AI297,$P$34:$W$43,8))*(1-$Z$26)*T292*VLOOKUP(AI297,P286:T295,5)</f>
        <v>1.8315702319247608E-6</v>
      </c>
      <c r="AJ304" s="89">
        <f>$X$40*T292</f>
        <v>2.2549362366773073E-8</v>
      </c>
      <c r="AK304" s="82"/>
      <c r="AL304" s="65"/>
      <c r="AM304" s="61"/>
      <c r="AN304" s="66" t="s">
        <v>587</v>
      </c>
      <c r="AO304" s="61">
        <f>IF(ATAN(AO303)&lt;0,ATAN(AO303)+PI(),ATAN(AO303))</f>
        <v>0.39892174533605324</v>
      </c>
      <c r="AP304" s="61"/>
      <c r="AQ304" s="50"/>
      <c r="AR304" s="65"/>
      <c r="AS304" s="65"/>
      <c r="AT304" s="65"/>
      <c r="AU304" s="65"/>
      <c r="AV304" s="81"/>
      <c r="AW304" s="59">
        <v>7</v>
      </c>
      <c r="AX304" s="61">
        <f t="shared" si="60"/>
        <v>4.2203212895286406E-3</v>
      </c>
      <c r="AY304" s="61">
        <f>SUMPRODUCT(T286:T295,$BD$34:$BD$43)</f>
        <v>3.0911659390568263E-2</v>
      </c>
      <c r="AZ304" s="68">
        <f>IF($AA$13,EXP((AX304/AL299)*(AU303-1)-LN(AU303-AL299)-AL298*(2*AY304/AL298-AX304/AL299)*LN((AU303+2.41421536*AL299)/(AU303-0.41421536*AL299))/(AL299*2.82842713)      ),1)</f>
        <v>109.58651563265666</v>
      </c>
    </row>
    <row r="305" spans="16:52" x14ac:dyDescent="0.25">
      <c r="P305" s="78">
        <v>8</v>
      </c>
      <c r="Q305" s="60"/>
      <c r="R305" s="60"/>
      <c r="S305" s="60">
        <f>$Z$14*$BJ$41/AZ305</f>
        <v>6.4641155320232999E-3</v>
      </c>
      <c r="T305" s="61">
        <f>S305/S308</f>
        <v>6.465807401207951E-3</v>
      </c>
      <c r="U305" s="62"/>
      <c r="V305" s="62"/>
      <c r="W305" s="60"/>
      <c r="X305" s="63"/>
      <c r="Y305" s="61"/>
      <c r="Z305" s="86">
        <f>SQRT($W$41*VLOOKUP(Z297,$P$34:$W$43,8))*(1-$Q$27)*T293*VLOOKUP(Z297,P286:T295,5)</f>
        <v>4.4633849225410648E-6</v>
      </c>
      <c r="AA305" s="60">
        <f>SQRT($W$41*VLOOKUP(AA297,$P$34:$W$43,8))*(1-$R$27)*T293*VLOOKUP(AA297,P286:T295,5)</f>
        <v>4.1240225182549878E-5</v>
      </c>
      <c r="AB305" s="60">
        <f>SQRT($W$41*VLOOKUP(AB297,$P$34:$W$43,8))*(1-$S$27)*T293*VLOOKUP(AB297,P286:T295,5)</f>
        <v>1.94014796709116E-4</v>
      </c>
      <c r="AC305" s="60">
        <f>SQRT($W$41*VLOOKUP(AC297,$P$34:$W$43,8))*(1-$T$27)*T293*VLOOKUP(AC297,P286:T295,5)</f>
        <v>5.7467963711685605E-4</v>
      </c>
      <c r="AD305" s="60">
        <f>SQRT($W$41*VLOOKUP(AD297,$P$34:$W$43,8))*(1-$U$27)*T293*VLOOKUP(AD297,P286:T295,5)</f>
        <v>6.949313634926498E-4</v>
      </c>
      <c r="AE305" s="60">
        <f>SQRT($W$41*VLOOKUP(AE297,$P$34:$W$43,8))*(1-$V$27)*T293*VLOOKUP(AE297,P286:T295,5)</f>
        <v>3.8087430718226059E-3</v>
      </c>
      <c r="AF305" s="60">
        <f>SQRT($W$41*VLOOKUP(AF297,$P$34:$W$43,8))*(1-$W$27)*T293*VLOOKUP(AF297,P286:T295,5)</f>
        <v>1.1685652801525063E-6</v>
      </c>
      <c r="AG305" s="60">
        <f>SQRT($W$41*VLOOKUP(AG297,$P$34:$W$43,8))*(1-$X$27)*T293*VLOOKUP(AG297,P286:T295,5)</f>
        <v>1.7010967556718517E-5</v>
      </c>
      <c r="AH305" s="60">
        <f>SQRT($W$41*VLOOKUP(AH297,$P$34:$W$43,8))*(1-$Y$27)*T293*VLOOKUP(AH297,P286:T295,5)</f>
        <v>5.2692055402089813E-5</v>
      </c>
      <c r="AI305" s="87">
        <f>SQRT($W$41*VLOOKUP(AI297,$P$34:$W$43,8))*(1-$Z$27)*T293*VLOOKUP(AI297,P286:T295,5)</f>
        <v>2.8017167996406743E-5</v>
      </c>
      <c r="AJ305" s="89">
        <f>$X$41*T293</f>
        <v>1.7248373568599501E-7</v>
      </c>
      <c r="AK305" s="59" t="s">
        <v>582</v>
      </c>
      <c r="AL305" s="61">
        <f>AL301*AL302/6-AL303/2-AL301^3/27</f>
        <v>1.5151228854943542E-2</v>
      </c>
      <c r="AM305" s="61"/>
      <c r="AN305" s="66" t="s">
        <v>573</v>
      </c>
      <c r="AO305" s="61">
        <f>2*SQRT(AL306)*COS(AO304/3)-AL301/3</f>
        <v>0.83269961903731149</v>
      </c>
      <c r="AP305" s="69">
        <f>AO305^3+AL301*AO305^2+AL302*AO305+AL303</f>
        <v>-9.0205620750793969E-17</v>
      </c>
      <c r="AQ305" s="50"/>
      <c r="AR305" s="65"/>
      <c r="AS305" s="65"/>
      <c r="AT305" s="65"/>
      <c r="AU305" s="65"/>
      <c r="AV305" s="81"/>
      <c r="AW305" s="59">
        <v>8</v>
      </c>
      <c r="AX305" s="61">
        <f t="shared" si="60"/>
        <v>4.6812172555771754E-3</v>
      </c>
      <c r="AY305" s="61">
        <f>SUMPRODUCT(T286:T295,$BE$34:$BE$43)</f>
        <v>6.0317301846691256E-2</v>
      </c>
      <c r="AZ305" s="68">
        <f>IF($AA$14,EXP((AX305/AL299)*(AU303-1)-LN(AU303-AL299)-AL298*(2*AY305/AL298-AX305/AL299)*LN((AU303+2.41421536*AL299)/(AU303-0.41421536*AL299))/(AL299*2.82842713)      ),1)</f>
        <v>15.275958378122958</v>
      </c>
    </row>
    <row r="306" spans="16:52" x14ac:dyDescent="0.25">
      <c r="P306" s="78">
        <v>9</v>
      </c>
      <c r="Q306" s="60"/>
      <c r="R306" s="60"/>
      <c r="S306" s="60">
        <f>$Z$15*$BJ$42/AZ306</f>
        <v>1.9022990633598923E-2</v>
      </c>
      <c r="T306" s="61">
        <f>S306/S308</f>
        <v>1.902796956868965E-2</v>
      </c>
      <c r="U306" s="62"/>
      <c r="V306" s="62" t="s">
        <v>592</v>
      </c>
      <c r="W306" s="60"/>
      <c r="X306" s="63"/>
      <c r="Y306" s="61"/>
      <c r="Z306" s="86">
        <f>SQRT($W$42*VLOOKUP(Z297,$P$34:$W$43,8))*(1-$Q$28)*T294*VLOOKUP(Z297,P286:T295,5)</f>
        <v>1.5450656391876697E-5</v>
      </c>
      <c r="AA306" s="60">
        <f>SQRT($W$42*VLOOKUP(AA297,$P$34:$W$43,8))*(1-$R$28)*T294*VLOOKUP(AA297,P286:T295,5)</f>
        <v>1.4950282799248171E-4</v>
      </c>
      <c r="AB306" s="60">
        <f>SQRT($W$42*VLOOKUP(AB297,$P$34:$W$43,8))*(1-$S$28)*T294*VLOOKUP(AB297,P286:T295,5)</f>
        <v>6.9341173774326416E-4</v>
      </c>
      <c r="AC306" s="60">
        <f>SQRT($W$42*VLOOKUP(AC297,$P$34:$W$43,8))*(1-$T$28)*T294*VLOOKUP(AC297,P286:T295,5)</f>
        <v>2.2755050653425406E-3</v>
      </c>
      <c r="AD306" s="60">
        <f>SQRT($W$42*VLOOKUP(AD297,$P$34:$W$43,8))*(1-$U$28)*T294*VLOOKUP(AD297,P286:T295,5)</f>
        <v>2.5816098649261471E-3</v>
      </c>
      <c r="AE306" s="60">
        <f>SQRT($W$42*VLOOKUP(AE297,$P$34:$W$43,8))*(1-$V$28)*T294*VLOOKUP(AE297,P286:T295,5)</f>
        <v>1.3952321849498696E-2</v>
      </c>
      <c r="AF306" s="60">
        <f>SQRT($W$42*VLOOKUP(AF297,$P$34:$W$43,8))*(1-$W$28)*T294*VLOOKUP(AF297,P286:T295,5)</f>
        <v>3.2464665719656965E-6</v>
      </c>
      <c r="AG306" s="60">
        <f>SQRT($W$42*VLOOKUP(AG297,$P$34:$W$43,8))*(1-$X$28)*T294*VLOOKUP(AG297,P286:T295,5)</f>
        <v>5.2692055402089813E-5</v>
      </c>
      <c r="AH306" s="60">
        <f>SQRT($W$42*VLOOKUP(AH297,$P$34:$W$43,8))*(1-$Y$28)*T294*VLOOKUP(AH297,P286:T295,5)</f>
        <v>2.0034135413526423E-4</v>
      </c>
      <c r="AI306" s="87">
        <f>SQRT($W$42*VLOOKUP(AI297,$P$34:$W$43,8))*(1-$Z$28)*T294*VLOOKUP(AI297,P286:T295,5)</f>
        <v>1.0176657161589439E-4</v>
      </c>
      <c r="AJ306" s="89">
        <f>$X$42*T294</f>
        <v>5.1399992230265928E-7</v>
      </c>
      <c r="AK306" s="59" t="s">
        <v>558</v>
      </c>
      <c r="AL306" s="61">
        <f>AL301^2/9-AL302/3</f>
        <v>6.4660816772384916E-2</v>
      </c>
      <c r="AM306" s="61"/>
      <c r="AN306" s="66" t="s">
        <v>574</v>
      </c>
      <c r="AO306" s="61">
        <f>2*SQRT(AL306)*COS((AO304+2*PI())/3)-AL301/3</f>
        <v>1.8185529566081271E-2</v>
      </c>
      <c r="AP306" s="69">
        <f>AO306^3+AO306^2*AL301+AO306*AL302+AL303</f>
        <v>0</v>
      </c>
      <c r="AQ306" s="50"/>
      <c r="AR306" s="65"/>
      <c r="AS306" s="50"/>
      <c r="AT306" s="65"/>
      <c r="AU306" s="65"/>
      <c r="AV306" s="81"/>
      <c r="AW306" s="59">
        <v>9</v>
      </c>
      <c r="AX306" s="61">
        <f t="shared" si="60"/>
        <v>4.7402802327537697E-3</v>
      </c>
      <c r="AY306" s="61">
        <f>SUMPRODUCT(T286:T295,$BF$34:$BF$43)</f>
        <v>7.5771767757632461E-2</v>
      </c>
      <c r="AZ306" s="68">
        <f>IF($AA$15,EXP((AX306/AL299)*(AU303-1)-LN(AU303-AL299)-AL298*(2*AY306/AL298-AX306/AL299)*LN((AU303+2.41421536*AL299)/(AU303-0.41421536*AL299))/(AL299*2.82842713)      ),1)</f>
        <v>5.0989814743453863</v>
      </c>
    </row>
    <row r="307" spans="16:52" x14ac:dyDescent="0.25">
      <c r="P307" s="78">
        <v>10</v>
      </c>
      <c r="Q307" s="60"/>
      <c r="R307" s="60"/>
      <c r="S307" s="60">
        <f>$Z$16*$BJ$43/AZ307</f>
        <v>1.0256907277713738E-2</v>
      </c>
      <c r="T307" s="61">
        <f>S307/S308</f>
        <v>1.0259591843802792E-2</v>
      </c>
      <c r="U307" s="62"/>
      <c r="V307" s="96">
        <f>ABS(S296-S308)</f>
        <v>3.6637359812630166E-15</v>
      </c>
      <c r="W307" s="60"/>
      <c r="X307" s="63"/>
      <c r="Y307" s="61"/>
      <c r="Z307" s="86">
        <f>SQRT($W$43*VLOOKUP(Z297,$P$34:$W$43,8))*(1-$Q$29)*T295*VLOOKUP(Z297,P286:T295,5)</f>
        <v>8.3839142879102641E-6</v>
      </c>
      <c r="AA307" s="60">
        <f>SQRT($W$43*VLOOKUP(AA297,$P$34:$W$43,8))*(1-$R$29)*T295*VLOOKUP(AA297,P286:T295,5)</f>
        <v>8.2105867050579447E-5</v>
      </c>
      <c r="AB307" s="60">
        <f>SQRT($W$43*VLOOKUP(AB297,$P$34:$W$43,8))*(1-$S$29)*T295*VLOOKUP(AB297,P286:T295,5)</f>
        <v>3.8613188046207652E-4</v>
      </c>
      <c r="AC307" s="60">
        <f>SQRT($W$43*VLOOKUP(AC297,$P$34:$W$43,8))*(1-$T$29)*T295*VLOOKUP(AC297,P286:T295,5)</f>
        <v>1.0493068887656833E-3</v>
      </c>
      <c r="AD307" s="60">
        <f>SQRT($W$43*VLOOKUP(AD297,$P$34:$W$43,8))*(1-$U$29)*T295*VLOOKUP(AD297,P286:T295,5)</f>
        <v>1.3766215816029281E-3</v>
      </c>
      <c r="AE307" s="60">
        <f>SQRT($W$43*VLOOKUP(AE297,$P$34:$W$43,8))*(1-$V$29)*T295*VLOOKUP(AE297,P286:T295,5)</f>
        <v>7.5638243350101648E-3</v>
      </c>
      <c r="AF307" s="60">
        <f>SQRT($W$43*VLOOKUP(AF297,$P$34:$W$43,8))*(1-$W$29)*T295*VLOOKUP(AF297,P286:T295,5)</f>
        <v>1.831570231924761E-6</v>
      </c>
      <c r="AG307" s="60">
        <f>SQRT($W$43*VLOOKUP(AG297,$P$34:$W$43,8))*(1-$X$29)*T295*VLOOKUP(AG297,P286:T295,5)</f>
        <v>2.8017167996406746E-5</v>
      </c>
      <c r="AH307" s="60">
        <f>SQRT($W$43*VLOOKUP(AH297,$P$34:$W$43,8))*(1-$Y$29)*T295*VLOOKUP(AH297,P286:T295,5)</f>
        <v>1.0176657161589439E-4</v>
      </c>
      <c r="AI307" s="87">
        <f>SQRT($W$43*VLOOKUP(AI297,$P$34:$W$43,8))*(1-$Z$29)*T295*VLOOKUP(AI297,P286:T295,5)</f>
        <v>5.169394578146168E-5</v>
      </c>
      <c r="AJ307" s="89">
        <f>$X$43*T295</f>
        <v>3.7216535537874317E-7</v>
      </c>
      <c r="AK307" s="59" t="s">
        <v>72</v>
      </c>
      <c r="AL307" s="63">
        <f>AL305^2-AL306^3</f>
        <v>-4.0788511579751343E-5</v>
      </c>
      <c r="AM307" s="61"/>
      <c r="AN307" s="66" t="s">
        <v>575</v>
      </c>
      <c r="AO307" s="61">
        <f>2*SQRT(AL306)*COS((AO304+4*PI())/3)-AL301/3</f>
        <v>0.1349732136264199</v>
      </c>
      <c r="AP307" s="69">
        <f>AO307^3+AO307^2*AL301+AL302*AO307+AL303</f>
        <v>8.6736173798840355E-18</v>
      </c>
      <c r="AQ307" s="50"/>
      <c r="AR307" s="65"/>
      <c r="AS307" s="50"/>
      <c r="AT307" s="65"/>
      <c r="AU307" s="65"/>
      <c r="AV307" s="81"/>
      <c r="AW307" s="59">
        <v>10</v>
      </c>
      <c r="AX307" s="61">
        <f t="shared" si="60"/>
        <v>6.3655989068255427E-3</v>
      </c>
      <c r="AY307" s="61">
        <f>SUMPRODUCT(T286:T295,$BG$34:$BG$43)</f>
        <v>7.4733542486602508E-2</v>
      </c>
      <c r="AZ307" s="68">
        <f>IF($AA$16,EXP((AX307/AL299)*(AU303-1)-LN(AU303-AL299)-AL298*(2*AY307/AL298-AX307/AL299)*LN((AU303+2.41421536*AL299)/(AU303-0.41421536*AL299))/(AL299*2.82842713)      ),1)</f>
        <v>9.4990152233683851</v>
      </c>
    </row>
    <row r="308" spans="16:52" x14ac:dyDescent="0.25">
      <c r="P308" s="79"/>
      <c r="Q308" s="71"/>
      <c r="R308" s="71"/>
      <c r="S308" s="94">
        <f>SUM(S298:S307)</f>
        <v>0.99973833597574602</v>
      </c>
      <c r="T308" s="72">
        <f>SUM(T298:T307)</f>
        <v>1</v>
      </c>
      <c r="U308" s="73"/>
      <c r="V308" s="73"/>
      <c r="W308" s="73"/>
      <c r="X308" s="73"/>
      <c r="Y308" s="73"/>
      <c r="Z308" s="70"/>
      <c r="AA308" s="73"/>
      <c r="AB308" s="73"/>
      <c r="AC308" s="73"/>
      <c r="AD308" s="73"/>
      <c r="AE308" s="73"/>
      <c r="AF308" s="73"/>
      <c r="AG308" s="73"/>
      <c r="AH308" s="73"/>
      <c r="AI308" s="88">
        <f>SUM(Z298:AI307)</f>
        <v>2.2066893957681053</v>
      </c>
      <c r="AJ308" s="91">
        <f>SUM(AJ298:AJ307)</f>
        <v>8.0587242819724403E-5</v>
      </c>
      <c r="AK308" s="70"/>
      <c r="AL308" s="73"/>
      <c r="AM308" s="74"/>
      <c r="AN308" s="75"/>
      <c r="AO308" s="74"/>
      <c r="AP308" s="74"/>
      <c r="AQ308" s="76"/>
      <c r="AR308" s="73"/>
      <c r="AS308" s="76"/>
      <c r="AT308" s="73"/>
      <c r="AU308" s="73"/>
      <c r="AV308" s="80"/>
      <c r="AW308" s="70"/>
      <c r="AX308" s="73"/>
      <c r="AY308" s="73"/>
      <c r="AZ308" s="80"/>
    </row>
    <row r="309" spans="16:52" x14ac:dyDescent="0.25">
      <c r="P309" s="92">
        <f>P297+1</f>
        <v>23</v>
      </c>
      <c r="Q309" s="55"/>
      <c r="R309" s="55"/>
      <c r="S309" s="55"/>
      <c r="T309" s="55" t="s">
        <v>545</v>
      </c>
      <c r="U309" s="56"/>
      <c r="V309" s="56"/>
      <c r="W309" s="57"/>
      <c r="X309" s="57"/>
      <c r="Y309" s="57"/>
      <c r="Z309" s="54">
        <v>1</v>
      </c>
      <c r="AA309" s="55">
        <v>2</v>
      </c>
      <c r="AB309" s="55">
        <v>3</v>
      </c>
      <c r="AC309" s="55">
        <v>4</v>
      </c>
      <c r="AD309" s="55">
        <v>5</v>
      </c>
      <c r="AE309" s="55">
        <v>6</v>
      </c>
      <c r="AF309" s="55">
        <v>7</v>
      </c>
      <c r="AG309" s="55">
        <v>8</v>
      </c>
      <c r="AH309" s="55">
        <v>9</v>
      </c>
      <c r="AI309" s="58">
        <v>10</v>
      </c>
      <c r="AJ309" s="90"/>
      <c r="AK309" s="54"/>
      <c r="AL309" s="55"/>
      <c r="AM309" s="55"/>
      <c r="AN309" s="55"/>
      <c r="AO309" s="55"/>
      <c r="AP309" s="55"/>
      <c r="AQ309" s="55"/>
      <c r="AR309" s="55"/>
      <c r="AS309" s="55"/>
      <c r="AT309" s="55"/>
      <c r="AU309" s="55"/>
      <c r="AV309" s="58"/>
      <c r="AW309" s="54"/>
      <c r="AX309" s="55" t="s">
        <v>565</v>
      </c>
      <c r="AY309" s="55" t="s">
        <v>577</v>
      </c>
      <c r="AZ309" s="58" t="s">
        <v>578</v>
      </c>
    </row>
    <row r="310" spans="16:52" x14ac:dyDescent="0.25">
      <c r="P310" s="78">
        <v>1</v>
      </c>
      <c r="Q310" s="60"/>
      <c r="R310" s="60"/>
      <c r="S310" s="60">
        <f>$Z$7*$BJ$34/AZ310</f>
        <v>2.6288912284299073E-3</v>
      </c>
      <c r="T310" s="61">
        <f>S310/S320</f>
        <v>2.629579294730267E-3</v>
      </c>
      <c r="U310" s="62"/>
      <c r="V310" s="62"/>
      <c r="W310" s="60"/>
      <c r="X310" s="63"/>
      <c r="Y310" s="61"/>
      <c r="Z310" s="86">
        <f>SQRT($W$34*VLOOKUP(Z309,$P$34:$W$43,8))*(1-$Q$20)*T298*VLOOKUP(Z309,P298:T307,5)</f>
        <v>1.4201437813715877E-6</v>
      </c>
      <c r="AA310" s="60">
        <f>SQRT($W$34*VLOOKUP(AA309,$P$34:$W$43,8))*(1-$R$20)*T298*VLOOKUP(AA309,P298:T307,5)</f>
        <v>1.3766728022994734E-5</v>
      </c>
      <c r="AB310" s="60">
        <f>SQRT($W$34*VLOOKUP(AB309,$P$34:$W$43,8))*(1-$S$20)*T298*VLOOKUP(AB309,P298:T307,5)</f>
        <v>6.3104291009572381E-5</v>
      </c>
      <c r="AC310" s="60">
        <f>SQRT($W$34*VLOOKUP(AC309,$P$34:$W$43,8))*(1-$T$20)*T298*VLOOKUP(AC309,P298:T307,5)</f>
        <v>1.8903568290603036E-4</v>
      </c>
      <c r="AD310" s="60">
        <f>SQRT($W$34*VLOOKUP(AD309,$P$34:$W$43,8))*(1-$U$20)*T298*VLOOKUP(AD309,P298:T307,5)</f>
        <v>2.2233005007914522E-4</v>
      </c>
      <c r="AE310" s="60">
        <f>SQRT($W$34*VLOOKUP(AE309,$P$34:$W$43,8))*(1-$V$20)*T298*VLOOKUP(AE309,P298:T307,5)</f>
        <v>1.2248483303353313E-3</v>
      </c>
      <c r="AF310" s="60">
        <f>SQRT($W$34*VLOOKUP(AF309,$P$34:$W$43,8))*(1-$W$20)*T298*VLOOKUP(AF309,P298:T307,5)</f>
        <v>3.216715351244626E-7</v>
      </c>
      <c r="AG310" s="60">
        <f>SQRT($W$34*VLOOKUP(AG309,$P$34:$W$43,8))*(1-$X$20)*T298*VLOOKUP(AG309,P298:T307,5)</f>
        <v>4.4633849225409157E-6</v>
      </c>
      <c r="AH310" s="60">
        <f>SQRT($W$34*VLOOKUP(AH309,$P$34:$W$43,8))*(1-$Y$20)*T298*VLOOKUP(AH309,P298:T307,5)</f>
        <v>1.5450656391876263E-5</v>
      </c>
      <c r="AI310" s="87">
        <f>SQRT($W$34*VLOOKUP(AI309,$P$34:$W$43,8))*(1-$Z$20)*T298*VLOOKUP(AI309,P298:T307,5)</f>
        <v>8.3839142879100049E-6</v>
      </c>
      <c r="AJ310" s="89">
        <f>$X$34*T298</f>
        <v>7.0477561646528469E-8</v>
      </c>
      <c r="AK310" s="59" t="s">
        <v>69</v>
      </c>
      <c r="AL310" s="60">
        <f>$Q$44*AI320*100000/($T$3*$AE$9)^2</f>
        <v>0.1588730197725057</v>
      </c>
      <c r="AM310" s="65" t="s">
        <v>583</v>
      </c>
      <c r="AN310" s="66" t="s">
        <v>573</v>
      </c>
      <c r="AO310" s="61" t="e">
        <f>(AL317+SQRT(AL319))^(1/3)+(AL317-SQRT(AL319))^(1/3)-AL313/3</f>
        <v>#NUM!</v>
      </c>
      <c r="AP310" s="63" t="e">
        <f>AO310^3+AL313*AO310^2+AL314*AO310+AL315</f>
        <v>#NUM!</v>
      </c>
      <c r="AQ310" s="65" t="s">
        <v>573</v>
      </c>
      <c r="AR310" s="61">
        <f>IF(AL319&gt;=0,AO310,AO317)</f>
        <v>0.83269961903731127</v>
      </c>
      <c r="AS310" s="61">
        <f>IF(AR310&lt;AR311,AR311,AR310)</f>
        <v>0.83269961903731127</v>
      </c>
      <c r="AT310" s="61">
        <f>AS310</f>
        <v>0.83269961903731127</v>
      </c>
      <c r="AU310" s="67">
        <f>IF(AT310&lt;AT311,AT311,AT310)</f>
        <v>0.83269961903731127</v>
      </c>
      <c r="AV310" s="81"/>
      <c r="AW310" s="59">
        <v>1</v>
      </c>
      <c r="AX310" s="61">
        <f>AX298</f>
        <v>4.7032494163116601E-3</v>
      </c>
      <c r="AY310" s="61">
        <f>SUMPRODUCT(T298:T307,$AX$34:$AX$43)</f>
        <v>4.7725574619461898E-2</v>
      </c>
      <c r="AZ310" s="68">
        <f>IF($AA$7,EXP((AX310/AL311)*(AU315-1)-LN(AU315-AL311)-AL310*(2*AY310/AL310-AX310/AL311)*LN((AU315+2.41421536*AL311)/(AU315-0.41421536*AL311))/(AL311*2.82842713)      ),1)</f>
        <v>38.240115288524869</v>
      </c>
    </row>
    <row r="311" spans="16:52" x14ac:dyDescent="0.25">
      <c r="P311" s="78">
        <v>2</v>
      </c>
      <c r="Q311" s="60"/>
      <c r="R311" s="60"/>
      <c r="S311" s="60">
        <f>$Z$8*$BJ$35/AZ311</f>
        <v>1.4670668853759438E-2</v>
      </c>
      <c r="T311" s="61">
        <f>S311/S320</f>
        <v>1.4674508644745402E-2</v>
      </c>
      <c r="U311" s="62"/>
      <c r="V311" s="62"/>
      <c r="W311" s="60"/>
      <c r="X311" s="63"/>
      <c r="Y311" s="61"/>
      <c r="Z311" s="86">
        <f>SQRT($W$35*VLOOKUP(Z309,$P$34:$W$43,8))*(1-$Q$21)*T299*VLOOKUP(Z309,P298:T307,5)</f>
        <v>1.3766728022994734E-5</v>
      </c>
      <c r="AA311" s="60">
        <f>SQRT($W$35*VLOOKUP(AA309,$P$34:$W$43,8))*(1-$R$21)*T299*VLOOKUP(AA309,P298:T307,5)</f>
        <v>1.3276198833612313E-4</v>
      </c>
      <c r="AB311" s="60">
        <f>SQRT($W$35*VLOOKUP(AB309,$P$34:$W$43,8))*(1-$S$21)*T299*VLOOKUP(AB309,P298:T307,5)</f>
        <v>6.1812271817000429E-4</v>
      </c>
      <c r="AC311" s="60">
        <f>SQRT($W$35*VLOOKUP(AC309,$P$34:$W$43,8))*(1-$T$21)*T299*VLOOKUP(AC309,P298:T307,5)</f>
        <v>1.6745488012043987E-3</v>
      </c>
      <c r="AD311" s="60">
        <f>SQRT($W$35*VLOOKUP(AD309,$P$34:$W$43,8))*(1-$U$21)*T299*VLOOKUP(AD309,P298:T307,5)</f>
        <v>2.2209136583201299E-3</v>
      </c>
      <c r="AE311" s="60">
        <f>SQRT($W$35*VLOOKUP(AE309,$P$34:$W$43,8))*(1-$V$21)*T299*VLOOKUP(AE309,P298:T307,5)</f>
        <v>1.2027010477919516E-2</v>
      </c>
      <c r="AF311" s="60">
        <f>SQRT($W$35*VLOOKUP(AF309,$P$34:$W$43,8))*(1-$W$21)*T299*VLOOKUP(AF309,P298:T307,5)</f>
        <v>3.0446805074759448E-6</v>
      </c>
      <c r="AG311" s="60">
        <f>SQRT($W$35*VLOOKUP(AG309,$P$34:$W$43,8))*(1-$X$21)*T299*VLOOKUP(AG309,P298:T307,5)</f>
        <v>4.124022518254876E-5</v>
      </c>
      <c r="AH311" s="60">
        <f>SQRT($W$35*VLOOKUP(AH309,$P$34:$W$43,8))*(1-$Y$21)*T299*VLOOKUP(AH309,P298:T307,5)</f>
        <v>1.4950282799247846E-4</v>
      </c>
      <c r="AI311" s="87">
        <f>SQRT($W$35*VLOOKUP(AI309,$P$34:$W$43,8))*(1-$Z$21)*T299*VLOOKUP(AI309,P298:T307,5)</f>
        <v>8.2105867050577427E-5</v>
      </c>
      <c r="AJ311" s="89">
        <f>$X$35*T299</f>
        <v>5.9358527392399813E-7</v>
      </c>
      <c r="AK311" s="59" t="s">
        <v>65</v>
      </c>
      <c r="AL311" s="60">
        <f>AJ320*$Q$44*100000/($T$3*$AE$9)</f>
        <v>1.414163777018717E-2</v>
      </c>
      <c r="AM311" s="61"/>
      <c r="AN311" s="66" t="s">
        <v>574</v>
      </c>
      <c r="AO311" s="66" t="e">
        <f>1/0</f>
        <v>#DIV/0!</v>
      </c>
      <c r="AP311" s="61"/>
      <c r="AQ311" s="65" t="s">
        <v>574</v>
      </c>
      <c r="AR311" s="66">
        <f>IF(AL319&gt;=0,0,AO318)</f>
        <v>1.8185529566081493E-2</v>
      </c>
      <c r="AS311" s="61">
        <f>IF(AR310&lt;AR311,AR310,AR311)</f>
        <v>1.8185529566081493E-2</v>
      </c>
      <c r="AT311" s="61">
        <f>IF(AS311&lt;AS312,AS312,AS311)</f>
        <v>0.13497321362642004</v>
      </c>
      <c r="AU311" s="67">
        <f>IF(AT310&lt;AT311,AT310,AT311)</f>
        <v>0.13497321362642004</v>
      </c>
      <c r="AV311" s="81"/>
      <c r="AW311" s="59">
        <v>2</v>
      </c>
      <c r="AX311" s="61">
        <f t="shared" ref="AX311:AX319" si="61">AX299</f>
        <v>7.0982772982749135E-3</v>
      </c>
      <c r="AY311" s="61">
        <f>SUMPRODUCT(T298:T307,$AY$34:$AY$43)</f>
        <v>8.3223982900197668E-2</v>
      </c>
      <c r="AZ311" s="68">
        <f>IF($AA$8,EXP((AX311/AL311)*(AU315-1)-LN(AU315-AL311)-AL310*(2*AY311/AL310-AX311/AL311)*LN((AU315+2.41421536*AL311)/(AU315-0.41421536*AL311))/(AL311*2.82842713)      ),1)</f>
        <v>6.5803436176416819</v>
      </c>
    </row>
    <row r="312" spans="16:52" x14ac:dyDescent="0.25">
      <c r="P312" s="78">
        <v>3</v>
      </c>
      <c r="Q312" s="60"/>
      <c r="R312" s="60"/>
      <c r="S312" s="60">
        <f>$Z$9*$BJ$36/AZ312</f>
        <v>4.9911005277786739E-2</v>
      </c>
      <c r="T312" s="61">
        <f>S312/S320</f>
        <v>4.9924068610486594E-2</v>
      </c>
      <c r="U312" s="62"/>
      <c r="V312" s="62"/>
      <c r="W312" s="60"/>
      <c r="X312" s="63"/>
      <c r="Y312" s="61"/>
      <c r="Z312" s="86">
        <f>SQRT($W$36*VLOOKUP(Z309,$P$34:$W$43,8))*(1-$Q$22)*T300*VLOOKUP(Z309,P298:T307,5)</f>
        <v>6.3104291009572381E-5</v>
      </c>
      <c r="AA312" s="60">
        <f>SQRT($W$36*VLOOKUP(AA309,$P$34:$W$43,8))*(1-$R$22)*T300*VLOOKUP(AA309,P298:T307,5)</f>
        <v>6.1812271817000429E-4</v>
      </c>
      <c r="AB312" s="60">
        <f>SQRT($W$36*VLOOKUP(AB309,$P$34:$W$43,8))*(1-$S$22)*T300*VLOOKUP(AB309,P298:T307,5)</f>
        <v>2.8842416042198548E-3</v>
      </c>
      <c r="AC312" s="60">
        <f>SQRT($W$36*VLOOKUP(AC309,$P$34:$W$43,8))*(1-$T$22)*T300*VLOOKUP(AC309,P298:T307,5)</f>
        <v>8.6054340567005231E-3</v>
      </c>
      <c r="AD312" s="60">
        <f>SQRT($W$36*VLOOKUP(AD309,$P$34:$W$43,8))*(1-$U$22)*T300*VLOOKUP(AD309,P298:T307,5)</f>
        <v>1.0362985843596391E-2</v>
      </c>
      <c r="AE312" s="60">
        <f>SQRT($W$36*VLOOKUP(AE309,$P$34:$W$43,8))*(1-$V$22)*T300*VLOOKUP(AE309,P298:T307,5)</f>
        <v>5.4990052526013806E-2</v>
      </c>
      <c r="AF312" s="60">
        <f>SQRT($W$36*VLOOKUP(AF309,$P$34:$W$43,8))*(1-$W$22)*T300*VLOOKUP(AF309,P298:T307,5)</f>
        <v>1.368703859966932E-5</v>
      </c>
      <c r="AG312" s="60">
        <f>SQRT($W$36*VLOOKUP(AG309,$P$34:$W$43,8))*(1-$X$22)*T300*VLOOKUP(AG309,P298:T307,5)</f>
        <v>1.9401479670911188E-4</v>
      </c>
      <c r="AH312" s="60">
        <f>SQRT($W$36*VLOOKUP(AH309,$P$34:$W$43,8))*(1-$Y$22)*T300*VLOOKUP(AH309,P298:T307,5)</f>
        <v>6.934117377432531E-4</v>
      </c>
      <c r="AI312" s="87">
        <f>SQRT($W$36*VLOOKUP(AI309,$P$34:$W$43,8))*(1-$Z$22)*T300*VLOOKUP(AI309,P298:T307,5)</f>
        <v>3.861318804620692E-4</v>
      </c>
      <c r="AJ312" s="89">
        <f>$X$36*T300</f>
        <v>2.8129396222580504E-6</v>
      </c>
      <c r="AK312" s="82"/>
      <c r="AL312" s="65"/>
      <c r="AM312" s="61"/>
      <c r="AN312" s="66" t="s">
        <v>575</v>
      </c>
      <c r="AO312" s="66" t="e">
        <f>1/0</f>
        <v>#DIV/0!</v>
      </c>
      <c r="AP312" s="61"/>
      <c r="AQ312" s="65" t="s">
        <v>575</v>
      </c>
      <c r="AR312" s="66">
        <f>IF(AL319&gt;=0,0,AO319)</f>
        <v>0.13497321362642004</v>
      </c>
      <c r="AS312" s="61">
        <f>AR312</f>
        <v>0.13497321362642004</v>
      </c>
      <c r="AT312" s="61">
        <f>IF(AS311&lt;AS312,AS311,AS312)</f>
        <v>1.8185529566081493E-2</v>
      </c>
      <c r="AU312" s="67">
        <f>AT312</f>
        <v>1.8185529566081493E-2</v>
      </c>
      <c r="AV312" s="81"/>
      <c r="AW312" s="59">
        <v>3</v>
      </c>
      <c r="AX312" s="61">
        <f t="shared" si="61"/>
        <v>9.8874397632026413E-3</v>
      </c>
      <c r="AY312" s="61">
        <f>SUMPRODUCT(T298:T307,$AZ$34:$AZ$43)</f>
        <v>0.11365455264392675</v>
      </c>
      <c r="AZ312" s="68">
        <f>IF($AA$9,EXP((AX312/AL311)*(AU315-1)-LN(AU315-AL311)-AL310*(2*AY312/AL310-AX312/AL311)*LN((AU315+2.41421536*AL311)/(AU315-0.41421536*AL311))/(AL311*2.82842713)      ),1)</f>
        <v>1.8650458955061986</v>
      </c>
    </row>
    <row r="313" spans="16:52" x14ac:dyDescent="0.25">
      <c r="P313" s="78">
        <v>4</v>
      </c>
      <c r="Q313" s="60"/>
      <c r="R313" s="60"/>
      <c r="S313" s="60">
        <f>$Z$10*$BJ$37/AZ313</f>
        <v>0.11781627601473209</v>
      </c>
      <c r="T313" s="61">
        <f>S313/S320</f>
        <v>0.11784711236440032</v>
      </c>
      <c r="U313" s="62"/>
      <c r="V313" s="62"/>
      <c r="W313" s="60"/>
      <c r="X313" s="63"/>
      <c r="Y313" s="61"/>
      <c r="Z313" s="86">
        <f>SQRT($W$37*VLOOKUP(Z309,$P$34:$W$43,8))*(1-$Q$23)*T301*VLOOKUP(Z309,P298:T307,5)</f>
        <v>1.8903568290603036E-4</v>
      </c>
      <c r="AA313" s="60">
        <f>SQRT($W$37*VLOOKUP(AA309,$P$34:$W$43,8))*(1-$R$23)*T301*VLOOKUP(AA309,P298:T307,5)</f>
        <v>1.6745488012043985E-3</v>
      </c>
      <c r="AB313" s="60">
        <f>SQRT($W$37*VLOOKUP(AB309,$P$34:$W$43,8))*(1-$S$23)*T301*VLOOKUP(AB309,P298:T307,5)</f>
        <v>8.6054340567005231E-3</v>
      </c>
      <c r="AC313" s="60">
        <f>SQRT($W$37*VLOOKUP(AC309,$P$34:$W$43,8))*(1-$T$23)*T301*VLOOKUP(AC309,P298:T307,5)</f>
        <v>2.5845504163376457E-2</v>
      </c>
      <c r="AD313" s="60">
        <f>SQRT($W$37*VLOOKUP(AD309,$P$34:$W$43,8))*(1-$U$23)*T301*VLOOKUP(AD309,P298:T307,5)</f>
        <v>3.0793632289963468E-2</v>
      </c>
      <c r="AE313" s="60">
        <f>SQRT($W$37*VLOOKUP(AE309,$P$34:$W$43,8))*(1-$V$23)*T301*VLOOKUP(AE309,P298:T307,5)</f>
        <v>0.15661201719896942</v>
      </c>
      <c r="AF313" s="60">
        <f>SQRT($W$37*VLOOKUP(AF309,$P$34:$W$43,8))*(1-$W$23)*T301*VLOOKUP(AF309,P298:T307,5)</f>
        <v>4.1204803656240894E-5</v>
      </c>
      <c r="AG313" s="60">
        <f>SQRT($W$37*VLOOKUP(AG309,$P$34:$W$43,8))*(1-$X$23)*T301*VLOOKUP(AG309,P298:T307,5)</f>
        <v>5.7467963711684174E-4</v>
      </c>
      <c r="AH313" s="60">
        <f>SQRT($W$37*VLOOKUP(AH309,$P$34:$W$43,8))*(1-$Y$23)*T301*VLOOKUP(AH309,P298:T307,5)</f>
        <v>2.2755050653424959E-3</v>
      </c>
      <c r="AI313" s="87">
        <f>SQRT($W$37*VLOOKUP(AI309,$P$34:$W$43,8))*(1-$Z$23)*T301*VLOOKUP(AI309,P298:T307,5)</f>
        <v>1.0493068887656597E-3</v>
      </c>
      <c r="AJ313" s="89">
        <f>$X$37*T301</f>
        <v>8.530578596786808E-6</v>
      </c>
      <c r="AK313" s="59" t="s">
        <v>570</v>
      </c>
      <c r="AL313" s="60">
        <f>AL311-1</f>
        <v>-0.98585836222981282</v>
      </c>
      <c r="AM313" s="61"/>
      <c r="AN313" s="66"/>
      <c r="AO313" s="61"/>
      <c r="AP313" s="61"/>
      <c r="AQ313" s="50"/>
      <c r="AR313" s="65"/>
      <c r="AS313" s="65"/>
      <c r="AT313" s="65"/>
      <c r="AU313" s="65"/>
      <c r="AV313" s="81"/>
      <c r="AW313" s="59">
        <v>4</v>
      </c>
      <c r="AX313" s="61">
        <f t="shared" si="61"/>
        <v>1.2702609722620996E-2</v>
      </c>
      <c r="AY313" s="61">
        <f>SUMPRODUCT(T298:T307,$BA$34:$BA$43)</f>
        <v>0.1390843885351758</v>
      </c>
      <c r="AZ313" s="68">
        <f>IF($AA$10,EXP((AX313/AL311)*(AU315-1)-LN(AU315-AL311)-AL310*(2*AY313/AL310-AX313/AL311)*LN((AU315+2.41421536*AL311)/(AU315-0.41421536*AL311))/(AL311*2.82842713)      ),1)</f>
        <v>0.76545492768237866</v>
      </c>
    </row>
    <row r="314" spans="16:52" x14ac:dyDescent="0.25">
      <c r="P314" s="78">
        <v>5</v>
      </c>
      <c r="Q314" s="60"/>
      <c r="R314" s="60"/>
      <c r="S314" s="60">
        <f>$Z$11*$BJ$38/AZ314</f>
        <v>0.14521847416959724</v>
      </c>
      <c r="T314" s="61">
        <f>S314/S320</f>
        <v>0.14525648256537457</v>
      </c>
      <c r="U314" s="62"/>
      <c r="V314" s="62"/>
      <c r="W314" s="60"/>
      <c r="X314" s="63"/>
      <c r="Y314" s="61"/>
      <c r="Z314" s="86">
        <f>SQRT($W$38*VLOOKUP(Z309,$P$34:$W$43,8))*(1-$Q$24)*T302*VLOOKUP(Z309,P298:T307,5)</f>
        <v>2.2233005007914522E-4</v>
      </c>
      <c r="AA314" s="60">
        <f>SQRT($W$38*VLOOKUP(AA309,$P$34:$W$43,8))*(1-$R$24)*T302*VLOOKUP(AA309,P298:T307,5)</f>
        <v>2.2209136583201299E-3</v>
      </c>
      <c r="AB314" s="60">
        <f>SQRT($W$38*VLOOKUP(AB309,$P$34:$W$43,8))*(1-$S$24)*T302*VLOOKUP(AB309,P298:T307,5)</f>
        <v>1.0362985843596389E-2</v>
      </c>
      <c r="AC314" s="60">
        <f>SQRT($W$38*VLOOKUP(AC309,$P$34:$W$43,8))*(1-$T$24)*T302*VLOOKUP(AC309,P298:T307,5)</f>
        <v>3.0793632289963464E-2</v>
      </c>
      <c r="AD314" s="60">
        <f>SQRT($W$38*VLOOKUP(AD309,$P$34:$W$43,8))*(1-$U$24)*T302*VLOOKUP(AD309,P298:T307,5)</f>
        <v>3.6659747099718483E-2</v>
      </c>
      <c r="AE314" s="60">
        <f>SQRT($W$38*VLOOKUP(AE309,$P$34:$W$43,8))*(1-$V$24)*T302*VLOOKUP(AE309,P298:T307,5)</f>
        <v>0.20142636940596137</v>
      </c>
      <c r="AF314" s="60">
        <f>SQRT($W$38*VLOOKUP(AF309,$P$34:$W$43,8))*(1-$W$24)*T302*VLOOKUP(AF309,P298:T307,5)</f>
        <v>4.7830995471346875E-5</v>
      </c>
      <c r="AG314" s="60">
        <f>SQRT($W$38*VLOOKUP(AG309,$P$34:$W$43,8))*(1-$X$24)*T302*VLOOKUP(AG309,P298:T307,5)</f>
        <v>6.9493136349263939E-4</v>
      </c>
      <c r="AH314" s="60">
        <f>SQRT($W$38*VLOOKUP(AH309,$P$34:$W$43,8))*(1-$Y$24)*T302*VLOOKUP(AH309,P298:T307,5)</f>
        <v>2.5816098649261219E-3</v>
      </c>
      <c r="AI314" s="87">
        <f>SQRT($W$38*VLOOKUP(AI309,$P$34:$W$43,8))*(1-$Z$24)*T302*VLOOKUP(AI309,P298:T307,5)</f>
        <v>1.376621581602911E-3</v>
      </c>
      <c r="AJ314" s="89">
        <f>$X$38*T302</f>
        <v>1.0512286113419829E-5</v>
      </c>
      <c r="AK314" s="59" t="s">
        <v>571</v>
      </c>
      <c r="AL314" s="60">
        <f>AL310-3*AL311*AL311-2*AL311</f>
        <v>0.12998978647566178</v>
      </c>
      <c r="AM314" s="61" t="s">
        <v>584</v>
      </c>
      <c r="AN314" s="66" t="s">
        <v>585</v>
      </c>
      <c r="AO314" s="61">
        <f>AL317^2/AL318^3</f>
        <v>0.84912603661079866</v>
      </c>
      <c r="AP314" s="61"/>
      <c r="AQ314" s="50"/>
      <c r="AR314" s="65"/>
      <c r="AS314" s="65"/>
      <c r="AT314" s="65"/>
      <c r="AU314" s="65"/>
      <c r="AV314" s="81"/>
      <c r="AW314" s="59">
        <v>5</v>
      </c>
      <c r="AX314" s="61">
        <f t="shared" si="61"/>
        <v>1.2699746755942376E-2</v>
      </c>
      <c r="AY314" s="61">
        <f>SUMPRODUCT(T298:T307,$BB$34:$BB$43)</f>
        <v>0.14194714990733914</v>
      </c>
      <c r="AZ314" s="68">
        <f>IF($AA$11,EXP((AX314/AL311)*(AU315-1)-LN(AU315-AL311)-AL310*(2*AY314/AL310-AX314/AL311)*LN((AU315+2.41421536*AL311)/(AU315-0.41421536*AL311))/(AL311*2.82842713)      ),1)</f>
        <v>0.62177166311015819</v>
      </c>
    </row>
    <row r="315" spans="16:52" x14ac:dyDescent="0.25">
      <c r="P315" s="78">
        <v>6</v>
      </c>
      <c r="Q315" s="60"/>
      <c r="R315" s="60"/>
      <c r="S315" s="60">
        <f>$Z$12*$BJ$39/AZ315</f>
        <v>0.6328116424736171</v>
      </c>
      <c r="T315" s="61">
        <f>S315/S320</f>
        <v>0.6329772698533096</v>
      </c>
      <c r="U315" s="62"/>
      <c r="V315" s="62"/>
      <c r="W315" s="60"/>
      <c r="X315" s="63"/>
      <c r="Y315" s="61"/>
      <c r="Z315" s="86">
        <f>SQRT($W$39*VLOOKUP(Z309,$P$34:$W$43,8))*(1-$Q$25)*T303*VLOOKUP(Z309,P298:T307,5)</f>
        <v>1.2248483303353315E-3</v>
      </c>
      <c r="AA315" s="60">
        <f>SQRT($W$39*VLOOKUP(AA309,$P$34:$W$43,8))*(1-$R$25)*T303*VLOOKUP(AA309,P298:T307,5)</f>
        <v>1.2027010477919516E-2</v>
      </c>
      <c r="AB315" s="60">
        <f>SQRT($W$39*VLOOKUP(AB309,$P$34:$W$43,8))*(1-$S$25)*T303*VLOOKUP(AB309,P298:T307,5)</f>
        <v>5.4990052526013806E-2</v>
      </c>
      <c r="AC315" s="60">
        <f>SQRT($W$39*VLOOKUP(AC309,$P$34:$W$43,8))*(1-$T$25)*T303*VLOOKUP(AC309,P298:T307,5)</f>
        <v>0.15661201719896944</v>
      </c>
      <c r="AD315" s="60">
        <f>SQRT($W$39*VLOOKUP(AD309,$P$34:$W$43,8))*(1-$U$25)*T303*VLOOKUP(AD309,P298:T307,5)</f>
        <v>0.20142636940596137</v>
      </c>
      <c r="AE315" s="60">
        <f>SQRT($W$39*VLOOKUP(AE309,$P$34:$W$43,8))*(1-$V$25)*T303*VLOOKUP(AE309,P298:T307,5)</f>
        <v>1.1067338293879931</v>
      </c>
      <c r="AF315" s="60">
        <f>SQRT($W$39*VLOOKUP(AF309,$P$34:$W$43,8))*(1-$W$25)*T303*VLOOKUP(AF309,P298:T307,5)</f>
        <v>2.9015115569429724E-4</v>
      </c>
      <c r="AG315" s="60">
        <f>SQRT($W$39*VLOOKUP(AG309,$P$34:$W$43,8))*(1-$X$25)*T303*VLOOKUP(AG309,P298:T307,5)</f>
        <v>3.8087430718225651E-3</v>
      </c>
      <c r="AH315" s="60">
        <f>SQRT($W$39*VLOOKUP(AH309,$P$34:$W$43,8))*(1-$Y$25)*T303*VLOOKUP(AH309,P298:T307,5)</f>
        <v>1.3952321849498623E-2</v>
      </c>
      <c r="AI315" s="87">
        <f>SQRT($W$39*VLOOKUP(AI309,$P$34:$W$43,8))*(1-$Z$25)*T303*VLOOKUP(AI309,P298:T307,5)</f>
        <v>7.5638243350101032E-3</v>
      </c>
      <c r="AJ315" s="89">
        <f>$X$39*T303</f>
        <v>5.6986177275955105E-5</v>
      </c>
      <c r="AK315" s="59" t="s">
        <v>572</v>
      </c>
      <c r="AL315" s="60">
        <f>-1*AL310*AL311+AL311^2+AL311^3</f>
        <v>-2.0439106498322396E-3</v>
      </c>
      <c r="AM315" s="61"/>
      <c r="AN315" s="66" t="s">
        <v>586</v>
      </c>
      <c r="AO315" s="61">
        <f>SQRT(1-AO314)/SQRT(AO314)*AL317/ABS(AL317)</f>
        <v>0.42152280029036832</v>
      </c>
      <c r="AP315" s="61"/>
      <c r="AQ315" s="50"/>
      <c r="AR315" s="65"/>
      <c r="AS315" s="65"/>
      <c r="AT315" s="65" t="s">
        <v>579</v>
      </c>
      <c r="AU315" s="61">
        <f>IF(AL319&gt;=0,AU310,AU312)</f>
        <v>1.8185529566081493E-2</v>
      </c>
      <c r="AV315" s="81"/>
      <c r="AW315" s="59">
        <v>6</v>
      </c>
      <c r="AX315" s="61">
        <f t="shared" si="61"/>
        <v>1.5798462423996604E-2</v>
      </c>
      <c r="AY315" s="61">
        <f>SUMPRODUCT(T298:T307,$BC$34:$BC$43)</f>
        <v>0.17728158538513827</v>
      </c>
      <c r="AZ315" s="68">
        <f>IF($AA$12,EXP((AX315/AL311)*(AU315-1)-LN(AU315-AL311)-AL310*(2*AY315/AL310-AX315/AL311)*LN((AU315+2.41421536*AL311)/(AU315-0.41421536*AL311))/(AL311*2.82842713)      ),1)</f>
        <v>0.13720776439514767</v>
      </c>
    </row>
    <row r="316" spans="16:52" x14ac:dyDescent="0.25">
      <c r="P316" s="78">
        <v>7</v>
      </c>
      <c r="Q316" s="60"/>
      <c r="R316" s="60"/>
      <c r="S316" s="60">
        <f>$Z$13*$BJ$40/AZ316</f>
        <v>9.3736451448463978E-4</v>
      </c>
      <c r="T316" s="61">
        <f>S316/S320</f>
        <v>9.3760985325202389E-4</v>
      </c>
      <c r="U316" s="62"/>
      <c r="V316" s="62"/>
      <c r="W316" s="60"/>
      <c r="X316" s="63"/>
      <c r="Y316" s="61"/>
      <c r="Z316" s="86">
        <f>SQRT($W$40*VLOOKUP(Z309,$P$34:$W$43,8))*(1-$Q$26)*T304*VLOOKUP(Z309,P298:T307,5)</f>
        <v>3.2167153512446265E-7</v>
      </c>
      <c r="AA316" s="60">
        <f>SQRT($W$40*VLOOKUP(AA309,$P$34:$W$43,8))*(1-$R$26)*T304*VLOOKUP(AA309,P298:T307,5)</f>
        <v>3.0446805074759448E-6</v>
      </c>
      <c r="AB316" s="60">
        <f>SQRT($W$40*VLOOKUP(AB309,$P$34:$W$43,8))*(1-$S$26)*T304*VLOOKUP(AB309,P298:T307,5)</f>
        <v>1.368703859966932E-5</v>
      </c>
      <c r="AC316" s="60">
        <f>SQRT($W$40*VLOOKUP(AC309,$P$34:$W$43,8))*(1-$T$26)*T304*VLOOKUP(AC309,P298:T307,5)</f>
        <v>4.1204803656240894E-5</v>
      </c>
      <c r="AD316" s="60">
        <f>SQRT($W$40*VLOOKUP(AD309,$P$34:$W$43,8))*(1-$U$26)*T304*VLOOKUP(AD309,P298:T307,5)</f>
        <v>4.7830995471346875E-5</v>
      </c>
      <c r="AE316" s="60">
        <f>SQRT($W$40*VLOOKUP(AE309,$P$34:$W$43,8))*(1-$V$26)*T304*VLOOKUP(AE309,P298:T307,5)</f>
        <v>2.9015115569429724E-4</v>
      </c>
      <c r="AF316" s="60">
        <f>SQRT($W$40*VLOOKUP(AF309,$P$34:$W$43,8))*(1-$W$26)*T304*VLOOKUP(AF309,P298:T307,5)</f>
        <v>7.7613100866774824E-8</v>
      </c>
      <c r="AG316" s="60">
        <f>SQRT($W$40*VLOOKUP(AG309,$P$34:$W$43,8))*(1-$X$26)*T304*VLOOKUP(AG309,P298:T307,5)</f>
        <v>1.1685652801524619E-6</v>
      </c>
      <c r="AH316" s="60">
        <f>SQRT($W$40*VLOOKUP(AH309,$P$34:$W$43,8))*(1-$Y$26)*T304*VLOOKUP(AH309,P298:T307,5)</f>
        <v>3.2464665719655897E-6</v>
      </c>
      <c r="AI316" s="87">
        <f>SQRT($W$40*VLOOKUP(AI309,$P$34:$W$43,8))*(1-$Z$26)*T304*VLOOKUP(AI309,P298:T307,5)</f>
        <v>1.8315702319246956E-6</v>
      </c>
      <c r="AJ316" s="89">
        <f>$X$40*T304</f>
        <v>2.2549362366772534E-8</v>
      </c>
      <c r="AK316" s="82"/>
      <c r="AL316" s="65"/>
      <c r="AM316" s="61"/>
      <c r="AN316" s="66" t="s">
        <v>587</v>
      </c>
      <c r="AO316" s="61">
        <f>IF(ATAN(AO315)&lt;0,ATAN(AO315)+PI(),ATAN(AO315))</f>
        <v>0.39892174533605368</v>
      </c>
      <c r="AP316" s="61"/>
      <c r="AQ316" s="50"/>
      <c r="AR316" s="65"/>
      <c r="AS316" s="65"/>
      <c r="AT316" s="65"/>
      <c r="AU316" s="65"/>
      <c r="AV316" s="81"/>
      <c r="AW316" s="59">
        <v>7</v>
      </c>
      <c r="AX316" s="61">
        <f t="shared" si="61"/>
        <v>4.2203212895286406E-3</v>
      </c>
      <c r="AY316" s="61">
        <f>SUMPRODUCT(T298:T307,$BD$34:$BD$43)</f>
        <v>3.0911659390568294E-2</v>
      </c>
      <c r="AZ316" s="68">
        <f>IF($AA$13,EXP((AX316/AL311)*(AU315-1)-LN(AU315-AL311)-AL310*(2*AY316/AL310-AX316/AL311)*LN((AU315+2.41421536*AL311)/(AU315-0.41421536*AL311))/(AL311*2.82842713)      ),1)</f>
        <v>109.5865156326515</v>
      </c>
    </row>
    <row r="317" spans="16:52" x14ac:dyDescent="0.25">
      <c r="P317" s="78">
        <v>8</v>
      </c>
      <c r="Q317" s="60"/>
      <c r="R317" s="60"/>
      <c r="S317" s="60">
        <f>$Z$14*$BJ$41/AZ317</f>
        <v>6.4641155320234811E-3</v>
      </c>
      <c r="T317" s="61">
        <f>S317/S320</f>
        <v>6.4658074012081462E-3</v>
      </c>
      <c r="U317" s="62"/>
      <c r="V317" s="62"/>
      <c r="W317" s="60"/>
      <c r="X317" s="63"/>
      <c r="Y317" s="61"/>
      <c r="Z317" s="86">
        <f>SQRT($W$41*VLOOKUP(Z309,$P$34:$W$43,8))*(1-$Q$27)*T305*VLOOKUP(Z309,P298:T307,5)</f>
        <v>4.4633849225409157E-6</v>
      </c>
      <c r="AA317" s="60">
        <f>SQRT($W$41*VLOOKUP(AA309,$P$34:$W$43,8))*(1-$R$27)*T305*VLOOKUP(AA309,P298:T307,5)</f>
        <v>4.124022518254876E-5</v>
      </c>
      <c r="AB317" s="60">
        <f>SQRT($W$41*VLOOKUP(AB309,$P$34:$W$43,8))*(1-$S$27)*T305*VLOOKUP(AB309,P298:T307,5)</f>
        <v>1.9401479670911185E-4</v>
      </c>
      <c r="AC317" s="60">
        <f>SQRT($W$41*VLOOKUP(AC309,$P$34:$W$43,8))*(1-$T$27)*T305*VLOOKUP(AC309,P298:T307,5)</f>
        <v>5.7467963711684174E-4</v>
      </c>
      <c r="AD317" s="60">
        <f>SQRT($W$41*VLOOKUP(AD309,$P$34:$W$43,8))*(1-$U$27)*T305*VLOOKUP(AD309,P298:T307,5)</f>
        <v>6.9493136349263929E-4</v>
      </c>
      <c r="AE317" s="60">
        <f>SQRT($W$41*VLOOKUP(AE309,$P$34:$W$43,8))*(1-$V$27)*T305*VLOOKUP(AE309,P298:T307,5)</f>
        <v>3.8087430718225655E-3</v>
      </c>
      <c r="AF317" s="60">
        <f>SQRT($W$41*VLOOKUP(AF309,$P$34:$W$43,8))*(1-$W$27)*T305*VLOOKUP(AF309,P298:T307,5)</f>
        <v>1.1685652801524619E-6</v>
      </c>
      <c r="AG317" s="60">
        <f>SQRT($W$41*VLOOKUP(AG309,$P$34:$W$43,8))*(1-$X$27)*T305*VLOOKUP(AG309,P298:T307,5)</f>
        <v>1.7010967556718036E-5</v>
      </c>
      <c r="AH317" s="60">
        <f>SQRT($W$41*VLOOKUP(AH309,$P$34:$W$43,8))*(1-$Y$27)*T305*VLOOKUP(AH309,P298:T307,5)</f>
        <v>5.26920554020886E-5</v>
      </c>
      <c r="AI317" s="87">
        <f>SQRT($W$41*VLOOKUP(AI309,$P$34:$W$43,8))*(1-$Z$27)*T305*VLOOKUP(AI309,P298:T307,5)</f>
        <v>2.8017167996406018E-5</v>
      </c>
      <c r="AJ317" s="89">
        <f>$X$41*T305</f>
        <v>1.7248373568599257E-7</v>
      </c>
      <c r="AK317" s="59" t="s">
        <v>582</v>
      </c>
      <c r="AL317" s="61">
        <f>AL313*AL314/6-AL315/2-AL313^3/27</f>
        <v>1.5151228854943511E-2</v>
      </c>
      <c r="AM317" s="61"/>
      <c r="AN317" s="66" t="s">
        <v>573</v>
      </c>
      <c r="AO317" s="61">
        <f>2*SQRT(AL318)*COS(AO316/3)-AL313/3</f>
        <v>0.83269961903731127</v>
      </c>
      <c r="AP317" s="69">
        <f>AO317^3+AL313*AO317^2+AL314*AO317+AL315</f>
        <v>-2.7755575615628914E-17</v>
      </c>
      <c r="AQ317" s="50"/>
      <c r="AR317" s="65"/>
      <c r="AS317" s="65"/>
      <c r="AT317" s="65"/>
      <c r="AU317" s="65"/>
      <c r="AV317" s="81"/>
      <c r="AW317" s="59">
        <v>8</v>
      </c>
      <c r="AX317" s="61">
        <f t="shared" si="61"/>
        <v>4.6812172555771754E-3</v>
      </c>
      <c r="AY317" s="61">
        <f>SUMPRODUCT(T298:T307,$BE$34:$BE$43)</f>
        <v>6.0317301846691311E-2</v>
      </c>
      <c r="AZ317" s="68">
        <f>IF($AA$14,EXP((AX317/AL311)*(AU315-1)-LN(AU315-AL311)-AL310*(2*AY317/AL310-AX317/AL311)*LN((AU315+2.41421536*AL311)/(AU315-0.41421536*AL311))/(AL311*2.82842713)      ),1)</f>
        <v>15.27595837812253</v>
      </c>
    </row>
    <row r="318" spans="16:52" x14ac:dyDescent="0.25">
      <c r="P318" s="78">
        <v>9</v>
      </c>
      <c r="Q318" s="60"/>
      <c r="R318" s="60"/>
      <c r="S318" s="60">
        <f>$Z$15*$BJ$42/AZ318</f>
        <v>1.9022990633599277E-2</v>
      </c>
      <c r="T318" s="61">
        <f>S318/S320</f>
        <v>1.9027969568690042E-2</v>
      </c>
      <c r="U318" s="62"/>
      <c r="V318" s="62" t="s">
        <v>592</v>
      </c>
      <c r="W318" s="60"/>
      <c r="X318" s="63"/>
      <c r="Y318" s="61"/>
      <c r="Z318" s="86">
        <f>SQRT($W$42*VLOOKUP(Z309,$P$34:$W$43,8))*(1-$Q$28)*T306*VLOOKUP(Z309,P298:T307,5)</f>
        <v>1.545065639187626E-5</v>
      </c>
      <c r="AA318" s="60">
        <f>SQRT($W$42*VLOOKUP(AA309,$P$34:$W$43,8))*(1-$R$28)*T306*VLOOKUP(AA309,P298:T307,5)</f>
        <v>1.4950282799247843E-4</v>
      </c>
      <c r="AB318" s="60">
        <f>SQRT($W$42*VLOOKUP(AB309,$P$34:$W$43,8))*(1-$S$28)*T306*VLOOKUP(AB309,P298:T307,5)</f>
        <v>6.934117377432531E-4</v>
      </c>
      <c r="AC318" s="60">
        <f>SQRT($W$42*VLOOKUP(AC309,$P$34:$W$43,8))*(1-$T$28)*T306*VLOOKUP(AC309,P298:T307,5)</f>
        <v>2.2755050653424959E-3</v>
      </c>
      <c r="AD318" s="60">
        <f>SQRT($W$42*VLOOKUP(AD309,$P$34:$W$43,8))*(1-$U$28)*T306*VLOOKUP(AD309,P298:T307,5)</f>
        <v>2.5816098649261219E-3</v>
      </c>
      <c r="AE318" s="60">
        <f>SQRT($W$42*VLOOKUP(AE309,$P$34:$W$43,8))*(1-$V$28)*T306*VLOOKUP(AE309,P298:T307,5)</f>
        <v>1.3952321849498621E-2</v>
      </c>
      <c r="AF318" s="60">
        <f>SQRT($W$42*VLOOKUP(AF309,$P$34:$W$43,8))*(1-$W$28)*T306*VLOOKUP(AF309,P298:T307,5)</f>
        <v>3.2464665719655897E-6</v>
      </c>
      <c r="AG318" s="60">
        <f>SQRT($W$42*VLOOKUP(AG309,$P$34:$W$43,8))*(1-$X$28)*T306*VLOOKUP(AG309,P298:T307,5)</f>
        <v>5.26920554020886E-5</v>
      </c>
      <c r="AH318" s="60">
        <f>SQRT($W$42*VLOOKUP(AH309,$P$34:$W$43,8))*(1-$Y$28)*T306*VLOOKUP(AH309,P298:T307,5)</f>
        <v>2.0034135413526065E-4</v>
      </c>
      <c r="AI318" s="87">
        <f>SQRT($W$42*VLOOKUP(AI309,$P$34:$W$43,8))*(1-$Z$28)*T306*VLOOKUP(AI309,P298:T307,5)</f>
        <v>1.0176657161589228E-4</v>
      </c>
      <c r="AJ318" s="89">
        <f>$X$42*T306</f>
        <v>5.1399992230265472E-7</v>
      </c>
      <c r="AK318" s="59" t="s">
        <v>558</v>
      </c>
      <c r="AL318" s="61">
        <f>AL313^2/9-AL314/3</f>
        <v>6.4660816772384833E-2</v>
      </c>
      <c r="AM318" s="61"/>
      <c r="AN318" s="66" t="s">
        <v>574</v>
      </c>
      <c r="AO318" s="61">
        <f>2*SQRT(AL318)*COS((AO316+2*PI())/3)-AL313/3</f>
        <v>1.8185529566081493E-2</v>
      </c>
      <c r="AP318" s="69">
        <f>AO318^3+AO318^2*AL313+AO318*AL314+AL315</f>
        <v>1.7780915628762273E-17</v>
      </c>
      <c r="AQ318" s="50"/>
      <c r="AR318" s="65"/>
      <c r="AS318" s="50"/>
      <c r="AT318" s="65"/>
      <c r="AU318" s="65"/>
      <c r="AV318" s="81"/>
      <c r="AW318" s="59">
        <v>9</v>
      </c>
      <c r="AX318" s="61">
        <f t="shared" si="61"/>
        <v>4.7402802327537697E-3</v>
      </c>
      <c r="AY318" s="61">
        <f>SUMPRODUCT(T298:T307,$BF$34:$BF$43)</f>
        <v>7.5771767757632516E-2</v>
      </c>
      <c r="AZ318" s="68">
        <f>IF($AA$15,EXP((AX318/AL311)*(AU315-1)-LN(AU315-AL311)-AL310*(2*AY318/AL310-AX318/AL311)*LN((AU315+2.41421536*AL311)/(AU315-0.41421536*AL311))/(AL311*2.82842713)      ),1)</f>
        <v>5.0989814743452913</v>
      </c>
    </row>
    <row r="319" spans="16:52" x14ac:dyDescent="0.25">
      <c r="P319" s="78">
        <v>10</v>
      </c>
      <c r="Q319" s="60"/>
      <c r="R319" s="60"/>
      <c r="S319" s="60">
        <f>$Z$16*$BJ$43/AZ319</f>
        <v>1.0256907277714007E-2</v>
      </c>
      <c r="T319" s="61">
        <f>S319/S320</f>
        <v>1.0259591843803081E-2</v>
      </c>
      <c r="U319" s="62"/>
      <c r="V319" s="96">
        <f>ABS(S308-S320)</f>
        <v>2.1094237467877974E-15</v>
      </c>
      <c r="W319" s="60"/>
      <c r="X319" s="63"/>
      <c r="Y319" s="61"/>
      <c r="Z319" s="86">
        <f>SQRT($W$43*VLOOKUP(Z309,$P$34:$W$43,8))*(1-$Q$29)*T307*VLOOKUP(Z309,P298:T307,5)</f>
        <v>8.3839142879100049E-6</v>
      </c>
      <c r="AA319" s="60">
        <f>SQRT($W$43*VLOOKUP(AA309,$P$34:$W$43,8))*(1-$R$29)*T307*VLOOKUP(AA309,P298:T307,5)</f>
        <v>8.2105867050577427E-5</v>
      </c>
      <c r="AB319" s="60">
        <f>SQRT($W$43*VLOOKUP(AB309,$P$34:$W$43,8))*(1-$S$29)*T307*VLOOKUP(AB309,P298:T307,5)</f>
        <v>3.861318804620692E-4</v>
      </c>
      <c r="AC319" s="60">
        <f>SQRT($W$43*VLOOKUP(AC309,$P$34:$W$43,8))*(1-$T$29)*T307*VLOOKUP(AC309,P298:T307,5)</f>
        <v>1.0493068887656599E-3</v>
      </c>
      <c r="AD319" s="60">
        <f>SQRT($W$43*VLOOKUP(AD309,$P$34:$W$43,8))*(1-$U$29)*T307*VLOOKUP(AD309,P298:T307,5)</f>
        <v>1.3766215816029108E-3</v>
      </c>
      <c r="AE319" s="60">
        <f>SQRT($W$43*VLOOKUP(AE309,$P$34:$W$43,8))*(1-$V$29)*T307*VLOOKUP(AE309,P298:T307,5)</f>
        <v>7.5638243350101024E-3</v>
      </c>
      <c r="AF319" s="60">
        <f>SQRT($W$43*VLOOKUP(AF309,$P$34:$W$43,8))*(1-$W$29)*T307*VLOOKUP(AF309,P298:T307,5)</f>
        <v>1.8315702319246951E-6</v>
      </c>
      <c r="AG319" s="60">
        <f>SQRT($W$43*VLOOKUP(AG309,$P$34:$W$43,8))*(1-$X$29)*T307*VLOOKUP(AG309,P298:T307,5)</f>
        <v>2.8017167996406018E-5</v>
      </c>
      <c r="AH319" s="60">
        <f>SQRT($W$43*VLOOKUP(AH309,$P$34:$W$43,8))*(1-$Y$29)*T307*VLOOKUP(AH309,P298:T307,5)</f>
        <v>1.0176657161589228E-4</v>
      </c>
      <c r="AI319" s="87">
        <f>SQRT($W$43*VLOOKUP(AI309,$P$34:$W$43,8))*(1-$Z$29)*T307*VLOOKUP(AI309,P298:T307,5)</f>
        <v>5.1693945781460454E-5</v>
      </c>
      <c r="AJ319" s="89">
        <f>$X$43*T307</f>
        <v>3.7216535537873878E-7</v>
      </c>
      <c r="AK319" s="59" t="s">
        <v>72</v>
      </c>
      <c r="AL319" s="63">
        <f>AL317^2-AL318^3</f>
        <v>-4.0788511579751261E-5</v>
      </c>
      <c r="AM319" s="61"/>
      <c r="AN319" s="66" t="s">
        <v>575</v>
      </c>
      <c r="AO319" s="61">
        <f>2*SQRT(AL318)*COS((AO316+4*PI())/3)-AL313/3</f>
        <v>0.13497321362642004</v>
      </c>
      <c r="AP319" s="69">
        <f>AO319^3+AO319^2*AL313+AL314*AO319+AL315</f>
        <v>2.4286128663675299E-17</v>
      </c>
      <c r="AQ319" s="50"/>
      <c r="AR319" s="65"/>
      <c r="AS319" s="50"/>
      <c r="AT319" s="65"/>
      <c r="AU319" s="65"/>
      <c r="AV319" s="81"/>
      <c r="AW319" s="59">
        <v>10</v>
      </c>
      <c r="AX319" s="61">
        <f t="shared" si="61"/>
        <v>6.3655989068255427E-3</v>
      </c>
      <c r="AY319" s="61">
        <f>SUMPRODUCT(T298:T307,$BG$34:$BG$43)</f>
        <v>7.4733542486602578E-2</v>
      </c>
      <c r="AZ319" s="68">
        <f>IF($AA$16,EXP((AX319/AL311)*(AU315-1)-LN(AU315-AL311)-AL310*(2*AY319/AL310-AX319/AL311)*LN((AU315+2.41421536*AL311)/(AU315-0.41421536*AL311))/(AL311*2.82842713)      ),1)</f>
        <v>9.4990152233681364</v>
      </c>
    </row>
    <row r="320" spans="16:52" x14ac:dyDescent="0.25">
      <c r="P320" s="79"/>
      <c r="Q320" s="71"/>
      <c r="R320" s="71"/>
      <c r="S320" s="94">
        <f>SUM(S310:S319)</f>
        <v>0.99973833597574391</v>
      </c>
      <c r="T320" s="72">
        <f>SUM(T310:T319)</f>
        <v>1</v>
      </c>
      <c r="U320" s="73"/>
      <c r="V320" s="73"/>
      <c r="W320" s="73"/>
      <c r="X320" s="73"/>
      <c r="Y320" s="73"/>
      <c r="Z320" s="70"/>
      <c r="AA320" s="73"/>
      <c r="AB320" s="73"/>
      <c r="AC320" s="73"/>
      <c r="AD320" s="73"/>
      <c r="AE320" s="73"/>
      <c r="AF320" s="73"/>
      <c r="AG320" s="73"/>
      <c r="AH320" s="73"/>
      <c r="AI320" s="88">
        <f>SUM(Z310:AI319)</f>
        <v>2.2066893957681097</v>
      </c>
      <c r="AJ320" s="91">
        <f>SUM(AJ310:AJ319)</f>
        <v>8.0587242819724471E-5</v>
      </c>
      <c r="AK320" s="70"/>
      <c r="AL320" s="73"/>
      <c r="AM320" s="74"/>
      <c r="AN320" s="75"/>
      <c r="AO320" s="74"/>
      <c r="AP320" s="74"/>
      <c r="AQ320" s="76"/>
      <c r="AR320" s="73"/>
      <c r="AS320" s="76"/>
      <c r="AT320" s="73"/>
      <c r="AU320" s="73"/>
      <c r="AV320" s="80"/>
      <c r="AW320" s="70"/>
      <c r="AX320" s="73"/>
      <c r="AY320" s="73"/>
      <c r="AZ320" s="80"/>
    </row>
    <row r="321" spans="16:52" x14ac:dyDescent="0.25">
      <c r="P321" s="92">
        <f>P309+1</f>
        <v>24</v>
      </c>
      <c r="Q321" s="55"/>
      <c r="R321" s="55"/>
      <c r="S321" s="55"/>
      <c r="T321" s="55" t="s">
        <v>545</v>
      </c>
      <c r="U321" s="56"/>
      <c r="V321" s="56"/>
      <c r="W321" s="57"/>
      <c r="X321" s="57"/>
      <c r="Y321" s="57"/>
      <c r="Z321" s="54">
        <v>1</v>
      </c>
      <c r="AA321" s="55">
        <v>2</v>
      </c>
      <c r="AB321" s="55">
        <v>3</v>
      </c>
      <c r="AC321" s="55">
        <v>4</v>
      </c>
      <c r="AD321" s="55">
        <v>5</v>
      </c>
      <c r="AE321" s="55">
        <v>6</v>
      </c>
      <c r="AF321" s="55">
        <v>7</v>
      </c>
      <c r="AG321" s="55">
        <v>8</v>
      </c>
      <c r="AH321" s="55">
        <v>9</v>
      </c>
      <c r="AI321" s="58">
        <v>10</v>
      </c>
      <c r="AJ321" s="90"/>
      <c r="AK321" s="54"/>
      <c r="AL321" s="55"/>
      <c r="AM321" s="55"/>
      <c r="AN321" s="55"/>
      <c r="AO321" s="55"/>
      <c r="AP321" s="55"/>
      <c r="AQ321" s="55"/>
      <c r="AR321" s="55"/>
      <c r="AS321" s="55"/>
      <c r="AT321" s="55"/>
      <c r="AU321" s="55"/>
      <c r="AV321" s="58"/>
      <c r="AW321" s="54"/>
      <c r="AX321" s="55" t="s">
        <v>565</v>
      </c>
      <c r="AY321" s="55" t="s">
        <v>577</v>
      </c>
      <c r="AZ321" s="58" t="s">
        <v>578</v>
      </c>
    </row>
    <row r="322" spans="16:52" x14ac:dyDescent="0.25">
      <c r="P322" s="78">
        <v>1</v>
      </c>
      <c r="Q322" s="60"/>
      <c r="R322" s="60"/>
      <c r="S322" s="60">
        <f>$Z$7*$BJ$34/AZ322</f>
        <v>2.6288912284298696E-3</v>
      </c>
      <c r="T322" s="61">
        <f>S322/S332</f>
        <v>2.6295792947302193E-3</v>
      </c>
      <c r="U322" s="62"/>
      <c r="V322" s="62"/>
      <c r="W322" s="60"/>
      <c r="X322" s="63"/>
      <c r="Y322" s="61"/>
      <c r="Z322" s="86">
        <f>SQRT($W$34*VLOOKUP(Z321,$P$34:$W$43,8))*(1-$Q$20)*T310*VLOOKUP(Z321,P310:T319,5)</f>
        <v>1.4201437813716963E-6</v>
      </c>
      <c r="AA322" s="60">
        <f>SQRT($W$34*VLOOKUP(AA321,$P$34:$W$43,8))*(1-$R$20)*T310*VLOOKUP(AA321,P310:T319,5)</f>
        <v>1.3766728022995626E-5</v>
      </c>
      <c r="AB322" s="60">
        <f>SQRT($W$34*VLOOKUP(AB321,$P$34:$W$43,8))*(1-$S$20)*T310*VLOOKUP(AB321,P310:T319,5)</f>
        <v>6.310429100957566E-5</v>
      </c>
      <c r="AC322" s="60">
        <f>SQRT($W$34*VLOOKUP(AC321,$P$34:$W$43,8))*(1-$T$20)*T310*VLOOKUP(AC321,P310:T319,5)</f>
        <v>1.8903568290603887E-4</v>
      </c>
      <c r="AD322" s="60">
        <f>SQRT($W$34*VLOOKUP(AD321,$P$34:$W$43,8))*(1-$U$20)*T310*VLOOKUP(AD321,P310:T319,5)</f>
        <v>2.2233005007915496E-4</v>
      </c>
      <c r="AE322" s="60">
        <f>SQRT($W$34*VLOOKUP(AE321,$P$34:$W$43,8))*(1-$V$20)*T310*VLOOKUP(AE321,P310:T319,5)</f>
        <v>1.2248483303353712E-3</v>
      </c>
      <c r="AF322" s="60">
        <f>SQRT($W$34*VLOOKUP(AF321,$P$34:$W$43,8))*(1-$W$20)*T310*VLOOKUP(AF321,P310:T319,5)</f>
        <v>3.2167153512449077E-7</v>
      </c>
      <c r="AG322" s="60">
        <f>SQRT($W$34*VLOOKUP(AG321,$P$34:$W$43,8))*(1-$X$20)*T310*VLOOKUP(AG321,P310:T319,5)</f>
        <v>4.4633849225412215E-6</v>
      </c>
      <c r="AH322" s="60">
        <f>SQRT($W$34*VLOOKUP(AH321,$P$34:$W$43,8))*(1-$Y$20)*T310*VLOOKUP(AH321,P310:T319,5)</f>
        <v>1.5450656391877171E-5</v>
      </c>
      <c r="AI322" s="87">
        <f>SQRT($W$34*VLOOKUP(AI321,$P$34:$W$43,8))*(1-$Z$20)*T310*VLOOKUP(AI321,P310:T319,5)</f>
        <v>8.3839142879105623E-6</v>
      </c>
      <c r="AJ322" s="89">
        <f>$X$34*T310</f>
        <v>7.0477561646531169E-8</v>
      </c>
      <c r="AK322" s="59" t="s">
        <v>69</v>
      </c>
      <c r="AL322" s="60">
        <f>$Q$44*AI332*100000/($T$3*$AE$9)^2</f>
        <v>0.15887301977250506</v>
      </c>
      <c r="AM322" s="65" t="s">
        <v>583</v>
      </c>
      <c r="AN322" s="66" t="s">
        <v>573</v>
      </c>
      <c r="AO322" s="61" t="e">
        <f>(AL329+SQRT(AL331))^(1/3)+(AL329-SQRT(AL331))^(1/3)-AL325/3</f>
        <v>#NUM!</v>
      </c>
      <c r="AP322" s="63" t="e">
        <f>AO322^3+AL325*AO322^2+AL326*AO322+AL327</f>
        <v>#NUM!</v>
      </c>
      <c r="AQ322" s="65" t="s">
        <v>573</v>
      </c>
      <c r="AR322" s="61">
        <f>IF(AL331&gt;=0,AO322,AO329)</f>
        <v>0.83269961903731193</v>
      </c>
      <c r="AS322" s="61">
        <f>IF(AR322&lt;AR323,AR323,AR322)</f>
        <v>0.83269961903731193</v>
      </c>
      <c r="AT322" s="61">
        <f>AS322</f>
        <v>0.83269961903731193</v>
      </c>
      <c r="AU322" s="67">
        <f>IF(AT322&lt;AT323,AT323,AT322)</f>
        <v>0.83269961903731193</v>
      </c>
      <c r="AV322" s="81"/>
      <c r="AW322" s="59">
        <v>1</v>
      </c>
      <c r="AX322" s="61">
        <f>AX310</f>
        <v>4.7032494163116601E-3</v>
      </c>
      <c r="AY322" s="61">
        <f>SUMPRODUCT(T310:T319,$AX$34:$AX$43)</f>
        <v>4.7725574619461829E-2</v>
      </c>
      <c r="AZ322" s="68">
        <f>IF($AA$7,EXP((AX322/AL323)*(AU327-1)-LN(AU327-AL323)-AL322*(2*AY322/AL322-AX322/AL323)*LN((AU327+2.41421536*AL323)/(AU327-0.41421536*AL323))/(AL323*2.82842713)      ),1)</f>
        <v>38.240115288525416</v>
      </c>
    </row>
    <row r="323" spans="16:52" x14ac:dyDescent="0.25">
      <c r="P323" s="78">
        <v>2</v>
      </c>
      <c r="Q323" s="60"/>
      <c r="R323" s="60"/>
      <c r="S323" s="60">
        <f>$Z$8*$BJ$35/AZ323</f>
        <v>1.4670668853759308E-2</v>
      </c>
      <c r="T323" s="61">
        <f>S323/S332</f>
        <v>1.4674508644745217E-2</v>
      </c>
      <c r="U323" s="62"/>
      <c r="V323" s="62"/>
      <c r="W323" s="60"/>
      <c r="X323" s="63"/>
      <c r="Y323" s="61"/>
      <c r="Z323" s="86">
        <f>SQRT($W$35*VLOOKUP(Z321,$P$34:$W$43,8))*(1-$Q$21)*T311*VLOOKUP(Z321,P310:T319,5)</f>
        <v>1.3766728022995625E-5</v>
      </c>
      <c r="AA323" s="60">
        <f>SQRT($W$35*VLOOKUP(AA321,$P$34:$W$43,8))*(1-$R$21)*T311*VLOOKUP(AA321,P310:T319,5)</f>
        <v>1.3276198833613015E-4</v>
      </c>
      <c r="AB323" s="60">
        <f>SQRT($W$35*VLOOKUP(AB321,$P$34:$W$43,8))*(1-$S$21)*T311*VLOOKUP(AB321,P310:T319,5)</f>
        <v>6.1812271817002901E-4</v>
      </c>
      <c r="AC323" s="60">
        <f>SQRT($W$35*VLOOKUP(AC321,$P$34:$W$43,8))*(1-$T$21)*T311*VLOOKUP(AC321,P310:T319,5)</f>
        <v>1.674548801204454E-3</v>
      </c>
      <c r="AD323" s="60">
        <f>SQRT($W$35*VLOOKUP(AD321,$P$34:$W$43,8))*(1-$U$21)*T311*VLOOKUP(AD321,P310:T319,5)</f>
        <v>2.220913658320201E-3</v>
      </c>
      <c r="AE323" s="60">
        <f>SQRT($W$35*VLOOKUP(AE321,$P$34:$W$43,8))*(1-$V$21)*T311*VLOOKUP(AE321,P310:T319,5)</f>
        <v>1.2027010477919764E-2</v>
      </c>
      <c r="AF323" s="60">
        <f>SQRT($W$35*VLOOKUP(AF321,$P$34:$W$43,8))*(1-$W$21)*T311*VLOOKUP(AF321,P310:T319,5)</f>
        <v>3.0446805074761756E-6</v>
      </c>
      <c r="AG323" s="60">
        <f>SQRT($W$35*VLOOKUP(AG321,$P$34:$W$43,8))*(1-$X$21)*T311*VLOOKUP(AG321,P310:T319,5)</f>
        <v>4.1240225182551098E-5</v>
      </c>
      <c r="AH323" s="60">
        <f>SQRT($W$35*VLOOKUP(AH321,$P$34:$W$43,8))*(1-$Y$21)*T311*VLOOKUP(AH321,P310:T319,5)</f>
        <v>1.4950282799248548E-4</v>
      </c>
      <c r="AI323" s="87">
        <f>SQRT($W$35*VLOOKUP(AI321,$P$34:$W$43,8))*(1-$Z$21)*T311*VLOOKUP(AI321,P310:T319,5)</f>
        <v>8.2105867050581927E-5</v>
      </c>
      <c r="AJ323" s="89">
        <f>$X$35*T311</f>
        <v>5.935852739240138E-7</v>
      </c>
      <c r="AK323" s="59" t="s">
        <v>65</v>
      </c>
      <c r="AL323" s="60">
        <f>AJ332*$Q$44*100000/($T$3*$AE$9)</f>
        <v>1.4141637770187145E-2</v>
      </c>
      <c r="AM323" s="61"/>
      <c r="AN323" s="66" t="s">
        <v>574</v>
      </c>
      <c r="AO323" s="66" t="e">
        <f>1/0</f>
        <v>#DIV/0!</v>
      </c>
      <c r="AP323" s="61"/>
      <c r="AQ323" s="65" t="s">
        <v>574</v>
      </c>
      <c r="AR323" s="66">
        <f>IF(AL331&gt;=0,0,AO330)</f>
        <v>1.8185529566081382E-2</v>
      </c>
      <c r="AS323" s="61">
        <f>IF(AR322&lt;AR323,AR322,AR323)</f>
        <v>1.8185529566081382E-2</v>
      </c>
      <c r="AT323" s="61">
        <f>IF(AS323&lt;AS324,AS324,AS323)</f>
        <v>0.13497321362641931</v>
      </c>
      <c r="AU323" s="67">
        <f>IF(AT322&lt;AT323,AT322,AT323)</f>
        <v>0.13497321362641931</v>
      </c>
      <c r="AV323" s="81"/>
      <c r="AW323" s="59">
        <v>2</v>
      </c>
      <c r="AX323" s="61">
        <f t="shared" ref="AX323:AX331" si="62">AX311</f>
        <v>7.0982772982749135E-3</v>
      </c>
      <c r="AY323" s="61">
        <f>SUMPRODUCT(T310:T319,$AY$34:$AY$43)</f>
        <v>8.322398290019753E-2</v>
      </c>
      <c r="AZ323" s="68">
        <f>IF($AA$8,EXP((AX323/AL323)*(AU327-1)-LN(AU327-AL323)-AL322*(2*AY323/AL322-AX323/AL323)*LN((AU327+2.41421536*AL323)/(AU327-0.41421536*AL323))/(AL323*2.82842713)      ),1)</f>
        <v>6.5803436176417405</v>
      </c>
    </row>
    <row r="324" spans="16:52" x14ac:dyDescent="0.25">
      <c r="P324" s="78">
        <v>3</v>
      </c>
      <c r="Q324" s="60"/>
      <c r="R324" s="60"/>
      <c r="S324" s="60">
        <f>$Z$9*$BJ$36/AZ324</f>
        <v>4.9911005277786739E-2</v>
      </c>
      <c r="T324" s="61">
        <f>S324/S332</f>
        <v>4.9924068610486406E-2</v>
      </c>
      <c r="U324" s="62"/>
      <c r="V324" s="62"/>
      <c r="W324" s="60"/>
      <c r="X324" s="63"/>
      <c r="Y324" s="61"/>
      <c r="Z324" s="86">
        <f>SQRT($W$36*VLOOKUP(Z321,$P$34:$W$43,8))*(1-$Q$22)*T312*VLOOKUP(Z321,P310:T319,5)</f>
        <v>6.310429100957566E-5</v>
      </c>
      <c r="AA324" s="60">
        <f>SQRT($W$36*VLOOKUP(AA321,$P$34:$W$43,8))*(1-$R$22)*T312*VLOOKUP(AA321,P310:T319,5)</f>
        <v>6.1812271817002901E-4</v>
      </c>
      <c r="AB324" s="60">
        <f>SQRT($W$36*VLOOKUP(AB321,$P$34:$W$43,8))*(1-$S$22)*T312*VLOOKUP(AB321,P310:T319,5)</f>
        <v>2.8842416042199333E-3</v>
      </c>
      <c r="AC324" s="60">
        <f>SQRT($W$36*VLOOKUP(AC321,$P$34:$W$43,8))*(1-$T$22)*T312*VLOOKUP(AC321,P310:T319,5)</f>
        <v>8.6054340567006966E-3</v>
      </c>
      <c r="AD324" s="60">
        <f>SQRT($W$36*VLOOKUP(AD321,$P$34:$W$43,8))*(1-$U$22)*T312*VLOOKUP(AD321,P310:T319,5)</f>
        <v>1.0362985843596588E-2</v>
      </c>
      <c r="AE324" s="60">
        <f>SQRT($W$36*VLOOKUP(AE321,$P$34:$W$43,8))*(1-$V$22)*T312*VLOOKUP(AE321,P310:T319,5)</f>
        <v>5.4990052526014237E-2</v>
      </c>
      <c r="AF324" s="60">
        <f>SQRT($W$36*VLOOKUP(AF321,$P$34:$W$43,8))*(1-$W$22)*T312*VLOOKUP(AF321,P310:T319,5)</f>
        <v>1.368703859967018E-5</v>
      </c>
      <c r="AG324" s="60">
        <f>SQRT($W$36*VLOOKUP(AG321,$P$34:$W$43,8))*(1-$X$22)*T312*VLOOKUP(AG321,P310:T319,5)</f>
        <v>1.9401479670912036E-4</v>
      </c>
      <c r="AH324" s="60">
        <f>SQRT($W$36*VLOOKUP(AH321,$P$34:$W$43,8))*(1-$Y$22)*T312*VLOOKUP(AH321,P310:T319,5)</f>
        <v>6.9341173774327685E-4</v>
      </c>
      <c r="AI324" s="87">
        <f>SQRT($W$36*VLOOKUP(AI321,$P$34:$W$43,8))*(1-$Z$22)*T312*VLOOKUP(AI321,P310:T319,5)</f>
        <v>3.8613188046208535E-4</v>
      </c>
      <c r="AJ324" s="89">
        <f>$X$36*T312</f>
        <v>2.812939622258089E-6</v>
      </c>
      <c r="AK324" s="82"/>
      <c r="AL324" s="65"/>
      <c r="AM324" s="61"/>
      <c r="AN324" s="66" t="s">
        <v>575</v>
      </c>
      <c r="AO324" s="66" t="e">
        <f>1/0</f>
        <v>#DIV/0!</v>
      </c>
      <c r="AP324" s="61"/>
      <c r="AQ324" s="65" t="s">
        <v>575</v>
      </c>
      <c r="AR324" s="66">
        <f>IF(AL331&gt;=0,0,AO331)</f>
        <v>0.13497321362641931</v>
      </c>
      <c r="AS324" s="61">
        <f>AR324</f>
        <v>0.13497321362641931</v>
      </c>
      <c r="AT324" s="61">
        <f>IF(AS323&lt;AS324,AS323,AS324)</f>
        <v>1.8185529566081382E-2</v>
      </c>
      <c r="AU324" s="67">
        <f>AT324</f>
        <v>1.8185529566081382E-2</v>
      </c>
      <c r="AV324" s="81"/>
      <c r="AW324" s="59">
        <v>3</v>
      </c>
      <c r="AX324" s="61">
        <f t="shared" si="62"/>
        <v>9.8874397632026413E-3</v>
      </c>
      <c r="AY324" s="61">
        <f>SUMPRODUCT(T310:T319,$AZ$34:$AZ$43)</f>
        <v>0.1136545526439266</v>
      </c>
      <c r="AZ324" s="68">
        <f>IF($AA$9,EXP((AX324/AL323)*(AU327-1)-LN(AU327-AL323)-AL322*(2*AY324/AL322-AX324/AL323)*LN((AU327+2.41421536*AL323)/(AU327-0.41421536*AL323))/(AL323*2.82842713)      ),1)</f>
        <v>1.8650458955061986</v>
      </c>
    </row>
    <row r="325" spans="16:52" x14ac:dyDescent="0.25">
      <c r="P325" s="78">
        <v>4</v>
      </c>
      <c r="Q325" s="60"/>
      <c r="R325" s="60"/>
      <c r="S325" s="60">
        <f>$Z$10*$BJ$37/AZ325</f>
        <v>0.11781627601473302</v>
      </c>
      <c r="T325" s="61">
        <f>S325/S332</f>
        <v>0.11784711236440081</v>
      </c>
      <c r="U325" s="62"/>
      <c r="V325" s="62"/>
      <c r="W325" s="60"/>
      <c r="X325" s="63"/>
      <c r="Y325" s="61"/>
      <c r="Z325" s="86">
        <f>SQRT($W$37*VLOOKUP(Z321,$P$34:$W$43,8))*(1-$Q$23)*T313*VLOOKUP(Z321,P310:T319,5)</f>
        <v>1.8903568290603887E-4</v>
      </c>
      <c r="AA325" s="60">
        <f>SQRT($W$37*VLOOKUP(AA321,$P$34:$W$43,8))*(1-$R$23)*T313*VLOOKUP(AA321,P310:T319,5)</f>
        <v>1.6745488012044542E-3</v>
      </c>
      <c r="AB325" s="60">
        <f>SQRT($W$37*VLOOKUP(AB321,$P$34:$W$43,8))*(1-$S$23)*T313*VLOOKUP(AB321,P310:T319,5)</f>
        <v>8.6054340567006983E-3</v>
      </c>
      <c r="AC325" s="60">
        <f>SQRT($W$37*VLOOKUP(AC321,$P$34:$W$43,8))*(1-$T$23)*T313*VLOOKUP(AC321,P310:T319,5)</f>
        <v>2.5845504163376803E-2</v>
      </c>
      <c r="AD325" s="60">
        <f>SQRT($W$37*VLOOKUP(AD321,$P$34:$W$43,8))*(1-$U$23)*T313*VLOOKUP(AD321,P310:T319,5)</f>
        <v>3.0793632289963842E-2</v>
      </c>
      <c r="AE325" s="60">
        <f>SQRT($W$37*VLOOKUP(AE321,$P$34:$W$43,8))*(1-$V$23)*T313*VLOOKUP(AE321,P310:T319,5)</f>
        <v>0.15661201719896958</v>
      </c>
      <c r="AF325" s="60">
        <f>SQRT($W$37*VLOOKUP(AF321,$P$34:$W$43,8))*(1-$W$23)*T313*VLOOKUP(AF321,P310:T319,5)</f>
        <v>4.1204803656243205E-5</v>
      </c>
      <c r="AG325" s="60">
        <f>SQRT($W$37*VLOOKUP(AG321,$P$34:$W$43,8))*(1-$X$23)*T313*VLOOKUP(AG321,P310:T319,5)</f>
        <v>5.7467963711686288E-4</v>
      </c>
      <c r="AH325" s="60">
        <f>SQRT($W$37*VLOOKUP(AH321,$P$34:$W$43,8))*(1-$Y$23)*T313*VLOOKUP(AH321,P310:T319,5)</f>
        <v>2.2755050653425579E-3</v>
      </c>
      <c r="AI325" s="87">
        <f>SQRT($W$37*VLOOKUP(AI321,$P$34:$W$43,8))*(1-$Z$23)*T313*VLOOKUP(AI321,P310:T319,5)</f>
        <v>1.0493068887656965E-3</v>
      </c>
      <c r="AJ325" s="89">
        <f>$X$37*T313</f>
        <v>8.5305785967868656E-6</v>
      </c>
      <c r="AK325" s="59" t="s">
        <v>570</v>
      </c>
      <c r="AL325" s="60">
        <f>AL323-1</f>
        <v>-0.98585836222981282</v>
      </c>
      <c r="AM325" s="61"/>
      <c r="AN325" s="66"/>
      <c r="AO325" s="61"/>
      <c r="AP325" s="61"/>
      <c r="AQ325" s="50"/>
      <c r="AR325" s="65"/>
      <c r="AS325" s="65"/>
      <c r="AT325" s="65"/>
      <c r="AU325" s="65"/>
      <c r="AV325" s="81"/>
      <c r="AW325" s="59">
        <v>4</v>
      </c>
      <c r="AX325" s="61">
        <f t="shared" si="62"/>
        <v>1.2702609722620996E-2</v>
      </c>
      <c r="AY325" s="61">
        <f>SUMPRODUCT(T310:T319,$BA$34:$BA$43)</f>
        <v>0.13908438853517566</v>
      </c>
      <c r="AZ325" s="68">
        <f>IF($AA$10,EXP((AX325/AL323)*(AU327-1)-LN(AU327-AL323)-AL322*(2*AY325/AL322-AX325/AL323)*LN((AU327+2.41421536*AL323)/(AU327-0.41421536*AL323))/(AL323*2.82842713)      ),1)</f>
        <v>0.76545492768237255</v>
      </c>
    </row>
    <row r="326" spans="16:52" x14ac:dyDescent="0.25">
      <c r="P326" s="78">
        <v>5</v>
      </c>
      <c r="Q326" s="60"/>
      <c r="R326" s="60"/>
      <c r="S326" s="60">
        <f>$Z$11*$BJ$38/AZ326</f>
        <v>0.14521847416959724</v>
      </c>
      <c r="T326" s="61">
        <f>S326/S332</f>
        <v>0.14525648256537402</v>
      </c>
      <c r="U326" s="62"/>
      <c r="V326" s="62"/>
      <c r="W326" s="60"/>
      <c r="X326" s="63"/>
      <c r="Y326" s="61"/>
      <c r="Z326" s="86">
        <f>SQRT($W$38*VLOOKUP(Z321,$P$34:$W$43,8))*(1-$Q$24)*T314*VLOOKUP(Z321,P310:T319,5)</f>
        <v>2.2233005007915498E-4</v>
      </c>
      <c r="AA326" s="60">
        <f>SQRT($W$38*VLOOKUP(AA321,$P$34:$W$43,8))*(1-$R$24)*T314*VLOOKUP(AA321,P310:T319,5)</f>
        <v>2.220913658320201E-3</v>
      </c>
      <c r="AB326" s="60">
        <f>SQRT($W$38*VLOOKUP(AB321,$P$34:$W$43,8))*(1-$S$24)*T314*VLOOKUP(AB321,P310:T319,5)</f>
        <v>1.0362985843596588E-2</v>
      </c>
      <c r="AC326" s="60">
        <f>SQRT($W$38*VLOOKUP(AC321,$P$34:$W$43,8))*(1-$T$24)*T314*VLOOKUP(AC321,P310:T319,5)</f>
        <v>3.0793632289963846E-2</v>
      </c>
      <c r="AD326" s="60">
        <f>SQRT($W$38*VLOOKUP(AD321,$P$34:$W$43,8))*(1-$U$24)*T314*VLOOKUP(AD321,P310:T319,5)</f>
        <v>3.6659747099718892E-2</v>
      </c>
      <c r="AE326" s="60">
        <f>SQRT($W$38*VLOOKUP(AE321,$P$34:$W$43,8))*(1-$V$24)*T314*VLOOKUP(AE321,P310:T319,5)</f>
        <v>0.20142636940596131</v>
      </c>
      <c r="AF326" s="60">
        <f>SQRT($W$38*VLOOKUP(AF321,$P$34:$W$43,8))*(1-$W$24)*T314*VLOOKUP(AF321,P310:T319,5)</f>
        <v>4.7830995471349491E-5</v>
      </c>
      <c r="AG326" s="60">
        <f>SQRT($W$38*VLOOKUP(AG321,$P$34:$W$43,8))*(1-$X$24)*T314*VLOOKUP(AG321,P310:T319,5)</f>
        <v>6.9493136349266422E-4</v>
      </c>
      <c r="AH326" s="60">
        <f>SQRT($W$38*VLOOKUP(AH321,$P$34:$W$43,8))*(1-$Y$24)*T314*VLOOKUP(AH321,P310:T319,5)</f>
        <v>2.5816098649261892E-3</v>
      </c>
      <c r="AI326" s="87">
        <f>SQRT($W$38*VLOOKUP(AI321,$P$34:$W$43,8))*(1-$Z$24)*T314*VLOOKUP(AI321,P310:T319,5)</f>
        <v>1.3766215816029572E-3</v>
      </c>
      <c r="AJ326" s="89">
        <f>$X$38*T314</f>
        <v>1.0512286113419888E-5</v>
      </c>
      <c r="AK326" s="59" t="s">
        <v>571</v>
      </c>
      <c r="AL326" s="60">
        <f>AL322-3*AL323*AL323-2*AL323</f>
        <v>0.12998978647566123</v>
      </c>
      <c r="AM326" s="61" t="s">
        <v>584</v>
      </c>
      <c r="AN326" s="66" t="s">
        <v>585</v>
      </c>
      <c r="AO326" s="61">
        <f>AL329^2/AL330^3</f>
        <v>0.84912603661080055</v>
      </c>
      <c r="AP326" s="61"/>
      <c r="AQ326" s="50"/>
      <c r="AR326" s="65"/>
      <c r="AS326" s="65"/>
      <c r="AT326" s="65"/>
      <c r="AU326" s="65"/>
      <c r="AV326" s="81"/>
      <c r="AW326" s="59">
        <v>5</v>
      </c>
      <c r="AX326" s="61">
        <f t="shared" si="62"/>
        <v>1.2699746755942376E-2</v>
      </c>
      <c r="AY326" s="61">
        <f>SUMPRODUCT(T310:T319,$BB$34:$BB$43)</f>
        <v>0.14194714990733892</v>
      </c>
      <c r="AZ326" s="68">
        <f>IF($AA$11,EXP((AX326/AL323)*(AU327-1)-LN(AU327-AL323)-AL322*(2*AY326/AL322-AX326/AL323)*LN((AU327+2.41421536*AL323)/(AU327-0.41421536*AL323))/(AL323*2.82842713)      ),1)</f>
        <v>0.62177166311015819</v>
      </c>
    </row>
    <row r="327" spans="16:52" x14ac:dyDescent="0.25">
      <c r="P327" s="78">
        <v>6</v>
      </c>
      <c r="Q327" s="60"/>
      <c r="R327" s="60"/>
      <c r="S327" s="60">
        <f>$Z$12*$BJ$39/AZ327</f>
        <v>0.63281164247362043</v>
      </c>
      <c r="T327" s="61">
        <f>S327/S332</f>
        <v>0.63297726985331049</v>
      </c>
      <c r="U327" s="62"/>
      <c r="V327" s="62"/>
      <c r="W327" s="60"/>
      <c r="X327" s="63"/>
      <c r="Y327" s="61"/>
      <c r="Z327" s="86">
        <f>SQRT($W$39*VLOOKUP(Z321,$P$34:$W$43,8))*(1-$Q$25)*T315*VLOOKUP(Z321,P310:T319,5)</f>
        <v>1.2248483303353712E-3</v>
      </c>
      <c r="AA327" s="60">
        <f>SQRT($W$39*VLOOKUP(AA321,$P$34:$W$43,8))*(1-$R$25)*T315*VLOOKUP(AA321,P310:T319,5)</f>
        <v>1.2027010477919764E-2</v>
      </c>
      <c r="AB327" s="60">
        <f>SQRT($W$39*VLOOKUP(AB321,$P$34:$W$43,8))*(1-$S$25)*T315*VLOOKUP(AB321,P310:T319,5)</f>
        <v>5.4990052526014237E-2</v>
      </c>
      <c r="AC327" s="60">
        <f>SQRT($W$39*VLOOKUP(AC321,$P$34:$W$43,8))*(1-$T$25)*T315*VLOOKUP(AC321,P310:T319,5)</f>
        <v>0.15661201719896958</v>
      </c>
      <c r="AD327" s="60">
        <f>SQRT($W$39*VLOOKUP(AD321,$P$34:$W$43,8))*(1-$U$25)*T315*VLOOKUP(AD321,P310:T319,5)</f>
        <v>0.20142636940596131</v>
      </c>
      <c r="AE327" s="60">
        <f>SQRT($W$39*VLOOKUP(AE321,$P$34:$W$43,8))*(1-$V$25)*T315*VLOOKUP(AE321,P310:T319,5)</f>
        <v>1.1067338293879803</v>
      </c>
      <c r="AF327" s="60">
        <f>SQRT($W$39*VLOOKUP(AF321,$P$34:$W$43,8))*(1-$W$25)*T315*VLOOKUP(AF321,P310:T319,5)</f>
        <v>2.9015115569430981E-4</v>
      </c>
      <c r="AG327" s="60">
        <f>SQRT($W$39*VLOOKUP(AG321,$P$34:$W$43,8))*(1-$X$25)*T315*VLOOKUP(AG321,P310:T319,5)</f>
        <v>3.8087430718226583E-3</v>
      </c>
      <c r="AH327" s="60">
        <f>SQRT($W$39*VLOOKUP(AH321,$P$34:$W$43,8))*(1-$Y$25)*T315*VLOOKUP(AH321,P310:T319,5)</f>
        <v>1.3952321849498827E-2</v>
      </c>
      <c r="AI327" s="87">
        <f>SQRT($W$39*VLOOKUP(AI321,$P$34:$W$43,8))*(1-$Z$25)*T315*VLOOKUP(AI321,P310:T319,5)</f>
        <v>7.5638243350102724E-3</v>
      </c>
      <c r="AJ327" s="89">
        <f>$X$39*T315</f>
        <v>5.6986177275954773E-5</v>
      </c>
      <c r="AK327" s="59" t="s">
        <v>572</v>
      </c>
      <c r="AL327" s="60">
        <f>-1*AL322*AL323+AL323^2+AL323^3</f>
        <v>-2.0439106498322274E-3</v>
      </c>
      <c r="AM327" s="61"/>
      <c r="AN327" s="66" t="s">
        <v>586</v>
      </c>
      <c r="AO327" s="61">
        <f>SQRT(1-AO326)/SQRT(AO326)*AL329/ABS(AL329)</f>
        <v>0.42152280029036521</v>
      </c>
      <c r="AP327" s="61"/>
      <c r="AQ327" s="50"/>
      <c r="AR327" s="65"/>
      <c r="AS327" s="65"/>
      <c r="AT327" s="65" t="s">
        <v>579</v>
      </c>
      <c r="AU327" s="61">
        <f>IF(AL331&gt;=0,AU322,AU324)</f>
        <v>1.8185529566081382E-2</v>
      </c>
      <c r="AV327" s="81"/>
      <c r="AW327" s="59">
        <v>6</v>
      </c>
      <c r="AX327" s="61">
        <f t="shared" si="62"/>
        <v>1.5798462423996604E-2</v>
      </c>
      <c r="AY327" s="61">
        <f>SUMPRODUCT(T310:T319,$BC$34:$BC$43)</f>
        <v>0.17728158538513794</v>
      </c>
      <c r="AZ327" s="68">
        <f>IF($AA$12,EXP((AX327/AL323)*(AU327-1)-LN(AU327-AL323)-AL322*(2*AY327/AL322-AX327/AL323)*LN((AU327+2.41421536*AL323)/(AU327-0.41421536*AL323))/(AL323*2.82842713)      ),1)</f>
        <v>0.13720776439514695</v>
      </c>
    </row>
    <row r="328" spans="16:52" x14ac:dyDescent="0.25">
      <c r="P328" s="78">
        <v>7</v>
      </c>
      <c r="Q328" s="60"/>
      <c r="R328" s="60"/>
      <c r="S328" s="60">
        <f>$Z$13*$BJ$40/AZ328</f>
        <v>9.3736451448462146E-4</v>
      </c>
      <c r="T328" s="61">
        <f>S328/S332</f>
        <v>9.3760985325200199E-4</v>
      </c>
      <c r="U328" s="62"/>
      <c r="V328" s="62"/>
      <c r="W328" s="60"/>
      <c r="X328" s="63"/>
      <c r="Y328" s="61"/>
      <c r="Z328" s="86">
        <f>SQRT($W$40*VLOOKUP(Z321,$P$34:$W$43,8))*(1-$Q$26)*T316*VLOOKUP(Z321,P310:T319,5)</f>
        <v>3.2167153512449077E-7</v>
      </c>
      <c r="AA328" s="60">
        <f>SQRT($W$40*VLOOKUP(AA321,$P$34:$W$43,8))*(1-$R$26)*T316*VLOOKUP(AA321,P310:T319,5)</f>
        <v>3.0446805074761752E-6</v>
      </c>
      <c r="AB328" s="60">
        <f>SQRT($W$40*VLOOKUP(AB321,$P$34:$W$43,8))*(1-$S$26)*T316*VLOOKUP(AB321,P310:T319,5)</f>
        <v>1.368703859967018E-5</v>
      </c>
      <c r="AC328" s="60">
        <f>SQRT($W$40*VLOOKUP(AC321,$P$34:$W$43,8))*(1-$T$26)*T316*VLOOKUP(AC321,P310:T319,5)</f>
        <v>4.1204803656243198E-5</v>
      </c>
      <c r="AD328" s="60">
        <f>SQRT($W$40*VLOOKUP(AD321,$P$34:$W$43,8))*(1-$U$26)*T316*VLOOKUP(AD321,P310:T319,5)</f>
        <v>4.7830995471349491E-5</v>
      </c>
      <c r="AE328" s="60">
        <f>SQRT($W$40*VLOOKUP(AE321,$P$34:$W$43,8))*(1-$V$26)*T316*VLOOKUP(AE321,P310:T319,5)</f>
        <v>2.9015115569430981E-4</v>
      </c>
      <c r="AF328" s="60">
        <f>SQRT($W$40*VLOOKUP(AF321,$P$34:$W$43,8))*(1-$W$26)*T316*VLOOKUP(AF321,P310:T319,5)</f>
        <v>7.7613100866782474E-8</v>
      </c>
      <c r="AG328" s="60">
        <f>SQRT($W$40*VLOOKUP(AG321,$P$34:$W$43,8))*(1-$X$26)*T316*VLOOKUP(AG321,P310:T319,5)</f>
        <v>1.1685652801525546E-6</v>
      </c>
      <c r="AH328" s="60">
        <f>SQRT($W$40*VLOOKUP(AH321,$P$34:$W$43,8))*(1-$Y$26)*T316*VLOOKUP(AH321,P310:T319,5)</f>
        <v>3.2464665719658168E-6</v>
      </c>
      <c r="AI328" s="87">
        <f>SQRT($W$40*VLOOKUP(AI321,$P$34:$W$43,8))*(1-$Z$26)*T316*VLOOKUP(AI321,P310:T319,5)</f>
        <v>1.8315702319248372E-6</v>
      </c>
      <c r="AJ328" s="89">
        <f>$X$40*T316</f>
        <v>2.2549362366773646E-8</v>
      </c>
      <c r="AK328" s="82"/>
      <c r="AL328" s="65"/>
      <c r="AM328" s="61"/>
      <c r="AN328" s="66" t="s">
        <v>587</v>
      </c>
      <c r="AO328" s="61">
        <f>IF(ATAN(AO327)&lt;0,ATAN(AO327)+PI(),ATAN(AO327))</f>
        <v>0.39892174533605107</v>
      </c>
      <c r="AP328" s="61"/>
      <c r="AQ328" s="50"/>
      <c r="AR328" s="65"/>
      <c r="AS328" s="65"/>
      <c r="AT328" s="65"/>
      <c r="AU328" s="65"/>
      <c r="AV328" s="81"/>
      <c r="AW328" s="59">
        <v>7</v>
      </c>
      <c r="AX328" s="61">
        <f t="shared" si="62"/>
        <v>4.2203212895286406E-3</v>
      </c>
      <c r="AY328" s="61">
        <f>SUMPRODUCT(T310:T319,$BD$34:$BD$43)</f>
        <v>3.0911659390568239E-2</v>
      </c>
      <c r="AZ328" s="68">
        <f>IF($AA$13,EXP((AX328/AL323)*(AU327-1)-LN(AU327-AL323)-AL322*(2*AY328/AL322-AX328/AL323)*LN((AU327+2.41421536*AL323)/(AU327-0.41421536*AL323))/(AL323*2.82842713)      ),1)</f>
        <v>109.58651563265364</v>
      </c>
    </row>
    <row r="329" spans="16:52" x14ac:dyDescent="0.25">
      <c r="P329" s="78">
        <v>8</v>
      </c>
      <c r="Q329" s="60"/>
      <c r="R329" s="60"/>
      <c r="S329" s="60">
        <f>$Z$14*$BJ$41/AZ329</f>
        <v>6.4641155320234152E-3</v>
      </c>
      <c r="T329" s="61">
        <f>S329/S332</f>
        <v>6.465807401208056E-3</v>
      </c>
      <c r="U329" s="62"/>
      <c r="V329" s="62"/>
      <c r="W329" s="60"/>
      <c r="X329" s="63"/>
      <c r="Y329" s="61"/>
      <c r="Z329" s="86">
        <f>SQRT($W$41*VLOOKUP(Z321,$P$34:$W$43,8))*(1-$Q$27)*T317*VLOOKUP(Z321,P310:T319,5)</f>
        <v>4.4633849225412215E-6</v>
      </c>
      <c r="AA329" s="60">
        <f>SQRT($W$41*VLOOKUP(AA321,$P$34:$W$43,8))*(1-$R$27)*T317*VLOOKUP(AA321,P310:T319,5)</f>
        <v>4.1240225182551098E-5</v>
      </c>
      <c r="AB329" s="60">
        <f>SQRT($W$41*VLOOKUP(AB321,$P$34:$W$43,8))*(1-$S$27)*T317*VLOOKUP(AB321,P310:T319,5)</f>
        <v>1.9401479670912036E-4</v>
      </c>
      <c r="AC329" s="60">
        <f>SQRT($W$41*VLOOKUP(AC321,$P$34:$W$43,8))*(1-$T$27)*T317*VLOOKUP(AC321,P310:T319,5)</f>
        <v>5.7467963711686288E-4</v>
      </c>
      <c r="AD329" s="60">
        <f>SQRT($W$41*VLOOKUP(AD321,$P$34:$W$43,8))*(1-$U$27)*T317*VLOOKUP(AD321,P310:T319,5)</f>
        <v>6.9493136349266422E-4</v>
      </c>
      <c r="AE329" s="60">
        <f>SQRT($W$41*VLOOKUP(AE321,$P$34:$W$43,8))*(1-$V$27)*T317*VLOOKUP(AE321,P310:T319,5)</f>
        <v>3.8087430718226579E-3</v>
      </c>
      <c r="AF329" s="60">
        <f>SQRT($W$41*VLOOKUP(AF321,$P$34:$W$43,8))*(1-$W$27)*T317*VLOOKUP(AF321,P310:T319,5)</f>
        <v>1.1685652801525546E-6</v>
      </c>
      <c r="AG329" s="60">
        <f>SQRT($W$41*VLOOKUP(AG321,$P$34:$W$43,8))*(1-$X$27)*T317*VLOOKUP(AG321,P310:T319,5)</f>
        <v>1.7010967556719062E-5</v>
      </c>
      <c r="AH329" s="60">
        <f>SQRT($W$41*VLOOKUP(AH321,$P$34:$W$43,8))*(1-$Y$27)*T317*VLOOKUP(AH321,P310:T319,5)</f>
        <v>5.269205540209127E-5</v>
      </c>
      <c r="AI329" s="87">
        <f>SQRT($W$41*VLOOKUP(AI321,$P$34:$W$43,8))*(1-$Z$27)*T317*VLOOKUP(AI321,P310:T319,5)</f>
        <v>2.8017167996407654E-5</v>
      </c>
      <c r="AJ329" s="89">
        <f>$X$41*T317</f>
        <v>1.7248373568599776E-7</v>
      </c>
      <c r="AK329" s="59" t="s">
        <v>582</v>
      </c>
      <c r="AL329" s="61">
        <f>AL325*AL326/6-AL327/2-AL325^3/27</f>
        <v>1.5151228854943591E-2</v>
      </c>
      <c r="AM329" s="61"/>
      <c r="AN329" s="66" t="s">
        <v>573</v>
      </c>
      <c r="AO329" s="61">
        <f>2*SQRT(AL330)*COS(AO328/3)-AL325/3</f>
        <v>0.83269961903731193</v>
      </c>
      <c r="AP329" s="69">
        <f>AO329^3+AL325*AO329^2+AL326*AO329+AL327</f>
        <v>5.377642775528102E-17</v>
      </c>
      <c r="AQ329" s="50"/>
      <c r="AR329" s="65"/>
      <c r="AS329" s="65"/>
      <c r="AT329" s="65"/>
      <c r="AU329" s="65"/>
      <c r="AV329" s="81"/>
      <c r="AW329" s="59">
        <v>8</v>
      </c>
      <c r="AX329" s="61">
        <f t="shared" si="62"/>
        <v>4.6812172555771754E-3</v>
      </c>
      <c r="AY329" s="61">
        <f>SUMPRODUCT(T310:T319,$BE$34:$BE$43)</f>
        <v>6.0317301846691228E-2</v>
      </c>
      <c r="AZ329" s="68">
        <f>IF($AA$14,EXP((AX329/AL323)*(AU327-1)-LN(AU327-AL323)-AL322*(2*AY329/AL322-AX329/AL323)*LN((AU327+2.41421536*AL323)/(AU327-0.41421536*AL323))/(AL323*2.82842713)      ),1)</f>
        <v>15.275958378122686</v>
      </c>
    </row>
    <row r="330" spans="16:52" x14ac:dyDescent="0.25">
      <c r="P330" s="78">
        <v>9</v>
      </c>
      <c r="Q330" s="60"/>
      <c r="R330" s="60"/>
      <c r="S330" s="60">
        <f>$Z$15*$BJ$42/AZ330</f>
        <v>1.9022990633599163E-2</v>
      </c>
      <c r="T330" s="61">
        <f>S330/S332</f>
        <v>1.9027969568689858E-2</v>
      </c>
      <c r="U330" s="62"/>
      <c r="V330" s="62" t="s">
        <v>592</v>
      </c>
      <c r="W330" s="60"/>
      <c r="X330" s="63"/>
      <c r="Y330" s="61"/>
      <c r="Z330" s="86">
        <f>SQRT($W$42*VLOOKUP(Z321,$P$34:$W$43,8))*(1-$Q$28)*T318*VLOOKUP(Z321,P310:T319,5)</f>
        <v>1.5450656391877171E-5</v>
      </c>
      <c r="AA330" s="60">
        <f>SQRT($W$42*VLOOKUP(AA321,$P$34:$W$43,8))*(1-$R$28)*T318*VLOOKUP(AA321,P310:T319,5)</f>
        <v>1.4950282799248548E-4</v>
      </c>
      <c r="AB330" s="60">
        <f>SQRT($W$42*VLOOKUP(AB321,$P$34:$W$43,8))*(1-$S$28)*T318*VLOOKUP(AB321,P310:T319,5)</f>
        <v>6.9341173774327685E-4</v>
      </c>
      <c r="AC330" s="60">
        <f>SQRT($W$42*VLOOKUP(AC321,$P$34:$W$43,8))*(1-$T$28)*T318*VLOOKUP(AC321,P310:T319,5)</f>
        <v>2.2755050653425583E-3</v>
      </c>
      <c r="AD330" s="60">
        <f>SQRT($W$42*VLOOKUP(AD321,$P$34:$W$43,8))*(1-$U$28)*T318*VLOOKUP(AD321,P310:T319,5)</f>
        <v>2.5816098649261892E-3</v>
      </c>
      <c r="AE330" s="60">
        <f>SQRT($W$42*VLOOKUP(AE321,$P$34:$W$43,8))*(1-$V$28)*T318*VLOOKUP(AE321,P310:T319,5)</f>
        <v>1.3952321849498827E-2</v>
      </c>
      <c r="AF330" s="60">
        <f>SQRT($W$42*VLOOKUP(AF321,$P$34:$W$43,8))*(1-$W$28)*T318*VLOOKUP(AF321,P310:T319,5)</f>
        <v>3.2464665719658168E-6</v>
      </c>
      <c r="AG330" s="60">
        <f>SQRT($W$42*VLOOKUP(AG321,$P$34:$W$43,8))*(1-$X$28)*T318*VLOOKUP(AG321,P310:T319,5)</f>
        <v>5.269205540209127E-5</v>
      </c>
      <c r="AH330" s="60">
        <f>SQRT($W$42*VLOOKUP(AH321,$P$34:$W$43,8))*(1-$Y$28)*T318*VLOOKUP(AH321,P310:T319,5)</f>
        <v>2.0034135413526889E-4</v>
      </c>
      <c r="AI330" s="87">
        <f>SQRT($W$42*VLOOKUP(AI321,$P$34:$W$43,8))*(1-$Z$28)*T318*VLOOKUP(AI321,P310:T319,5)</f>
        <v>1.0176657161589725E-4</v>
      </c>
      <c r="AJ330" s="89">
        <f>$X$42*T318</f>
        <v>5.1399992230266531E-7</v>
      </c>
      <c r="AK330" s="59" t="s">
        <v>558</v>
      </c>
      <c r="AL330" s="61">
        <f>AL325^2/9-AL326/3</f>
        <v>6.4660816772385013E-2</v>
      </c>
      <c r="AM330" s="61"/>
      <c r="AN330" s="66" t="s">
        <v>574</v>
      </c>
      <c r="AO330" s="61">
        <f>2*SQRT(AL330)*COS((AO328+2*PI())/3)-AL325/3</f>
        <v>1.8185529566081382E-2</v>
      </c>
      <c r="AP330" s="69">
        <f>AO330^3+AO330^2*AL325+AO330*AL326+AL327</f>
        <v>9.540979117872439E-18</v>
      </c>
      <c r="AQ330" s="50"/>
      <c r="AR330" s="65"/>
      <c r="AS330" s="50"/>
      <c r="AT330" s="65"/>
      <c r="AU330" s="65"/>
      <c r="AV330" s="81"/>
      <c r="AW330" s="59">
        <v>9</v>
      </c>
      <c r="AX330" s="61">
        <f t="shared" si="62"/>
        <v>4.7402802327537697E-3</v>
      </c>
      <c r="AY330" s="61">
        <f>SUMPRODUCT(T310:T319,$BF$34:$BF$43)</f>
        <v>7.5771767757632419E-2</v>
      </c>
      <c r="AZ330" s="68">
        <f>IF($AA$15,EXP((AX330/AL323)*(AU327-1)-LN(AU327-AL323)-AL322*(2*AY330/AL322-AX330/AL323)*LN((AU327+2.41421536*AL323)/(AU327-0.41421536*AL323))/(AL323*2.82842713)      ),1)</f>
        <v>5.0989814743453223</v>
      </c>
    </row>
    <row r="331" spans="16:52" x14ac:dyDescent="0.25">
      <c r="P331" s="78">
        <v>10</v>
      </c>
      <c r="Q331" s="60"/>
      <c r="R331" s="60"/>
      <c r="S331" s="60">
        <f>$Z$16*$BJ$43/AZ331</f>
        <v>1.0256907277713894E-2</v>
      </c>
      <c r="T331" s="61">
        <f>S331/S332</f>
        <v>1.0259591843802931E-2</v>
      </c>
      <c r="U331" s="62"/>
      <c r="V331" s="96">
        <f>ABS(S320-S332)</f>
        <v>3.7747582837255322E-15</v>
      </c>
      <c r="W331" s="60"/>
      <c r="X331" s="63"/>
      <c r="Y331" s="61"/>
      <c r="Z331" s="86">
        <f>SQRT($W$43*VLOOKUP(Z321,$P$34:$W$43,8))*(1-$Q$29)*T319*VLOOKUP(Z321,P310:T319,5)</f>
        <v>8.3839142879105623E-6</v>
      </c>
      <c r="AA331" s="60">
        <f>SQRT($W$43*VLOOKUP(AA321,$P$34:$W$43,8))*(1-$R$29)*T319*VLOOKUP(AA321,P310:T319,5)</f>
        <v>8.2105867050581927E-5</v>
      </c>
      <c r="AB331" s="60">
        <f>SQRT($W$43*VLOOKUP(AB321,$P$34:$W$43,8))*(1-$S$29)*T319*VLOOKUP(AB321,P310:T319,5)</f>
        <v>3.8613188046208535E-4</v>
      </c>
      <c r="AC331" s="60">
        <f>SQRT($W$43*VLOOKUP(AC321,$P$34:$W$43,8))*(1-$T$29)*T319*VLOOKUP(AC321,P310:T319,5)</f>
        <v>1.0493068887656965E-3</v>
      </c>
      <c r="AD331" s="60">
        <f>SQRT($W$43*VLOOKUP(AD321,$P$34:$W$43,8))*(1-$U$29)*T319*VLOOKUP(AD321,P310:T319,5)</f>
        <v>1.3766215816029574E-3</v>
      </c>
      <c r="AE331" s="60">
        <f>SQRT($W$43*VLOOKUP(AE321,$P$34:$W$43,8))*(1-$V$29)*T319*VLOOKUP(AE321,P310:T319,5)</f>
        <v>7.5638243350102732E-3</v>
      </c>
      <c r="AF331" s="60">
        <f>SQRT($W$43*VLOOKUP(AF321,$P$34:$W$43,8))*(1-$W$29)*T319*VLOOKUP(AF321,P310:T319,5)</f>
        <v>1.8315702319248374E-6</v>
      </c>
      <c r="AG331" s="60">
        <f>SQRT($W$43*VLOOKUP(AG321,$P$34:$W$43,8))*(1-$X$29)*T319*VLOOKUP(AG321,P310:T319,5)</f>
        <v>2.8017167996407654E-5</v>
      </c>
      <c r="AH331" s="60">
        <f>SQRT($W$43*VLOOKUP(AH321,$P$34:$W$43,8))*(1-$Y$29)*T319*VLOOKUP(AH321,P310:T319,5)</f>
        <v>1.0176657161589725E-4</v>
      </c>
      <c r="AI331" s="87">
        <f>SQRT($W$43*VLOOKUP(AI321,$P$34:$W$43,8))*(1-$Z$29)*T319*VLOOKUP(AI321,P310:T319,5)</f>
        <v>5.1693945781463374E-5</v>
      </c>
      <c r="AJ331" s="89">
        <f>$X$43*T319</f>
        <v>3.7216535537874926E-7</v>
      </c>
      <c r="AK331" s="59" t="s">
        <v>72</v>
      </c>
      <c r="AL331" s="63">
        <f>AL329^2-AL330^3</f>
        <v>-4.0788511579751099E-5</v>
      </c>
      <c r="AM331" s="61"/>
      <c r="AN331" s="66" t="s">
        <v>575</v>
      </c>
      <c r="AO331" s="61">
        <f>2*SQRT(AL330)*COS((AO328+4*PI())/3)-AL325/3</f>
        <v>0.13497321362641931</v>
      </c>
      <c r="AP331" s="69">
        <f>AO331^3+AO331^2*AL325+AL326*AO331+AL327</f>
        <v>2.2551405187698492E-17</v>
      </c>
      <c r="AQ331" s="50"/>
      <c r="AR331" s="65"/>
      <c r="AS331" s="50"/>
      <c r="AT331" s="65"/>
      <c r="AU331" s="65"/>
      <c r="AV331" s="81"/>
      <c r="AW331" s="59">
        <v>10</v>
      </c>
      <c r="AX331" s="61">
        <f t="shared" si="62"/>
        <v>6.3655989068255427E-3</v>
      </c>
      <c r="AY331" s="61">
        <f>SUMPRODUCT(T310:T319,$BG$34:$BG$43)</f>
        <v>7.4733542486602453E-2</v>
      </c>
      <c r="AZ331" s="68">
        <f>IF($AA$16,EXP((AX331/AL323)*(AU327-1)-LN(AU327-AL323)-AL322*(2*AY331/AL322-AX331/AL323)*LN((AU327+2.41421536*AL323)/(AU327-0.41421536*AL323))/(AL323*2.82842713)      ),1)</f>
        <v>9.4990152233682412</v>
      </c>
    </row>
    <row r="332" spans="16:52" x14ac:dyDescent="0.25">
      <c r="P332" s="79"/>
      <c r="Q332" s="71"/>
      <c r="R332" s="71"/>
      <c r="S332" s="94">
        <f>SUM(S322:S331)</f>
        <v>0.99973833597574768</v>
      </c>
      <c r="T332" s="72">
        <f>SUM(T322:T331)</f>
        <v>1</v>
      </c>
      <c r="U332" s="73"/>
      <c r="V332" s="73"/>
      <c r="W332" s="73"/>
      <c r="X332" s="73"/>
      <c r="Y332" s="73"/>
      <c r="Z332" s="70"/>
      <c r="AA332" s="73"/>
      <c r="AB332" s="73"/>
      <c r="AC332" s="73"/>
      <c r="AD332" s="73"/>
      <c r="AE332" s="73"/>
      <c r="AF332" s="73"/>
      <c r="AG332" s="73"/>
      <c r="AH332" s="73"/>
      <c r="AI332" s="88">
        <f>SUM(Z322:AI331)</f>
        <v>2.2066893957681013</v>
      </c>
      <c r="AJ332" s="91">
        <f>SUM(AJ322:AJ331)</f>
        <v>8.0587242819724349E-5</v>
      </c>
      <c r="AK332" s="70"/>
      <c r="AL332" s="73"/>
      <c r="AM332" s="74"/>
      <c r="AN332" s="75"/>
      <c r="AO332" s="74"/>
      <c r="AP332" s="74"/>
      <c r="AQ332" s="76"/>
      <c r="AR332" s="73"/>
      <c r="AS332" s="76"/>
      <c r="AT332" s="73"/>
      <c r="AU332" s="73"/>
      <c r="AV332" s="80"/>
      <c r="AW332" s="70"/>
      <c r="AX332" s="73"/>
      <c r="AY332" s="73"/>
      <c r="AZ332" s="80"/>
    </row>
    <row r="333" spans="16:52" x14ac:dyDescent="0.25">
      <c r="P333" s="92">
        <f>P321+1</f>
        <v>25</v>
      </c>
      <c r="Q333" s="55"/>
      <c r="R333" s="55"/>
      <c r="S333" s="55"/>
      <c r="T333" s="55" t="s">
        <v>545</v>
      </c>
      <c r="U333" s="56"/>
      <c r="V333" s="56"/>
      <c r="W333" s="57"/>
      <c r="X333" s="57"/>
      <c r="Y333" s="57"/>
      <c r="Z333" s="54">
        <v>1</v>
      </c>
      <c r="AA333" s="55">
        <v>2</v>
      </c>
      <c r="AB333" s="55">
        <v>3</v>
      </c>
      <c r="AC333" s="55">
        <v>4</v>
      </c>
      <c r="AD333" s="55">
        <v>5</v>
      </c>
      <c r="AE333" s="55">
        <v>6</v>
      </c>
      <c r="AF333" s="55">
        <v>7</v>
      </c>
      <c r="AG333" s="55">
        <v>8</v>
      </c>
      <c r="AH333" s="55">
        <v>9</v>
      </c>
      <c r="AI333" s="58">
        <v>10</v>
      </c>
      <c r="AJ333" s="90"/>
      <c r="AK333" s="54"/>
      <c r="AL333" s="55"/>
      <c r="AM333" s="55"/>
      <c r="AN333" s="55"/>
      <c r="AO333" s="55"/>
      <c r="AP333" s="55"/>
      <c r="AQ333" s="55"/>
      <c r="AR333" s="55"/>
      <c r="AS333" s="55"/>
      <c r="AT333" s="55"/>
      <c r="AU333" s="55"/>
      <c r="AV333" s="58"/>
      <c r="AW333" s="54"/>
      <c r="AX333" s="55" t="s">
        <v>565</v>
      </c>
      <c r="AY333" s="55" t="s">
        <v>577</v>
      </c>
      <c r="AZ333" s="58" t="s">
        <v>578</v>
      </c>
    </row>
    <row r="334" spans="16:52" x14ac:dyDescent="0.25">
      <c r="P334" s="78">
        <v>1</v>
      </c>
      <c r="Q334" s="60"/>
      <c r="R334" s="60"/>
      <c r="S334" s="60">
        <f>$Z$7*$BJ$34/AZ334</f>
        <v>2.6288912284298653E-3</v>
      </c>
      <c r="T334" s="61">
        <f>S334/S344</f>
        <v>2.6295792947302206E-3</v>
      </c>
      <c r="U334" s="62"/>
      <c r="V334" s="62"/>
      <c r="W334" s="60"/>
      <c r="X334" s="63"/>
      <c r="Y334" s="61"/>
      <c r="Z334" s="86">
        <f>SQRT($W$34*VLOOKUP(Z333,$P$34:$W$43,8))*(1-$Q$20)*T322*VLOOKUP(Z333,P322:T331,5)</f>
        <v>1.4201437813716449E-6</v>
      </c>
      <c r="AA334" s="60">
        <f>SQRT($W$34*VLOOKUP(AA333,$P$34:$W$43,8))*(1-$R$20)*T322*VLOOKUP(AA333,P322:T331,5)</f>
        <v>1.3766728022995203E-5</v>
      </c>
      <c r="AB334" s="60">
        <f>SQRT($W$34*VLOOKUP(AB333,$P$34:$W$43,8))*(1-$S$20)*T322*VLOOKUP(AB333,P322:T331,5)</f>
        <v>6.3104291009574264E-5</v>
      </c>
      <c r="AC334" s="60">
        <f>SQRT($W$34*VLOOKUP(AC333,$P$34:$W$43,8))*(1-$T$20)*T322*VLOOKUP(AC333,P322:T331,5)</f>
        <v>1.8903568290603621E-4</v>
      </c>
      <c r="AD334" s="60">
        <f>SQRT($W$34*VLOOKUP(AD333,$P$34:$W$43,8))*(1-$U$20)*T322*VLOOKUP(AD333,P322:T331,5)</f>
        <v>2.2233005007915008E-4</v>
      </c>
      <c r="AE334" s="60">
        <f>SQRT($W$34*VLOOKUP(AE333,$P$34:$W$43,8))*(1-$V$20)*T322*VLOOKUP(AE333,P322:T331,5)</f>
        <v>1.2248483303353506E-3</v>
      </c>
      <c r="AF334" s="60">
        <f>SQRT($W$34*VLOOKUP(AF333,$P$34:$W$43,8))*(1-$W$20)*T322*VLOOKUP(AF333,P322:T331,5)</f>
        <v>3.2167153512447742E-7</v>
      </c>
      <c r="AG334" s="60">
        <f>SQRT($W$34*VLOOKUP(AG333,$P$34:$W$43,8))*(1-$X$20)*T322*VLOOKUP(AG333,P322:T331,5)</f>
        <v>4.4633849225410783E-6</v>
      </c>
      <c r="AH334" s="60">
        <f>SQRT($W$34*VLOOKUP(AH333,$P$34:$W$43,8))*(1-$Y$20)*T322*VLOOKUP(AH333,P322:T331,5)</f>
        <v>1.5450656391876741E-5</v>
      </c>
      <c r="AI334" s="87">
        <f>SQRT($W$34*VLOOKUP(AI333,$P$34:$W$43,8))*(1-$Z$20)*T322*VLOOKUP(AI333,P322:T331,5)</f>
        <v>8.3839142879102861E-6</v>
      </c>
      <c r="AJ334" s="89">
        <f>$X$34*T322</f>
        <v>7.0477561646529886E-8</v>
      </c>
      <c r="AK334" s="59" t="s">
        <v>69</v>
      </c>
      <c r="AL334" s="60">
        <f>$Q$44*AI344*100000/($T$3*$AE$9)^2</f>
        <v>0.15887301977250529</v>
      </c>
      <c r="AM334" s="65" t="s">
        <v>583</v>
      </c>
      <c r="AN334" s="66" t="s">
        <v>573</v>
      </c>
      <c r="AO334" s="61" t="e">
        <f>(AL341+SQRT(AL343))^(1/3)+(AL341-SQRT(AL343))^(1/3)-AL337/3</f>
        <v>#NUM!</v>
      </c>
      <c r="AP334" s="63" t="e">
        <f>AO334^3+AL337*AO334^2+AL338*AO334+AL339</f>
        <v>#NUM!</v>
      </c>
      <c r="AQ334" s="65" t="s">
        <v>573</v>
      </c>
      <c r="AR334" s="61">
        <f>IF(AL343&gt;=0,AO334,AO341)</f>
        <v>0.83269961903731171</v>
      </c>
      <c r="AS334" s="61">
        <f>IF(AR334&lt;AR335,AR335,AR334)</f>
        <v>0.83269961903731171</v>
      </c>
      <c r="AT334" s="61">
        <f>AS334</f>
        <v>0.83269961903731171</v>
      </c>
      <c r="AU334" s="67">
        <f>IF(AT334&lt;AT335,AT335,AT334)</f>
        <v>0.83269961903731171</v>
      </c>
      <c r="AV334" s="81"/>
      <c r="AW334" s="59">
        <v>1</v>
      </c>
      <c r="AX334" s="61">
        <f>AX322</f>
        <v>4.7032494163116601E-3</v>
      </c>
      <c r="AY334" s="61">
        <f>SUMPRODUCT(T322:T331,$AX$34:$AX$43)</f>
        <v>4.772557461946185E-2</v>
      </c>
      <c r="AZ334" s="68">
        <f>IF($AA$7,EXP((AX334/AL335)*(AU339-1)-LN(AU339-AL335)-AL334*(2*AY334/AL334-AX334/AL335)*LN((AU339+2.41421536*AL335)/(AU339-0.41421536*AL335))/(AL335*2.82842713)      ),1)</f>
        <v>38.24011528852548</v>
      </c>
    </row>
    <row r="335" spans="16:52" x14ac:dyDescent="0.25">
      <c r="P335" s="78">
        <v>2</v>
      </c>
      <c r="Q335" s="60"/>
      <c r="R335" s="60"/>
      <c r="S335" s="60">
        <f>$Z$8*$BJ$35/AZ335</f>
        <v>1.4670668853759282E-2</v>
      </c>
      <c r="T335" s="61">
        <f>S335/S344</f>
        <v>1.4674508644745222E-2</v>
      </c>
      <c r="U335" s="62"/>
      <c r="V335" s="62"/>
      <c r="W335" s="60"/>
      <c r="X335" s="63"/>
      <c r="Y335" s="61"/>
      <c r="Z335" s="86">
        <f>SQRT($W$35*VLOOKUP(Z333,$P$34:$W$43,8))*(1-$Q$21)*T323*VLOOKUP(Z333,P322:T331,5)</f>
        <v>1.3766728022995203E-5</v>
      </c>
      <c r="AA335" s="60">
        <f>SQRT($W$35*VLOOKUP(AA333,$P$34:$W$43,8))*(1-$R$21)*T323*VLOOKUP(AA333,P322:T331,5)</f>
        <v>1.3276198833612679E-4</v>
      </c>
      <c r="AB335" s="60">
        <f>SQRT($W$35*VLOOKUP(AB333,$P$34:$W$43,8))*(1-$S$21)*T323*VLOOKUP(AB333,P322:T331,5)</f>
        <v>6.1812271817001893E-4</v>
      </c>
      <c r="AC335" s="60">
        <f>SQRT($W$35*VLOOKUP(AC333,$P$34:$W$43,8))*(1-$T$21)*T323*VLOOKUP(AC333,P322:T331,5)</f>
        <v>1.6745488012044399E-3</v>
      </c>
      <c r="AD335" s="60">
        <f>SQRT($W$35*VLOOKUP(AD333,$P$34:$W$43,8))*(1-$U$21)*T323*VLOOKUP(AD333,P322:T331,5)</f>
        <v>2.2209136583201646E-3</v>
      </c>
      <c r="AE335" s="60">
        <f>SQRT($W$35*VLOOKUP(AE333,$P$34:$W$43,8))*(1-$V$21)*T323*VLOOKUP(AE333,P322:T331,5)</f>
        <v>1.202701047791963E-2</v>
      </c>
      <c r="AF335" s="60">
        <f>SQRT($W$35*VLOOKUP(AF333,$P$34:$W$43,8))*(1-$W$21)*T323*VLOOKUP(AF333,P322:T331,5)</f>
        <v>3.0446805074760655E-6</v>
      </c>
      <c r="AG335" s="60">
        <f>SQRT($W$35*VLOOKUP(AG333,$P$34:$W$43,8))*(1-$X$21)*T323*VLOOKUP(AG333,P322:T331,5)</f>
        <v>4.124022518255E-5</v>
      </c>
      <c r="AH335" s="60">
        <f>SQRT($W$35*VLOOKUP(AH333,$P$34:$W$43,8))*(1-$Y$21)*T323*VLOOKUP(AH333,P322:T331,5)</f>
        <v>1.4950282799248217E-4</v>
      </c>
      <c r="AI335" s="87">
        <f>SQRT($W$35*VLOOKUP(AI333,$P$34:$W$43,8))*(1-$Z$21)*T323*VLOOKUP(AI333,P322:T331,5)</f>
        <v>8.2105867050579677E-5</v>
      </c>
      <c r="AJ335" s="89">
        <f>$X$35*T323</f>
        <v>5.9358527392400629E-7</v>
      </c>
      <c r="AK335" s="59" t="s">
        <v>65</v>
      </c>
      <c r="AL335" s="60">
        <f>AJ344*$Q$44*100000/($T$3*$AE$9)</f>
        <v>1.4141637770187154E-2</v>
      </c>
      <c r="AM335" s="61"/>
      <c r="AN335" s="66" t="s">
        <v>574</v>
      </c>
      <c r="AO335" s="66" t="e">
        <f>1/0</f>
        <v>#DIV/0!</v>
      </c>
      <c r="AP335" s="61"/>
      <c r="AQ335" s="65" t="s">
        <v>574</v>
      </c>
      <c r="AR335" s="66">
        <f>IF(AL343&gt;=0,0,AO342)</f>
        <v>1.8185529566081382E-2</v>
      </c>
      <c r="AS335" s="61">
        <f>IF(AR334&lt;AR335,AR334,AR335)</f>
        <v>1.8185529566081382E-2</v>
      </c>
      <c r="AT335" s="61">
        <f>IF(AS335&lt;AS336,AS336,AS335)</f>
        <v>0.13497321362641987</v>
      </c>
      <c r="AU335" s="67">
        <f>IF(AT334&lt;AT335,AT334,AT335)</f>
        <v>0.13497321362641987</v>
      </c>
      <c r="AV335" s="81"/>
      <c r="AW335" s="59">
        <v>2</v>
      </c>
      <c r="AX335" s="61">
        <f t="shared" ref="AX335:AX343" si="63">AX323</f>
        <v>7.0982772982749135E-3</v>
      </c>
      <c r="AY335" s="61">
        <f>SUMPRODUCT(T322:T331,$AY$34:$AY$43)</f>
        <v>8.3223982900197557E-2</v>
      </c>
      <c r="AZ335" s="68">
        <f>IF($AA$8,EXP((AX335/AL335)*(AU339-1)-LN(AU339-AL335)-AL334*(2*AY335/AL334-AX335/AL335)*LN((AU339+2.41421536*AL335)/(AU339-0.41421536*AL335))/(AL335*2.82842713)      ),1)</f>
        <v>6.580343617641752</v>
      </c>
    </row>
    <row r="336" spans="16:52" x14ac:dyDescent="0.25">
      <c r="P336" s="78">
        <v>3</v>
      </c>
      <c r="Q336" s="60"/>
      <c r="R336" s="60"/>
      <c r="S336" s="60">
        <f>$Z$9*$BJ$36/AZ336</f>
        <v>4.9911005277786476E-2</v>
      </c>
      <c r="T336" s="61">
        <f>S336/S344</f>
        <v>4.9924068610486247E-2</v>
      </c>
      <c r="U336" s="62"/>
      <c r="V336" s="62"/>
      <c r="W336" s="60"/>
      <c r="X336" s="63"/>
      <c r="Y336" s="61"/>
      <c r="Z336" s="86">
        <f>SQRT($W$36*VLOOKUP(Z333,$P$34:$W$43,8))*(1-$Q$22)*T324*VLOOKUP(Z333,P322:T331,5)</f>
        <v>6.3104291009574278E-5</v>
      </c>
      <c r="AA336" s="60">
        <f>SQRT($W$36*VLOOKUP(AA333,$P$34:$W$43,8))*(1-$R$22)*T324*VLOOKUP(AA333,P322:T331,5)</f>
        <v>6.1812271817001893E-4</v>
      </c>
      <c r="AB336" s="60">
        <f>SQRT($W$36*VLOOKUP(AB333,$P$34:$W$43,8))*(1-$S$22)*T324*VLOOKUP(AB333,P322:T331,5)</f>
        <v>2.8842416042199116E-3</v>
      </c>
      <c r="AC336" s="60">
        <f>SQRT($W$36*VLOOKUP(AC333,$P$34:$W$43,8))*(1-$T$22)*T324*VLOOKUP(AC333,P322:T331,5)</f>
        <v>8.6054340567007018E-3</v>
      </c>
      <c r="AD336" s="60">
        <f>SQRT($W$36*VLOOKUP(AD333,$P$34:$W$43,8))*(1-$U$22)*T324*VLOOKUP(AD333,P322:T331,5)</f>
        <v>1.0362985843596509E-2</v>
      </c>
      <c r="AE336" s="60">
        <f>SQRT($W$36*VLOOKUP(AE333,$P$34:$W$43,8))*(1-$V$22)*T324*VLOOKUP(AE333,P322:T331,5)</f>
        <v>5.4990052526014105E-2</v>
      </c>
      <c r="AF336" s="60">
        <f>SQRT($W$36*VLOOKUP(AF333,$P$34:$W$43,8))*(1-$W$22)*T324*VLOOKUP(AF333,P322:T331,5)</f>
        <v>1.3687038599669809E-5</v>
      </c>
      <c r="AG336" s="60">
        <f>SQRT($W$36*VLOOKUP(AG333,$P$34:$W$43,8))*(1-$X$22)*T324*VLOOKUP(AG333,P322:T331,5)</f>
        <v>1.9401479670911692E-4</v>
      </c>
      <c r="AH336" s="60">
        <f>SQRT($W$36*VLOOKUP(AH333,$P$34:$W$43,8))*(1-$Y$22)*T324*VLOOKUP(AH333,P322:T331,5)</f>
        <v>6.9341173774326752E-4</v>
      </c>
      <c r="AI336" s="87">
        <f>SQRT($W$36*VLOOKUP(AI333,$P$34:$W$43,8))*(1-$Z$22)*T324*VLOOKUP(AI333,P322:T331,5)</f>
        <v>3.861318804620782E-4</v>
      </c>
      <c r="AJ336" s="89">
        <f>$X$36*T324</f>
        <v>2.8129396222580784E-6</v>
      </c>
      <c r="AK336" s="82"/>
      <c r="AL336" s="65"/>
      <c r="AM336" s="61"/>
      <c r="AN336" s="66" t="s">
        <v>575</v>
      </c>
      <c r="AO336" s="66" t="e">
        <f>1/0</f>
        <v>#DIV/0!</v>
      </c>
      <c r="AP336" s="61"/>
      <c r="AQ336" s="65" t="s">
        <v>575</v>
      </c>
      <c r="AR336" s="66">
        <f>IF(AL343&gt;=0,0,AO343)</f>
        <v>0.13497321362641987</v>
      </c>
      <c r="AS336" s="61">
        <f>AR336</f>
        <v>0.13497321362641987</v>
      </c>
      <c r="AT336" s="61">
        <f>IF(AS335&lt;AS336,AS335,AS336)</f>
        <v>1.8185529566081382E-2</v>
      </c>
      <c r="AU336" s="67">
        <f>AT336</f>
        <v>1.8185529566081382E-2</v>
      </c>
      <c r="AV336" s="81"/>
      <c r="AW336" s="59">
        <v>3</v>
      </c>
      <c r="AX336" s="61">
        <f t="shared" si="63"/>
        <v>9.8874397632026413E-3</v>
      </c>
      <c r="AY336" s="61">
        <f>SUMPRODUCT(T322:T331,$AZ$34:$AZ$43)</f>
        <v>0.11365455264392663</v>
      </c>
      <c r="AZ336" s="68">
        <f>IF($AA$9,EXP((AX336/AL335)*(AU339-1)-LN(AU339-AL335)-AL334*(2*AY336/AL334-AX336/AL335)*LN((AU339+2.41421536*AL335)/(AU339-0.41421536*AL335))/(AL335*2.82842713)      ),1)</f>
        <v>1.8650458955062086</v>
      </c>
    </row>
    <row r="337" spans="16:52" x14ac:dyDescent="0.25">
      <c r="P337" s="78">
        <v>4</v>
      </c>
      <c r="Q337" s="60"/>
      <c r="R337" s="60"/>
      <c r="S337" s="60">
        <f>$Z$10*$BJ$37/AZ337</f>
        <v>0.11781627601473262</v>
      </c>
      <c r="T337" s="61">
        <f>S337/S344</f>
        <v>0.11784711236440065</v>
      </c>
      <c r="U337" s="62"/>
      <c r="V337" s="62"/>
      <c r="W337" s="60"/>
      <c r="X337" s="63"/>
      <c r="Y337" s="61"/>
      <c r="Z337" s="86">
        <f>SQRT($W$37*VLOOKUP(Z333,$P$34:$W$43,8))*(1-$Q$23)*T325*VLOOKUP(Z333,P322:T331,5)</f>
        <v>1.8903568290603619E-4</v>
      </c>
      <c r="AA337" s="60">
        <f>SQRT($W$37*VLOOKUP(AA333,$P$34:$W$43,8))*(1-$R$23)*T325*VLOOKUP(AA333,P322:T331,5)</f>
        <v>1.6745488012044399E-3</v>
      </c>
      <c r="AB337" s="60">
        <f>SQRT($W$37*VLOOKUP(AB333,$P$34:$W$43,8))*(1-$S$23)*T325*VLOOKUP(AB333,P322:T331,5)</f>
        <v>8.6054340567007018E-3</v>
      </c>
      <c r="AC337" s="60">
        <f>SQRT($W$37*VLOOKUP(AC333,$P$34:$W$43,8))*(1-$T$23)*T325*VLOOKUP(AC333,P322:T331,5)</f>
        <v>2.5845504163377015E-2</v>
      </c>
      <c r="AD337" s="60">
        <f>SQRT($W$37*VLOOKUP(AD333,$P$34:$W$43,8))*(1-$U$23)*T325*VLOOKUP(AD333,P322:T331,5)</f>
        <v>3.0793632289963849E-2</v>
      </c>
      <c r="AE337" s="60">
        <f>SQRT($W$37*VLOOKUP(AE333,$P$34:$W$43,8))*(1-$V$23)*T325*VLOOKUP(AE333,P322:T331,5)</f>
        <v>0.15661201719897044</v>
      </c>
      <c r="AF337" s="60">
        <f>SQRT($W$37*VLOOKUP(AF333,$P$34:$W$43,8))*(1-$W$23)*T325*VLOOKUP(AF333,P322:T331,5)</f>
        <v>4.1204803656242412E-5</v>
      </c>
      <c r="AG337" s="60">
        <f>SQRT($W$37*VLOOKUP(AG333,$P$34:$W$43,8))*(1-$X$23)*T325*VLOOKUP(AG333,P322:T331,5)</f>
        <v>5.7467963711685724E-4</v>
      </c>
      <c r="AH337" s="60">
        <f>SQRT($W$37*VLOOKUP(AH333,$P$34:$W$43,8))*(1-$Y$23)*T325*VLOOKUP(AH333,P322:T331,5)</f>
        <v>2.2755050653425453E-3</v>
      </c>
      <c r="AI337" s="87">
        <f>SQRT($W$37*VLOOKUP(AI333,$P$34:$W$43,8))*(1-$Z$23)*T325*VLOOKUP(AI333,P322:T331,5)</f>
        <v>1.0493068887656852E-3</v>
      </c>
      <c r="AJ337" s="89">
        <f>$X$37*T325</f>
        <v>8.5305785967869012E-6</v>
      </c>
      <c r="AK337" s="59" t="s">
        <v>570</v>
      </c>
      <c r="AL337" s="60">
        <f>AL335-1</f>
        <v>-0.98585836222981282</v>
      </c>
      <c r="AM337" s="61"/>
      <c r="AN337" s="66"/>
      <c r="AO337" s="61"/>
      <c r="AP337" s="61"/>
      <c r="AQ337" s="50"/>
      <c r="AR337" s="65"/>
      <c r="AS337" s="65"/>
      <c r="AT337" s="65"/>
      <c r="AU337" s="65"/>
      <c r="AV337" s="81"/>
      <c r="AW337" s="59">
        <v>4</v>
      </c>
      <c r="AX337" s="61">
        <f t="shared" si="63"/>
        <v>1.2702609722620996E-2</v>
      </c>
      <c r="AY337" s="61">
        <f>SUMPRODUCT(T322:T331,$BA$34:$BA$43)</f>
        <v>0.13908438853517571</v>
      </c>
      <c r="AZ337" s="68">
        <f>IF($AA$10,EXP((AX337/AL335)*(AU339-1)-LN(AU339-AL335)-AL334*(2*AY337/AL334-AX337/AL335)*LN((AU339+2.41421536*AL335)/(AU339-0.41421536*AL335))/(AL335*2.82842713)      ),1)</f>
        <v>0.76545492768237522</v>
      </c>
    </row>
    <row r="338" spans="16:52" x14ac:dyDescent="0.25">
      <c r="P338" s="78">
        <v>5</v>
      </c>
      <c r="Q338" s="60"/>
      <c r="R338" s="60"/>
      <c r="S338" s="60">
        <f>$Z$11*$BJ$38/AZ338</f>
        <v>0.14521847416959699</v>
      </c>
      <c r="T338" s="61">
        <f>S338/S344</f>
        <v>0.1452564825653741</v>
      </c>
      <c r="U338" s="62"/>
      <c r="V338" s="62"/>
      <c r="W338" s="60"/>
      <c r="X338" s="63"/>
      <c r="Y338" s="61"/>
      <c r="Z338" s="86">
        <f>SQRT($W$38*VLOOKUP(Z333,$P$34:$W$43,8))*(1-$Q$24)*T326*VLOOKUP(Z333,P322:T331,5)</f>
        <v>2.2233005007915005E-4</v>
      </c>
      <c r="AA338" s="60">
        <f>SQRT($W$38*VLOOKUP(AA333,$P$34:$W$43,8))*(1-$R$24)*T326*VLOOKUP(AA333,P322:T331,5)</f>
        <v>2.2209136583201641E-3</v>
      </c>
      <c r="AB338" s="60">
        <f>SQRT($W$38*VLOOKUP(AB333,$P$34:$W$43,8))*(1-$S$24)*T326*VLOOKUP(AB333,P322:T331,5)</f>
        <v>1.036298584359651E-2</v>
      </c>
      <c r="AC338" s="60">
        <f>SQRT($W$38*VLOOKUP(AC333,$P$34:$W$43,8))*(1-$T$24)*T326*VLOOKUP(AC333,P322:T331,5)</f>
        <v>3.0793632289963856E-2</v>
      </c>
      <c r="AD338" s="60">
        <f>SQRT($W$38*VLOOKUP(AD333,$P$34:$W$43,8))*(1-$U$24)*T326*VLOOKUP(AD333,P322:T331,5)</f>
        <v>3.6659747099718601E-2</v>
      </c>
      <c r="AE338" s="60">
        <f>SQRT($W$38*VLOOKUP(AE333,$P$34:$W$43,8))*(1-$V$24)*T326*VLOOKUP(AE333,P322:T331,5)</f>
        <v>0.20142636940596084</v>
      </c>
      <c r="AF338" s="60">
        <f>SQRT($W$38*VLOOKUP(AF333,$P$34:$W$43,8))*(1-$W$24)*T326*VLOOKUP(AF333,P322:T331,5)</f>
        <v>4.7830995471348197E-5</v>
      </c>
      <c r="AG338" s="60">
        <f>SQRT($W$38*VLOOKUP(AG333,$P$34:$W$43,8))*(1-$X$24)*T326*VLOOKUP(AG333,P322:T331,5)</f>
        <v>6.9493136349265175E-4</v>
      </c>
      <c r="AH338" s="60">
        <f>SQRT($W$38*VLOOKUP(AH333,$P$34:$W$43,8))*(1-$Y$24)*T326*VLOOKUP(AH333,P322:T331,5)</f>
        <v>2.5816098649261549E-3</v>
      </c>
      <c r="AI338" s="87">
        <f>SQRT($W$38*VLOOKUP(AI333,$P$34:$W$43,8))*(1-$Z$24)*T326*VLOOKUP(AI333,P322:T331,5)</f>
        <v>1.3766215816029318E-3</v>
      </c>
      <c r="AJ338" s="89">
        <f>$X$38*T326</f>
        <v>1.0512286113419847E-5</v>
      </c>
      <c r="AK338" s="59" t="s">
        <v>571</v>
      </c>
      <c r="AL338" s="60">
        <f>AL334-3*AL335*AL335-2*AL335</f>
        <v>0.12998978647566145</v>
      </c>
      <c r="AM338" s="61" t="s">
        <v>584</v>
      </c>
      <c r="AN338" s="66" t="s">
        <v>585</v>
      </c>
      <c r="AO338" s="61">
        <f>AL341^2/AL342^3</f>
        <v>0.84912603661079955</v>
      </c>
      <c r="AP338" s="61"/>
      <c r="AQ338" s="50"/>
      <c r="AR338" s="65"/>
      <c r="AS338" s="65"/>
      <c r="AT338" s="65"/>
      <c r="AU338" s="65"/>
      <c r="AV338" s="81"/>
      <c r="AW338" s="59">
        <v>5</v>
      </c>
      <c r="AX338" s="61">
        <f t="shared" si="63"/>
        <v>1.2699746755942376E-2</v>
      </c>
      <c r="AY338" s="61">
        <f>SUMPRODUCT(T322:T331,$BB$34:$BB$43)</f>
        <v>0.14194714990733898</v>
      </c>
      <c r="AZ338" s="68">
        <f>IF($AA$11,EXP((AX338/AL335)*(AU339-1)-LN(AU339-AL335)-AL334*(2*AY338/AL334-AX338/AL335)*LN((AU339+2.41421536*AL335)/(AU339-0.41421536*AL335))/(AL335*2.82842713)      ),1)</f>
        <v>0.6217716631101593</v>
      </c>
    </row>
    <row r="339" spans="16:52" x14ac:dyDescent="0.25">
      <c r="P339" s="78">
        <v>6</v>
      </c>
      <c r="Q339" s="60"/>
      <c r="R339" s="60"/>
      <c r="S339" s="60">
        <f>$Z$12*$BJ$39/AZ339</f>
        <v>0.63281164247361921</v>
      </c>
      <c r="T339" s="61">
        <f>S339/S344</f>
        <v>0.6329772698533106</v>
      </c>
      <c r="U339" s="62"/>
      <c r="V339" s="62"/>
      <c r="W339" s="60"/>
      <c r="X339" s="63"/>
      <c r="Y339" s="61"/>
      <c r="Z339" s="86">
        <f>SQRT($W$39*VLOOKUP(Z333,$P$34:$W$43,8))*(1-$Q$25)*T327*VLOOKUP(Z333,P322:T331,5)</f>
        <v>1.2248483303353506E-3</v>
      </c>
      <c r="AA339" s="60">
        <f>SQRT($W$39*VLOOKUP(AA333,$P$34:$W$43,8))*(1-$R$25)*T327*VLOOKUP(AA333,P322:T331,5)</f>
        <v>1.202701047791963E-2</v>
      </c>
      <c r="AB339" s="60">
        <f>SQRT($W$39*VLOOKUP(AB333,$P$34:$W$43,8))*(1-$S$25)*T327*VLOOKUP(AB333,P322:T331,5)</f>
        <v>5.4990052526014105E-2</v>
      </c>
      <c r="AC339" s="60">
        <f>SQRT($W$39*VLOOKUP(AC333,$P$34:$W$43,8))*(1-$T$25)*T327*VLOOKUP(AC333,P322:T331,5)</f>
        <v>0.15661201719897044</v>
      </c>
      <c r="AD339" s="60">
        <f>SQRT($W$39*VLOOKUP(AD333,$P$34:$W$43,8))*(1-$U$25)*T327*VLOOKUP(AD333,P322:T331,5)</f>
        <v>0.20142636940596084</v>
      </c>
      <c r="AE339" s="60">
        <f>SQRT($W$39*VLOOKUP(AE333,$P$34:$W$43,8))*(1-$V$25)*T327*VLOOKUP(AE333,P322:T331,5)</f>
        <v>1.1067338293879834</v>
      </c>
      <c r="AF339" s="60">
        <f>SQRT($W$39*VLOOKUP(AF333,$P$34:$W$43,8))*(1-$W$25)*T327*VLOOKUP(AF333,P322:T331,5)</f>
        <v>2.9015115569430347E-4</v>
      </c>
      <c r="AG339" s="60">
        <f>SQRT($W$39*VLOOKUP(AG333,$P$34:$W$43,8))*(1-$X$25)*T327*VLOOKUP(AG333,P322:T331,5)</f>
        <v>3.8087430718226102E-3</v>
      </c>
      <c r="AH339" s="60">
        <f>SQRT($W$39*VLOOKUP(AH333,$P$34:$W$43,8))*(1-$Y$25)*T327*VLOOKUP(AH333,P322:T331,5)</f>
        <v>1.3952321849498713E-2</v>
      </c>
      <c r="AI339" s="87">
        <f>SQRT($W$39*VLOOKUP(AI333,$P$34:$W$43,8))*(1-$Z$25)*T327*VLOOKUP(AI333,P322:T331,5)</f>
        <v>7.5638243350101726E-3</v>
      </c>
      <c r="AJ339" s="89">
        <f>$X$39*T327</f>
        <v>5.6986177275954854E-5</v>
      </c>
      <c r="AK339" s="59" t="s">
        <v>572</v>
      </c>
      <c r="AL339" s="60">
        <f>-1*AL334*AL335+AL335^2+AL335^3</f>
        <v>-2.0439106498322318E-3</v>
      </c>
      <c r="AM339" s="61"/>
      <c r="AN339" s="66" t="s">
        <v>586</v>
      </c>
      <c r="AO339" s="61">
        <f>SQRT(1-AO338)/SQRT(AO338)*AL341/ABS(AL341)</f>
        <v>0.42152280029036682</v>
      </c>
      <c r="AP339" s="61"/>
      <c r="AQ339" s="50"/>
      <c r="AR339" s="65"/>
      <c r="AS339" s="65"/>
      <c r="AT339" s="65" t="s">
        <v>579</v>
      </c>
      <c r="AU339" s="61">
        <f>IF(AL343&gt;=0,AU334,AU336)</f>
        <v>1.8185529566081382E-2</v>
      </c>
      <c r="AV339" s="81"/>
      <c r="AW339" s="59">
        <v>6</v>
      </c>
      <c r="AX339" s="61">
        <f t="shared" si="63"/>
        <v>1.5798462423996604E-2</v>
      </c>
      <c r="AY339" s="61">
        <f>SUMPRODUCT(T322:T331,$BC$34:$BC$43)</f>
        <v>0.17728158538513802</v>
      </c>
      <c r="AZ339" s="68">
        <f>IF($AA$12,EXP((AX339/AL335)*(AU339-1)-LN(AU339-AL335)-AL334*(2*AY339/AL334-AX339/AL335)*LN((AU339+2.41421536*AL335)/(AU339-0.41421536*AL335))/(AL335*2.82842713)      ),1)</f>
        <v>0.1372077643951472</v>
      </c>
    </row>
    <row r="340" spans="16:52" x14ac:dyDescent="0.25">
      <c r="P340" s="78">
        <v>7</v>
      </c>
      <c r="Q340" s="60"/>
      <c r="R340" s="60"/>
      <c r="S340" s="60">
        <f>$Z$13*$BJ$40/AZ340</f>
        <v>9.3736451448461983E-4</v>
      </c>
      <c r="T340" s="61">
        <f>S340/S344</f>
        <v>9.3760985325200231E-4</v>
      </c>
      <c r="U340" s="62"/>
      <c r="V340" s="62"/>
      <c r="W340" s="60"/>
      <c r="X340" s="63"/>
      <c r="Y340" s="61"/>
      <c r="Z340" s="86">
        <f>SQRT($W$40*VLOOKUP(Z333,$P$34:$W$43,8))*(1-$Q$26)*T328*VLOOKUP(Z333,P322:T331,5)</f>
        <v>3.2167153512447742E-7</v>
      </c>
      <c r="AA340" s="60">
        <f>SQRT($W$40*VLOOKUP(AA333,$P$34:$W$43,8))*(1-$R$26)*T328*VLOOKUP(AA333,P322:T331,5)</f>
        <v>3.0446805074760655E-6</v>
      </c>
      <c r="AB340" s="60">
        <f>SQRT($W$40*VLOOKUP(AB333,$P$34:$W$43,8))*(1-$S$26)*T328*VLOOKUP(AB333,P322:T331,5)</f>
        <v>1.3687038599669809E-5</v>
      </c>
      <c r="AC340" s="60">
        <f>SQRT($W$40*VLOOKUP(AC333,$P$34:$W$43,8))*(1-$T$26)*T328*VLOOKUP(AC333,P322:T331,5)</f>
        <v>4.1204803656242405E-5</v>
      </c>
      <c r="AD340" s="60">
        <f>SQRT($W$40*VLOOKUP(AD333,$P$34:$W$43,8))*(1-$U$26)*T328*VLOOKUP(AD333,P322:T331,5)</f>
        <v>4.783099547134819E-5</v>
      </c>
      <c r="AE340" s="60">
        <f>SQRT($W$40*VLOOKUP(AE333,$P$34:$W$43,8))*(1-$V$26)*T328*VLOOKUP(AE333,P322:T331,5)</f>
        <v>2.9015115569430347E-4</v>
      </c>
      <c r="AF340" s="60">
        <f>SQRT($W$40*VLOOKUP(AF333,$P$34:$W$43,8))*(1-$W$26)*T328*VLOOKUP(AF333,P322:T331,5)</f>
        <v>7.7613100866778847E-8</v>
      </c>
      <c r="AG340" s="60">
        <f>SQRT($W$40*VLOOKUP(AG333,$P$34:$W$43,8))*(1-$X$26)*T328*VLOOKUP(AG333,P322:T331,5)</f>
        <v>1.1685652801525112E-6</v>
      </c>
      <c r="AH340" s="60">
        <f>SQRT($W$40*VLOOKUP(AH333,$P$34:$W$43,8))*(1-$Y$26)*T328*VLOOKUP(AH333,P322:T331,5)</f>
        <v>3.2464665719657092E-6</v>
      </c>
      <c r="AI340" s="87">
        <f>SQRT($W$40*VLOOKUP(AI333,$P$34:$W$43,8))*(1-$Z$26)*T328*VLOOKUP(AI333,P322:T331,5)</f>
        <v>1.8315702319247676E-6</v>
      </c>
      <c r="AJ340" s="89">
        <f>$X$40*T328</f>
        <v>2.254936236677312E-8</v>
      </c>
      <c r="AK340" s="82"/>
      <c r="AL340" s="65"/>
      <c r="AM340" s="61"/>
      <c r="AN340" s="66" t="s">
        <v>587</v>
      </c>
      <c r="AO340" s="61">
        <f>IF(ATAN(AO339)&lt;0,ATAN(AO339)+PI(),ATAN(AO339))</f>
        <v>0.3989217453360524</v>
      </c>
      <c r="AP340" s="61"/>
      <c r="AQ340" s="50"/>
      <c r="AR340" s="65"/>
      <c r="AS340" s="65"/>
      <c r="AT340" s="65"/>
      <c r="AU340" s="65"/>
      <c r="AV340" s="81"/>
      <c r="AW340" s="59">
        <v>7</v>
      </c>
      <c r="AX340" s="61">
        <f t="shared" si="63"/>
        <v>4.2203212895286406E-3</v>
      </c>
      <c r="AY340" s="61">
        <f>SUMPRODUCT(T322:T331,$BD$34:$BD$43)</f>
        <v>3.0911659390568259E-2</v>
      </c>
      <c r="AZ340" s="68">
        <f>IF($AA$13,EXP((AX340/AL335)*(AU339-1)-LN(AU339-AL335)-AL334*(2*AY340/AL334-AX340/AL335)*LN((AU339+2.41421536*AL335)/(AU339-0.41421536*AL335))/(AL335*2.82842713)      ),1)</f>
        <v>109.58651563265383</v>
      </c>
    </row>
    <row r="341" spans="16:52" x14ac:dyDescent="0.25">
      <c r="P341" s="78">
        <v>8</v>
      </c>
      <c r="Q341" s="60"/>
      <c r="R341" s="60"/>
      <c r="S341" s="60">
        <f>$Z$14*$BJ$41/AZ341</f>
        <v>6.4641155320234057E-3</v>
      </c>
      <c r="T341" s="61">
        <f>S341/S344</f>
        <v>6.4658074012080595E-3</v>
      </c>
      <c r="U341" s="62"/>
      <c r="V341" s="62"/>
      <c r="W341" s="60"/>
      <c r="X341" s="63"/>
      <c r="Y341" s="61"/>
      <c r="Z341" s="86">
        <f>SQRT($W$41*VLOOKUP(Z333,$P$34:$W$43,8))*(1-$Q$27)*T329*VLOOKUP(Z333,P322:T331,5)</f>
        <v>4.4633849225410783E-6</v>
      </c>
      <c r="AA341" s="60">
        <f>SQRT($W$41*VLOOKUP(AA333,$P$34:$W$43,8))*(1-$R$27)*T329*VLOOKUP(AA333,P322:T331,5)</f>
        <v>4.1240225182550007E-5</v>
      </c>
      <c r="AB341" s="60">
        <f>SQRT($W$41*VLOOKUP(AB333,$P$34:$W$43,8))*(1-$S$27)*T329*VLOOKUP(AB333,P322:T331,5)</f>
        <v>1.9401479670911695E-4</v>
      </c>
      <c r="AC341" s="60">
        <f>SQRT($W$41*VLOOKUP(AC333,$P$34:$W$43,8))*(1-$T$27)*T329*VLOOKUP(AC333,P322:T331,5)</f>
        <v>5.7467963711685724E-4</v>
      </c>
      <c r="AD341" s="60">
        <f>SQRT($W$41*VLOOKUP(AD333,$P$34:$W$43,8))*(1-$U$27)*T329*VLOOKUP(AD333,P322:T331,5)</f>
        <v>6.9493136349265186E-4</v>
      </c>
      <c r="AE341" s="60">
        <f>SQRT($W$41*VLOOKUP(AE333,$P$34:$W$43,8))*(1-$V$27)*T329*VLOOKUP(AE333,P322:T331,5)</f>
        <v>3.8087430718226106E-3</v>
      </c>
      <c r="AF341" s="60">
        <f>SQRT($W$41*VLOOKUP(AF333,$P$34:$W$43,8))*(1-$W$27)*T329*VLOOKUP(AF333,P322:T331,5)</f>
        <v>1.168565280152511E-6</v>
      </c>
      <c r="AG341" s="60">
        <f>SQRT($W$41*VLOOKUP(AG333,$P$34:$W$43,8))*(1-$X$27)*T329*VLOOKUP(AG333,P322:T331,5)</f>
        <v>1.7010967556718585E-5</v>
      </c>
      <c r="AH341" s="60">
        <f>SQRT($W$41*VLOOKUP(AH333,$P$34:$W$43,8))*(1-$Y$27)*T329*VLOOKUP(AH333,P322:T331,5)</f>
        <v>5.2692055402090023E-5</v>
      </c>
      <c r="AI341" s="87">
        <f>SQRT($W$41*VLOOKUP(AI333,$P$34:$W$43,8))*(1-$Z$27)*T329*VLOOKUP(AI333,P322:T331,5)</f>
        <v>2.8017167996406851E-5</v>
      </c>
      <c r="AJ341" s="89">
        <f>$X$41*T329</f>
        <v>1.7248373568599538E-7</v>
      </c>
      <c r="AK341" s="59" t="s">
        <v>582</v>
      </c>
      <c r="AL341" s="61">
        <f>AL337*AL338/6-AL339/2-AL337^3/27</f>
        <v>1.5151228854943556E-2</v>
      </c>
      <c r="AM341" s="61"/>
      <c r="AN341" s="66" t="s">
        <v>573</v>
      </c>
      <c r="AO341" s="61">
        <f>2*SQRT(AL342)*COS(AO340/3)-AL337/3</f>
        <v>0.83269961903731171</v>
      </c>
      <c r="AP341" s="69">
        <f>AO341^3+AL337*AO341^2+AL338*AO341+AL339</f>
        <v>1.0495077029659683E-16</v>
      </c>
      <c r="AQ341" s="50"/>
      <c r="AR341" s="65"/>
      <c r="AS341" s="65"/>
      <c r="AT341" s="65"/>
      <c r="AU341" s="65"/>
      <c r="AV341" s="81"/>
      <c r="AW341" s="59">
        <v>8</v>
      </c>
      <c r="AX341" s="61">
        <f t="shared" si="63"/>
        <v>4.6812172555771754E-3</v>
      </c>
      <c r="AY341" s="61">
        <f>SUMPRODUCT(T322:T331,$BE$34:$BE$43)</f>
        <v>6.0317301846691249E-2</v>
      </c>
      <c r="AZ341" s="68">
        <f>IF($AA$14,EXP((AX341/AL335)*(AU339-1)-LN(AU339-AL335)-AL334*(2*AY341/AL334-AX341/AL335)*LN((AU339+2.41421536*AL335)/(AU339-0.41421536*AL335))/(AL335*2.82842713)      ),1)</f>
        <v>15.275958378122708</v>
      </c>
    </row>
    <row r="342" spans="16:52" x14ac:dyDescent="0.25">
      <c r="P342" s="78">
        <v>9</v>
      </c>
      <c r="Q342" s="60"/>
      <c r="R342" s="60"/>
      <c r="S342" s="60">
        <f>$Z$15*$BJ$42/AZ342</f>
        <v>1.9022990633599118E-2</v>
      </c>
      <c r="T342" s="61">
        <f>S342/S344</f>
        <v>1.9027969568689851E-2</v>
      </c>
      <c r="U342" s="62"/>
      <c r="V342" s="62" t="s">
        <v>592</v>
      </c>
      <c r="W342" s="60"/>
      <c r="X342" s="63"/>
      <c r="Y342" s="61"/>
      <c r="Z342" s="86">
        <f>SQRT($W$42*VLOOKUP(Z333,$P$34:$W$43,8))*(1-$Q$28)*T330*VLOOKUP(Z333,P322:T331,5)</f>
        <v>1.5450656391876744E-5</v>
      </c>
      <c r="AA342" s="60">
        <f>SQRT($W$42*VLOOKUP(AA333,$P$34:$W$43,8))*(1-$R$28)*T330*VLOOKUP(AA333,P322:T331,5)</f>
        <v>1.4950282799248215E-4</v>
      </c>
      <c r="AB342" s="60">
        <f>SQRT($W$42*VLOOKUP(AB333,$P$34:$W$43,8))*(1-$S$28)*T330*VLOOKUP(AB333,P322:T331,5)</f>
        <v>6.9341173774326752E-4</v>
      </c>
      <c r="AC342" s="60">
        <f>SQRT($W$42*VLOOKUP(AC333,$P$34:$W$43,8))*(1-$T$28)*T330*VLOOKUP(AC333,P322:T331,5)</f>
        <v>2.2755050653425453E-3</v>
      </c>
      <c r="AD342" s="60">
        <f>SQRT($W$42*VLOOKUP(AD333,$P$34:$W$43,8))*(1-$U$28)*T330*VLOOKUP(AD333,P322:T331,5)</f>
        <v>2.5816098649261549E-3</v>
      </c>
      <c r="AE342" s="60">
        <f>SQRT($W$42*VLOOKUP(AE333,$P$34:$W$43,8))*(1-$V$28)*T330*VLOOKUP(AE333,P322:T331,5)</f>
        <v>1.3952321849498713E-2</v>
      </c>
      <c r="AF342" s="60">
        <f>SQRT($W$42*VLOOKUP(AF333,$P$34:$W$43,8))*(1-$W$28)*T330*VLOOKUP(AF333,P322:T331,5)</f>
        <v>3.2464665719657096E-6</v>
      </c>
      <c r="AG342" s="60">
        <f>SQRT($W$42*VLOOKUP(AG333,$P$34:$W$43,8))*(1-$X$28)*T330*VLOOKUP(AG333,P322:T331,5)</f>
        <v>5.269205540209003E-5</v>
      </c>
      <c r="AH342" s="60">
        <f>SQRT($W$42*VLOOKUP(AH333,$P$34:$W$43,8))*(1-$Y$28)*T330*VLOOKUP(AH333,P322:T331,5)</f>
        <v>2.0034135413526504E-4</v>
      </c>
      <c r="AI342" s="87">
        <f>SQRT($W$42*VLOOKUP(AI333,$P$34:$W$43,8))*(1-$Z$28)*T330*VLOOKUP(AI333,P322:T331,5)</f>
        <v>1.0176657161589477E-4</v>
      </c>
      <c r="AJ342" s="89">
        <f>$X$42*T330</f>
        <v>5.1399992230266034E-7</v>
      </c>
      <c r="AK342" s="59" t="s">
        <v>558</v>
      </c>
      <c r="AL342" s="61">
        <f>AL337^2/9-AL338/3</f>
        <v>6.4660816772384944E-2</v>
      </c>
      <c r="AM342" s="61"/>
      <c r="AN342" s="66" t="s">
        <v>574</v>
      </c>
      <c r="AO342" s="61">
        <f>2*SQRT(AL342)*COS((AO340+2*PI())/3)-AL337/3</f>
        <v>1.8185529566081382E-2</v>
      </c>
      <c r="AP342" s="69">
        <f>AO342^3+AO342^2*AL337+AO342*AL338+AL339</f>
        <v>8.6736173798840355E-18</v>
      </c>
      <c r="AQ342" s="50"/>
      <c r="AR342" s="65"/>
      <c r="AS342" s="50"/>
      <c r="AT342" s="65"/>
      <c r="AU342" s="65"/>
      <c r="AV342" s="81"/>
      <c r="AW342" s="59">
        <v>9</v>
      </c>
      <c r="AX342" s="61">
        <f t="shared" si="63"/>
        <v>4.7402802327537697E-3</v>
      </c>
      <c r="AY342" s="61">
        <f>SUMPRODUCT(T322:T331,$BF$34:$BF$43)</f>
        <v>7.5771767757632433E-2</v>
      </c>
      <c r="AZ342" s="68">
        <f>IF($AA$15,EXP((AX342/AL335)*(AU339-1)-LN(AU339-AL335)-AL334*(2*AY342/AL334-AX342/AL335)*LN((AU339+2.41421536*AL335)/(AU339-0.41421536*AL335))/(AL335*2.82842713)      ),1)</f>
        <v>5.0989814743453339</v>
      </c>
    </row>
    <row r="343" spans="16:52" x14ac:dyDescent="0.25">
      <c r="P343" s="78">
        <v>10</v>
      </c>
      <c r="Q343" s="60"/>
      <c r="R343" s="60"/>
      <c r="S343" s="60">
        <f>$Z$16*$BJ$43/AZ343</f>
        <v>1.0256907277713875E-2</v>
      </c>
      <c r="T343" s="61">
        <f>S343/S344</f>
        <v>1.0259591843802932E-2</v>
      </c>
      <c r="U343" s="62"/>
      <c r="V343" s="96">
        <f>ABS(S332-S344)</f>
        <v>2.1094237467877974E-15</v>
      </c>
      <c r="W343" s="60"/>
      <c r="X343" s="63"/>
      <c r="Y343" s="61"/>
      <c r="Z343" s="86">
        <f>SQRT($W$43*VLOOKUP(Z333,$P$34:$W$43,8))*(1-$Q$29)*T331*VLOOKUP(Z333,P322:T331,5)</f>
        <v>8.3839142879102878E-6</v>
      </c>
      <c r="AA343" s="60">
        <f>SQRT($W$43*VLOOKUP(AA333,$P$34:$W$43,8))*(1-$R$29)*T331*VLOOKUP(AA333,P322:T331,5)</f>
        <v>8.2105867050579677E-5</v>
      </c>
      <c r="AB343" s="60">
        <f>SQRT($W$43*VLOOKUP(AB333,$P$34:$W$43,8))*(1-$S$29)*T331*VLOOKUP(AB333,P322:T331,5)</f>
        <v>3.861318804620782E-4</v>
      </c>
      <c r="AC343" s="60">
        <f>SQRT($W$43*VLOOKUP(AC333,$P$34:$W$43,8))*(1-$T$29)*T331*VLOOKUP(AC333,P322:T331,5)</f>
        <v>1.0493068887656852E-3</v>
      </c>
      <c r="AD343" s="60">
        <f>SQRT($W$43*VLOOKUP(AD333,$P$34:$W$43,8))*(1-$U$29)*T331*VLOOKUP(AD333,P322:T331,5)</f>
        <v>1.3766215816029316E-3</v>
      </c>
      <c r="AE343" s="60">
        <f>SQRT($W$43*VLOOKUP(AE333,$P$34:$W$43,8))*(1-$V$29)*T331*VLOOKUP(AE333,P322:T331,5)</f>
        <v>7.5638243350101718E-3</v>
      </c>
      <c r="AF343" s="60">
        <f>SQRT($W$43*VLOOKUP(AF333,$P$34:$W$43,8))*(1-$W$29)*T331*VLOOKUP(AF333,P322:T331,5)</f>
        <v>1.8315702319247674E-6</v>
      </c>
      <c r="AG343" s="60">
        <f>SQRT($W$43*VLOOKUP(AG333,$P$34:$W$43,8))*(1-$X$29)*T331*VLOOKUP(AG333,P322:T331,5)</f>
        <v>2.8017167996406848E-5</v>
      </c>
      <c r="AH343" s="60">
        <f>SQRT($W$43*VLOOKUP(AH333,$P$34:$W$43,8))*(1-$Y$29)*T331*VLOOKUP(AH333,P322:T331,5)</f>
        <v>1.0176657161589476E-4</v>
      </c>
      <c r="AI343" s="87">
        <f>SQRT($W$43*VLOOKUP(AI333,$P$34:$W$43,8))*(1-$Z$29)*T331*VLOOKUP(AI333,P322:T331,5)</f>
        <v>5.1693945781461856E-5</v>
      </c>
      <c r="AJ343" s="89">
        <f>$X$43*T331</f>
        <v>3.7216535537874381E-7</v>
      </c>
      <c r="AK343" s="59" t="s">
        <v>72</v>
      </c>
      <c r="AL343" s="63">
        <f>AL341^2-AL342^3</f>
        <v>-4.0788511579751234E-5</v>
      </c>
      <c r="AM343" s="61"/>
      <c r="AN343" s="66" t="s">
        <v>575</v>
      </c>
      <c r="AO343" s="61">
        <f>2*SQRT(AL342)*COS((AO340+4*PI())/3)-AL337/3</f>
        <v>0.13497321362641987</v>
      </c>
      <c r="AP343" s="69">
        <f>AO343^3+AO343^2*AL337+AL338*AO343+AL339</f>
        <v>0</v>
      </c>
      <c r="AQ343" s="50"/>
      <c r="AR343" s="65"/>
      <c r="AS343" s="50"/>
      <c r="AT343" s="65"/>
      <c r="AU343" s="65"/>
      <c r="AV343" s="81"/>
      <c r="AW343" s="59">
        <v>10</v>
      </c>
      <c r="AX343" s="61">
        <f t="shared" si="63"/>
        <v>6.3655989068255427E-3</v>
      </c>
      <c r="AY343" s="61">
        <f>SUMPRODUCT(T322:T331,$BG$34:$BG$43)</f>
        <v>7.4733542486602481E-2</v>
      </c>
      <c r="AZ343" s="68">
        <f>IF($AA$16,EXP((AX343/AL335)*(AU339-1)-LN(AU339-AL335)-AL334*(2*AY343/AL334-AX343/AL335)*LN((AU339+2.41421536*AL335)/(AU339-0.41421536*AL335))/(AL335*2.82842713)      ),1)</f>
        <v>9.499015223368259</v>
      </c>
    </row>
    <row r="344" spans="16:52" x14ac:dyDescent="0.25">
      <c r="P344" s="79"/>
      <c r="Q344" s="71"/>
      <c r="R344" s="71"/>
      <c r="S344" s="94">
        <f>SUM(S334:S343)</f>
        <v>0.99973833597574557</v>
      </c>
      <c r="T344" s="72">
        <f>SUM(T334:T343)</f>
        <v>0.99999999999999989</v>
      </c>
      <c r="U344" s="73"/>
      <c r="V344" s="73"/>
      <c r="W344" s="73"/>
      <c r="X344" s="73"/>
      <c r="Y344" s="73"/>
      <c r="Z344" s="70"/>
      <c r="AA344" s="73"/>
      <c r="AB344" s="73"/>
      <c r="AC344" s="73"/>
      <c r="AD344" s="73"/>
      <c r="AE344" s="73"/>
      <c r="AF344" s="73"/>
      <c r="AG344" s="73"/>
      <c r="AH344" s="73"/>
      <c r="AI344" s="88">
        <f>SUM(Z334:AI343)</f>
        <v>2.206689395768104</v>
      </c>
      <c r="AJ344" s="91">
        <f>SUM(AJ334:AJ343)</f>
        <v>8.058724281972439E-5</v>
      </c>
      <c r="AK344" s="70"/>
      <c r="AL344" s="73"/>
      <c r="AM344" s="74"/>
      <c r="AN344" s="75"/>
      <c r="AO344" s="74"/>
      <c r="AP344" s="74"/>
      <c r="AQ344" s="76"/>
      <c r="AR344" s="73"/>
      <c r="AS344" s="76"/>
      <c r="AT344" s="73"/>
      <c r="AU344" s="73"/>
      <c r="AV344" s="80"/>
      <c r="AW344" s="70"/>
      <c r="AX344" s="73"/>
      <c r="AY344" s="73"/>
      <c r="AZ344" s="80"/>
    </row>
    <row r="345" spans="16:52" x14ac:dyDescent="0.25">
      <c r="P345" s="92">
        <f>P333+1</f>
        <v>26</v>
      </c>
      <c r="Q345" s="55"/>
      <c r="R345" s="55"/>
      <c r="S345" s="55"/>
      <c r="T345" s="55" t="s">
        <v>545</v>
      </c>
      <c r="U345" s="56"/>
      <c r="V345" s="56"/>
      <c r="W345" s="57"/>
      <c r="X345" s="57"/>
      <c r="Y345" s="57"/>
      <c r="Z345" s="54">
        <v>1</v>
      </c>
      <c r="AA345" s="55">
        <v>2</v>
      </c>
      <c r="AB345" s="55">
        <v>3</v>
      </c>
      <c r="AC345" s="55">
        <v>4</v>
      </c>
      <c r="AD345" s="55">
        <v>5</v>
      </c>
      <c r="AE345" s="55">
        <v>6</v>
      </c>
      <c r="AF345" s="55">
        <v>7</v>
      </c>
      <c r="AG345" s="55">
        <v>8</v>
      </c>
      <c r="AH345" s="55">
        <v>9</v>
      </c>
      <c r="AI345" s="58">
        <v>10</v>
      </c>
      <c r="AJ345" s="90"/>
      <c r="AK345" s="54"/>
      <c r="AL345" s="55"/>
      <c r="AM345" s="55"/>
      <c r="AN345" s="55"/>
      <c r="AO345" s="55"/>
      <c r="AP345" s="55"/>
      <c r="AQ345" s="55"/>
      <c r="AR345" s="55"/>
      <c r="AS345" s="55"/>
      <c r="AT345" s="55"/>
      <c r="AU345" s="55"/>
      <c r="AV345" s="58"/>
      <c r="AW345" s="54"/>
      <c r="AX345" s="55" t="s">
        <v>565</v>
      </c>
      <c r="AY345" s="55" t="s">
        <v>577</v>
      </c>
      <c r="AZ345" s="58" t="s">
        <v>578</v>
      </c>
    </row>
    <row r="346" spans="16:52" x14ac:dyDescent="0.25">
      <c r="P346" s="78">
        <v>1</v>
      </c>
      <c r="Q346" s="60"/>
      <c r="R346" s="60"/>
      <c r="S346" s="60">
        <f>$Z$7*$BJ$34/AZ346</f>
        <v>2.6288912284298653E-3</v>
      </c>
      <c r="T346" s="61">
        <f>S346/S356</f>
        <v>2.6295792947302215E-3</v>
      </c>
      <c r="U346" s="62"/>
      <c r="V346" s="62"/>
      <c r="W346" s="60"/>
      <c r="X346" s="63"/>
      <c r="Y346" s="61"/>
      <c r="Z346" s="86">
        <f>SQRT($W$34*VLOOKUP(Z345,$P$34:$W$43,8))*(1-$Q$20)*T334*VLOOKUP(Z345,P334:T343,5)</f>
        <v>1.4201437813716461E-6</v>
      </c>
      <c r="AA346" s="60">
        <f>SQRT($W$34*VLOOKUP(AA345,$P$34:$W$43,8))*(1-$R$20)*T334*VLOOKUP(AA345,P334:T343,5)</f>
        <v>1.3766728022995213E-5</v>
      </c>
      <c r="AB346" s="60">
        <f>SQRT($W$34*VLOOKUP(AB345,$P$34:$W$43,8))*(1-$S$20)*T334*VLOOKUP(AB345,P334:T343,5)</f>
        <v>6.3104291009574102E-5</v>
      </c>
      <c r="AC346" s="60">
        <f>SQRT($W$34*VLOOKUP(AC345,$P$34:$W$43,8))*(1-$T$20)*T334*VLOOKUP(AC345,P334:T343,5)</f>
        <v>1.8903568290603605E-4</v>
      </c>
      <c r="AD346" s="60">
        <f>SQRT($W$34*VLOOKUP(AD345,$P$34:$W$43,8))*(1-$U$20)*T334*VLOOKUP(AD345,P334:T343,5)</f>
        <v>2.2233005007915029E-4</v>
      </c>
      <c r="AE346" s="60">
        <f>SQRT($W$34*VLOOKUP(AE345,$P$34:$W$43,8))*(1-$V$20)*T334*VLOOKUP(AE345,P334:T343,5)</f>
        <v>1.2248483303353515E-3</v>
      </c>
      <c r="AF346" s="60">
        <f>SQRT($W$34*VLOOKUP(AF345,$P$34:$W$43,8))*(1-$W$20)*T334*VLOOKUP(AF345,P334:T343,5)</f>
        <v>3.2167153512447769E-7</v>
      </c>
      <c r="AG346" s="60">
        <f>SQRT($W$34*VLOOKUP(AG345,$P$34:$W$43,8))*(1-$X$20)*T334*VLOOKUP(AG345,P334:T343,5)</f>
        <v>4.4633849225410826E-6</v>
      </c>
      <c r="AH346" s="60">
        <f>SQRT($W$34*VLOOKUP(AH345,$P$34:$W$43,8))*(1-$Y$20)*T334*VLOOKUP(AH345,P334:T343,5)</f>
        <v>1.5450656391876744E-5</v>
      </c>
      <c r="AI346" s="87">
        <f>SQRT($W$34*VLOOKUP(AI345,$P$34:$W$43,8))*(1-$Z$20)*T334*VLOOKUP(AI345,P334:T343,5)</f>
        <v>8.3839142879102929E-6</v>
      </c>
      <c r="AJ346" s="89">
        <f>$X$34*T334</f>
        <v>7.0477561646529925E-8</v>
      </c>
      <c r="AK346" s="59" t="s">
        <v>69</v>
      </c>
      <c r="AL346" s="60">
        <f>$Q$44*AI356*100000/($T$3*$AE$9)^2</f>
        <v>0.15887301977250529</v>
      </c>
      <c r="AM346" s="65" t="s">
        <v>583</v>
      </c>
      <c r="AN346" s="66" t="s">
        <v>573</v>
      </c>
      <c r="AO346" s="61" t="e">
        <f>(AL353+SQRT(AL355))^(1/3)+(AL353-SQRT(AL355))^(1/3)-AL349/3</f>
        <v>#NUM!</v>
      </c>
      <c r="AP346" s="63" t="e">
        <f>AO346^3+AL349*AO346^2+AL350*AO346+AL351</f>
        <v>#NUM!</v>
      </c>
      <c r="AQ346" s="65" t="s">
        <v>573</v>
      </c>
      <c r="AR346" s="61">
        <f>IF(AL355&gt;=0,AO346,AO353)</f>
        <v>0.83269961903731171</v>
      </c>
      <c r="AS346" s="61">
        <f>IF(AR346&lt;AR347,AR347,AR346)</f>
        <v>0.83269961903731171</v>
      </c>
      <c r="AT346" s="61">
        <f>AS346</f>
        <v>0.83269961903731171</v>
      </c>
      <c r="AU346" s="67">
        <f>IF(AT346&lt;AT347,AT347,AT346)</f>
        <v>0.83269961903731171</v>
      </c>
      <c r="AV346" s="81"/>
      <c r="AW346" s="59">
        <v>1</v>
      </c>
      <c r="AX346" s="61">
        <f>AX334</f>
        <v>4.7032494163116601E-3</v>
      </c>
      <c r="AY346" s="61">
        <f>SUMPRODUCT(T334:T343,$AX$34:$AX$43)</f>
        <v>4.772557461946185E-2</v>
      </c>
      <c r="AZ346" s="68">
        <f>IF($AA$7,EXP((AX346/AL347)*(AU351-1)-LN(AU351-AL347)-AL346*(2*AY346/AL346-AX346/AL347)*LN((AU351+2.41421536*AL347)/(AU351-0.41421536*AL347))/(AL347*2.82842713)      ),1)</f>
        <v>38.24011528852548</v>
      </c>
    </row>
    <row r="347" spans="16:52" x14ac:dyDescent="0.25">
      <c r="P347" s="78">
        <v>2</v>
      </c>
      <c r="Q347" s="60"/>
      <c r="R347" s="60"/>
      <c r="S347" s="60">
        <f>$Z$8*$BJ$35/AZ347</f>
        <v>1.4670668853759268E-2</v>
      </c>
      <c r="T347" s="61">
        <f>S347/S356</f>
        <v>1.4674508644745215E-2</v>
      </c>
      <c r="U347" s="62"/>
      <c r="V347" s="62"/>
      <c r="W347" s="60"/>
      <c r="X347" s="63"/>
      <c r="Y347" s="61"/>
      <c r="Z347" s="86">
        <f>SQRT($W$35*VLOOKUP(Z345,$P$34:$W$43,8))*(1-$Q$21)*T335*VLOOKUP(Z345,P334:T343,5)</f>
        <v>1.3766728022995213E-5</v>
      </c>
      <c r="AA347" s="60">
        <f>SQRT($W$35*VLOOKUP(AA345,$P$34:$W$43,8))*(1-$R$21)*T335*VLOOKUP(AA345,P334:T343,5)</f>
        <v>1.327619883361269E-4</v>
      </c>
      <c r="AB347" s="60">
        <f>SQRT($W$35*VLOOKUP(AB345,$P$34:$W$43,8))*(1-$S$21)*T335*VLOOKUP(AB345,P334:T343,5)</f>
        <v>6.1812271817001719E-4</v>
      </c>
      <c r="AC347" s="60">
        <f>SQRT($W$35*VLOOKUP(AC345,$P$34:$W$43,8))*(1-$T$21)*T335*VLOOKUP(AC345,P334:T343,5)</f>
        <v>1.6745488012044384E-3</v>
      </c>
      <c r="AD347" s="60">
        <f>SQRT($W$35*VLOOKUP(AD345,$P$34:$W$43,8))*(1-$U$21)*T335*VLOOKUP(AD345,P334:T343,5)</f>
        <v>2.2209136583201667E-3</v>
      </c>
      <c r="AE347" s="60">
        <f>SQRT($W$35*VLOOKUP(AE345,$P$34:$W$43,8))*(1-$V$21)*T335*VLOOKUP(AE345,P334:T343,5)</f>
        <v>1.2027010477919637E-2</v>
      </c>
      <c r="AF347" s="60">
        <f>SQRT($W$35*VLOOKUP(AF345,$P$34:$W$43,8))*(1-$W$21)*T335*VLOOKUP(AF345,P334:T343,5)</f>
        <v>3.044680507476068E-6</v>
      </c>
      <c r="AG347" s="60">
        <f>SQRT($W$35*VLOOKUP(AG345,$P$34:$W$43,8))*(1-$X$21)*T335*VLOOKUP(AG345,P334:T343,5)</f>
        <v>4.1240225182550034E-5</v>
      </c>
      <c r="AH347" s="60">
        <f>SQRT($W$35*VLOOKUP(AH345,$P$34:$W$43,8))*(1-$Y$21)*T335*VLOOKUP(AH345,P334:T343,5)</f>
        <v>1.4950282799248215E-4</v>
      </c>
      <c r="AI347" s="87">
        <f>SQRT($W$35*VLOOKUP(AI345,$P$34:$W$43,8))*(1-$Z$21)*T335*VLOOKUP(AI345,P334:T343,5)</f>
        <v>8.2105867050579718E-5</v>
      </c>
      <c r="AJ347" s="89">
        <f>$X$35*T335</f>
        <v>5.935852739240065E-7</v>
      </c>
      <c r="AK347" s="59" t="s">
        <v>65</v>
      </c>
      <c r="AL347" s="60">
        <f>AJ356*$Q$44*100000/($T$3*$AE$9)</f>
        <v>1.4141637770187154E-2</v>
      </c>
      <c r="AM347" s="61"/>
      <c r="AN347" s="66" t="s">
        <v>574</v>
      </c>
      <c r="AO347" s="66" t="e">
        <f>1/0</f>
        <v>#DIV/0!</v>
      </c>
      <c r="AP347" s="61"/>
      <c r="AQ347" s="65" t="s">
        <v>574</v>
      </c>
      <c r="AR347" s="66">
        <f>IF(AL355&gt;=0,0,AO354)</f>
        <v>1.8185529566081382E-2</v>
      </c>
      <c r="AS347" s="61">
        <f>IF(AR346&lt;AR347,AR346,AR347)</f>
        <v>1.8185529566081382E-2</v>
      </c>
      <c r="AT347" s="61">
        <f>IF(AS347&lt;AS348,AS348,AS347)</f>
        <v>0.13497321362641987</v>
      </c>
      <c r="AU347" s="67">
        <f>IF(AT346&lt;AT347,AT346,AT347)</f>
        <v>0.13497321362641987</v>
      </c>
      <c r="AV347" s="81"/>
      <c r="AW347" s="59">
        <v>2</v>
      </c>
      <c r="AX347" s="61">
        <f t="shared" ref="AX347:AX355" si="64">AX335</f>
        <v>7.0982772982749135E-3</v>
      </c>
      <c r="AY347" s="61">
        <f>SUMPRODUCT(T334:T343,$AY$34:$AY$43)</f>
        <v>8.3223982900197543E-2</v>
      </c>
      <c r="AZ347" s="68">
        <f>IF($AA$8,EXP((AX347/AL347)*(AU351-1)-LN(AU351-AL347)-AL346*(2*AY347/AL346-AX347/AL347)*LN((AU351+2.41421536*AL347)/(AU351-0.41421536*AL347))/(AL347*2.82842713)      ),1)</f>
        <v>6.5803436176417582</v>
      </c>
    </row>
    <row r="348" spans="16:52" x14ac:dyDescent="0.25">
      <c r="P348" s="78">
        <v>3</v>
      </c>
      <c r="Q348" s="60"/>
      <c r="R348" s="60"/>
      <c r="S348" s="60">
        <f>$Z$9*$BJ$36/AZ348</f>
        <v>4.9911005277786476E-2</v>
      </c>
      <c r="T348" s="61">
        <f>S348/S356</f>
        <v>4.9924068610486275E-2</v>
      </c>
      <c r="U348" s="62"/>
      <c r="V348" s="62"/>
      <c r="W348" s="60"/>
      <c r="X348" s="63"/>
      <c r="Y348" s="61"/>
      <c r="Z348" s="86">
        <f>SQRT($W$36*VLOOKUP(Z345,$P$34:$W$43,8))*(1-$Q$22)*T336*VLOOKUP(Z345,P334:T343,5)</f>
        <v>6.3104291009574102E-5</v>
      </c>
      <c r="AA348" s="60">
        <f>SQRT($W$36*VLOOKUP(AA345,$P$34:$W$43,8))*(1-$R$22)*T336*VLOOKUP(AA345,P334:T343,5)</f>
        <v>6.1812271817001719E-4</v>
      </c>
      <c r="AB348" s="60">
        <f>SQRT($W$36*VLOOKUP(AB345,$P$34:$W$43,8))*(1-$S$22)*T336*VLOOKUP(AB345,P334:T343,5)</f>
        <v>2.8842416042198934E-3</v>
      </c>
      <c r="AC348" s="60">
        <f>SQRT($W$36*VLOOKUP(AC345,$P$34:$W$43,8))*(1-$T$22)*T336*VLOOKUP(AC345,P334:T343,5)</f>
        <v>8.6054340567006619E-3</v>
      </c>
      <c r="AD348" s="60">
        <f>SQRT($W$36*VLOOKUP(AD345,$P$34:$W$43,8))*(1-$U$22)*T336*VLOOKUP(AD345,P334:T343,5)</f>
        <v>1.0362985843596483E-2</v>
      </c>
      <c r="AE348" s="60">
        <f>SQRT($W$36*VLOOKUP(AE345,$P$34:$W$43,8))*(1-$V$22)*T336*VLOOKUP(AE345,P334:T343,5)</f>
        <v>5.4990052526013938E-2</v>
      </c>
      <c r="AF348" s="60">
        <f>SQRT($W$36*VLOOKUP(AF345,$P$34:$W$43,8))*(1-$W$22)*T336*VLOOKUP(AF345,P334:T343,5)</f>
        <v>1.368703859966977E-5</v>
      </c>
      <c r="AG348" s="60">
        <f>SQRT($W$36*VLOOKUP(AG345,$P$34:$W$43,8))*(1-$X$22)*T336*VLOOKUP(AG345,P334:T343,5)</f>
        <v>1.9401479670911641E-4</v>
      </c>
      <c r="AH348" s="60">
        <f>SQRT($W$36*VLOOKUP(AH345,$P$34:$W$43,8))*(1-$Y$22)*T336*VLOOKUP(AH345,P334:T343,5)</f>
        <v>6.9341173774326503E-4</v>
      </c>
      <c r="AI348" s="87">
        <f>SQRT($W$36*VLOOKUP(AI345,$P$34:$W$43,8))*(1-$Z$22)*T336*VLOOKUP(AI345,P334:T343,5)</f>
        <v>3.8613188046207706E-4</v>
      </c>
      <c r="AJ348" s="89">
        <f>$X$36*T336</f>
        <v>2.8129396222580695E-6</v>
      </c>
      <c r="AK348" s="82"/>
      <c r="AL348" s="65"/>
      <c r="AM348" s="61"/>
      <c r="AN348" s="66" t="s">
        <v>575</v>
      </c>
      <c r="AO348" s="66" t="e">
        <f>1/0</f>
        <v>#DIV/0!</v>
      </c>
      <c r="AP348" s="61"/>
      <c r="AQ348" s="65" t="s">
        <v>575</v>
      </c>
      <c r="AR348" s="66">
        <f>IF(AL355&gt;=0,0,AO355)</f>
        <v>0.13497321362641987</v>
      </c>
      <c r="AS348" s="61">
        <f>AR348</f>
        <v>0.13497321362641987</v>
      </c>
      <c r="AT348" s="61">
        <f>IF(AS347&lt;AS348,AS347,AS348)</f>
        <v>1.8185529566081382E-2</v>
      </c>
      <c r="AU348" s="67">
        <f>AT348</f>
        <v>1.8185529566081382E-2</v>
      </c>
      <c r="AV348" s="81"/>
      <c r="AW348" s="59">
        <v>3</v>
      </c>
      <c r="AX348" s="61">
        <f t="shared" si="64"/>
        <v>9.8874397632026413E-3</v>
      </c>
      <c r="AY348" s="61">
        <f>SUMPRODUCT(T334:T343,$AZ$34:$AZ$43)</f>
        <v>0.11365455264392661</v>
      </c>
      <c r="AZ348" s="68">
        <f>IF($AA$9,EXP((AX348/AL347)*(AU351-1)-LN(AU351-AL347)-AL346*(2*AY348/AL346-AX348/AL347)*LN((AU351+2.41421536*AL347)/(AU351-0.41421536*AL347))/(AL347*2.82842713)      ),1)</f>
        <v>1.8650458955062086</v>
      </c>
    </row>
    <row r="349" spans="16:52" x14ac:dyDescent="0.25">
      <c r="P349" s="78">
        <v>4</v>
      </c>
      <c r="Q349" s="60"/>
      <c r="R349" s="60"/>
      <c r="S349" s="60">
        <f>$Z$10*$BJ$37/AZ349</f>
        <v>0.11781627601473228</v>
      </c>
      <c r="T349" s="61">
        <f>S349/S356</f>
        <v>0.11784711236440036</v>
      </c>
      <c r="U349" s="62"/>
      <c r="V349" s="62"/>
      <c r="W349" s="60"/>
      <c r="X349" s="63"/>
      <c r="Y349" s="61"/>
      <c r="Z349" s="86">
        <f>SQRT($W$37*VLOOKUP(Z345,$P$34:$W$43,8))*(1-$Q$23)*T337*VLOOKUP(Z345,P334:T343,5)</f>
        <v>1.8903568290603608E-4</v>
      </c>
      <c r="AA349" s="60">
        <f>SQRT($W$37*VLOOKUP(AA345,$P$34:$W$43,8))*(1-$R$23)*T337*VLOOKUP(AA345,P334:T343,5)</f>
        <v>1.6745488012044382E-3</v>
      </c>
      <c r="AB349" s="60">
        <f>SQRT($W$37*VLOOKUP(AB345,$P$34:$W$43,8))*(1-$S$23)*T337*VLOOKUP(AB345,P334:T343,5)</f>
        <v>8.6054340567006619E-3</v>
      </c>
      <c r="AC349" s="60">
        <f>SQRT($W$37*VLOOKUP(AC345,$P$34:$W$43,8))*(1-$T$23)*T337*VLOOKUP(AC345,P334:T343,5)</f>
        <v>2.5845504163376949E-2</v>
      </c>
      <c r="AD349" s="60">
        <f>SQRT($W$37*VLOOKUP(AD345,$P$34:$W$43,8))*(1-$U$23)*T337*VLOOKUP(AD345,P334:T343,5)</f>
        <v>3.0793632289963829E-2</v>
      </c>
      <c r="AE349" s="60">
        <f>SQRT($W$37*VLOOKUP(AE345,$P$34:$W$43,8))*(1-$V$23)*T337*VLOOKUP(AE345,P334:T343,5)</f>
        <v>0.15661201719897025</v>
      </c>
      <c r="AF349" s="60">
        <f>SQRT($W$37*VLOOKUP(AF345,$P$34:$W$43,8))*(1-$W$23)*T337*VLOOKUP(AF345,P334:T343,5)</f>
        <v>4.1204803656242364E-5</v>
      </c>
      <c r="AG349" s="60">
        <f>SQRT($W$37*VLOOKUP(AG345,$P$34:$W$43,8))*(1-$X$23)*T337*VLOOKUP(AG345,P334:T343,5)</f>
        <v>5.7467963711685681E-4</v>
      </c>
      <c r="AH349" s="60">
        <f>SQRT($W$37*VLOOKUP(AH345,$P$34:$W$43,8))*(1-$Y$23)*T337*VLOOKUP(AH345,P334:T343,5)</f>
        <v>2.2755050653425414E-3</v>
      </c>
      <c r="AI349" s="87">
        <f>SQRT($W$37*VLOOKUP(AI345,$P$34:$W$43,8))*(1-$Z$23)*T337*VLOOKUP(AI345,P334:T343,5)</f>
        <v>1.0493068887656842E-3</v>
      </c>
      <c r="AJ349" s="89">
        <f>$X$37*T337</f>
        <v>8.5305785967868893E-6</v>
      </c>
      <c r="AK349" s="59" t="s">
        <v>570</v>
      </c>
      <c r="AL349" s="60">
        <f>AL347-1</f>
        <v>-0.98585836222981282</v>
      </c>
      <c r="AM349" s="61"/>
      <c r="AN349" s="66"/>
      <c r="AO349" s="61"/>
      <c r="AP349" s="61"/>
      <c r="AQ349" s="50"/>
      <c r="AR349" s="65"/>
      <c r="AS349" s="65"/>
      <c r="AT349" s="65"/>
      <c r="AU349" s="65"/>
      <c r="AV349" s="81"/>
      <c r="AW349" s="59">
        <v>4</v>
      </c>
      <c r="AX349" s="61">
        <f t="shared" si="64"/>
        <v>1.2702609722620996E-2</v>
      </c>
      <c r="AY349" s="61">
        <f>SUMPRODUCT(T334:T343,$BA$34:$BA$43)</f>
        <v>0.13908438853517568</v>
      </c>
      <c r="AZ349" s="68">
        <f>IF($AA$10,EXP((AX349/AL347)*(AU351-1)-LN(AU351-AL347)-AL346*(2*AY349/AL346-AX349/AL347)*LN((AU351+2.41421536*AL347)/(AU351-0.41421536*AL347))/(AL347*2.82842713)      ),1)</f>
        <v>0.76545492768237733</v>
      </c>
    </row>
    <row r="350" spans="16:52" x14ac:dyDescent="0.25">
      <c r="P350" s="78">
        <v>5</v>
      </c>
      <c r="Q350" s="60"/>
      <c r="R350" s="60"/>
      <c r="S350" s="60">
        <f>$Z$11*$BJ$38/AZ350</f>
        <v>0.14521847416959699</v>
      </c>
      <c r="T350" s="61">
        <f>S350/S356</f>
        <v>0.14525648256537416</v>
      </c>
      <c r="U350" s="62"/>
      <c r="V350" s="62"/>
      <c r="W350" s="60"/>
      <c r="X350" s="63"/>
      <c r="Y350" s="61"/>
      <c r="Z350" s="86">
        <f>SQRT($W$38*VLOOKUP(Z345,$P$34:$W$43,8))*(1-$Q$24)*T338*VLOOKUP(Z345,P334:T343,5)</f>
        <v>2.2233005007915032E-4</v>
      </c>
      <c r="AA350" s="60">
        <f>SQRT($W$38*VLOOKUP(AA345,$P$34:$W$43,8))*(1-$R$24)*T338*VLOOKUP(AA345,P334:T343,5)</f>
        <v>2.2209136583201663E-3</v>
      </c>
      <c r="AB350" s="60">
        <f>SQRT($W$38*VLOOKUP(AB345,$P$34:$W$43,8))*(1-$S$24)*T338*VLOOKUP(AB345,P334:T343,5)</f>
        <v>1.0362985843596483E-2</v>
      </c>
      <c r="AC350" s="60">
        <f>SQRT($W$38*VLOOKUP(AC345,$P$34:$W$43,8))*(1-$T$24)*T338*VLOOKUP(AC345,P334:T343,5)</f>
        <v>3.0793632289963829E-2</v>
      </c>
      <c r="AD350" s="60">
        <f>SQRT($W$38*VLOOKUP(AD345,$P$34:$W$43,8))*(1-$U$24)*T338*VLOOKUP(AD345,P334:T343,5)</f>
        <v>3.6659747099718649E-2</v>
      </c>
      <c r="AE350" s="60">
        <f>SQRT($W$38*VLOOKUP(AE345,$P$34:$W$43,8))*(1-$V$24)*T338*VLOOKUP(AE345,P334:T343,5)</f>
        <v>0.20142636940596098</v>
      </c>
      <c r="AF350" s="60">
        <f>SQRT($W$38*VLOOKUP(AF345,$P$34:$W$43,8))*(1-$W$24)*T338*VLOOKUP(AF345,P334:T343,5)</f>
        <v>4.7830995471348237E-5</v>
      </c>
      <c r="AG350" s="60">
        <f>SQRT($W$38*VLOOKUP(AG345,$P$34:$W$43,8))*(1-$X$24)*T338*VLOOKUP(AG345,P334:T343,5)</f>
        <v>6.9493136349265262E-4</v>
      </c>
      <c r="AH350" s="60">
        <f>SQRT($W$38*VLOOKUP(AH345,$P$34:$W$43,8))*(1-$Y$24)*T338*VLOOKUP(AH345,P334:T343,5)</f>
        <v>2.5816098649261553E-3</v>
      </c>
      <c r="AI350" s="87">
        <f>SQRT($W$38*VLOOKUP(AI345,$P$34:$W$43,8))*(1-$Z$24)*T338*VLOOKUP(AI345,P334:T343,5)</f>
        <v>1.3766215816029329E-3</v>
      </c>
      <c r="AJ350" s="89">
        <f>$X$38*T338</f>
        <v>1.0512286113419852E-5</v>
      </c>
      <c r="AK350" s="59" t="s">
        <v>571</v>
      </c>
      <c r="AL350" s="60">
        <f>AL346-3*AL347*AL347-2*AL347</f>
        <v>0.12998978647566145</v>
      </c>
      <c r="AM350" s="61" t="s">
        <v>584</v>
      </c>
      <c r="AN350" s="66" t="s">
        <v>585</v>
      </c>
      <c r="AO350" s="61">
        <f>AL353^2/AL354^3</f>
        <v>0.84912603661079955</v>
      </c>
      <c r="AP350" s="61"/>
      <c r="AQ350" s="50"/>
      <c r="AR350" s="65"/>
      <c r="AS350" s="65"/>
      <c r="AT350" s="65"/>
      <c r="AU350" s="65"/>
      <c r="AV350" s="81"/>
      <c r="AW350" s="59">
        <v>5</v>
      </c>
      <c r="AX350" s="61">
        <f t="shared" si="64"/>
        <v>1.2699746755942376E-2</v>
      </c>
      <c r="AY350" s="61">
        <f>SUMPRODUCT(T334:T343,$BB$34:$BB$43)</f>
        <v>0.14194714990733898</v>
      </c>
      <c r="AZ350" s="68">
        <f>IF($AA$11,EXP((AX350/AL347)*(AU351-1)-LN(AU351-AL347)-AL346*(2*AY350/AL346-AX350/AL347)*LN((AU351+2.41421536*AL347)/(AU351-0.41421536*AL347))/(AL347*2.82842713)      ),1)</f>
        <v>0.6217716631101593</v>
      </c>
    </row>
    <row r="351" spans="16:52" x14ac:dyDescent="0.25">
      <c r="P351" s="78">
        <v>6</v>
      </c>
      <c r="Q351" s="60"/>
      <c r="R351" s="60"/>
      <c r="S351" s="60">
        <f>$Z$12*$BJ$39/AZ351</f>
        <v>0.63281164247361921</v>
      </c>
      <c r="T351" s="61">
        <f>S351/S356</f>
        <v>0.63297726985331093</v>
      </c>
      <c r="U351" s="62"/>
      <c r="V351" s="62"/>
      <c r="W351" s="60"/>
      <c r="X351" s="63"/>
      <c r="Y351" s="61"/>
      <c r="Z351" s="86">
        <f>SQRT($W$39*VLOOKUP(Z345,$P$34:$W$43,8))*(1-$Q$25)*T339*VLOOKUP(Z345,P334:T343,5)</f>
        <v>1.2248483303353515E-3</v>
      </c>
      <c r="AA351" s="60">
        <f>SQRT($W$39*VLOOKUP(AA345,$P$34:$W$43,8))*(1-$R$25)*T339*VLOOKUP(AA345,P334:T343,5)</f>
        <v>1.2027010477919636E-2</v>
      </c>
      <c r="AB351" s="60">
        <f>SQRT($W$39*VLOOKUP(AB345,$P$34:$W$43,8))*(1-$S$25)*T339*VLOOKUP(AB345,P334:T343,5)</f>
        <v>5.4990052526013938E-2</v>
      </c>
      <c r="AC351" s="60">
        <f>SQRT($W$39*VLOOKUP(AC345,$P$34:$W$43,8))*(1-$T$25)*T339*VLOOKUP(AC345,P334:T343,5)</f>
        <v>0.15661201719897025</v>
      </c>
      <c r="AD351" s="60">
        <f>SQRT($W$39*VLOOKUP(AD345,$P$34:$W$43,8))*(1-$U$25)*T339*VLOOKUP(AD345,P334:T343,5)</f>
        <v>0.20142636940596098</v>
      </c>
      <c r="AE351" s="60">
        <f>SQRT($W$39*VLOOKUP(AE345,$P$34:$W$43,8))*(1-$V$25)*T339*VLOOKUP(AE345,P334:T343,5)</f>
        <v>1.1067338293879838</v>
      </c>
      <c r="AF351" s="60">
        <f>SQRT($W$39*VLOOKUP(AF345,$P$34:$W$43,8))*(1-$W$25)*T339*VLOOKUP(AF345,P334:T343,5)</f>
        <v>2.9015115569430363E-4</v>
      </c>
      <c r="AG351" s="60">
        <f>SQRT($W$39*VLOOKUP(AG345,$P$34:$W$43,8))*(1-$X$25)*T339*VLOOKUP(AG345,P334:T343,5)</f>
        <v>3.8087430718226132E-3</v>
      </c>
      <c r="AH351" s="60">
        <f>SQRT($W$39*VLOOKUP(AH345,$P$34:$W$43,8))*(1-$Y$25)*T339*VLOOKUP(AH345,P334:T343,5)</f>
        <v>1.3952321849498709E-2</v>
      </c>
      <c r="AI351" s="87">
        <f>SQRT($W$39*VLOOKUP(AI345,$P$34:$W$43,8))*(1-$Z$25)*T339*VLOOKUP(AI345,P334:T343,5)</f>
        <v>7.5638243350101752E-3</v>
      </c>
      <c r="AJ351" s="89">
        <f>$X$39*T339</f>
        <v>5.6986177275954868E-5</v>
      </c>
      <c r="AK351" s="59" t="s">
        <v>572</v>
      </c>
      <c r="AL351" s="60">
        <f>-1*AL346*AL347+AL347^2+AL347^3</f>
        <v>-2.0439106498322318E-3</v>
      </c>
      <c r="AM351" s="61"/>
      <c r="AN351" s="66" t="s">
        <v>586</v>
      </c>
      <c r="AO351" s="61">
        <f>SQRT(1-AO350)/SQRT(AO350)*AL353/ABS(AL353)</f>
        <v>0.42152280029036682</v>
      </c>
      <c r="AP351" s="61"/>
      <c r="AQ351" s="50"/>
      <c r="AR351" s="65"/>
      <c r="AS351" s="65"/>
      <c r="AT351" s="65" t="s">
        <v>579</v>
      </c>
      <c r="AU351" s="61">
        <f>IF(AL355&gt;=0,AU346,AU348)</f>
        <v>1.8185529566081382E-2</v>
      </c>
      <c r="AV351" s="81"/>
      <c r="AW351" s="59">
        <v>6</v>
      </c>
      <c r="AX351" s="61">
        <f t="shared" si="64"/>
        <v>1.5798462423996604E-2</v>
      </c>
      <c r="AY351" s="61">
        <f>SUMPRODUCT(T334:T343,$BC$34:$BC$43)</f>
        <v>0.177281585385138</v>
      </c>
      <c r="AZ351" s="68">
        <f>IF($AA$12,EXP((AX351/AL347)*(AU351-1)-LN(AU351-AL347)-AL346*(2*AY351/AL346-AX351/AL347)*LN((AU351+2.41421536*AL347)/(AU351-0.41421536*AL347))/(AL347*2.82842713)      ),1)</f>
        <v>0.1372077643951472</v>
      </c>
    </row>
    <row r="352" spans="16:52" x14ac:dyDescent="0.25">
      <c r="P352" s="78">
        <v>7</v>
      </c>
      <c r="Q352" s="60"/>
      <c r="R352" s="60"/>
      <c r="S352" s="60">
        <f>$Z$13*$BJ$40/AZ352</f>
        <v>9.3736451448461983E-4</v>
      </c>
      <c r="T352" s="61">
        <f>S352/S356</f>
        <v>9.3760985325200275E-4</v>
      </c>
      <c r="U352" s="62"/>
      <c r="V352" s="62"/>
      <c r="W352" s="60"/>
      <c r="X352" s="63"/>
      <c r="Y352" s="61"/>
      <c r="Z352" s="86">
        <f>SQRT($W$40*VLOOKUP(Z345,$P$34:$W$43,8))*(1-$Q$26)*T340*VLOOKUP(Z345,P334:T343,5)</f>
        <v>3.2167153512447769E-7</v>
      </c>
      <c r="AA352" s="60">
        <f>SQRT($W$40*VLOOKUP(AA345,$P$34:$W$43,8))*(1-$R$26)*T340*VLOOKUP(AA345,P334:T343,5)</f>
        <v>3.044680507476068E-6</v>
      </c>
      <c r="AB352" s="60">
        <f>SQRT($W$40*VLOOKUP(AB345,$P$34:$W$43,8))*(1-$S$26)*T340*VLOOKUP(AB345,P334:T343,5)</f>
        <v>1.368703859966977E-5</v>
      </c>
      <c r="AC352" s="60">
        <f>SQRT($W$40*VLOOKUP(AC345,$P$34:$W$43,8))*(1-$T$26)*T340*VLOOKUP(AC345,P334:T343,5)</f>
        <v>4.1204803656242371E-5</v>
      </c>
      <c r="AD352" s="60">
        <f>SQRT($W$40*VLOOKUP(AD345,$P$34:$W$43,8))*(1-$U$26)*T340*VLOOKUP(AD345,P334:T343,5)</f>
        <v>4.7830995471348237E-5</v>
      </c>
      <c r="AE352" s="60">
        <f>SQRT($W$40*VLOOKUP(AE345,$P$34:$W$43,8))*(1-$V$26)*T340*VLOOKUP(AE345,P334:T343,5)</f>
        <v>2.9015115569430363E-4</v>
      </c>
      <c r="AF352" s="60">
        <f>SQRT($W$40*VLOOKUP(AF345,$P$34:$W$43,8))*(1-$W$26)*T340*VLOOKUP(AF345,P334:T343,5)</f>
        <v>7.76131008667789E-8</v>
      </c>
      <c r="AG352" s="60">
        <f>SQRT($W$40*VLOOKUP(AG345,$P$34:$W$43,8))*(1-$X$26)*T340*VLOOKUP(AG345,P334:T343,5)</f>
        <v>1.1685652801525121E-6</v>
      </c>
      <c r="AH352" s="60">
        <f>SQRT($W$40*VLOOKUP(AH345,$P$34:$W$43,8))*(1-$Y$26)*T340*VLOOKUP(AH345,P334:T343,5)</f>
        <v>3.2464665719657096E-6</v>
      </c>
      <c r="AI352" s="87">
        <f>SQRT($W$40*VLOOKUP(AI345,$P$34:$W$43,8))*(1-$Z$26)*T340*VLOOKUP(AI345,P334:T343,5)</f>
        <v>1.8315702319247686E-6</v>
      </c>
      <c r="AJ352" s="89">
        <f>$X$40*T340</f>
        <v>2.2549362366773126E-8</v>
      </c>
      <c r="AK352" s="82"/>
      <c r="AL352" s="65"/>
      <c r="AM352" s="61"/>
      <c r="AN352" s="66" t="s">
        <v>587</v>
      </c>
      <c r="AO352" s="61">
        <f>IF(ATAN(AO351)&lt;0,ATAN(AO351)+PI(),ATAN(AO351))</f>
        <v>0.3989217453360524</v>
      </c>
      <c r="AP352" s="61"/>
      <c r="AQ352" s="50"/>
      <c r="AR352" s="65"/>
      <c r="AS352" s="65"/>
      <c r="AT352" s="65"/>
      <c r="AU352" s="65"/>
      <c r="AV352" s="81"/>
      <c r="AW352" s="59">
        <v>7</v>
      </c>
      <c r="AX352" s="61">
        <f t="shared" si="64"/>
        <v>4.2203212895286406E-3</v>
      </c>
      <c r="AY352" s="61">
        <f>SUMPRODUCT(T334:T343,$BD$34:$BD$43)</f>
        <v>3.0911659390568256E-2</v>
      </c>
      <c r="AZ352" s="68">
        <f>IF($AA$13,EXP((AX352/AL347)*(AU351-1)-LN(AU351-AL347)-AL346*(2*AY352/AL346-AX352/AL347)*LN((AU351+2.41421536*AL347)/(AU351-0.41421536*AL347))/(AL347*2.82842713)      ),1)</f>
        <v>109.58651563265383</v>
      </c>
    </row>
    <row r="353" spans="16:52" x14ac:dyDescent="0.25">
      <c r="P353" s="78">
        <v>8</v>
      </c>
      <c r="Q353" s="60"/>
      <c r="R353" s="60"/>
      <c r="S353" s="60">
        <f>$Z$14*$BJ$41/AZ353</f>
        <v>6.4641155320234005E-3</v>
      </c>
      <c r="T353" s="61">
        <f>S353/S356</f>
        <v>6.4658074012080577E-3</v>
      </c>
      <c r="U353" s="62"/>
      <c r="V353" s="62"/>
      <c r="W353" s="60"/>
      <c r="X353" s="63"/>
      <c r="Y353" s="61"/>
      <c r="Z353" s="86">
        <f>SQRT($W$41*VLOOKUP(Z345,$P$34:$W$43,8))*(1-$Q$27)*T341*VLOOKUP(Z345,P334:T343,5)</f>
        <v>4.4633849225410826E-6</v>
      </c>
      <c r="AA353" s="60">
        <f>SQRT($W$41*VLOOKUP(AA345,$P$34:$W$43,8))*(1-$R$27)*T341*VLOOKUP(AA345,P334:T343,5)</f>
        <v>4.1240225182550041E-5</v>
      </c>
      <c r="AB353" s="60">
        <f>SQRT($W$41*VLOOKUP(AB345,$P$34:$W$43,8))*(1-$S$27)*T341*VLOOKUP(AB345,P334:T343,5)</f>
        <v>1.9401479670911641E-4</v>
      </c>
      <c r="AC353" s="60">
        <f>SQRT($W$41*VLOOKUP(AC345,$P$34:$W$43,8))*(1-$T$27)*T341*VLOOKUP(AC345,P334:T343,5)</f>
        <v>5.7467963711685681E-4</v>
      </c>
      <c r="AD353" s="60">
        <f>SQRT($W$41*VLOOKUP(AD345,$P$34:$W$43,8))*(1-$U$27)*T341*VLOOKUP(AD345,P334:T343,5)</f>
        <v>6.9493136349265262E-4</v>
      </c>
      <c r="AE353" s="60">
        <f>SQRT($W$41*VLOOKUP(AE345,$P$34:$W$43,8))*(1-$V$27)*T341*VLOOKUP(AE345,P334:T343,5)</f>
        <v>3.8087430718226128E-3</v>
      </c>
      <c r="AF353" s="60">
        <f>SQRT($W$41*VLOOKUP(AF345,$P$34:$W$43,8))*(1-$W$27)*T341*VLOOKUP(AF345,P334:T343,5)</f>
        <v>1.1685652801525121E-6</v>
      </c>
      <c r="AG353" s="60">
        <f>SQRT($W$41*VLOOKUP(AG345,$P$34:$W$43,8))*(1-$X$27)*T341*VLOOKUP(AG345,P334:T343,5)</f>
        <v>1.7010967556718605E-5</v>
      </c>
      <c r="AH353" s="60">
        <f>SQRT($W$41*VLOOKUP(AH345,$P$34:$W$43,8))*(1-$Y$27)*T341*VLOOKUP(AH345,P334:T343,5)</f>
        <v>5.2692055402090044E-5</v>
      </c>
      <c r="AI353" s="87">
        <f>SQRT($W$41*VLOOKUP(AI345,$P$34:$W$43,8))*(1-$Z$27)*T341*VLOOKUP(AI345,P334:T343,5)</f>
        <v>2.8017167996406868E-5</v>
      </c>
      <c r="AJ353" s="89">
        <f>$X$41*T341</f>
        <v>1.7248373568599546E-7</v>
      </c>
      <c r="AK353" s="59" t="s">
        <v>582</v>
      </c>
      <c r="AL353" s="61">
        <f>AL349*AL350/6-AL351/2-AL349^3/27</f>
        <v>1.5151228854943556E-2</v>
      </c>
      <c r="AM353" s="61"/>
      <c r="AN353" s="66" t="s">
        <v>573</v>
      </c>
      <c r="AO353" s="61">
        <f>2*SQRT(AL354)*COS(AO352/3)-AL349/3</f>
        <v>0.83269961903731171</v>
      </c>
      <c r="AP353" s="69">
        <f>AO353^3+AL349*AO353^2+AL350*AO353+AL351</f>
        <v>1.0495077029659683E-16</v>
      </c>
      <c r="AQ353" s="50"/>
      <c r="AR353" s="65"/>
      <c r="AS353" s="65"/>
      <c r="AT353" s="65"/>
      <c r="AU353" s="65"/>
      <c r="AV353" s="81"/>
      <c r="AW353" s="59">
        <v>8</v>
      </c>
      <c r="AX353" s="61">
        <f t="shared" si="64"/>
        <v>4.6812172555771754E-3</v>
      </c>
      <c r="AY353" s="61">
        <f>SUMPRODUCT(T334:T343,$BE$34:$BE$43)</f>
        <v>6.0317301846691242E-2</v>
      </c>
      <c r="AZ353" s="68">
        <f>IF($AA$14,EXP((AX353/AL347)*(AU351-1)-LN(AU351-AL347)-AL346*(2*AY353/AL346-AX353/AL347)*LN((AU351+2.41421536*AL347)/(AU351-0.41421536*AL347))/(AL347*2.82842713)      ),1)</f>
        <v>15.27595837812272</v>
      </c>
    </row>
    <row r="354" spans="16:52" x14ac:dyDescent="0.25">
      <c r="P354" s="78">
        <v>9</v>
      </c>
      <c r="Q354" s="60"/>
      <c r="R354" s="60"/>
      <c r="S354" s="60">
        <f>$Z$15*$BJ$42/AZ354</f>
        <v>1.9022990633599135E-2</v>
      </c>
      <c r="T354" s="61">
        <f>S354/S356</f>
        <v>1.9027969568689879E-2</v>
      </c>
      <c r="U354" s="62"/>
      <c r="V354" s="62" t="s">
        <v>592</v>
      </c>
      <c r="W354" s="60"/>
      <c r="X354" s="63"/>
      <c r="Y354" s="61"/>
      <c r="Z354" s="86">
        <f>SQRT($W$42*VLOOKUP(Z345,$P$34:$W$43,8))*(1-$Q$28)*T342*VLOOKUP(Z345,P334:T343,5)</f>
        <v>1.5450656391876744E-5</v>
      </c>
      <c r="AA354" s="60">
        <f>SQRT($W$42*VLOOKUP(AA345,$P$34:$W$43,8))*(1-$R$28)*T342*VLOOKUP(AA345,P334:T343,5)</f>
        <v>1.4950282799248215E-4</v>
      </c>
      <c r="AB354" s="60">
        <f>SQRT($W$42*VLOOKUP(AB345,$P$34:$W$43,8))*(1-$S$28)*T342*VLOOKUP(AB345,P334:T343,5)</f>
        <v>6.9341173774326503E-4</v>
      </c>
      <c r="AC354" s="60">
        <f>SQRT($W$42*VLOOKUP(AC345,$P$34:$W$43,8))*(1-$T$28)*T342*VLOOKUP(AC345,P334:T343,5)</f>
        <v>2.2755050653425419E-3</v>
      </c>
      <c r="AD354" s="60">
        <f>SQRT($W$42*VLOOKUP(AD345,$P$34:$W$43,8))*(1-$U$28)*T342*VLOOKUP(AD345,P334:T343,5)</f>
        <v>2.5816098649261553E-3</v>
      </c>
      <c r="AE354" s="60">
        <f>SQRT($W$42*VLOOKUP(AE345,$P$34:$W$43,8))*(1-$V$28)*T342*VLOOKUP(AE345,P334:T343,5)</f>
        <v>1.3952321849498709E-2</v>
      </c>
      <c r="AF354" s="60">
        <f>SQRT($W$42*VLOOKUP(AF345,$P$34:$W$43,8))*(1-$W$28)*T342*VLOOKUP(AF345,P334:T343,5)</f>
        <v>3.2464665719657096E-6</v>
      </c>
      <c r="AG354" s="60">
        <f>SQRT($W$42*VLOOKUP(AG345,$P$34:$W$43,8))*(1-$X$28)*T342*VLOOKUP(AG345,P334:T343,5)</f>
        <v>5.2692055402090037E-5</v>
      </c>
      <c r="AH354" s="60">
        <f>SQRT($W$42*VLOOKUP(AH345,$P$34:$W$43,8))*(1-$Y$28)*T342*VLOOKUP(AH345,P334:T343,5)</f>
        <v>2.0034135413526488E-4</v>
      </c>
      <c r="AI354" s="87">
        <f>SQRT($W$42*VLOOKUP(AI345,$P$34:$W$43,8))*(1-$Z$28)*T342*VLOOKUP(AI345,P334:T343,5)</f>
        <v>1.0176657161589476E-4</v>
      </c>
      <c r="AJ354" s="89">
        <f>$X$42*T342</f>
        <v>5.1399992230266012E-7</v>
      </c>
      <c r="AK354" s="59" t="s">
        <v>558</v>
      </c>
      <c r="AL354" s="61">
        <f>AL349^2/9-AL350/3</f>
        <v>6.4660816772384944E-2</v>
      </c>
      <c r="AM354" s="61"/>
      <c r="AN354" s="66" t="s">
        <v>574</v>
      </c>
      <c r="AO354" s="61">
        <f>2*SQRT(AL354)*COS((AO352+2*PI())/3)-AL349/3</f>
        <v>1.8185529566081382E-2</v>
      </c>
      <c r="AP354" s="69">
        <f>AO354^3+AO354^2*AL349+AO354*AL350+AL351</f>
        <v>8.6736173798840355E-18</v>
      </c>
      <c r="AQ354" s="50"/>
      <c r="AR354" s="65"/>
      <c r="AS354" s="50"/>
      <c r="AT354" s="65"/>
      <c r="AU354" s="65"/>
      <c r="AV354" s="81"/>
      <c r="AW354" s="59">
        <v>9</v>
      </c>
      <c r="AX354" s="61">
        <f t="shared" si="64"/>
        <v>4.7402802327537697E-3</v>
      </c>
      <c r="AY354" s="61">
        <f>SUMPRODUCT(T334:T343,$BF$34:$BF$43)</f>
        <v>7.5771767757632447E-2</v>
      </c>
      <c r="AZ354" s="68">
        <f>IF($AA$15,EXP((AX354/AL347)*(AU351-1)-LN(AU351-AL347)-AL346*(2*AY354/AL346-AX354/AL347)*LN((AU351+2.41421536*AL347)/(AU351-0.41421536*AL347))/(AL347*2.82842713)      ),1)</f>
        <v>5.0989814743453294</v>
      </c>
    </row>
    <row r="355" spans="16:52" x14ac:dyDescent="0.25">
      <c r="P355" s="78">
        <v>10</v>
      </c>
      <c r="Q355" s="60"/>
      <c r="R355" s="60"/>
      <c r="S355" s="60">
        <f>$Z$16*$BJ$43/AZ355</f>
        <v>1.0256907277713875E-2</v>
      </c>
      <c r="T355" s="61">
        <f>S355/S356</f>
        <v>1.0259591843802937E-2</v>
      </c>
      <c r="U355" s="62"/>
      <c r="V355" s="96">
        <f>ABS(S344-S356)</f>
        <v>4.4408920985006262E-16</v>
      </c>
      <c r="W355" s="60"/>
      <c r="X355" s="63"/>
      <c r="Y355" s="61"/>
      <c r="Z355" s="86">
        <f>SQRT($W$43*VLOOKUP(Z345,$P$34:$W$43,8))*(1-$Q$29)*T343*VLOOKUP(Z345,P334:T343,5)</f>
        <v>8.3839142879102929E-6</v>
      </c>
      <c r="AA355" s="60">
        <f>SQRT($W$43*VLOOKUP(AA345,$P$34:$W$43,8))*(1-$R$29)*T343*VLOOKUP(AA345,P334:T343,5)</f>
        <v>8.2105867050579718E-5</v>
      </c>
      <c r="AB355" s="60">
        <f>SQRT($W$43*VLOOKUP(AB345,$P$34:$W$43,8))*(1-$S$29)*T343*VLOOKUP(AB345,P334:T343,5)</f>
        <v>3.8613188046207706E-4</v>
      </c>
      <c r="AC355" s="60">
        <f>SQRT($W$43*VLOOKUP(AC345,$P$34:$W$43,8))*(1-$T$29)*T343*VLOOKUP(AC345,P334:T343,5)</f>
        <v>1.0493068887656842E-3</v>
      </c>
      <c r="AD355" s="60">
        <f>SQRT($W$43*VLOOKUP(AD345,$P$34:$W$43,8))*(1-$U$29)*T343*VLOOKUP(AD345,P334:T343,5)</f>
        <v>1.3766215816029327E-3</v>
      </c>
      <c r="AE355" s="60">
        <f>SQRT($W$43*VLOOKUP(AE345,$P$34:$W$43,8))*(1-$V$29)*T343*VLOOKUP(AE345,P334:T343,5)</f>
        <v>7.5638243350101752E-3</v>
      </c>
      <c r="AF355" s="60">
        <f>SQRT($W$43*VLOOKUP(AF345,$P$34:$W$43,8))*(1-$W$29)*T343*VLOOKUP(AF345,P334:T343,5)</f>
        <v>1.8315702319247684E-6</v>
      </c>
      <c r="AG355" s="60">
        <f>SQRT($W$43*VLOOKUP(AG345,$P$34:$W$43,8))*(1-$X$29)*T343*VLOOKUP(AG345,P334:T343,5)</f>
        <v>2.8017167996406868E-5</v>
      </c>
      <c r="AH355" s="60">
        <f>SQRT($W$43*VLOOKUP(AH345,$P$34:$W$43,8))*(1-$Y$29)*T343*VLOOKUP(AH345,P334:T343,5)</f>
        <v>1.0176657161589474E-4</v>
      </c>
      <c r="AI355" s="87">
        <f>SQRT($W$43*VLOOKUP(AI345,$P$34:$W$43,8))*(1-$Z$29)*T343*VLOOKUP(AI345,P334:T343,5)</f>
        <v>5.1693945781461877E-5</v>
      </c>
      <c r="AJ355" s="89">
        <f>$X$43*T343</f>
        <v>3.7216535537874386E-7</v>
      </c>
      <c r="AK355" s="59" t="s">
        <v>72</v>
      </c>
      <c r="AL355" s="63">
        <f>AL353^2-AL354^3</f>
        <v>-4.0788511579751234E-5</v>
      </c>
      <c r="AM355" s="61"/>
      <c r="AN355" s="66" t="s">
        <v>575</v>
      </c>
      <c r="AO355" s="61">
        <f>2*SQRT(AL354)*COS((AO352+4*PI())/3)-AL349/3</f>
        <v>0.13497321362641987</v>
      </c>
      <c r="AP355" s="69">
        <f>AO355^3+AO355^2*AL349+AL350*AO355+AL351</f>
        <v>0</v>
      </c>
      <c r="AQ355" s="50"/>
      <c r="AR355" s="65"/>
      <c r="AS355" s="50"/>
      <c r="AT355" s="65"/>
      <c r="AU355" s="65"/>
      <c r="AV355" s="81"/>
      <c r="AW355" s="59">
        <v>10</v>
      </c>
      <c r="AX355" s="61">
        <f t="shared" si="64"/>
        <v>6.3655989068255427E-3</v>
      </c>
      <c r="AY355" s="61">
        <f>SUMPRODUCT(T334:T343,$BG$34:$BG$43)</f>
        <v>7.4733542486602481E-2</v>
      </c>
      <c r="AZ355" s="68">
        <f>IF($AA$16,EXP((AX355/AL347)*(AU351-1)-LN(AU351-AL347)-AL346*(2*AY355/AL346-AX355/AL347)*LN((AU351+2.41421536*AL347)/(AU351-0.41421536*AL347))/(AL347*2.82842713)      ),1)</f>
        <v>9.499015223368259</v>
      </c>
    </row>
    <row r="356" spans="16:52" x14ac:dyDescent="0.25">
      <c r="P356" s="79"/>
      <c r="Q356" s="71"/>
      <c r="R356" s="71"/>
      <c r="S356" s="94">
        <f>SUM(S346:S355)</f>
        <v>0.99973833597574513</v>
      </c>
      <c r="T356" s="72">
        <f>SUM(T346:T355)</f>
        <v>1</v>
      </c>
      <c r="U356" s="73"/>
      <c r="V356" s="73"/>
      <c r="W356" s="73"/>
      <c r="X356" s="73"/>
      <c r="Y356" s="73"/>
      <c r="Z356" s="70"/>
      <c r="AA356" s="73"/>
      <c r="AB356" s="73"/>
      <c r="AC356" s="73"/>
      <c r="AD356" s="73"/>
      <c r="AE356" s="73"/>
      <c r="AF356" s="73"/>
      <c r="AG356" s="73"/>
      <c r="AH356" s="73"/>
      <c r="AI356" s="88">
        <f>SUM(Z346:AI355)</f>
        <v>2.206689395768104</v>
      </c>
      <c r="AJ356" s="91">
        <f>SUM(AJ346:AJ355)</f>
        <v>8.058724281972439E-5</v>
      </c>
      <c r="AK356" s="70"/>
      <c r="AL356" s="73"/>
      <c r="AM356" s="74"/>
      <c r="AN356" s="75"/>
      <c r="AO356" s="74"/>
      <c r="AP356" s="74"/>
      <c r="AQ356" s="76"/>
      <c r="AR356" s="73"/>
      <c r="AS356" s="76"/>
      <c r="AT356" s="73"/>
      <c r="AU356" s="73"/>
      <c r="AV356" s="80"/>
      <c r="AW356" s="70"/>
      <c r="AX356" s="73"/>
      <c r="AY356" s="73"/>
      <c r="AZ356" s="80"/>
    </row>
    <row r="357" spans="16:52" x14ac:dyDescent="0.25">
      <c r="P357" s="92">
        <f>P345+1</f>
        <v>27</v>
      </c>
      <c r="Q357" s="55"/>
      <c r="R357" s="55"/>
      <c r="S357" s="55"/>
      <c r="T357" s="55" t="s">
        <v>545</v>
      </c>
      <c r="U357" s="56"/>
      <c r="V357" s="56"/>
      <c r="W357" s="57"/>
      <c r="X357" s="57"/>
      <c r="Y357" s="57"/>
      <c r="Z357" s="54">
        <v>1</v>
      </c>
      <c r="AA357" s="55">
        <v>2</v>
      </c>
      <c r="AB357" s="55">
        <v>3</v>
      </c>
      <c r="AC357" s="55">
        <v>4</v>
      </c>
      <c r="AD357" s="55">
        <v>5</v>
      </c>
      <c r="AE357" s="55">
        <v>6</v>
      </c>
      <c r="AF357" s="55">
        <v>7</v>
      </c>
      <c r="AG357" s="55">
        <v>8</v>
      </c>
      <c r="AH357" s="55">
        <v>9</v>
      </c>
      <c r="AI357" s="58">
        <v>10</v>
      </c>
      <c r="AJ357" s="90"/>
      <c r="AK357" s="54"/>
      <c r="AL357" s="55"/>
      <c r="AM357" s="55"/>
      <c r="AN357" s="55"/>
      <c r="AO357" s="55"/>
      <c r="AP357" s="55"/>
      <c r="AQ357" s="55"/>
      <c r="AR357" s="55"/>
      <c r="AS357" s="55"/>
      <c r="AT357" s="55"/>
      <c r="AU357" s="55"/>
      <c r="AV357" s="58"/>
      <c r="AW357" s="54"/>
      <c r="AX357" s="55" t="s">
        <v>565</v>
      </c>
      <c r="AY357" s="55" t="s">
        <v>577</v>
      </c>
      <c r="AZ357" s="58" t="s">
        <v>578</v>
      </c>
    </row>
    <row r="358" spans="16:52" x14ac:dyDescent="0.25">
      <c r="P358" s="78">
        <v>1</v>
      </c>
      <c r="Q358" s="60"/>
      <c r="R358" s="60"/>
      <c r="S358" s="60">
        <f>$Z$7*$BJ$34/AZ358</f>
        <v>2.628891228429893E-3</v>
      </c>
      <c r="T358" s="61">
        <f>S358/S368</f>
        <v>2.6295792947302458E-3</v>
      </c>
      <c r="U358" s="62"/>
      <c r="V358" s="62"/>
      <c r="W358" s="60"/>
      <c r="X358" s="63"/>
      <c r="Y358" s="61"/>
      <c r="Z358" s="86">
        <f>SQRT($W$34*VLOOKUP(Z357,$P$34:$W$43,8))*(1-$Q$20)*T346*VLOOKUP(Z357,P346:T355,5)</f>
        <v>1.4201437813716472E-6</v>
      </c>
      <c r="AA358" s="60">
        <f>SQRT($W$34*VLOOKUP(AA357,$P$34:$W$43,8))*(1-$R$20)*T346*VLOOKUP(AA357,P346:T355,5)</f>
        <v>1.3766728022995211E-5</v>
      </c>
      <c r="AB358" s="60">
        <f>SQRT($W$34*VLOOKUP(AB357,$P$34:$W$43,8))*(1-$S$20)*T346*VLOOKUP(AB357,P346:T355,5)</f>
        <v>6.3104291009574156E-5</v>
      </c>
      <c r="AC358" s="60">
        <f>SQRT($W$34*VLOOKUP(AC357,$P$34:$W$43,8))*(1-$T$20)*T346*VLOOKUP(AC357,P346:T355,5)</f>
        <v>1.8903568290603564E-4</v>
      </c>
      <c r="AD358" s="60">
        <f>SQRT($W$34*VLOOKUP(AD357,$P$34:$W$43,8))*(1-$U$20)*T346*VLOOKUP(AD357,P346:T355,5)</f>
        <v>2.2233005007915048E-4</v>
      </c>
      <c r="AE358" s="60">
        <f>SQRT($W$34*VLOOKUP(AE357,$P$34:$W$43,8))*(1-$V$20)*T346*VLOOKUP(AE357,P346:T355,5)</f>
        <v>1.2248483303353526E-3</v>
      </c>
      <c r="AF358" s="60">
        <f>SQRT($W$34*VLOOKUP(AF357,$P$34:$W$43,8))*(1-$W$20)*T346*VLOOKUP(AF357,P346:T355,5)</f>
        <v>3.216715351244779E-7</v>
      </c>
      <c r="AG358" s="60">
        <f>SQRT($W$34*VLOOKUP(AG357,$P$34:$W$43,8))*(1-$X$20)*T346*VLOOKUP(AG357,P346:T355,5)</f>
        <v>4.4633849225410826E-6</v>
      </c>
      <c r="AH358" s="60">
        <f>SQRT($W$34*VLOOKUP(AH357,$P$34:$W$43,8))*(1-$Y$20)*T346*VLOOKUP(AH357,P346:T355,5)</f>
        <v>1.5450656391876771E-5</v>
      </c>
      <c r="AI358" s="87">
        <f>SQRT($W$34*VLOOKUP(AI357,$P$34:$W$43,8))*(1-$Z$20)*T346*VLOOKUP(AI357,P346:T355,5)</f>
        <v>8.3839142879102997E-6</v>
      </c>
      <c r="AJ358" s="89">
        <f>$X$34*T346</f>
        <v>7.0477561646529939E-8</v>
      </c>
      <c r="AK358" s="59" t="s">
        <v>69</v>
      </c>
      <c r="AL358" s="60">
        <f>$Q$44*AI368*100000/($T$3*$AE$9)^2</f>
        <v>0.15887301977250534</v>
      </c>
      <c r="AM358" s="65" t="s">
        <v>583</v>
      </c>
      <c r="AN358" s="66" t="s">
        <v>573</v>
      </c>
      <c r="AO358" s="61" t="e">
        <f>(AL365+SQRT(AL367))^(1/3)+(AL365-SQRT(AL367))^(1/3)-AL361/3</f>
        <v>#NUM!</v>
      </c>
      <c r="AP358" s="63" t="e">
        <f>AO358^3+AL361*AO358^2+AL362*AO358+AL363</f>
        <v>#NUM!</v>
      </c>
      <c r="AQ358" s="65" t="s">
        <v>573</v>
      </c>
      <c r="AR358" s="61">
        <f>IF(AL367&gt;=0,AO358,AO365)</f>
        <v>0.83269961903731149</v>
      </c>
      <c r="AS358" s="61">
        <f>IF(AR358&lt;AR359,AR359,AR358)</f>
        <v>0.83269961903731149</v>
      </c>
      <c r="AT358" s="61">
        <f>AS358</f>
        <v>0.83269961903731149</v>
      </c>
      <c r="AU358" s="67">
        <f>IF(AT358&lt;AT359,AT359,AT358)</f>
        <v>0.83269961903731149</v>
      </c>
      <c r="AV358" s="81"/>
      <c r="AW358" s="59">
        <v>1</v>
      </c>
      <c r="AX358" s="61">
        <f>AX346</f>
        <v>4.7032494163116601E-3</v>
      </c>
      <c r="AY358" s="61">
        <f>SUMPRODUCT(T346:T355,$AX$34:$AX$43)</f>
        <v>4.7725574619461864E-2</v>
      </c>
      <c r="AZ358" s="68">
        <f>IF($AA$7,EXP((AX358/AL359)*(AU363-1)-LN(AU363-AL359)-AL358*(2*AY358/AL358-AX358/AL359)*LN((AU363+2.41421536*AL359)/(AU363-0.41421536*AL359))/(AL359*2.82842713)      ),1)</f>
        <v>38.240115288525075</v>
      </c>
    </row>
    <row r="359" spans="16:52" x14ac:dyDescent="0.25">
      <c r="P359" s="78">
        <v>2</v>
      </c>
      <c r="Q359" s="60"/>
      <c r="R359" s="60"/>
      <c r="S359" s="60">
        <f>$Z$8*$BJ$35/AZ359</f>
        <v>1.4670668853759374E-2</v>
      </c>
      <c r="T359" s="61">
        <f>S359/S368</f>
        <v>1.4674508644745302E-2</v>
      </c>
      <c r="U359" s="62"/>
      <c r="V359" s="62"/>
      <c r="W359" s="60"/>
      <c r="X359" s="63"/>
      <c r="Y359" s="61"/>
      <c r="Z359" s="86">
        <f>SQRT($W$35*VLOOKUP(Z357,$P$34:$W$43,8))*(1-$Q$21)*T347*VLOOKUP(Z357,P346:T355,5)</f>
        <v>1.3766728022995211E-5</v>
      </c>
      <c r="AA359" s="60">
        <f>SQRT($W$35*VLOOKUP(AA357,$P$34:$W$43,8))*(1-$R$21)*T347*VLOOKUP(AA357,P346:T355,5)</f>
        <v>1.3276198833612676E-4</v>
      </c>
      <c r="AB359" s="60">
        <f>SQRT($W$35*VLOOKUP(AB357,$P$34:$W$43,8))*(1-$S$21)*T347*VLOOKUP(AB357,P346:T355,5)</f>
        <v>6.1812271817001719E-4</v>
      </c>
      <c r="AC359" s="60">
        <f>SQRT($W$35*VLOOKUP(AC357,$P$34:$W$43,8))*(1-$T$21)*T347*VLOOKUP(AC357,P346:T355,5)</f>
        <v>1.6745488012044334E-3</v>
      </c>
      <c r="AD359" s="60">
        <f>SQRT($W$35*VLOOKUP(AD357,$P$34:$W$43,8))*(1-$U$21)*T347*VLOOKUP(AD357,P346:T355,5)</f>
        <v>2.2209136583201663E-3</v>
      </c>
      <c r="AE359" s="60">
        <f>SQRT($W$35*VLOOKUP(AE357,$P$34:$W$43,8))*(1-$V$21)*T347*VLOOKUP(AE357,P346:T355,5)</f>
        <v>1.2027010477919636E-2</v>
      </c>
      <c r="AF359" s="60">
        <f>SQRT($W$35*VLOOKUP(AF357,$P$34:$W$43,8))*(1-$W$21)*T347*VLOOKUP(AF357,P346:T355,5)</f>
        <v>3.0446805074760676E-6</v>
      </c>
      <c r="AG359" s="60">
        <f>SQRT($W$35*VLOOKUP(AG357,$P$34:$W$43,8))*(1-$X$21)*T347*VLOOKUP(AG357,P346:T355,5)</f>
        <v>4.1240225182550007E-5</v>
      </c>
      <c r="AH359" s="60">
        <f>SQRT($W$35*VLOOKUP(AH357,$P$34:$W$43,8))*(1-$Y$21)*T347*VLOOKUP(AH357,P346:T355,5)</f>
        <v>1.4950282799248228E-4</v>
      </c>
      <c r="AI359" s="87">
        <f>SQRT($W$35*VLOOKUP(AI357,$P$34:$W$43,8))*(1-$Z$21)*T347*VLOOKUP(AI357,P346:T355,5)</f>
        <v>8.2105867050579718E-5</v>
      </c>
      <c r="AJ359" s="89">
        <f>$X$35*T347</f>
        <v>5.9358527392400629E-7</v>
      </c>
      <c r="AK359" s="59" t="s">
        <v>65</v>
      </c>
      <c r="AL359" s="60">
        <f>AJ368*$Q$44*100000/($T$3*$AE$9)</f>
        <v>1.4141637770187154E-2</v>
      </c>
      <c r="AM359" s="61"/>
      <c r="AN359" s="66" t="s">
        <v>574</v>
      </c>
      <c r="AO359" s="66" t="e">
        <f>1/0</f>
        <v>#DIV/0!</v>
      </c>
      <c r="AP359" s="61"/>
      <c r="AQ359" s="65" t="s">
        <v>574</v>
      </c>
      <c r="AR359" s="66">
        <f>IF(AL367&gt;=0,0,AO366)</f>
        <v>1.8185529566081438E-2</v>
      </c>
      <c r="AS359" s="61">
        <f>IF(AR358&lt;AR359,AR358,AR359)</f>
        <v>1.8185529566081438E-2</v>
      </c>
      <c r="AT359" s="61">
        <f>IF(AS359&lt;AS360,AS360,AS359)</f>
        <v>0.1349732136264199</v>
      </c>
      <c r="AU359" s="67">
        <f>IF(AT358&lt;AT359,AT358,AT359)</f>
        <v>0.1349732136264199</v>
      </c>
      <c r="AV359" s="81"/>
      <c r="AW359" s="59">
        <v>2</v>
      </c>
      <c r="AX359" s="61">
        <f t="shared" ref="AX359:AX367" si="65">AX347</f>
        <v>7.0982772982749135E-3</v>
      </c>
      <c r="AY359" s="61">
        <f>SUMPRODUCT(T346:T355,$AY$34:$AY$43)</f>
        <v>8.3223982900197571E-2</v>
      </c>
      <c r="AZ359" s="68">
        <f>IF($AA$8,EXP((AX359/AL359)*(AU363-1)-LN(AU363-AL359)-AL358*(2*AY359/AL358-AX359/AL359)*LN((AU363+2.41421536*AL359)/(AU363-0.41421536*AL359))/(AL359*2.82842713)      ),1)</f>
        <v>6.5803436176417112</v>
      </c>
    </row>
    <row r="360" spans="16:52" x14ac:dyDescent="0.25">
      <c r="P360" s="78">
        <v>3</v>
      </c>
      <c r="Q360" s="60"/>
      <c r="R360" s="60"/>
      <c r="S360" s="60">
        <f>$Z$9*$BJ$36/AZ360</f>
        <v>4.9911005277786739E-2</v>
      </c>
      <c r="T360" s="61">
        <f>S360/S368</f>
        <v>4.9924068610486469E-2</v>
      </c>
      <c r="U360" s="62"/>
      <c r="V360" s="62"/>
      <c r="W360" s="60"/>
      <c r="X360" s="63"/>
      <c r="Y360" s="61"/>
      <c r="Z360" s="86">
        <f>SQRT($W$36*VLOOKUP(Z357,$P$34:$W$43,8))*(1-$Q$22)*T348*VLOOKUP(Z357,P346:T355,5)</f>
        <v>6.3104291009574156E-5</v>
      </c>
      <c r="AA360" s="60">
        <f>SQRT($W$36*VLOOKUP(AA357,$P$34:$W$43,8))*(1-$R$22)*T348*VLOOKUP(AA357,P346:T355,5)</f>
        <v>6.181227181700173E-4</v>
      </c>
      <c r="AB360" s="60">
        <f>SQRT($W$36*VLOOKUP(AB357,$P$34:$W$43,8))*(1-$S$22)*T348*VLOOKUP(AB357,P346:T355,5)</f>
        <v>2.8842416042198964E-3</v>
      </c>
      <c r="AC360" s="60">
        <f>SQRT($W$36*VLOOKUP(AC357,$P$34:$W$43,8))*(1-$T$22)*T348*VLOOKUP(AC357,P346:T355,5)</f>
        <v>8.6054340567006463E-3</v>
      </c>
      <c r="AD360" s="60">
        <f>SQRT($W$36*VLOOKUP(AD357,$P$34:$W$43,8))*(1-$U$22)*T348*VLOOKUP(AD357,P346:T355,5)</f>
        <v>1.0362985843596493E-2</v>
      </c>
      <c r="AE360" s="60">
        <f>SQRT($W$36*VLOOKUP(AE357,$P$34:$W$43,8))*(1-$V$22)*T348*VLOOKUP(AE357,P346:T355,5)</f>
        <v>5.4990052526014001E-2</v>
      </c>
      <c r="AF360" s="60">
        <f>SQRT($W$36*VLOOKUP(AF357,$P$34:$W$43,8))*(1-$W$22)*T348*VLOOKUP(AF357,P346:T355,5)</f>
        <v>1.3687038599669784E-5</v>
      </c>
      <c r="AG360" s="60">
        <f>SQRT($W$36*VLOOKUP(AG357,$P$34:$W$43,8))*(1-$X$22)*T348*VLOOKUP(AG357,P346:T355,5)</f>
        <v>1.9401479670911646E-4</v>
      </c>
      <c r="AH360" s="60">
        <f>SQRT($W$36*VLOOKUP(AH357,$P$34:$W$43,8))*(1-$Y$22)*T348*VLOOKUP(AH357,P346:T355,5)</f>
        <v>6.9341173774326644E-4</v>
      </c>
      <c r="AI360" s="87">
        <f>SQRT($W$36*VLOOKUP(AI357,$P$34:$W$43,8))*(1-$Z$22)*T348*VLOOKUP(AI357,P346:T355,5)</f>
        <v>3.8613188046207749E-4</v>
      </c>
      <c r="AJ360" s="89">
        <f>$X$36*T348</f>
        <v>2.8129396222580708E-6</v>
      </c>
      <c r="AK360" s="82"/>
      <c r="AL360" s="65"/>
      <c r="AM360" s="61"/>
      <c r="AN360" s="66" t="s">
        <v>575</v>
      </c>
      <c r="AO360" s="66" t="e">
        <f>1/0</f>
        <v>#DIV/0!</v>
      </c>
      <c r="AP360" s="61"/>
      <c r="AQ360" s="65" t="s">
        <v>575</v>
      </c>
      <c r="AR360" s="66">
        <f>IF(AL367&gt;=0,0,AO367)</f>
        <v>0.1349732136264199</v>
      </c>
      <c r="AS360" s="61">
        <f>AR360</f>
        <v>0.1349732136264199</v>
      </c>
      <c r="AT360" s="61">
        <f>IF(AS359&lt;AS360,AS359,AS360)</f>
        <v>1.8185529566081438E-2</v>
      </c>
      <c r="AU360" s="67">
        <f>AT360</f>
        <v>1.8185529566081438E-2</v>
      </c>
      <c r="AV360" s="81"/>
      <c r="AW360" s="59">
        <v>3</v>
      </c>
      <c r="AX360" s="61">
        <f t="shared" si="65"/>
        <v>9.8874397632026413E-3</v>
      </c>
      <c r="AY360" s="61">
        <f>SUMPRODUCT(T346:T355,$AZ$34:$AZ$43)</f>
        <v>0.11365455264392665</v>
      </c>
      <c r="AZ360" s="68">
        <f>IF($AA$9,EXP((AX360/AL359)*(AU363-1)-LN(AU363-AL359)-AL358*(2*AY360/AL358-AX360/AL359)*LN((AU363+2.41421536*AL359)/(AU363-0.41421536*AL359))/(AL359*2.82842713)      ),1)</f>
        <v>1.8650458955061986</v>
      </c>
    </row>
    <row r="361" spans="16:52" x14ac:dyDescent="0.25">
      <c r="P361" s="78">
        <v>4</v>
      </c>
      <c r="Q361" s="60"/>
      <c r="R361" s="60"/>
      <c r="S361" s="60">
        <f>$Z$10*$BJ$37/AZ361</f>
        <v>0.11781627601473262</v>
      </c>
      <c r="T361" s="61">
        <f>S361/S368</f>
        <v>0.11784711236440054</v>
      </c>
      <c r="U361" s="62"/>
      <c r="V361" s="62"/>
      <c r="W361" s="60"/>
      <c r="X361" s="63"/>
      <c r="Y361" s="61"/>
      <c r="Z361" s="86">
        <f>SQRT($W$37*VLOOKUP(Z357,$P$34:$W$43,8))*(1-$Q$23)*T349*VLOOKUP(Z357,P346:T355,5)</f>
        <v>1.8903568290603567E-4</v>
      </c>
      <c r="AA361" s="60">
        <f>SQRT($W$37*VLOOKUP(AA357,$P$34:$W$43,8))*(1-$R$23)*T349*VLOOKUP(AA357,P346:T355,5)</f>
        <v>1.6745488012044334E-3</v>
      </c>
      <c r="AB361" s="60">
        <f>SQRT($W$37*VLOOKUP(AB357,$P$34:$W$43,8))*(1-$S$23)*T349*VLOOKUP(AB357,P346:T355,5)</f>
        <v>8.6054340567006463E-3</v>
      </c>
      <c r="AC361" s="60">
        <f>SQRT($W$37*VLOOKUP(AC357,$P$34:$W$43,8))*(1-$T$23)*T349*VLOOKUP(AC357,P346:T355,5)</f>
        <v>2.5845504163376824E-2</v>
      </c>
      <c r="AD361" s="60">
        <f>SQRT($W$37*VLOOKUP(AD357,$P$34:$W$43,8))*(1-$U$23)*T349*VLOOKUP(AD357,P346:T355,5)</f>
        <v>3.0793632289963766E-2</v>
      </c>
      <c r="AE361" s="60">
        <f>SQRT($W$37*VLOOKUP(AE357,$P$34:$W$43,8))*(1-$V$23)*T349*VLOOKUP(AE357,P346:T355,5)</f>
        <v>0.15661201719896994</v>
      </c>
      <c r="AF361" s="60">
        <f>SQRT($W$37*VLOOKUP(AF357,$P$34:$W$43,8))*(1-$W$23)*T349*VLOOKUP(AF357,P346:T355,5)</f>
        <v>4.1204803656242283E-5</v>
      </c>
      <c r="AG361" s="60">
        <f>SQRT($W$37*VLOOKUP(AG357,$P$34:$W$43,8))*(1-$X$23)*T349*VLOOKUP(AG357,P346:T355,5)</f>
        <v>5.7467963711685529E-4</v>
      </c>
      <c r="AH361" s="60">
        <f>SQRT($W$37*VLOOKUP(AH357,$P$34:$W$43,8))*(1-$Y$23)*T349*VLOOKUP(AH357,P346:T355,5)</f>
        <v>2.2755050653425393E-3</v>
      </c>
      <c r="AI361" s="87">
        <f>SQRT($W$37*VLOOKUP(AI357,$P$34:$W$43,8))*(1-$Z$23)*T349*VLOOKUP(AI357,P346:T355,5)</f>
        <v>1.049306888765682E-3</v>
      </c>
      <c r="AJ361" s="89">
        <f>$X$37*T349</f>
        <v>8.530578596786869E-6</v>
      </c>
      <c r="AK361" s="59" t="s">
        <v>570</v>
      </c>
      <c r="AL361" s="60">
        <f>AL359-1</f>
        <v>-0.98585836222981282</v>
      </c>
      <c r="AM361" s="61"/>
      <c r="AN361" s="66"/>
      <c r="AO361" s="61"/>
      <c r="AP361" s="61"/>
      <c r="AQ361" s="50"/>
      <c r="AR361" s="65"/>
      <c r="AS361" s="65"/>
      <c r="AT361" s="65"/>
      <c r="AU361" s="65"/>
      <c r="AV361" s="81"/>
      <c r="AW361" s="59">
        <v>4</v>
      </c>
      <c r="AX361" s="61">
        <f t="shared" si="65"/>
        <v>1.2702609722620996E-2</v>
      </c>
      <c r="AY361" s="61">
        <f>SUMPRODUCT(T346:T355,$BA$34:$BA$43)</f>
        <v>0.13908438853517571</v>
      </c>
      <c r="AZ361" s="68">
        <f>IF($AA$10,EXP((AX361/AL359)*(AU363-1)-LN(AU363-AL359)-AL358*(2*AY361/AL358-AX361/AL359)*LN((AU363+2.41421536*AL359)/(AU363-0.41421536*AL359))/(AL359*2.82842713)      ),1)</f>
        <v>0.76545492768237522</v>
      </c>
    </row>
    <row r="362" spans="16:52" x14ac:dyDescent="0.25">
      <c r="P362" s="78">
        <v>5</v>
      </c>
      <c r="Q362" s="60"/>
      <c r="R362" s="60"/>
      <c r="S362" s="60">
        <f>$Z$11*$BJ$38/AZ362</f>
        <v>0.14521847416959724</v>
      </c>
      <c r="T362" s="61">
        <f>S362/S368</f>
        <v>0.14525648256537421</v>
      </c>
      <c r="U362" s="62"/>
      <c r="V362" s="62"/>
      <c r="W362" s="60"/>
      <c r="X362" s="63"/>
      <c r="Y362" s="61"/>
      <c r="Z362" s="86">
        <f>SQRT($W$38*VLOOKUP(Z357,$P$34:$W$43,8))*(1-$Q$24)*T350*VLOOKUP(Z357,P346:T355,5)</f>
        <v>2.2233005007915046E-4</v>
      </c>
      <c r="AA362" s="60">
        <f>SQRT($W$38*VLOOKUP(AA357,$P$34:$W$43,8))*(1-$R$24)*T350*VLOOKUP(AA357,P346:T355,5)</f>
        <v>2.2209136583201663E-3</v>
      </c>
      <c r="AB362" s="60">
        <f>SQRT($W$38*VLOOKUP(AB357,$P$34:$W$43,8))*(1-$S$24)*T350*VLOOKUP(AB357,P346:T355,5)</f>
        <v>1.0362985843596493E-2</v>
      </c>
      <c r="AC362" s="60">
        <f>SQRT($W$38*VLOOKUP(AC357,$P$34:$W$43,8))*(1-$T$24)*T350*VLOOKUP(AC357,P346:T355,5)</f>
        <v>3.0793632289963766E-2</v>
      </c>
      <c r="AD362" s="60">
        <f>SQRT($W$38*VLOOKUP(AD357,$P$34:$W$43,8))*(1-$U$24)*T350*VLOOKUP(AD357,P346:T355,5)</f>
        <v>3.6659747099718677E-2</v>
      </c>
      <c r="AE362" s="60">
        <f>SQRT($W$38*VLOOKUP(AE357,$P$34:$W$43,8))*(1-$V$24)*T350*VLOOKUP(AE357,P346:T355,5)</f>
        <v>0.20142636940596115</v>
      </c>
      <c r="AF362" s="60">
        <f>SQRT($W$38*VLOOKUP(AF357,$P$34:$W$43,8))*(1-$W$24)*T350*VLOOKUP(AF357,P346:T355,5)</f>
        <v>4.7830995471348278E-5</v>
      </c>
      <c r="AG362" s="60">
        <f>SQRT($W$38*VLOOKUP(AG357,$P$34:$W$43,8))*(1-$X$24)*T350*VLOOKUP(AG357,P346:T355,5)</f>
        <v>6.9493136349265273E-4</v>
      </c>
      <c r="AH362" s="60">
        <f>SQRT($W$38*VLOOKUP(AH357,$P$34:$W$43,8))*(1-$Y$24)*T350*VLOOKUP(AH357,P346:T355,5)</f>
        <v>2.5816098649261597E-3</v>
      </c>
      <c r="AI362" s="87">
        <f>SQRT($W$38*VLOOKUP(AI357,$P$34:$W$43,8))*(1-$Z$24)*T350*VLOOKUP(AI357,P346:T355,5)</f>
        <v>1.3766215816029337E-3</v>
      </c>
      <c r="AJ362" s="89">
        <f>$X$38*T350</f>
        <v>1.0512286113419857E-5</v>
      </c>
      <c r="AK362" s="59" t="s">
        <v>571</v>
      </c>
      <c r="AL362" s="60">
        <f>AL358-3*AL359*AL359-2*AL359</f>
        <v>0.12998978647566151</v>
      </c>
      <c r="AM362" s="61" t="s">
        <v>584</v>
      </c>
      <c r="AN362" s="66" t="s">
        <v>585</v>
      </c>
      <c r="AO362" s="61">
        <f>AL365^2/AL366^3</f>
        <v>0.84912603661079977</v>
      </c>
      <c r="AP362" s="61"/>
      <c r="AQ362" s="50"/>
      <c r="AR362" s="65"/>
      <c r="AS362" s="65"/>
      <c r="AT362" s="65"/>
      <c r="AU362" s="65"/>
      <c r="AV362" s="81"/>
      <c r="AW362" s="59">
        <v>5</v>
      </c>
      <c r="AX362" s="61">
        <f t="shared" si="65"/>
        <v>1.2699746755942376E-2</v>
      </c>
      <c r="AY362" s="61">
        <f>SUMPRODUCT(T346:T355,$BB$34:$BB$43)</f>
        <v>0.141947149907339</v>
      </c>
      <c r="AZ362" s="68">
        <f>IF($AA$11,EXP((AX362/AL359)*(AU363-1)-LN(AU363-AL359)-AL358*(2*AY362/AL358-AX362/AL359)*LN((AU363+2.41421536*AL359)/(AU363-0.41421536*AL359))/(AL359*2.82842713)      ),1)</f>
        <v>0.62177166311015819</v>
      </c>
    </row>
    <row r="363" spans="16:52" x14ac:dyDescent="0.25">
      <c r="P363" s="78">
        <v>6</v>
      </c>
      <c r="Q363" s="60"/>
      <c r="R363" s="60"/>
      <c r="S363" s="60">
        <f>$Z$12*$BJ$39/AZ363</f>
        <v>0.63281164247361921</v>
      </c>
      <c r="T363" s="61">
        <f>S363/S368</f>
        <v>0.63297726985331004</v>
      </c>
      <c r="U363" s="62"/>
      <c r="V363" s="62"/>
      <c r="W363" s="60"/>
      <c r="X363" s="63"/>
      <c r="Y363" s="61"/>
      <c r="Z363" s="86">
        <f>SQRT($W$39*VLOOKUP(Z357,$P$34:$W$43,8))*(1-$Q$25)*T351*VLOOKUP(Z357,P346:T355,5)</f>
        <v>1.2248483303353526E-3</v>
      </c>
      <c r="AA363" s="60">
        <f>SQRT($W$39*VLOOKUP(AA357,$P$34:$W$43,8))*(1-$R$25)*T351*VLOOKUP(AA357,P346:T355,5)</f>
        <v>1.2027010477919637E-2</v>
      </c>
      <c r="AB363" s="60">
        <f>SQRT($W$39*VLOOKUP(AB357,$P$34:$W$43,8))*(1-$S$25)*T351*VLOOKUP(AB357,P346:T355,5)</f>
        <v>5.4990052526014001E-2</v>
      </c>
      <c r="AC363" s="60">
        <f>SQRT($W$39*VLOOKUP(AC357,$P$34:$W$43,8))*(1-$T$25)*T351*VLOOKUP(AC357,P346:T355,5)</f>
        <v>0.15661201719896994</v>
      </c>
      <c r="AD363" s="60">
        <f>SQRT($W$39*VLOOKUP(AD357,$P$34:$W$43,8))*(1-$U$25)*T351*VLOOKUP(AD357,P346:T355,5)</f>
        <v>0.20142636940596115</v>
      </c>
      <c r="AE363" s="60">
        <f>SQRT($W$39*VLOOKUP(AE357,$P$34:$W$43,8))*(1-$V$25)*T351*VLOOKUP(AE357,P346:T355,5)</f>
        <v>1.1067338293879849</v>
      </c>
      <c r="AF363" s="60">
        <f>SQRT($W$39*VLOOKUP(AF357,$P$34:$W$43,8))*(1-$W$25)*T351*VLOOKUP(AF357,P346:T355,5)</f>
        <v>2.9015115569430391E-4</v>
      </c>
      <c r="AG363" s="60">
        <f>SQRT($W$39*VLOOKUP(AG357,$P$34:$W$43,8))*(1-$X$25)*T351*VLOOKUP(AG357,P346:T355,5)</f>
        <v>3.8087430718226141E-3</v>
      </c>
      <c r="AH363" s="60">
        <f>SQRT($W$39*VLOOKUP(AH357,$P$34:$W$43,8))*(1-$Y$25)*T351*VLOOKUP(AH357,P346:T355,5)</f>
        <v>1.3952321849498737E-2</v>
      </c>
      <c r="AI363" s="87">
        <f>SQRT($W$39*VLOOKUP(AI357,$P$34:$W$43,8))*(1-$Z$25)*T351*VLOOKUP(AI357,P346:T355,5)</f>
        <v>7.5638243350101822E-3</v>
      </c>
      <c r="AJ363" s="89">
        <f>$X$39*T351</f>
        <v>5.6986177275954895E-5</v>
      </c>
      <c r="AK363" s="59" t="s">
        <v>572</v>
      </c>
      <c r="AL363" s="60">
        <f>-1*AL358*AL359+AL359^2+AL359^3</f>
        <v>-2.0439106498322322E-3</v>
      </c>
      <c r="AM363" s="61"/>
      <c r="AN363" s="66" t="s">
        <v>586</v>
      </c>
      <c r="AO363" s="61">
        <f>SQRT(1-AO362)/SQRT(AO362)*AL365/ABS(AL365)</f>
        <v>0.42152280029036648</v>
      </c>
      <c r="AP363" s="61"/>
      <c r="AQ363" s="50"/>
      <c r="AR363" s="65"/>
      <c r="AS363" s="65"/>
      <c r="AT363" s="65" t="s">
        <v>579</v>
      </c>
      <c r="AU363" s="61">
        <f>IF(AL367&gt;=0,AU358,AU360)</f>
        <v>1.8185529566081438E-2</v>
      </c>
      <c r="AV363" s="81"/>
      <c r="AW363" s="59">
        <v>6</v>
      </c>
      <c r="AX363" s="61">
        <f t="shared" si="65"/>
        <v>1.5798462423996604E-2</v>
      </c>
      <c r="AY363" s="61">
        <f>SUMPRODUCT(T346:T355,$BC$34:$BC$43)</f>
        <v>0.17728158538513805</v>
      </c>
      <c r="AZ363" s="68">
        <f>IF($AA$12,EXP((AX363/AL359)*(AU363-1)-LN(AU363-AL359)-AL358*(2*AY363/AL358-AX363/AL359)*LN((AU363+2.41421536*AL359)/(AU363-0.41421536*AL359))/(AL359*2.82842713)      ),1)</f>
        <v>0.1372077643951472</v>
      </c>
    </row>
    <row r="364" spans="16:52" x14ac:dyDescent="0.25">
      <c r="P364" s="78">
        <v>7</v>
      </c>
      <c r="Q364" s="60"/>
      <c r="R364" s="60"/>
      <c r="S364" s="60">
        <f>$Z$13*$BJ$40/AZ364</f>
        <v>9.3736451448463067E-4</v>
      </c>
      <c r="T364" s="61">
        <f>S364/S368</f>
        <v>9.3760985325201239E-4</v>
      </c>
      <c r="U364" s="62"/>
      <c r="V364" s="62"/>
      <c r="W364" s="60"/>
      <c r="X364" s="63"/>
      <c r="Y364" s="61"/>
      <c r="Z364" s="86">
        <f>SQRT($W$40*VLOOKUP(Z357,$P$34:$W$43,8))*(1-$Q$26)*T352*VLOOKUP(Z357,P346:T355,5)</f>
        <v>3.216715351244779E-7</v>
      </c>
      <c r="AA364" s="60">
        <f>SQRT($W$40*VLOOKUP(AA357,$P$34:$W$43,8))*(1-$R$26)*T352*VLOOKUP(AA357,P346:T355,5)</f>
        <v>3.044680507476068E-6</v>
      </c>
      <c r="AB364" s="60">
        <f>SQRT($W$40*VLOOKUP(AB357,$P$34:$W$43,8))*(1-$S$26)*T352*VLOOKUP(AB357,P346:T355,5)</f>
        <v>1.3687038599669784E-5</v>
      </c>
      <c r="AC364" s="60">
        <f>SQRT($W$40*VLOOKUP(AC357,$P$34:$W$43,8))*(1-$T$26)*T352*VLOOKUP(AC357,P346:T355,5)</f>
        <v>4.120480365624229E-5</v>
      </c>
      <c r="AD364" s="60">
        <f>SQRT($W$40*VLOOKUP(AD357,$P$34:$W$43,8))*(1-$U$26)*T352*VLOOKUP(AD357,P346:T355,5)</f>
        <v>4.7830995471348278E-5</v>
      </c>
      <c r="AE364" s="60">
        <f>SQRT($W$40*VLOOKUP(AE357,$P$34:$W$43,8))*(1-$V$26)*T352*VLOOKUP(AE357,P346:T355,5)</f>
        <v>2.9015115569430391E-4</v>
      </c>
      <c r="AF364" s="60">
        <f>SQRT($W$40*VLOOKUP(AF357,$P$34:$W$43,8))*(1-$W$26)*T352*VLOOKUP(AF357,P346:T355,5)</f>
        <v>7.761310086677898E-8</v>
      </c>
      <c r="AG364" s="60">
        <f>SQRT($W$40*VLOOKUP(AG357,$P$34:$W$43,8))*(1-$X$26)*T352*VLOOKUP(AG357,P346:T355,5)</f>
        <v>1.1685652801525123E-6</v>
      </c>
      <c r="AH364" s="60">
        <f>SQRT($W$40*VLOOKUP(AH357,$P$34:$W$43,8))*(1-$Y$26)*T352*VLOOKUP(AH357,P346:T355,5)</f>
        <v>3.2464665719657155E-6</v>
      </c>
      <c r="AI364" s="87">
        <f>SQRT($W$40*VLOOKUP(AI357,$P$34:$W$43,8))*(1-$Z$26)*T352*VLOOKUP(AI357,P346:T355,5)</f>
        <v>1.8315702319247705E-6</v>
      </c>
      <c r="AJ364" s="89">
        <f>$X$40*T352</f>
        <v>2.2549362366773136E-8</v>
      </c>
      <c r="AK364" s="82"/>
      <c r="AL364" s="65"/>
      <c r="AM364" s="61"/>
      <c r="AN364" s="66" t="s">
        <v>587</v>
      </c>
      <c r="AO364" s="61">
        <f>IF(ATAN(AO363)&lt;0,ATAN(AO363)+PI(),ATAN(AO363))</f>
        <v>0.39892174533605212</v>
      </c>
      <c r="AP364" s="61"/>
      <c r="AQ364" s="50"/>
      <c r="AR364" s="65"/>
      <c r="AS364" s="65"/>
      <c r="AT364" s="65"/>
      <c r="AU364" s="65"/>
      <c r="AV364" s="81"/>
      <c r="AW364" s="59">
        <v>7</v>
      </c>
      <c r="AX364" s="61">
        <f t="shared" si="65"/>
        <v>4.2203212895286406E-3</v>
      </c>
      <c r="AY364" s="61">
        <f>SUMPRODUCT(T346:T355,$BD$34:$BD$43)</f>
        <v>3.0911659390568263E-2</v>
      </c>
      <c r="AZ364" s="68">
        <f>IF($AA$13,EXP((AX364/AL359)*(AU363-1)-LN(AU363-AL359)-AL358*(2*AY364/AL358-AX364/AL359)*LN((AU363+2.41421536*AL359)/(AU363-0.41421536*AL359))/(AL359*2.82842713)      ),1)</f>
        <v>109.58651563265256</v>
      </c>
    </row>
    <row r="365" spans="16:52" x14ac:dyDescent="0.25">
      <c r="P365" s="78">
        <v>8</v>
      </c>
      <c r="Q365" s="60"/>
      <c r="R365" s="60"/>
      <c r="S365" s="60">
        <f>$Z$14*$BJ$41/AZ365</f>
        <v>6.4641155320234516E-3</v>
      </c>
      <c r="T365" s="61">
        <f>S365/S368</f>
        <v>6.4658074012081002E-3</v>
      </c>
      <c r="U365" s="62"/>
      <c r="V365" s="62"/>
      <c r="W365" s="60"/>
      <c r="X365" s="63"/>
      <c r="Y365" s="61"/>
      <c r="Z365" s="86">
        <f>SQRT($W$41*VLOOKUP(Z357,$P$34:$W$43,8))*(1-$Q$27)*T353*VLOOKUP(Z357,P346:T355,5)</f>
        <v>4.4633849225410826E-6</v>
      </c>
      <c r="AA365" s="60">
        <f>SQRT($W$41*VLOOKUP(AA357,$P$34:$W$43,8))*(1-$R$27)*T353*VLOOKUP(AA357,P346:T355,5)</f>
        <v>4.1240225182550007E-5</v>
      </c>
      <c r="AB365" s="60">
        <f>SQRT($W$41*VLOOKUP(AB357,$P$34:$W$43,8))*(1-$S$27)*T353*VLOOKUP(AB357,P346:T355,5)</f>
        <v>1.9401479670911646E-4</v>
      </c>
      <c r="AC365" s="60">
        <f>SQRT($W$41*VLOOKUP(AC357,$P$34:$W$43,8))*(1-$T$27)*T353*VLOOKUP(AC357,P346:T355,5)</f>
        <v>5.7467963711685518E-4</v>
      </c>
      <c r="AD365" s="60">
        <f>SQRT($W$41*VLOOKUP(AD357,$P$34:$W$43,8))*(1-$U$27)*T353*VLOOKUP(AD357,P346:T355,5)</f>
        <v>6.9493136349265262E-4</v>
      </c>
      <c r="AE365" s="60">
        <f>SQRT($W$41*VLOOKUP(AE357,$P$34:$W$43,8))*(1-$V$27)*T353*VLOOKUP(AE357,P346:T355,5)</f>
        <v>3.8087430718226141E-3</v>
      </c>
      <c r="AF365" s="60">
        <f>SQRT($W$41*VLOOKUP(AF357,$P$34:$W$43,8))*(1-$W$27)*T353*VLOOKUP(AF357,P346:T355,5)</f>
        <v>1.1685652801525123E-6</v>
      </c>
      <c r="AG365" s="60">
        <f>SQRT($W$41*VLOOKUP(AG357,$P$34:$W$43,8))*(1-$X$27)*T353*VLOOKUP(AG357,P346:T355,5)</f>
        <v>1.7010967556718595E-5</v>
      </c>
      <c r="AH365" s="60">
        <f>SQRT($W$41*VLOOKUP(AH357,$P$34:$W$43,8))*(1-$Y$27)*T353*VLOOKUP(AH357,P346:T355,5)</f>
        <v>5.2692055402090098E-5</v>
      </c>
      <c r="AI365" s="87">
        <f>SQRT($W$41*VLOOKUP(AI357,$P$34:$W$43,8))*(1-$Z$27)*T353*VLOOKUP(AI357,P346:T355,5)</f>
        <v>2.8017167996406879E-5</v>
      </c>
      <c r="AJ365" s="89">
        <f>$X$41*T353</f>
        <v>1.724837356859954E-7</v>
      </c>
      <c r="AK365" s="59" t="s">
        <v>582</v>
      </c>
      <c r="AL365" s="61">
        <f>AL361*AL362/6-AL363/2-AL361^3/27</f>
        <v>1.5151228854943549E-2</v>
      </c>
      <c r="AM365" s="61"/>
      <c r="AN365" s="66" t="s">
        <v>573</v>
      </c>
      <c r="AO365" s="61">
        <f>2*SQRT(AL366)*COS(AO364/3)-AL361/3</f>
        <v>0.83269961903731149</v>
      </c>
      <c r="AP365" s="69">
        <f>AO365^3+AL361*AO365^2+AL362*AO365+AL363</f>
        <v>-1.0364972768961422E-16</v>
      </c>
      <c r="AQ365" s="50"/>
      <c r="AR365" s="65"/>
      <c r="AS365" s="65"/>
      <c r="AT365" s="65"/>
      <c r="AU365" s="65"/>
      <c r="AV365" s="81"/>
      <c r="AW365" s="59">
        <v>8</v>
      </c>
      <c r="AX365" s="61">
        <f t="shared" si="65"/>
        <v>4.6812172555771754E-3</v>
      </c>
      <c r="AY365" s="61">
        <f>SUMPRODUCT(T346:T355,$BE$34:$BE$43)</f>
        <v>6.0317301846691256E-2</v>
      </c>
      <c r="AZ365" s="68">
        <f>IF($AA$14,EXP((AX365/AL359)*(AU363-1)-LN(AU363-AL359)-AL358*(2*AY365/AL358-AX365/AL359)*LN((AU363+2.41421536*AL359)/(AU363-0.41421536*AL359))/(AL359*2.82842713)      ),1)</f>
        <v>15.275958378122599</v>
      </c>
    </row>
    <row r="366" spans="16:52" x14ac:dyDescent="0.25">
      <c r="P366" s="78">
        <v>9</v>
      </c>
      <c r="Q366" s="60"/>
      <c r="R366" s="60"/>
      <c r="S366" s="60">
        <f>$Z$15*$BJ$42/AZ366</f>
        <v>1.9022990633599211E-2</v>
      </c>
      <c r="T366" s="61">
        <f>S366/S368</f>
        <v>1.9027969568689927E-2</v>
      </c>
      <c r="U366" s="62"/>
      <c r="V366" s="62" t="s">
        <v>592</v>
      </c>
      <c r="W366" s="60"/>
      <c r="X366" s="63"/>
      <c r="Y366" s="61"/>
      <c r="Z366" s="86">
        <f>SQRT($W$42*VLOOKUP(Z357,$P$34:$W$43,8))*(1-$Q$28)*T354*VLOOKUP(Z357,P346:T355,5)</f>
        <v>1.5450656391876771E-5</v>
      </c>
      <c r="AA366" s="60">
        <f>SQRT($W$42*VLOOKUP(AA357,$P$34:$W$43,8))*(1-$R$28)*T354*VLOOKUP(AA357,P346:T355,5)</f>
        <v>1.4950282799248231E-4</v>
      </c>
      <c r="AB366" s="60">
        <f>SQRT($W$42*VLOOKUP(AB357,$P$34:$W$43,8))*(1-$S$28)*T354*VLOOKUP(AB357,P346:T355,5)</f>
        <v>6.9341173774326644E-4</v>
      </c>
      <c r="AC366" s="60">
        <f>SQRT($W$42*VLOOKUP(AC357,$P$34:$W$43,8))*(1-$T$28)*T354*VLOOKUP(AC357,P346:T355,5)</f>
        <v>2.2755050653425393E-3</v>
      </c>
      <c r="AD366" s="60">
        <f>SQRT($W$42*VLOOKUP(AD357,$P$34:$W$43,8))*(1-$U$28)*T354*VLOOKUP(AD357,P346:T355,5)</f>
        <v>2.5816098649261597E-3</v>
      </c>
      <c r="AE366" s="60">
        <f>SQRT($W$42*VLOOKUP(AE357,$P$34:$W$43,8))*(1-$V$28)*T354*VLOOKUP(AE357,P346:T355,5)</f>
        <v>1.3952321849498739E-2</v>
      </c>
      <c r="AF366" s="60">
        <f>SQRT($W$42*VLOOKUP(AF357,$P$34:$W$43,8))*(1-$W$28)*T354*VLOOKUP(AF357,P346:T355,5)</f>
        <v>3.2464665719657155E-6</v>
      </c>
      <c r="AG366" s="60">
        <f>SQRT($W$42*VLOOKUP(AG357,$P$34:$W$43,8))*(1-$X$28)*T354*VLOOKUP(AG357,P346:T355,5)</f>
        <v>5.2692055402090098E-5</v>
      </c>
      <c r="AH366" s="60">
        <f>SQRT($W$42*VLOOKUP(AH357,$P$34:$W$43,8))*(1-$Y$28)*T354*VLOOKUP(AH357,P346:T355,5)</f>
        <v>2.0034135413526548E-4</v>
      </c>
      <c r="AI366" s="87">
        <f>SQRT($W$42*VLOOKUP(AI357,$P$34:$W$43,8))*(1-$Z$28)*T354*VLOOKUP(AI357,P346:T355,5)</f>
        <v>1.0176657161589495E-4</v>
      </c>
      <c r="AJ366" s="89">
        <f>$X$42*T354</f>
        <v>5.1399992230266086E-7</v>
      </c>
      <c r="AK366" s="59" t="s">
        <v>558</v>
      </c>
      <c r="AL366" s="61">
        <f>AL361^2/9-AL362/3</f>
        <v>6.4660816772384916E-2</v>
      </c>
      <c r="AM366" s="61"/>
      <c r="AN366" s="66" t="s">
        <v>574</v>
      </c>
      <c r="AO366" s="61">
        <f>2*SQRT(AL366)*COS((AO364+2*PI())/3)-AL361/3</f>
        <v>1.8185529566081438E-2</v>
      </c>
      <c r="AP366" s="69">
        <f>AO366^3+AO366^2*AL361+AO366*AL362+AL363</f>
        <v>1.474514954580286E-17</v>
      </c>
      <c r="AQ366" s="50"/>
      <c r="AR366" s="65"/>
      <c r="AS366" s="50"/>
      <c r="AT366" s="65"/>
      <c r="AU366" s="65"/>
      <c r="AV366" s="81"/>
      <c r="AW366" s="59">
        <v>9</v>
      </c>
      <c r="AX366" s="61">
        <f t="shared" si="65"/>
        <v>4.7402802327537697E-3</v>
      </c>
      <c r="AY366" s="61">
        <f>SUMPRODUCT(T346:T355,$BF$34:$BF$43)</f>
        <v>7.5771767757632447E-2</v>
      </c>
      <c r="AZ366" s="68">
        <f>IF($AA$15,EXP((AX366/AL359)*(AU363-1)-LN(AU363-AL359)-AL358*(2*AY366/AL358-AX366/AL359)*LN((AU363+2.41421536*AL359)/(AU363-0.41421536*AL359))/(AL359*2.82842713)      ),1)</f>
        <v>5.098981474345309</v>
      </c>
    </row>
    <row r="367" spans="16:52" x14ac:dyDescent="0.25">
      <c r="P367" s="78">
        <v>10</v>
      </c>
      <c r="Q367" s="60"/>
      <c r="R367" s="60"/>
      <c r="S367" s="60">
        <f>$Z$16*$BJ$43/AZ367</f>
        <v>1.0256907277713948E-2</v>
      </c>
      <c r="T367" s="61">
        <f>S367/S368</f>
        <v>1.0259591843802996E-2</v>
      </c>
      <c r="U367" s="62"/>
      <c r="V367" s="96">
        <f>ABS(S356-S368)</f>
        <v>1.3322676295501878E-15</v>
      </c>
      <c r="W367" s="60"/>
      <c r="X367" s="63"/>
      <c r="Y367" s="61"/>
      <c r="Z367" s="86">
        <f>SQRT($W$43*VLOOKUP(Z357,$P$34:$W$43,8))*(1-$Q$29)*T355*VLOOKUP(Z357,P346:T355,5)</f>
        <v>8.3839142879102997E-6</v>
      </c>
      <c r="AA367" s="60">
        <f>SQRT($W$43*VLOOKUP(AA357,$P$34:$W$43,8))*(1-$R$29)*T355*VLOOKUP(AA357,P346:T355,5)</f>
        <v>8.2105867050579718E-5</v>
      </c>
      <c r="AB367" s="60">
        <f>SQRT($W$43*VLOOKUP(AB357,$P$34:$W$43,8))*(1-$S$29)*T355*VLOOKUP(AB357,P346:T355,5)</f>
        <v>3.8613188046207744E-4</v>
      </c>
      <c r="AC367" s="60">
        <f>SQRT($W$43*VLOOKUP(AC357,$P$34:$W$43,8))*(1-$T$29)*T355*VLOOKUP(AC357,P346:T355,5)</f>
        <v>1.0493068887656822E-3</v>
      </c>
      <c r="AD367" s="60">
        <f>SQRT($W$43*VLOOKUP(AD357,$P$34:$W$43,8))*(1-$U$29)*T355*VLOOKUP(AD357,P346:T355,5)</f>
        <v>1.376621581602934E-3</v>
      </c>
      <c r="AE367" s="60">
        <f>SQRT($W$43*VLOOKUP(AE357,$P$34:$W$43,8))*(1-$V$29)*T355*VLOOKUP(AE357,P346:T355,5)</f>
        <v>7.5638243350101822E-3</v>
      </c>
      <c r="AF367" s="60">
        <f>SQRT($W$43*VLOOKUP(AF357,$P$34:$W$43,8))*(1-$W$29)*T355*VLOOKUP(AF357,P346:T355,5)</f>
        <v>1.8315702319247701E-6</v>
      </c>
      <c r="AG367" s="60">
        <f>SQRT($W$43*VLOOKUP(AG357,$P$34:$W$43,8))*(1-$X$29)*T355*VLOOKUP(AG357,P346:T355,5)</f>
        <v>2.8017167996406879E-5</v>
      </c>
      <c r="AH367" s="60">
        <f>SQRT($W$43*VLOOKUP(AH357,$P$34:$W$43,8))*(1-$Y$29)*T355*VLOOKUP(AH357,P346:T355,5)</f>
        <v>1.0176657161589496E-4</v>
      </c>
      <c r="AI367" s="87">
        <f>SQRT($W$43*VLOOKUP(AI357,$P$34:$W$43,8))*(1-$Z$29)*T355*VLOOKUP(AI357,P346:T355,5)</f>
        <v>5.1693945781461931E-5</v>
      </c>
      <c r="AJ367" s="89">
        <f>$X$43*T355</f>
        <v>3.7216535537874402E-7</v>
      </c>
      <c r="AK367" s="59" t="s">
        <v>72</v>
      </c>
      <c r="AL367" s="63">
        <f>AL365^2-AL366^3</f>
        <v>-4.0788511579751126E-5</v>
      </c>
      <c r="AM367" s="61"/>
      <c r="AN367" s="66" t="s">
        <v>575</v>
      </c>
      <c r="AO367" s="61">
        <f>2*SQRT(AL366)*COS((AO364+4*PI())/3)-AL361/3</f>
        <v>0.1349732136264199</v>
      </c>
      <c r="AP367" s="69">
        <f>AO367^3+AO367^2*AL361+AL362*AO367+AL363</f>
        <v>5.6378512969246231E-18</v>
      </c>
      <c r="AQ367" s="50"/>
      <c r="AR367" s="65"/>
      <c r="AS367" s="50"/>
      <c r="AT367" s="65"/>
      <c r="AU367" s="65"/>
      <c r="AV367" s="81"/>
      <c r="AW367" s="59">
        <v>10</v>
      </c>
      <c r="AX367" s="61">
        <f t="shared" si="65"/>
        <v>6.3655989068255427E-3</v>
      </c>
      <c r="AY367" s="61">
        <f>SUMPRODUCT(T346:T355,$BG$34:$BG$43)</f>
        <v>7.4733542486602494E-2</v>
      </c>
      <c r="AZ367" s="68">
        <f>IF($AA$16,EXP((AX367/AL359)*(AU363-1)-LN(AU363-AL359)-AL358*(2*AY367/AL358-AX367/AL359)*LN((AU363+2.41421536*AL359)/(AU363-0.41421536*AL359))/(AL359*2.82842713)      ),1)</f>
        <v>9.4990152233681915</v>
      </c>
    </row>
    <row r="368" spans="16:52" x14ac:dyDescent="0.25">
      <c r="P368" s="79"/>
      <c r="Q368" s="71"/>
      <c r="R368" s="71"/>
      <c r="S368" s="94">
        <f>SUM(S358:S367)</f>
        <v>0.99973833597574646</v>
      </c>
      <c r="T368" s="72">
        <f>SUM(T358:T367)</f>
        <v>0.99999999999999978</v>
      </c>
      <c r="U368" s="73"/>
      <c r="V368" s="73"/>
      <c r="W368" s="73"/>
      <c r="X368" s="73"/>
      <c r="Y368" s="73"/>
      <c r="Z368" s="70"/>
      <c r="AA368" s="73"/>
      <c r="AB368" s="73"/>
      <c r="AC368" s="73"/>
      <c r="AD368" s="73"/>
      <c r="AE368" s="73"/>
      <c r="AF368" s="73"/>
      <c r="AG368" s="73"/>
      <c r="AH368" s="73"/>
      <c r="AI368" s="88">
        <f>SUM(Z358:AI367)</f>
        <v>2.2066893957681049</v>
      </c>
      <c r="AJ368" s="91">
        <f>SUM(AJ358:AJ367)</f>
        <v>8.0587242819724403E-5</v>
      </c>
      <c r="AK368" s="70"/>
      <c r="AL368" s="73"/>
      <c r="AM368" s="74"/>
      <c r="AN368" s="75"/>
      <c r="AO368" s="74"/>
      <c r="AP368" s="74"/>
      <c r="AQ368" s="76"/>
      <c r="AR368" s="73"/>
      <c r="AS368" s="76"/>
      <c r="AT368" s="73"/>
      <c r="AU368" s="73"/>
      <c r="AV368" s="80"/>
      <c r="AW368" s="70"/>
      <c r="AX368" s="73"/>
      <c r="AY368" s="73"/>
      <c r="AZ368" s="80"/>
    </row>
    <row r="369" spans="16:52" x14ac:dyDescent="0.25">
      <c r="P369" s="92">
        <f>P357+1</f>
        <v>28</v>
      </c>
      <c r="Q369" s="55"/>
      <c r="R369" s="55"/>
      <c r="S369" s="55"/>
      <c r="T369" s="55" t="s">
        <v>545</v>
      </c>
      <c r="U369" s="56"/>
      <c r="V369" s="56"/>
      <c r="W369" s="57"/>
      <c r="X369" s="57"/>
      <c r="Y369" s="57"/>
      <c r="Z369" s="54">
        <v>1</v>
      </c>
      <c r="AA369" s="55">
        <v>2</v>
      </c>
      <c r="AB369" s="55">
        <v>3</v>
      </c>
      <c r="AC369" s="55">
        <v>4</v>
      </c>
      <c r="AD369" s="55">
        <v>5</v>
      </c>
      <c r="AE369" s="55">
        <v>6</v>
      </c>
      <c r="AF369" s="55">
        <v>7</v>
      </c>
      <c r="AG369" s="55">
        <v>8</v>
      </c>
      <c r="AH369" s="55">
        <v>9</v>
      </c>
      <c r="AI369" s="58">
        <v>10</v>
      </c>
      <c r="AJ369" s="90"/>
      <c r="AK369" s="54"/>
      <c r="AL369" s="55"/>
      <c r="AM369" s="55"/>
      <c r="AN369" s="55"/>
      <c r="AO369" s="55"/>
      <c r="AP369" s="55"/>
      <c r="AQ369" s="55"/>
      <c r="AR369" s="55"/>
      <c r="AS369" s="55"/>
      <c r="AT369" s="55"/>
      <c r="AU369" s="55"/>
      <c r="AV369" s="58"/>
      <c r="AW369" s="54"/>
      <c r="AX369" s="55" t="s">
        <v>565</v>
      </c>
      <c r="AY369" s="55" t="s">
        <v>577</v>
      </c>
      <c r="AZ369" s="58" t="s">
        <v>578</v>
      </c>
    </row>
    <row r="370" spans="16:52" x14ac:dyDescent="0.25">
      <c r="P370" s="78">
        <v>1</v>
      </c>
      <c r="Q370" s="60"/>
      <c r="R370" s="60"/>
      <c r="S370" s="60">
        <f>$Z$7*$BJ$34/AZ370</f>
        <v>2.628891228429919E-3</v>
      </c>
      <c r="T370" s="61">
        <f>S370/S380</f>
        <v>2.6295792947302757E-3</v>
      </c>
      <c r="U370" s="62"/>
      <c r="V370" s="62"/>
      <c r="W370" s="60"/>
      <c r="X370" s="63"/>
      <c r="Y370" s="61"/>
      <c r="Z370" s="86">
        <f>SQRT($W$34*VLOOKUP(Z369,$P$34:$W$43,8))*(1-$Q$20)*T358*VLOOKUP(Z369,P358:T367,5)</f>
        <v>1.4201437813716735E-6</v>
      </c>
      <c r="AA370" s="60">
        <f>SQRT($W$34*VLOOKUP(AA369,$P$34:$W$43,8))*(1-$R$20)*T358*VLOOKUP(AA369,P358:T367,5)</f>
        <v>1.376672802299542E-5</v>
      </c>
      <c r="AB370" s="60">
        <f>SQRT($W$34*VLOOKUP(AB369,$P$34:$W$43,8))*(1-$S$20)*T358*VLOOKUP(AB369,P358:T367,5)</f>
        <v>6.3104291009574983E-5</v>
      </c>
      <c r="AC370" s="60">
        <f>SQRT($W$34*VLOOKUP(AC369,$P$34:$W$43,8))*(1-$T$20)*T358*VLOOKUP(AC369,P358:T367,5)</f>
        <v>1.8903568290603768E-4</v>
      </c>
      <c r="AD370" s="60">
        <f>SQRT($W$34*VLOOKUP(AD369,$P$34:$W$43,8))*(1-$U$20)*T358*VLOOKUP(AD369,P358:T367,5)</f>
        <v>2.2233005007915262E-4</v>
      </c>
      <c r="AE370" s="60">
        <f>SQRT($W$34*VLOOKUP(AE369,$P$34:$W$43,8))*(1-$V$20)*T358*VLOOKUP(AE369,P358:T367,5)</f>
        <v>1.2248483303353621E-3</v>
      </c>
      <c r="AF370" s="60">
        <f>SQRT($W$34*VLOOKUP(AF369,$P$34:$W$43,8))*(1-$W$20)*T358*VLOOKUP(AF369,P358:T367,5)</f>
        <v>3.2167153512448425E-7</v>
      </c>
      <c r="AG370" s="60">
        <f>SQRT($W$34*VLOOKUP(AG369,$P$34:$W$43,8))*(1-$X$20)*T358*VLOOKUP(AG369,P358:T367,5)</f>
        <v>4.4633849225411537E-6</v>
      </c>
      <c r="AH370" s="60">
        <f>SQRT($W$34*VLOOKUP(AH369,$P$34:$W$43,8))*(1-$Y$20)*T358*VLOOKUP(AH369,P358:T367,5)</f>
        <v>1.5450656391876954E-5</v>
      </c>
      <c r="AI370" s="87">
        <f>SQRT($W$34*VLOOKUP(AI369,$P$34:$W$43,8))*(1-$Z$20)*T358*VLOOKUP(AI369,P358:T367,5)</f>
        <v>8.383914287910425E-6</v>
      </c>
      <c r="AJ370" s="89">
        <f>$X$34*T358</f>
        <v>7.04775616465306E-8</v>
      </c>
      <c r="AK370" s="59" t="s">
        <v>69</v>
      </c>
      <c r="AL370" s="60">
        <f>$Q$44*AI380*100000/($T$3*$AE$9)^2</f>
        <v>0.15887301977250518</v>
      </c>
      <c r="AM370" s="65" t="s">
        <v>583</v>
      </c>
      <c r="AN370" s="66" t="s">
        <v>573</v>
      </c>
      <c r="AO370" s="61" t="e">
        <f>(AL377+SQRT(AL379))^(1/3)+(AL377-SQRT(AL379))^(1/3)-AL373/3</f>
        <v>#NUM!</v>
      </c>
      <c r="AP370" s="63" t="e">
        <f>AO370^3+AL373*AO370^2+AL374*AO370+AL375</f>
        <v>#NUM!</v>
      </c>
      <c r="AQ370" s="65" t="s">
        <v>573</v>
      </c>
      <c r="AR370" s="61">
        <f>IF(AL379&gt;=0,AO370,AO377)</f>
        <v>0.83269961903731171</v>
      </c>
      <c r="AS370" s="61">
        <f>IF(AR370&lt;AR371,AR371,AR370)</f>
        <v>0.83269961903731171</v>
      </c>
      <c r="AT370" s="61">
        <f>AS370</f>
        <v>0.83269961903731171</v>
      </c>
      <c r="AU370" s="67">
        <f>IF(AT370&lt;AT371,AT371,AT370)</f>
        <v>0.83269961903731171</v>
      </c>
      <c r="AV370" s="81"/>
      <c r="AW370" s="59">
        <v>1</v>
      </c>
      <c r="AX370" s="61">
        <f>AX358</f>
        <v>4.7032494163116601E-3</v>
      </c>
      <c r="AY370" s="61">
        <f>SUMPRODUCT(T358:T367,$AX$34:$AX$43)</f>
        <v>4.7725574619461829E-2</v>
      </c>
      <c r="AZ370" s="68">
        <f>IF($AA$7,EXP((AX370/AL371)*(AU375-1)-LN(AU375-AL371)-AL370*(2*AY370/AL370-AX370/AL371)*LN((AU375+2.41421536*AL371)/(AU375-0.41421536*AL371))/(AL371*2.82842713)      ),1)</f>
        <v>38.240115288524699</v>
      </c>
    </row>
    <row r="371" spans="16:52" x14ac:dyDescent="0.25">
      <c r="P371" s="78">
        <v>2</v>
      </c>
      <c r="Q371" s="60"/>
      <c r="R371" s="60"/>
      <c r="S371" s="60">
        <f>$Z$8*$BJ$35/AZ371</f>
        <v>1.4670668853759471E-2</v>
      </c>
      <c r="T371" s="61">
        <f>S371/S380</f>
        <v>1.467450864474542E-2</v>
      </c>
      <c r="U371" s="62"/>
      <c r="V371" s="62"/>
      <c r="W371" s="60"/>
      <c r="X371" s="63"/>
      <c r="Y371" s="61"/>
      <c r="Z371" s="86">
        <f>SQRT($W$35*VLOOKUP(Z369,$P$34:$W$43,8))*(1-$Q$21)*T359*VLOOKUP(Z369,P358:T367,5)</f>
        <v>1.376672802299542E-5</v>
      </c>
      <c r="AA371" s="60">
        <f>SQRT($W$35*VLOOKUP(AA369,$P$34:$W$43,8))*(1-$R$21)*T359*VLOOKUP(AA369,P358:T367,5)</f>
        <v>1.3276198833612834E-4</v>
      </c>
      <c r="AB371" s="60">
        <f>SQRT($W$35*VLOOKUP(AB369,$P$34:$W$43,8))*(1-$S$21)*T359*VLOOKUP(AB369,P358:T367,5)</f>
        <v>6.1812271817002326E-4</v>
      </c>
      <c r="AC371" s="60">
        <f>SQRT($W$35*VLOOKUP(AC369,$P$34:$W$43,8))*(1-$T$21)*T359*VLOOKUP(AC369,P358:T367,5)</f>
        <v>1.6745488012044458E-3</v>
      </c>
      <c r="AD371" s="60">
        <f>SQRT($W$35*VLOOKUP(AD369,$P$34:$W$43,8))*(1-$U$21)*T359*VLOOKUP(AD369,P358:T367,5)</f>
        <v>2.2209136583201802E-3</v>
      </c>
      <c r="AE371" s="60">
        <f>SQRT($W$35*VLOOKUP(AE369,$P$34:$W$43,8))*(1-$V$21)*T359*VLOOKUP(AE369,P358:T367,5)</f>
        <v>1.2027010477919691E-2</v>
      </c>
      <c r="AF371" s="60">
        <f>SQRT($W$35*VLOOKUP(AF369,$P$34:$W$43,8))*(1-$W$21)*T359*VLOOKUP(AF369,P358:T367,5)</f>
        <v>3.0446805074761172E-6</v>
      </c>
      <c r="AG371" s="60">
        <f>SQRT($W$35*VLOOKUP(AG369,$P$34:$W$43,8))*(1-$X$21)*T359*VLOOKUP(AG369,P358:T367,5)</f>
        <v>4.1240225182550522E-5</v>
      </c>
      <c r="AH371" s="60">
        <f>SQRT($W$35*VLOOKUP(AH369,$P$34:$W$43,8))*(1-$Y$21)*T359*VLOOKUP(AH369,P358:T367,5)</f>
        <v>1.4950282799248356E-4</v>
      </c>
      <c r="AI371" s="87">
        <f>SQRT($W$35*VLOOKUP(AI369,$P$34:$W$43,8))*(1-$Z$21)*T359*VLOOKUP(AI369,P358:T367,5)</f>
        <v>8.2105867050580666E-5</v>
      </c>
      <c r="AJ371" s="89">
        <f>$X$35*T359</f>
        <v>5.9358527392400978E-7</v>
      </c>
      <c r="AK371" s="59" t="s">
        <v>65</v>
      </c>
      <c r="AL371" s="60">
        <f>AJ380*$Q$44*100000/($T$3*$AE$9)</f>
        <v>1.4141637770187149E-2</v>
      </c>
      <c r="AM371" s="61"/>
      <c r="AN371" s="66" t="s">
        <v>574</v>
      </c>
      <c r="AO371" s="66" t="e">
        <f>1/0</f>
        <v>#DIV/0!</v>
      </c>
      <c r="AP371" s="61"/>
      <c r="AQ371" s="65" t="s">
        <v>574</v>
      </c>
      <c r="AR371" s="66">
        <f>IF(AL379&gt;=0,0,AO378)</f>
        <v>1.8185529566081493E-2</v>
      </c>
      <c r="AS371" s="61">
        <f>IF(AR370&lt;AR371,AR370,AR371)</f>
        <v>1.8185529566081493E-2</v>
      </c>
      <c r="AT371" s="61">
        <f>IF(AS371&lt;AS372,AS372,AS371)</f>
        <v>0.1349732136264194</v>
      </c>
      <c r="AU371" s="67">
        <f>IF(AT370&lt;AT371,AT370,AT371)</f>
        <v>0.1349732136264194</v>
      </c>
      <c r="AV371" s="81"/>
      <c r="AW371" s="59">
        <v>2</v>
      </c>
      <c r="AX371" s="61">
        <f t="shared" ref="AX371:AX379" si="66">AX359</f>
        <v>7.0982772982749135E-3</v>
      </c>
      <c r="AY371" s="61">
        <f>SUMPRODUCT(T358:T367,$AY$34:$AY$43)</f>
        <v>8.3223982900197543E-2</v>
      </c>
      <c r="AZ371" s="68">
        <f>IF($AA$8,EXP((AX371/AL371)*(AU375-1)-LN(AU375-AL371)-AL370*(2*AY371/AL370-AX371/AL371)*LN((AU375+2.41421536*AL371)/(AU375-0.41421536*AL371))/(AL371*2.82842713)      ),1)</f>
        <v>6.5803436176416676</v>
      </c>
    </row>
    <row r="372" spans="16:52" x14ac:dyDescent="0.25">
      <c r="P372" s="78">
        <v>3</v>
      </c>
      <c r="Q372" s="60"/>
      <c r="R372" s="60"/>
      <c r="S372" s="60">
        <f>$Z$9*$BJ$36/AZ372</f>
        <v>4.9911005277786913E-2</v>
      </c>
      <c r="T372" s="61">
        <f>S372/S380</f>
        <v>4.9924068610486712E-2</v>
      </c>
      <c r="U372" s="62"/>
      <c r="V372" s="62"/>
      <c r="W372" s="60"/>
      <c r="X372" s="63"/>
      <c r="Y372" s="61"/>
      <c r="Z372" s="86">
        <f>SQRT($W$36*VLOOKUP(Z369,$P$34:$W$43,8))*(1-$Q$22)*T360*VLOOKUP(Z369,P358:T367,5)</f>
        <v>6.3104291009574996E-5</v>
      </c>
      <c r="AA372" s="60">
        <f>SQRT($W$36*VLOOKUP(AA369,$P$34:$W$43,8))*(1-$R$22)*T360*VLOOKUP(AA369,P358:T367,5)</f>
        <v>6.1812271817002326E-4</v>
      </c>
      <c r="AB372" s="60">
        <f>SQRT($W$36*VLOOKUP(AB369,$P$34:$W$43,8))*(1-$S$22)*T360*VLOOKUP(AB369,P358:T367,5)</f>
        <v>2.884241604219919E-3</v>
      </c>
      <c r="AC372" s="60">
        <f>SQRT($W$36*VLOOKUP(AC369,$P$34:$W$43,8))*(1-$T$22)*T360*VLOOKUP(AC369,P358:T367,5)</f>
        <v>8.6054340567006914E-3</v>
      </c>
      <c r="AD372" s="60">
        <f>SQRT($W$36*VLOOKUP(AD369,$P$34:$W$43,8))*(1-$U$22)*T360*VLOOKUP(AD369,P358:T367,5)</f>
        <v>1.0362985843596536E-2</v>
      </c>
      <c r="AE372" s="60">
        <f>SQRT($W$36*VLOOKUP(AE369,$P$34:$W$43,8))*(1-$V$22)*T360*VLOOKUP(AE369,P358:T367,5)</f>
        <v>5.4990052526014133E-2</v>
      </c>
      <c r="AF372" s="60">
        <f>SQRT($W$36*VLOOKUP(AF369,$P$34:$W$43,8))*(1-$W$22)*T360*VLOOKUP(AF369,P358:T367,5)</f>
        <v>1.3687038599669979E-5</v>
      </c>
      <c r="AG372" s="60">
        <f>SQRT($W$36*VLOOKUP(AG369,$P$34:$W$43,8))*(1-$X$22)*T360*VLOOKUP(AG369,P358:T367,5)</f>
        <v>1.9401479670911849E-4</v>
      </c>
      <c r="AH372" s="60">
        <f>SQRT($W$36*VLOOKUP(AH369,$P$34:$W$43,8))*(1-$Y$22)*T360*VLOOKUP(AH369,P358:T367,5)</f>
        <v>6.9341173774327099E-4</v>
      </c>
      <c r="AI372" s="87">
        <f>SQRT($W$36*VLOOKUP(AI369,$P$34:$W$43,8))*(1-$Z$22)*T360*VLOOKUP(AI369,P358:T367,5)</f>
        <v>3.8613188046208118E-4</v>
      </c>
      <c r="AJ372" s="89">
        <f>$X$36*T360</f>
        <v>2.8129396222580818E-6</v>
      </c>
      <c r="AK372" s="82"/>
      <c r="AL372" s="65"/>
      <c r="AM372" s="61"/>
      <c r="AN372" s="66" t="s">
        <v>575</v>
      </c>
      <c r="AO372" s="66" t="e">
        <f>1/0</f>
        <v>#DIV/0!</v>
      </c>
      <c r="AP372" s="61"/>
      <c r="AQ372" s="65" t="s">
        <v>575</v>
      </c>
      <c r="AR372" s="66">
        <f>IF(AL379&gt;=0,0,AO379)</f>
        <v>0.1349732136264194</v>
      </c>
      <c r="AS372" s="61">
        <f>AR372</f>
        <v>0.1349732136264194</v>
      </c>
      <c r="AT372" s="61">
        <f>IF(AS371&lt;AS372,AS371,AS372)</f>
        <v>1.8185529566081493E-2</v>
      </c>
      <c r="AU372" s="67">
        <f>AT372</f>
        <v>1.8185529566081493E-2</v>
      </c>
      <c r="AV372" s="81"/>
      <c r="AW372" s="59">
        <v>3</v>
      </c>
      <c r="AX372" s="61">
        <f t="shared" si="66"/>
        <v>9.8874397632026413E-3</v>
      </c>
      <c r="AY372" s="61">
        <f>SUMPRODUCT(T358:T367,$AZ$34:$AZ$43)</f>
        <v>0.1136545526439266</v>
      </c>
      <c r="AZ372" s="68">
        <f>IF($AA$9,EXP((AX372/AL371)*(AU375-1)-LN(AU375-AL371)-AL370*(2*AY372/AL370-AX372/AL371)*LN((AU375+2.41421536*AL371)/(AU375-0.41421536*AL371))/(AL371*2.82842713)      ),1)</f>
        <v>1.8650458955061922</v>
      </c>
    </row>
    <row r="373" spans="16:52" x14ac:dyDescent="0.25">
      <c r="P373" s="78">
        <v>4</v>
      </c>
      <c r="Q373" s="60"/>
      <c r="R373" s="60"/>
      <c r="S373" s="60">
        <f>$Z$10*$BJ$37/AZ373</f>
        <v>0.11781627601473323</v>
      </c>
      <c r="T373" s="61">
        <f>S373/S380</f>
        <v>0.11784711236440132</v>
      </c>
      <c r="U373" s="62"/>
      <c r="V373" s="62"/>
      <c r="W373" s="60"/>
      <c r="X373" s="63"/>
      <c r="Y373" s="61"/>
      <c r="Z373" s="86">
        <f>SQRT($W$37*VLOOKUP(Z369,$P$34:$W$43,8))*(1-$Q$23)*T361*VLOOKUP(Z369,P358:T367,5)</f>
        <v>1.890356829060377E-4</v>
      </c>
      <c r="AA373" s="60">
        <f>SQRT($W$37*VLOOKUP(AA369,$P$34:$W$43,8))*(1-$R$23)*T361*VLOOKUP(AA369,P358:T367,5)</f>
        <v>1.674548801204446E-3</v>
      </c>
      <c r="AB373" s="60">
        <f>SQRT($W$37*VLOOKUP(AB369,$P$34:$W$43,8))*(1-$S$23)*T361*VLOOKUP(AB369,P358:T367,5)</f>
        <v>8.6054340567006931E-3</v>
      </c>
      <c r="AC373" s="60">
        <f>SQRT($W$37*VLOOKUP(AC369,$P$34:$W$43,8))*(1-$T$23)*T361*VLOOKUP(AC369,P358:T367,5)</f>
        <v>2.5845504163376901E-2</v>
      </c>
      <c r="AD373" s="60">
        <f>SQRT($W$37*VLOOKUP(AD369,$P$34:$W$43,8))*(1-$U$23)*T361*VLOOKUP(AD369,P358:T367,5)</f>
        <v>3.0793632289963825E-2</v>
      </c>
      <c r="AE373" s="60">
        <f>SQRT($W$37*VLOOKUP(AE369,$P$34:$W$43,8))*(1-$V$23)*T361*VLOOKUP(AE369,P358:T367,5)</f>
        <v>0.15661201719896997</v>
      </c>
      <c r="AF373" s="60">
        <f>SQRT($W$37*VLOOKUP(AF369,$P$34:$W$43,8))*(1-$W$23)*T361*VLOOKUP(AF369,P358:T367,5)</f>
        <v>4.1204803656242771E-5</v>
      </c>
      <c r="AG373" s="60">
        <f>SQRT($W$37*VLOOKUP(AG369,$P$34:$W$43,8))*(1-$X$23)*T361*VLOOKUP(AG369,P358:T367,5)</f>
        <v>5.7467963711685995E-4</v>
      </c>
      <c r="AH373" s="60">
        <f>SQRT($W$37*VLOOKUP(AH369,$P$34:$W$43,8))*(1-$Y$23)*T361*VLOOKUP(AH369,P358:T367,5)</f>
        <v>2.2755050653425488E-3</v>
      </c>
      <c r="AI373" s="87">
        <f>SQRT($W$37*VLOOKUP(AI369,$P$34:$W$43,8))*(1-$Z$23)*T361*VLOOKUP(AI369,P358:T367,5)</f>
        <v>1.0493068887656896E-3</v>
      </c>
      <c r="AJ373" s="89">
        <f>$X$37*T361</f>
        <v>8.5305785967868826E-6</v>
      </c>
      <c r="AK373" s="59" t="s">
        <v>570</v>
      </c>
      <c r="AL373" s="60">
        <f>AL371-1</f>
        <v>-0.98585836222981282</v>
      </c>
      <c r="AM373" s="61"/>
      <c r="AN373" s="66"/>
      <c r="AO373" s="61"/>
      <c r="AP373" s="61"/>
      <c r="AQ373" s="50"/>
      <c r="AR373" s="65"/>
      <c r="AS373" s="65"/>
      <c r="AT373" s="65"/>
      <c r="AU373" s="65"/>
      <c r="AV373" s="81"/>
      <c r="AW373" s="59">
        <v>4</v>
      </c>
      <c r="AX373" s="61">
        <f t="shared" si="66"/>
        <v>1.2702609722620996E-2</v>
      </c>
      <c r="AY373" s="61">
        <f>SUMPRODUCT(T358:T367,$BA$34:$BA$43)</f>
        <v>0.13908438853517568</v>
      </c>
      <c r="AZ373" s="68">
        <f>IF($AA$10,EXP((AX373/AL371)*(AU375-1)-LN(AU375-AL371)-AL370*(2*AY373/AL370-AX373/AL371)*LN((AU375+2.41421536*AL371)/(AU375-0.41421536*AL371))/(AL371*2.82842713)      ),1)</f>
        <v>0.76545492768237122</v>
      </c>
    </row>
    <row r="374" spans="16:52" x14ac:dyDescent="0.25">
      <c r="P374" s="78">
        <v>5</v>
      </c>
      <c r="Q374" s="60"/>
      <c r="R374" s="60"/>
      <c r="S374" s="60">
        <f>$Z$11*$BJ$38/AZ374</f>
        <v>0.14521847416959752</v>
      </c>
      <c r="T374" s="61">
        <f>S374/S380</f>
        <v>0.14525648256537468</v>
      </c>
      <c r="U374" s="62"/>
      <c r="V374" s="62"/>
      <c r="W374" s="60"/>
      <c r="X374" s="63"/>
      <c r="Y374" s="61"/>
      <c r="Z374" s="86">
        <f>SQRT($W$38*VLOOKUP(Z369,$P$34:$W$43,8))*(1-$Q$24)*T362*VLOOKUP(Z369,P358:T367,5)</f>
        <v>2.223300500791526E-4</v>
      </c>
      <c r="AA374" s="60">
        <f>SQRT($W$38*VLOOKUP(AA369,$P$34:$W$43,8))*(1-$R$24)*T362*VLOOKUP(AA369,P358:T367,5)</f>
        <v>2.2209136583201806E-3</v>
      </c>
      <c r="AB374" s="60">
        <f>SQRT($W$38*VLOOKUP(AB369,$P$34:$W$43,8))*(1-$S$24)*T362*VLOOKUP(AB369,P358:T367,5)</f>
        <v>1.0362985843596536E-2</v>
      </c>
      <c r="AC374" s="60">
        <f>SQRT($W$38*VLOOKUP(AC369,$P$34:$W$43,8))*(1-$T$24)*T362*VLOOKUP(AC369,P358:T367,5)</f>
        <v>3.0793632289963825E-2</v>
      </c>
      <c r="AD374" s="60">
        <f>SQRT($W$38*VLOOKUP(AD369,$P$34:$W$43,8))*(1-$U$24)*T362*VLOOKUP(AD369,P358:T367,5)</f>
        <v>3.6659747099718705E-2</v>
      </c>
      <c r="AE374" s="60">
        <f>SQRT($W$38*VLOOKUP(AE369,$P$34:$W$43,8))*(1-$V$24)*T362*VLOOKUP(AE369,P358:T367,5)</f>
        <v>0.20142636940596093</v>
      </c>
      <c r="AF374" s="60">
        <f>SQRT($W$38*VLOOKUP(AF369,$P$34:$W$43,8))*(1-$W$24)*T362*VLOOKUP(AF369,P358:T367,5)</f>
        <v>4.7830995471348793E-5</v>
      </c>
      <c r="AG374" s="60">
        <f>SQRT($W$38*VLOOKUP(AG369,$P$34:$W$43,8))*(1-$X$24)*T362*VLOOKUP(AG369,P358:T367,5)</f>
        <v>6.949313634926575E-4</v>
      </c>
      <c r="AH374" s="60">
        <f>SQRT($W$38*VLOOKUP(AH369,$P$34:$W$43,8))*(1-$Y$24)*T362*VLOOKUP(AH369,P358:T367,5)</f>
        <v>2.5816098649261675E-3</v>
      </c>
      <c r="AI374" s="87">
        <f>SQRT($W$38*VLOOKUP(AI369,$P$34:$W$43,8))*(1-$Z$24)*T362*VLOOKUP(AI369,P358:T367,5)</f>
        <v>1.3766215816029424E-3</v>
      </c>
      <c r="AJ374" s="89">
        <f>$X$38*T362</f>
        <v>1.0512286113419861E-5</v>
      </c>
      <c r="AK374" s="59" t="s">
        <v>571</v>
      </c>
      <c r="AL374" s="60">
        <f>AL370-3*AL371*AL371-2*AL371</f>
        <v>0.12998978647566134</v>
      </c>
      <c r="AM374" s="61" t="s">
        <v>584</v>
      </c>
      <c r="AN374" s="66" t="s">
        <v>585</v>
      </c>
      <c r="AO374" s="61">
        <f>AL377^2/AL378^3</f>
        <v>0.84912603661080066</v>
      </c>
      <c r="AP374" s="61"/>
      <c r="AQ374" s="50"/>
      <c r="AR374" s="65"/>
      <c r="AS374" s="65"/>
      <c r="AT374" s="65"/>
      <c r="AU374" s="65"/>
      <c r="AV374" s="81"/>
      <c r="AW374" s="59">
        <v>5</v>
      </c>
      <c r="AX374" s="61">
        <f t="shared" si="66"/>
        <v>1.2699746755942376E-2</v>
      </c>
      <c r="AY374" s="61">
        <f>SUMPRODUCT(T358:T367,$BB$34:$BB$43)</f>
        <v>0.14194714990733895</v>
      </c>
      <c r="AZ374" s="68">
        <f>IF($AA$11,EXP((AX374/AL371)*(AU375-1)-LN(AU375-AL371)-AL370*(2*AY374/AL370-AX374/AL371)*LN((AU375+2.41421536*AL371)/(AU375-0.41421536*AL371))/(AL371*2.82842713)      ),1)</f>
        <v>0.62177166311015708</v>
      </c>
    </row>
    <row r="375" spans="16:52" x14ac:dyDescent="0.25">
      <c r="P375" s="78">
        <v>6</v>
      </c>
      <c r="Q375" s="60"/>
      <c r="R375" s="60"/>
      <c r="S375" s="60">
        <f>$Z$12*$BJ$39/AZ375</f>
        <v>0.63281164247361643</v>
      </c>
      <c r="T375" s="61">
        <f>S375/S380</f>
        <v>0.63297726985330816</v>
      </c>
      <c r="U375" s="62"/>
      <c r="V375" s="62"/>
      <c r="W375" s="60"/>
      <c r="X375" s="63"/>
      <c r="Y375" s="61"/>
      <c r="Z375" s="86">
        <f>SQRT($W$39*VLOOKUP(Z369,$P$34:$W$43,8))*(1-$Q$25)*T363*VLOOKUP(Z369,P358:T367,5)</f>
        <v>1.2248483303353621E-3</v>
      </c>
      <c r="AA375" s="60">
        <f>SQRT($W$39*VLOOKUP(AA369,$P$34:$W$43,8))*(1-$R$25)*T363*VLOOKUP(AA369,P358:T367,5)</f>
        <v>1.2027010477919691E-2</v>
      </c>
      <c r="AB375" s="60">
        <f>SQRT($W$39*VLOOKUP(AB369,$P$34:$W$43,8))*(1-$S$25)*T363*VLOOKUP(AB369,P358:T367,5)</f>
        <v>5.499005252601414E-2</v>
      </c>
      <c r="AC375" s="60">
        <f>SQRT($W$39*VLOOKUP(AC369,$P$34:$W$43,8))*(1-$T$25)*T363*VLOOKUP(AC369,P358:T367,5)</f>
        <v>0.15661201719896997</v>
      </c>
      <c r="AD375" s="60">
        <f>SQRT($W$39*VLOOKUP(AD369,$P$34:$W$43,8))*(1-$U$25)*T363*VLOOKUP(AD369,P358:T367,5)</f>
        <v>0.20142636940596095</v>
      </c>
      <c r="AE375" s="60">
        <f>SQRT($W$39*VLOOKUP(AE369,$P$34:$W$43,8))*(1-$V$25)*T363*VLOOKUP(AE369,P358:T367,5)</f>
        <v>1.1067338293879818</v>
      </c>
      <c r="AF375" s="60">
        <f>SQRT($W$39*VLOOKUP(AF369,$P$34:$W$43,8))*(1-$W$25)*T363*VLOOKUP(AF369,P358:T367,5)</f>
        <v>2.9015115569430645E-4</v>
      </c>
      <c r="AG375" s="60">
        <f>SQRT($W$39*VLOOKUP(AG369,$P$34:$W$43,8))*(1-$X$25)*T363*VLOOKUP(AG369,P358:T367,5)</f>
        <v>3.8087430718226336E-3</v>
      </c>
      <c r="AH375" s="60">
        <f>SQRT($W$39*VLOOKUP(AH369,$P$34:$W$43,8))*(1-$Y$25)*T363*VLOOKUP(AH369,P358:T367,5)</f>
        <v>1.3952321849498753E-2</v>
      </c>
      <c r="AI375" s="87">
        <f>SQRT($W$39*VLOOKUP(AI369,$P$34:$W$43,8))*(1-$Z$25)*T363*VLOOKUP(AI369,P358:T367,5)</f>
        <v>7.5638243350102151E-3</v>
      </c>
      <c r="AJ375" s="89">
        <f>$X$39*T363</f>
        <v>5.6986177275954813E-5</v>
      </c>
      <c r="AK375" s="59" t="s">
        <v>572</v>
      </c>
      <c r="AL375" s="60">
        <f>-1*AL370*AL371+AL371^2+AL371^3</f>
        <v>-2.0439106498322292E-3</v>
      </c>
      <c r="AM375" s="61"/>
      <c r="AN375" s="66" t="s">
        <v>586</v>
      </c>
      <c r="AO375" s="61">
        <f>SQRT(1-AO374)/SQRT(AO374)*AL377/ABS(AL377)</f>
        <v>0.42152280029036499</v>
      </c>
      <c r="AP375" s="61"/>
      <c r="AQ375" s="50"/>
      <c r="AR375" s="65"/>
      <c r="AS375" s="65"/>
      <c r="AT375" s="65" t="s">
        <v>579</v>
      </c>
      <c r="AU375" s="61">
        <f>IF(AL379&gt;=0,AU370,AU372)</f>
        <v>1.8185529566081493E-2</v>
      </c>
      <c r="AV375" s="81"/>
      <c r="AW375" s="59">
        <v>6</v>
      </c>
      <c r="AX375" s="61">
        <f t="shared" si="66"/>
        <v>1.5798462423996604E-2</v>
      </c>
      <c r="AY375" s="61">
        <f>SUMPRODUCT(T358:T367,$BC$34:$BC$43)</f>
        <v>0.17728158538513797</v>
      </c>
      <c r="AZ375" s="68">
        <f>IF($AA$12,EXP((AX375/AL371)*(AU375-1)-LN(AU375-AL371)-AL370*(2*AY375/AL370-AX375/AL371)*LN((AU375+2.41421536*AL371)/(AU375-0.41421536*AL371))/(AL371*2.82842713)      ),1)</f>
        <v>0.13720776439514781</v>
      </c>
    </row>
    <row r="376" spans="16:52" x14ac:dyDescent="0.25">
      <c r="P376" s="78">
        <v>7</v>
      </c>
      <c r="Q376" s="60"/>
      <c r="R376" s="60"/>
      <c r="S376" s="60">
        <f>$Z$13*$BJ$40/AZ376</f>
        <v>9.373645144846439E-4</v>
      </c>
      <c r="T376" s="61">
        <f>S376/S380</f>
        <v>9.3760985325202692E-4</v>
      </c>
      <c r="U376" s="62"/>
      <c r="V376" s="62"/>
      <c r="W376" s="60"/>
      <c r="X376" s="63"/>
      <c r="Y376" s="61"/>
      <c r="Z376" s="86">
        <f>SQRT($W$40*VLOOKUP(Z369,$P$34:$W$43,8))*(1-$Q$26)*T364*VLOOKUP(Z369,P358:T367,5)</f>
        <v>3.2167153512448425E-7</v>
      </c>
      <c r="AA376" s="60">
        <f>SQRT($W$40*VLOOKUP(AA369,$P$34:$W$43,8))*(1-$R$26)*T364*VLOOKUP(AA369,P358:T367,5)</f>
        <v>3.0446805074761172E-6</v>
      </c>
      <c r="AB376" s="60">
        <f>SQRT($W$40*VLOOKUP(AB369,$P$34:$W$43,8))*(1-$S$26)*T364*VLOOKUP(AB369,P358:T367,5)</f>
        <v>1.3687038599669977E-5</v>
      </c>
      <c r="AC376" s="60">
        <f>SQRT($W$40*VLOOKUP(AC369,$P$34:$W$43,8))*(1-$T$26)*T364*VLOOKUP(AC369,P358:T367,5)</f>
        <v>4.1204803656242771E-5</v>
      </c>
      <c r="AD376" s="60">
        <f>SQRT($W$40*VLOOKUP(AD369,$P$34:$W$43,8))*(1-$U$26)*T364*VLOOKUP(AD369,P358:T367,5)</f>
        <v>4.7830995471348793E-5</v>
      </c>
      <c r="AE376" s="60">
        <f>SQRT($W$40*VLOOKUP(AE369,$P$34:$W$43,8))*(1-$V$26)*T364*VLOOKUP(AE369,P358:T367,5)</f>
        <v>2.9015115569430645E-4</v>
      </c>
      <c r="AF376" s="60">
        <f>SQRT($W$40*VLOOKUP(AF369,$P$34:$W$43,8))*(1-$W$26)*T364*VLOOKUP(AF369,P358:T367,5)</f>
        <v>7.7613100866780568E-8</v>
      </c>
      <c r="AG376" s="60">
        <f>SQRT($W$40*VLOOKUP(AG369,$P$34:$W$43,8))*(1-$X$26)*T364*VLOOKUP(AG369,P358:T367,5)</f>
        <v>1.1685652801525322E-6</v>
      </c>
      <c r="AH376" s="60">
        <f>SQRT($W$40*VLOOKUP(AH369,$P$34:$W$43,8))*(1-$Y$26)*T364*VLOOKUP(AH369,P358:T367,5)</f>
        <v>3.2464665719657575E-6</v>
      </c>
      <c r="AI376" s="87">
        <f>SQRT($W$40*VLOOKUP(AI369,$P$34:$W$43,8))*(1-$Z$26)*T364*VLOOKUP(AI369,P358:T367,5)</f>
        <v>1.8315702319247995E-6</v>
      </c>
      <c r="AJ376" s="89">
        <f>$X$40*T364</f>
        <v>2.2549362366773368E-8</v>
      </c>
      <c r="AK376" s="82"/>
      <c r="AL376" s="65"/>
      <c r="AM376" s="61"/>
      <c r="AN376" s="66" t="s">
        <v>587</v>
      </c>
      <c r="AO376" s="61">
        <f>IF(ATAN(AO375)&lt;0,ATAN(AO375)+PI(),ATAN(AO375))</f>
        <v>0.39892174533605085</v>
      </c>
      <c r="AP376" s="61"/>
      <c r="AQ376" s="50"/>
      <c r="AR376" s="65"/>
      <c r="AS376" s="65"/>
      <c r="AT376" s="65"/>
      <c r="AU376" s="65"/>
      <c r="AV376" s="81"/>
      <c r="AW376" s="59">
        <v>7</v>
      </c>
      <c r="AX376" s="61">
        <f t="shared" si="66"/>
        <v>4.2203212895286406E-3</v>
      </c>
      <c r="AY376" s="61">
        <f>SUMPRODUCT(T358:T367,$BD$34:$BD$43)</f>
        <v>3.0911659390568242E-2</v>
      </c>
      <c r="AZ376" s="68">
        <f>IF($AA$13,EXP((AX376/AL371)*(AU375-1)-LN(AU375-AL371)-AL370*(2*AY376/AL370-AX376/AL371)*LN((AU375+2.41421536*AL371)/(AU375-0.41421536*AL371))/(AL371*2.82842713)      ),1)</f>
        <v>109.58651563265101</v>
      </c>
    </row>
    <row r="377" spans="16:52" x14ac:dyDescent="0.25">
      <c r="P377" s="78">
        <v>8</v>
      </c>
      <c r="Q377" s="60"/>
      <c r="R377" s="60"/>
      <c r="S377" s="60">
        <f>$Z$14*$BJ$41/AZ377</f>
        <v>6.4641155320235098E-3</v>
      </c>
      <c r="T377" s="61">
        <f>S377/S380</f>
        <v>6.4658074012081679E-3</v>
      </c>
      <c r="U377" s="62"/>
      <c r="V377" s="62"/>
      <c r="W377" s="60"/>
      <c r="X377" s="63"/>
      <c r="Y377" s="61"/>
      <c r="Z377" s="86">
        <f>SQRT($W$41*VLOOKUP(Z369,$P$34:$W$43,8))*(1-$Q$27)*T365*VLOOKUP(Z369,P358:T367,5)</f>
        <v>4.4633849225411537E-6</v>
      </c>
      <c r="AA377" s="60">
        <f>SQRT($W$41*VLOOKUP(AA369,$P$34:$W$43,8))*(1-$R$27)*T365*VLOOKUP(AA369,P358:T367,5)</f>
        <v>4.1240225182550522E-5</v>
      </c>
      <c r="AB377" s="60">
        <f>SQRT($W$41*VLOOKUP(AB369,$P$34:$W$43,8))*(1-$S$27)*T365*VLOOKUP(AB369,P358:T367,5)</f>
        <v>1.9401479670911849E-4</v>
      </c>
      <c r="AC377" s="60">
        <f>SQRT($W$41*VLOOKUP(AC369,$P$34:$W$43,8))*(1-$T$27)*T365*VLOOKUP(AC369,P358:T367,5)</f>
        <v>5.7467963711685984E-4</v>
      </c>
      <c r="AD377" s="60">
        <f>SQRT($W$41*VLOOKUP(AD369,$P$34:$W$43,8))*(1-$U$27)*T365*VLOOKUP(AD369,P358:T367,5)</f>
        <v>6.9493136349265761E-4</v>
      </c>
      <c r="AE377" s="60">
        <f>SQRT($W$41*VLOOKUP(AE369,$P$34:$W$43,8))*(1-$V$27)*T365*VLOOKUP(AE369,P358:T367,5)</f>
        <v>3.8087430718226336E-3</v>
      </c>
      <c r="AF377" s="60">
        <f>SQRT($W$41*VLOOKUP(AF369,$P$34:$W$43,8))*(1-$W$27)*T365*VLOOKUP(AF369,P358:T367,5)</f>
        <v>1.168565280152532E-6</v>
      </c>
      <c r="AG377" s="60">
        <f>SQRT($W$41*VLOOKUP(AG369,$P$34:$W$43,8))*(1-$X$27)*T365*VLOOKUP(AG369,P358:T367,5)</f>
        <v>1.7010967556718822E-5</v>
      </c>
      <c r="AH377" s="60">
        <f>SQRT($W$41*VLOOKUP(AH369,$P$34:$W$43,8))*(1-$Y$27)*T365*VLOOKUP(AH369,P358:T367,5)</f>
        <v>5.2692055402090579E-5</v>
      </c>
      <c r="AI377" s="87">
        <f>SQRT($W$41*VLOOKUP(AI369,$P$34:$W$43,8))*(1-$Z$27)*T365*VLOOKUP(AI369,P358:T367,5)</f>
        <v>2.8017167996407221E-5</v>
      </c>
      <c r="AJ377" s="89">
        <f>$X$41*T365</f>
        <v>1.7248373568599654E-7</v>
      </c>
      <c r="AK377" s="59" t="s">
        <v>582</v>
      </c>
      <c r="AL377" s="61">
        <f>AL373*AL374/6-AL375/2-AL373^3/27</f>
        <v>1.5151228854943577E-2</v>
      </c>
      <c r="AM377" s="61"/>
      <c r="AN377" s="66" t="s">
        <v>573</v>
      </c>
      <c r="AO377" s="61">
        <f>2*SQRT(AL378)*COS(AO376/3)-AL373/3</f>
        <v>0.83269961903731171</v>
      </c>
      <c r="AP377" s="69">
        <f>AO377^3+AL373*AO377^2+AL374*AO377+AL375</f>
        <v>1.0408340855860843E-17</v>
      </c>
      <c r="AQ377" s="50"/>
      <c r="AR377" s="65"/>
      <c r="AS377" s="65"/>
      <c r="AT377" s="65"/>
      <c r="AU377" s="65"/>
      <c r="AV377" s="81"/>
      <c r="AW377" s="59">
        <v>8</v>
      </c>
      <c r="AX377" s="61">
        <f t="shared" si="66"/>
        <v>4.6812172555771754E-3</v>
      </c>
      <c r="AY377" s="61">
        <f>SUMPRODUCT(T358:T367,$BE$34:$BE$43)</f>
        <v>6.0317301846691235E-2</v>
      </c>
      <c r="AZ377" s="68">
        <f>IF($AA$14,EXP((AX377/AL371)*(AU375-1)-LN(AU375-AL371)-AL370*(2*AY377/AL370-AX377/AL371)*LN((AU375+2.41421536*AL371)/(AU375-0.41421536*AL371))/(AL371*2.82842713)      ),1)</f>
        <v>15.275958378122462</v>
      </c>
    </row>
    <row r="378" spans="16:52" x14ac:dyDescent="0.25">
      <c r="P378" s="78">
        <v>9</v>
      </c>
      <c r="Q378" s="60"/>
      <c r="R378" s="60"/>
      <c r="S378" s="60">
        <f>$Z$15*$BJ$42/AZ378</f>
        <v>1.9022990633599336E-2</v>
      </c>
      <c r="T378" s="61">
        <f>S378/S380</f>
        <v>1.902796956869008E-2</v>
      </c>
      <c r="U378" s="62"/>
      <c r="V378" s="62" t="s">
        <v>592</v>
      </c>
      <c r="W378" s="60"/>
      <c r="X378" s="63"/>
      <c r="Y378" s="61"/>
      <c r="Z378" s="86">
        <f>SQRT($W$42*VLOOKUP(Z369,$P$34:$W$43,8))*(1-$Q$28)*T366*VLOOKUP(Z369,P358:T367,5)</f>
        <v>1.5450656391876954E-5</v>
      </c>
      <c r="AA378" s="60">
        <f>SQRT($W$42*VLOOKUP(AA369,$P$34:$W$43,8))*(1-$R$28)*T366*VLOOKUP(AA369,P358:T367,5)</f>
        <v>1.4950282799248356E-4</v>
      </c>
      <c r="AB378" s="60">
        <f>SQRT($W$42*VLOOKUP(AB369,$P$34:$W$43,8))*(1-$S$28)*T366*VLOOKUP(AB369,P358:T367,5)</f>
        <v>6.9341173774327088E-4</v>
      </c>
      <c r="AC378" s="60">
        <f>SQRT($W$42*VLOOKUP(AC369,$P$34:$W$43,8))*(1-$T$28)*T366*VLOOKUP(AC369,P358:T367,5)</f>
        <v>2.2755050653425484E-3</v>
      </c>
      <c r="AD378" s="60">
        <f>SQRT($W$42*VLOOKUP(AD369,$P$34:$W$43,8))*(1-$U$28)*T366*VLOOKUP(AD369,P358:T367,5)</f>
        <v>2.5816098649261679E-3</v>
      </c>
      <c r="AE378" s="60">
        <f>SQRT($W$42*VLOOKUP(AE369,$P$34:$W$43,8))*(1-$V$28)*T366*VLOOKUP(AE369,P358:T367,5)</f>
        <v>1.3952321849498754E-2</v>
      </c>
      <c r="AF378" s="60">
        <f>SQRT($W$42*VLOOKUP(AF369,$P$34:$W$43,8))*(1-$W$28)*T366*VLOOKUP(AF369,P358:T367,5)</f>
        <v>3.2464665719657575E-6</v>
      </c>
      <c r="AG378" s="60">
        <f>SQRT($W$42*VLOOKUP(AG369,$P$34:$W$43,8))*(1-$X$28)*T366*VLOOKUP(AG369,P358:T367,5)</f>
        <v>5.2692055402090579E-5</v>
      </c>
      <c r="AH378" s="60">
        <f>SQRT($W$42*VLOOKUP(AH369,$P$34:$W$43,8))*(1-$Y$28)*T366*VLOOKUP(AH369,P358:T367,5)</f>
        <v>2.0034135413526651E-4</v>
      </c>
      <c r="AI378" s="87">
        <f>SQRT($W$42*VLOOKUP(AI369,$P$34:$W$43,8))*(1-$Z$28)*T366*VLOOKUP(AI369,P358:T367,5)</f>
        <v>1.017665716158958E-4</v>
      </c>
      <c r="AJ378" s="89">
        <f>$X$42*T366</f>
        <v>5.1399992230266224E-7</v>
      </c>
      <c r="AK378" s="59" t="s">
        <v>558</v>
      </c>
      <c r="AL378" s="61">
        <f>AL373^2/9-AL374/3</f>
        <v>6.4660816772384971E-2</v>
      </c>
      <c r="AM378" s="61"/>
      <c r="AN378" s="66" t="s">
        <v>574</v>
      </c>
      <c r="AO378" s="61">
        <f>2*SQRT(AL378)*COS((AO376+2*PI())/3)-AL373/3</f>
        <v>1.8185529566081493E-2</v>
      </c>
      <c r="AP378" s="69">
        <f>AO378^3+AO378^2*AL373+AO378*AL374+AL375</f>
        <v>2.0383000842727483E-17</v>
      </c>
      <c r="AQ378" s="50"/>
      <c r="AR378" s="65"/>
      <c r="AS378" s="50"/>
      <c r="AT378" s="65"/>
      <c r="AU378" s="65"/>
      <c r="AV378" s="81"/>
      <c r="AW378" s="59">
        <v>9</v>
      </c>
      <c r="AX378" s="61">
        <f t="shared" si="66"/>
        <v>4.7402802327537697E-3</v>
      </c>
      <c r="AY378" s="61">
        <f>SUMPRODUCT(T358:T367,$BF$34:$BF$43)</f>
        <v>7.5771767757632419E-2</v>
      </c>
      <c r="AZ378" s="68">
        <f>IF($AA$15,EXP((AX378/AL371)*(AU375-1)-LN(AU375-AL371)-AL370*(2*AY378/AL370-AX378/AL371)*LN((AU375+2.41421536*AL371)/(AU375-0.41421536*AL371))/(AL371*2.82842713)      ),1)</f>
        <v>5.0989814743452753</v>
      </c>
    </row>
    <row r="379" spans="16:52" x14ac:dyDescent="0.25">
      <c r="P379" s="78">
        <v>10</v>
      </c>
      <c r="Q379" s="60"/>
      <c r="R379" s="60"/>
      <c r="S379" s="60">
        <f>$Z$16*$BJ$43/AZ379</f>
        <v>1.0256907277714021E-2</v>
      </c>
      <c r="T379" s="61">
        <f>S379/S380</f>
        <v>1.0259591843803085E-2</v>
      </c>
      <c r="U379" s="62"/>
      <c r="V379" s="96">
        <f>ABS(S368-S380)</f>
        <v>1.4432899320127035E-15</v>
      </c>
      <c r="W379" s="60"/>
      <c r="X379" s="63"/>
      <c r="Y379" s="61"/>
      <c r="Z379" s="86">
        <f>SQRT($W$43*VLOOKUP(Z369,$P$34:$W$43,8))*(1-$Q$29)*T367*VLOOKUP(Z369,P358:T367,5)</f>
        <v>8.383914287910425E-6</v>
      </c>
      <c r="AA379" s="60">
        <f>SQRT($W$43*VLOOKUP(AA369,$P$34:$W$43,8))*(1-$R$29)*T367*VLOOKUP(AA369,P358:T367,5)</f>
        <v>8.2105867050580666E-5</v>
      </c>
      <c r="AB379" s="60">
        <f>SQRT($W$43*VLOOKUP(AB369,$P$34:$W$43,8))*(1-$S$29)*T367*VLOOKUP(AB369,P358:T367,5)</f>
        <v>3.8613188046208123E-4</v>
      </c>
      <c r="AC379" s="60">
        <f>SQRT($W$43*VLOOKUP(AC369,$P$34:$W$43,8))*(1-$T$29)*T367*VLOOKUP(AC369,P358:T367,5)</f>
        <v>1.0493068887656896E-3</v>
      </c>
      <c r="AD379" s="60">
        <f>SQRT($W$43*VLOOKUP(AD369,$P$34:$W$43,8))*(1-$U$29)*T367*VLOOKUP(AD369,P358:T367,5)</f>
        <v>1.3766215816029424E-3</v>
      </c>
      <c r="AE379" s="60">
        <f>SQRT($W$43*VLOOKUP(AE369,$P$34:$W$43,8))*(1-$V$29)*T367*VLOOKUP(AE369,P358:T367,5)</f>
        <v>7.563824335010216E-3</v>
      </c>
      <c r="AF379" s="60">
        <f>SQRT($W$43*VLOOKUP(AF369,$P$34:$W$43,8))*(1-$W$29)*T367*VLOOKUP(AF369,P358:T367,5)</f>
        <v>1.8315702319247995E-6</v>
      </c>
      <c r="AG379" s="60">
        <f>SQRT($W$43*VLOOKUP(AG369,$P$34:$W$43,8))*(1-$X$29)*T367*VLOOKUP(AG369,P358:T367,5)</f>
        <v>2.8017167996407217E-5</v>
      </c>
      <c r="AH379" s="60">
        <f>SQRT($W$43*VLOOKUP(AH369,$P$34:$W$43,8))*(1-$Y$29)*T367*VLOOKUP(AH369,P358:T367,5)</f>
        <v>1.017665716158958E-4</v>
      </c>
      <c r="AI379" s="87">
        <f>SQRT($W$43*VLOOKUP(AI369,$P$34:$W$43,8))*(1-$Z$29)*T367*VLOOKUP(AI369,P358:T367,5)</f>
        <v>5.169394578146252E-5</v>
      </c>
      <c r="AJ379" s="89">
        <f>$X$43*T367</f>
        <v>3.7216535537874619E-7</v>
      </c>
      <c r="AK379" s="59" t="s">
        <v>72</v>
      </c>
      <c r="AL379" s="63">
        <f>AL377^2-AL378^3</f>
        <v>-4.078851157975099E-5</v>
      </c>
      <c r="AM379" s="61"/>
      <c r="AN379" s="66" t="s">
        <v>575</v>
      </c>
      <c r="AO379" s="61">
        <f>2*SQRT(AL378)*COS((AO376+4*PI())/3)-AL373/3</f>
        <v>0.1349732136264194</v>
      </c>
      <c r="AP379" s="69">
        <f>AO379^3+AO379^2*AL373+AL374*AO379+AL375</f>
        <v>2.9490299091605721E-17</v>
      </c>
      <c r="AQ379" s="50"/>
      <c r="AR379" s="65"/>
      <c r="AS379" s="50"/>
      <c r="AT379" s="65"/>
      <c r="AU379" s="65"/>
      <c r="AV379" s="81"/>
      <c r="AW379" s="59">
        <v>10</v>
      </c>
      <c r="AX379" s="61">
        <f t="shared" si="66"/>
        <v>6.3655989068255427E-3</v>
      </c>
      <c r="AY379" s="61">
        <f>SUMPRODUCT(T358:T367,$BG$34:$BG$43)</f>
        <v>7.4733542486602453E-2</v>
      </c>
      <c r="AZ379" s="68">
        <f>IF($AA$16,EXP((AX379/AL371)*(AU375-1)-LN(AU375-AL371)-AL370*(2*AY379/AL370-AX379/AL371)*LN((AU375+2.41421536*AL371)/(AU375-0.41421536*AL371))/(AL371*2.82842713)      ),1)</f>
        <v>9.499015223368124</v>
      </c>
    </row>
    <row r="380" spans="16:52" x14ac:dyDescent="0.25">
      <c r="P380" s="79"/>
      <c r="Q380" s="71"/>
      <c r="R380" s="71"/>
      <c r="S380" s="94">
        <f>SUM(S370:S379)</f>
        <v>0.99973833597574502</v>
      </c>
      <c r="T380" s="72">
        <f>SUM(T370:T379)</f>
        <v>0.99999999999999989</v>
      </c>
      <c r="U380" s="73"/>
      <c r="V380" s="73"/>
      <c r="W380" s="73"/>
      <c r="X380" s="73"/>
      <c r="Y380" s="73"/>
      <c r="Z380" s="70"/>
      <c r="AA380" s="73"/>
      <c r="AB380" s="73"/>
      <c r="AC380" s="73"/>
      <c r="AD380" s="73"/>
      <c r="AE380" s="73"/>
      <c r="AF380" s="73"/>
      <c r="AG380" s="73"/>
      <c r="AH380" s="73"/>
      <c r="AI380" s="88">
        <f>SUM(Z370:AI379)</f>
        <v>2.2066893957681022</v>
      </c>
      <c r="AJ380" s="91">
        <f>SUM(AJ370:AJ379)</f>
        <v>8.0587242819724363E-5</v>
      </c>
      <c r="AK380" s="70"/>
      <c r="AL380" s="73"/>
      <c r="AM380" s="74"/>
      <c r="AN380" s="75"/>
      <c r="AO380" s="74"/>
      <c r="AP380" s="74"/>
      <c r="AQ380" s="76"/>
      <c r="AR380" s="73"/>
      <c r="AS380" s="76"/>
      <c r="AT380" s="73"/>
      <c r="AU380" s="73"/>
      <c r="AV380" s="80"/>
      <c r="AW380" s="70"/>
      <c r="AX380" s="73"/>
      <c r="AY380" s="73"/>
      <c r="AZ380" s="80"/>
    </row>
    <row r="381" spans="16:52" x14ac:dyDescent="0.25">
      <c r="P381" s="92">
        <f>P369+1</f>
        <v>29</v>
      </c>
      <c r="Q381" s="55"/>
      <c r="R381" s="55"/>
      <c r="S381" s="55"/>
      <c r="T381" s="55" t="s">
        <v>545</v>
      </c>
      <c r="U381" s="56"/>
      <c r="V381" s="56"/>
      <c r="W381" s="57"/>
      <c r="X381" s="57"/>
      <c r="Y381" s="57"/>
      <c r="Z381" s="54">
        <v>1</v>
      </c>
      <c r="AA381" s="55">
        <v>2</v>
      </c>
      <c r="AB381" s="55">
        <v>3</v>
      </c>
      <c r="AC381" s="55">
        <v>4</v>
      </c>
      <c r="AD381" s="55">
        <v>5</v>
      </c>
      <c r="AE381" s="55">
        <v>6</v>
      </c>
      <c r="AF381" s="55">
        <v>7</v>
      </c>
      <c r="AG381" s="55">
        <v>8</v>
      </c>
      <c r="AH381" s="55">
        <v>9</v>
      </c>
      <c r="AI381" s="58">
        <v>10</v>
      </c>
      <c r="AJ381" s="90"/>
      <c r="AK381" s="54"/>
      <c r="AL381" s="55"/>
      <c r="AM381" s="55"/>
      <c r="AN381" s="55"/>
      <c r="AO381" s="55"/>
      <c r="AP381" s="55"/>
      <c r="AQ381" s="55"/>
      <c r="AR381" s="55"/>
      <c r="AS381" s="55"/>
      <c r="AT381" s="55"/>
      <c r="AU381" s="55"/>
      <c r="AV381" s="58"/>
      <c r="AW381" s="54"/>
      <c r="AX381" s="55" t="s">
        <v>565</v>
      </c>
      <c r="AY381" s="55" t="s">
        <v>577</v>
      </c>
      <c r="AZ381" s="58" t="s">
        <v>578</v>
      </c>
    </row>
    <row r="382" spans="16:52" x14ac:dyDescent="0.25">
      <c r="P382" s="78">
        <v>1</v>
      </c>
      <c r="Q382" s="60"/>
      <c r="R382" s="60"/>
      <c r="S382" s="60">
        <f>$Z$7*$BJ$34/AZ382</f>
        <v>2.6288912284298193E-3</v>
      </c>
      <c r="T382" s="61">
        <f>S382/S392</f>
        <v>2.6295792947301721E-3</v>
      </c>
      <c r="U382" s="62"/>
      <c r="V382" s="62"/>
      <c r="W382" s="60"/>
      <c r="X382" s="63"/>
      <c r="Y382" s="61"/>
      <c r="Z382" s="86">
        <f>SQRT($W$34*VLOOKUP(Z381,$P$34:$W$43,8))*(1-$Q$20)*T370*VLOOKUP(Z381,P370:T379,5)</f>
        <v>1.4201437813717059E-6</v>
      </c>
      <c r="AA382" s="60">
        <f>SQRT($W$34*VLOOKUP(AA381,$P$34:$W$43,8))*(1-$R$20)*T370*VLOOKUP(AA381,P370:T379,5)</f>
        <v>1.3766728022995687E-5</v>
      </c>
      <c r="AB382" s="60">
        <f>SQRT($W$34*VLOOKUP(AB381,$P$34:$W$43,8))*(1-$S$20)*T370*VLOOKUP(AB381,P370:T379,5)</f>
        <v>6.3104291009576013E-5</v>
      </c>
      <c r="AC382" s="60">
        <f>SQRT($W$34*VLOOKUP(AC381,$P$34:$W$43,8))*(1-$T$20)*T370*VLOOKUP(AC381,P370:T379,5)</f>
        <v>1.8903568290604106E-4</v>
      </c>
      <c r="AD382" s="60">
        <f>SQRT($W$34*VLOOKUP(AD381,$P$34:$W$43,8))*(1-$U$20)*T370*VLOOKUP(AD381,P370:T379,5)</f>
        <v>2.2233005007915585E-4</v>
      </c>
      <c r="AE382" s="60">
        <f>SQRT($W$34*VLOOKUP(AE381,$P$34:$W$43,8))*(1-$V$20)*T370*VLOOKUP(AE381,P370:T379,5)</f>
        <v>1.2248483303353723E-3</v>
      </c>
      <c r="AF382" s="60">
        <f>SQRT($W$34*VLOOKUP(AF381,$P$34:$W$43,8))*(1-$W$20)*T370*VLOOKUP(AF381,P370:T379,5)</f>
        <v>3.2167153512449288E-7</v>
      </c>
      <c r="AG382" s="60">
        <f>SQRT($W$34*VLOOKUP(AG381,$P$34:$W$43,8))*(1-$X$20)*T370*VLOOKUP(AG381,P370:T379,5)</f>
        <v>4.4633849225412511E-6</v>
      </c>
      <c r="AH382" s="60">
        <f>SQRT($W$34*VLOOKUP(AH381,$P$34:$W$43,8))*(1-$Y$20)*T370*VLOOKUP(AH381,P370:T379,5)</f>
        <v>1.5450656391877256E-5</v>
      </c>
      <c r="AI382" s="87">
        <f>SQRT($W$34*VLOOKUP(AI381,$P$34:$W$43,8))*(1-$Z$20)*T370*VLOOKUP(AI381,P370:T379,5)</f>
        <v>8.3839142879105928E-6</v>
      </c>
      <c r="AJ382" s="89">
        <f>$X$34*T370</f>
        <v>7.0477561646531394E-8</v>
      </c>
      <c r="AK382" s="59" t="s">
        <v>69</v>
      </c>
      <c r="AL382" s="60">
        <f>$Q$44*AI392*100000/($T$3*$AE$9)^2</f>
        <v>0.15887301977250493</v>
      </c>
      <c r="AM382" s="65" t="s">
        <v>583</v>
      </c>
      <c r="AN382" s="66" t="s">
        <v>573</v>
      </c>
      <c r="AO382" s="61" t="e">
        <f>(AL389+SQRT(AL391))^(1/3)+(AL389-SQRT(AL391))^(1/3)-AL385/3</f>
        <v>#NUM!</v>
      </c>
      <c r="AP382" s="63" t="e">
        <f>AO382^3+AL385*AO382^2+AL386*AO382+AL387</f>
        <v>#NUM!</v>
      </c>
      <c r="AQ382" s="65" t="s">
        <v>573</v>
      </c>
      <c r="AR382" s="61">
        <f>IF(AL391&gt;=0,AO382,AO389)</f>
        <v>0.83269961903731216</v>
      </c>
      <c r="AS382" s="61">
        <f>IF(AR382&lt;AR383,AR383,AR382)</f>
        <v>0.83269961903731216</v>
      </c>
      <c r="AT382" s="61">
        <f>AS382</f>
        <v>0.83269961903731216</v>
      </c>
      <c r="AU382" s="67">
        <f>IF(AT382&lt;AT383,AT383,AT382)</f>
        <v>0.83269961903731216</v>
      </c>
      <c r="AV382" s="81"/>
      <c r="AW382" s="59">
        <v>1</v>
      </c>
      <c r="AX382" s="61">
        <f>AX370</f>
        <v>4.7032494163116601E-3</v>
      </c>
      <c r="AY382" s="61">
        <f>SUMPRODUCT(T370:T379,$AX$34:$AX$43)</f>
        <v>4.7725574619461815E-2</v>
      </c>
      <c r="AZ382" s="68">
        <f>IF($AA$7,EXP((AX382/AL383)*(AU387-1)-LN(AU387-AL383)-AL382*(2*AY382/AL382-AX382/AL383)*LN((AU387+2.41421536*AL383)/(AU387-0.41421536*AL383))/(AL383*2.82842713)      ),1)</f>
        <v>38.240115288526148</v>
      </c>
    </row>
    <row r="383" spans="16:52" x14ac:dyDescent="0.25">
      <c r="P383" s="78">
        <v>2</v>
      </c>
      <c r="Q383" s="60"/>
      <c r="R383" s="60"/>
      <c r="S383" s="60">
        <f>$Z$8*$BJ$35/AZ383</f>
        <v>1.4670668853759125E-2</v>
      </c>
      <c r="T383" s="61">
        <f>S383/S392</f>
        <v>1.4674508644745052E-2</v>
      </c>
      <c r="U383" s="62"/>
      <c r="V383" s="62"/>
      <c r="W383" s="60"/>
      <c r="X383" s="63"/>
      <c r="Y383" s="61"/>
      <c r="Z383" s="86">
        <f>SQRT($W$35*VLOOKUP(Z381,$P$34:$W$43,8))*(1-$Q$21)*T371*VLOOKUP(Z381,P370:T379,5)</f>
        <v>1.3766728022995687E-5</v>
      </c>
      <c r="AA383" s="60">
        <f>SQRT($W$35*VLOOKUP(AA381,$P$34:$W$43,8))*(1-$R$21)*T371*VLOOKUP(AA381,P370:T379,5)</f>
        <v>1.3276198833613048E-4</v>
      </c>
      <c r="AB383" s="60">
        <f>SQRT($W$35*VLOOKUP(AB381,$P$34:$W$43,8))*(1-$S$21)*T371*VLOOKUP(AB381,P370:T379,5)</f>
        <v>6.1812271817003129E-4</v>
      </c>
      <c r="AC383" s="60">
        <f>SQRT($W$35*VLOOKUP(AC381,$P$34:$W$43,8))*(1-$T$21)*T371*VLOOKUP(AC381,P370:T379,5)</f>
        <v>1.6745488012044703E-3</v>
      </c>
      <c r="AD383" s="60">
        <f>SQRT($W$35*VLOOKUP(AD381,$P$34:$W$43,8))*(1-$U$21)*T371*VLOOKUP(AD381,P370:T379,5)</f>
        <v>2.2209136583202053E-3</v>
      </c>
      <c r="AE383" s="60">
        <f>SQRT($W$35*VLOOKUP(AE381,$P$34:$W$43,8))*(1-$V$21)*T371*VLOOKUP(AE381,P370:T379,5)</f>
        <v>1.2027010477919752E-2</v>
      </c>
      <c r="AF383" s="60">
        <f>SQRT($W$35*VLOOKUP(AF381,$P$34:$W$43,8))*(1-$W$21)*T371*VLOOKUP(AF381,P370:T379,5)</f>
        <v>3.0446805074761888E-6</v>
      </c>
      <c r="AG383" s="60">
        <f>SQRT($W$35*VLOOKUP(AG381,$P$34:$W$43,8))*(1-$X$21)*T371*VLOOKUP(AG381,P370:T379,5)</f>
        <v>4.1240225182551288E-5</v>
      </c>
      <c r="AH383" s="60">
        <f>SQRT($W$35*VLOOKUP(AH381,$P$34:$W$43,8))*(1-$Y$21)*T371*VLOOKUP(AH381,P370:T379,5)</f>
        <v>1.4950282799248597E-4</v>
      </c>
      <c r="AI383" s="87">
        <f>SQRT($W$35*VLOOKUP(AI381,$P$34:$W$43,8))*(1-$Z$21)*T371*VLOOKUP(AI381,P370:T379,5)</f>
        <v>8.2105867050582035E-5</v>
      </c>
      <c r="AJ383" s="89">
        <f>$X$35*T371</f>
        <v>5.9358527392401455E-7</v>
      </c>
      <c r="AK383" s="59" t="s">
        <v>65</v>
      </c>
      <c r="AL383" s="60">
        <f>AJ392*$Q$44*100000/($T$3*$AE$9)</f>
        <v>1.4141637770187142E-2</v>
      </c>
      <c r="AM383" s="61"/>
      <c r="AN383" s="66" t="s">
        <v>574</v>
      </c>
      <c r="AO383" s="66" t="e">
        <f>1/0</f>
        <v>#DIV/0!</v>
      </c>
      <c r="AP383" s="61"/>
      <c r="AQ383" s="65" t="s">
        <v>574</v>
      </c>
      <c r="AR383" s="66">
        <f>IF(AL391&gt;=0,0,AO390)</f>
        <v>1.8185529566081271E-2</v>
      </c>
      <c r="AS383" s="61">
        <f>IF(AR382&lt;AR383,AR382,AR383)</f>
        <v>1.8185529566081271E-2</v>
      </c>
      <c r="AT383" s="61">
        <f>IF(AS383&lt;AS384,AS384,AS383)</f>
        <v>0.13497321362641926</v>
      </c>
      <c r="AU383" s="67">
        <f>IF(AT382&lt;AT383,AT382,AT383)</f>
        <v>0.13497321362641926</v>
      </c>
      <c r="AV383" s="81"/>
      <c r="AW383" s="59">
        <v>2</v>
      </c>
      <c r="AX383" s="61">
        <f t="shared" ref="AX383:AX391" si="67">AX371</f>
        <v>7.0982772982749135E-3</v>
      </c>
      <c r="AY383" s="61">
        <f>SUMPRODUCT(T370:T379,$AY$34:$AY$43)</f>
        <v>8.3223982900197488E-2</v>
      </c>
      <c r="AZ383" s="68">
        <f>IF($AA$8,EXP((AX383/AL383)*(AU387-1)-LN(AU387-AL383)-AL382*(2*AY383/AL382-AX383/AL383)*LN((AU387+2.41421536*AL383)/(AU387-0.41421536*AL383))/(AL383*2.82842713)      ),1)</f>
        <v>6.5803436176418222</v>
      </c>
    </row>
    <row r="384" spans="16:52" x14ac:dyDescent="0.25">
      <c r="P384" s="78">
        <v>3</v>
      </c>
      <c r="Q384" s="60"/>
      <c r="R384" s="60"/>
      <c r="S384" s="60">
        <f>$Z$9*$BJ$36/AZ384</f>
        <v>4.9911005277786295E-2</v>
      </c>
      <c r="T384" s="61">
        <f>S384/S392</f>
        <v>4.9924068610486018E-2</v>
      </c>
      <c r="U384" s="62"/>
      <c r="V384" s="62"/>
      <c r="W384" s="60"/>
      <c r="X384" s="63"/>
      <c r="Y384" s="61"/>
      <c r="Z384" s="86">
        <f>SQRT($W$36*VLOOKUP(Z381,$P$34:$W$43,8))*(1-$Q$22)*T372*VLOOKUP(Z381,P370:T379,5)</f>
        <v>6.3104291009576013E-5</v>
      </c>
      <c r="AA384" s="60">
        <f>SQRT($W$36*VLOOKUP(AA381,$P$34:$W$43,8))*(1-$R$22)*T372*VLOOKUP(AA381,P370:T379,5)</f>
        <v>6.1812271817003129E-4</v>
      </c>
      <c r="AB384" s="60">
        <f>SQRT($W$36*VLOOKUP(AB381,$P$34:$W$43,8))*(1-$S$22)*T372*VLOOKUP(AB381,P370:T379,5)</f>
        <v>2.8842416042199467E-3</v>
      </c>
      <c r="AC384" s="60">
        <f>SQRT($W$36*VLOOKUP(AC381,$P$34:$W$43,8))*(1-$T$22)*T372*VLOOKUP(AC381,P370:T379,5)</f>
        <v>8.605434056700792E-3</v>
      </c>
      <c r="AD384" s="60">
        <f>SQRT($W$36*VLOOKUP(AD381,$P$34:$W$43,8))*(1-$U$22)*T372*VLOOKUP(AD381,P370:T379,5)</f>
        <v>1.0362985843596621E-2</v>
      </c>
      <c r="AE384" s="60">
        <f>SQRT($W$36*VLOOKUP(AE381,$P$34:$W$43,8))*(1-$V$22)*T372*VLOOKUP(AE381,P370:T379,5)</f>
        <v>5.4990052526014244E-2</v>
      </c>
      <c r="AF384" s="60">
        <f>SQRT($W$36*VLOOKUP(AF381,$P$34:$W$43,8))*(1-$W$22)*T372*VLOOKUP(AF381,P370:T379,5)</f>
        <v>1.3687038599670258E-5</v>
      </c>
      <c r="AG384" s="60">
        <f>SQRT($W$36*VLOOKUP(AG381,$P$34:$W$43,8))*(1-$X$22)*T372*VLOOKUP(AG381,P370:T379,5)</f>
        <v>1.9401479670912148E-4</v>
      </c>
      <c r="AH384" s="60">
        <f>SQRT($W$36*VLOOKUP(AH381,$P$34:$W$43,8))*(1-$Y$22)*T372*VLOOKUP(AH381,P370:T379,5)</f>
        <v>6.9341173774327977E-4</v>
      </c>
      <c r="AI384" s="87">
        <f>SQRT($W$36*VLOOKUP(AI381,$P$34:$W$43,8))*(1-$Z$22)*T372*VLOOKUP(AI381,P370:T379,5)</f>
        <v>3.8613188046208644E-4</v>
      </c>
      <c r="AJ384" s="89">
        <f>$X$36*T372</f>
        <v>2.8129396222580953E-6</v>
      </c>
      <c r="AK384" s="82"/>
      <c r="AL384" s="65"/>
      <c r="AM384" s="61"/>
      <c r="AN384" s="66" t="s">
        <v>575</v>
      </c>
      <c r="AO384" s="66" t="e">
        <f>1/0</f>
        <v>#DIV/0!</v>
      </c>
      <c r="AP384" s="61"/>
      <c r="AQ384" s="65" t="s">
        <v>575</v>
      </c>
      <c r="AR384" s="66">
        <f>IF(AL391&gt;=0,0,AO391)</f>
        <v>0.13497321362641926</v>
      </c>
      <c r="AS384" s="61">
        <f>AR384</f>
        <v>0.13497321362641926</v>
      </c>
      <c r="AT384" s="61">
        <f>IF(AS383&lt;AS384,AS383,AS384)</f>
        <v>1.8185529566081271E-2</v>
      </c>
      <c r="AU384" s="67">
        <f>AT384</f>
        <v>1.8185529566081271E-2</v>
      </c>
      <c r="AV384" s="81"/>
      <c r="AW384" s="59">
        <v>3</v>
      </c>
      <c r="AX384" s="61">
        <f t="shared" si="67"/>
        <v>9.8874397632026413E-3</v>
      </c>
      <c r="AY384" s="61">
        <f>SUMPRODUCT(T370:T379,$AZ$34:$AZ$43)</f>
        <v>0.11365455264392654</v>
      </c>
      <c r="AZ384" s="68">
        <f>IF($AA$9,EXP((AX384/AL383)*(AU387-1)-LN(AU387-AL383)-AL382*(2*AY384/AL382-AX384/AL383)*LN((AU387+2.41421536*AL383)/(AU387-0.41421536*AL383))/(AL383*2.82842713)      ),1)</f>
        <v>1.8650458955062152</v>
      </c>
    </row>
    <row r="385" spans="16:52" x14ac:dyDescent="0.25">
      <c r="P385" s="78">
        <v>4</v>
      </c>
      <c r="Q385" s="60"/>
      <c r="R385" s="60"/>
      <c r="S385" s="60">
        <f>$Z$10*$BJ$37/AZ385</f>
        <v>0.11781627601473249</v>
      </c>
      <c r="T385" s="61">
        <f>S385/S392</f>
        <v>0.1178471123644004</v>
      </c>
      <c r="U385" s="62"/>
      <c r="V385" s="62"/>
      <c r="W385" s="60"/>
      <c r="X385" s="63"/>
      <c r="Y385" s="61"/>
      <c r="Z385" s="86">
        <f>SQRT($W$37*VLOOKUP(Z381,$P$34:$W$43,8))*(1-$Q$23)*T373*VLOOKUP(Z381,P370:T379,5)</f>
        <v>1.8903568290604109E-4</v>
      </c>
      <c r="AA385" s="60">
        <f>SQRT($W$37*VLOOKUP(AA381,$P$34:$W$43,8))*(1-$R$23)*T373*VLOOKUP(AA381,P370:T379,5)</f>
        <v>1.6745488012044703E-3</v>
      </c>
      <c r="AB385" s="60">
        <f>SQRT($W$37*VLOOKUP(AB381,$P$34:$W$43,8))*(1-$S$23)*T373*VLOOKUP(AB381,P370:T379,5)</f>
        <v>8.6054340567007902E-3</v>
      </c>
      <c r="AC385" s="60">
        <f>SQRT($W$37*VLOOKUP(AC381,$P$34:$W$43,8))*(1-$T$23)*T373*VLOOKUP(AC381,P370:T379,5)</f>
        <v>2.5845504163377244E-2</v>
      </c>
      <c r="AD385" s="60">
        <f>SQRT($W$37*VLOOKUP(AD381,$P$34:$W$43,8))*(1-$U$23)*T373*VLOOKUP(AD381,P370:T379,5)</f>
        <v>3.079363228996413E-2</v>
      </c>
      <c r="AE385" s="60">
        <f>SQRT($W$37*VLOOKUP(AE381,$P$34:$W$43,8))*(1-$V$23)*T373*VLOOKUP(AE381,P370:T379,5)</f>
        <v>0.15661201719897053</v>
      </c>
      <c r="AF385" s="60">
        <f>SQRT($W$37*VLOOKUP(AF381,$P$34:$W$43,8))*(1-$W$23)*T373*VLOOKUP(AF381,P370:T379,5)</f>
        <v>4.1204803656243679E-5</v>
      </c>
      <c r="AG385" s="60">
        <f>SQRT($W$37*VLOOKUP(AG381,$P$34:$W$43,8))*(1-$X$23)*T373*VLOOKUP(AG381,P370:T379,5)</f>
        <v>5.7467963711686971E-4</v>
      </c>
      <c r="AH385" s="60">
        <f>SQRT($W$37*VLOOKUP(AH381,$P$34:$W$43,8))*(1-$Y$23)*T373*VLOOKUP(AH381,P370:T379,5)</f>
        <v>2.2755050653425818E-3</v>
      </c>
      <c r="AI385" s="87">
        <f>SQRT($W$37*VLOOKUP(AI381,$P$34:$W$43,8))*(1-$Z$23)*T373*VLOOKUP(AI381,P370:T379,5)</f>
        <v>1.0493068887657056E-3</v>
      </c>
      <c r="AJ385" s="89">
        <f>$X$37*T373</f>
        <v>8.5305785967869385E-6</v>
      </c>
      <c r="AK385" s="59" t="s">
        <v>570</v>
      </c>
      <c r="AL385" s="60">
        <f>AL383-1</f>
        <v>-0.98585836222981282</v>
      </c>
      <c r="AM385" s="61"/>
      <c r="AN385" s="66"/>
      <c r="AO385" s="61"/>
      <c r="AP385" s="61"/>
      <c r="AQ385" s="50"/>
      <c r="AR385" s="65"/>
      <c r="AS385" s="65"/>
      <c r="AT385" s="65"/>
      <c r="AU385" s="65"/>
      <c r="AV385" s="81"/>
      <c r="AW385" s="59">
        <v>4</v>
      </c>
      <c r="AX385" s="61">
        <f t="shared" si="67"/>
        <v>1.2702609722620996E-2</v>
      </c>
      <c r="AY385" s="61">
        <f>SUMPRODUCT(T370:T379,$BA$34:$BA$43)</f>
        <v>0.1390843885351756</v>
      </c>
      <c r="AZ385" s="68">
        <f>IF($AA$10,EXP((AX385/AL383)*(AU387-1)-LN(AU387-AL383)-AL382*(2*AY385/AL382-AX385/AL383)*LN((AU387+2.41421536*AL383)/(AU387-0.41421536*AL383))/(AL383*2.82842713)      ),1)</f>
        <v>0.765454927682376</v>
      </c>
    </row>
    <row r="386" spans="16:52" x14ac:dyDescent="0.25">
      <c r="P386" s="78">
        <v>5</v>
      </c>
      <c r="Q386" s="60"/>
      <c r="R386" s="60"/>
      <c r="S386" s="60">
        <f>$Z$11*$BJ$38/AZ386</f>
        <v>0.14521847416959674</v>
      </c>
      <c r="T386" s="61">
        <f>S386/S392</f>
        <v>0.14525648256537368</v>
      </c>
      <c r="U386" s="62"/>
      <c r="V386" s="62"/>
      <c r="W386" s="60"/>
      <c r="X386" s="63"/>
      <c r="Y386" s="61"/>
      <c r="Z386" s="86">
        <f>SQRT($W$38*VLOOKUP(Z381,$P$34:$W$43,8))*(1-$Q$24)*T374*VLOOKUP(Z381,P370:T379,5)</f>
        <v>2.2233005007915585E-4</v>
      </c>
      <c r="AA386" s="60">
        <f>SQRT($W$38*VLOOKUP(AA381,$P$34:$W$43,8))*(1-$R$24)*T374*VLOOKUP(AA381,P370:T379,5)</f>
        <v>2.2209136583202053E-3</v>
      </c>
      <c r="AB386" s="60">
        <f>SQRT($W$38*VLOOKUP(AB381,$P$34:$W$43,8))*(1-$S$24)*T374*VLOOKUP(AB381,P370:T379,5)</f>
        <v>1.0362985843596621E-2</v>
      </c>
      <c r="AC386" s="60">
        <f>SQRT($W$38*VLOOKUP(AC381,$P$34:$W$43,8))*(1-$T$24)*T374*VLOOKUP(AC381,P370:T379,5)</f>
        <v>3.0793632289964127E-2</v>
      </c>
      <c r="AD386" s="60">
        <f>SQRT($W$38*VLOOKUP(AD381,$P$34:$W$43,8))*(1-$U$24)*T374*VLOOKUP(AD381,P370:T379,5)</f>
        <v>3.6659747099718941E-2</v>
      </c>
      <c r="AE386" s="60">
        <f>SQRT($W$38*VLOOKUP(AE381,$P$34:$W$43,8))*(1-$V$24)*T374*VLOOKUP(AE381,P370:T379,5)</f>
        <v>0.20142636940596101</v>
      </c>
      <c r="AF386" s="60">
        <f>SQRT($W$38*VLOOKUP(AF381,$P$34:$W$43,8))*(1-$W$24)*T374*VLOOKUP(AF381,P370:T379,5)</f>
        <v>4.7830995471349688E-5</v>
      </c>
      <c r="AG386" s="60">
        <f>SQRT($W$38*VLOOKUP(AG381,$P$34:$W$43,8))*(1-$X$24)*T374*VLOOKUP(AG381,P370:T379,5)</f>
        <v>6.9493136349266704E-4</v>
      </c>
      <c r="AH386" s="60">
        <f>SQRT($W$38*VLOOKUP(AH381,$P$34:$W$43,8))*(1-$Y$24)*T374*VLOOKUP(AH381,P370:T379,5)</f>
        <v>2.5816098649261965E-3</v>
      </c>
      <c r="AI386" s="87">
        <f>SQRT($W$38*VLOOKUP(AI381,$P$34:$W$43,8))*(1-$Z$24)*T374*VLOOKUP(AI381,P370:T379,5)</f>
        <v>1.3766215816029587E-3</v>
      </c>
      <c r="AJ386" s="89">
        <f>$X$38*T374</f>
        <v>1.0512286113419895E-5</v>
      </c>
      <c r="AK386" s="59" t="s">
        <v>571</v>
      </c>
      <c r="AL386" s="60">
        <f>AL382-3*AL383*AL383-2*AL383</f>
        <v>0.12998978647566112</v>
      </c>
      <c r="AM386" s="61" t="s">
        <v>584</v>
      </c>
      <c r="AN386" s="66" t="s">
        <v>585</v>
      </c>
      <c r="AO386" s="61">
        <f>AL389^2/AL390^3</f>
        <v>0.84912603661080077</v>
      </c>
      <c r="AP386" s="61"/>
      <c r="AQ386" s="50"/>
      <c r="AR386" s="65"/>
      <c r="AS386" s="65"/>
      <c r="AT386" s="65"/>
      <c r="AU386" s="65"/>
      <c r="AV386" s="81"/>
      <c r="AW386" s="59">
        <v>5</v>
      </c>
      <c r="AX386" s="61">
        <f t="shared" si="67"/>
        <v>1.2699746755942376E-2</v>
      </c>
      <c r="AY386" s="61">
        <f>SUMPRODUCT(T370:T379,$BB$34:$BB$43)</f>
        <v>0.14194714990733884</v>
      </c>
      <c r="AZ386" s="68">
        <f>IF($AA$11,EXP((AX386/AL383)*(AU387-1)-LN(AU387-AL383)-AL382*(2*AY386/AL382-AX386/AL383)*LN((AU387+2.41421536*AL383)/(AU387-0.41421536*AL383))/(AL383*2.82842713)      ),1)</f>
        <v>0.62177166311016041</v>
      </c>
    </row>
    <row r="387" spans="16:52" x14ac:dyDescent="0.25">
      <c r="P387" s="78">
        <v>6</v>
      </c>
      <c r="Q387" s="60"/>
      <c r="R387" s="60"/>
      <c r="S387" s="60">
        <f>$Z$12*$BJ$39/AZ387</f>
        <v>0.63281164247362154</v>
      </c>
      <c r="T387" s="61">
        <f>S387/S392</f>
        <v>0.63297726985331226</v>
      </c>
      <c r="U387" s="62"/>
      <c r="V387" s="62"/>
      <c r="W387" s="60"/>
      <c r="X387" s="63"/>
      <c r="Y387" s="61"/>
      <c r="Z387" s="86">
        <f>SQRT($W$39*VLOOKUP(Z381,$P$34:$W$43,8))*(1-$Q$25)*T375*VLOOKUP(Z381,P370:T379,5)</f>
        <v>1.2248483303353725E-3</v>
      </c>
      <c r="AA387" s="60">
        <f>SQRT($W$39*VLOOKUP(AA381,$P$34:$W$43,8))*(1-$R$25)*T375*VLOOKUP(AA381,P370:T379,5)</f>
        <v>1.2027010477919752E-2</v>
      </c>
      <c r="AB387" s="60">
        <f>SQRT($W$39*VLOOKUP(AB381,$P$34:$W$43,8))*(1-$S$25)*T375*VLOOKUP(AB381,P370:T379,5)</f>
        <v>5.4990052526014244E-2</v>
      </c>
      <c r="AC387" s="60">
        <f>SQRT($W$39*VLOOKUP(AC381,$P$34:$W$43,8))*(1-$T$25)*T375*VLOOKUP(AC381,P370:T379,5)</f>
        <v>0.15661201719897053</v>
      </c>
      <c r="AD387" s="60">
        <f>SQRT($W$39*VLOOKUP(AD381,$P$34:$W$43,8))*(1-$U$25)*T375*VLOOKUP(AD381,P370:T379,5)</f>
        <v>0.20142636940596101</v>
      </c>
      <c r="AE387" s="60">
        <f>SQRT($W$39*VLOOKUP(AE381,$P$34:$W$43,8))*(1-$V$25)*T375*VLOOKUP(AE381,P370:T379,5)</f>
        <v>1.1067338293879752</v>
      </c>
      <c r="AF387" s="60">
        <f>SQRT($W$39*VLOOKUP(AF381,$P$34:$W$43,8))*(1-$W$25)*T375*VLOOKUP(AF381,P370:T379,5)</f>
        <v>2.9015115569431014E-4</v>
      </c>
      <c r="AG387" s="60">
        <f>SQRT($W$39*VLOOKUP(AG381,$P$34:$W$43,8))*(1-$X$25)*T375*VLOOKUP(AG381,P370:T379,5)</f>
        <v>3.8087430718226618E-3</v>
      </c>
      <c r="AH387" s="60">
        <f>SQRT($W$39*VLOOKUP(AH381,$P$34:$W$43,8))*(1-$Y$25)*T375*VLOOKUP(AH381,P370:T379,5)</f>
        <v>1.3952321849498824E-2</v>
      </c>
      <c r="AI387" s="87">
        <f>SQRT($W$39*VLOOKUP(AI381,$P$34:$W$43,8))*(1-$Z$25)*T375*VLOOKUP(AI381,P370:T379,5)</f>
        <v>7.5638243350102576E-3</v>
      </c>
      <c r="AJ387" s="89">
        <f>$X$39*T375</f>
        <v>5.6986177275954644E-5</v>
      </c>
      <c r="AK387" s="59" t="s">
        <v>572</v>
      </c>
      <c r="AL387" s="60">
        <f>-1*AL382*AL383+AL383^2+AL383^3</f>
        <v>-2.0439106498322248E-3</v>
      </c>
      <c r="AM387" s="61"/>
      <c r="AN387" s="66" t="s">
        <v>586</v>
      </c>
      <c r="AO387" s="61">
        <f>SQRT(1-AO386)/SQRT(AO386)*AL389/ABS(AL389)</f>
        <v>0.42152280029036482</v>
      </c>
      <c r="AP387" s="61"/>
      <c r="AQ387" s="50"/>
      <c r="AR387" s="65"/>
      <c r="AS387" s="65"/>
      <c r="AT387" s="65" t="s">
        <v>579</v>
      </c>
      <c r="AU387" s="61">
        <f>IF(AL391&gt;=0,AU382,AU384)</f>
        <v>1.8185529566081271E-2</v>
      </c>
      <c r="AV387" s="81"/>
      <c r="AW387" s="59">
        <v>6</v>
      </c>
      <c r="AX387" s="61">
        <f t="shared" si="67"/>
        <v>1.5798462423996604E-2</v>
      </c>
      <c r="AY387" s="61">
        <f>SUMPRODUCT(T370:T379,$BC$34:$BC$43)</f>
        <v>0.17728158538513786</v>
      </c>
      <c r="AZ387" s="68">
        <f>IF($AA$12,EXP((AX387/AL383)*(AU387-1)-LN(AU387-AL383)-AL382*(2*AY387/AL382-AX387/AL383)*LN((AU387+2.41421536*AL383)/(AU387-0.41421536*AL383))/(AL383*2.82842713)      ),1)</f>
        <v>0.1372077643951467</v>
      </c>
    </row>
    <row r="388" spans="16:52" x14ac:dyDescent="0.25">
      <c r="P388" s="78">
        <v>7</v>
      </c>
      <c r="Q388" s="60"/>
      <c r="R388" s="60"/>
      <c r="S388" s="60">
        <f>$Z$13*$BJ$40/AZ388</f>
        <v>9.3736451448459825E-4</v>
      </c>
      <c r="T388" s="61">
        <f>S388/S392</f>
        <v>9.3760985325197987E-4</v>
      </c>
      <c r="U388" s="62"/>
      <c r="V388" s="62"/>
      <c r="W388" s="60"/>
      <c r="X388" s="63"/>
      <c r="Y388" s="61"/>
      <c r="Z388" s="86">
        <f>SQRT($W$40*VLOOKUP(Z381,$P$34:$W$43,8))*(1-$Q$26)*T376*VLOOKUP(Z381,P370:T379,5)</f>
        <v>3.2167153512449288E-7</v>
      </c>
      <c r="AA388" s="60">
        <f>SQRT($W$40*VLOOKUP(AA381,$P$34:$W$43,8))*(1-$R$26)*T376*VLOOKUP(AA381,P370:T379,5)</f>
        <v>3.0446805074761888E-6</v>
      </c>
      <c r="AB388" s="60">
        <f>SQRT($W$40*VLOOKUP(AB381,$P$34:$W$43,8))*(1-$S$26)*T376*VLOOKUP(AB381,P370:T379,5)</f>
        <v>1.3687038599670258E-5</v>
      </c>
      <c r="AC388" s="60">
        <f>SQRT($W$40*VLOOKUP(AC381,$P$34:$W$43,8))*(1-$T$26)*T376*VLOOKUP(AC381,P370:T379,5)</f>
        <v>4.1204803656243686E-5</v>
      </c>
      <c r="AD388" s="60">
        <f>SQRT($W$40*VLOOKUP(AD381,$P$34:$W$43,8))*(1-$U$26)*T376*VLOOKUP(AD381,P370:T379,5)</f>
        <v>4.7830995471349688E-5</v>
      </c>
      <c r="AE388" s="60">
        <f>SQRT($W$40*VLOOKUP(AE381,$P$34:$W$43,8))*(1-$V$26)*T376*VLOOKUP(AE381,P370:T379,5)</f>
        <v>2.9015115569431009E-4</v>
      </c>
      <c r="AF388" s="60">
        <f>SQRT($W$40*VLOOKUP(AF381,$P$34:$W$43,8))*(1-$W$26)*T376*VLOOKUP(AF381,P370:T379,5)</f>
        <v>7.7613100866782977E-8</v>
      </c>
      <c r="AG388" s="60">
        <f>SQRT($W$40*VLOOKUP(AG381,$P$34:$W$43,8))*(1-$X$26)*T376*VLOOKUP(AG381,P370:T379,5)</f>
        <v>1.1685652801525625E-6</v>
      </c>
      <c r="AH388" s="60">
        <f>SQRT($W$40*VLOOKUP(AH381,$P$34:$W$43,8))*(1-$Y$26)*T376*VLOOKUP(AH381,P370:T379,5)</f>
        <v>3.2464665719658341E-6</v>
      </c>
      <c r="AI388" s="87">
        <f>SQRT($W$40*VLOOKUP(AI381,$P$34:$W$43,8))*(1-$Z$26)*T376*VLOOKUP(AI381,P370:T379,5)</f>
        <v>1.8315702319248438E-6</v>
      </c>
      <c r="AJ388" s="89">
        <f>$X$40*T376</f>
        <v>2.2549362366773718E-8</v>
      </c>
      <c r="AK388" s="82"/>
      <c r="AL388" s="65"/>
      <c r="AM388" s="61"/>
      <c r="AN388" s="66" t="s">
        <v>587</v>
      </c>
      <c r="AO388" s="61">
        <f>IF(ATAN(AO387)&lt;0,ATAN(AO387)+PI(),ATAN(AO387))</f>
        <v>0.39892174533605074</v>
      </c>
      <c r="AP388" s="61"/>
      <c r="AQ388" s="50"/>
      <c r="AR388" s="65"/>
      <c r="AS388" s="65"/>
      <c r="AT388" s="65"/>
      <c r="AU388" s="65"/>
      <c r="AV388" s="81"/>
      <c r="AW388" s="59">
        <v>7</v>
      </c>
      <c r="AX388" s="61">
        <f t="shared" si="67"/>
        <v>4.2203212895286406E-3</v>
      </c>
      <c r="AY388" s="61">
        <f>SUMPRODUCT(T370:T379,$BD$34:$BD$43)</f>
        <v>3.0911659390568221E-2</v>
      </c>
      <c r="AZ388" s="68">
        <f>IF($AA$13,EXP((AX388/AL383)*(AU387-1)-LN(AU387-AL383)-AL382*(2*AY388/AL382-AX388/AL383)*LN((AU387+2.41421536*AL383)/(AU387-0.41421536*AL383))/(AL383*2.82842713)      ),1)</f>
        <v>109.58651563265636</v>
      </c>
    </row>
    <row r="389" spans="16:52" x14ac:dyDescent="0.25">
      <c r="P389" s="78">
        <v>8</v>
      </c>
      <c r="Q389" s="60"/>
      <c r="R389" s="60"/>
      <c r="S389" s="60">
        <f>$Z$14*$BJ$41/AZ389</f>
        <v>6.4641155320233146E-3</v>
      </c>
      <c r="T389" s="61">
        <f>S389/S392</f>
        <v>6.4658074012079623E-3</v>
      </c>
      <c r="U389" s="62"/>
      <c r="V389" s="62"/>
      <c r="W389" s="60"/>
      <c r="X389" s="63"/>
      <c r="Y389" s="61"/>
      <c r="Z389" s="86">
        <f>SQRT($W$41*VLOOKUP(Z381,$P$34:$W$43,8))*(1-$Q$27)*T377*VLOOKUP(Z381,P370:T379,5)</f>
        <v>4.4633849225412511E-6</v>
      </c>
      <c r="AA389" s="60">
        <f>SQRT($W$41*VLOOKUP(AA381,$P$34:$W$43,8))*(1-$R$27)*T377*VLOOKUP(AA381,P370:T379,5)</f>
        <v>4.1240225182551288E-5</v>
      </c>
      <c r="AB389" s="60">
        <f>SQRT($W$41*VLOOKUP(AB381,$P$34:$W$43,8))*(1-$S$27)*T377*VLOOKUP(AB381,P370:T379,5)</f>
        <v>1.9401479670912148E-4</v>
      </c>
      <c r="AC389" s="60">
        <f>SQRT($W$41*VLOOKUP(AC381,$P$34:$W$43,8))*(1-$T$27)*T377*VLOOKUP(AC381,P370:T379,5)</f>
        <v>5.7467963711686971E-4</v>
      </c>
      <c r="AD389" s="60">
        <f>SQRT($W$41*VLOOKUP(AD381,$P$34:$W$43,8))*(1-$U$27)*T377*VLOOKUP(AD381,P370:T379,5)</f>
        <v>6.9493136349266704E-4</v>
      </c>
      <c r="AE389" s="60">
        <f>SQRT($W$41*VLOOKUP(AE381,$P$34:$W$43,8))*(1-$V$27)*T377*VLOOKUP(AE381,P370:T379,5)</f>
        <v>3.8087430718226627E-3</v>
      </c>
      <c r="AF389" s="60">
        <f>SQRT($W$41*VLOOKUP(AF381,$P$34:$W$43,8))*(1-$W$27)*T377*VLOOKUP(AF381,P370:T379,5)</f>
        <v>1.1685652801525622E-6</v>
      </c>
      <c r="AG389" s="60">
        <f>SQRT($W$41*VLOOKUP(AG381,$P$34:$W$43,8))*(1-$X$27)*T377*VLOOKUP(AG381,P370:T379,5)</f>
        <v>1.7010967556719174E-5</v>
      </c>
      <c r="AH389" s="60">
        <f>SQRT($W$41*VLOOKUP(AH381,$P$34:$W$43,8))*(1-$Y$27)*T377*VLOOKUP(AH381,P370:T379,5)</f>
        <v>5.2692055402091555E-5</v>
      </c>
      <c r="AI389" s="87">
        <f>SQRT($W$41*VLOOKUP(AI381,$P$34:$W$43,8))*(1-$Z$27)*T377*VLOOKUP(AI381,P370:T379,5)</f>
        <v>2.8017167996407756E-5</v>
      </c>
      <c r="AJ389" s="89">
        <f>$X$41*T377</f>
        <v>1.7248373568599834E-7</v>
      </c>
      <c r="AK389" s="59" t="s">
        <v>582</v>
      </c>
      <c r="AL389" s="61">
        <f>AL385*AL386/6-AL387/2-AL385^3/27</f>
        <v>1.5151228854943608E-2</v>
      </c>
      <c r="AM389" s="61"/>
      <c r="AN389" s="66" t="s">
        <v>573</v>
      </c>
      <c r="AO389" s="61">
        <f>2*SQRT(AL390)*COS(AO388/3)-AL385/3</f>
        <v>0.83269961903731216</v>
      </c>
      <c r="AP389" s="69">
        <f>AO389^3+AL385*AO389^2+AL386*AO389+AL387</f>
        <v>1.1188966420050406E-16</v>
      </c>
      <c r="AQ389" s="50"/>
      <c r="AR389" s="65"/>
      <c r="AS389" s="65"/>
      <c r="AT389" s="65"/>
      <c r="AU389" s="65"/>
      <c r="AV389" s="81"/>
      <c r="AW389" s="59">
        <v>8</v>
      </c>
      <c r="AX389" s="61">
        <f t="shared" si="67"/>
        <v>4.6812172555771754E-3</v>
      </c>
      <c r="AY389" s="61">
        <f>SUMPRODUCT(T370:T379,$BE$34:$BE$43)</f>
        <v>6.03173018466912E-2</v>
      </c>
      <c r="AZ389" s="68">
        <f>IF($AA$14,EXP((AX389/AL383)*(AU387-1)-LN(AU387-AL383)-AL382*(2*AY389/AL382-AX389/AL383)*LN((AU387+2.41421536*AL383)/(AU387-0.41421536*AL383))/(AL383*2.82842713)      ),1)</f>
        <v>15.275958378122924</v>
      </c>
    </row>
    <row r="390" spans="16:52" x14ac:dyDescent="0.25">
      <c r="P390" s="78">
        <v>9</v>
      </c>
      <c r="Q390" s="60"/>
      <c r="R390" s="60"/>
      <c r="S390" s="60">
        <f>$Z$15*$BJ$42/AZ390</f>
        <v>1.9022990633598962E-2</v>
      </c>
      <c r="T390" s="61">
        <f>S390/S392</f>
        <v>1.9027969568689677E-2</v>
      </c>
      <c r="U390" s="62"/>
      <c r="V390" s="62" t="s">
        <v>592</v>
      </c>
      <c r="W390" s="60"/>
      <c r="X390" s="63"/>
      <c r="Y390" s="61"/>
      <c r="Z390" s="86">
        <f>SQRT($W$42*VLOOKUP(Z381,$P$34:$W$43,8))*(1-$Q$28)*T378*VLOOKUP(Z381,P370:T379,5)</f>
        <v>1.5450656391877256E-5</v>
      </c>
      <c r="AA390" s="60">
        <f>SQRT($W$42*VLOOKUP(AA381,$P$34:$W$43,8))*(1-$R$28)*T378*VLOOKUP(AA381,P370:T379,5)</f>
        <v>1.4950282799248597E-4</v>
      </c>
      <c r="AB390" s="60">
        <f>SQRT($W$42*VLOOKUP(AB381,$P$34:$W$43,8))*(1-$S$28)*T378*VLOOKUP(AB381,P370:T379,5)</f>
        <v>6.9341173774327977E-4</v>
      </c>
      <c r="AC390" s="60">
        <f>SQRT($W$42*VLOOKUP(AC381,$P$34:$W$43,8))*(1-$T$28)*T378*VLOOKUP(AC381,P370:T379,5)</f>
        <v>2.2755050653425818E-3</v>
      </c>
      <c r="AD390" s="60">
        <f>SQRT($W$42*VLOOKUP(AD381,$P$34:$W$43,8))*(1-$U$28)*T378*VLOOKUP(AD381,P370:T379,5)</f>
        <v>2.581609864926197E-3</v>
      </c>
      <c r="AE390" s="60">
        <f>SQRT($W$42*VLOOKUP(AE381,$P$34:$W$43,8))*(1-$V$28)*T378*VLOOKUP(AE381,P370:T379,5)</f>
        <v>1.3952321849498824E-2</v>
      </c>
      <c r="AF390" s="60">
        <f>SQRT($W$42*VLOOKUP(AF381,$P$34:$W$43,8))*(1-$W$28)*T378*VLOOKUP(AF381,P370:T379,5)</f>
        <v>3.2464665719658341E-6</v>
      </c>
      <c r="AG390" s="60">
        <f>SQRT($W$42*VLOOKUP(AG381,$P$34:$W$43,8))*(1-$X$28)*T378*VLOOKUP(AG381,P370:T379,5)</f>
        <v>5.2692055402091561E-5</v>
      </c>
      <c r="AH390" s="60">
        <f>SQRT($W$42*VLOOKUP(AH381,$P$34:$W$43,8))*(1-$Y$28)*T378*VLOOKUP(AH381,P370:T379,5)</f>
        <v>2.003413541352697E-4</v>
      </c>
      <c r="AI390" s="87">
        <f>SQRT($W$42*VLOOKUP(AI381,$P$34:$W$43,8))*(1-$Z$28)*T378*VLOOKUP(AI381,P370:T379,5)</f>
        <v>1.0176657161589748E-4</v>
      </c>
      <c r="AJ390" s="89">
        <f>$X$42*T378</f>
        <v>5.1399992230266637E-7</v>
      </c>
      <c r="AK390" s="59" t="s">
        <v>558</v>
      </c>
      <c r="AL390" s="61">
        <f>AL385^2/9-AL386/3</f>
        <v>6.4660816772385055E-2</v>
      </c>
      <c r="AM390" s="61"/>
      <c r="AN390" s="66" t="s">
        <v>574</v>
      </c>
      <c r="AO390" s="61">
        <f>2*SQRT(AL390)*COS((AO388+2*PI())/3)-AL385/3</f>
        <v>1.8185529566081271E-2</v>
      </c>
      <c r="AP390" s="69">
        <f>AO390^3+AO390^2*AL385+AO390*AL386+AL387</f>
        <v>0</v>
      </c>
      <c r="AQ390" s="50"/>
      <c r="AR390" s="65"/>
      <c r="AS390" s="50"/>
      <c r="AT390" s="65"/>
      <c r="AU390" s="65"/>
      <c r="AV390" s="81"/>
      <c r="AW390" s="59">
        <v>9</v>
      </c>
      <c r="AX390" s="61">
        <f t="shared" si="67"/>
        <v>4.7402802327537697E-3</v>
      </c>
      <c r="AY390" s="61">
        <f>SUMPRODUCT(T370:T379,$BF$34:$BF$43)</f>
        <v>7.5771767757632377E-2</v>
      </c>
      <c r="AZ390" s="68">
        <f>IF($AA$15,EXP((AX390/AL383)*(AU387-1)-LN(AU387-AL383)-AL382*(2*AY390/AL382-AX390/AL383)*LN((AU387+2.41421536*AL383)/(AU387-0.41421536*AL383))/(AL383*2.82842713)      ),1)</f>
        <v>5.0989814743453765</v>
      </c>
    </row>
    <row r="391" spans="16:52" x14ac:dyDescent="0.25">
      <c r="P391" s="78">
        <v>10</v>
      </c>
      <c r="Q391" s="60"/>
      <c r="R391" s="60"/>
      <c r="S391" s="60">
        <f>$Z$16*$BJ$43/AZ391</f>
        <v>1.0256907277713752E-2</v>
      </c>
      <c r="T391" s="61">
        <f>S391/S392</f>
        <v>1.0259591843802799E-2</v>
      </c>
      <c r="U391" s="62"/>
      <c r="V391" s="96">
        <f>ABS(S380-S392)</f>
        <v>1.5543122344752192E-15</v>
      </c>
      <c r="W391" s="60"/>
      <c r="X391" s="63"/>
      <c r="Y391" s="61"/>
      <c r="Z391" s="86">
        <f>SQRT($W$43*VLOOKUP(Z381,$P$34:$W$43,8))*(1-$Q$29)*T379*VLOOKUP(Z381,P370:T379,5)</f>
        <v>8.3839142879105928E-6</v>
      </c>
      <c r="AA391" s="60">
        <f>SQRT($W$43*VLOOKUP(AA381,$P$34:$W$43,8))*(1-$R$29)*T379*VLOOKUP(AA381,P370:T379,5)</f>
        <v>8.2105867050582049E-5</v>
      </c>
      <c r="AB391" s="60">
        <f>SQRT($W$43*VLOOKUP(AB381,$P$34:$W$43,8))*(1-$S$29)*T379*VLOOKUP(AB381,P370:T379,5)</f>
        <v>3.8613188046208638E-4</v>
      </c>
      <c r="AC391" s="60">
        <f>SQRT($W$43*VLOOKUP(AC381,$P$34:$W$43,8))*(1-$T$29)*T379*VLOOKUP(AC381,P370:T379,5)</f>
        <v>1.0493068887657056E-3</v>
      </c>
      <c r="AD391" s="60">
        <f>SQRT($W$43*VLOOKUP(AD381,$P$34:$W$43,8))*(1-$U$29)*T379*VLOOKUP(AD381,P370:T379,5)</f>
        <v>1.3766215816029587E-3</v>
      </c>
      <c r="AE391" s="60">
        <f>SQRT($W$43*VLOOKUP(AE381,$P$34:$W$43,8))*(1-$V$29)*T379*VLOOKUP(AE381,P370:T379,5)</f>
        <v>7.5638243350102576E-3</v>
      </c>
      <c r="AF391" s="60">
        <f>SQRT($W$43*VLOOKUP(AF381,$P$34:$W$43,8))*(1-$W$29)*T379*VLOOKUP(AF381,P370:T379,5)</f>
        <v>1.8315702319248438E-6</v>
      </c>
      <c r="AG391" s="60">
        <f>SQRT($W$43*VLOOKUP(AG381,$P$34:$W$43,8))*(1-$X$29)*T379*VLOOKUP(AG381,P370:T379,5)</f>
        <v>2.801716799640776E-5</v>
      </c>
      <c r="AH391" s="60">
        <f>SQRT($W$43*VLOOKUP(AH381,$P$34:$W$43,8))*(1-$Y$29)*T379*VLOOKUP(AH381,P370:T379,5)</f>
        <v>1.0176657161589748E-4</v>
      </c>
      <c r="AI391" s="87">
        <f>SQRT($W$43*VLOOKUP(AI381,$P$34:$W$43,8))*(1-$Z$29)*T379*VLOOKUP(AI381,P370:T379,5)</f>
        <v>5.1693945781463408E-5</v>
      </c>
      <c r="AJ391" s="89">
        <f>$X$43*T379</f>
        <v>3.7216535537874937E-7</v>
      </c>
      <c r="AK391" s="59" t="s">
        <v>72</v>
      </c>
      <c r="AL391" s="63">
        <f>AL389^2-AL390^3</f>
        <v>-4.0788511579751126E-5</v>
      </c>
      <c r="AM391" s="61"/>
      <c r="AN391" s="66" t="s">
        <v>575</v>
      </c>
      <c r="AO391" s="61">
        <f>2*SQRT(AL390)*COS((AO388+4*PI())/3)-AL385/3</f>
        <v>0.13497321362641926</v>
      </c>
      <c r="AP391" s="69">
        <f>AO391^3+AO391^2*AL385+AL386*AO391+AL387</f>
        <v>1.6479873021779667E-17</v>
      </c>
      <c r="AQ391" s="50"/>
      <c r="AR391" s="65"/>
      <c r="AS391" s="50"/>
      <c r="AT391" s="65"/>
      <c r="AU391" s="65"/>
      <c r="AV391" s="81"/>
      <c r="AW391" s="59">
        <v>10</v>
      </c>
      <c r="AX391" s="61">
        <f t="shared" si="67"/>
        <v>6.3655989068255427E-3</v>
      </c>
      <c r="AY391" s="61">
        <f>SUMPRODUCT(T370:T379,$BG$34:$BG$43)</f>
        <v>7.4733542486602397E-2</v>
      </c>
      <c r="AZ391" s="68">
        <f>IF($AA$16,EXP((AX391/AL383)*(AU387-1)-LN(AU387-AL383)-AL382*(2*AY391/AL382-AX391/AL383)*LN((AU387+2.41421536*AL383)/(AU387-0.41421536*AL383))/(AL383*2.82842713)      ),1)</f>
        <v>9.4990152233683727</v>
      </c>
    </row>
    <row r="392" spans="16:52" x14ac:dyDescent="0.25">
      <c r="P392" s="79"/>
      <c r="Q392" s="71"/>
      <c r="R392" s="71"/>
      <c r="S392" s="94">
        <f>SUM(S382:S391)</f>
        <v>0.99973833597574657</v>
      </c>
      <c r="T392" s="72">
        <f>SUM(T382:T391)</f>
        <v>1</v>
      </c>
      <c r="U392" s="73"/>
      <c r="V392" s="73"/>
      <c r="W392" s="73"/>
      <c r="X392" s="73"/>
      <c r="Y392" s="73"/>
      <c r="Z392" s="70"/>
      <c r="AA392" s="73"/>
      <c r="AB392" s="73"/>
      <c r="AC392" s="73"/>
      <c r="AD392" s="73"/>
      <c r="AE392" s="73"/>
      <c r="AF392" s="73"/>
      <c r="AG392" s="73"/>
      <c r="AH392" s="73"/>
      <c r="AI392" s="88">
        <f>SUM(Z382:AI391)</f>
        <v>2.2066893957680991</v>
      </c>
      <c r="AJ392" s="91">
        <f>SUM(AJ382:AJ391)</f>
        <v>8.0587242819724322E-5</v>
      </c>
      <c r="AK392" s="70"/>
      <c r="AL392" s="73"/>
      <c r="AM392" s="74"/>
      <c r="AN392" s="75"/>
      <c r="AO392" s="74"/>
      <c r="AP392" s="74"/>
      <c r="AQ392" s="76"/>
      <c r="AR392" s="73"/>
      <c r="AS392" s="76"/>
      <c r="AT392" s="73"/>
      <c r="AU392" s="73"/>
      <c r="AV392" s="80"/>
      <c r="AW392" s="70"/>
      <c r="AX392" s="73"/>
      <c r="AY392" s="73"/>
      <c r="AZ392" s="80"/>
    </row>
    <row r="393" spans="16:52" x14ac:dyDescent="0.25">
      <c r="P393" s="92">
        <f>P381+1</f>
        <v>30</v>
      </c>
      <c r="Q393" s="55"/>
      <c r="R393" s="55"/>
      <c r="S393" s="55"/>
      <c r="T393" s="55" t="s">
        <v>545</v>
      </c>
      <c r="U393" s="56"/>
      <c r="V393" s="56"/>
      <c r="W393" s="57"/>
      <c r="X393" s="57"/>
      <c r="Y393" s="57"/>
      <c r="Z393" s="54">
        <v>1</v>
      </c>
      <c r="AA393" s="55">
        <v>2</v>
      </c>
      <c r="AB393" s="55">
        <v>3</v>
      </c>
      <c r="AC393" s="55">
        <v>4</v>
      </c>
      <c r="AD393" s="55">
        <v>5</v>
      </c>
      <c r="AE393" s="55">
        <v>6</v>
      </c>
      <c r="AF393" s="55">
        <v>7</v>
      </c>
      <c r="AG393" s="55">
        <v>8</v>
      </c>
      <c r="AH393" s="55">
        <v>9</v>
      </c>
      <c r="AI393" s="58">
        <v>10</v>
      </c>
      <c r="AJ393" s="90"/>
      <c r="AK393" s="54"/>
      <c r="AL393" s="55"/>
      <c r="AM393" s="55"/>
      <c r="AN393" s="55"/>
      <c r="AO393" s="55"/>
      <c r="AP393" s="55"/>
      <c r="AQ393" s="55"/>
      <c r="AR393" s="55"/>
      <c r="AS393" s="55"/>
      <c r="AT393" s="55"/>
      <c r="AU393" s="55"/>
      <c r="AV393" s="58"/>
      <c r="AW393" s="54"/>
      <c r="AX393" s="55" t="s">
        <v>565</v>
      </c>
      <c r="AY393" s="55" t="s">
        <v>577</v>
      </c>
      <c r="AZ393" s="58" t="s">
        <v>578</v>
      </c>
    </row>
    <row r="394" spans="16:52" x14ac:dyDescent="0.25">
      <c r="P394" s="78">
        <v>1</v>
      </c>
      <c r="Q394" s="60"/>
      <c r="R394" s="60"/>
      <c r="S394" s="60">
        <f>$Z$7*$BJ$34/AZ394</f>
        <v>2.6288912284298813E-3</v>
      </c>
      <c r="T394" s="61">
        <f>S394/S404</f>
        <v>2.6295792947302393E-3</v>
      </c>
      <c r="U394" s="62"/>
      <c r="V394" s="62"/>
      <c r="W394" s="60"/>
      <c r="X394" s="63"/>
      <c r="Y394" s="61"/>
      <c r="Z394" s="86">
        <f>SQRT($W$34*VLOOKUP(Z393,$P$34:$W$43,8))*(1-$Q$20)*T382*VLOOKUP(Z393,P382:T391,5)</f>
        <v>1.4201437813715936E-6</v>
      </c>
      <c r="AA394" s="60">
        <f>SQRT($W$34*VLOOKUP(AA393,$P$34:$W$43,8))*(1-$R$20)*T382*VLOOKUP(AA393,P382:T391,5)</f>
        <v>1.37667280229948E-5</v>
      </c>
      <c r="AB394" s="60">
        <f>SQRT($W$34*VLOOKUP(AB393,$P$34:$W$43,8))*(1-$S$20)*T382*VLOOKUP(AB393,P382:T391,5)</f>
        <v>6.3104291009572638E-5</v>
      </c>
      <c r="AC394" s="60">
        <f>SQRT($W$34*VLOOKUP(AC393,$P$34:$W$43,8))*(1-$T$20)*T382*VLOOKUP(AC393,P382:T391,5)</f>
        <v>1.8903568290603217E-4</v>
      </c>
      <c r="AD394" s="60">
        <f>SQRT($W$34*VLOOKUP(AD393,$P$34:$W$43,8))*(1-$U$20)*T382*VLOOKUP(AD393,P382:T391,5)</f>
        <v>2.2233005007914558E-4</v>
      </c>
      <c r="AE394" s="60">
        <f>SQRT($W$34*VLOOKUP(AE393,$P$34:$W$43,8))*(1-$V$20)*T382*VLOOKUP(AE393,P382:T391,5)</f>
        <v>1.224848330335332E-3</v>
      </c>
      <c r="AF394" s="60">
        <f>SQRT($W$34*VLOOKUP(AF393,$P$34:$W$43,8))*(1-$W$20)*T382*VLOOKUP(AF393,P382:T391,5)</f>
        <v>3.2167153512446403E-7</v>
      </c>
      <c r="AG394" s="60">
        <f>SQRT($W$34*VLOOKUP(AG393,$P$34:$W$43,8))*(1-$X$20)*T382*VLOOKUP(AG393,P382:T391,5)</f>
        <v>4.4633849225409335E-6</v>
      </c>
      <c r="AH394" s="60">
        <f>SQRT($W$34*VLOOKUP(AH393,$P$34:$W$43,8))*(1-$Y$20)*T382*VLOOKUP(AH393,P382:T391,5)</f>
        <v>1.5450656391876317E-5</v>
      </c>
      <c r="AI394" s="87">
        <f>SQRT($W$34*VLOOKUP(AI393,$P$34:$W$43,8))*(1-$Z$20)*T382*VLOOKUP(AI393,P382:T391,5)</f>
        <v>8.3839142879100286E-6</v>
      </c>
      <c r="AJ394" s="89">
        <f>$X$34*T382</f>
        <v>7.0477561646528615E-8</v>
      </c>
      <c r="AK394" s="59" t="s">
        <v>69</v>
      </c>
      <c r="AL394" s="60">
        <f>$Q$44*AI404*100000/($T$3*$AE$9)^2</f>
        <v>0.15887301977250556</v>
      </c>
      <c r="AM394" s="65" t="s">
        <v>583</v>
      </c>
      <c r="AN394" s="66" t="s">
        <v>573</v>
      </c>
      <c r="AO394" s="61" t="e">
        <f>(AL401+SQRT(AL403))^(1/3)+(AL401-SQRT(AL403))^(1/3)-AL397/3</f>
        <v>#NUM!</v>
      </c>
      <c r="AP394" s="63" t="e">
        <f>AO394^3+AL397*AO394^2+AL398*AO394+AL399</f>
        <v>#NUM!</v>
      </c>
      <c r="AQ394" s="65" t="s">
        <v>573</v>
      </c>
      <c r="AR394" s="61">
        <f>IF(AL403&gt;=0,AO394,AO401)</f>
        <v>0.83269961903731127</v>
      </c>
      <c r="AS394" s="61">
        <f>IF(AR394&lt;AR395,AR395,AR394)</f>
        <v>0.83269961903731127</v>
      </c>
      <c r="AT394" s="61">
        <f>AS394</f>
        <v>0.83269961903731127</v>
      </c>
      <c r="AU394" s="67">
        <f>IF(AT394&lt;AT395,AT395,AT394)</f>
        <v>0.83269961903731127</v>
      </c>
      <c r="AV394" s="81"/>
      <c r="AW394" s="59">
        <v>1</v>
      </c>
      <c r="AX394" s="61">
        <f>AX382</f>
        <v>4.7032494163116601E-3</v>
      </c>
      <c r="AY394" s="61">
        <f>SUMPRODUCT(T382:T391,$AX$34:$AX$43)</f>
        <v>4.7725574619461884E-2</v>
      </c>
      <c r="AZ394" s="68">
        <f>IF($AA$7,EXP((AX394/AL395)*(AU399-1)-LN(AU399-AL395)-AL394*(2*AY394/AL394-AX394/AL395)*LN((AU399+2.41421536*AL395)/(AU399-0.41421536*AL395))/(AL395*2.82842713)      ),1)</f>
        <v>38.240115288525246</v>
      </c>
    </row>
    <row r="395" spans="16:52" x14ac:dyDescent="0.25">
      <c r="P395" s="78">
        <v>2</v>
      </c>
      <c r="Q395" s="60"/>
      <c r="R395" s="60"/>
      <c r="S395" s="60">
        <f>$Z$8*$BJ$35/AZ395</f>
        <v>1.4670668853759353E-2</v>
      </c>
      <c r="T395" s="61">
        <f>S395/S404</f>
        <v>1.4674508644745309E-2</v>
      </c>
      <c r="U395" s="62"/>
      <c r="V395" s="62"/>
      <c r="W395" s="60"/>
      <c r="X395" s="63"/>
      <c r="Y395" s="61"/>
      <c r="Z395" s="86">
        <f>SQRT($W$35*VLOOKUP(Z393,$P$34:$W$43,8))*(1-$Q$21)*T383*VLOOKUP(Z393,P382:T391,5)</f>
        <v>1.37667280229948E-5</v>
      </c>
      <c r="AA395" s="60">
        <f>SQRT($W$35*VLOOKUP(AA393,$P$34:$W$43,8))*(1-$R$21)*T383*VLOOKUP(AA393,P382:T391,5)</f>
        <v>1.3276198833612381E-4</v>
      </c>
      <c r="AB395" s="60">
        <f>SQRT($W$35*VLOOKUP(AB393,$P$34:$W$43,8))*(1-$S$21)*T383*VLOOKUP(AB393,P382:T391,5)</f>
        <v>6.1812271817000722E-4</v>
      </c>
      <c r="AC395" s="60">
        <f>SQRT($W$35*VLOOKUP(AC393,$P$34:$W$43,8))*(1-$T$21)*T383*VLOOKUP(AC393,P382:T391,5)</f>
        <v>1.6745488012044154E-3</v>
      </c>
      <c r="AD395" s="60">
        <f>SQRT($W$35*VLOOKUP(AD393,$P$34:$W$43,8))*(1-$U$21)*T383*VLOOKUP(AD393,P382:T391,5)</f>
        <v>2.2209136583201347E-3</v>
      </c>
      <c r="AE395" s="60">
        <f>SQRT($W$35*VLOOKUP(AE393,$P$34:$W$43,8))*(1-$V$21)*T383*VLOOKUP(AE393,P382:T391,5)</f>
        <v>1.2027010477919528E-2</v>
      </c>
      <c r="AF395" s="60">
        <f>SQRT($W$35*VLOOKUP(AF393,$P$34:$W$43,8))*(1-$W$21)*T383*VLOOKUP(AF393,P382:T391,5)</f>
        <v>3.0446805074759596E-6</v>
      </c>
      <c r="AG395" s="60">
        <f>SQRT($W$35*VLOOKUP(AG393,$P$34:$W$43,8))*(1-$X$21)*T383*VLOOKUP(AG393,P382:T391,5)</f>
        <v>4.1240225182548936E-5</v>
      </c>
      <c r="AH395" s="60">
        <f>SQRT($W$35*VLOOKUP(AH393,$P$34:$W$43,8))*(1-$Y$21)*T383*VLOOKUP(AH393,P382:T391,5)</f>
        <v>1.4950282799247906E-4</v>
      </c>
      <c r="AI395" s="87">
        <f>SQRT($W$35*VLOOKUP(AI393,$P$34:$W$43,8))*(1-$Z$21)*T383*VLOOKUP(AI393,P382:T391,5)</f>
        <v>8.2105867050577698E-5</v>
      </c>
      <c r="AJ395" s="89">
        <f>$X$35*T383</f>
        <v>5.9358527392399962E-7</v>
      </c>
      <c r="AK395" s="59" t="s">
        <v>65</v>
      </c>
      <c r="AL395" s="60">
        <f>AJ404*$Q$44*100000/($T$3*$AE$9)</f>
        <v>1.4141637770187166E-2</v>
      </c>
      <c r="AM395" s="61"/>
      <c r="AN395" s="66" t="s">
        <v>574</v>
      </c>
      <c r="AO395" s="66" t="e">
        <f>1/0</f>
        <v>#DIV/0!</v>
      </c>
      <c r="AP395" s="61"/>
      <c r="AQ395" s="65" t="s">
        <v>574</v>
      </c>
      <c r="AR395" s="66">
        <f>IF(AL403&gt;=0,0,AO402)</f>
        <v>1.8185529566081438E-2</v>
      </c>
      <c r="AS395" s="61">
        <f>IF(AR394&lt;AR395,AR394,AR395)</f>
        <v>1.8185529566081438E-2</v>
      </c>
      <c r="AT395" s="61">
        <f>IF(AS395&lt;AS396,AS396,AS395)</f>
        <v>0.13497321362641998</v>
      </c>
      <c r="AU395" s="67">
        <f>IF(AT394&lt;AT395,AT394,AT395)</f>
        <v>0.13497321362641998</v>
      </c>
      <c r="AV395" s="81"/>
      <c r="AW395" s="59">
        <v>2</v>
      </c>
      <c r="AX395" s="61">
        <f t="shared" ref="AX395:AX403" si="68">AX383</f>
        <v>7.0982772982749135E-3</v>
      </c>
      <c r="AY395" s="61">
        <f>SUMPRODUCT(T382:T391,$AY$34:$AY$43)</f>
        <v>8.3223982900197641E-2</v>
      </c>
      <c r="AZ395" s="68">
        <f>IF($AA$8,EXP((AX395/AL395)*(AU399-1)-LN(AU399-AL395)-AL394*(2*AY395/AL394-AX395/AL395)*LN((AU399+2.41421536*AL395)/(AU399-0.41421536*AL395))/(AL395*2.82842713)      ),1)</f>
        <v>6.58034361764172</v>
      </c>
    </row>
    <row r="396" spans="16:52" x14ac:dyDescent="0.25">
      <c r="P396" s="78">
        <v>3</v>
      </c>
      <c r="Q396" s="60"/>
      <c r="R396" s="60"/>
      <c r="S396" s="60">
        <f>$Z$9*$BJ$36/AZ396</f>
        <v>4.9911005277786739E-2</v>
      </c>
      <c r="T396" s="61">
        <f>S396/S404</f>
        <v>4.9924068610486566E-2</v>
      </c>
      <c r="U396" s="62"/>
      <c r="V396" s="62"/>
      <c r="W396" s="60"/>
      <c r="X396" s="63"/>
      <c r="Y396" s="61"/>
      <c r="Z396" s="86">
        <f>SQRT($W$36*VLOOKUP(Z393,$P$34:$W$43,8))*(1-$Q$22)*T384*VLOOKUP(Z393,P382:T391,5)</f>
        <v>6.3104291009572652E-5</v>
      </c>
      <c r="AA396" s="60">
        <f>SQRT($W$36*VLOOKUP(AA393,$P$34:$W$43,8))*(1-$R$22)*T384*VLOOKUP(AA393,P382:T391,5)</f>
        <v>6.1812271817000711E-4</v>
      </c>
      <c r="AB396" s="60">
        <f>SQRT($W$36*VLOOKUP(AB393,$P$34:$W$43,8))*(1-$S$22)*T384*VLOOKUP(AB393,P382:T391,5)</f>
        <v>2.8842416042198665E-3</v>
      </c>
      <c r="AC396" s="60">
        <f>SQRT($W$36*VLOOKUP(AC393,$P$34:$W$43,8))*(1-$T$22)*T384*VLOOKUP(AC393,P382:T391,5)</f>
        <v>8.6054340567006046E-3</v>
      </c>
      <c r="AD396" s="60">
        <f>SQRT($W$36*VLOOKUP(AD393,$P$34:$W$43,8))*(1-$U$22)*T384*VLOOKUP(AD393,P382:T391,5)</f>
        <v>1.0362985843596404E-2</v>
      </c>
      <c r="AE396" s="60">
        <f>SQRT($W$36*VLOOKUP(AE393,$P$34:$W$43,8))*(1-$V$22)*T384*VLOOKUP(AE393,P382:T391,5)</f>
        <v>5.4990052526013834E-2</v>
      </c>
      <c r="AF396" s="60">
        <f>SQRT($W$36*VLOOKUP(AF393,$P$34:$W$43,8))*(1-$W$22)*T384*VLOOKUP(AF393,P382:T391,5)</f>
        <v>1.3687038599669381E-5</v>
      </c>
      <c r="AG396" s="60">
        <f>SQRT($W$36*VLOOKUP(AG393,$P$34:$W$43,8))*(1-$X$22)*T384*VLOOKUP(AG393,P382:T391,5)</f>
        <v>1.9401479670911261E-4</v>
      </c>
      <c r="AH396" s="60">
        <f>SQRT($W$36*VLOOKUP(AH393,$P$34:$W$43,8))*(1-$Y$22)*T384*VLOOKUP(AH393,P382:T391,5)</f>
        <v>6.9341173774325549E-4</v>
      </c>
      <c r="AI396" s="87">
        <f>SQRT($W$36*VLOOKUP(AI393,$P$34:$W$43,8))*(1-$Z$22)*T384*VLOOKUP(AI393,P382:T391,5)</f>
        <v>3.8613188046207023E-4</v>
      </c>
      <c r="AJ396" s="89">
        <f>$X$36*T384</f>
        <v>2.8129396222580564E-6</v>
      </c>
      <c r="AK396" s="82"/>
      <c r="AL396" s="65"/>
      <c r="AM396" s="61"/>
      <c r="AN396" s="66" t="s">
        <v>575</v>
      </c>
      <c r="AO396" s="66" t="e">
        <f>1/0</f>
        <v>#DIV/0!</v>
      </c>
      <c r="AP396" s="61"/>
      <c r="AQ396" s="65" t="s">
        <v>575</v>
      </c>
      <c r="AR396" s="66">
        <f>IF(AL403&gt;=0,0,AO403)</f>
        <v>0.13497321362641998</v>
      </c>
      <c r="AS396" s="61">
        <f>AR396</f>
        <v>0.13497321362641998</v>
      </c>
      <c r="AT396" s="61">
        <f>IF(AS395&lt;AS396,AS395,AS396)</f>
        <v>1.8185529566081438E-2</v>
      </c>
      <c r="AU396" s="67">
        <f>AT396</f>
        <v>1.8185529566081438E-2</v>
      </c>
      <c r="AV396" s="81"/>
      <c r="AW396" s="59">
        <v>3</v>
      </c>
      <c r="AX396" s="61">
        <f t="shared" si="68"/>
        <v>9.8874397632026413E-3</v>
      </c>
      <c r="AY396" s="61">
        <f>SUMPRODUCT(T382:T391,$AZ$34:$AZ$43)</f>
        <v>0.11365455264392672</v>
      </c>
      <c r="AZ396" s="68">
        <f>IF($AA$9,EXP((AX396/AL395)*(AU399-1)-LN(AU399-AL395)-AL394*(2*AY396/AL394-AX396/AL395)*LN((AU399+2.41421536*AL395)/(AU399-0.41421536*AL395))/(AL395*2.82842713)      ),1)</f>
        <v>1.8650458955061986</v>
      </c>
    </row>
    <row r="397" spans="16:52" x14ac:dyDescent="0.25">
      <c r="P397" s="78">
        <v>4</v>
      </c>
      <c r="Q397" s="60"/>
      <c r="R397" s="60"/>
      <c r="S397" s="60">
        <f>$Z$10*$BJ$37/AZ397</f>
        <v>0.11781627601473219</v>
      </c>
      <c r="T397" s="61">
        <f>S397/S404</f>
        <v>0.11784711236440033</v>
      </c>
      <c r="U397" s="62"/>
      <c r="V397" s="62"/>
      <c r="W397" s="60"/>
      <c r="X397" s="63"/>
      <c r="Y397" s="61"/>
      <c r="Z397" s="86">
        <f>SQRT($W$37*VLOOKUP(Z393,$P$34:$W$43,8))*(1-$Q$23)*T385*VLOOKUP(Z393,P382:T391,5)</f>
        <v>1.8903568290603217E-4</v>
      </c>
      <c r="AA397" s="60">
        <f>SQRT($W$37*VLOOKUP(AA393,$P$34:$W$43,8))*(1-$R$23)*T385*VLOOKUP(AA393,P382:T391,5)</f>
        <v>1.6745488012044154E-3</v>
      </c>
      <c r="AB397" s="60">
        <f>SQRT($W$37*VLOOKUP(AB393,$P$34:$W$43,8))*(1-$S$23)*T385*VLOOKUP(AB393,P382:T391,5)</f>
        <v>8.6054340567006046E-3</v>
      </c>
      <c r="AC397" s="60">
        <f>SQRT($W$37*VLOOKUP(AC393,$P$34:$W$43,8))*(1-$T$23)*T385*VLOOKUP(AC393,P382:T391,5)</f>
        <v>2.5845504163376838E-2</v>
      </c>
      <c r="AD397" s="60">
        <f>SQRT($W$37*VLOOKUP(AD393,$P$34:$W$43,8))*(1-$U$23)*T385*VLOOKUP(AD393,P382:T391,5)</f>
        <v>3.0793632289963676E-2</v>
      </c>
      <c r="AE397" s="60">
        <f>SQRT($W$37*VLOOKUP(AE393,$P$34:$W$43,8))*(1-$V$23)*T385*VLOOKUP(AE393,P382:T391,5)</f>
        <v>0.15661201719897033</v>
      </c>
      <c r="AF397" s="60">
        <f>SQRT($W$37*VLOOKUP(AF393,$P$34:$W$43,8))*(1-$W$23)*T385*VLOOKUP(AF393,P382:T391,5)</f>
        <v>4.1204803656241294E-5</v>
      </c>
      <c r="AG397" s="60">
        <f>SQRT($W$37*VLOOKUP(AG393,$P$34:$W$43,8))*(1-$X$23)*T385*VLOOKUP(AG393,P382:T391,5)</f>
        <v>5.7467963711684694E-4</v>
      </c>
      <c r="AH397" s="60">
        <f>SQRT($W$37*VLOOKUP(AH393,$P$34:$W$43,8))*(1-$Y$23)*T385*VLOOKUP(AH393,P382:T391,5)</f>
        <v>2.2755050653425163E-3</v>
      </c>
      <c r="AI397" s="87">
        <f>SQRT($W$37*VLOOKUP(AI393,$P$34:$W$43,8))*(1-$Z$23)*T385*VLOOKUP(AI393,P382:T391,5)</f>
        <v>1.0493068887656683E-3</v>
      </c>
      <c r="AJ397" s="89">
        <f>$X$37*T385</f>
        <v>8.5305785967868724E-6</v>
      </c>
      <c r="AK397" s="59" t="s">
        <v>570</v>
      </c>
      <c r="AL397" s="60">
        <f>AL395-1</f>
        <v>-0.98585836222981282</v>
      </c>
      <c r="AM397" s="61"/>
      <c r="AN397" s="66"/>
      <c r="AO397" s="61"/>
      <c r="AP397" s="61"/>
      <c r="AQ397" s="50"/>
      <c r="AR397" s="65"/>
      <c r="AS397" s="65"/>
      <c r="AT397" s="65"/>
      <c r="AU397" s="65"/>
      <c r="AV397" s="81"/>
      <c r="AW397" s="59">
        <v>4</v>
      </c>
      <c r="AX397" s="61">
        <f t="shared" si="68"/>
        <v>1.2702609722620996E-2</v>
      </c>
      <c r="AY397" s="61">
        <f>SUMPRODUCT(T382:T391,$BA$34:$BA$43)</f>
        <v>0.13908438853517577</v>
      </c>
      <c r="AZ397" s="68">
        <f>IF($AA$10,EXP((AX397/AL395)*(AU399-1)-LN(AU399-AL395)-AL394*(2*AY397/AL394-AX397/AL395)*LN((AU399+2.41421536*AL395)/(AU399-0.41421536*AL395))/(AL395*2.82842713)      ),1)</f>
        <v>0.76545492768237799</v>
      </c>
    </row>
    <row r="398" spans="16:52" x14ac:dyDescent="0.25">
      <c r="P398" s="78">
        <v>5</v>
      </c>
      <c r="Q398" s="60"/>
      <c r="R398" s="60"/>
      <c r="S398" s="60">
        <f>$Z$11*$BJ$38/AZ398</f>
        <v>0.14521847416959713</v>
      </c>
      <c r="T398" s="61">
        <f>S398/S404</f>
        <v>0.14525648256537438</v>
      </c>
      <c r="U398" s="62"/>
      <c r="V398" s="62"/>
      <c r="W398" s="60"/>
      <c r="X398" s="63"/>
      <c r="Y398" s="61"/>
      <c r="Z398" s="86">
        <f>SQRT($W$38*VLOOKUP(Z393,$P$34:$W$43,8))*(1-$Q$24)*T386*VLOOKUP(Z393,P382:T391,5)</f>
        <v>2.2233005007914555E-4</v>
      </c>
      <c r="AA398" s="60">
        <f>SQRT($W$38*VLOOKUP(AA393,$P$34:$W$43,8))*(1-$R$24)*T386*VLOOKUP(AA393,P382:T391,5)</f>
        <v>2.2209136583201347E-3</v>
      </c>
      <c r="AB398" s="60">
        <f>SQRT($W$38*VLOOKUP(AB393,$P$34:$W$43,8))*(1-$S$24)*T386*VLOOKUP(AB393,P382:T391,5)</f>
        <v>1.0362985843596406E-2</v>
      </c>
      <c r="AC398" s="60">
        <f>SQRT($W$38*VLOOKUP(AC393,$P$34:$W$43,8))*(1-$T$24)*T386*VLOOKUP(AC393,P382:T391,5)</f>
        <v>3.0793632289963679E-2</v>
      </c>
      <c r="AD398" s="60">
        <f>SQRT($W$38*VLOOKUP(AD393,$P$34:$W$43,8))*(1-$U$24)*T386*VLOOKUP(AD393,P382:T391,5)</f>
        <v>3.6659747099718441E-2</v>
      </c>
      <c r="AE398" s="60">
        <f>SQRT($W$38*VLOOKUP(AE393,$P$34:$W$43,8))*(1-$V$24)*T386*VLOOKUP(AE393,P382:T391,5)</f>
        <v>0.20142636940596095</v>
      </c>
      <c r="AF398" s="60">
        <f>SQRT($W$38*VLOOKUP(AF393,$P$34:$W$43,8))*(1-$W$24)*T386*VLOOKUP(AF393,P382:T391,5)</f>
        <v>4.7830995471346957E-5</v>
      </c>
      <c r="AG398" s="60">
        <f>SQRT($W$38*VLOOKUP(AG393,$P$34:$W$43,8))*(1-$X$24)*T386*VLOOKUP(AG393,P382:T391,5)</f>
        <v>6.9493136349264015E-4</v>
      </c>
      <c r="AH398" s="60">
        <f>SQRT($W$38*VLOOKUP(AH393,$P$34:$W$43,8))*(1-$Y$24)*T386*VLOOKUP(AH393,P382:T391,5)</f>
        <v>2.5816098649261245E-3</v>
      </c>
      <c r="AI398" s="87">
        <f>SQRT($W$38*VLOOKUP(AI393,$P$34:$W$43,8))*(1-$Z$24)*T386*VLOOKUP(AI393,P382:T391,5)</f>
        <v>1.376621581602911E-3</v>
      </c>
      <c r="AJ398" s="89">
        <f>$X$38*T386</f>
        <v>1.0512286113419823E-5</v>
      </c>
      <c r="AK398" s="59" t="s">
        <v>571</v>
      </c>
      <c r="AL398" s="60">
        <f>AL394-3*AL395*AL395-2*AL395</f>
        <v>0.12998978647566167</v>
      </c>
      <c r="AM398" s="61" t="s">
        <v>584</v>
      </c>
      <c r="AN398" s="66" t="s">
        <v>585</v>
      </c>
      <c r="AO398" s="61">
        <f>AL401^2/AL402^3</f>
        <v>0.84912603661079944</v>
      </c>
      <c r="AP398" s="61"/>
      <c r="AQ398" s="50"/>
      <c r="AR398" s="65"/>
      <c r="AS398" s="65"/>
      <c r="AT398" s="65"/>
      <c r="AU398" s="65"/>
      <c r="AV398" s="81"/>
      <c r="AW398" s="59">
        <v>5</v>
      </c>
      <c r="AX398" s="61">
        <f t="shared" si="68"/>
        <v>1.2699746755942376E-2</v>
      </c>
      <c r="AY398" s="61">
        <f>SUMPRODUCT(T382:T391,$BB$34:$BB$43)</f>
        <v>0.14194714990733909</v>
      </c>
      <c r="AZ398" s="68">
        <f>IF($AA$11,EXP((AX398/AL395)*(AU399-1)-LN(AU399-AL395)-AL394*(2*AY398/AL394-AX398/AL395)*LN((AU399+2.41421536*AL395)/(AU399-0.41421536*AL395))/(AL395*2.82842713)      ),1)</f>
        <v>0.62177166311015875</v>
      </c>
    </row>
    <row r="399" spans="16:52" x14ac:dyDescent="0.25">
      <c r="P399" s="78">
        <v>6</v>
      </c>
      <c r="Q399" s="60"/>
      <c r="R399" s="60"/>
      <c r="S399" s="60">
        <f>$Z$12*$BJ$39/AZ399</f>
        <v>0.6328116424736181</v>
      </c>
      <c r="T399" s="61">
        <f>S399/S404</f>
        <v>0.63297726985331015</v>
      </c>
      <c r="U399" s="62"/>
      <c r="V399" s="62"/>
      <c r="W399" s="60"/>
      <c r="X399" s="63"/>
      <c r="Y399" s="61"/>
      <c r="Z399" s="86">
        <f>SQRT($W$39*VLOOKUP(Z393,$P$34:$W$43,8))*(1-$Q$25)*T387*VLOOKUP(Z393,P382:T391,5)</f>
        <v>1.224848330335332E-3</v>
      </c>
      <c r="AA399" s="60">
        <f>SQRT($W$39*VLOOKUP(AA393,$P$34:$W$43,8))*(1-$R$25)*T387*VLOOKUP(AA393,P382:T391,5)</f>
        <v>1.202701047791953E-2</v>
      </c>
      <c r="AB399" s="60">
        <f>SQRT($W$39*VLOOKUP(AB393,$P$34:$W$43,8))*(1-$S$25)*T387*VLOOKUP(AB393,P382:T391,5)</f>
        <v>5.4990052526013834E-2</v>
      </c>
      <c r="AC399" s="60">
        <f>SQRT($W$39*VLOOKUP(AC393,$P$34:$W$43,8))*(1-$T$25)*T387*VLOOKUP(AC393,P382:T391,5)</f>
        <v>0.15661201719897033</v>
      </c>
      <c r="AD399" s="60">
        <f>SQRT($W$39*VLOOKUP(AD393,$P$34:$W$43,8))*(1-$U$25)*T387*VLOOKUP(AD393,P382:T391,5)</f>
        <v>0.20142636940596093</v>
      </c>
      <c r="AE399" s="60">
        <f>SQRT($W$39*VLOOKUP(AE393,$P$34:$W$43,8))*(1-$V$25)*T387*VLOOKUP(AE393,P382:T391,5)</f>
        <v>1.1067338293879896</v>
      </c>
      <c r="AF399" s="60">
        <f>SQRT($W$39*VLOOKUP(AF393,$P$34:$W$43,8))*(1-$W$25)*T387*VLOOKUP(AF393,P382:T391,5)</f>
        <v>2.9015115569429746E-4</v>
      </c>
      <c r="AG399" s="60">
        <f>SQRT($W$39*VLOOKUP(AG393,$P$34:$W$43,8))*(1-$X$25)*T387*VLOOKUP(AG393,P382:T391,5)</f>
        <v>3.808743071822566E-3</v>
      </c>
      <c r="AH399" s="60">
        <f>SQRT($W$39*VLOOKUP(AH393,$P$34:$W$43,8))*(1-$Y$25)*T387*VLOOKUP(AH393,P382:T391,5)</f>
        <v>1.3952321849498619E-2</v>
      </c>
      <c r="AI399" s="87">
        <f>SQRT($W$39*VLOOKUP(AI393,$P$34:$W$43,8))*(1-$Z$25)*T387*VLOOKUP(AI393,P382:T391,5)</f>
        <v>7.5638243350100954E-3</v>
      </c>
      <c r="AJ399" s="89">
        <f>$X$39*T387</f>
        <v>5.6986177275955017E-5</v>
      </c>
      <c r="AK399" s="59" t="s">
        <v>572</v>
      </c>
      <c r="AL399" s="60">
        <f>-1*AL394*AL395+AL395^2+AL395^3</f>
        <v>-2.043910649832237E-3</v>
      </c>
      <c r="AM399" s="61"/>
      <c r="AN399" s="66" t="s">
        <v>586</v>
      </c>
      <c r="AO399" s="61">
        <f>SQRT(1-AO398)/SQRT(AO398)*AL401/ABS(AL401)</f>
        <v>0.42152280029036704</v>
      </c>
      <c r="AP399" s="61"/>
      <c r="AQ399" s="50"/>
      <c r="AR399" s="65"/>
      <c r="AS399" s="65"/>
      <c r="AT399" s="65" t="s">
        <v>579</v>
      </c>
      <c r="AU399" s="61">
        <f>IF(AL403&gt;=0,AU394,AU396)</f>
        <v>1.8185529566081438E-2</v>
      </c>
      <c r="AV399" s="81"/>
      <c r="AW399" s="59">
        <v>6</v>
      </c>
      <c r="AX399" s="61">
        <f t="shared" si="68"/>
        <v>1.5798462423996604E-2</v>
      </c>
      <c r="AY399" s="61">
        <f>SUMPRODUCT(T382:T391,$BC$34:$BC$43)</f>
        <v>0.17728158538513819</v>
      </c>
      <c r="AZ399" s="68">
        <f>IF($AA$12,EXP((AX399/AL395)*(AU399-1)-LN(AU399-AL395)-AL394*(2*AY399/AL394-AX399/AL395)*LN((AU399+2.41421536*AL395)/(AU399-0.41421536*AL395))/(AL395*2.82842713)      ),1)</f>
        <v>0.13720776439514745</v>
      </c>
    </row>
    <row r="400" spans="16:52" x14ac:dyDescent="0.25">
      <c r="P400" s="78">
        <v>7</v>
      </c>
      <c r="Q400" s="60"/>
      <c r="R400" s="60"/>
      <c r="S400" s="60">
        <f>$Z$13*$BJ$40/AZ400</f>
        <v>9.3736451448462807E-4</v>
      </c>
      <c r="T400" s="61">
        <f>S400/S404</f>
        <v>9.3760985325201153E-4</v>
      </c>
      <c r="U400" s="62"/>
      <c r="V400" s="62"/>
      <c r="W400" s="60"/>
      <c r="X400" s="63"/>
      <c r="Y400" s="61"/>
      <c r="Z400" s="86">
        <f>SQRT($W$40*VLOOKUP(Z393,$P$34:$W$43,8))*(1-$Q$26)*T388*VLOOKUP(Z393,P382:T391,5)</f>
        <v>3.2167153512446403E-7</v>
      </c>
      <c r="AA400" s="60">
        <f>SQRT($W$40*VLOOKUP(AA393,$P$34:$W$43,8))*(1-$R$26)*T388*VLOOKUP(AA393,P382:T391,5)</f>
        <v>3.0446805074759596E-6</v>
      </c>
      <c r="AB400" s="60">
        <f>SQRT($W$40*VLOOKUP(AB393,$P$34:$W$43,8))*(1-$S$26)*T388*VLOOKUP(AB393,P382:T391,5)</f>
        <v>1.3687038599669381E-5</v>
      </c>
      <c r="AC400" s="60">
        <f>SQRT($W$40*VLOOKUP(AC393,$P$34:$W$43,8))*(1-$T$26)*T388*VLOOKUP(AC393,P382:T391,5)</f>
        <v>4.1204803656241294E-5</v>
      </c>
      <c r="AD400" s="60">
        <f>SQRT($W$40*VLOOKUP(AD393,$P$34:$W$43,8))*(1-$U$26)*T388*VLOOKUP(AD393,P382:T391,5)</f>
        <v>4.7830995471346957E-5</v>
      </c>
      <c r="AE400" s="60">
        <f>SQRT($W$40*VLOOKUP(AE393,$P$34:$W$43,8))*(1-$V$26)*T388*VLOOKUP(AE393,P382:T391,5)</f>
        <v>2.9015115569429746E-4</v>
      </c>
      <c r="AF400" s="60">
        <f>SQRT($W$40*VLOOKUP(AF393,$P$34:$W$43,8))*(1-$W$26)*T388*VLOOKUP(AF393,P382:T391,5)</f>
        <v>7.7613100866775181E-8</v>
      </c>
      <c r="AG400" s="60">
        <f>SQRT($W$40*VLOOKUP(AG393,$P$34:$W$43,8))*(1-$X$26)*T388*VLOOKUP(AG393,P382:T391,5)</f>
        <v>1.1685652801524665E-6</v>
      </c>
      <c r="AH400" s="60">
        <f>SQRT($W$40*VLOOKUP(AH393,$P$34:$W$43,8))*(1-$Y$26)*T388*VLOOKUP(AH393,P382:T391,5)</f>
        <v>3.2464665719656025E-6</v>
      </c>
      <c r="AI400" s="87">
        <f>SQRT($W$40*VLOOKUP(AI393,$P$34:$W$43,8))*(1-$Z$26)*T388*VLOOKUP(AI393,P382:T391,5)</f>
        <v>1.8315702319247009E-6</v>
      </c>
      <c r="AJ400" s="89">
        <f>$X$40*T388</f>
        <v>2.2549362366772587E-8</v>
      </c>
      <c r="AK400" s="82"/>
      <c r="AL400" s="65"/>
      <c r="AM400" s="61"/>
      <c r="AN400" s="66" t="s">
        <v>587</v>
      </c>
      <c r="AO400" s="61">
        <f>IF(ATAN(AO399)&lt;0,ATAN(AO399)+PI(),ATAN(AO399))</f>
        <v>0.39892174533605262</v>
      </c>
      <c r="AP400" s="61"/>
      <c r="AQ400" s="50"/>
      <c r="AR400" s="65"/>
      <c r="AS400" s="65"/>
      <c r="AT400" s="65"/>
      <c r="AU400" s="65"/>
      <c r="AV400" s="81"/>
      <c r="AW400" s="59">
        <v>7</v>
      </c>
      <c r="AX400" s="61">
        <f t="shared" si="68"/>
        <v>4.2203212895286406E-3</v>
      </c>
      <c r="AY400" s="61">
        <f>SUMPRODUCT(T382:T391,$BD$34:$BD$43)</f>
        <v>3.0911659390568284E-2</v>
      </c>
      <c r="AZ400" s="68">
        <f>IF($AA$13,EXP((AX400/AL395)*(AU399-1)-LN(AU399-AL395)-AL394*(2*AY400/AL394-AX400/AL395)*LN((AU399+2.41421536*AL395)/(AU399-0.41421536*AL395))/(AL395*2.82842713)      ),1)</f>
        <v>109.58651563265286</v>
      </c>
    </row>
    <row r="401" spans="16:52" x14ac:dyDescent="0.25">
      <c r="P401" s="78">
        <v>8</v>
      </c>
      <c r="Q401" s="60"/>
      <c r="R401" s="60"/>
      <c r="S401" s="60">
        <f>$Z$14*$BJ$41/AZ401</f>
        <v>6.4641155320234326E-3</v>
      </c>
      <c r="T401" s="61">
        <f>S401/S404</f>
        <v>6.4658074012080933E-3</v>
      </c>
      <c r="U401" s="62"/>
      <c r="V401" s="62"/>
      <c r="W401" s="60"/>
      <c r="X401" s="63"/>
      <c r="Y401" s="61"/>
      <c r="Z401" s="86">
        <f>SQRT($W$41*VLOOKUP(Z393,$P$34:$W$43,8))*(1-$Q$27)*T389*VLOOKUP(Z393,P382:T391,5)</f>
        <v>4.4633849225409335E-6</v>
      </c>
      <c r="AA401" s="60">
        <f>SQRT($W$41*VLOOKUP(AA393,$P$34:$W$43,8))*(1-$R$27)*T389*VLOOKUP(AA393,P382:T391,5)</f>
        <v>4.1240225182548943E-5</v>
      </c>
      <c r="AB401" s="60">
        <f>SQRT($W$41*VLOOKUP(AB393,$P$34:$W$43,8))*(1-$S$27)*T389*VLOOKUP(AB393,P382:T391,5)</f>
        <v>1.9401479670911261E-4</v>
      </c>
      <c r="AC401" s="60">
        <f>SQRT($W$41*VLOOKUP(AC393,$P$34:$W$43,8))*(1-$T$27)*T389*VLOOKUP(AC393,P382:T391,5)</f>
        <v>5.7467963711684694E-4</v>
      </c>
      <c r="AD401" s="60">
        <f>SQRT($W$41*VLOOKUP(AD393,$P$34:$W$43,8))*(1-$U$27)*T389*VLOOKUP(AD393,P382:T391,5)</f>
        <v>6.9493136349264015E-4</v>
      </c>
      <c r="AE401" s="60">
        <f>SQRT($W$41*VLOOKUP(AE393,$P$34:$W$43,8))*(1-$V$27)*T389*VLOOKUP(AE393,P382:T391,5)</f>
        <v>3.808743071822566E-3</v>
      </c>
      <c r="AF401" s="60">
        <f>SQRT($W$41*VLOOKUP(AF393,$P$34:$W$43,8))*(1-$W$27)*T389*VLOOKUP(AF393,P382:T391,5)</f>
        <v>1.1685652801524665E-6</v>
      </c>
      <c r="AG401" s="60">
        <f>SQRT($W$41*VLOOKUP(AG393,$P$34:$W$43,8))*(1-$X$27)*T389*VLOOKUP(AG393,P382:T391,5)</f>
        <v>1.7010967556718097E-5</v>
      </c>
      <c r="AH401" s="60">
        <f>SQRT($W$41*VLOOKUP(AH393,$P$34:$W$43,8))*(1-$Y$27)*T389*VLOOKUP(AH393,P382:T391,5)</f>
        <v>5.269205540208877E-5</v>
      </c>
      <c r="AI401" s="87">
        <f>SQRT($W$41*VLOOKUP(AI393,$P$34:$W$43,8))*(1-$Z$27)*T389*VLOOKUP(AI393,P382:T391,5)</f>
        <v>2.8017167996406086E-5</v>
      </c>
      <c r="AJ401" s="89">
        <f>$X$41*T389</f>
        <v>1.7248373568599286E-7</v>
      </c>
      <c r="AK401" s="59" t="s">
        <v>582</v>
      </c>
      <c r="AL401" s="61">
        <f>AL397*AL398/6-AL399/2-AL397^3/27</f>
        <v>1.5151228854943528E-2</v>
      </c>
      <c r="AM401" s="61"/>
      <c r="AN401" s="66" t="s">
        <v>573</v>
      </c>
      <c r="AO401" s="61">
        <f>2*SQRT(AL402)*COS(AO400/3)-AL397/3</f>
        <v>0.83269961903731127</v>
      </c>
      <c r="AP401" s="69">
        <f>AO401^3+AL397*AO401^2+AL398*AO401+AL399</f>
        <v>-1.0842021724855044E-16</v>
      </c>
      <c r="AQ401" s="50"/>
      <c r="AR401" s="65"/>
      <c r="AS401" s="65"/>
      <c r="AT401" s="65"/>
      <c r="AU401" s="65"/>
      <c r="AV401" s="81"/>
      <c r="AW401" s="59">
        <v>8</v>
      </c>
      <c r="AX401" s="61">
        <f t="shared" si="68"/>
        <v>4.6812172555771754E-3</v>
      </c>
      <c r="AY401" s="61">
        <f>SUMPRODUCT(T382:T391,$BE$34:$BE$43)</f>
        <v>6.031730184669129E-2</v>
      </c>
      <c r="AZ401" s="68">
        <f>IF($AA$14,EXP((AX401/AL395)*(AU399-1)-LN(AU399-AL395)-AL394*(2*AY401/AL394-AX401/AL395)*LN((AU399+2.41421536*AL395)/(AU399-0.41421536*AL395))/(AL395*2.82842713)      ),1)</f>
        <v>15.275958378122645</v>
      </c>
    </row>
    <row r="402" spans="16:52" x14ac:dyDescent="0.25">
      <c r="P402" s="78">
        <v>9</v>
      </c>
      <c r="Q402" s="60"/>
      <c r="R402" s="60"/>
      <c r="S402" s="60">
        <f>$Z$15*$BJ$42/AZ402</f>
        <v>1.9022990633599187E-2</v>
      </c>
      <c r="T402" s="61">
        <f>S402/S404</f>
        <v>1.9027969568689941E-2</v>
      </c>
      <c r="U402" s="62"/>
      <c r="V402" s="62" t="s">
        <v>592</v>
      </c>
      <c r="W402" s="60"/>
      <c r="X402" s="63"/>
      <c r="Y402" s="61"/>
      <c r="Z402" s="86">
        <f>SQRT($W$42*VLOOKUP(Z393,$P$34:$W$43,8))*(1-$Q$28)*T390*VLOOKUP(Z393,P382:T391,5)</f>
        <v>1.5450656391876317E-5</v>
      </c>
      <c r="AA402" s="60">
        <f>SQRT($W$42*VLOOKUP(AA393,$P$34:$W$43,8))*(1-$R$28)*T390*VLOOKUP(AA393,P382:T391,5)</f>
        <v>1.4950282799247906E-4</v>
      </c>
      <c r="AB402" s="60">
        <f>SQRT($W$42*VLOOKUP(AB393,$P$34:$W$43,8))*(1-$S$28)*T390*VLOOKUP(AB393,P382:T391,5)</f>
        <v>6.934117377432556E-4</v>
      </c>
      <c r="AC402" s="60">
        <f>SQRT($W$42*VLOOKUP(AC393,$P$34:$W$43,8))*(1-$T$28)*T390*VLOOKUP(AC393,P382:T391,5)</f>
        <v>2.2755050653425158E-3</v>
      </c>
      <c r="AD402" s="60">
        <f>SQRT($W$42*VLOOKUP(AD393,$P$34:$W$43,8))*(1-$U$28)*T390*VLOOKUP(AD393,P382:T391,5)</f>
        <v>2.5816098649261241E-3</v>
      </c>
      <c r="AE402" s="60">
        <f>SQRT($W$42*VLOOKUP(AE393,$P$34:$W$43,8))*(1-$V$28)*T390*VLOOKUP(AE393,P382:T391,5)</f>
        <v>1.3952321849498619E-2</v>
      </c>
      <c r="AF402" s="60">
        <f>SQRT($W$42*VLOOKUP(AF393,$P$34:$W$43,8))*(1-$W$28)*T390*VLOOKUP(AF393,P382:T391,5)</f>
        <v>3.2464665719656025E-6</v>
      </c>
      <c r="AG402" s="60">
        <f>SQRT($W$42*VLOOKUP(AG393,$P$34:$W$43,8))*(1-$X$28)*T390*VLOOKUP(AG393,P382:T391,5)</f>
        <v>5.2692055402088763E-5</v>
      </c>
      <c r="AH402" s="60">
        <f>SQRT($W$42*VLOOKUP(AH393,$P$34:$W$43,8))*(1-$Y$28)*T390*VLOOKUP(AH393,P382:T391,5)</f>
        <v>2.0034135413526125E-4</v>
      </c>
      <c r="AI402" s="87">
        <f>SQRT($W$42*VLOOKUP(AI393,$P$34:$W$43,8))*(1-$Z$28)*T390*VLOOKUP(AI393,P382:T391,5)</f>
        <v>1.0176657161589249E-4</v>
      </c>
      <c r="AJ402" s="89">
        <f>$X$42*T390</f>
        <v>5.1399992230265547E-7</v>
      </c>
      <c r="AK402" s="59" t="s">
        <v>558</v>
      </c>
      <c r="AL402" s="61">
        <f>AL397^2/9-AL398/3</f>
        <v>6.466081677238486E-2</v>
      </c>
      <c r="AM402" s="61"/>
      <c r="AN402" s="66" t="s">
        <v>574</v>
      </c>
      <c r="AO402" s="61">
        <f>2*SQRT(AL402)*COS((AO400+2*PI())/3)-AL397/3</f>
        <v>1.8185529566081438E-2</v>
      </c>
      <c r="AP402" s="69">
        <f>AO402^3+AO402^2*AL397+AO402*AL398+AL399</f>
        <v>1.3010426069826053E-17</v>
      </c>
      <c r="AQ402" s="50"/>
      <c r="AR402" s="65"/>
      <c r="AS402" s="50"/>
      <c r="AT402" s="65"/>
      <c r="AU402" s="65"/>
      <c r="AV402" s="81"/>
      <c r="AW402" s="59">
        <v>9</v>
      </c>
      <c r="AX402" s="61">
        <f t="shared" si="68"/>
        <v>4.7402802327537697E-3</v>
      </c>
      <c r="AY402" s="61">
        <f>SUMPRODUCT(T382:T391,$BF$34:$BF$43)</f>
        <v>7.5771767757632488E-2</v>
      </c>
      <c r="AZ402" s="68">
        <f>IF($AA$15,EXP((AX402/AL395)*(AU399-1)-LN(AU399-AL395)-AL394*(2*AY402/AL394-AX402/AL395)*LN((AU399+2.41421536*AL395)/(AU399-0.41421536*AL395))/(AL395*2.82842713)      ),1)</f>
        <v>5.0989814743453161</v>
      </c>
    </row>
    <row r="403" spans="16:52" x14ac:dyDescent="0.25">
      <c r="P403" s="78">
        <v>10</v>
      </c>
      <c r="Q403" s="60"/>
      <c r="R403" s="60"/>
      <c r="S403" s="60">
        <f>$Z$16*$BJ$43/AZ403</f>
        <v>1.0256907277713945E-2</v>
      </c>
      <c r="T403" s="61">
        <f>S403/S404</f>
        <v>1.0259591843803012E-2</v>
      </c>
      <c r="U403" s="62"/>
      <c r="V403" s="96">
        <f>ABS(S392-S404)</f>
        <v>1.9984014443252818E-15</v>
      </c>
      <c r="W403" s="60"/>
      <c r="X403" s="63"/>
      <c r="Y403" s="61"/>
      <c r="Z403" s="86">
        <f>SQRT($W$43*VLOOKUP(Z393,$P$34:$W$43,8))*(1-$Q$29)*T391*VLOOKUP(Z393,P382:T391,5)</f>
        <v>8.3839142879100286E-6</v>
      </c>
      <c r="AA403" s="60">
        <f>SQRT($W$43*VLOOKUP(AA393,$P$34:$W$43,8))*(1-$R$29)*T391*VLOOKUP(AA393,P382:T391,5)</f>
        <v>8.2105867050577698E-5</v>
      </c>
      <c r="AB403" s="60">
        <f>SQRT($W$43*VLOOKUP(AB393,$P$34:$W$43,8))*(1-$S$29)*T391*VLOOKUP(AB393,P382:T391,5)</f>
        <v>3.8613188046207028E-4</v>
      </c>
      <c r="AC403" s="60">
        <f>SQRT($W$43*VLOOKUP(AC393,$P$34:$W$43,8))*(1-$T$29)*T391*VLOOKUP(AC393,P382:T391,5)</f>
        <v>1.0493068887656681E-3</v>
      </c>
      <c r="AD403" s="60">
        <f>SQRT($W$43*VLOOKUP(AD393,$P$34:$W$43,8))*(1-$U$29)*T391*VLOOKUP(AD393,P382:T391,5)</f>
        <v>1.376621581602911E-3</v>
      </c>
      <c r="AE403" s="60">
        <f>SQRT($W$43*VLOOKUP(AE393,$P$34:$W$43,8))*(1-$V$29)*T391*VLOOKUP(AE393,P382:T391,5)</f>
        <v>7.5638243350100963E-3</v>
      </c>
      <c r="AF403" s="60">
        <f>SQRT($W$43*VLOOKUP(AF393,$P$34:$W$43,8))*(1-$W$29)*T391*VLOOKUP(AF393,P382:T391,5)</f>
        <v>1.8315702319247011E-6</v>
      </c>
      <c r="AG403" s="60">
        <f>SQRT($W$43*VLOOKUP(AG393,$P$34:$W$43,8))*(1-$X$29)*T391*VLOOKUP(AG393,P382:T391,5)</f>
        <v>2.8017167996406082E-5</v>
      </c>
      <c r="AH403" s="60">
        <f>SQRT($W$43*VLOOKUP(AH393,$P$34:$W$43,8))*(1-$Y$29)*T391*VLOOKUP(AH393,P382:T391,5)</f>
        <v>1.0176657161589249E-4</v>
      </c>
      <c r="AI403" s="87">
        <f>SQRT($W$43*VLOOKUP(AI393,$P$34:$W$43,8))*(1-$Z$29)*T391*VLOOKUP(AI393,P382:T391,5)</f>
        <v>5.1693945781460528E-5</v>
      </c>
      <c r="AJ403" s="89">
        <f>$X$43*T391</f>
        <v>3.7216535537873899E-7</v>
      </c>
      <c r="AK403" s="59" t="s">
        <v>72</v>
      </c>
      <c r="AL403" s="63">
        <f>AL401^2-AL402^3</f>
        <v>-4.0788511579751099E-5</v>
      </c>
      <c r="AM403" s="61"/>
      <c r="AN403" s="66" t="s">
        <v>575</v>
      </c>
      <c r="AO403" s="61">
        <f>2*SQRT(AL402)*COS((AO400+4*PI())/3)-AL397/3</f>
        <v>0.13497321362641998</v>
      </c>
      <c r="AP403" s="69">
        <f>AO403^3+AO403^2*AL397+AL398*AO403+AL399</f>
        <v>1.9949319973733282E-17</v>
      </c>
      <c r="AQ403" s="50"/>
      <c r="AR403" s="65"/>
      <c r="AS403" s="50"/>
      <c r="AT403" s="65"/>
      <c r="AU403" s="65"/>
      <c r="AV403" s="81"/>
      <c r="AW403" s="59">
        <v>10</v>
      </c>
      <c r="AX403" s="61">
        <f t="shared" si="68"/>
        <v>6.3655989068255427E-3</v>
      </c>
      <c r="AY403" s="61">
        <f>SUMPRODUCT(T382:T391,$BG$34:$BG$43)</f>
        <v>7.473354248660255E-2</v>
      </c>
      <c r="AZ403" s="68">
        <f>IF($AA$16,EXP((AX403/AL395)*(AU399-1)-LN(AU399-AL395)-AL394*(2*AY403/AL394-AX403/AL395)*LN((AU399+2.41421536*AL395)/(AU399-0.41421536*AL395))/(AL395*2.82842713)      ),1)</f>
        <v>9.499015223368195</v>
      </c>
    </row>
    <row r="404" spans="16:52" x14ac:dyDescent="0.25">
      <c r="P404" s="79"/>
      <c r="Q404" s="71"/>
      <c r="R404" s="71"/>
      <c r="S404" s="94">
        <f>SUM(S394:S403)</f>
        <v>0.99973833597574457</v>
      </c>
      <c r="T404" s="72">
        <f>SUM(T394:T403)</f>
        <v>0.99999999999999989</v>
      </c>
      <c r="U404" s="73"/>
      <c r="V404" s="73"/>
      <c r="W404" s="73"/>
      <c r="X404" s="73"/>
      <c r="Y404" s="73"/>
      <c r="Z404" s="70"/>
      <c r="AA404" s="73"/>
      <c r="AB404" s="73"/>
      <c r="AC404" s="73"/>
      <c r="AD404" s="73"/>
      <c r="AE404" s="73"/>
      <c r="AF404" s="73"/>
      <c r="AG404" s="73"/>
      <c r="AH404" s="73"/>
      <c r="AI404" s="88">
        <f>SUM(Z394:AI403)</f>
        <v>2.206689395768108</v>
      </c>
      <c r="AJ404" s="91">
        <f>SUM(AJ394:AJ403)</f>
        <v>8.0587242819724457E-5</v>
      </c>
      <c r="AK404" s="70"/>
      <c r="AL404" s="73"/>
      <c r="AM404" s="74"/>
      <c r="AN404" s="75"/>
      <c r="AO404" s="74"/>
      <c r="AP404" s="74"/>
      <c r="AQ404" s="76"/>
      <c r="AR404" s="73"/>
      <c r="AS404" s="76"/>
      <c r="AT404" s="73"/>
      <c r="AU404" s="73"/>
      <c r="AV404" s="80"/>
      <c r="AW404" s="70"/>
      <c r="AX404" s="73"/>
      <c r="AY404" s="73"/>
      <c r="AZ404" s="80"/>
    </row>
    <row r="405" spans="16:52" x14ac:dyDescent="0.25">
      <c r="P405" s="92">
        <f>P393+1</f>
        <v>31</v>
      </c>
      <c r="Q405" s="55"/>
      <c r="R405" s="55"/>
      <c r="S405" s="55"/>
      <c r="T405" s="55" t="s">
        <v>545</v>
      </c>
      <c r="U405" s="56"/>
      <c r="V405" s="56"/>
      <c r="W405" s="57"/>
      <c r="X405" s="57"/>
      <c r="Y405" s="57"/>
      <c r="Z405" s="54">
        <v>1</v>
      </c>
      <c r="AA405" s="55">
        <v>2</v>
      </c>
      <c r="AB405" s="55">
        <v>3</v>
      </c>
      <c r="AC405" s="55">
        <v>4</v>
      </c>
      <c r="AD405" s="55">
        <v>5</v>
      </c>
      <c r="AE405" s="55">
        <v>6</v>
      </c>
      <c r="AF405" s="55">
        <v>7</v>
      </c>
      <c r="AG405" s="55">
        <v>8</v>
      </c>
      <c r="AH405" s="55">
        <v>9</v>
      </c>
      <c r="AI405" s="58">
        <v>10</v>
      </c>
      <c r="AJ405" s="90"/>
      <c r="AK405" s="54"/>
      <c r="AL405" s="55"/>
      <c r="AM405" s="55"/>
      <c r="AN405" s="55"/>
      <c r="AO405" s="55"/>
      <c r="AP405" s="55"/>
      <c r="AQ405" s="55"/>
      <c r="AR405" s="55"/>
      <c r="AS405" s="55"/>
      <c r="AT405" s="55"/>
      <c r="AU405" s="55"/>
      <c r="AV405" s="58"/>
      <c r="AW405" s="54"/>
      <c r="AX405" s="55" t="s">
        <v>565</v>
      </c>
      <c r="AY405" s="55" t="s">
        <v>577</v>
      </c>
      <c r="AZ405" s="58" t="s">
        <v>578</v>
      </c>
    </row>
    <row r="406" spans="16:52" x14ac:dyDescent="0.25">
      <c r="P406" s="78">
        <v>1</v>
      </c>
      <c r="Q406" s="60"/>
      <c r="R406" s="60"/>
      <c r="S406" s="60">
        <f>$Z$7*$BJ$34/AZ406</f>
        <v>2.6288912284298392E-3</v>
      </c>
      <c r="T406" s="61">
        <f>S406/S416</f>
        <v>2.6295792947301912E-3</v>
      </c>
      <c r="U406" s="62"/>
      <c r="V406" s="62"/>
      <c r="W406" s="60"/>
      <c r="X406" s="63"/>
      <c r="Y406" s="61"/>
      <c r="Z406" s="86">
        <f>SQRT($W$34*VLOOKUP(Z405,$P$34:$W$43,8))*(1-$Q$20)*T394*VLOOKUP(Z405,P394:T403,5)</f>
        <v>1.4201437813716665E-6</v>
      </c>
      <c r="AA406" s="60">
        <f>SQRT($W$34*VLOOKUP(AA405,$P$34:$W$43,8))*(1-$R$20)*T394*VLOOKUP(AA405,P394:T403,5)</f>
        <v>1.3766728022995393E-5</v>
      </c>
      <c r="AB406" s="60">
        <f>SQRT($W$34*VLOOKUP(AB405,$P$34:$W$43,8))*(1-$S$20)*T394*VLOOKUP(AB405,P394:T403,5)</f>
        <v>6.3104291009574956E-5</v>
      </c>
      <c r="AC406" s="60">
        <f>SQRT($W$34*VLOOKUP(AC405,$P$34:$W$43,8))*(1-$T$20)*T394*VLOOKUP(AC405,P394:T403,5)</f>
        <v>1.8903568290603689E-4</v>
      </c>
      <c r="AD406" s="60">
        <f>SQRT($W$34*VLOOKUP(AD405,$P$34:$W$43,8))*(1-$U$20)*T394*VLOOKUP(AD405,P394:T403,5)</f>
        <v>2.223300500791523E-4</v>
      </c>
      <c r="AE406" s="60">
        <f>SQRT($W$34*VLOOKUP(AE405,$P$34:$W$43,8))*(1-$V$20)*T394*VLOOKUP(AE405,P394:T403,5)</f>
        <v>1.2248483303353593E-3</v>
      </c>
      <c r="AF406" s="60">
        <f>SQRT($W$34*VLOOKUP(AF405,$P$34:$W$43,8))*(1-$W$20)*T394*VLOOKUP(AF405,P394:T403,5)</f>
        <v>3.2167153512448314E-7</v>
      </c>
      <c r="AG406" s="60">
        <f>SQRT($W$34*VLOOKUP(AG405,$P$34:$W$43,8))*(1-$X$20)*T394*VLOOKUP(AG405,P394:T403,5)</f>
        <v>4.4633849225411376E-6</v>
      </c>
      <c r="AH406" s="60">
        <f>SQRT($W$34*VLOOKUP(AH405,$P$34:$W$43,8))*(1-$Y$20)*T394*VLOOKUP(AH405,P394:T403,5)</f>
        <v>1.5450656391876927E-5</v>
      </c>
      <c r="AI406" s="87">
        <f>SQRT($W$34*VLOOKUP(AI405,$P$34:$W$43,8))*(1-$Z$20)*T394*VLOOKUP(AI405,P394:T403,5)</f>
        <v>8.3839142879104166E-6</v>
      </c>
      <c r="AJ406" s="89">
        <f>$X$34*T394</f>
        <v>7.0477561646530415E-8</v>
      </c>
      <c r="AK406" s="59" t="s">
        <v>69</v>
      </c>
      <c r="AL406" s="60">
        <f>$Q$44*AI416*100000/($T$3*$AE$9)^2</f>
        <v>0.15887301977250523</v>
      </c>
      <c r="AM406" s="65" t="s">
        <v>583</v>
      </c>
      <c r="AN406" s="66" t="s">
        <v>573</v>
      </c>
      <c r="AO406" s="61" t="e">
        <f>(AL413+SQRT(AL415))^(1/3)+(AL413-SQRT(AL415))^(1/3)-AL409/3</f>
        <v>#NUM!</v>
      </c>
      <c r="AP406" s="63" t="e">
        <f>AO406^3+AL409*AO406^2+AL410*AO406+AL411</f>
        <v>#NUM!</v>
      </c>
      <c r="AQ406" s="65" t="s">
        <v>573</v>
      </c>
      <c r="AR406" s="61">
        <f>IF(AL415&gt;=0,AO406,AO413)</f>
        <v>0.83269961903731171</v>
      </c>
      <c r="AS406" s="61">
        <f>IF(AR406&lt;AR407,AR407,AR406)</f>
        <v>0.83269961903731171</v>
      </c>
      <c r="AT406" s="61">
        <f>AS406</f>
        <v>0.83269961903731171</v>
      </c>
      <c r="AU406" s="67">
        <f>IF(AT406&lt;AT407,AT407,AT406)</f>
        <v>0.83269961903731171</v>
      </c>
      <c r="AV406" s="81"/>
      <c r="AW406" s="59">
        <v>1</v>
      </c>
      <c r="AX406" s="61">
        <f>AX394</f>
        <v>4.7032494163116601E-3</v>
      </c>
      <c r="AY406" s="61">
        <f>SUMPRODUCT(T394:T403,$AX$34:$AX$43)</f>
        <v>4.7725574619461843E-2</v>
      </c>
      <c r="AZ406" s="68">
        <f>IF($AA$7,EXP((AX406/AL407)*(AU411-1)-LN(AU411-AL407)-AL406*(2*AY406/AL406-AX406/AL407)*LN((AU411+2.41421536*AL407)/(AU411-0.41421536*AL407))/(AL407*2.82842713)      ),1)</f>
        <v>38.240115288525857</v>
      </c>
    </row>
    <row r="407" spans="16:52" x14ac:dyDescent="0.25">
      <c r="P407" s="78">
        <v>2</v>
      </c>
      <c r="Q407" s="60"/>
      <c r="R407" s="60"/>
      <c r="S407" s="60">
        <f>$Z$8*$BJ$35/AZ407</f>
        <v>1.4670668853759204E-2</v>
      </c>
      <c r="T407" s="61">
        <f>S407/S416</f>
        <v>1.4674508644745125E-2</v>
      </c>
      <c r="U407" s="62"/>
      <c r="V407" s="62"/>
      <c r="W407" s="60"/>
      <c r="X407" s="63"/>
      <c r="Y407" s="61"/>
      <c r="Z407" s="86">
        <f>SQRT($W$35*VLOOKUP(Z405,$P$34:$W$43,8))*(1-$Q$21)*T395*VLOOKUP(Z405,P394:T403,5)</f>
        <v>1.3766728022995393E-5</v>
      </c>
      <c r="AA407" s="60">
        <f>SQRT($W$35*VLOOKUP(AA405,$P$34:$W$43,8))*(1-$R$21)*T395*VLOOKUP(AA405,P394:T403,5)</f>
        <v>1.3276198833612844E-4</v>
      </c>
      <c r="AB407" s="60">
        <f>SQRT($W$35*VLOOKUP(AB405,$P$34:$W$43,8))*(1-$S$21)*T395*VLOOKUP(AB405,P394:T403,5)</f>
        <v>6.1812271817002478E-4</v>
      </c>
      <c r="AC407" s="60">
        <f>SQRT($W$35*VLOOKUP(AC405,$P$34:$W$43,8))*(1-$T$21)*T395*VLOOKUP(AC405,P394:T403,5)</f>
        <v>1.6745488012044436E-3</v>
      </c>
      <c r="AD407" s="60">
        <f>SQRT($W$35*VLOOKUP(AD405,$P$34:$W$43,8))*(1-$U$21)*T395*VLOOKUP(AD405,P394:T403,5)</f>
        <v>2.2209136583201841E-3</v>
      </c>
      <c r="AE407" s="60">
        <f>SQRT($W$35*VLOOKUP(AE405,$P$34:$W$43,8))*(1-$V$21)*T395*VLOOKUP(AE405,P394:T403,5)</f>
        <v>1.2027010477919698E-2</v>
      </c>
      <c r="AF407" s="60">
        <f>SQRT($W$35*VLOOKUP(AF405,$P$34:$W$43,8))*(1-$W$21)*T395*VLOOKUP(AF405,P394:T403,5)</f>
        <v>3.0446805074761159E-6</v>
      </c>
      <c r="AG407" s="60">
        <f>SQRT($W$35*VLOOKUP(AG405,$P$34:$W$43,8))*(1-$X$21)*T395*VLOOKUP(AG405,P394:T403,5)</f>
        <v>4.1240225182550495E-5</v>
      </c>
      <c r="AH407" s="60">
        <f>SQRT($W$35*VLOOKUP(AH405,$P$34:$W$43,8))*(1-$Y$21)*T395*VLOOKUP(AH405,P394:T403,5)</f>
        <v>1.4950282799248375E-4</v>
      </c>
      <c r="AI407" s="87">
        <f>SQRT($W$35*VLOOKUP(AI405,$P$34:$W$43,8))*(1-$Z$21)*T395*VLOOKUP(AI405,P394:T403,5)</f>
        <v>8.2105867050580829E-5</v>
      </c>
      <c r="AJ407" s="89">
        <f>$X$35*T395</f>
        <v>5.9358527392400999E-7</v>
      </c>
      <c r="AK407" s="59" t="s">
        <v>65</v>
      </c>
      <c r="AL407" s="60">
        <f>AJ416*$Q$44*100000/($T$3*$AE$9)</f>
        <v>1.4141637770187154E-2</v>
      </c>
      <c r="AM407" s="61"/>
      <c r="AN407" s="66" t="s">
        <v>574</v>
      </c>
      <c r="AO407" s="66" t="e">
        <f>1/0</f>
        <v>#DIV/0!</v>
      </c>
      <c r="AP407" s="61"/>
      <c r="AQ407" s="65" t="s">
        <v>574</v>
      </c>
      <c r="AR407" s="66">
        <f>IF(AL415&gt;=0,0,AO414)</f>
        <v>1.8185529566081327E-2</v>
      </c>
      <c r="AS407" s="61">
        <f>IF(AR406&lt;AR407,AR406,AR407)</f>
        <v>1.8185529566081327E-2</v>
      </c>
      <c r="AT407" s="61">
        <f>IF(AS407&lt;AS408,AS408,AS407)</f>
        <v>0.13497321362641981</v>
      </c>
      <c r="AU407" s="67">
        <f>IF(AT406&lt;AT407,AT406,AT407)</f>
        <v>0.13497321362641981</v>
      </c>
      <c r="AV407" s="81"/>
      <c r="AW407" s="59">
        <v>2</v>
      </c>
      <c r="AX407" s="61">
        <f t="shared" ref="AX407:AX415" si="69">AX395</f>
        <v>7.0982772982749135E-3</v>
      </c>
      <c r="AY407" s="61">
        <f>SUMPRODUCT(T394:T403,$AY$34:$AY$43)</f>
        <v>8.3223982900197557E-2</v>
      </c>
      <c r="AZ407" s="68">
        <f>IF($AA$8,EXP((AX407/AL407)*(AU411-1)-LN(AU411-AL407)-AL406*(2*AY407/AL406-AX407/AL407)*LN((AU411+2.41421536*AL407)/(AU411-0.41421536*AL407))/(AL407*2.82842713)      ),1)</f>
        <v>6.5803436176417875</v>
      </c>
    </row>
    <row r="408" spans="16:52" x14ac:dyDescent="0.25">
      <c r="P408" s="78">
        <v>3</v>
      </c>
      <c r="Q408" s="60"/>
      <c r="R408" s="60"/>
      <c r="S408" s="60">
        <f>$Z$9*$BJ$36/AZ408</f>
        <v>4.9911005277786337E-2</v>
      </c>
      <c r="T408" s="61">
        <f>S408/S416</f>
        <v>4.9924068610486046E-2</v>
      </c>
      <c r="U408" s="62"/>
      <c r="V408" s="62"/>
      <c r="W408" s="60"/>
      <c r="X408" s="63"/>
      <c r="Y408" s="61"/>
      <c r="Z408" s="86">
        <f>SQRT($W$36*VLOOKUP(Z405,$P$34:$W$43,8))*(1-$Q$22)*T396*VLOOKUP(Z405,P394:T403,5)</f>
        <v>6.3104291009574956E-5</v>
      </c>
      <c r="AA408" s="60">
        <f>SQRT($W$36*VLOOKUP(AA405,$P$34:$W$43,8))*(1-$R$22)*T396*VLOOKUP(AA405,P394:T403,5)</f>
        <v>6.1812271817002478E-4</v>
      </c>
      <c r="AB408" s="60">
        <f>SQRT($W$36*VLOOKUP(AB405,$P$34:$W$43,8))*(1-$S$22)*T396*VLOOKUP(AB405,P394:T403,5)</f>
        <v>2.8842416042199302E-3</v>
      </c>
      <c r="AC408" s="60">
        <f>SQRT($W$36*VLOOKUP(AC405,$P$34:$W$43,8))*(1-$T$22)*T396*VLOOKUP(AC405,P394:T403,5)</f>
        <v>8.6054340567006948E-3</v>
      </c>
      <c r="AD408" s="60">
        <f>SQRT($W$36*VLOOKUP(AD405,$P$34:$W$43,8))*(1-$U$22)*T396*VLOOKUP(AD405,P394:T403,5)</f>
        <v>1.0362985843596569E-2</v>
      </c>
      <c r="AE408" s="60">
        <f>SQRT($W$36*VLOOKUP(AE405,$P$34:$W$43,8))*(1-$V$22)*T396*VLOOKUP(AE405,P394:T403,5)</f>
        <v>5.4990052526014251E-2</v>
      </c>
      <c r="AF408" s="60">
        <f>SQRT($W$36*VLOOKUP(AF405,$P$34:$W$43,8))*(1-$W$22)*T396*VLOOKUP(AF405,P394:T403,5)</f>
        <v>1.3687038599669992E-5</v>
      </c>
      <c r="AG408" s="60">
        <f>SQRT($W$36*VLOOKUP(AG405,$P$34:$W$43,8))*(1-$X$22)*T396*VLOOKUP(AG405,P394:T403,5)</f>
        <v>1.9401479670911868E-4</v>
      </c>
      <c r="AH408" s="60">
        <f>SQRT($W$36*VLOOKUP(AH405,$P$34:$W$43,8))*(1-$Y$22)*T396*VLOOKUP(AH405,P394:T403,5)</f>
        <v>6.9341173774327284E-4</v>
      </c>
      <c r="AI408" s="87">
        <f>SQRT($W$36*VLOOKUP(AI405,$P$34:$W$43,8))*(1-$Z$22)*T396*VLOOKUP(AI405,P394:T403,5)</f>
        <v>3.8613188046208253E-4</v>
      </c>
      <c r="AJ408" s="89">
        <f>$X$36*T396</f>
        <v>2.8129396222580873E-6</v>
      </c>
      <c r="AK408" s="82"/>
      <c r="AL408" s="65"/>
      <c r="AM408" s="61"/>
      <c r="AN408" s="66" t="s">
        <v>575</v>
      </c>
      <c r="AO408" s="66" t="e">
        <f>1/0</f>
        <v>#DIV/0!</v>
      </c>
      <c r="AP408" s="61"/>
      <c r="AQ408" s="65" t="s">
        <v>575</v>
      </c>
      <c r="AR408" s="66">
        <f>IF(AL415&gt;=0,0,AO415)</f>
        <v>0.13497321362641981</v>
      </c>
      <c r="AS408" s="61">
        <f>AR408</f>
        <v>0.13497321362641981</v>
      </c>
      <c r="AT408" s="61">
        <f>IF(AS407&lt;AS408,AS407,AS408)</f>
        <v>1.8185529566081327E-2</v>
      </c>
      <c r="AU408" s="67">
        <f>AT408</f>
        <v>1.8185529566081327E-2</v>
      </c>
      <c r="AV408" s="81"/>
      <c r="AW408" s="59">
        <v>3</v>
      </c>
      <c r="AX408" s="61">
        <f t="shared" si="69"/>
        <v>9.8874397632026413E-3</v>
      </c>
      <c r="AY408" s="61">
        <f>SUMPRODUCT(T394:T403,$AZ$34:$AZ$43)</f>
        <v>0.1136545526439266</v>
      </c>
      <c r="AZ408" s="68">
        <f>IF($AA$9,EXP((AX408/AL407)*(AU411-1)-LN(AU411-AL407)-AL406*(2*AY408/AL406-AX408/AL407)*LN((AU411+2.41421536*AL407)/(AU411-0.41421536*AL407))/(AL407*2.82842713)      ),1)</f>
        <v>1.8650458955062137</v>
      </c>
    </row>
    <row r="409" spans="16:52" x14ac:dyDescent="0.25">
      <c r="P409" s="78">
        <v>4</v>
      </c>
      <c r="Q409" s="60"/>
      <c r="R409" s="60"/>
      <c r="S409" s="60">
        <f>$Z$10*$BJ$37/AZ409</f>
        <v>0.11781627601473239</v>
      </c>
      <c r="T409" s="61">
        <f>S409/S416</f>
        <v>0.11784711236440026</v>
      </c>
      <c r="U409" s="62"/>
      <c r="V409" s="62"/>
      <c r="W409" s="60"/>
      <c r="X409" s="63"/>
      <c r="Y409" s="61"/>
      <c r="Z409" s="86">
        <f>SQRT($W$37*VLOOKUP(Z405,$P$34:$W$43,8))*(1-$Q$23)*T397*VLOOKUP(Z405,P394:T403,5)</f>
        <v>1.8903568290603689E-4</v>
      </c>
      <c r="AA409" s="60">
        <f>SQRT($W$37*VLOOKUP(AA405,$P$34:$W$43,8))*(1-$R$23)*T397*VLOOKUP(AA405,P394:T403,5)</f>
        <v>1.6745488012044436E-3</v>
      </c>
      <c r="AB409" s="60">
        <f>SQRT($W$37*VLOOKUP(AB405,$P$34:$W$43,8))*(1-$S$23)*T397*VLOOKUP(AB405,P394:T403,5)</f>
        <v>8.6054340567006931E-3</v>
      </c>
      <c r="AC409" s="60">
        <f>SQRT($W$37*VLOOKUP(AC405,$P$34:$W$43,8))*(1-$T$23)*T397*VLOOKUP(AC405,P394:T403,5)</f>
        <v>2.584550416337681E-2</v>
      </c>
      <c r="AD409" s="60">
        <f>SQRT($W$37*VLOOKUP(AD405,$P$34:$W$43,8))*(1-$U$23)*T397*VLOOKUP(AD405,P394:T403,5)</f>
        <v>3.0793632289963808E-2</v>
      </c>
      <c r="AE409" s="60">
        <f>SQRT($W$37*VLOOKUP(AE405,$P$34:$W$43,8))*(1-$V$23)*T397*VLOOKUP(AE405,P394:T403,5)</f>
        <v>0.15661201719896972</v>
      </c>
      <c r="AF409" s="60">
        <f>SQRT($W$37*VLOOKUP(AF405,$P$34:$W$43,8))*(1-$W$23)*T397*VLOOKUP(AF405,P394:T403,5)</f>
        <v>4.1204803656242656E-5</v>
      </c>
      <c r="AG409" s="60">
        <f>SQRT($W$37*VLOOKUP(AG405,$P$34:$W$43,8))*(1-$X$23)*T397*VLOOKUP(AG405,P394:T403,5)</f>
        <v>5.7467963711685833E-4</v>
      </c>
      <c r="AH409" s="60">
        <f>SQRT($W$37*VLOOKUP(AH405,$P$34:$W$43,8))*(1-$Y$23)*T397*VLOOKUP(AH405,P394:T403,5)</f>
        <v>2.2755050653425462E-3</v>
      </c>
      <c r="AI409" s="87">
        <f>SQRT($W$37*VLOOKUP(AI405,$P$34:$W$43,8))*(1-$Z$23)*T397*VLOOKUP(AI405,P394:T403,5)</f>
        <v>1.0493068887656894E-3</v>
      </c>
      <c r="AJ409" s="89">
        <f>$X$37*T397</f>
        <v>8.5305785967868673E-6</v>
      </c>
      <c r="AK409" s="59" t="s">
        <v>570</v>
      </c>
      <c r="AL409" s="60">
        <f>AL407-1</f>
        <v>-0.98585836222981282</v>
      </c>
      <c r="AM409" s="61"/>
      <c r="AN409" s="66"/>
      <c r="AO409" s="61"/>
      <c r="AP409" s="61"/>
      <c r="AQ409" s="50"/>
      <c r="AR409" s="65"/>
      <c r="AS409" s="65"/>
      <c r="AT409" s="65"/>
      <c r="AU409" s="65"/>
      <c r="AV409" s="81"/>
      <c r="AW409" s="59">
        <v>4</v>
      </c>
      <c r="AX409" s="61">
        <f t="shared" si="69"/>
        <v>1.2702609722620996E-2</v>
      </c>
      <c r="AY409" s="61">
        <f>SUMPRODUCT(T394:T403,$BA$34:$BA$43)</f>
        <v>0.13908438853517568</v>
      </c>
      <c r="AZ409" s="68">
        <f>IF($AA$10,EXP((AX409/AL407)*(AU411-1)-LN(AU411-AL407)-AL406*(2*AY409/AL406-AX409/AL407)*LN((AU411+2.41421536*AL407)/(AU411-0.41421536*AL407))/(AL407*2.82842713)      ),1)</f>
        <v>0.76545492768237666</v>
      </c>
    </row>
    <row r="410" spans="16:52" x14ac:dyDescent="0.25">
      <c r="P410" s="78">
        <v>5</v>
      </c>
      <c r="Q410" s="60"/>
      <c r="R410" s="60"/>
      <c r="S410" s="60">
        <f>$Z$11*$BJ$38/AZ410</f>
        <v>0.14521847416959699</v>
      </c>
      <c r="T410" s="61">
        <f>S410/S416</f>
        <v>0.14525648256537391</v>
      </c>
      <c r="U410" s="62"/>
      <c r="V410" s="62"/>
      <c r="W410" s="60"/>
      <c r="X410" s="63"/>
      <c r="Y410" s="61"/>
      <c r="Z410" s="86">
        <f>SQRT($W$38*VLOOKUP(Z405,$P$34:$W$43,8))*(1-$Q$24)*T398*VLOOKUP(Z405,P394:T403,5)</f>
        <v>2.223300500791523E-4</v>
      </c>
      <c r="AA410" s="60">
        <f>SQRT($W$38*VLOOKUP(AA405,$P$34:$W$43,8))*(1-$R$24)*T398*VLOOKUP(AA405,P394:T403,5)</f>
        <v>2.2209136583201841E-3</v>
      </c>
      <c r="AB410" s="60">
        <f>SQRT($W$38*VLOOKUP(AB405,$P$34:$W$43,8))*(1-$S$24)*T398*VLOOKUP(AB405,P394:T403,5)</f>
        <v>1.0362985843596569E-2</v>
      </c>
      <c r="AC410" s="60">
        <f>SQRT($W$38*VLOOKUP(AC405,$P$34:$W$43,8))*(1-$T$24)*T398*VLOOKUP(AC405,P394:T403,5)</f>
        <v>3.0793632289963804E-2</v>
      </c>
      <c r="AD410" s="60">
        <f>SQRT($W$38*VLOOKUP(AD405,$P$34:$W$43,8))*(1-$U$24)*T398*VLOOKUP(AD405,P394:T403,5)</f>
        <v>3.6659747099718795E-2</v>
      </c>
      <c r="AE410" s="60">
        <f>SQRT($W$38*VLOOKUP(AE405,$P$34:$W$43,8))*(1-$V$24)*T398*VLOOKUP(AE405,P394:T403,5)</f>
        <v>0.20142636940596123</v>
      </c>
      <c r="AF410" s="60">
        <f>SQRT($W$38*VLOOKUP(AF405,$P$34:$W$43,8))*(1-$W$24)*T398*VLOOKUP(AF405,P394:T403,5)</f>
        <v>4.78309954713488E-5</v>
      </c>
      <c r="AG410" s="60">
        <f>SQRT($W$38*VLOOKUP(AG405,$P$34:$W$43,8))*(1-$X$24)*T398*VLOOKUP(AG405,P394:T403,5)</f>
        <v>6.9493136349265761E-4</v>
      </c>
      <c r="AH410" s="60">
        <f>SQRT($W$38*VLOOKUP(AH405,$P$34:$W$43,8))*(1-$Y$24)*T398*VLOOKUP(AH405,P394:T403,5)</f>
        <v>2.5816098649261723E-3</v>
      </c>
      <c r="AI410" s="87">
        <f>SQRT($W$38*VLOOKUP(AI405,$P$34:$W$43,8))*(1-$Z$24)*T398*VLOOKUP(AI405,P394:T403,5)</f>
        <v>1.3766215816029461E-3</v>
      </c>
      <c r="AJ410" s="89">
        <f>$X$38*T398</f>
        <v>1.0512286113419873E-5</v>
      </c>
      <c r="AK410" s="59" t="s">
        <v>571</v>
      </c>
      <c r="AL410" s="60">
        <f>AL406-3*AL407*AL407-2*AL407</f>
        <v>0.1299897864756614</v>
      </c>
      <c r="AM410" s="61" t="s">
        <v>584</v>
      </c>
      <c r="AN410" s="66" t="s">
        <v>585</v>
      </c>
      <c r="AO410" s="61">
        <f>AL413^2/AL414^3</f>
        <v>0.84912603661079999</v>
      </c>
      <c r="AP410" s="61"/>
      <c r="AQ410" s="50"/>
      <c r="AR410" s="65"/>
      <c r="AS410" s="65"/>
      <c r="AT410" s="65"/>
      <c r="AU410" s="65"/>
      <c r="AV410" s="81"/>
      <c r="AW410" s="59">
        <v>5</v>
      </c>
      <c r="AX410" s="61">
        <f t="shared" si="69"/>
        <v>1.2699746755942376E-2</v>
      </c>
      <c r="AY410" s="61">
        <f>SUMPRODUCT(T394:T403,$BB$34:$BB$43)</f>
        <v>0.14194714990733895</v>
      </c>
      <c r="AZ410" s="68">
        <f>IF($AA$11,EXP((AX410/AL407)*(AU411-1)-LN(AU411-AL407)-AL406*(2*AY410/AL406-AX410/AL407)*LN((AU411+2.41421536*AL407)/(AU411-0.41421536*AL407))/(AL407*2.82842713)      ),1)</f>
        <v>0.6217716631101593</v>
      </c>
    </row>
    <row r="411" spans="16:52" x14ac:dyDescent="0.25">
      <c r="P411" s="78">
        <v>6</v>
      </c>
      <c r="Q411" s="60"/>
      <c r="R411" s="60"/>
      <c r="S411" s="60">
        <f>$Z$12*$BJ$39/AZ411</f>
        <v>0.63281164247362154</v>
      </c>
      <c r="T411" s="61">
        <f>S411/S416</f>
        <v>0.63297726985331204</v>
      </c>
      <c r="U411" s="62"/>
      <c r="V411" s="62"/>
      <c r="W411" s="60"/>
      <c r="X411" s="63"/>
      <c r="Y411" s="61"/>
      <c r="Z411" s="86">
        <f>SQRT($W$39*VLOOKUP(Z405,$P$34:$W$43,8))*(1-$Q$25)*T399*VLOOKUP(Z405,P394:T403,5)</f>
        <v>1.2248483303353593E-3</v>
      </c>
      <c r="AA411" s="60">
        <f>SQRT($W$39*VLOOKUP(AA405,$P$34:$W$43,8))*(1-$R$25)*T399*VLOOKUP(AA405,P394:T403,5)</f>
        <v>1.2027010477919698E-2</v>
      </c>
      <c r="AB411" s="60">
        <f>SQRT($W$39*VLOOKUP(AB405,$P$34:$W$43,8))*(1-$S$25)*T399*VLOOKUP(AB405,P394:T403,5)</f>
        <v>5.4990052526014251E-2</v>
      </c>
      <c r="AC411" s="60">
        <f>SQRT($W$39*VLOOKUP(AC405,$P$34:$W$43,8))*(1-$T$25)*T399*VLOOKUP(AC405,P394:T403,5)</f>
        <v>0.15661201719896972</v>
      </c>
      <c r="AD411" s="60">
        <f>SQRT($W$39*VLOOKUP(AD405,$P$34:$W$43,8))*(1-$U$25)*T399*VLOOKUP(AD405,P394:T403,5)</f>
        <v>0.2014263694059612</v>
      </c>
      <c r="AE411" s="60">
        <f>SQRT($W$39*VLOOKUP(AE405,$P$34:$W$43,8))*(1-$V$25)*T399*VLOOKUP(AE405,P394:T403,5)</f>
        <v>1.1067338293879823</v>
      </c>
      <c r="AF411" s="60">
        <f>SQRT($W$39*VLOOKUP(AF405,$P$34:$W$43,8))*(1-$W$25)*T399*VLOOKUP(AF405,P394:T403,5)</f>
        <v>2.9015115569430624E-4</v>
      </c>
      <c r="AG411" s="60">
        <f>SQRT($W$39*VLOOKUP(AG405,$P$34:$W$43,8))*(1-$X$25)*T399*VLOOKUP(AG405,P394:T403,5)</f>
        <v>3.8087430718226302E-3</v>
      </c>
      <c r="AH411" s="60">
        <f>SQRT($W$39*VLOOKUP(AH405,$P$34:$W$43,8))*(1-$Y$25)*T399*VLOOKUP(AH405,P394:T403,5)</f>
        <v>1.3952321849498767E-2</v>
      </c>
      <c r="AI411" s="87">
        <f>SQRT($W$39*VLOOKUP(AI405,$P$34:$W$43,8))*(1-$Z$25)*T399*VLOOKUP(AI405,P394:T403,5)</f>
        <v>7.5638243350102281E-3</v>
      </c>
      <c r="AJ411" s="89">
        <f>$X$39*T399</f>
        <v>5.6986177275954827E-5</v>
      </c>
      <c r="AK411" s="59" t="s">
        <v>572</v>
      </c>
      <c r="AL411" s="60">
        <f>-1*AL406*AL407+AL407^2+AL407^3</f>
        <v>-2.0439106498322309E-3</v>
      </c>
      <c r="AM411" s="61"/>
      <c r="AN411" s="66" t="s">
        <v>586</v>
      </c>
      <c r="AO411" s="61">
        <f>SQRT(1-AO410)/SQRT(AO410)*AL413/ABS(AL413)</f>
        <v>0.4215228002903661</v>
      </c>
      <c r="AP411" s="61"/>
      <c r="AQ411" s="50"/>
      <c r="AR411" s="65"/>
      <c r="AS411" s="65"/>
      <c r="AT411" s="65" t="s">
        <v>579</v>
      </c>
      <c r="AU411" s="61">
        <f>IF(AL415&gt;=0,AU406,AU408)</f>
        <v>1.8185529566081327E-2</v>
      </c>
      <c r="AV411" s="81"/>
      <c r="AW411" s="59">
        <v>6</v>
      </c>
      <c r="AX411" s="61">
        <f t="shared" si="69"/>
        <v>1.5798462423996604E-2</v>
      </c>
      <c r="AY411" s="61">
        <f>SUMPRODUCT(T394:T403,$BC$34:$BC$43)</f>
        <v>0.177281585385138</v>
      </c>
      <c r="AZ411" s="68">
        <f>IF($AA$12,EXP((AX411/AL407)*(AU411-1)-LN(AU411-AL407)-AL406*(2*AY411/AL406-AX411/AL407)*LN((AU411+2.41421536*AL407)/(AU411-0.41421536*AL407))/(AL407*2.82842713)      ),1)</f>
        <v>0.1372077643951467</v>
      </c>
    </row>
    <row r="412" spans="16:52" x14ac:dyDescent="0.25">
      <c r="P412" s="78">
        <v>7</v>
      </c>
      <c r="Q412" s="60"/>
      <c r="R412" s="60"/>
      <c r="S412" s="60">
        <f>$Z$13*$BJ$40/AZ412</f>
        <v>9.3736451448460823E-4</v>
      </c>
      <c r="T412" s="61">
        <f>S412/S416</f>
        <v>9.3760985325198952E-4</v>
      </c>
      <c r="U412" s="62"/>
      <c r="V412" s="62"/>
      <c r="W412" s="60"/>
      <c r="X412" s="63"/>
      <c r="Y412" s="61"/>
      <c r="Z412" s="86">
        <f>SQRT($W$40*VLOOKUP(Z405,$P$34:$W$43,8))*(1-$Q$26)*T400*VLOOKUP(Z405,P394:T403,5)</f>
        <v>3.2167153512448309E-7</v>
      </c>
      <c r="AA412" s="60">
        <f>SQRT($W$40*VLOOKUP(AA405,$P$34:$W$43,8))*(1-$R$26)*T400*VLOOKUP(AA405,P394:T403,5)</f>
        <v>3.0446805074761159E-6</v>
      </c>
      <c r="AB412" s="60">
        <f>SQRT($W$40*VLOOKUP(AB405,$P$34:$W$43,8))*(1-$S$26)*T400*VLOOKUP(AB405,P394:T403,5)</f>
        <v>1.3687038599669994E-5</v>
      </c>
      <c r="AC412" s="60">
        <f>SQRT($W$40*VLOOKUP(AC405,$P$34:$W$43,8))*(1-$T$26)*T400*VLOOKUP(AC405,P394:T403,5)</f>
        <v>4.1204803656242663E-5</v>
      </c>
      <c r="AD412" s="60">
        <f>SQRT($W$40*VLOOKUP(AD405,$P$34:$W$43,8))*(1-$U$26)*T400*VLOOKUP(AD405,P394:T403,5)</f>
        <v>4.78309954713488E-5</v>
      </c>
      <c r="AE412" s="60">
        <f>SQRT($W$40*VLOOKUP(AE405,$P$34:$W$43,8))*(1-$V$26)*T400*VLOOKUP(AE405,P394:T403,5)</f>
        <v>2.9015115569430629E-4</v>
      </c>
      <c r="AF412" s="60">
        <f>SQRT($W$40*VLOOKUP(AF405,$P$34:$W$43,8))*(1-$W$26)*T400*VLOOKUP(AF405,P394:T403,5)</f>
        <v>7.7613100866780422E-8</v>
      </c>
      <c r="AG412" s="60">
        <f>SQRT($W$40*VLOOKUP(AG405,$P$34:$W$43,8))*(1-$X$26)*T400*VLOOKUP(AG405,P394:T403,5)</f>
        <v>1.1685652801525296E-6</v>
      </c>
      <c r="AH412" s="60">
        <f>SQRT($W$40*VLOOKUP(AH405,$P$34:$W$43,8))*(1-$Y$26)*T400*VLOOKUP(AH405,P394:T403,5)</f>
        <v>3.2464665719657566E-6</v>
      </c>
      <c r="AI412" s="87">
        <f>SQRT($W$40*VLOOKUP(AI405,$P$34:$W$43,8))*(1-$Z$26)*T400*VLOOKUP(AI405,P394:T403,5)</f>
        <v>1.8315702319248008E-6</v>
      </c>
      <c r="AJ412" s="89">
        <f>$X$40*T400</f>
        <v>2.2549362366773348E-8</v>
      </c>
      <c r="AK412" s="82"/>
      <c r="AL412" s="65"/>
      <c r="AM412" s="61"/>
      <c r="AN412" s="66" t="s">
        <v>587</v>
      </c>
      <c r="AO412" s="61">
        <f>IF(ATAN(AO411)&lt;0,ATAN(AO411)+PI(),ATAN(AO411))</f>
        <v>0.39892174533605179</v>
      </c>
      <c r="AP412" s="61"/>
      <c r="AQ412" s="50"/>
      <c r="AR412" s="65"/>
      <c r="AS412" s="65"/>
      <c r="AT412" s="65"/>
      <c r="AU412" s="65"/>
      <c r="AV412" s="81"/>
      <c r="AW412" s="59">
        <v>7</v>
      </c>
      <c r="AX412" s="61">
        <f t="shared" si="69"/>
        <v>4.2203212895286406E-3</v>
      </c>
      <c r="AY412" s="61">
        <f>SUMPRODUCT(T394:T403,$BD$34:$BD$43)</f>
        <v>3.0911659390568249E-2</v>
      </c>
      <c r="AZ412" s="68">
        <f>IF($AA$13,EXP((AX412/AL407)*(AU411-1)-LN(AU411-AL407)-AL406*(2*AY412/AL406-AX412/AL407)*LN((AU411+2.41421536*AL407)/(AU411-0.41421536*AL407))/(AL407*2.82842713)      ),1)</f>
        <v>109.58651563265519</v>
      </c>
    </row>
    <row r="413" spans="16:52" x14ac:dyDescent="0.25">
      <c r="P413" s="78">
        <v>8</v>
      </c>
      <c r="Q413" s="60"/>
      <c r="R413" s="60"/>
      <c r="S413" s="60">
        <f>$Z$14*$BJ$41/AZ413</f>
        <v>6.4641155320233519E-3</v>
      </c>
      <c r="T413" s="61">
        <f>S413/S416</f>
        <v>6.465807401207997E-3</v>
      </c>
      <c r="U413" s="62"/>
      <c r="V413" s="62"/>
      <c r="W413" s="60"/>
      <c r="X413" s="63"/>
      <c r="Y413" s="61"/>
      <c r="Z413" s="86">
        <f>SQRT($W$41*VLOOKUP(Z405,$P$34:$W$43,8))*(1-$Q$27)*T401*VLOOKUP(Z405,P394:T403,5)</f>
        <v>4.4633849225411376E-6</v>
      </c>
      <c r="AA413" s="60">
        <f>SQRT($W$41*VLOOKUP(AA405,$P$34:$W$43,8))*(1-$R$27)*T401*VLOOKUP(AA405,P394:T403,5)</f>
        <v>4.1240225182550495E-5</v>
      </c>
      <c r="AB413" s="60">
        <f>SQRT($W$41*VLOOKUP(AB405,$P$34:$W$43,8))*(1-$S$27)*T401*VLOOKUP(AB405,P394:T403,5)</f>
        <v>1.9401479670911866E-4</v>
      </c>
      <c r="AC413" s="60">
        <f>SQRT($W$41*VLOOKUP(AC405,$P$34:$W$43,8))*(1-$T$27)*T401*VLOOKUP(AC405,P394:T403,5)</f>
        <v>5.7467963711685822E-4</v>
      </c>
      <c r="AD413" s="60">
        <f>SQRT($W$41*VLOOKUP(AD405,$P$34:$W$43,8))*(1-$U$27)*T401*VLOOKUP(AD405,P394:T403,5)</f>
        <v>6.9493136349265761E-4</v>
      </c>
      <c r="AE413" s="60">
        <f>SQRT($W$41*VLOOKUP(AE405,$P$34:$W$43,8))*(1-$V$27)*T401*VLOOKUP(AE405,P394:T403,5)</f>
        <v>3.8087430718226306E-3</v>
      </c>
      <c r="AF413" s="60">
        <f>SQRT($W$41*VLOOKUP(AF405,$P$34:$W$43,8))*(1-$W$27)*T401*VLOOKUP(AF405,P394:T403,5)</f>
        <v>1.1685652801525296E-6</v>
      </c>
      <c r="AG413" s="60">
        <f>SQRT($W$41*VLOOKUP(AG405,$P$34:$W$43,8))*(1-$X$27)*T401*VLOOKUP(AG405,P394:T403,5)</f>
        <v>1.7010967556718781E-5</v>
      </c>
      <c r="AH413" s="60">
        <f>SQRT($W$41*VLOOKUP(AH405,$P$34:$W$43,8))*(1-$Y$27)*T401*VLOOKUP(AH405,P394:T403,5)</f>
        <v>5.2692055402090565E-5</v>
      </c>
      <c r="AI413" s="87">
        <f>SQRT($W$41*VLOOKUP(AI405,$P$34:$W$43,8))*(1-$Z$27)*T401*VLOOKUP(AI405,P394:T403,5)</f>
        <v>2.8017167996407231E-5</v>
      </c>
      <c r="AJ413" s="89">
        <f>$X$41*T401</f>
        <v>1.7248373568599636E-7</v>
      </c>
      <c r="AK413" s="59" t="s">
        <v>582</v>
      </c>
      <c r="AL413" s="61">
        <f>AL409*AL410/6-AL411/2-AL409^3/27</f>
        <v>1.5151228854943567E-2</v>
      </c>
      <c r="AM413" s="61"/>
      <c r="AN413" s="66" t="s">
        <v>573</v>
      </c>
      <c r="AO413" s="61">
        <f>2*SQRT(AL414)*COS(AO412/3)-AL409/3</f>
        <v>0.83269961903731171</v>
      </c>
      <c r="AP413" s="69">
        <f>AO413^3+AL409*AO413^2+AL410*AO413+AL411</f>
        <v>5.0306980803327406E-17</v>
      </c>
      <c r="AQ413" s="50"/>
      <c r="AR413" s="65"/>
      <c r="AS413" s="65"/>
      <c r="AT413" s="65"/>
      <c r="AU413" s="65"/>
      <c r="AV413" s="81"/>
      <c r="AW413" s="59">
        <v>8</v>
      </c>
      <c r="AX413" s="61">
        <f t="shared" si="69"/>
        <v>4.6812172555771754E-3</v>
      </c>
      <c r="AY413" s="61">
        <f>SUMPRODUCT(T394:T403,$BE$34:$BE$43)</f>
        <v>6.0317301846691242E-2</v>
      </c>
      <c r="AZ413" s="68">
        <f>IF($AA$14,EXP((AX413/AL407)*(AU411-1)-LN(AU411-AL407)-AL406*(2*AY413/AL406-AX413/AL407)*LN((AU411+2.41421536*AL407)/(AU411-0.41421536*AL407))/(AL407*2.82842713)      ),1)</f>
        <v>15.275958378122835</v>
      </c>
    </row>
    <row r="414" spans="16:52" x14ac:dyDescent="0.25">
      <c r="P414" s="78">
        <v>9</v>
      </c>
      <c r="Q414" s="60"/>
      <c r="R414" s="60"/>
      <c r="S414" s="60">
        <f>$Z$15*$BJ$42/AZ414</f>
        <v>1.9022990633599034E-2</v>
      </c>
      <c r="T414" s="61">
        <f>S414/S416</f>
        <v>1.9027969568689743E-2</v>
      </c>
      <c r="U414" s="62"/>
      <c r="V414" s="62" t="s">
        <v>592</v>
      </c>
      <c r="W414" s="60"/>
      <c r="X414" s="63"/>
      <c r="Y414" s="61"/>
      <c r="Z414" s="86">
        <f>SQRT($W$42*VLOOKUP(Z405,$P$34:$W$43,8))*(1-$Q$28)*T402*VLOOKUP(Z405,P394:T403,5)</f>
        <v>1.5450656391876927E-5</v>
      </c>
      <c r="AA414" s="60">
        <f>SQRT($W$42*VLOOKUP(AA405,$P$34:$W$43,8))*(1-$R$28)*T402*VLOOKUP(AA405,P394:T403,5)</f>
        <v>1.4950282799248375E-4</v>
      </c>
      <c r="AB414" s="60">
        <f>SQRT($W$42*VLOOKUP(AB405,$P$34:$W$43,8))*(1-$S$28)*T402*VLOOKUP(AB405,P394:T403,5)</f>
        <v>6.9341173774327273E-4</v>
      </c>
      <c r="AC414" s="60">
        <f>SQRT($W$42*VLOOKUP(AC405,$P$34:$W$43,8))*(1-$T$28)*T402*VLOOKUP(AC405,P394:T403,5)</f>
        <v>2.2755050653425462E-3</v>
      </c>
      <c r="AD414" s="60">
        <f>SQRT($W$42*VLOOKUP(AD405,$P$34:$W$43,8))*(1-$U$28)*T402*VLOOKUP(AD405,P394:T403,5)</f>
        <v>2.5816098649261723E-3</v>
      </c>
      <c r="AE414" s="60">
        <f>SQRT($W$42*VLOOKUP(AE405,$P$34:$W$43,8))*(1-$V$28)*T402*VLOOKUP(AE405,P394:T403,5)</f>
        <v>1.3952321849498765E-2</v>
      </c>
      <c r="AF414" s="60">
        <f>SQRT($W$42*VLOOKUP(AF405,$P$34:$W$43,8))*(1-$W$28)*T402*VLOOKUP(AF405,P394:T403,5)</f>
        <v>3.2464665719657566E-6</v>
      </c>
      <c r="AG414" s="60">
        <f>SQRT($W$42*VLOOKUP(AG405,$P$34:$W$43,8))*(1-$X$28)*T402*VLOOKUP(AG405,P394:T403,5)</f>
        <v>5.2692055402090559E-5</v>
      </c>
      <c r="AH414" s="60">
        <f>SQRT($W$42*VLOOKUP(AH405,$P$34:$W$43,8))*(1-$Y$28)*T402*VLOOKUP(AH405,P394:T403,5)</f>
        <v>2.0034135413526678E-4</v>
      </c>
      <c r="AI414" s="87">
        <f>SQRT($W$42*VLOOKUP(AI405,$P$34:$W$43,8))*(1-$Z$28)*T402*VLOOKUP(AI405,P394:T403,5)</f>
        <v>1.0176657161589603E-4</v>
      </c>
      <c r="AJ414" s="89">
        <f>$X$42*T402</f>
        <v>5.1399992230266256E-7</v>
      </c>
      <c r="AK414" s="59" t="s">
        <v>558</v>
      </c>
      <c r="AL414" s="61">
        <f>AL409^2/9-AL410/3</f>
        <v>6.4660816772384958E-2</v>
      </c>
      <c r="AM414" s="61"/>
      <c r="AN414" s="66" t="s">
        <v>574</v>
      </c>
      <c r="AO414" s="61">
        <f>2*SQRT(AL414)*COS((AO412+2*PI())/3)-AL409/3</f>
        <v>1.8185529566081327E-2</v>
      </c>
      <c r="AP414" s="69">
        <f>AO414^3+AO414^2*AL409+AO414*AL410+AL411</f>
        <v>3.4694469519536142E-18</v>
      </c>
      <c r="AQ414" s="50"/>
      <c r="AR414" s="65"/>
      <c r="AS414" s="50"/>
      <c r="AT414" s="65"/>
      <c r="AU414" s="65"/>
      <c r="AV414" s="81"/>
      <c r="AW414" s="59">
        <v>9</v>
      </c>
      <c r="AX414" s="61">
        <f t="shared" si="69"/>
        <v>4.7402802327537697E-3</v>
      </c>
      <c r="AY414" s="61">
        <f>SUMPRODUCT(T394:T403,$BF$34:$BF$43)</f>
        <v>7.5771767757632433E-2</v>
      </c>
      <c r="AZ414" s="68">
        <f>IF($AA$15,EXP((AX414/AL407)*(AU411-1)-LN(AU411-AL407)-AL406*(2*AY414/AL406-AX414/AL407)*LN((AU411+2.41421536*AL407)/(AU411-0.41421536*AL407))/(AL407*2.82842713)      ),1)</f>
        <v>5.098981474345357</v>
      </c>
    </row>
    <row r="415" spans="16:52" x14ac:dyDescent="0.25">
      <c r="P415" s="78">
        <v>10</v>
      </c>
      <c r="Q415" s="60"/>
      <c r="R415" s="60"/>
      <c r="S415" s="60">
        <f>$Z$16*$BJ$43/AZ415</f>
        <v>1.0256907277713802E-2</v>
      </c>
      <c r="T415" s="61">
        <f>S415/S416</f>
        <v>1.0259591843802846E-2</v>
      </c>
      <c r="U415" s="62"/>
      <c r="V415" s="96">
        <f>ABS(S404-S416)</f>
        <v>2.3314683517128287E-15</v>
      </c>
      <c r="W415" s="60"/>
      <c r="X415" s="63"/>
      <c r="Y415" s="61"/>
      <c r="Z415" s="86">
        <f>SQRT($W$43*VLOOKUP(Z405,$P$34:$W$43,8))*(1-$Q$29)*T403*VLOOKUP(Z405,P394:T403,5)</f>
        <v>8.3839142879104183E-6</v>
      </c>
      <c r="AA415" s="60">
        <f>SQRT($W$43*VLOOKUP(AA405,$P$34:$W$43,8))*(1-$R$29)*T403*VLOOKUP(AA405,P394:T403,5)</f>
        <v>8.2105867050580843E-5</v>
      </c>
      <c r="AB415" s="60">
        <f>SQRT($W$43*VLOOKUP(AB405,$P$34:$W$43,8))*(1-$S$29)*T403*VLOOKUP(AB405,P394:T403,5)</f>
        <v>3.8613188046208253E-4</v>
      </c>
      <c r="AC415" s="60">
        <f>SQRT($W$43*VLOOKUP(AC405,$P$34:$W$43,8))*(1-$T$29)*T403*VLOOKUP(AC405,P394:T403,5)</f>
        <v>1.0493068887656894E-3</v>
      </c>
      <c r="AD415" s="60">
        <f>SQRT($W$43*VLOOKUP(AD405,$P$34:$W$43,8))*(1-$U$29)*T403*VLOOKUP(AD405,P394:T403,5)</f>
        <v>1.3766215816029461E-3</v>
      </c>
      <c r="AE415" s="60">
        <f>SQRT($W$43*VLOOKUP(AE405,$P$34:$W$43,8))*(1-$V$29)*T403*VLOOKUP(AE405,P394:T403,5)</f>
        <v>7.5638243350102281E-3</v>
      </c>
      <c r="AF415" s="60">
        <f>SQRT($W$43*VLOOKUP(AF405,$P$34:$W$43,8))*(1-$W$29)*T403*VLOOKUP(AF405,P394:T403,5)</f>
        <v>1.8315702319248008E-6</v>
      </c>
      <c r="AG415" s="60">
        <f>SQRT($W$43*VLOOKUP(AG405,$P$34:$W$43,8))*(1-$X$29)*T403*VLOOKUP(AG405,P394:T403,5)</f>
        <v>2.8017167996407234E-5</v>
      </c>
      <c r="AH415" s="60">
        <f>SQRT($W$43*VLOOKUP(AH405,$P$34:$W$43,8))*(1-$Y$29)*T403*VLOOKUP(AH405,P394:T403,5)</f>
        <v>1.0176657161589602E-4</v>
      </c>
      <c r="AI415" s="87">
        <f>SQRT($W$43*VLOOKUP(AI405,$P$34:$W$43,8))*(1-$Z$29)*T403*VLOOKUP(AI405,P394:T403,5)</f>
        <v>5.1693945781462676E-5</v>
      </c>
      <c r="AJ415" s="89">
        <f>$X$43*T403</f>
        <v>3.7216535537874677E-7</v>
      </c>
      <c r="AK415" s="59" t="s">
        <v>72</v>
      </c>
      <c r="AL415" s="63">
        <f>AL413^2-AL414^3</f>
        <v>-4.0788511579751153E-5</v>
      </c>
      <c r="AM415" s="61"/>
      <c r="AN415" s="66" t="s">
        <v>575</v>
      </c>
      <c r="AO415" s="61">
        <f>2*SQRT(AL414)*COS((AO412+4*PI())/3)-AL409/3</f>
        <v>0.13497321362641981</v>
      </c>
      <c r="AP415" s="69">
        <f>AO415^3+AO415^2*AL409+AL410*AO415+AL411</f>
        <v>0</v>
      </c>
      <c r="AQ415" s="50"/>
      <c r="AR415" s="65"/>
      <c r="AS415" s="50"/>
      <c r="AT415" s="65"/>
      <c r="AU415" s="65"/>
      <c r="AV415" s="81"/>
      <c r="AW415" s="59">
        <v>10</v>
      </c>
      <c r="AX415" s="61">
        <f t="shared" si="69"/>
        <v>6.3655989068255427E-3</v>
      </c>
      <c r="AY415" s="61">
        <f>SUMPRODUCT(T394:T403,$BG$34:$BG$43)</f>
        <v>7.4733542486602453E-2</v>
      </c>
      <c r="AZ415" s="68">
        <f>IF($AA$16,EXP((AX415/AL407)*(AU411-1)-LN(AU411-AL407)-AL406*(2*AY415/AL406-AX415/AL407)*LN((AU411+2.41421536*AL407)/(AU411-0.41421536*AL407))/(AL407*2.82842713)      ),1)</f>
        <v>9.4990152233683265</v>
      </c>
    </row>
    <row r="416" spans="16:52" x14ac:dyDescent="0.25">
      <c r="P416" s="79"/>
      <c r="Q416" s="71"/>
      <c r="R416" s="71"/>
      <c r="S416" s="94">
        <f>SUM(S406:S415)</f>
        <v>0.99973833597574691</v>
      </c>
      <c r="T416" s="72">
        <f>SUM(T406:T415)</f>
        <v>1</v>
      </c>
      <c r="U416" s="73"/>
      <c r="V416" s="73"/>
      <c r="W416" s="73"/>
      <c r="X416" s="73"/>
      <c r="Y416" s="73"/>
      <c r="Z416" s="70"/>
      <c r="AA416" s="73"/>
      <c r="AB416" s="73"/>
      <c r="AC416" s="73"/>
      <c r="AD416" s="73"/>
      <c r="AE416" s="73"/>
      <c r="AF416" s="73"/>
      <c r="AG416" s="73"/>
      <c r="AH416" s="73"/>
      <c r="AI416" s="88">
        <f>SUM(Z406:AI415)</f>
        <v>2.2066893957681031</v>
      </c>
      <c r="AJ416" s="91">
        <f>SUM(AJ406:AJ415)</f>
        <v>8.058724281972439E-5</v>
      </c>
      <c r="AK416" s="70"/>
      <c r="AL416" s="73"/>
      <c r="AM416" s="74"/>
      <c r="AN416" s="75"/>
      <c r="AO416" s="74"/>
      <c r="AP416" s="74"/>
      <c r="AQ416" s="76"/>
      <c r="AR416" s="73"/>
      <c r="AS416" s="76"/>
      <c r="AT416" s="73"/>
      <c r="AU416" s="73"/>
      <c r="AV416" s="80"/>
      <c r="AW416" s="70"/>
      <c r="AX416" s="73"/>
      <c r="AY416" s="73"/>
      <c r="AZ416" s="80"/>
    </row>
    <row r="417" spans="16:52" x14ac:dyDescent="0.25">
      <c r="P417" s="92">
        <f>P405+1</f>
        <v>32</v>
      </c>
      <c r="Q417" s="55"/>
      <c r="R417" s="55"/>
      <c r="S417" s="55"/>
      <c r="T417" s="55" t="s">
        <v>545</v>
      </c>
      <c r="U417" s="56"/>
      <c r="V417" s="56"/>
      <c r="W417" s="57"/>
      <c r="X417" s="57"/>
      <c r="Y417" s="57"/>
      <c r="Z417" s="54">
        <v>1</v>
      </c>
      <c r="AA417" s="55">
        <v>2</v>
      </c>
      <c r="AB417" s="55">
        <v>3</v>
      </c>
      <c r="AC417" s="55">
        <v>4</v>
      </c>
      <c r="AD417" s="55">
        <v>5</v>
      </c>
      <c r="AE417" s="55">
        <v>6</v>
      </c>
      <c r="AF417" s="55">
        <v>7</v>
      </c>
      <c r="AG417" s="55">
        <v>8</v>
      </c>
      <c r="AH417" s="55">
        <v>9</v>
      </c>
      <c r="AI417" s="58">
        <v>10</v>
      </c>
      <c r="AJ417" s="90"/>
      <c r="AK417" s="54"/>
      <c r="AL417" s="55"/>
      <c r="AM417" s="55"/>
      <c r="AN417" s="55"/>
      <c r="AO417" s="55"/>
      <c r="AP417" s="55"/>
      <c r="AQ417" s="55"/>
      <c r="AR417" s="55"/>
      <c r="AS417" s="55"/>
      <c r="AT417" s="55"/>
      <c r="AU417" s="55"/>
      <c r="AV417" s="58"/>
      <c r="AW417" s="54"/>
      <c r="AX417" s="55" t="s">
        <v>565</v>
      </c>
      <c r="AY417" s="55" t="s">
        <v>577</v>
      </c>
      <c r="AZ417" s="58" t="s">
        <v>578</v>
      </c>
    </row>
    <row r="418" spans="16:52" x14ac:dyDescent="0.25">
      <c r="P418" s="78">
        <v>1</v>
      </c>
      <c r="Q418" s="60"/>
      <c r="R418" s="60"/>
      <c r="S418" s="60">
        <f>$Z$7*$BJ$34/AZ418</f>
        <v>2.628891228429857E-3</v>
      </c>
      <c r="T418" s="61">
        <f>S418/S428</f>
        <v>2.6295792947302102E-3</v>
      </c>
      <c r="U418" s="62"/>
      <c r="V418" s="62"/>
      <c r="W418" s="60"/>
      <c r="X418" s="63"/>
      <c r="Y418" s="61"/>
      <c r="Z418" s="86">
        <f>SQRT($W$34*VLOOKUP(Z417,$P$34:$W$43,8))*(1-$Q$20)*T406*VLOOKUP(Z417,P406:T415,5)</f>
        <v>1.4201437813716142E-6</v>
      </c>
      <c r="AA418" s="60">
        <f>SQRT($W$34*VLOOKUP(AA417,$P$34:$W$43,8))*(1-$R$20)*T406*VLOOKUP(AA417,P406:T415,5)</f>
        <v>1.3766728022994967E-5</v>
      </c>
      <c r="AB418" s="60">
        <f>SQRT($W$34*VLOOKUP(AB417,$P$34:$W$43,8))*(1-$S$20)*T406*VLOOKUP(AB417,P406:T415,5)</f>
        <v>6.310429100957314E-5</v>
      </c>
      <c r="AC418" s="60">
        <f>SQRT($W$34*VLOOKUP(AC417,$P$34:$W$43,8))*(1-$T$20)*T406*VLOOKUP(AC417,P406:T415,5)</f>
        <v>1.8903568290603331E-4</v>
      </c>
      <c r="AD418" s="60">
        <f>SQRT($W$34*VLOOKUP(AD417,$P$34:$W$43,8))*(1-$U$20)*T406*VLOOKUP(AD417,P406:T415,5)</f>
        <v>2.2233005007914753E-4</v>
      </c>
      <c r="AE418" s="60">
        <f>SQRT($W$34*VLOOKUP(AE417,$P$34:$W$43,8))*(1-$V$20)*T406*VLOOKUP(AE417,P406:T415,5)</f>
        <v>1.2248483303353406E-3</v>
      </c>
      <c r="AF418" s="60">
        <f>SQRT($W$34*VLOOKUP(AF417,$P$34:$W$43,8))*(1-$W$20)*T406*VLOOKUP(AF417,P406:T415,5)</f>
        <v>3.216715351244697E-7</v>
      </c>
      <c r="AG418" s="60">
        <f>SQRT($W$34*VLOOKUP(AG417,$P$34:$W$43,8))*(1-$X$20)*T406*VLOOKUP(AG417,P406:T415,5)</f>
        <v>4.4633849225409903E-6</v>
      </c>
      <c r="AH418" s="60">
        <f>SQRT($W$34*VLOOKUP(AH417,$P$34:$W$43,8))*(1-$Y$20)*T406*VLOOKUP(AH417,P406:T415,5)</f>
        <v>1.5450656391876483E-5</v>
      </c>
      <c r="AI418" s="87">
        <f>SQRT($W$34*VLOOKUP(AI417,$P$34:$W$43,8))*(1-$Z$20)*T406*VLOOKUP(AI417,P406:T415,5)</f>
        <v>8.3839142879101269E-6</v>
      </c>
      <c r="AJ418" s="89">
        <f>$X$34*T406</f>
        <v>7.0477561646529131E-8</v>
      </c>
      <c r="AK418" s="59" t="s">
        <v>69</v>
      </c>
      <c r="AL418" s="60">
        <f>$Q$44*AI428*100000/($T$3*$AE$9)^2</f>
        <v>0.15887301977250554</v>
      </c>
      <c r="AM418" s="65" t="s">
        <v>583</v>
      </c>
      <c r="AN418" s="66" t="s">
        <v>573</v>
      </c>
      <c r="AO418" s="61" t="e">
        <f>(AL425+SQRT(AL427))^(1/3)+(AL425-SQRT(AL427))^(1/3)-AL421/3</f>
        <v>#NUM!</v>
      </c>
      <c r="AP418" s="63" t="e">
        <f>AO418^3+AL421*AO418^2+AL422*AO418+AL423</f>
        <v>#NUM!</v>
      </c>
      <c r="AQ418" s="65" t="s">
        <v>573</v>
      </c>
      <c r="AR418" s="61">
        <f>IF(AL427&gt;=0,AO418,AO425)</f>
        <v>0.83269961903731149</v>
      </c>
      <c r="AS418" s="61">
        <f>IF(AR418&lt;AR419,AR419,AR418)</f>
        <v>0.83269961903731149</v>
      </c>
      <c r="AT418" s="61">
        <f>AS418</f>
        <v>0.83269961903731149</v>
      </c>
      <c r="AU418" s="67">
        <f>IF(AT418&lt;AT419,AT419,AT418)</f>
        <v>0.83269961903731149</v>
      </c>
      <c r="AV418" s="81"/>
      <c r="AW418" s="59">
        <v>1</v>
      </c>
      <c r="AX418" s="61">
        <f>AX406</f>
        <v>4.7032494163116601E-3</v>
      </c>
      <c r="AY418" s="61">
        <f>SUMPRODUCT(T406:T415,$AX$34:$AX$43)</f>
        <v>4.7725574619461877E-2</v>
      </c>
      <c r="AZ418" s="68">
        <f>IF($AA$7,EXP((AX418/AL419)*(AU423-1)-LN(AU423-AL419)-AL418*(2*AY418/AL418-AX418/AL419)*LN((AU423+2.41421536*AL419)/(AU423-0.41421536*AL419))/(AL419*2.82842713)      ),1)</f>
        <v>38.240115288525601</v>
      </c>
    </row>
    <row r="419" spans="16:52" x14ac:dyDescent="0.25">
      <c r="P419" s="78">
        <v>2</v>
      </c>
      <c r="Q419" s="60"/>
      <c r="R419" s="60"/>
      <c r="S419" s="60">
        <f>$Z$8*$BJ$35/AZ419</f>
        <v>1.4670668853759249E-2</v>
      </c>
      <c r="T419" s="61">
        <f>S419/S428</f>
        <v>1.4674508644745178E-2</v>
      </c>
      <c r="U419" s="62"/>
      <c r="V419" s="62"/>
      <c r="W419" s="60"/>
      <c r="X419" s="63"/>
      <c r="Y419" s="61"/>
      <c r="Z419" s="86">
        <f>SQRT($W$35*VLOOKUP(Z417,$P$34:$W$43,8))*(1-$Q$21)*T407*VLOOKUP(Z417,P406:T415,5)</f>
        <v>1.3766728022994967E-5</v>
      </c>
      <c r="AA419" s="60">
        <f>SQRT($W$35*VLOOKUP(AA417,$P$34:$W$43,8))*(1-$R$21)*T407*VLOOKUP(AA417,P406:T415,5)</f>
        <v>1.3276198833612514E-4</v>
      </c>
      <c r="AB419" s="60">
        <f>SQRT($W$35*VLOOKUP(AB417,$P$34:$W$43,8))*(1-$S$21)*T407*VLOOKUP(AB417,P406:T415,5)</f>
        <v>6.1812271817001058E-4</v>
      </c>
      <c r="AC419" s="60">
        <f>SQRT($W$35*VLOOKUP(AC417,$P$34:$W$43,8))*(1-$T$21)*T407*VLOOKUP(AC417,P406:T415,5)</f>
        <v>1.6745488012044217E-3</v>
      </c>
      <c r="AD419" s="60">
        <f>SQRT($W$35*VLOOKUP(AD417,$P$34:$W$43,8))*(1-$U$21)*T407*VLOOKUP(AD417,P406:T415,5)</f>
        <v>2.220913658320149E-3</v>
      </c>
      <c r="AE419" s="60">
        <f>SQRT($W$35*VLOOKUP(AE417,$P$34:$W$43,8))*(1-$V$21)*T407*VLOOKUP(AE417,P406:T415,5)</f>
        <v>1.2027010477919582E-2</v>
      </c>
      <c r="AF419" s="60">
        <f>SQRT($W$35*VLOOKUP(AF417,$P$34:$W$43,8))*(1-$W$21)*T407*VLOOKUP(AF417,P406:T415,5)</f>
        <v>3.0446805074760062E-6</v>
      </c>
      <c r="AG419" s="60">
        <f>SQRT($W$35*VLOOKUP(AG417,$P$34:$W$43,8))*(1-$X$21)*T407*VLOOKUP(AG417,P406:T415,5)</f>
        <v>4.124022518254937E-5</v>
      </c>
      <c r="AH419" s="60">
        <f>SQRT($W$35*VLOOKUP(AH417,$P$34:$W$43,8))*(1-$Y$21)*T407*VLOOKUP(AH417,P406:T415,5)</f>
        <v>1.495028279924803E-4</v>
      </c>
      <c r="AI419" s="87">
        <f>SQRT($W$35*VLOOKUP(AI417,$P$34:$W$43,8))*(1-$Z$21)*T407*VLOOKUP(AI417,P406:T415,5)</f>
        <v>8.2105867050578484E-5</v>
      </c>
      <c r="AJ419" s="89">
        <f>$X$35*T407</f>
        <v>5.9358527392400258E-7</v>
      </c>
      <c r="AK419" s="59" t="s">
        <v>65</v>
      </c>
      <c r="AL419" s="60">
        <f>AJ428*$Q$44*100000/($T$3*$AE$9)</f>
        <v>1.4141637770187166E-2</v>
      </c>
      <c r="AM419" s="61"/>
      <c r="AN419" s="66" t="s">
        <v>574</v>
      </c>
      <c r="AO419" s="66" t="e">
        <f>1/0</f>
        <v>#DIV/0!</v>
      </c>
      <c r="AP419" s="61"/>
      <c r="AQ419" s="65" t="s">
        <v>574</v>
      </c>
      <c r="AR419" s="66">
        <f>IF(AL427&gt;=0,0,AO426)</f>
        <v>1.8185529566081382E-2</v>
      </c>
      <c r="AS419" s="61">
        <f>IF(AR418&lt;AR419,AR418,AR419)</f>
        <v>1.8185529566081382E-2</v>
      </c>
      <c r="AT419" s="61">
        <f>IF(AS419&lt;AS420,AS420,AS419)</f>
        <v>0.13497321362641995</v>
      </c>
      <c r="AU419" s="67">
        <f>IF(AT418&lt;AT419,AT418,AT419)</f>
        <v>0.13497321362641995</v>
      </c>
      <c r="AV419" s="81"/>
      <c r="AW419" s="59">
        <v>2</v>
      </c>
      <c r="AX419" s="61">
        <f t="shared" ref="AX419:AX427" si="70">AX407</f>
        <v>7.0982772982749135E-3</v>
      </c>
      <c r="AY419" s="61">
        <f>SUMPRODUCT(T406:T415,$AY$34:$AY$43)</f>
        <v>8.3223982900197627E-2</v>
      </c>
      <c r="AZ419" s="68">
        <f>IF($AA$8,EXP((AX419/AL419)*(AU423-1)-LN(AU423-AL419)-AL418*(2*AY419/AL418-AX419/AL419)*LN((AU423+2.41421536*AL419)/(AU423-0.41421536*AL419))/(AL419*2.82842713)      ),1)</f>
        <v>6.5803436176417671</v>
      </c>
    </row>
    <row r="420" spans="16:52" x14ac:dyDescent="0.25">
      <c r="P420" s="78">
        <v>3</v>
      </c>
      <c r="Q420" s="60"/>
      <c r="R420" s="60"/>
      <c r="S420" s="60">
        <f>$Z$9*$BJ$36/AZ420</f>
        <v>4.9911005277786566E-2</v>
      </c>
      <c r="T420" s="61">
        <f>S420/S428</f>
        <v>4.9924068610486302E-2</v>
      </c>
      <c r="U420" s="62"/>
      <c r="V420" s="62"/>
      <c r="W420" s="60"/>
      <c r="X420" s="63"/>
      <c r="Y420" s="61"/>
      <c r="Z420" s="86">
        <f>SQRT($W$36*VLOOKUP(Z417,$P$34:$W$43,8))*(1-$Q$22)*T408*VLOOKUP(Z417,P406:T415,5)</f>
        <v>6.310429100957314E-5</v>
      </c>
      <c r="AA420" s="60">
        <f>SQRT($W$36*VLOOKUP(AA417,$P$34:$W$43,8))*(1-$R$22)*T408*VLOOKUP(AA417,P406:T415,5)</f>
        <v>6.1812271817001058E-4</v>
      </c>
      <c r="AB420" s="60">
        <f>SQRT($W$36*VLOOKUP(AB417,$P$34:$W$43,8))*(1-$S$22)*T408*VLOOKUP(AB417,P406:T415,5)</f>
        <v>2.8842416042198699E-3</v>
      </c>
      <c r="AC420" s="60">
        <f>SQRT($W$36*VLOOKUP(AC417,$P$34:$W$43,8))*(1-$T$22)*T408*VLOOKUP(AC417,P406:T415,5)</f>
        <v>8.6054340567005994E-3</v>
      </c>
      <c r="AD420" s="60">
        <f>SQRT($W$36*VLOOKUP(AD417,$P$34:$W$43,8))*(1-$U$22)*T408*VLOOKUP(AD417,P406:T415,5)</f>
        <v>1.0362985843596427E-2</v>
      </c>
      <c r="AE420" s="60">
        <f>SQRT($W$36*VLOOKUP(AE417,$P$34:$W$43,8))*(1-$V$22)*T408*VLOOKUP(AE417,P406:T415,5)</f>
        <v>5.4990052526013841E-2</v>
      </c>
      <c r="AF420" s="60">
        <f>SQRT($W$36*VLOOKUP(AF417,$P$34:$W$43,8))*(1-$W$22)*T408*VLOOKUP(AF417,P406:T415,5)</f>
        <v>1.368703859966953E-5</v>
      </c>
      <c r="AG420" s="60">
        <f>SQRT($W$36*VLOOKUP(AG417,$P$34:$W$43,8))*(1-$X$22)*T408*VLOOKUP(AG417,P406:T415,5)</f>
        <v>1.9401479670911375E-4</v>
      </c>
      <c r="AH420" s="60">
        <f>SQRT($W$36*VLOOKUP(AH417,$P$34:$W$43,8))*(1-$Y$22)*T408*VLOOKUP(AH417,P406:T415,5)</f>
        <v>6.9341173774325831E-4</v>
      </c>
      <c r="AI420" s="87">
        <f>SQRT($W$36*VLOOKUP(AI417,$P$34:$W$43,8))*(1-$Z$22)*T408*VLOOKUP(AI417,P406:T415,5)</f>
        <v>3.8613188046207223E-4</v>
      </c>
      <c r="AJ420" s="89">
        <f>$X$36*T408</f>
        <v>2.8129396222580581E-6</v>
      </c>
      <c r="AK420" s="82"/>
      <c r="AL420" s="65"/>
      <c r="AM420" s="61"/>
      <c r="AN420" s="66" t="s">
        <v>575</v>
      </c>
      <c r="AO420" s="66" t="e">
        <f>1/0</f>
        <v>#DIV/0!</v>
      </c>
      <c r="AP420" s="61"/>
      <c r="AQ420" s="65" t="s">
        <v>575</v>
      </c>
      <c r="AR420" s="66">
        <f>IF(AL427&gt;=0,0,AO427)</f>
        <v>0.13497321362641995</v>
      </c>
      <c r="AS420" s="61">
        <f>AR420</f>
        <v>0.13497321362641995</v>
      </c>
      <c r="AT420" s="61">
        <f>IF(AS419&lt;AS420,AS419,AS420)</f>
        <v>1.8185529566081382E-2</v>
      </c>
      <c r="AU420" s="67">
        <f>AT420</f>
        <v>1.8185529566081382E-2</v>
      </c>
      <c r="AV420" s="81"/>
      <c r="AW420" s="59">
        <v>3</v>
      </c>
      <c r="AX420" s="61">
        <f t="shared" si="70"/>
        <v>9.8874397632026413E-3</v>
      </c>
      <c r="AY420" s="61">
        <f>SUMPRODUCT(T406:T415,$AZ$34:$AZ$43)</f>
        <v>0.11365455264392672</v>
      </c>
      <c r="AZ420" s="68">
        <f>IF($AA$9,EXP((AX420/AL419)*(AU423-1)-LN(AU423-AL419)-AL418*(2*AY420/AL418-AX420/AL419)*LN((AU423+2.41421536*AL419)/(AU423-0.41421536*AL419))/(AL419*2.82842713)      ),1)</f>
        <v>1.8650458955062053</v>
      </c>
    </row>
    <row r="421" spans="16:52" x14ac:dyDescent="0.25">
      <c r="P421" s="78">
        <v>4</v>
      </c>
      <c r="Q421" s="60"/>
      <c r="R421" s="60"/>
      <c r="S421" s="60">
        <f>$Z$10*$BJ$37/AZ421</f>
        <v>0.11781627601473188</v>
      </c>
      <c r="T421" s="61">
        <f>S421/S428</f>
        <v>0.11784711236439982</v>
      </c>
      <c r="U421" s="62"/>
      <c r="V421" s="62"/>
      <c r="W421" s="60"/>
      <c r="X421" s="63"/>
      <c r="Y421" s="61"/>
      <c r="Z421" s="86">
        <f>SQRT($W$37*VLOOKUP(Z417,$P$34:$W$43,8))*(1-$Q$23)*T409*VLOOKUP(Z417,P406:T415,5)</f>
        <v>1.8903568290603334E-4</v>
      </c>
      <c r="AA421" s="60">
        <f>SQRT($W$37*VLOOKUP(AA417,$P$34:$W$43,8))*(1-$R$23)*T409*VLOOKUP(AA417,P406:T415,5)</f>
        <v>1.6745488012044217E-3</v>
      </c>
      <c r="AB421" s="60">
        <f>SQRT($W$37*VLOOKUP(AB417,$P$34:$W$43,8))*(1-$S$23)*T409*VLOOKUP(AB417,P406:T415,5)</f>
        <v>8.6054340567005994E-3</v>
      </c>
      <c r="AC421" s="60">
        <f>SQRT($W$37*VLOOKUP(AC417,$P$34:$W$43,8))*(1-$T$23)*T409*VLOOKUP(AC417,P406:T415,5)</f>
        <v>2.5845504163376779E-2</v>
      </c>
      <c r="AD421" s="60">
        <f>SQRT($W$37*VLOOKUP(AD417,$P$34:$W$43,8))*(1-$U$23)*T409*VLOOKUP(AD417,P406:T415,5)</f>
        <v>3.0793632289963686E-2</v>
      </c>
      <c r="AE421" s="60">
        <f>SQRT($W$37*VLOOKUP(AE417,$P$34:$W$43,8))*(1-$V$23)*T409*VLOOKUP(AE417,P406:T415,5)</f>
        <v>0.15661201719897011</v>
      </c>
      <c r="AF421" s="60">
        <f>SQRT($W$37*VLOOKUP(AF417,$P$34:$W$43,8))*(1-$W$23)*T409*VLOOKUP(AF417,P406:T415,5)</f>
        <v>4.1204803656241673E-5</v>
      </c>
      <c r="AG421" s="60">
        <f>SQRT($W$37*VLOOKUP(AG417,$P$34:$W$43,8))*(1-$X$23)*T409*VLOOKUP(AG417,P406:T415,5)</f>
        <v>5.7467963711684944E-4</v>
      </c>
      <c r="AH421" s="60">
        <f>SQRT($W$37*VLOOKUP(AH417,$P$34:$W$43,8))*(1-$Y$23)*T409*VLOOKUP(AH417,P406:T415,5)</f>
        <v>2.2755050653425215E-3</v>
      </c>
      <c r="AI421" s="87">
        <f>SQRT($W$37*VLOOKUP(AI417,$P$34:$W$43,8))*(1-$Z$23)*T409*VLOOKUP(AI417,P406:T415,5)</f>
        <v>1.0493068887656718E-3</v>
      </c>
      <c r="AJ421" s="89">
        <f>$X$37*T409</f>
        <v>8.5305785967868622E-6</v>
      </c>
      <c r="AK421" s="59" t="s">
        <v>570</v>
      </c>
      <c r="AL421" s="60">
        <f>AL419-1</f>
        <v>-0.98585836222981282</v>
      </c>
      <c r="AM421" s="61"/>
      <c r="AN421" s="66"/>
      <c r="AO421" s="61"/>
      <c r="AP421" s="61"/>
      <c r="AQ421" s="50"/>
      <c r="AR421" s="65"/>
      <c r="AS421" s="65"/>
      <c r="AT421" s="65"/>
      <c r="AU421" s="65"/>
      <c r="AV421" s="81"/>
      <c r="AW421" s="59">
        <v>4</v>
      </c>
      <c r="AX421" s="61">
        <f t="shared" si="70"/>
        <v>1.2702609722620996E-2</v>
      </c>
      <c r="AY421" s="61">
        <f>SUMPRODUCT(T406:T415,$BA$34:$BA$43)</f>
        <v>0.13908438853517574</v>
      </c>
      <c r="AZ421" s="68">
        <f>IF($AA$10,EXP((AX421/AL419)*(AU423-1)-LN(AU423-AL419)-AL418*(2*AY421/AL418-AX421/AL419)*LN((AU423+2.41421536*AL419)/(AU423-0.41421536*AL419))/(AL419*2.82842713)      ),1)</f>
        <v>0.76545492768237999</v>
      </c>
    </row>
    <row r="422" spans="16:52" x14ac:dyDescent="0.25">
      <c r="P422" s="78">
        <v>5</v>
      </c>
      <c r="Q422" s="60"/>
      <c r="R422" s="60"/>
      <c r="S422" s="60">
        <f>$Z$11*$BJ$38/AZ422</f>
        <v>0.14521847416959738</v>
      </c>
      <c r="T422" s="61">
        <f>S422/S428</f>
        <v>0.14525648256537435</v>
      </c>
      <c r="U422" s="62"/>
      <c r="V422" s="62"/>
      <c r="W422" s="60"/>
      <c r="X422" s="63"/>
      <c r="Y422" s="61"/>
      <c r="Z422" s="86">
        <f>SQRT($W$38*VLOOKUP(Z417,$P$34:$W$43,8))*(1-$Q$24)*T410*VLOOKUP(Z417,P406:T415,5)</f>
        <v>2.2233005007914753E-4</v>
      </c>
      <c r="AA422" s="60">
        <f>SQRT($W$38*VLOOKUP(AA417,$P$34:$W$43,8))*(1-$R$24)*T410*VLOOKUP(AA417,P406:T415,5)</f>
        <v>2.220913658320149E-3</v>
      </c>
      <c r="AB422" s="60">
        <f>SQRT($W$38*VLOOKUP(AB417,$P$34:$W$43,8))*(1-$S$24)*T410*VLOOKUP(AB417,P406:T415,5)</f>
        <v>1.0362985843596427E-2</v>
      </c>
      <c r="AC422" s="60">
        <f>SQRT($W$38*VLOOKUP(AC417,$P$34:$W$43,8))*(1-$T$24)*T410*VLOOKUP(AC417,P406:T415,5)</f>
        <v>3.0793632289963686E-2</v>
      </c>
      <c r="AD422" s="60">
        <f>SQRT($W$38*VLOOKUP(AD417,$P$34:$W$43,8))*(1-$U$24)*T410*VLOOKUP(AD417,P406:T415,5)</f>
        <v>3.6659747099718552E-2</v>
      </c>
      <c r="AE422" s="60">
        <f>SQRT($W$38*VLOOKUP(AE417,$P$34:$W$43,8))*(1-$V$24)*T410*VLOOKUP(AE417,P406:T415,5)</f>
        <v>0.20142636940596115</v>
      </c>
      <c r="AF422" s="60">
        <f>SQRT($W$38*VLOOKUP(AF417,$P$34:$W$43,8))*(1-$W$24)*T410*VLOOKUP(AF417,P406:T415,5)</f>
        <v>4.7830995471347526E-5</v>
      </c>
      <c r="AG422" s="60">
        <f>SQRT($W$38*VLOOKUP(AG417,$P$34:$W$43,8))*(1-$X$24)*T410*VLOOKUP(AG417,P406:T415,5)</f>
        <v>6.9493136349264503E-4</v>
      </c>
      <c r="AH422" s="60">
        <f>SQRT($W$38*VLOOKUP(AH417,$P$34:$W$43,8))*(1-$Y$24)*T410*VLOOKUP(AH417,P406:T415,5)</f>
        <v>2.5816098649261371E-3</v>
      </c>
      <c r="AI422" s="87">
        <f>SQRT($W$38*VLOOKUP(AI417,$P$34:$W$43,8))*(1-$Z$24)*T410*VLOOKUP(AI417,P406:T415,5)</f>
        <v>1.3766215816029192E-3</v>
      </c>
      <c r="AJ422" s="89">
        <f>$X$38*T410</f>
        <v>1.0512286113419839E-5</v>
      </c>
      <c r="AK422" s="59" t="s">
        <v>571</v>
      </c>
      <c r="AL422" s="60">
        <f>AL418-3*AL419*AL419-2*AL419</f>
        <v>0.12998978647566165</v>
      </c>
      <c r="AM422" s="61" t="s">
        <v>584</v>
      </c>
      <c r="AN422" s="66" t="s">
        <v>585</v>
      </c>
      <c r="AO422" s="61">
        <f>AL425^2/AL426^3</f>
        <v>0.84912603661079933</v>
      </c>
      <c r="AP422" s="61"/>
      <c r="AQ422" s="50"/>
      <c r="AR422" s="65"/>
      <c r="AS422" s="65"/>
      <c r="AT422" s="65"/>
      <c r="AU422" s="65"/>
      <c r="AV422" s="81"/>
      <c r="AW422" s="59">
        <v>5</v>
      </c>
      <c r="AX422" s="61">
        <f t="shared" si="70"/>
        <v>1.2699746755942376E-2</v>
      </c>
      <c r="AY422" s="61">
        <f>SUMPRODUCT(T406:T415,$BB$34:$BB$43)</f>
        <v>0.14194714990733912</v>
      </c>
      <c r="AZ422" s="68">
        <f>IF($AA$11,EXP((AX422/AL419)*(AU423-1)-LN(AU423-AL419)-AL418*(2*AY422/AL418-AX422/AL419)*LN((AU423+2.41421536*AL419)/(AU423-0.41421536*AL419))/(AL419*2.82842713)      ),1)</f>
        <v>0.62177166311015764</v>
      </c>
    </row>
    <row r="423" spans="16:52" x14ac:dyDescent="0.25">
      <c r="P423" s="78">
        <v>6</v>
      </c>
      <c r="Q423" s="60"/>
      <c r="R423" s="60"/>
      <c r="S423" s="60">
        <f>$Z$12*$BJ$39/AZ423</f>
        <v>0.63281164247362043</v>
      </c>
      <c r="T423" s="61">
        <f>S423/S428</f>
        <v>0.63297726985331138</v>
      </c>
      <c r="U423" s="62"/>
      <c r="V423" s="62"/>
      <c r="W423" s="60"/>
      <c r="X423" s="63"/>
      <c r="Y423" s="61"/>
      <c r="Z423" s="86">
        <f>SQRT($W$39*VLOOKUP(Z417,$P$34:$W$43,8))*(1-$Q$25)*T411*VLOOKUP(Z417,P406:T415,5)</f>
        <v>1.2248483303353404E-3</v>
      </c>
      <c r="AA423" s="60">
        <f>SQRT($W$39*VLOOKUP(AA417,$P$34:$W$43,8))*(1-$R$25)*T411*VLOOKUP(AA417,P406:T415,5)</f>
        <v>1.2027010477919584E-2</v>
      </c>
      <c r="AB423" s="60">
        <f>SQRT($W$39*VLOOKUP(AB417,$P$34:$W$43,8))*(1-$S$25)*T411*VLOOKUP(AB417,P406:T415,5)</f>
        <v>5.4990052526013841E-2</v>
      </c>
      <c r="AC423" s="60">
        <f>SQRT($W$39*VLOOKUP(AC417,$P$34:$W$43,8))*(1-$T$25)*T411*VLOOKUP(AC417,P406:T415,5)</f>
        <v>0.15661201719897011</v>
      </c>
      <c r="AD423" s="60">
        <f>SQRT($W$39*VLOOKUP(AD417,$P$34:$W$43,8))*(1-$U$25)*T411*VLOOKUP(AD417,P406:T415,5)</f>
        <v>0.20142636940596118</v>
      </c>
      <c r="AE423" s="60">
        <f>SQRT($W$39*VLOOKUP(AE417,$P$34:$W$43,8))*(1-$V$25)*T411*VLOOKUP(AE417,P406:T415,5)</f>
        <v>1.1067338293879887</v>
      </c>
      <c r="AF423" s="60">
        <f>SQRT($W$39*VLOOKUP(AF417,$P$34:$W$43,8))*(1-$W$25)*T411*VLOOKUP(AF417,P406:T415,5)</f>
        <v>2.9015115569430033E-4</v>
      </c>
      <c r="AG423" s="60">
        <f>SQRT($W$39*VLOOKUP(AG417,$P$34:$W$43,8))*(1-$X$25)*T411*VLOOKUP(AG417,P406:T415,5)</f>
        <v>3.8087430718225851E-3</v>
      </c>
      <c r="AH423" s="60">
        <f>SQRT($W$39*VLOOKUP(AH417,$P$34:$W$43,8))*(1-$Y$25)*T411*VLOOKUP(AH417,P406:T415,5)</f>
        <v>1.3952321849498663E-2</v>
      </c>
      <c r="AI423" s="87">
        <f>SQRT($W$39*VLOOKUP(AI417,$P$34:$W$43,8))*(1-$Z$25)*T411*VLOOKUP(AI417,P406:T415,5)</f>
        <v>7.5638243350101284E-3</v>
      </c>
      <c r="AJ423" s="89">
        <f>$X$39*T411</f>
        <v>5.6986177275954996E-5</v>
      </c>
      <c r="AK423" s="59" t="s">
        <v>572</v>
      </c>
      <c r="AL423" s="60">
        <f>-1*AL418*AL419+AL419^2+AL419^3</f>
        <v>-2.0439106498322365E-3</v>
      </c>
      <c r="AM423" s="61"/>
      <c r="AN423" s="66" t="s">
        <v>586</v>
      </c>
      <c r="AO423" s="61">
        <f>SQRT(1-AO422)/SQRT(AO422)*AL425/ABS(AL425)</f>
        <v>0.42152280029036715</v>
      </c>
      <c r="AP423" s="61"/>
      <c r="AQ423" s="50"/>
      <c r="AR423" s="65"/>
      <c r="AS423" s="65"/>
      <c r="AT423" s="65" t="s">
        <v>579</v>
      </c>
      <c r="AU423" s="61">
        <f>IF(AL427&gt;=0,AU418,AU420)</f>
        <v>1.8185529566081382E-2</v>
      </c>
      <c r="AV423" s="81"/>
      <c r="AW423" s="59">
        <v>6</v>
      </c>
      <c r="AX423" s="61">
        <f t="shared" si="70"/>
        <v>1.5798462423996604E-2</v>
      </c>
      <c r="AY423" s="61">
        <f>SUMPRODUCT(T406:T415,$BC$34:$BC$43)</f>
        <v>0.17728158538513819</v>
      </c>
      <c r="AZ423" s="68">
        <f>IF($AA$12,EXP((AX423/AL419)*(AU423-1)-LN(AU423-AL419)-AL418*(2*AY423/AL418-AX423/AL419)*LN((AU423+2.41421536*AL419)/(AU423-0.41421536*AL419))/(AL419*2.82842713)      ),1)</f>
        <v>0.13720776439514695</v>
      </c>
    </row>
    <row r="424" spans="16:52" x14ac:dyDescent="0.25">
      <c r="P424" s="78">
        <v>7</v>
      </c>
      <c r="Q424" s="60"/>
      <c r="R424" s="60"/>
      <c r="S424" s="60">
        <f>$Z$13*$BJ$40/AZ424</f>
        <v>9.3736451448461734E-4</v>
      </c>
      <c r="T424" s="61">
        <f>S424/S428</f>
        <v>9.3760985325199917E-4</v>
      </c>
      <c r="U424" s="62"/>
      <c r="V424" s="62"/>
      <c r="W424" s="60"/>
      <c r="X424" s="63"/>
      <c r="Y424" s="61"/>
      <c r="Z424" s="86">
        <f>SQRT($W$40*VLOOKUP(Z417,$P$34:$W$43,8))*(1-$Q$26)*T412*VLOOKUP(Z417,P406:T415,5)</f>
        <v>3.216715351244697E-7</v>
      </c>
      <c r="AA424" s="60">
        <f>SQRT($W$40*VLOOKUP(AA417,$P$34:$W$43,8))*(1-$R$26)*T412*VLOOKUP(AA417,P406:T415,5)</f>
        <v>3.0446805074760062E-6</v>
      </c>
      <c r="AB424" s="60">
        <f>SQRT($W$40*VLOOKUP(AB417,$P$34:$W$43,8))*(1-$S$26)*T412*VLOOKUP(AB417,P406:T415,5)</f>
        <v>1.3687038599669528E-5</v>
      </c>
      <c r="AC424" s="60">
        <f>SQRT($W$40*VLOOKUP(AC417,$P$34:$W$43,8))*(1-$T$26)*T412*VLOOKUP(AC417,P406:T415,5)</f>
        <v>4.1204803656241673E-5</v>
      </c>
      <c r="AD424" s="60">
        <f>SQRT($W$40*VLOOKUP(AD417,$P$34:$W$43,8))*(1-$U$26)*T412*VLOOKUP(AD417,P406:T415,5)</f>
        <v>4.7830995471347526E-5</v>
      </c>
      <c r="AE424" s="60">
        <f>SQRT($W$40*VLOOKUP(AE417,$P$34:$W$43,8))*(1-$V$26)*T412*VLOOKUP(AE417,P406:T415,5)</f>
        <v>2.9015115569430033E-4</v>
      </c>
      <c r="AF424" s="60">
        <f>SQRT($W$40*VLOOKUP(AF417,$P$34:$W$43,8))*(1-$W$26)*T412*VLOOKUP(AF417,P406:T415,5)</f>
        <v>7.7613100866776783E-8</v>
      </c>
      <c r="AG424" s="60">
        <f>SQRT($W$40*VLOOKUP(AG417,$P$34:$W$43,8))*(1-$X$26)*T412*VLOOKUP(AG417,P406:T415,5)</f>
        <v>1.168565280152485E-6</v>
      </c>
      <c r="AH424" s="60">
        <f>SQRT($W$40*VLOOKUP(AH417,$P$34:$W$43,8))*(1-$Y$26)*T412*VLOOKUP(AH417,P406:T415,5)</f>
        <v>3.2464665719656469E-6</v>
      </c>
      <c r="AI424" s="87">
        <f>SQRT($W$40*VLOOKUP(AI417,$P$34:$W$43,8))*(1-$Z$26)*T412*VLOOKUP(AI417,P406:T415,5)</f>
        <v>1.8315702319247282E-6</v>
      </c>
      <c r="AJ424" s="89">
        <f>$X$40*T412</f>
        <v>2.2549362366772819E-8</v>
      </c>
      <c r="AK424" s="82"/>
      <c r="AL424" s="65"/>
      <c r="AM424" s="61"/>
      <c r="AN424" s="66" t="s">
        <v>587</v>
      </c>
      <c r="AO424" s="61">
        <f>IF(ATAN(AO423)&lt;0,ATAN(AO423)+PI(),ATAN(AO423))</f>
        <v>0.39892174533605274</v>
      </c>
      <c r="AP424" s="61"/>
      <c r="AQ424" s="50"/>
      <c r="AR424" s="65"/>
      <c r="AS424" s="65"/>
      <c r="AT424" s="65"/>
      <c r="AU424" s="65"/>
      <c r="AV424" s="81"/>
      <c r="AW424" s="59">
        <v>7</v>
      </c>
      <c r="AX424" s="61">
        <f t="shared" si="70"/>
        <v>4.2203212895286406E-3</v>
      </c>
      <c r="AY424" s="61">
        <f>SUMPRODUCT(T406:T415,$BD$34:$BD$43)</f>
        <v>3.091165939056828E-2</v>
      </c>
      <c r="AZ424" s="68">
        <f>IF($AA$13,EXP((AX424/AL419)*(AU423-1)-LN(AU423-AL419)-AL418*(2*AY424/AL418-AX424/AL419)*LN((AU423+2.41421536*AL419)/(AU423-0.41421536*AL419))/(AL419*2.82842713)      ),1)</f>
        <v>109.58651563265413</v>
      </c>
    </row>
    <row r="425" spans="16:52" x14ac:dyDescent="0.25">
      <c r="P425" s="78">
        <v>8</v>
      </c>
      <c r="Q425" s="60"/>
      <c r="R425" s="60"/>
      <c r="S425" s="60">
        <f>$Z$14*$BJ$41/AZ425</f>
        <v>6.4641155320233831E-3</v>
      </c>
      <c r="T425" s="61">
        <f>S425/S428</f>
        <v>6.4658074012080326E-3</v>
      </c>
      <c r="U425" s="62"/>
      <c r="V425" s="62"/>
      <c r="W425" s="60"/>
      <c r="X425" s="63"/>
      <c r="Y425" s="61"/>
      <c r="Z425" s="86">
        <f>SQRT($W$41*VLOOKUP(Z417,$P$34:$W$43,8))*(1-$Q$27)*T413*VLOOKUP(Z417,P406:T415,5)</f>
        <v>4.4633849225409903E-6</v>
      </c>
      <c r="AA425" s="60">
        <f>SQRT($W$41*VLOOKUP(AA417,$P$34:$W$43,8))*(1-$R$27)*T413*VLOOKUP(AA417,P406:T415,5)</f>
        <v>4.124022518254937E-5</v>
      </c>
      <c r="AB425" s="60">
        <f>SQRT($W$41*VLOOKUP(AB417,$P$34:$W$43,8))*(1-$S$27)*T413*VLOOKUP(AB417,P406:T415,5)</f>
        <v>1.9401479670911375E-4</v>
      </c>
      <c r="AC425" s="60">
        <f>SQRT($W$41*VLOOKUP(AC417,$P$34:$W$43,8))*(1-$T$27)*T413*VLOOKUP(AC417,P406:T415,5)</f>
        <v>5.7467963711684944E-4</v>
      </c>
      <c r="AD425" s="60">
        <f>SQRT($W$41*VLOOKUP(AD417,$P$34:$W$43,8))*(1-$U$27)*T413*VLOOKUP(AD417,P406:T415,5)</f>
        <v>6.9493136349264492E-4</v>
      </c>
      <c r="AE425" s="60">
        <f>SQRT($W$41*VLOOKUP(AE417,$P$34:$W$43,8))*(1-$V$27)*T413*VLOOKUP(AE417,P406:T415,5)</f>
        <v>3.8087430718225851E-3</v>
      </c>
      <c r="AF425" s="60">
        <f>SQRT($W$41*VLOOKUP(AF417,$P$34:$W$43,8))*(1-$W$27)*T413*VLOOKUP(AF417,P406:T415,5)</f>
        <v>1.1685652801524847E-6</v>
      </c>
      <c r="AG425" s="60">
        <f>SQRT($W$41*VLOOKUP(AG417,$P$34:$W$43,8))*(1-$X$27)*T413*VLOOKUP(AG417,P406:T415,5)</f>
        <v>1.7010967556718276E-5</v>
      </c>
      <c r="AH425" s="60">
        <f>SQRT($W$41*VLOOKUP(AH417,$P$34:$W$43,8))*(1-$Y$27)*T413*VLOOKUP(AH417,P406:T415,5)</f>
        <v>5.269205540208923E-5</v>
      </c>
      <c r="AI425" s="87">
        <f>SQRT($W$41*VLOOKUP(AI417,$P$34:$W$43,8))*(1-$Z$27)*T413*VLOOKUP(AI417,P406:T415,5)</f>
        <v>2.8017167996406364E-5</v>
      </c>
      <c r="AJ425" s="89">
        <f>$X$41*T413</f>
        <v>1.7248373568599379E-7</v>
      </c>
      <c r="AK425" s="59" t="s">
        <v>582</v>
      </c>
      <c r="AL425" s="61">
        <f>AL421*AL422/6-AL423/2-AL421^3/27</f>
        <v>1.5151228854943532E-2</v>
      </c>
      <c r="AM425" s="61"/>
      <c r="AN425" s="66" t="s">
        <v>573</v>
      </c>
      <c r="AO425" s="61">
        <f>2*SQRT(AL426)*COS(AO424/3)-AL421/3</f>
        <v>0.83269961903731149</v>
      </c>
      <c r="AP425" s="69">
        <f>AO425^3+AL421*AO425^2+AL422*AO425+AL423</f>
        <v>0</v>
      </c>
      <c r="AQ425" s="50"/>
      <c r="AR425" s="65"/>
      <c r="AS425" s="65"/>
      <c r="AT425" s="65"/>
      <c r="AU425" s="65"/>
      <c r="AV425" s="81"/>
      <c r="AW425" s="59">
        <v>8</v>
      </c>
      <c r="AX425" s="61">
        <f t="shared" si="70"/>
        <v>4.6812172555771754E-3</v>
      </c>
      <c r="AY425" s="61">
        <f>SUMPRODUCT(T406:T415,$BE$34:$BE$43)</f>
        <v>6.0317301846691283E-2</v>
      </c>
      <c r="AZ425" s="68">
        <f>IF($AA$14,EXP((AX425/AL419)*(AU423-1)-LN(AU423-AL419)-AL418*(2*AY425/AL418-AX425/AL419)*LN((AU423+2.41421536*AL419)/(AU423-0.41421536*AL419))/(AL419*2.82842713)      ),1)</f>
        <v>15.275958378122761</v>
      </c>
    </row>
    <row r="426" spans="16:52" x14ac:dyDescent="0.25">
      <c r="P426" s="78">
        <v>9</v>
      </c>
      <c r="Q426" s="60"/>
      <c r="R426" s="60"/>
      <c r="S426" s="60">
        <f>$Z$15*$BJ$42/AZ426</f>
        <v>1.9022990633599118E-2</v>
      </c>
      <c r="T426" s="61">
        <f>S426/S428</f>
        <v>1.9027969568689837E-2</v>
      </c>
      <c r="U426" s="62"/>
      <c r="V426" s="62" t="s">
        <v>592</v>
      </c>
      <c r="W426" s="60"/>
      <c r="X426" s="63"/>
      <c r="Y426" s="61"/>
      <c r="Z426" s="86">
        <f>SQRT($W$42*VLOOKUP(Z417,$P$34:$W$43,8))*(1-$Q$28)*T414*VLOOKUP(Z417,P406:T415,5)</f>
        <v>1.5450656391876483E-5</v>
      </c>
      <c r="AA426" s="60">
        <f>SQRT($W$42*VLOOKUP(AA417,$P$34:$W$43,8))*(1-$R$28)*T414*VLOOKUP(AA417,P406:T415,5)</f>
        <v>1.495028279924803E-4</v>
      </c>
      <c r="AB426" s="60">
        <f>SQRT($W$42*VLOOKUP(AB417,$P$34:$W$43,8))*(1-$S$28)*T414*VLOOKUP(AB417,P406:T415,5)</f>
        <v>6.9341173774325831E-4</v>
      </c>
      <c r="AC426" s="60">
        <f>SQRT($W$42*VLOOKUP(AC417,$P$34:$W$43,8))*(1-$T$28)*T414*VLOOKUP(AC417,P406:T415,5)</f>
        <v>2.275505065342521E-3</v>
      </c>
      <c r="AD426" s="60">
        <f>SQRT($W$42*VLOOKUP(AD417,$P$34:$W$43,8))*(1-$U$28)*T414*VLOOKUP(AD417,P406:T415,5)</f>
        <v>2.5816098649261371E-3</v>
      </c>
      <c r="AE426" s="60">
        <f>SQRT($W$42*VLOOKUP(AE417,$P$34:$W$43,8))*(1-$V$28)*T414*VLOOKUP(AE417,P406:T415,5)</f>
        <v>1.3952321849498663E-2</v>
      </c>
      <c r="AF426" s="60">
        <f>SQRT($W$42*VLOOKUP(AF417,$P$34:$W$43,8))*(1-$W$28)*T414*VLOOKUP(AF417,P406:T415,5)</f>
        <v>3.2464665719656465E-6</v>
      </c>
      <c r="AG426" s="60">
        <f>SQRT($W$42*VLOOKUP(AG417,$P$34:$W$43,8))*(1-$X$28)*T414*VLOOKUP(AG417,P406:T415,5)</f>
        <v>5.2692055402089237E-5</v>
      </c>
      <c r="AH426" s="60">
        <f>SQRT($W$42*VLOOKUP(AH417,$P$34:$W$43,8))*(1-$Y$28)*T414*VLOOKUP(AH417,P406:T415,5)</f>
        <v>2.0034135413526263E-4</v>
      </c>
      <c r="AI426" s="87">
        <f>SQRT($W$42*VLOOKUP(AI417,$P$34:$W$43,8))*(1-$Z$28)*T414*VLOOKUP(AI417,P406:T415,5)</f>
        <v>1.0176657161589331E-4</v>
      </c>
      <c r="AJ426" s="89">
        <f>$X$42*T414</f>
        <v>5.1399992230265726E-7</v>
      </c>
      <c r="AK426" s="59" t="s">
        <v>558</v>
      </c>
      <c r="AL426" s="61">
        <f>AL421^2/9-AL422/3</f>
        <v>6.4660816772384874E-2</v>
      </c>
      <c r="AM426" s="61"/>
      <c r="AN426" s="66" t="s">
        <v>574</v>
      </c>
      <c r="AO426" s="61">
        <f>2*SQRT(AL426)*COS((AO424+2*PI())/3)-AL421/3</f>
        <v>1.8185529566081382E-2</v>
      </c>
      <c r="AP426" s="69">
        <f>AO426^3+AO426^2*AL421+AO426*AL422+AL423</f>
        <v>7.3725747729014302E-18</v>
      </c>
      <c r="AQ426" s="50"/>
      <c r="AR426" s="65"/>
      <c r="AS426" s="50"/>
      <c r="AT426" s="65"/>
      <c r="AU426" s="65"/>
      <c r="AV426" s="81"/>
      <c r="AW426" s="59">
        <v>9</v>
      </c>
      <c r="AX426" s="61">
        <f t="shared" si="70"/>
        <v>4.7402802327537697E-3</v>
      </c>
      <c r="AY426" s="61">
        <f>SUMPRODUCT(T406:T415,$BF$34:$BF$43)</f>
        <v>7.5771767757632502E-2</v>
      </c>
      <c r="AZ426" s="68">
        <f>IF($AA$15,EXP((AX426/AL419)*(AU423-1)-LN(AU423-AL419)-AL418*(2*AY426/AL418-AX426/AL419)*LN((AU423+2.41421536*AL419)/(AU423-0.41421536*AL419))/(AL419*2.82842713)      ),1)</f>
        <v>5.0989814743453339</v>
      </c>
    </row>
    <row r="427" spans="16:52" x14ac:dyDescent="0.25">
      <c r="P427" s="78">
        <v>10</v>
      </c>
      <c r="Q427" s="60"/>
      <c r="R427" s="60"/>
      <c r="S427" s="60">
        <f>$Z$16*$BJ$43/AZ427</f>
        <v>1.0256907277713872E-2</v>
      </c>
      <c r="T427" s="61">
        <f>S427/S428</f>
        <v>1.0259591843802922E-2</v>
      </c>
      <c r="U427" s="62"/>
      <c r="V427" s="96">
        <f>ABS(S416-S428)</f>
        <v>5.5511151231257827E-16</v>
      </c>
      <c r="W427" s="60"/>
      <c r="X427" s="63"/>
      <c r="Y427" s="61"/>
      <c r="Z427" s="86">
        <f>SQRT($W$43*VLOOKUP(Z417,$P$34:$W$43,8))*(1-$Q$29)*T415*VLOOKUP(Z417,P406:T415,5)</f>
        <v>8.3839142879101286E-6</v>
      </c>
      <c r="AA427" s="60">
        <f>SQRT($W$43*VLOOKUP(AA417,$P$34:$W$43,8))*(1-$R$29)*T415*VLOOKUP(AA417,P406:T415,5)</f>
        <v>8.2105867050578484E-5</v>
      </c>
      <c r="AB427" s="60">
        <f>SQRT($W$43*VLOOKUP(AB417,$P$34:$W$43,8))*(1-$S$29)*T415*VLOOKUP(AB417,P406:T415,5)</f>
        <v>3.8613188046207223E-4</v>
      </c>
      <c r="AC427" s="60">
        <f>SQRT($W$43*VLOOKUP(AC417,$P$34:$W$43,8))*(1-$T$29)*T415*VLOOKUP(AC417,P406:T415,5)</f>
        <v>1.0493068887656718E-3</v>
      </c>
      <c r="AD427" s="60">
        <f>SQRT($W$43*VLOOKUP(AD417,$P$34:$W$43,8))*(1-$U$29)*T415*VLOOKUP(AD417,P406:T415,5)</f>
        <v>1.3766215816029192E-3</v>
      </c>
      <c r="AE427" s="60">
        <f>SQRT($W$43*VLOOKUP(AE417,$P$34:$W$43,8))*(1-$V$29)*T415*VLOOKUP(AE417,P406:T415,5)</f>
        <v>7.5638243350101275E-3</v>
      </c>
      <c r="AF427" s="60">
        <f>SQRT($W$43*VLOOKUP(AF417,$P$34:$W$43,8))*(1-$W$29)*T415*VLOOKUP(AF417,P406:T415,5)</f>
        <v>1.831570231924728E-6</v>
      </c>
      <c r="AG427" s="60">
        <f>SQRT($W$43*VLOOKUP(AG417,$P$34:$W$43,8))*(1-$X$29)*T415*VLOOKUP(AG417,P406:T415,5)</f>
        <v>2.8017167996406364E-5</v>
      </c>
      <c r="AH427" s="60">
        <f>SQRT($W$43*VLOOKUP(AH417,$P$34:$W$43,8))*(1-$Y$29)*T415*VLOOKUP(AH417,P406:T415,5)</f>
        <v>1.0176657161589331E-4</v>
      </c>
      <c r="AI427" s="87">
        <f>SQRT($W$43*VLOOKUP(AI417,$P$34:$W$43,8))*(1-$Z$29)*T415*VLOOKUP(AI417,P406:T415,5)</f>
        <v>5.1693945781461003E-5</v>
      </c>
      <c r="AJ427" s="89">
        <f>$X$43*T415</f>
        <v>3.7216535537874069E-7</v>
      </c>
      <c r="AK427" s="59" t="s">
        <v>72</v>
      </c>
      <c r="AL427" s="63">
        <f>AL425^2-AL426^3</f>
        <v>-4.0788511579751153E-5</v>
      </c>
      <c r="AM427" s="61"/>
      <c r="AN427" s="66" t="s">
        <v>575</v>
      </c>
      <c r="AO427" s="61">
        <f>2*SQRT(AL426)*COS((AO424+4*PI())/3)-AL421/3</f>
        <v>0.13497321362641995</v>
      </c>
      <c r="AP427" s="69">
        <f>AO427^3+AO427^2*AL421+AL422*AO427+AL423</f>
        <v>1.5178830414797062E-17</v>
      </c>
      <c r="AQ427" s="50"/>
      <c r="AR427" s="65"/>
      <c r="AS427" s="50"/>
      <c r="AT427" s="65"/>
      <c r="AU427" s="65"/>
      <c r="AV427" s="81"/>
      <c r="AW427" s="59">
        <v>10</v>
      </c>
      <c r="AX427" s="61">
        <f t="shared" si="70"/>
        <v>6.3655989068255427E-3</v>
      </c>
      <c r="AY427" s="61">
        <f>SUMPRODUCT(T406:T415,$BG$34:$BG$43)</f>
        <v>7.4733542486602536E-2</v>
      </c>
      <c r="AZ427" s="68">
        <f>IF($AA$16,EXP((AX427/AL419)*(AU423-1)-LN(AU423-AL419)-AL418*(2*AY427/AL418-AX427/AL419)*LN((AU423+2.41421536*AL419)/(AU423-0.41421536*AL419))/(AL419*2.82842713)      ),1)</f>
        <v>9.4990152233682625</v>
      </c>
    </row>
    <row r="428" spans="16:52" x14ac:dyDescent="0.25">
      <c r="P428" s="79"/>
      <c r="Q428" s="71"/>
      <c r="R428" s="71"/>
      <c r="S428" s="94">
        <f>SUM(S418:S427)</f>
        <v>0.99973833597574635</v>
      </c>
      <c r="T428" s="72">
        <f>SUM(T418:T427)</f>
        <v>1</v>
      </c>
      <c r="U428" s="73"/>
      <c r="V428" s="73"/>
      <c r="W428" s="73"/>
      <c r="X428" s="73"/>
      <c r="Y428" s="73"/>
      <c r="Z428" s="70"/>
      <c r="AA428" s="73"/>
      <c r="AB428" s="73"/>
      <c r="AC428" s="73"/>
      <c r="AD428" s="73"/>
      <c r="AE428" s="73"/>
      <c r="AF428" s="73"/>
      <c r="AG428" s="73"/>
      <c r="AH428" s="73"/>
      <c r="AI428" s="88">
        <f>SUM(Z418:AI427)</f>
        <v>2.2066893957681075</v>
      </c>
      <c r="AJ428" s="91">
        <f>SUM(AJ418:AJ427)</f>
        <v>8.0587242819724457E-5</v>
      </c>
      <c r="AK428" s="70"/>
      <c r="AL428" s="73"/>
      <c r="AM428" s="74"/>
      <c r="AN428" s="75"/>
      <c r="AO428" s="74"/>
      <c r="AP428" s="74"/>
      <c r="AQ428" s="76"/>
      <c r="AR428" s="73"/>
      <c r="AS428" s="76"/>
      <c r="AT428" s="73"/>
      <c r="AU428" s="73"/>
      <c r="AV428" s="80"/>
      <c r="AW428" s="70"/>
      <c r="AX428" s="73"/>
      <c r="AY428" s="73"/>
      <c r="AZ428" s="80"/>
    </row>
    <row r="429" spans="16:52" x14ac:dyDescent="0.25">
      <c r="P429" s="92">
        <f>P417+1</f>
        <v>33</v>
      </c>
      <c r="Q429" s="55"/>
      <c r="R429" s="55"/>
      <c r="S429" s="55"/>
      <c r="T429" s="55" t="s">
        <v>545</v>
      </c>
      <c r="U429" s="56"/>
      <c r="V429" s="56"/>
      <c r="W429" s="57"/>
      <c r="X429" s="57"/>
      <c r="Y429" s="57"/>
      <c r="Z429" s="54">
        <v>1</v>
      </c>
      <c r="AA429" s="55">
        <v>2</v>
      </c>
      <c r="AB429" s="55">
        <v>3</v>
      </c>
      <c r="AC429" s="55">
        <v>4</v>
      </c>
      <c r="AD429" s="55">
        <v>5</v>
      </c>
      <c r="AE429" s="55">
        <v>6</v>
      </c>
      <c r="AF429" s="55">
        <v>7</v>
      </c>
      <c r="AG429" s="55">
        <v>8</v>
      </c>
      <c r="AH429" s="55">
        <v>9</v>
      </c>
      <c r="AI429" s="58">
        <v>10</v>
      </c>
      <c r="AJ429" s="90"/>
      <c r="AK429" s="54"/>
      <c r="AL429" s="55"/>
      <c r="AM429" s="55"/>
      <c r="AN429" s="55"/>
      <c r="AO429" s="55"/>
      <c r="AP429" s="55"/>
      <c r="AQ429" s="55"/>
      <c r="AR429" s="55"/>
      <c r="AS429" s="55"/>
      <c r="AT429" s="55"/>
      <c r="AU429" s="55"/>
      <c r="AV429" s="58"/>
      <c r="AW429" s="54"/>
      <c r="AX429" s="55" t="s">
        <v>565</v>
      </c>
      <c r="AY429" s="55" t="s">
        <v>577</v>
      </c>
      <c r="AZ429" s="58" t="s">
        <v>578</v>
      </c>
    </row>
    <row r="430" spans="16:52" x14ac:dyDescent="0.25">
      <c r="P430" s="78">
        <v>1</v>
      </c>
      <c r="Q430" s="60"/>
      <c r="R430" s="60"/>
      <c r="S430" s="60">
        <f>$Z$7*$BJ$34/AZ430</f>
        <v>2.6288912284298882E-3</v>
      </c>
      <c r="T430" s="61">
        <f>S430/S440</f>
        <v>2.629579294730248E-3</v>
      </c>
      <c r="U430" s="62"/>
      <c r="V430" s="62"/>
      <c r="W430" s="60"/>
      <c r="X430" s="63"/>
      <c r="Y430" s="61"/>
      <c r="Z430" s="86">
        <f>SQRT($W$34*VLOOKUP(Z429,$P$34:$W$43,8))*(1-$Q$20)*T418*VLOOKUP(Z429,P418:T427,5)</f>
        <v>1.4201437813716351E-6</v>
      </c>
      <c r="AA430" s="60">
        <f>SQRT($W$34*VLOOKUP(AA429,$P$34:$W$43,8))*(1-$R$20)*T418*VLOOKUP(AA429,P418:T427,5)</f>
        <v>1.3766728022995118E-5</v>
      </c>
      <c r="AB430" s="60">
        <f>SQRT($W$34*VLOOKUP(AB429,$P$34:$W$43,8))*(1-$S$20)*T418*VLOOKUP(AB429,P418:T427,5)</f>
        <v>6.3104291009573926E-5</v>
      </c>
      <c r="AC430" s="60">
        <f>SQRT($W$34*VLOOKUP(AC429,$P$34:$W$43,8))*(1-$T$20)*T418*VLOOKUP(AC429,P418:T427,5)</f>
        <v>1.8903568290603396E-4</v>
      </c>
      <c r="AD430" s="60">
        <f>SQRT($W$34*VLOOKUP(AD429,$P$34:$W$43,8))*(1-$U$20)*T418*VLOOKUP(AD429,P418:T427,5)</f>
        <v>2.2233005007914981E-4</v>
      </c>
      <c r="AE430" s="60">
        <f>SQRT($W$34*VLOOKUP(AE429,$P$34:$W$43,8))*(1-$V$20)*T418*VLOOKUP(AE429,P418:T427,5)</f>
        <v>1.2248483303353482E-3</v>
      </c>
      <c r="AF430" s="60">
        <f>SQRT($W$34*VLOOKUP(AF429,$P$34:$W$43,8))*(1-$W$20)*T418*VLOOKUP(AF429,P418:T427,5)</f>
        <v>3.2167153512447531E-7</v>
      </c>
      <c r="AG430" s="60">
        <f>SQRT($W$34*VLOOKUP(AG429,$P$34:$W$43,8))*(1-$X$20)*T418*VLOOKUP(AG429,P418:T427,5)</f>
        <v>4.463384922541047E-6</v>
      </c>
      <c r="AH430" s="60">
        <f>SQRT($W$34*VLOOKUP(AH429,$P$34:$W$43,8))*(1-$Y$20)*T418*VLOOKUP(AH429,P418:T427,5)</f>
        <v>1.5450656391876673E-5</v>
      </c>
      <c r="AI430" s="87">
        <f>SQRT($W$34*VLOOKUP(AI429,$P$34:$W$43,8))*(1-$Z$20)*T418*VLOOKUP(AI429,P418:T427,5)</f>
        <v>8.3839142879102506E-6</v>
      </c>
      <c r="AJ430" s="89">
        <f>$X$34*T418</f>
        <v>7.0477561646529647E-8</v>
      </c>
      <c r="AK430" s="59" t="s">
        <v>69</v>
      </c>
      <c r="AL430" s="60">
        <f>$Q$44*AI440*100000/($T$3*$AE$9)^2</f>
        <v>0.1588730197725054</v>
      </c>
      <c r="AM430" s="65" t="s">
        <v>583</v>
      </c>
      <c r="AN430" s="66" t="s">
        <v>573</v>
      </c>
      <c r="AO430" s="61" t="e">
        <f>(AL437+SQRT(AL439))^(1/3)+(AL437-SQRT(AL439))^(1/3)-AL433/3</f>
        <v>#NUM!</v>
      </c>
      <c r="AP430" s="63" t="e">
        <f>AO430^3+AL433*AO430^2+AL434*AO430+AL435</f>
        <v>#NUM!</v>
      </c>
      <c r="AQ430" s="65" t="s">
        <v>573</v>
      </c>
      <c r="AR430" s="61">
        <f>IF(AL439&gt;=0,AO430,AO437)</f>
        <v>0.83269961903731149</v>
      </c>
      <c r="AS430" s="61">
        <f>IF(AR430&lt;AR431,AR431,AR430)</f>
        <v>0.83269961903731149</v>
      </c>
      <c r="AT430" s="61">
        <f>AS430</f>
        <v>0.83269961903731149</v>
      </c>
      <c r="AU430" s="67">
        <f>IF(AT430&lt;AT431,AT431,AT430)</f>
        <v>0.83269961903731149</v>
      </c>
      <c r="AV430" s="81"/>
      <c r="AW430" s="59">
        <v>1</v>
      </c>
      <c r="AX430" s="61">
        <f>AX418</f>
        <v>4.7032494163116601E-3</v>
      </c>
      <c r="AY430" s="61">
        <f>SUMPRODUCT(T418:T427,$AX$34:$AX$43)</f>
        <v>4.772557461946187E-2</v>
      </c>
      <c r="AZ430" s="68">
        <f>IF($AA$7,EXP((AX430/AL431)*(AU435-1)-LN(AU435-AL431)-AL430*(2*AY430/AL430-AX430/AL431)*LN((AU435+2.41421536*AL431)/(AU435-0.41421536*AL431))/(AL431*2.82842713)      ),1)</f>
        <v>38.240115288525146</v>
      </c>
    </row>
    <row r="431" spans="16:52" x14ac:dyDescent="0.25">
      <c r="P431" s="78">
        <v>2</v>
      </c>
      <c r="Q431" s="60"/>
      <c r="R431" s="60"/>
      <c r="S431" s="60">
        <f>$Z$8*$BJ$35/AZ431</f>
        <v>1.4670668853759367E-2</v>
      </c>
      <c r="T431" s="61">
        <f>S431/S440</f>
        <v>1.4674508644745333E-2</v>
      </c>
      <c r="U431" s="62"/>
      <c r="V431" s="62"/>
      <c r="W431" s="60"/>
      <c r="X431" s="63"/>
      <c r="Y431" s="61"/>
      <c r="Z431" s="86">
        <f>SQRT($W$35*VLOOKUP(Z429,$P$34:$W$43,8))*(1-$Q$21)*T419*VLOOKUP(Z429,P418:T427,5)</f>
        <v>1.3766728022995118E-5</v>
      </c>
      <c r="AA431" s="60">
        <f>SQRT($W$35*VLOOKUP(AA429,$P$34:$W$43,8))*(1-$R$21)*T419*VLOOKUP(AA429,P418:T427,5)</f>
        <v>1.3276198833612609E-4</v>
      </c>
      <c r="AB431" s="60">
        <f>SQRT($W$35*VLOOKUP(AB429,$P$34:$W$43,8))*(1-$S$21)*T419*VLOOKUP(AB429,P418:T427,5)</f>
        <v>6.1812271817001611E-4</v>
      </c>
      <c r="AC431" s="60">
        <f>SQRT($W$35*VLOOKUP(AC429,$P$34:$W$43,8))*(1-$T$21)*T419*VLOOKUP(AC429,P418:T427,5)</f>
        <v>1.6745488012044217E-3</v>
      </c>
      <c r="AD431" s="60">
        <f>SQRT($W$35*VLOOKUP(AD429,$P$34:$W$43,8))*(1-$U$21)*T419*VLOOKUP(AD429,P418:T427,5)</f>
        <v>2.2209136583201637E-3</v>
      </c>
      <c r="AE431" s="60">
        <f>SQRT($W$35*VLOOKUP(AE429,$P$34:$W$43,8))*(1-$V$21)*T419*VLOOKUP(AE429,P418:T427,5)</f>
        <v>1.2027010477919617E-2</v>
      </c>
      <c r="AF431" s="60">
        <f>SQRT($W$35*VLOOKUP(AF429,$P$34:$W$43,8))*(1-$W$21)*T419*VLOOKUP(AF429,P418:T427,5)</f>
        <v>3.044680507476049E-6</v>
      </c>
      <c r="AG431" s="60">
        <f>SQRT($W$35*VLOOKUP(AG429,$P$34:$W$43,8))*(1-$X$21)*T419*VLOOKUP(AG429,P418:T427,5)</f>
        <v>4.1240225182549749E-5</v>
      </c>
      <c r="AH431" s="60">
        <f>SQRT($W$35*VLOOKUP(AH429,$P$34:$W$43,8))*(1-$Y$21)*T419*VLOOKUP(AH429,P418:T427,5)</f>
        <v>1.495028279924816E-4</v>
      </c>
      <c r="AI431" s="87">
        <f>SQRT($W$35*VLOOKUP(AI429,$P$34:$W$43,8))*(1-$Z$21)*T419*VLOOKUP(AI429,P418:T427,5)</f>
        <v>8.2105867050579392E-5</v>
      </c>
      <c r="AJ431" s="89">
        <f>$X$35*T419</f>
        <v>5.9358527392400481E-7</v>
      </c>
      <c r="AK431" s="59" t="s">
        <v>65</v>
      </c>
      <c r="AL431" s="60">
        <f>AJ440*$Q$44*100000/($T$3*$AE$9)</f>
        <v>1.4141637770187157E-2</v>
      </c>
      <c r="AM431" s="61"/>
      <c r="AN431" s="66" t="s">
        <v>574</v>
      </c>
      <c r="AO431" s="66" t="e">
        <f>1/0</f>
        <v>#DIV/0!</v>
      </c>
      <c r="AP431" s="61"/>
      <c r="AQ431" s="65" t="s">
        <v>574</v>
      </c>
      <c r="AR431" s="66">
        <f>IF(AL439&gt;=0,0,AO438)</f>
        <v>1.8185529566081438E-2</v>
      </c>
      <c r="AS431" s="61">
        <f>IF(AR430&lt;AR431,AR430,AR431)</f>
        <v>1.8185529566081438E-2</v>
      </c>
      <c r="AT431" s="61">
        <f>IF(AS431&lt;AS432,AS432,AS431)</f>
        <v>0.1349732136264199</v>
      </c>
      <c r="AU431" s="67">
        <f>IF(AT430&lt;AT431,AT430,AT431)</f>
        <v>0.1349732136264199</v>
      </c>
      <c r="AV431" s="81"/>
      <c r="AW431" s="59">
        <v>2</v>
      </c>
      <c r="AX431" s="61">
        <f t="shared" ref="AX431:AX439" si="71">AX419</f>
        <v>7.0982772982749135E-3</v>
      </c>
      <c r="AY431" s="61">
        <f>SUMPRODUCT(T418:T427,$AY$34:$AY$43)</f>
        <v>8.3223982900197599E-2</v>
      </c>
      <c r="AZ431" s="68">
        <f>IF($AA$8,EXP((AX431/AL431)*(AU435-1)-LN(AU435-AL431)-AL430*(2*AY431/AL430-AX431/AL431)*LN((AU435+2.41421536*AL431)/(AU435-0.41421536*AL431))/(AL431*2.82842713)      ),1)</f>
        <v>6.5803436176417138</v>
      </c>
    </row>
    <row r="432" spans="16:52" x14ac:dyDescent="0.25">
      <c r="P432" s="78">
        <v>3</v>
      </c>
      <c r="Q432" s="60"/>
      <c r="R432" s="60"/>
      <c r="S432" s="60">
        <f>$Z$9*$BJ$36/AZ432</f>
        <v>4.9911005277786608E-2</v>
      </c>
      <c r="T432" s="61">
        <f>S432/S440</f>
        <v>4.9924068610486469E-2</v>
      </c>
      <c r="U432" s="62"/>
      <c r="V432" s="62"/>
      <c r="W432" s="60"/>
      <c r="X432" s="63"/>
      <c r="Y432" s="61"/>
      <c r="Z432" s="86">
        <f>SQRT($W$36*VLOOKUP(Z429,$P$34:$W$43,8))*(1-$Q$22)*T420*VLOOKUP(Z429,P418:T427,5)</f>
        <v>6.3104291009573926E-5</v>
      </c>
      <c r="AA432" s="60">
        <f>SQRT($W$36*VLOOKUP(AA429,$P$34:$W$43,8))*(1-$R$22)*T420*VLOOKUP(AA429,P418:T427,5)</f>
        <v>6.18122718170016E-4</v>
      </c>
      <c r="AB432" s="60">
        <f>SQRT($W$36*VLOOKUP(AB429,$P$34:$W$43,8))*(1-$S$22)*T420*VLOOKUP(AB429,P418:T427,5)</f>
        <v>2.8842416042198994E-3</v>
      </c>
      <c r="AC432" s="60">
        <f>SQRT($W$36*VLOOKUP(AC429,$P$34:$W$43,8))*(1-$T$22)*T420*VLOOKUP(AC429,P418:T427,5)</f>
        <v>8.6054340567006116E-3</v>
      </c>
      <c r="AD432" s="60">
        <f>SQRT($W$36*VLOOKUP(AD429,$P$34:$W$43,8))*(1-$U$22)*T420*VLOOKUP(AD429,P418:T427,5)</f>
        <v>1.0362985843596512E-2</v>
      </c>
      <c r="AE432" s="60">
        <f>SQRT($W$36*VLOOKUP(AE429,$P$34:$W$43,8))*(1-$V$22)*T420*VLOOKUP(AE429,P418:T427,5)</f>
        <v>5.4990052526014063E-2</v>
      </c>
      <c r="AF432" s="60">
        <f>SQRT($W$36*VLOOKUP(AF429,$P$34:$W$43,8))*(1-$W$22)*T420*VLOOKUP(AF429,P418:T427,5)</f>
        <v>1.368703859966974E-5</v>
      </c>
      <c r="AG432" s="60">
        <f>SQRT($W$36*VLOOKUP(AG429,$P$34:$W$43,8))*(1-$X$22)*T420*VLOOKUP(AG429,P418:T427,5)</f>
        <v>1.9401479670911584E-4</v>
      </c>
      <c r="AH432" s="60">
        <f>SQRT($W$36*VLOOKUP(AH429,$P$34:$W$43,8))*(1-$Y$22)*T420*VLOOKUP(AH429,P418:T427,5)</f>
        <v>6.9341173774326525E-4</v>
      </c>
      <c r="AI432" s="87">
        <f>SQRT($W$36*VLOOKUP(AI429,$P$34:$W$43,8))*(1-$Z$22)*T420*VLOOKUP(AI429,P418:T427,5)</f>
        <v>3.8613188046207711E-4</v>
      </c>
      <c r="AJ432" s="89">
        <f>$X$36*T420</f>
        <v>2.8129396222580725E-6</v>
      </c>
      <c r="AK432" s="82"/>
      <c r="AL432" s="65"/>
      <c r="AM432" s="61"/>
      <c r="AN432" s="66" t="s">
        <v>575</v>
      </c>
      <c r="AO432" s="66" t="e">
        <f>1/0</f>
        <v>#DIV/0!</v>
      </c>
      <c r="AP432" s="61"/>
      <c r="AQ432" s="65" t="s">
        <v>575</v>
      </c>
      <c r="AR432" s="66">
        <f>IF(AL439&gt;=0,0,AO439)</f>
        <v>0.1349732136264199</v>
      </c>
      <c r="AS432" s="61">
        <f>AR432</f>
        <v>0.1349732136264199</v>
      </c>
      <c r="AT432" s="61">
        <f>IF(AS431&lt;AS432,AS431,AS432)</f>
        <v>1.8185529566081438E-2</v>
      </c>
      <c r="AU432" s="67">
        <f>AT432</f>
        <v>1.8185529566081438E-2</v>
      </c>
      <c r="AV432" s="81"/>
      <c r="AW432" s="59">
        <v>3</v>
      </c>
      <c r="AX432" s="61">
        <f t="shared" si="71"/>
        <v>9.8874397632026413E-3</v>
      </c>
      <c r="AY432" s="61">
        <f>SUMPRODUCT(T418:T427,$AZ$34:$AZ$43)</f>
        <v>0.11365455264392667</v>
      </c>
      <c r="AZ432" s="68">
        <f>IF($AA$9,EXP((AX432/AL431)*(AU435-1)-LN(AU435-AL431)-AL430*(2*AY432/AL430-AX432/AL431)*LN((AU435+2.41421536*AL431)/(AU435-0.41421536*AL431))/(AL431*2.82842713)      ),1)</f>
        <v>1.8650458955062037</v>
      </c>
    </row>
    <row r="433" spans="16:52" x14ac:dyDescent="0.25">
      <c r="P433" s="78">
        <v>4</v>
      </c>
      <c r="Q433" s="60"/>
      <c r="R433" s="60"/>
      <c r="S433" s="60">
        <f>$Z$10*$BJ$37/AZ433</f>
        <v>0.11781627601473209</v>
      </c>
      <c r="T433" s="61">
        <f>S433/S440</f>
        <v>0.11784711236440033</v>
      </c>
      <c r="U433" s="62"/>
      <c r="V433" s="62"/>
      <c r="W433" s="60"/>
      <c r="X433" s="63"/>
      <c r="Y433" s="61"/>
      <c r="Z433" s="86">
        <f>SQRT($W$37*VLOOKUP(Z429,$P$34:$W$43,8))*(1-$Q$23)*T421*VLOOKUP(Z429,P418:T427,5)</f>
        <v>1.8903568290603396E-4</v>
      </c>
      <c r="AA433" s="60">
        <f>SQRT($W$37*VLOOKUP(AA429,$P$34:$W$43,8))*(1-$R$23)*T421*VLOOKUP(AA429,P418:T427,5)</f>
        <v>1.6745488012044215E-3</v>
      </c>
      <c r="AB433" s="60">
        <f>SQRT($W$37*VLOOKUP(AB429,$P$34:$W$43,8))*(1-$S$23)*T421*VLOOKUP(AB429,P418:T427,5)</f>
        <v>8.6054340567006116E-3</v>
      </c>
      <c r="AC433" s="60">
        <f>SQRT($W$37*VLOOKUP(AC429,$P$34:$W$43,8))*(1-$T$23)*T421*VLOOKUP(AC429,P418:T427,5)</f>
        <v>2.5845504163376585E-2</v>
      </c>
      <c r="AD433" s="60">
        <f>SQRT($W$37*VLOOKUP(AD429,$P$34:$W$43,8))*(1-$U$23)*T421*VLOOKUP(AD429,P418:T427,5)</f>
        <v>3.0793632289963662E-2</v>
      </c>
      <c r="AE433" s="60">
        <f>SQRT($W$37*VLOOKUP(AE429,$P$34:$W$43,8))*(1-$V$23)*T421*VLOOKUP(AE429,P418:T427,5)</f>
        <v>0.15661201719896933</v>
      </c>
      <c r="AF433" s="60">
        <f>SQRT($W$37*VLOOKUP(AF429,$P$34:$W$43,8))*(1-$W$23)*T421*VLOOKUP(AF429,P418:T427,5)</f>
        <v>4.1204803656241937E-5</v>
      </c>
      <c r="AG433" s="60">
        <f>SQRT($W$37*VLOOKUP(AG429,$P$34:$W$43,8))*(1-$X$23)*T421*VLOOKUP(AG429,P418:T427,5)</f>
        <v>5.7467963711685041E-4</v>
      </c>
      <c r="AH433" s="60">
        <f>SQRT($W$37*VLOOKUP(AH429,$P$34:$W$43,8))*(1-$Y$23)*T421*VLOOKUP(AH429,P418:T427,5)</f>
        <v>2.2755050653425236E-3</v>
      </c>
      <c r="AI433" s="87">
        <f>SQRT($W$37*VLOOKUP(AI429,$P$34:$W$43,8))*(1-$Z$23)*T421*VLOOKUP(AI429,P418:T427,5)</f>
        <v>1.0493068887656757E-3</v>
      </c>
      <c r="AJ433" s="89">
        <f>$X$37*T421</f>
        <v>8.5305785967868301E-6</v>
      </c>
      <c r="AK433" s="59" t="s">
        <v>570</v>
      </c>
      <c r="AL433" s="60">
        <f>AL431-1</f>
        <v>-0.98585836222981282</v>
      </c>
      <c r="AM433" s="61"/>
      <c r="AN433" s="66"/>
      <c r="AO433" s="61"/>
      <c r="AP433" s="61"/>
      <c r="AQ433" s="50"/>
      <c r="AR433" s="65"/>
      <c r="AS433" s="65"/>
      <c r="AT433" s="65"/>
      <c r="AU433" s="65"/>
      <c r="AV433" s="81"/>
      <c r="AW433" s="59">
        <v>4</v>
      </c>
      <c r="AX433" s="61">
        <f t="shared" si="71"/>
        <v>1.2702609722620996E-2</v>
      </c>
      <c r="AY433" s="61">
        <f>SUMPRODUCT(T418:T427,$BA$34:$BA$43)</f>
        <v>0.13908438853517568</v>
      </c>
      <c r="AZ433" s="68">
        <f>IF($AA$10,EXP((AX433/AL431)*(AU435-1)-LN(AU435-AL431)-AL430*(2*AY433/AL430-AX433/AL431)*LN((AU435+2.41421536*AL431)/(AU435-0.41421536*AL431))/(AL431*2.82842713)      ),1)</f>
        <v>0.76545492768237866</v>
      </c>
    </row>
    <row r="434" spans="16:52" x14ac:dyDescent="0.25">
      <c r="P434" s="78">
        <v>5</v>
      </c>
      <c r="Q434" s="60"/>
      <c r="R434" s="60"/>
      <c r="S434" s="60">
        <f>$Z$11*$BJ$38/AZ434</f>
        <v>0.14521847416959724</v>
      </c>
      <c r="T434" s="61">
        <f>S434/S440</f>
        <v>0.1452564825653746</v>
      </c>
      <c r="U434" s="62"/>
      <c r="V434" s="62"/>
      <c r="W434" s="60"/>
      <c r="X434" s="63"/>
      <c r="Y434" s="61"/>
      <c r="Z434" s="86">
        <f>SQRT($W$38*VLOOKUP(Z429,$P$34:$W$43,8))*(1-$Q$24)*T422*VLOOKUP(Z429,P418:T427,5)</f>
        <v>2.2233005007914981E-4</v>
      </c>
      <c r="AA434" s="60">
        <f>SQRT($W$38*VLOOKUP(AA429,$P$34:$W$43,8))*(1-$R$24)*T422*VLOOKUP(AA429,P418:T427,5)</f>
        <v>2.2209136583201637E-3</v>
      </c>
      <c r="AB434" s="60">
        <f>SQRT($W$38*VLOOKUP(AB429,$P$34:$W$43,8))*(1-$S$24)*T422*VLOOKUP(AB429,P418:T427,5)</f>
        <v>1.0362985843596512E-2</v>
      </c>
      <c r="AC434" s="60">
        <f>SQRT($W$38*VLOOKUP(AC429,$P$34:$W$43,8))*(1-$T$24)*T422*VLOOKUP(AC429,P418:T427,5)</f>
        <v>3.0793632289963662E-2</v>
      </c>
      <c r="AD434" s="60">
        <f>SQRT($W$38*VLOOKUP(AD429,$P$34:$W$43,8))*(1-$U$24)*T422*VLOOKUP(AD429,P418:T427,5)</f>
        <v>3.6659747099718774E-2</v>
      </c>
      <c r="AE434" s="60">
        <f>SQRT($W$38*VLOOKUP(AE429,$P$34:$W$43,8))*(1-$V$24)*T422*VLOOKUP(AE429,P418:T427,5)</f>
        <v>0.20142636940596156</v>
      </c>
      <c r="AF434" s="60">
        <f>SQRT($W$38*VLOOKUP(AF429,$P$34:$W$43,8))*(1-$W$24)*T422*VLOOKUP(AF429,P418:T427,5)</f>
        <v>4.7830995471348163E-5</v>
      </c>
      <c r="AG434" s="60">
        <f>SQRT($W$38*VLOOKUP(AG429,$P$34:$W$43,8))*(1-$X$24)*T422*VLOOKUP(AG429,P418:T427,5)</f>
        <v>6.9493136349265089E-4</v>
      </c>
      <c r="AH434" s="60">
        <f>SQRT($W$38*VLOOKUP(AH429,$P$34:$W$43,8))*(1-$Y$24)*T422*VLOOKUP(AH429,P418:T427,5)</f>
        <v>2.5816098649261579E-3</v>
      </c>
      <c r="AI434" s="87">
        <f>SQRT($W$38*VLOOKUP(AI429,$P$34:$W$43,8))*(1-$Z$24)*T422*VLOOKUP(AI429,P418:T427,5)</f>
        <v>1.3766215816029337E-3</v>
      </c>
      <c r="AJ434" s="89">
        <f>$X$38*T422</f>
        <v>1.0512286113419871E-5</v>
      </c>
      <c r="AK434" s="59" t="s">
        <v>571</v>
      </c>
      <c r="AL434" s="60">
        <f>AL430-3*AL431*AL431-2*AL431</f>
        <v>0.12998978647566151</v>
      </c>
      <c r="AM434" s="61" t="s">
        <v>584</v>
      </c>
      <c r="AN434" s="66" t="s">
        <v>585</v>
      </c>
      <c r="AO434" s="61">
        <f>AL437^2/AL438^3</f>
        <v>0.84912603661079977</v>
      </c>
      <c r="AP434" s="61"/>
      <c r="AQ434" s="50"/>
      <c r="AR434" s="65"/>
      <c r="AS434" s="65"/>
      <c r="AT434" s="65"/>
      <c r="AU434" s="65"/>
      <c r="AV434" s="81"/>
      <c r="AW434" s="59">
        <v>5</v>
      </c>
      <c r="AX434" s="61">
        <f t="shared" si="71"/>
        <v>1.2699746755942376E-2</v>
      </c>
      <c r="AY434" s="61">
        <f>SUMPRODUCT(T418:T427,$BB$34:$BB$43)</f>
        <v>0.14194714990733903</v>
      </c>
      <c r="AZ434" s="68">
        <f>IF($AA$11,EXP((AX434/AL431)*(AU435-1)-LN(AU435-AL431)-AL430*(2*AY434/AL430-AX434/AL431)*LN((AU435+2.41421536*AL431)/(AU435-0.41421536*AL431))/(AL431*2.82842713)      ),1)</f>
        <v>0.62177166311015819</v>
      </c>
    </row>
    <row r="435" spans="16:52" x14ac:dyDescent="0.25">
      <c r="P435" s="78">
        <v>6</v>
      </c>
      <c r="Q435" s="60"/>
      <c r="R435" s="60"/>
      <c r="S435" s="60">
        <f>$Z$12*$BJ$39/AZ435</f>
        <v>0.63281164247361754</v>
      </c>
      <c r="T435" s="61">
        <f>S435/S440</f>
        <v>0.63297726985331004</v>
      </c>
      <c r="U435" s="62"/>
      <c r="V435" s="62"/>
      <c r="W435" s="60"/>
      <c r="X435" s="63"/>
      <c r="Y435" s="61"/>
      <c r="Z435" s="86">
        <f>SQRT($W$39*VLOOKUP(Z429,$P$34:$W$43,8))*(1-$Q$25)*T423*VLOOKUP(Z429,P418:T427,5)</f>
        <v>1.2248483303353482E-3</v>
      </c>
      <c r="AA435" s="60">
        <f>SQRT($W$39*VLOOKUP(AA429,$P$34:$W$43,8))*(1-$R$25)*T423*VLOOKUP(AA429,P418:T427,5)</f>
        <v>1.2027010477919615E-2</v>
      </c>
      <c r="AB435" s="60">
        <f>SQRT($W$39*VLOOKUP(AB429,$P$34:$W$43,8))*(1-$S$25)*T423*VLOOKUP(AB429,P418:T427,5)</f>
        <v>5.499005252601407E-2</v>
      </c>
      <c r="AC435" s="60">
        <f>SQRT($W$39*VLOOKUP(AC429,$P$34:$W$43,8))*(1-$T$25)*T423*VLOOKUP(AC429,P418:T427,5)</f>
        <v>0.15661201719896936</v>
      </c>
      <c r="AD435" s="60">
        <f>SQRT($W$39*VLOOKUP(AD429,$P$34:$W$43,8))*(1-$U$25)*T423*VLOOKUP(AD429,P418:T427,5)</f>
        <v>0.20142636940596156</v>
      </c>
      <c r="AE435" s="60">
        <f>SQRT($W$39*VLOOKUP(AE429,$P$34:$W$43,8))*(1-$V$25)*T423*VLOOKUP(AE429,P418:T427,5)</f>
        <v>1.1067338293879865</v>
      </c>
      <c r="AF435" s="60">
        <f>SQRT($W$39*VLOOKUP(AF429,$P$34:$W$43,8))*(1-$W$25)*T423*VLOOKUP(AF429,P418:T427,5)</f>
        <v>2.9015115569430298E-4</v>
      </c>
      <c r="AG435" s="60">
        <f>SQRT($W$39*VLOOKUP(AG429,$P$34:$W$43,8))*(1-$X$25)*T423*VLOOKUP(AG429,P418:T427,5)</f>
        <v>3.8087430718226015E-3</v>
      </c>
      <c r="AH435" s="60">
        <f>SQRT($W$39*VLOOKUP(AH429,$P$34:$W$43,8))*(1-$Y$25)*T423*VLOOKUP(AH429,P418:T427,5)</f>
        <v>1.3952321849498716E-2</v>
      </c>
      <c r="AI435" s="87">
        <f>SQRT($W$39*VLOOKUP(AI429,$P$34:$W$43,8))*(1-$Z$25)*T423*VLOOKUP(AI429,P418:T427,5)</f>
        <v>7.5638243350101761E-3</v>
      </c>
      <c r="AJ435" s="89">
        <f>$X$39*T423</f>
        <v>5.6986177275954935E-5</v>
      </c>
      <c r="AK435" s="59" t="s">
        <v>572</v>
      </c>
      <c r="AL435" s="60">
        <f>-1*AL430*AL431+AL431^2+AL431^3</f>
        <v>-2.0439106498322339E-3</v>
      </c>
      <c r="AM435" s="61"/>
      <c r="AN435" s="66" t="s">
        <v>586</v>
      </c>
      <c r="AO435" s="61">
        <f>SQRT(1-AO434)/SQRT(AO434)*AL437/ABS(AL437)</f>
        <v>0.42152280029036648</v>
      </c>
      <c r="AP435" s="61"/>
      <c r="AQ435" s="50"/>
      <c r="AR435" s="65"/>
      <c r="AS435" s="65"/>
      <c r="AT435" s="65" t="s">
        <v>579</v>
      </c>
      <c r="AU435" s="61">
        <f>IF(AL439&gt;=0,AU430,AU432)</f>
        <v>1.8185529566081438E-2</v>
      </c>
      <c r="AV435" s="81"/>
      <c r="AW435" s="59">
        <v>6</v>
      </c>
      <c r="AX435" s="61">
        <f t="shared" si="71"/>
        <v>1.5798462423996604E-2</v>
      </c>
      <c r="AY435" s="61">
        <f>SUMPRODUCT(T418:T427,$BC$34:$BC$43)</f>
        <v>0.17728158538513808</v>
      </c>
      <c r="AZ435" s="68">
        <f>IF($AA$12,EXP((AX435/AL431)*(AU435-1)-LN(AU435-AL431)-AL430*(2*AY435/AL430-AX435/AL431)*LN((AU435+2.41421536*AL431)/(AU435-0.41421536*AL431))/(AL431*2.82842713)      ),1)</f>
        <v>0.13720776439514756</v>
      </c>
    </row>
    <row r="436" spans="16:52" x14ac:dyDescent="0.25">
      <c r="P436" s="78">
        <v>7</v>
      </c>
      <c r="Q436" s="60"/>
      <c r="R436" s="60"/>
      <c r="S436" s="60">
        <f>$Z$13*$BJ$40/AZ436</f>
        <v>9.373645144846298E-4</v>
      </c>
      <c r="T436" s="61">
        <f>S436/S440</f>
        <v>9.3760985325201402E-4</v>
      </c>
      <c r="U436" s="62"/>
      <c r="V436" s="62"/>
      <c r="W436" s="60"/>
      <c r="X436" s="63"/>
      <c r="Y436" s="61"/>
      <c r="Z436" s="86">
        <f>SQRT($W$40*VLOOKUP(Z429,$P$34:$W$43,8))*(1-$Q$26)*T424*VLOOKUP(Z429,P418:T427,5)</f>
        <v>3.2167153512447531E-7</v>
      </c>
      <c r="AA436" s="60">
        <f>SQRT($W$40*VLOOKUP(AA429,$P$34:$W$43,8))*(1-$R$26)*T424*VLOOKUP(AA429,P418:T427,5)</f>
        <v>3.0446805074760486E-6</v>
      </c>
      <c r="AB436" s="60">
        <f>SQRT($W$40*VLOOKUP(AB429,$P$34:$W$43,8))*(1-$S$26)*T424*VLOOKUP(AB429,P418:T427,5)</f>
        <v>1.368703859966974E-5</v>
      </c>
      <c r="AC436" s="60">
        <f>SQRT($W$40*VLOOKUP(AC429,$P$34:$W$43,8))*(1-$T$26)*T424*VLOOKUP(AC429,P418:T427,5)</f>
        <v>4.1204803656241937E-5</v>
      </c>
      <c r="AD436" s="60">
        <f>SQRT($W$40*VLOOKUP(AD429,$P$34:$W$43,8))*(1-$U$26)*T424*VLOOKUP(AD429,P418:T427,5)</f>
        <v>4.7830995471348163E-5</v>
      </c>
      <c r="AE436" s="60">
        <f>SQRT($W$40*VLOOKUP(AE429,$P$34:$W$43,8))*(1-$V$26)*T424*VLOOKUP(AE429,P418:T427,5)</f>
        <v>2.9015115569430298E-4</v>
      </c>
      <c r="AF436" s="60">
        <f>SQRT($W$40*VLOOKUP(AF429,$P$34:$W$43,8))*(1-$W$26)*T424*VLOOKUP(AF429,P418:T427,5)</f>
        <v>7.7613100866778371E-8</v>
      </c>
      <c r="AG436" s="60">
        <f>SQRT($W$40*VLOOKUP(AG429,$P$34:$W$43,8))*(1-$X$26)*T424*VLOOKUP(AG429,P418:T427,5)</f>
        <v>1.1685652801525034E-6</v>
      </c>
      <c r="AH436" s="60">
        <f>SQRT($W$40*VLOOKUP(AH429,$P$34:$W$43,8))*(1-$Y$26)*T424*VLOOKUP(AH429,P418:T427,5)</f>
        <v>3.2464665719656961E-6</v>
      </c>
      <c r="AI436" s="87">
        <f>SQRT($W$40*VLOOKUP(AI429,$P$34:$W$43,8))*(1-$Z$26)*T424*VLOOKUP(AI429,P418:T427,5)</f>
        <v>1.8315702319247604E-6</v>
      </c>
      <c r="AJ436" s="89">
        <f>$X$40*T424</f>
        <v>2.254936236677305E-8</v>
      </c>
      <c r="AK436" s="82"/>
      <c r="AL436" s="65"/>
      <c r="AM436" s="61"/>
      <c r="AN436" s="66" t="s">
        <v>587</v>
      </c>
      <c r="AO436" s="61">
        <f>IF(ATAN(AO435)&lt;0,ATAN(AO435)+PI(),ATAN(AO435))</f>
        <v>0.39892174533605212</v>
      </c>
      <c r="AP436" s="61"/>
      <c r="AQ436" s="50"/>
      <c r="AR436" s="65"/>
      <c r="AS436" s="65"/>
      <c r="AT436" s="65"/>
      <c r="AU436" s="65"/>
      <c r="AV436" s="81"/>
      <c r="AW436" s="59">
        <v>7</v>
      </c>
      <c r="AX436" s="61">
        <f t="shared" si="71"/>
        <v>4.2203212895286406E-3</v>
      </c>
      <c r="AY436" s="61">
        <f>SUMPRODUCT(T418:T427,$BD$34:$BD$43)</f>
        <v>3.091165939056827E-2</v>
      </c>
      <c r="AZ436" s="68">
        <f>IF($AA$13,EXP((AX436/AL431)*(AU435-1)-LN(AU435-AL431)-AL430*(2*AY436/AL430-AX436/AL431)*LN((AU435+2.41421536*AL431)/(AU435-0.41421536*AL431))/(AL431*2.82842713)      ),1)</f>
        <v>109.58651563265266</v>
      </c>
    </row>
    <row r="437" spans="16:52" x14ac:dyDescent="0.25">
      <c r="P437" s="78">
        <v>8</v>
      </c>
      <c r="Q437" s="60"/>
      <c r="R437" s="60"/>
      <c r="S437" s="60">
        <f>$Z$14*$BJ$41/AZ437</f>
        <v>6.4641155320234343E-3</v>
      </c>
      <c r="T437" s="61">
        <f>S437/S440</f>
        <v>6.4658074012081002E-3</v>
      </c>
      <c r="U437" s="62"/>
      <c r="V437" s="62"/>
      <c r="W437" s="60"/>
      <c r="X437" s="63"/>
      <c r="Y437" s="61"/>
      <c r="Z437" s="86">
        <f>SQRT($W$41*VLOOKUP(Z429,$P$34:$W$43,8))*(1-$Q$27)*T425*VLOOKUP(Z429,P418:T427,5)</f>
        <v>4.463384922541047E-6</v>
      </c>
      <c r="AA437" s="60">
        <f>SQRT($W$41*VLOOKUP(AA429,$P$34:$W$43,8))*(1-$R$27)*T425*VLOOKUP(AA429,P418:T427,5)</f>
        <v>4.1240225182549743E-5</v>
      </c>
      <c r="AB437" s="60">
        <f>SQRT($W$41*VLOOKUP(AB429,$P$34:$W$43,8))*(1-$S$27)*T425*VLOOKUP(AB429,P418:T427,5)</f>
        <v>1.9401479670911581E-4</v>
      </c>
      <c r="AC437" s="60">
        <f>SQRT($W$41*VLOOKUP(AC429,$P$34:$W$43,8))*(1-$T$27)*T425*VLOOKUP(AC429,P418:T427,5)</f>
        <v>5.746796371168503E-4</v>
      </c>
      <c r="AD437" s="60">
        <f>SQRT($W$41*VLOOKUP(AD429,$P$34:$W$43,8))*(1-$U$27)*T425*VLOOKUP(AD429,P418:T427,5)</f>
        <v>6.9493136349265089E-4</v>
      </c>
      <c r="AE437" s="60">
        <f>SQRT($W$41*VLOOKUP(AE429,$P$34:$W$43,8))*(1-$V$27)*T425*VLOOKUP(AE429,P418:T427,5)</f>
        <v>3.808743071822602E-3</v>
      </c>
      <c r="AF437" s="60">
        <f>SQRT($W$41*VLOOKUP(AF429,$P$34:$W$43,8))*(1-$W$27)*T425*VLOOKUP(AF429,P418:T427,5)</f>
        <v>1.1685652801525034E-6</v>
      </c>
      <c r="AG437" s="60">
        <f>SQRT($W$41*VLOOKUP(AG429,$P$34:$W$43,8))*(1-$X$27)*T425*VLOOKUP(AG429,P418:T427,5)</f>
        <v>1.7010967556718463E-5</v>
      </c>
      <c r="AH437" s="60">
        <f>SQRT($W$41*VLOOKUP(AH429,$P$34:$W$43,8))*(1-$Y$27)*T425*VLOOKUP(AH429,P418:T427,5)</f>
        <v>5.2692055402089779E-5</v>
      </c>
      <c r="AI437" s="87">
        <f>SQRT($W$41*VLOOKUP(AI429,$P$34:$W$43,8))*(1-$Z$27)*T425*VLOOKUP(AI429,P418:T427,5)</f>
        <v>2.8017167996406723E-5</v>
      </c>
      <c r="AJ437" s="89">
        <f>$X$41*T425</f>
        <v>1.7248373568599474E-7</v>
      </c>
      <c r="AK437" s="59" t="s">
        <v>582</v>
      </c>
      <c r="AL437" s="61">
        <f>AL433*AL434/6-AL435/2-AL433^3/27</f>
        <v>1.5151228854943549E-2</v>
      </c>
      <c r="AM437" s="61"/>
      <c r="AN437" s="66" t="s">
        <v>573</v>
      </c>
      <c r="AO437" s="61">
        <f>2*SQRT(AL438)*COS(AO436/3)-AL433/3</f>
        <v>0.83269961903731149</v>
      </c>
      <c r="AP437" s="69">
        <f>AO437^3+AL433*AO437^2+AL434*AO437+AL435</f>
        <v>-1.0538445116559103E-16</v>
      </c>
      <c r="AQ437" s="50"/>
      <c r="AR437" s="65"/>
      <c r="AS437" s="65"/>
      <c r="AT437" s="65"/>
      <c r="AU437" s="65"/>
      <c r="AV437" s="81"/>
      <c r="AW437" s="59">
        <v>8</v>
      </c>
      <c r="AX437" s="61">
        <f t="shared" si="71"/>
        <v>4.6812172555771754E-3</v>
      </c>
      <c r="AY437" s="61">
        <f>SUMPRODUCT(T418:T427,$BE$34:$BE$43)</f>
        <v>6.0317301846691256E-2</v>
      </c>
      <c r="AZ437" s="68">
        <f>IF($AA$14,EXP((AX437/AL431)*(AU435-1)-LN(AU435-AL431)-AL430*(2*AY437/AL430-AX437/AL431)*LN((AU435+2.41421536*AL431)/(AU435-0.41421536*AL431))/(AL431*2.82842713)      ),1)</f>
        <v>15.27595837812264</v>
      </c>
    </row>
    <row r="438" spans="16:52" x14ac:dyDescent="0.25">
      <c r="P438" s="78">
        <v>9</v>
      </c>
      <c r="Q438" s="60"/>
      <c r="R438" s="60"/>
      <c r="S438" s="60">
        <f>$Z$15*$BJ$42/AZ438</f>
        <v>1.902299063359918E-2</v>
      </c>
      <c r="T438" s="61">
        <f>S438/S440</f>
        <v>1.9027969568689948E-2</v>
      </c>
      <c r="U438" s="62"/>
      <c r="V438" s="62" t="s">
        <v>592</v>
      </c>
      <c r="W438" s="60"/>
      <c r="X438" s="63"/>
      <c r="Y438" s="61"/>
      <c r="Z438" s="86">
        <f>SQRT($W$42*VLOOKUP(Z429,$P$34:$W$43,8))*(1-$Q$28)*T426*VLOOKUP(Z429,P418:T427,5)</f>
        <v>1.545065639187667E-5</v>
      </c>
      <c r="AA438" s="60">
        <f>SQRT($W$42*VLOOKUP(AA429,$P$34:$W$43,8))*(1-$R$28)*T426*VLOOKUP(AA429,P418:T427,5)</f>
        <v>1.495028279924816E-4</v>
      </c>
      <c r="AB438" s="60">
        <f>SQRT($W$42*VLOOKUP(AB429,$P$34:$W$43,8))*(1-$S$28)*T426*VLOOKUP(AB429,P418:T427,5)</f>
        <v>6.9341173774326525E-4</v>
      </c>
      <c r="AC438" s="60">
        <f>SQRT($W$42*VLOOKUP(AC429,$P$34:$W$43,8))*(1-$T$28)*T426*VLOOKUP(AC429,P418:T427,5)</f>
        <v>2.2755050653425241E-3</v>
      </c>
      <c r="AD438" s="60">
        <f>SQRT($W$42*VLOOKUP(AD429,$P$34:$W$43,8))*(1-$U$28)*T426*VLOOKUP(AD429,P418:T427,5)</f>
        <v>2.5816098649261575E-3</v>
      </c>
      <c r="AE438" s="60">
        <f>SQRT($W$42*VLOOKUP(AE429,$P$34:$W$43,8))*(1-$V$28)*T426*VLOOKUP(AE429,P418:T427,5)</f>
        <v>1.3952321849498718E-2</v>
      </c>
      <c r="AF438" s="60">
        <f>SQRT($W$42*VLOOKUP(AF429,$P$34:$W$43,8))*(1-$W$28)*T426*VLOOKUP(AF429,P418:T427,5)</f>
        <v>3.2464665719656965E-6</v>
      </c>
      <c r="AG438" s="60">
        <f>SQRT($W$42*VLOOKUP(AG429,$P$34:$W$43,8))*(1-$X$28)*T426*VLOOKUP(AG429,P418:T427,5)</f>
        <v>5.2692055402089779E-5</v>
      </c>
      <c r="AH438" s="60">
        <f>SQRT($W$42*VLOOKUP(AH429,$P$34:$W$43,8))*(1-$Y$28)*T426*VLOOKUP(AH429,P418:T427,5)</f>
        <v>2.0034135413526461E-4</v>
      </c>
      <c r="AI438" s="87">
        <f>SQRT($W$42*VLOOKUP(AI429,$P$34:$W$43,8))*(1-$Z$28)*T426*VLOOKUP(AI429,P418:T427,5)</f>
        <v>1.0176657161589457E-4</v>
      </c>
      <c r="AJ438" s="89">
        <f>$X$42*T426</f>
        <v>5.1399992230265981E-7</v>
      </c>
      <c r="AK438" s="59" t="s">
        <v>558</v>
      </c>
      <c r="AL438" s="61">
        <f>AL433^2/9-AL434/3</f>
        <v>6.4660816772384916E-2</v>
      </c>
      <c r="AM438" s="61"/>
      <c r="AN438" s="66" t="s">
        <v>574</v>
      </c>
      <c r="AO438" s="61">
        <f>2*SQRT(AL438)*COS((AO436+2*PI())/3)-AL433/3</f>
        <v>1.8185529566081438E-2</v>
      </c>
      <c r="AP438" s="69">
        <f>AO438^3+AO438^2*AL433+AO438*AL434+AL435</f>
        <v>1.3010426069826053E-17</v>
      </c>
      <c r="AQ438" s="50"/>
      <c r="AR438" s="65"/>
      <c r="AS438" s="50"/>
      <c r="AT438" s="65"/>
      <c r="AU438" s="65"/>
      <c r="AV438" s="81"/>
      <c r="AW438" s="59">
        <v>9</v>
      </c>
      <c r="AX438" s="61">
        <f t="shared" si="71"/>
        <v>4.7402802327537697E-3</v>
      </c>
      <c r="AY438" s="61">
        <f>SUMPRODUCT(T418:T427,$BF$34:$BF$43)</f>
        <v>7.5771767757632447E-2</v>
      </c>
      <c r="AZ438" s="68">
        <f>IF($AA$15,EXP((AX438/AL431)*(AU435-1)-LN(AU435-AL431)-AL430*(2*AY438/AL430-AX438/AL431)*LN((AU435+2.41421536*AL431)/(AU435-0.41421536*AL431))/(AL431*2.82842713)      ),1)</f>
        <v>5.0989814743453179</v>
      </c>
    </row>
    <row r="439" spans="16:52" x14ac:dyDescent="0.25">
      <c r="P439" s="78">
        <v>10</v>
      </c>
      <c r="Q439" s="60"/>
      <c r="R439" s="60"/>
      <c r="S439" s="60">
        <f>$Z$16*$BJ$43/AZ439</f>
        <v>1.025690727771394E-2</v>
      </c>
      <c r="T439" s="61">
        <f>S439/S440</f>
        <v>1.0259591843803016E-2</v>
      </c>
      <c r="U439" s="62"/>
      <c r="V439" s="96">
        <f>ABS(S428-S440)</f>
        <v>2.55351295663786E-15</v>
      </c>
      <c r="W439" s="60"/>
      <c r="X439" s="63"/>
      <c r="Y439" s="61"/>
      <c r="Z439" s="86">
        <f>SQRT($W$43*VLOOKUP(Z429,$P$34:$W$43,8))*(1-$Q$29)*T427*VLOOKUP(Z429,P418:T427,5)</f>
        <v>8.3839142879102506E-6</v>
      </c>
      <c r="AA439" s="60">
        <f>SQRT($W$43*VLOOKUP(AA429,$P$34:$W$43,8))*(1-$R$29)*T427*VLOOKUP(AA429,P418:T427,5)</f>
        <v>8.2105867050579392E-5</v>
      </c>
      <c r="AB439" s="60">
        <f>SQRT($W$43*VLOOKUP(AB429,$P$34:$W$43,8))*(1-$S$29)*T427*VLOOKUP(AB429,P418:T427,5)</f>
        <v>3.8613188046207711E-4</v>
      </c>
      <c r="AC439" s="60">
        <f>SQRT($W$43*VLOOKUP(AC429,$P$34:$W$43,8))*(1-$T$29)*T427*VLOOKUP(AC429,P418:T427,5)</f>
        <v>1.0493068887656757E-3</v>
      </c>
      <c r="AD439" s="60">
        <f>SQRT($W$43*VLOOKUP(AD429,$P$34:$W$43,8))*(1-$U$29)*T427*VLOOKUP(AD429,P418:T427,5)</f>
        <v>1.3766215816029337E-3</v>
      </c>
      <c r="AE439" s="60">
        <f>SQRT($W$43*VLOOKUP(AE429,$P$34:$W$43,8))*(1-$V$29)*T427*VLOOKUP(AE429,P418:T427,5)</f>
        <v>7.563824335010177E-3</v>
      </c>
      <c r="AF439" s="60">
        <f>SQRT($W$43*VLOOKUP(AF429,$P$34:$W$43,8))*(1-$W$29)*T427*VLOOKUP(AF429,P418:T427,5)</f>
        <v>1.8315702319247608E-6</v>
      </c>
      <c r="AG439" s="60">
        <f>SQRT($W$43*VLOOKUP(AG429,$P$34:$W$43,8))*(1-$X$29)*T427*VLOOKUP(AG429,P418:T427,5)</f>
        <v>2.8017167996406723E-5</v>
      </c>
      <c r="AH439" s="60">
        <f>SQRT($W$43*VLOOKUP(AH429,$P$34:$W$43,8))*(1-$Y$29)*T427*VLOOKUP(AH429,P418:T427,5)</f>
        <v>1.0176657161589457E-4</v>
      </c>
      <c r="AI439" s="87">
        <f>SQRT($W$43*VLOOKUP(AI429,$P$34:$W$43,8))*(1-$Z$29)*T427*VLOOKUP(AI429,P418:T427,5)</f>
        <v>5.1693945781461768E-5</v>
      </c>
      <c r="AJ439" s="89">
        <f>$X$43*T427</f>
        <v>3.7216535537874349E-7</v>
      </c>
      <c r="AK439" s="59" t="s">
        <v>72</v>
      </c>
      <c r="AL439" s="63">
        <f>AL437^2-AL438^3</f>
        <v>-4.0788511579751126E-5</v>
      </c>
      <c r="AM439" s="61"/>
      <c r="AN439" s="66" t="s">
        <v>575</v>
      </c>
      <c r="AO439" s="61">
        <f>2*SQRT(AL438)*COS((AO436+4*PI())/3)-AL433/3</f>
        <v>0.1349732136264199</v>
      </c>
      <c r="AP439" s="69">
        <f>AO439^3+AO439^2*AL433+AL434*AO439+AL435</f>
        <v>3.903127820947816E-18</v>
      </c>
      <c r="AQ439" s="50"/>
      <c r="AR439" s="65"/>
      <c r="AS439" s="50"/>
      <c r="AT439" s="65"/>
      <c r="AU439" s="65"/>
      <c r="AV439" s="81"/>
      <c r="AW439" s="59">
        <v>10</v>
      </c>
      <c r="AX439" s="61">
        <f t="shared" si="71"/>
        <v>6.3655989068255427E-3</v>
      </c>
      <c r="AY439" s="61">
        <f>SUMPRODUCT(T418:T427,$BG$34:$BG$43)</f>
        <v>7.4733542486602508E-2</v>
      </c>
      <c r="AZ439" s="68">
        <f>IF($AA$16,EXP((AX439/AL431)*(AU435-1)-LN(AU435-AL431)-AL430*(2*AY439/AL430-AX439/AL431)*LN((AU435+2.41421536*AL431)/(AU435-0.41421536*AL431))/(AL431*2.82842713)      ),1)</f>
        <v>9.4990152233681986</v>
      </c>
    </row>
    <row r="440" spans="16:52" x14ac:dyDescent="0.25">
      <c r="P440" s="79"/>
      <c r="Q440" s="71"/>
      <c r="R440" s="71"/>
      <c r="S440" s="94">
        <f>SUM(S430:S439)</f>
        <v>0.9997383359757438</v>
      </c>
      <c r="T440" s="72">
        <f>SUM(T430:T439)</f>
        <v>1</v>
      </c>
      <c r="U440" s="73"/>
      <c r="V440" s="73"/>
      <c r="W440" s="73"/>
      <c r="X440" s="73"/>
      <c r="Y440" s="73"/>
      <c r="Z440" s="70"/>
      <c r="AA440" s="73"/>
      <c r="AB440" s="73"/>
      <c r="AC440" s="73"/>
      <c r="AD440" s="73"/>
      <c r="AE440" s="73"/>
      <c r="AF440" s="73"/>
      <c r="AG440" s="73"/>
      <c r="AH440" s="73"/>
      <c r="AI440" s="88">
        <f>SUM(Z430:AI439)</f>
        <v>2.2066893957681057</v>
      </c>
      <c r="AJ440" s="91">
        <f>SUM(AJ430:AJ439)</f>
        <v>8.0587242819724417E-5</v>
      </c>
      <c r="AK440" s="70"/>
      <c r="AL440" s="73"/>
      <c r="AM440" s="74"/>
      <c r="AN440" s="75"/>
      <c r="AO440" s="74"/>
      <c r="AP440" s="74"/>
      <c r="AQ440" s="76"/>
      <c r="AR440" s="73"/>
      <c r="AS440" s="76"/>
      <c r="AT440" s="73"/>
      <c r="AU440" s="73"/>
      <c r="AV440" s="80"/>
      <c r="AW440" s="70"/>
      <c r="AX440" s="73"/>
      <c r="AY440" s="73"/>
      <c r="AZ440" s="80"/>
    </row>
    <row r="441" spans="16:52" x14ac:dyDescent="0.25">
      <c r="P441" s="92">
        <f>P429+1</f>
        <v>34</v>
      </c>
      <c r="Q441" s="55"/>
      <c r="R441" s="55"/>
      <c r="S441" s="55"/>
      <c r="T441" s="55" t="s">
        <v>545</v>
      </c>
      <c r="U441" s="56"/>
      <c r="V441" s="56"/>
      <c r="W441" s="57"/>
      <c r="X441" s="57"/>
      <c r="Y441" s="57"/>
      <c r="Z441" s="54">
        <v>1</v>
      </c>
      <c r="AA441" s="55">
        <v>2</v>
      </c>
      <c r="AB441" s="55">
        <v>3</v>
      </c>
      <c r="AC441" s="55">
        <v>4</v>
      </c>
      <c r="AD441" s="55">
        <v>5</v>
      </c>
      <c r="AE441" s="55">
        <v>6</v>
      </c>
      <c r="AF441" s="55">
        <v>7</v>
      </c>
      <c r="AG441" s="55">
        <v>8</v>
      </c>
      <c r="AH441" s="55">
        <v>9</v>
      </c>
      <c r="AI441" s="58">
        <v>10</v>
      </c>
      <c r="AJ441" s="90"/>
      <c r="AK441" s="54"/>
      <c r="AL441" s="55"/>
      <c r="AM441" s="55"/>
      <c r="AN441" s="55"/>
      <c r="AO441" s="55"/>
      <c r="AP441" s="55"/>
      <c r="AQ441" s="55"/>
      <c r="AR441" s="55"/>
      <c r="AS441" s="55"/>
      <c r="AT441" s="55"/>
      <c r="AU441" s="55"/>
      <c r="AV441" s="58"/>
      <c r="AW441" s="54"/>
      <c r="AX441" s="55" t="s">
        <v>565</v>
      </c>
      <c r="AY441" s="55" t="s">
        <v>577</v>
      </c>
      <c r="AZ441" s="58" t="s">
        <v>578</v>
      </c>
    </row>
    <row r="442" spans="16:52" x14ac:dyDescent="0.25">
      <c r="P442" s="78">
        <v>1</v>
      </c>
      <c r="Q442" s="60"/>
      <c r="R442" s="60"/>
      <c r="S442" s="60">
        <f>$Z$7*$BJ$34/AZ442</f>
        <v>2.6288912284298418E-3</v>
      </c>
      <c r="T442" s="61">
        <f>S442/S452</f>
        <v>2.6295792947301998E-3</v>
      </c>
      <c r="U442" s="62"/>
      <c r="V442" s="62"/>
      <c r="W442" s="60"/>
      <c r="X442" s="63"/>
      <c r="Y442" s="61"/>
      <c r="Z442" s="86">
        <f>SQRT($W$34*VLOOKUP(Z441,$P$34:$W$43,8))*(1-$Q$20)*T430*VLOOKUP(Z441,P430:T439,5)</f>
        <v>1.4201437813716758E-6</v>
      </c>
      <c r="AA442" s="60">
        <f>SQRT($W$34*VLOOKUP(AA441,$P$34:$W$43,8))*(1-$R$20)*T430*VLOOKUP(AA441,P430:T439,5)</f>
        <v>1.376672802299546E-5</v>
      </c>
      <c r="AB442" s="60">
        <f>SQRT($W$34*VLOOKUP(AB441,$P$34:$W$43,8))*(1-$S$20)*T430*VLOOKUP(AB441,P430:T439,5)</f>
        <v>6.3104291009575037E-5</v>
      </c>
      <c r="AC442" s="60">
        <f>SQRT($W$34*VLOOKUP(AC441,$P$34:$W$43,8))*(1-$T$20)*T430*VLOOKUP(AC441,P430:T439,5)</f>
        <v>1.8903568290603749E-4</v>
      </c>
      <c r="AD442" s="60">
        <f>SQRT($W$34*VLOOKUP(AD441,$P$34:$W$43,8))*(1-$U$20)*T430*VLOOKUP(AD441,P430:T439,5)</f>
        <v>2.2233005007915338E-4</v>
      </c>
      <c r="AE442" s="60">
        <f>SQRT($W$34*VLOOKUP(AE441,$P$34:$W$43,8))*(1-$V$20)*T430*VLOOKUP(AE441,P430:T439,5)</f>
        <v>1.2248483303353632E-3</v>
      </c>
      <c r="AF442" s="60">
        <f>SQRT($W$34*VLOOKUP(AF441,$P$34:$W$43,8))*(1-$W$20)*T430*VLOOKUP(AF441,P430:T439,5)</f>
        <v>3.2167153512448505E-7</v>
      </c>
      <c r="AG442" s="60">
        <f>SQRT($W$34*VLOOKUP(AG441,$P$34:$W$43,8))*(1-$X$20)*T430*VLOOKUP(AG441,P430:T439,5)</f>
        <v>4.4633849225411571E-6</v>
      </c>
      <c r="AH442" s="60">
        <f>SQRT($W$34*VLOOKUP(AH441,$P$34:$W$43,8))*(1-$Y$20)*T430*VLOOKUP(AH441,P430:T439,5)</f>
        <v>1.5450656391876982E-5</v>
      </c>
      <c r="AI442" s="87">
        <f>SQRT($W$34*VLOOKUP(AI441,$P$34:$W$43,8))*(1-$Z$20)*T430*VLOOKUP(AI441,P430:T439,5)</f>
        <v>8.3839142879104471E-6</v>
      </c>
      <c r="AJ442" s="89">
        <f>$X$34*T430</f>
        <v>7.0477561646530653E-8</v>
      </c>
      <c r="AK442" s="59" t="s">
        <v>69</v>
      </c>
      <c r="AL442" s="60">
        <f>$Q$44*AI452*100000/($T$3*$AE$9)^2</f>
        <v>0.15887301977250523</v>
      </c>
      <c r="AM442" s="65" t="s">
        <v>583</v>
      </c>
      <c r="AN442" s="66" t="s">
        <v>573</v>
      </c>
      <c r="AO442" s="61" t="e">
        <f>(AL449+SQRT(AL451))^(1/3)+(AL449-SQRT(AL451))^(1/3)-AL445/3</f>
        <v>#NUM!</v>
      </c>
      <c r="AP442" s="63" t="e">
        <f>AO442^3+AL445*AO442^2+AL446*AO442+AL447</f>
        <v>#NUM!</v>
      </c>
      <c r="AQ442" s="65" t="s">
        <v>573</v>
      </c>
      <c r="AR442" s="61">
        <f>IF(AL451&gt;=0,AO442,AO449)</f>
        <v>0.83269961903731171</v>
      </c>
      <c r="AS442" s="61">
        <f>IF(AR442&lt;AR443,AR443,AR442)</f>
        <v>0.83269961903731171</v>
      </c>
      <c r="AT442" s="61">
        <f>AS442</f>
        <v>0.83269961903731171</v>
      </c>
      <c r="AU442" s="67">
        <f>IF(AT442&lt;AT443,AT443,AT442)</f>
        <v>0.83269961903731171</v>
      </c>
      <c r="AV442" s="81"/>
      <c r="AW442" s="59">
        <v>1</v>
      </c>
      <c r="AX442" s="61">
        <f>AX430</f>
        <v>4.7032494163116601E-3</v>
      </c>
      <c r="AY442" s="61">
        <f>SUMPRODUCT(T430:T439,$AX$34:$AX$43)</f>
        <v>4.7725574619461843E-2</v>
      </c>
      <c r="AZ442" s="68">
        <f>IF($AA$7,EXP((AX442/AL443)*(AU447-1)-LN(AU447-AL443)-AL442*(2*AY442/AL442-AX442/AL443)*LN((AU447+2.41421536*AL443)/(AU447-0.41421536*AL443))/(AL443*2.82842713)      ),1)</f>
        <v>38.240115288525821</v>
      </c>
    </row>
    <row r="443" spans="16:52" x14ac:dyDescent="0.25">
      <c r="P443" s="78">
        <v>2</v>
      </c>
      <c r="Q443" s="60"/>
      <c r="R443" s="60"/>
      <c r="S443" s="60">
        <f>$Z$8*$BJ$35/AZ443</f>
        <v>1.4670668853759217E-2</v>
      </c>
      <c r="T443" s="61">
        <f>S443/S452</f>
        <v>1.4674508644745173E-2</v>
      </c>
      <c r="U443" s="62"/>
      <c r="V443" s="62"/>
      <c r="W443" s="60"/>
      <c r="X443" s="63"/>
      <c r="Y443" s="61"/>
      <c r="Z443" s="86">
        <f>SQRT($W$35*VLOOKUP(Z441,$P$34:$W$43,8))*(1-$Q$21)*T431*VLOOKUP(Z441,P430:T439,5)</f>
        <v>1.3766728022995462E-5</v>
      </c>
      <c r="AA443" s="60">
        <f>SQRT($W$35*VLOOKUP(AA441,$P$34:$W$43,8))*(1-$R$21)*T431*VLOOKUP(AA441,P430:T439,5)</f>
        <v>1.3276198833612891E-4</v>
      </c>
      <c r="AB443" s="60">
        <f>SQRT($W$35*VLOOKUP(AB441,$P$34:$W$43,8))*(1-$S$21)*T431*VLOOKUP(AB441,P430:T439,5)</f>
        <v>6.1812271817002467E-4</v>
      </c>
      <c r="AC443" s="60">
        <f>SQRT($W$35*VLOOKUP(AC441,$P$34:$W$43,8))*(1-$T$21)*T431*VLOOKUP(AC441,P430:T439,5)</f>
        <v>1.6745488012044464E-3</v>
      </c>
      <c r="AD443" s="60">
        <f>SQRT($W$35*VLOOKUP(AD441,$P$34:$W$43,8))*(1-$U$21)*T431*VLOOKUP(AD441,P430:T439,5)</f>
        <v>2.220913658320191E-3</v>
      </c>
      <c r="AE443" s="60">
        <f>SQRT($W$35*VLOOKUP(AE441,$P$34:$W$43,8))*(1-$V$21)*T431*VLOOKUP(AE441,P430:T439,5)</f>
        <v>1.2027010477919715E-2</v>
      </c>
      <c r="AF443" s="60">
        <f>SQRT($W$35*VLOOKUP(AF441,$P$34:$W$43,8))*(1-$W$21)*T431*VLOOKUP(AF441,P430:T439,5)</f>
        <v>3.044680507476129E-6</v>
      </c>
      <c r="AG443" s="60">
        <f>SQRT($W$35*VLOOKUP(AG441,$P$34:$W$43,8))*(1-$X$21)*T431*VLOOKUP(AG441,P430:T439,5)</f>
        <v>4.124022518255061E-5</v>
      </c>
      <c r="AH443" s="60">
        <f>SQRT($W$35*VLOOKUP(AH441,$P$34:$W$43,8))*(1-$Y$21)*T431*VLOOKUP(AH441,P430:T439,5)</f>
        <v>1.4950282799248402E-4</v>
      </c>
      <c r="AI443" s="87">
        <f>SQRT($W$35*VLOOKUP(AI441,$P$34:$W$43,8))*(1-$Z$21)*T431*VLOOKUP(AI441,P430:T439,5)</f>
        <v>8.2105867050581005E-5</v>
      </c>
      <c r="AJ443" s="89">
        <f>$X$35*T431</f>
        <v>5.9358527392401105E-7</v>
      </c>
      <c r="AK443" s="59" t="s">
        <v>65</v>
      </c>
      <c r="AL443" s="60">
        <f>AJ452*$Q$44*100000/($T$3*$AE$9)</f>
        <v>1.414163777018715E-2</v>
      </c>
      <c r="AM443" s="61"/>
      <c r="AN443" s="66" t="s">
        <v>574</v>
      </c>
      <c r="AO443" s="66" t="e">
        <f>1/0</f>
        <v>#DIV/0!</v>
      </c>
      <c r="AP443" s="61"/>
      <c r="AQ443" s="65" t="s">
        <v>574</v>
      </c>
      <c r="AR443" s="66">
        <f>IF(AL451&gt;=0,0,AO450)</f>
        <v>1.8185529566081327E-2</v>
      </c>
      <c r="AS443" s="61">
        <f>IF(AR442&lt;AR443,AR442,AR443)</f>
        <v>1.8185529566081327E-2</v>
      </c>
      <c r="AT443" s="61">
        <f>IF(AS443&lt;AS444,AS444,AS443)</f>
        <v>0.13497321362641981</v>
      </c>
      <c r="AU443" s="67">
        <f>IF(AT442&lt;AT443,AT442,AT443)</f>
        <v>0.13497321362641981</v>
      </c>
      <c r="AV443" s="81"/>
      <c r="AW443" s="59">
        <v>2</v>
      </c>
      <c r="AX443" s="61">
        <f t="shared" ref="AX443:AX451" si="72">AX431</f>
        <v>7.0982772982749135E-3</v>
      </c>
      <c r="AY443" s="61">
        <f>SUMPRODUCT(T430:T439,$AY$34:$AY$43)</f>
        <v>8.3223982900197571E-2</v>
      </c>
      <c r="AZ443" s="68">
        <f>IF($AA$8,EXP((AX443/AL443)*(AU447-1)-LN(AU447-AL443)-AL442*(2*AY443/AL442-AX443/AL443)*LN((AU447+2.41421536*AL443)/(AU447-0.41421536*AL443))/(AL443*2.82842713)      ),1)</f>
        <v>6.5803436176417813</v>
      </c>
    </row>
    <row r="444" spans="16:52" x14ac:dyDescent="0.25">
      <c r="P444" s="78">
        <v>3</v>
      </c>
      <c r="Q444" s="60"/>
      <c r="R444" s="60"/>
      <c r="S444" s="60">
        <f>$Z$9*$BJ$36/AZ444</f>
        <v>4.9911005277786386E-2</v>
      </c>
      <c r="T444" s="61">
        <f>S444/S452</f>
        <v>4.9924068610486212E-2</v>
      </c>
      <c r="U444" s="62"/>
      <c r="V444" s="62"/>
      <c r="W444" s="60"/>
      <c r="X444" s="63"/>
      <c r="Y444" s="61"/>
      <c r="Z444" s="86">
        <f>SQRT($W$36*VLOOKUP(Z441,$P$34:$W$43,8))*(1-$Q$22)*T432*VLOOKUP(Z441,P430:T439,5)</f>
        <v>6.3104291009575037E-5</v>
      </c>
      <c r="AA444" s="60">
        <f>SQRT($W$36*VLOOKUP(AA441,$P$34:$W$43,8))*(1-$R$22)*T432*VLOOKUP(AA441,P430:T439,5)</f>
        <v>6.1812271817002456E-4</v>
      </c>
      <c r="AB444" s="60">
        <f>SQRT($W$36*VLOOKUP(AB441,$P$34:$W$43,8))*(1-$S$22)*T432*VLOOKUP(AB441,P430:T439,5)</f>
        <v>2.884241604219919E-3</v>
      </c>
      <c r="AC444" s="60">
        <f>SQRT($W$36*VLOOKUP(AC441,$P$34:$W$43,8))*(1-$T$22)*T432*VLOOKUP(AC441,P430:T439,5)</f>
        <v>8.6054340567006775E-3</v>
      </c>
      <c r="AD444" s="60">
        <f>SQRT($W$36*VLOOKUP(AD441,$P$34:$W$43,8))*(1-$U$22)*T432*VLOOKUP(AD441,P430:T439,5)</f>
        <v>1.0362985843596564E-2</v>
      </c>
      <c r="AE444" s="60">
        <f>SQRT($W$36*VLOOKUP(AE441,$P$34:$W$43,8))*(1-$V$22)*T432*VLOOKUP(AE441,P430:T439,5)</f>
        <v>5.4990052526014133E-2</v>
      </c>
      <c r="AF444" s="60">
        <f>SQRT($W$36*VLOOKUP(AF441,$P$34:$W$43,8))*(1-$W$22)*T432*VLOOKUP(AF441,P430:T439,5)</f>
        <v>1.3687038599670003E-5</v>
      </c>
      <c r="AG444" s="60">
        <f>SQRT($W$36*VLOOKUP(AG441,$P$34:$W$43,8))*(1-$X$22)*T432*VLOOKUP(AG441,P430:T439,5)</f>
        <v>1.9401479670911849E-4</v>
      </c>
      <c r="AH444" s="60">
        <f>SQRT($W$36*VLOOKUP(AH441,$P$34:$W$43,8))*(1-$Y$22)*T432*VLOOKUP(AH441,P430:T439,5)</f>
        <v>6.9341173774327175E-4</v>
      </c>
      <c r="AI444" s="87">
        <f>SQRT($W$36*VLOOKUP(AI441,$P$34:$W$43,8))*(1-$Z$22)*T432*VLOOKUP(AI441,P430:T439,5)</f>
        <v>3.8613188046208188E-4</v>
      </c>
      <c r="AJ444" s="89">
        <f>$X$36*T432</f>
        <v>2.8129396222580818E-6</v>
      </c>
      <c r="AK444" s="82"/>
      <c r="AL444" s="65"/>
      <c r="AM444" s="61"/>
      <c r="AN444" s="66" t="s">
        <v>575</v>
      </c>
      <c r="AO444" s="66" t="e">
        <f>1/0</f>
        <v>#DIV/0!</v>
      </c>
      <c r="AP444" s="61"/>
      <c r="AQ444" s="65" t="s">
        <v>575</v>
      </c>
      <c r="AR444" s="66">
        <f>IF(AL451&gt;=0,0,AO451)</f>
        <v>0.13497321362641981</v>
      </c>
      <c r="AS444" s="61">
        <f>AR444</f>
        <v>0.13497321362641981</v>
      </c>
      <c r="AT444" s="61">
        <f>IF(AS443&lt;AS444,AS443,AS444)</f>
        <v>1.8185529566081327E-2</v>
      </c>
      <c r="AU444" s="67">
        <f>AT444</f>
        <v>1.8185529566081327E-2</v>
      </c>
      <c r="AV444" s="81"/>
      <c r="AW444" s="59">
        <v>3</v>
      </c>
      <c r="AX444" s="61">
        <f t="shared" si="72"/>
        <v>9.8874397632026413E-3</v>
      </c>
      <c r="AY444" s="61">
        <f>SUMPRODUCT(T430:T439,$AZ$34:$AZ$43)</f>
        <v>0.11365455264392661</v>
      </c>
      <c r="AZ444" s="68">
        <f>IF($AA$9,EXP((AX444/AL443)*(AU447-1)-LN(AU447-AL443)-AL442*(2*AY444/AL442-AX444/AL443)*LN((AU447+2.41421536*AL443)/(AU447-0.41421536*AL443))/(AL443*2.82842713)      ),1)</f>
        <v>1.8650458955062119</v>
      </c>
    </row>
    <row r="445" spans="16:52" x14ac:dyDescent="0.25">
      <c r="P445" s="78">
        <v>4</v>
      </c>
      <c r="Q445" s="60"/>
      <c r="R445" s="60"/>
      <c r="S445" s="60">
        <f>$Z$10*$BJ$37/AZ445</f>
        <v>0.11781627601473228</v>
      </c>
      <c r="T445" s="61">
        <f>S445/S452</f>
        <v>0.11784711236440043</v>
      </c>
      <c r="U445" s="62"/>
      <c r="V445" s="62"/>
      <c r="W445" s="60"/>
      <c r="X445" s="63"/>
      <c r="Y445" s="61"/>
      <c r="Z445" s="86">
        <f>SQRT($W$37*VLOOKUP(Z441,$P$34:$W$43,8))*(1-$Q$23)*T433*VLOOKUP(Z441,P430:T439,5)</f>
        <v>1.8903568290603751E-4</v>
      </c>
      <c r="AA445" s="60">
        <f>SQRT($W$37*VLOOKUP(AA441,$P$34:$W$43,8))*(1-$R$23)*T433*VLOOKUP(AA441,P430:T439,5)</f>
        <v>1.6745488012044464E-3</v>
      </c>
      <c r="AB445" s="60">
        <f>SQRT($W$37*VLOOKUP(AB441,$P$34:$W$43,8))*(1-$S$23)*T433*VLOOKUP(AB441,P430:T439,5)</f>
        <v>8.6054340567006775E-3</v>
      </c>
      <c r="AC445" s="60">
        <f>SQRT($W$37*VLOOKUP(AC441,$P$34:$W$43,8))*(1-$T$23)*T433*VLOOKUP(AC441,P430:T439,5)</f>
        <v>2.584550416337681E-2</v>
      </c>
      <c r="AD445" s="60">
        <f>SQRT($W$37*VLOOKUP(AD441,$P$34:$W$43,8))*(1-$U$23)*T433*VLOOKUP(AD441,P430:T439,5)</f>
        <v>3.0793632289963853E-2</v>
      </c>
      <c r="AE445" s="60">
        <f>SQRT($W$37*VLOOKUP(AE441,$P$34:$W$43,8))*(1-$V$23)*T433*VLOOKUP(AE441,P430:T439,5)</f>
        <v>0.15661201719896969</v>
      </c>
      <c r="AF445" s="60">
        <f>SQRT($W$37*VLOOKUP(AF441,$P$34:$W$43,8))*(1-$W$23)*T433*VLOOKUP(AF441,P430:T439,5)</f>
        <v>4.1204803656242771E-5</v>
      </c>
      <c r="AG445" s="60">
        <f>SQRT($W$37*VLOOKUP(AG441,$P$34:$W$43,8))*(1-$X$23)*T433*VLOOKUP(AG441,P430:T439,5)</f>
        <v>5.7467963711685898E-4</v>
      </c>
      <c r="AH445" s="60">
        <f>SQRT($W$37*VLOOKUP(AH441,$P$34:$W$43,8))*(1-$Y$23)*T433*VLOOKUP(AH441,P430:T439,5)</f>
        <v>2.2755050653425471E-3</v>
      </c>
      <c r="AI445" s="87">
        <f>SQRT($W$37*VLOOKUP(AI441,$P$34:$W$43,8))*(1-$Z$23)*T433*VLOOKUP(AI441,P430:T439,5)</f>
        <v>1.0493068887656898E-3</v>
      </c>
      <c r="AJ445" s="89">
        <f>$X$37*T433</f>
        <v>8.5305785967868673E-6</v>
      </c>
      <c r="AK445" s="59" t="s">
        <v>570</v>
      </c>
      <c r="AL445" s="60">
        <f>AL443-1</f>
        <v>-0.98585836222981282</v>
      </c>
      <c r="AM445" s="61"/>
      <c r="AN445" s="66"/>
      <c r="AO445" s="61"/>
      <c r="AP445" s="61"/>
      <c r="AQ445" s="50"/>
      <c r="AR445" s="65"/>
      <c r="AS445" s="65"/>
      <c r="AT445" s="65"/>
      <c r="AU445" s="65"/>
      <c r="AV445" s="81"/>
      <c r="AW445" s="59">
        <v>4</v>
      </c>
      <c r="AX445" s="61">
        <f t="shared" si="72"/>
        <v>1.2702609722620996E-2</v>
      </c>
      <c r="AY445" s="61">
        <f>SUMPRODUCT(T430:T439,$BA$34:$BA$43)</f>
        <v>0.13908438853517568</v>
      </c>
      <c r="AZ445" s="68">
        <f>IF($AA$10,EXP((AX445/AL443)*(AU447-1)-LN(AU447-AL443)-AL442*(2*AY445/AL442-AX445/AL443)*LN((AU447+2.41421536*AL443)/(AU447-0.41421536*AL443))/(AL443*2.82842713)      ),1)</f>
        <v>0.76545492768237733</v>
      </c>
    </row>
    <row r="446" spans="16:52" x14ac:dyDescent="0.25">
      <c r="P446" s="78">
        <v>5</v>
      </c>
      <c r="Q446" s="60"/>
      <c r="R446" s="60"/>
      <c r="S446" s="60">
        <f>$Z$11*$BJ$38/AZ446</f>
        <v>0.14521847416959699</v>
      </c>
      <c r="T446" s="61">
        <f>S446/S452</f>
        <v>0.14525648256537424</v>
      </c>
      <c r="U446" s="62"/>
      <c r="V446" s="62"/>
      <c r="W446" s="60"/>
      <c r="X446" s="63"/>
      <c r="Y446" s="61"/>
      <c r="Z446" s="86">
        <f>SQRT($W$38*VLOOKUP(Z441,$P$34:$W$43,8))*(1-$Q$24)*T434*VLOOKUP(Z441,P430:T439,5)</f>
        <v>2.2233005007915338E-4</v>
      </c>
      <c r="AA446" s="60">
        <f>SQRT($W$38*VLOOKUP(AA441,$P$34:$W$43,8))*(1-$R$24)*T434*VLOOKUP(AA441,P430:T439,5)</f>
        <v>2.220913658320191E-3</v>
      </c>
      <c r="AB446" s="60">
        <f>SQRT($W$38*VLOOKUP(AB441,$P$34:$W$43,8))*(1-$S$24)*T434*VLOOKUP(AB441,P430:T439,5)</f>
        <v>1.0362985843596564E-2</v>
      </c>
      <c r="AC446" s="60">
        <f>SQRT($W$38*VLOOKUP(AC441,$P$34:$W$43,8))*(1-$T$24)*T434*VLOOKUP(AC441,P430:T439,5)</f>
        <v>3.0793632289963849E-2</v>
      </c>
      <c r="AD446" s="60">
        <f>SQRT($W$38*VLOOKUP(AD441,$P$34:$W$43,8))*(1-$U$24)*T434*VLOOKUP(AD441,P430:T439,5)</f>
        <v>3.6659747099718906E-2</v>
      </c>
      <c r="AE446" s="60">
        <f>SQRT($W$38*VLOOKUP(AE441,$P$34:$W$43,8))*(1-$V$24)*T434*VLOOKUP(AE441,P430:T439,5)</f>
        <v>0.20142636940596151</v>
      </c>
      <c r="AF446" s="60">
        <f>SQRT($W$38*VLOOKUP(AF441,$P$34:$W$43,8))*(1-$W$24)*T434*VLOOKUP(AF441,P430:T439,5)</f>
        <v>4.7830995471349003E-5</v>
      </c>
      <c r="AG446" s="60">
        <f>SQRT($W$38*VLOOKUP(AG441,$P$34:$W$43,8))*(1-$X$24)*T434*VLOOKUP(AG441,P430:T439,5)</f>
        <v>6.9493136349265945E-4</v>
      </c>
      <c r="AH446" s="60">
        <f>SQRT($W$38*VLOOKUP(AH441,$P$34:$W$43,8))*(1-$Y$24)*T434*VLOOKUP(AH441,P430:T439,5)</f>
        <v>2.581609864926177E-3</v>
      </c>
      <c r="AI446" s="87">
        <f>SQRT($W$38*VLOOKUP(AI441,$P$34:$W$43,8))*(1-$Z$24)*T434*VLOOKUP(AI441,P430:T439,5)</f>
        <v>1.3766215816029485E-3</v>
      </c>
      <c r="AJ446" s="89">
        <f>$X$38*T434</f>
        <v>1.051228611341989E-5</v>
      </c>
      <c r="AK446" s="59" t="s">
        <v>571</v>
      </c>
      <c r="AL446" s="60">
        <f>AL442-3*AL443*AL443-2*AL443</f>
        <v>0.1299897864756614</v>
      </c>
      <c r="AM446" s="61" t="s">
        <v>584</v>
      </c>
      <c r="AN446" s="66" t="s">
        <v>585</v>
      </c>
      <c r="AO446" s="61">
        <f>AL449^2/AL450^3</f>
        <v>0.84912603661079999</v>
      </c>
      <c r="AP446" s="61"/>
      <c r="AQ446" s="50"/>
      <c r="AR446" s="65"/>
      <c r="AS446" s="65"/>
      <c r="AT446" s="65"/>
      <c r="AU446" s="65"/>
      <c r="AV446" s="81"/>
      <c r="AW446" s="59">
        <v>5</v>
      </c>
      <c r="AX446" s="61">
        <f t="shared" si="72"/>
        <v>1.2699746755942376E-2</v>
      </c>
      <c r="AY446" s="61">
        <f>SUMPRODUCT(T430:T439,$BB$34:$BB$43)</f>
        <v>0.14194714990733898</v>
      </c>
      <c r="AZ446" s="68">
        <f>IF($AA$11,EXP((AX446/AL443)*(AU447-1)-LN(AU447-AL443)-AL442*(2*AY446/AL442-AX446/AL443)*LN((AU447+2.41421536*AL443)/(AU447-0.41421536*AL443))/(AL443*2.82842713)      ),1)</f>
        <v>0.6217716631101593</v>
      </c>
    </row>
    <row r="447" spans="16:52" x14ac:dyDescent="0.25">
      <c r="P447" s="78">
        <v>6</v>
      </c>
      <c r="Q447" s="60"/>
      <c r="R447" s="60"/>
      <c r="S447" s="60">
        <f>$Z$12*$BJ$39/AZ447</f>
        <v>0.63281164247361921</v>
      </c>
      <c r="T447" s="61">
        <f>S447/S452</f>
        <v>0.63297726985331126</v>
      </c>
      <c r="U447" s="62"/>
      <c r="V447" s="62"/>
      <c r="W447" s="60"/>
      <c r="X447" s="63"/>
      <c r="Y447" s="61"/>
      <c r="Z447" s="86">
        <f>SQRT($W$39*VLOOKUP(Z441,$P$34:$W$43,8))*(1-$Q$25)*T435*VLOOKUP(Z441,P430:T439,5)</f>
        <v>1.2248483303353632E-3</v>
      </c>
      <c r="AA447" s="60">
        <f>SQRT($W$39*VLOOKUP(AA441,$P$34:$W$43,8))*(1-$R$25)*T435*VLOOKUP(AA441,P430:T439,5)</f>
        <v>1.2027010477919717E-2</v>
      </c>
      <c r="AB447" s="60">
        <f>SQRT($W$39*VLOOKUP(AB441,$P$34:$W$43,8))*(1-$S$25)*T435*VLOOKUP(AB441,P430:T439,5)</f>
        <v>5.499005252601414E-2</v>
      </c>
      <c r="AC447" s="60">
        <f>SQRT($W$39*VLOOKUP(AC441,$P$34:$W$43,8))*(1-$T$25)*T435*VLOOKUP(AC441,P430:T439,5)</f>
        <v>0.15661201719896969</v>
      </c>
      <c r="AD447" s="60">
        <f>SQRT($W$39*VLOOKUP(AD441,$P$34:$W$43,8))*(1-$U$25)*T435*VLOOKUP(AD441,P430:T439,5)</f>
        <v>0.20142636940596148</v>
      </c>
      <c r="AE447" s="60">
        <f>SQRT($W$39*VLOOKUP(AE441,$P$34:$W$43,8))*(1-$V$25)*T435*VLOOKUP(AE441,P430:T439,5)</f>
        <v>1.1067338293879818</v>
      </c>
      <c r="AF447" s="60">
        <f>SQRT($W$39*VLOOKUP(AF441,$P$34:$W$43,8))*(1-$W$25)*T435*VLOOKUP(AF441,P430:T439,5)</f>
        <v>2.90151155694307E-4</v>
      </c>
      <c r="AG447" s="60">
        <f>SQRT($W$39*VLOOKUP(AG441,$P$34:$W$43,8))*(1-$X$25)*T435*VLOOKUP(AG441,P430:T439,5)</f>
        <v>3.8087430718226336E-3</v>
      </c>
      <c r="AH447" s="60">
        <f>SQRT($W$39*VLOOKUP(AH441,$P$34:$W$43,8))*(1-$Y$25)*T435*VLOOKUP(AH441,P430:T439,5)</f>
        <v>1.3952321849498768E-2</v>
      </c>
      <c r="AI447" s="87">
        <f>SQRT($W$39*VLOOKUP(AI441,$P$34:$W$43,8))*(1-$Z$25)*T435*VLOOKUP(AI441,P430:T439,5)</f>
        <v>7.5638243350102299E-3</v>
      </c>
      <c r="AJ447" s="89">
        <f>$X$39*T435</f>
        <v>5.6986177275954813E-5</v>
      </c>
      <c r="AK447" s="59" t="s">
        <v>572</v>
      </c>
      <c r="AL447" s="60">
        <f>-1*AL442*AL443+AL443^2+AL443^3</f>
        <v>-2.0439106498322305E-3</v>
      </c>
      <c r="AM447" s="61"/>
      <c r="AN447" s="66" t="s">
        <v>586</v>
      </c>
      <c r="AO447" s="61">
        <f>SQRT(1-AO446)/SQRT(AO446)*AL449/ABS(AL449)</f>
        <v>0.4215228002903661</v>
      </c>
      <c r="AP447" s="61"/>
      <c r="AQ447" s="50"/>
      <c r="AR447" s="65"/>
      <c r="AS447" s="65"/>
      <c r="AT447" s="65" t="s">
        <v>579</v>
      </c>
      <c r="AU447" s="61">
        <f>IF(AL451&gt;=0,AU442,AU444)</f>
        <v>1.8185529566081327E-2</v>
      </c>
      <c r="AV447" s="81"/>
      <c r="AW447" s="59">
        <v>6</v>
      </c>
      <c r="AX447" s="61">
        <f t="shared" si="72"/>
        <v>1.5798462423996604E-2</v>
      </c>
      <c r="AY447" s="61">
        <f>SUMPRODUCT(T430:T439,$BC$34:$BC$43)</f>
        <v>0.177281585385138</v>
      </c>
      <c r="AZ447" s="68">
        <f>IF($AA$12,EXP((AX447/AL443)*(AU447-1)-LN(AU447-AL443)-AL442*(2*AY447/AL442-AX447/AL443)*LN((AU447+2.41421536*AL443)/(AU447-0.41421536*AL443))/(AL443*2.82842713)      ),1)</f>
        <v>0.1372077643951472</v>
      </c>
    </row>
    <row r="448" spans="16:52" x14ac:dyDescent="0.25">
      <c r="P448" s="78">
        <v>7</v>
      </c>
      <c r="Q448" s="60"/>
      <c r="R448" s="60"/>
      <c r="S448" s="60">
        <f>$Z$13*$BJ$40/AZ448</f>
        <v>9.3736451448460899E-4</v>
      </c>
      <c r="T448" s="61">
        <f>S448/S452</f>
        <v>9.3760985325199245E-4</v>
      </c>
      <c r="U448" s="62"/>
      <c r="V448" s="62"/>
      <c r="W448" s="60"/>
      <c r="X448" s="63"/>
      <c r="Y448" s="61"/>
      <c r="Z448" s="86">
        <f>SQRT($W$40*VLOOKUP(Z441,$P$34:$W$43,8))*(1-$Q$26)*T436*VLOOKUP(Z441,P430:T439,5)</f>
        <v>3.21671535124485E-7</v>
      </c>
      <c r="AA448" s="60">
        <f>SQRT($W$40*VLOOKUP(AA441,$P$34:$W$43,8))*(1-$R$26)*T436*VLOOKUP(AA441,P430:T439,5)</f>
        <v>3.044680507476129E-6</v>
      </c>
      <c r="AB448" s="60">
        <f>SQRT($W$40*VLOOKUP(AB441,$P$34:$W$43,8))*(1-$S$26)*T436*VLOOKUP(AB441,P430:T439,5)</f>
        <v>1.3687038599670003E-5</v>
      </c>
      <c r="AC448" s="60">
        <f>SQRT($W$40*VLOOKUP(AC441,$P$34:$W$43,8))*(1-$T$26)*T436*VLOOKUP(AC441,P430:T439,5)</f>
        <v>4.1204803656242771E-5</v>
      </c>
      <c r="AD448" s="60">
        <f>SQRT($W$40*VLOOKUP(AD441,$P$34:$W$43,8))*(1-$U$26)*T436*VLOOKUP(AD441,P430:T439,5)</f>
        <v>4.7830995471348996E-5</v>
      </c>
      <c r="AE448" s="60">
        <f>SQRT($W$40*VLOOKUP(AE441,$P$34:$W$43,8))*(1-$V$26)*T436*VLOOKUP(AE441,P430:T439,5)</f>
        <v>2.90151155694307E-4</v>
      </c>
      <c r="AF448" s="60">
        <f>SQRT($W$40*VLOOKUP(AF441,$P$34:$W$43,8))*(1-$W$26)*T436*VLOOKUP(AF441,P430:T439,5)</f>
        <v>7.7613100866780833E-8</v>
      </c>
      <c r="AG448" s="60">
        <f>SQRT($W$40*VLOOKUP(AG441,$P$34:$W$43,8))*(1-$X$26)*T436*VLOOKUP(AG441,P430:T439,5)</f>
        <v>1.1685652801525341E-6</v>
      </c>
      <c r="AH448" s="60">
        <f>SQRT($W$40*VLOOKUP(AH441,$P$34:$W$43,8))*(1-$Y$26)*T436*VLOOKUP(AH441,P430:T439,5)</f>
        <v>3.2464665719657664E-6</v>
      </c>
      <c r="AI448" s="87">
        <f>SQRT($W$40*VLOOKUP(AI441,$P$34:$W$43,8))*(1-$Z$26)*T436*VLOOKUP(AI441,P430:T439,5)</f>
        <v>1.8315702319248063E-6</v>
      </c>
      <c r="AJ448" s="89">
        <f>$X$40*T436</f>
        <v>2.2549362366773407E-8</v>
      </c>
      <c r="AK448" s="82"/>
      <c r="AL448" s="65"/>
      <c r="AM448" s="61"/>
      <c r="AN448" s="66" t="s">
        <v>587</v>
      </c>
      <c r="AO448" s="61">
        <f>IF(ATAN(AO447)&lt;0,ATAN(AO447)+PI(),ATAN(AO447))</f>
        <v>0.39892174533605179</v>
      </c>
      <c r="AP448" s="61"/>
      <c r="AQ448" s="50"/>
      <c r="AR448" s="65"/>
      <c r="AS448" s="65"/>
      <c r="AT448" s="65"/>
      <c r="AU448" s="65"/>
      <c r="AV448" s="81"/>
      <c r="AW448" s="59">
        <v>7</v>
      </c>
      <c r="AX448" s="61">
        <f t="shared" si="72"/>
        <v>4.2203212895286406E-3</v>
      </c>
      <c r="AY448" s="61">
        <f>SUMPRODUCT(T430:T439,$BD$34:$BD$43)</f>
        <v>3.0911659390568249E-2</v>
      </c>
      <c r="AZ448" s="68">
        <f>IF($AA$13,EXP((AX448/AL443)*(AU447-1)-LN(AU447-AL443)-AL442*(2*AY448/AL442-AX448/AL443)*LN((AU447+2.41421536*AL443)/(AU447-0.41421536*AL443))/(AL443*2.82842713)      ),1)</f>
        <v>109.58651563265509</v>
      </c>
    </row>
    <row r="449" spans="16:52" x14ac:dyDescent="0.25">
      <c r="P449" s="78">
        <v>8</v>
      </c>
      <c r="Q449" s="60"/>
      <c r="R449" s="60"/>
      <c r="S449" s="60">
        <f>$Z$14*$BJ$41/AZ449</f>
        <v>6.4641155320233571E-3</v>
      </c>
      <c r="T449" s="61">
        <f>S449/S452</f>
        <v>6.4658074012080178E-3</v>
      </c>
      <c r="U449" s="62"/>
      <c r="V449" s="62"/>
      <c r="W449" s="60"/>
      <c r="X449" s="63"/>
      <c r="Y449" s="61"/>
      <c r="Z449" s="86">
        <f>SQRT($W$41*VLOOKUP(Z441,$P$34:$W$43,8))*(1-$Q$27)*T437*VLOOKUP(Z441,P430:T439,5)</f>
        <v>4.463384922541158E-6</v>
      </c>
      <c r="AA449" s="60">
        <f>SQRT($W$41*VLOOKUP(AA441,$P$34:$W$43,8))*(1-$R$27)*T437*VLOOKUP(AA441,P430:T439,5)</f>
        <v>4.124022518255061E-5</v>
      </c>
      <c r="AB449" s="60">
        <f>SQRT($W$41*VLOOKUP(AB441,$P$34:$W$43,8))*(1-$S$27)*T437*VLOOKUP(AB441,P430:T439,5)</f>
        <v>1.9401479670911849E-4</v>
      </c>
      <c r="AC449" s="60">
        <f>SQRT($W$41*VLOOKUP(AC441,$P$34:$W$43,8))*(1-$T$27)*T437*VLOOKUP(AC441,P430:T439,5)</f>
        <v>5.7467963711685887E-4</v>
      </c>
      <c r="AD449" s="60">
        <f>SQRT($W$41*VLOOKUP(AD441,$P$34:$W$43,8))*(1-$U$27)*T437*VLOOKUP(AD441,P430:T439,5)</f>
        <v>6.9493136349265945E-4</v>
      </c>
      <c r="AE449" s="60">
        <f>SQRT($W$41*VLOOKUP(AE441,$P$34:$W$43,8))*(1-$V$27)*T437*VLOOKUP(AE441,P430:T439,5)</f>
        <v>3.8087430718226336E-3</v>
      </c>
      <c r="AF449" s="60">
        <f>SQRT($W$41*VLOOKUP(AF441,$P$34:$W$43,8))*(1-$W$27)*T437*VLOOKUP(AF441,P430:T439,5)</f>
        <v>1.1685652801525341E-6</v>
      </c>
      <c r="AG449" s="60">
        <f>SQRT($W$41*VLOOKUP(AG441,$P$34:$W$43,8))*(1-$X$27)*T437*VLOOKUP(AG441,P430:T439,5)</f>
        <v>1.7010967556718822E-5</v>
      </c>
      <c r="AH449" s="60">
        <f>SQRT($W$41*VLOOKUP(AH441,$P$34:$W$43,8))*(1-$Y$27)*T437*VLOOKUP(AH441,P430:T439,5)</f>
        <v>5.269205540209064E-5</v>
      </c>
      <c r="AI449" s="87">
        <f>SQRT($W$41*VLOOKUP(AI441,$P$34:$W$43,8))*(1-$Z$27)*T437*VLOOKUP(AI441,P430:T439,5)</f>
        <v>2.8017167996407272E-5</v>
      </c>
      <c r="AJ449" s="89">
        <f>$X$41*T437</f>
        <v>1.7248373568599654E-7</v>
      </c>
      <c r="AK449" s="59" t="s">
        <v>582</v>
      </c>
      <c r="AL449" s="61">
        <f>AL445*AL446/6-AL447/2-AL445^3/27</f>
        <v>1.5151228854943567E-2</v>
      </c>
      <c r="AM449" s="61"/>
      <c r="AN449" s="66" t="s">
        <v>573</v>
      </c>
      <c r="AO449" s="61">
        <f>2*SQRT(AL450)*COS(AO448/3)-AL445/3</f>
        <v>0.83269961903731171</v>
      </c>
      <c r="AP449" s="69">
        <f>AO449^3+AL445*AO449^2+AL446*AO449+AL447</f>
        <v>5.0740661672321608E-17</v>
      </c>
      <c r="AQ449" s="50"/>
      <c r="AR449" s="65"/>
      <c r="AS449" s="65"/>
      <c r="AT449" s="65"/>
      <c r="AU449" s="65"/>
      <c r="AV449" s="81"/>
      <c r="AW449" s="59">
        <v>8</v>
      </c>
      <c r="AX449" s="61">
        <f t="shared" si="72"/>
        <v>4.6812172555771754E-3</v>
      </c>
      <c r="AY449" s="61">
        <f>SUMPRODUCT(T430:T439,$BE$34:$BE$43)</f>
        <v>6.0317301846691242E-2</v>
      </c>
      <c r="AZ449" s="68">
        <f>IF($AA$14,EXP((AX449/AL443)*(AU447-1)-LN(AU447-AL443)-AL442*(2*AY449/AL442-AX449/AL443)*LN((AU447+2.41421536*AL443)/(AU447-0.41421536*AL443))/(AL443*2.82842713)      ),1)</f>
        <v>15.275958378122823</v>
      </c>
    </row>
    <row r="450" spans="16:52" x14ac:dyDescent="0.25">
      <c r="P450" s="78">
        <v>9</v>
      </c>
      <c r="Q450" s="60"/>
      <c r="R450" s="60"/>
      <c r="S450" s="60">
        <f>$Z$15*$BJ$42/AZ450</f>
        <v>1.9022990633599041E-2</v>
      </c>
      <c r="T450" s="61">
        <f>S450/S452</f>
        <v>1.9027969568689795E-2</v>
      </c>
      <c r="U450" s="62"/>
      <c r="V450" s="62" t="s">
        <v>592</v>
      </c>
      <c r="W450" s="60"/>
      <c r="X450" s="63"/>
      <c r="Y450" s="61"/>
      <c r="Z450" s="86">
        <f>SQRT($W$42*VLOOKUP(Z441,$P$34:$W$43,8))*(1-$Q$28)*T438*VLOOKUP(Z441,P430:T439,5)</f>
        <v>1.5450656391876985E-5</v>
      </c>
      <c r="AA450" s="60">
        <f>SQRT($W$42*VLOOKUP(AA441,$P$34:$W$43,8))*(1-$R$28)*T438*VLOOKUP(AA441,P430:T439,5)</f>
        <v>1.4950282799248404E-4</v>
      </c>
      <c r="AB450" s="60">
        <f>SQRT($W$42*VLOOKUP(AB441,$P$34:$W$43,8))*(1-$S$28)*T438*VLOOKUP(AB441,P430:T439,5)</f>
        <v>6.9341173774327164E-4</v>
      </c>
      <c r="AC450" s="60">
        <f>SQRT($W$42*VLOOKUP(AC441,$P$34:$W$43,8))*(1-$T$28)*T438*VLOOKUP(AC441,P430:T439,5)</f>
        <v>2.2755050653425471E-3</v>
      </c>
      <c r="AD450" s="60">
        <f>SQRT($W$42*VLOOKUP(AD441,$P$34:$W$43,8))*(1-$U$28)*T438*VLOOKUP(AD441,P430:T439,5)</f>
        <v>2.581609864926177E-3</v>
      </c>
      <c r="AE450" s="60">
        <f>SQRT($W$42*VLOOKUP(AE441,$P$34:$W$43,8))*(1-$V$28)*T438*VLOOKUP(AE441,P430:T439,5)</f>
        <v>1.395232184949877E-2</v>
      </c>
      <c r="AF450" s="60">
        <f>SQRT($W$42*VLOOKUP(AF441,$P$34:$W$43,8))*(1-$W$28)*T438*VLOOKUP(AF441,P430:T439,5)</f>
        <v>3.2464665719657664E-6</v>
      </c>
      <c r="AG450" s="60">
        <f>SQRT($W$42*VLOOKUP(AG441,$P$34:$W$43,8))*(1-$X$28)*T438*VLOOKUP(AG441,P430:T439,5)</f>
        <v>5.269205540209064E-5</v>
      </c>
      <c r="AH450" s="60">
        <f>SQRT($W$42*VLOOKUP(AH441,$P$34:$W$43,8))*(1-$Y$28)*T438*VLOOKUP(AH441,P430:T439,5)</f>
        <v>2.0034135413526691E-4</v>
      </c>
      <c r="AI450" s="87">
        <f>SQRT($W$42*VLOOKUP(AI441,$P$34:$W$43,8))*(1-$Z$28)*T438*VLOOKUP(AI441,P430:T439,5)</f>
        <v>1.017665716158961E-4</v>
      </c>
      <c r="AJ450" s="89">
        <f>$X$42*T438</f>
        <v>5.1399992230266277E-7</v>
      </c>
      <c r="AK450" s="59" t="s">
        <v>558</v>
      </c>
      <c r="AL450" s="61">
        <f>AL445^2/9-AL446/3</f>
        <v>6.4660816772384958E-2</v>
      </c>
      <c r="AM450" s="61"/>
      <c r="AN450" s="66" t="s">
        <v>574</v>
      </c>
      <c r="AO450" s="61">
        <f>2*SQRT(AL450)*COS((AO448+2*PI())/3)-AL445/3</f>
        <v>1.8185529566081327E-2</v>
      </c>
      <c r="AP450" s="69">
        <f>AO450^3+AO450^2*AL445+AO450*AL446+AL447</f>
        <v>3.903127820947816E-18</v>
      </c>
      <c r="AQ450" s="50"/>
      <c r="AR450" s="65"/>
      <c r="AS450" s="50"/>
      <c r="AT450" s="65"/>
      <c r="AU450" s="65"/>
      <c r="AV450" s="81"/>
      <c r="AW450" s="59">
        <v>9</v>
      </c>
      <c r="AX450" s="61">
        <f t="shared" si="72"/>
        <v>4.7402802327537697E-3</v>
      </c>
      <c r="AY450" s="61">
        <f>SUMPRODUCT(T430:T439,$BF$34:$BF$43)</f>
        <v>7.5771767757632433E-2</v>
      </c>
      <c r="AZ450" s="68">
        <f>IF($AA$15,EXP((AX450/AL443)*(AU447-1)-LN(AU447-AL443)-AL442*(2*AY450/AL442-AX450/AL443)*LN((AU447+2.41421536*AL443)/(AU447-0.41421536*AL443))/(AL443*2.82842713)      ),1)</f>
        <v>5.0989814743453543</v>
      </c>
    </row>
    <row r="451" spans="16:52" x14ac:dyDescent="0.25">
      <c r="P451" s="78">
        <v>10</v>
      </c>
      <c r="Q451" s="60"/>
      <c r="R451" s="60"/>
      <c r="S451" s="60">
        <f>$Z$16*$BJ$43/AZ451</f>
        <v>1.0256907277713822E-2</v>
      </c>
      <c r="T451" s="61">
        <f>S451/S452</f>
        <v>1.0259591843802889E-2</v>
      </c>
      <c r="U451" s="62"/>
      <c r="V451" s="96">
        <f>ABS(S440-S452)</f>
        <v>7.7715611723760958E-16</v>
      </c>
      <c r="W451" s="60"/>
      <c r="X451" s="63"/>
      <c r="Y451" s="61"/>
      <c r="Z451" s="86">
        <f>SQRT($W$43*VLOOKUP(Z441,$P$34:$W$43,8))*(1-$Q$29)*T439*VLOOKUP(Z441,P430:T439,5)</f>
        <v>8.3839142879104471E-6</v>
      </c>
      <c r="AA451" s="60">
        <f>SQRT($W$43*VLOOKUP(AA441,$P$34:$W$43,8))*(1-$R$29)*T439*VLOOKUP(AA441,P430:T439,5)</f>
        <v>8.2105867050581005E-5</v>
      </c>
      <c r="AB451" s="60">
        <f>SQRT($W$43*VLOOKUP(AB441,$P$34:$W$43,8))*(1-$S$29)*T439*VLOOKUP(AB441,P430:T439,5)</f>
        <v>3.8613188046208188E-4</v>
      </c>
      <c r="AC451" s="60">
        <f>SQRT($W$43*VLOOKUP(AC441,$P$34:$W$43,8))*(1-$T$29)*T439*VLOOKUP(AC441,P430:T439,5)</f>
        <v>1.0493068887656898E-3</v>
      </c>
      <c r="AD451" s="60">
        <f>SQRT($W$43*VLOOKUP(AD441,$P$34:$W$43,8))*(1-$U$29)*T439*VLOOKUP(AD441,P430:T439,5)</f>
        <v>1.3766215816029485E-3</v>
      </c>
      <c r="AE451" s="60">
        <f>SQRT($W$43*VLOOKUP(AE441,$P$34:$W$43,8))*(1-$V$29)*T439*VLOOKUP(AE441,P430:T439,5)</f>
        <v>7.5638243350102299E-3</v>
      </c>
      <c r="AF451" s="60">
        <f>SQRT($W$43*VLOOKUP(AF441,$P$34:$W$43,8))*(1-$W$29)*T439*VLOOKUP(AF441,P430:T439,5)</f>
        <v>1.8315702319248063E-6</v>
      </c>
      <c r="AG451" s="60">
        <f>SQRT($W$43*VLOOKUP(AG441,$P$34:$W$43,8))*(1-$X$29)*T439*VLOOKUP(AG441,P430:T439,5)</f>
        <v>2.8017167996407275E-5</v>
      </c>
      <c r="AH451" s="60">
        <f>SQRT($W$43*VLOOKUP(AH441,$P$34:$W$43,8))*(1-$Y$29)*T439*VLOOKUP(AH441,P430:T439,5)</f>
        <v>1.017665716158961E-4</v>
      </c>
      <c r="AI451" s="87">
        <f>SQRT($W$43*VLOOKUP(AI441,$P$34:$W$43,8))*(1-$Z$29)*T439*VLOOKUP(AI441,P430:T439,5)</f>
        <v>5.169394578146271E-5</v>
      </c>
      <c r="AJ451" s="89">
        <f>$X$43*T439</f>
        <v>3.7216535537874688E-7</v>
      </c>
      <c r="AK451" s="59" t="s">
        <v>72</v>
      </c>
      <c r="AL451" s="63">
        <f>AL449^2-AL450^3</f>
        <v>-4.0788511579751153E-5</v>
      </c>
      <c r="AM451" s="61"/>
      <c r="AN451" s="66" t="s">
        <v>575</v>
      </c>
      <c r="AO451" s="61">
        <f>2*SQRT(AL450)*COS((AO448+4*PI())/3)-AL445/3</f>
        <v>0.13497321362641981</v>
      </c>
      <c r="AP451" s="69">
        <f>AO451^3+AO451^2*AL445+AL446*AO451+AL447</f>
        <v>0</v>
      </c>
      <c r="AQ451" s="50"/>
      <c r="AR451" s="65"/>
      <c r="AS451" s="50"/>
      <c r="AT451" s="65"/>
      <c r="AU451" s="65"/>
      <c r="AV451" s="81"/>
      <c r="AW451" s="59">
        <v>10</v>
      </c>
      <c r="AX451" s="61">
        <f t="shared" si="72"/>
        <v>6.3655989068255427E-3</v>
      </c>
      <c r="AY451" s="61">
        <f>SUMPRODUCT(T430:T439,$BG$34:$BG$43)</f>
        <v>7.4733542486602481E-2</v>
      </c>
      <c r="AZ451" s="68">
        <f>IF($AA$16,EXP((AX451/AL443)*(AU447-1)-LN(AU447-AL443)-AL442*(2*AY451/AL442-AX451/AL443)*LN((AU447+2.41421536*AL443)/(AU447-0.41421536*AL443))/(AL443*2.82842713)      ),1)</f>
        <v>9.4990152233683087</v>
      </c>
    </row>
    <row r="452" spans="16:52" x14ac:dyDescent="0.25">
      <c r="P452" s="79"/>
      <c r="Q452" s="71"/>
      <c r="R452" s="71"/>
      <c r="S452" s="94">
        <f>SUM(S442:S451)</f>
        <v>0.99973833597574457</v>
      </c>
      <c r="T452" s="72">
        <f>SUM(T442:T451)</f>
        <v>1.0000000000000002</v>
      </c>
      <c r="U452" s="73"/>
      <c r="V452" s="73"/>
      <c r="W452" s="73"/>
      <c r="X452" s="73"/>
      <c r="Y452" s="73"/>
      <c r="Z452" s="70"/>
      <c r="AA452" s="73"/>
      <c r="AB452" s="73"/>
      <c r="AC452" s="73"/>
      <c r="AD452" s="73"/>
      <c r="AE452" s="73"/>
      <c r="AF452" s="73"/>
      <c r="AG452" s="73"/>
      <c r="AH452" s="73"/>
      <c r="AI452" s="88">
        <f>SUM(Z442:AI451)</f>
        <v>2.2066893957681031</v>
      </c>
      <c r="AJ452" s="91">
        <f>SUM(AJ442:AJ451)</f>
        <v>8.0587242819724376E-5</v>
      </c>
      <c r="AK452" s="70"/>
      <c r="AL452" s="73"/>
      <c r="AM452" s="74"/>
      <c r="AN452" s="75"/>
      <c r="AO452" s="74"/>
      <c r="AP452" s="74"/>
      <c r="AQ452" s="76"/>
      <c r="AR452" s="73"/>
      <c r="AS452" s="76"/>
      <c r="AT452" s="73"/>
      <c r="AU452" s="73"/>
      <c r="AV452" s="80"/>
      <c r="AW452" s="70"/>
      <c r="AX452" s="73"/>
      <c r="AY452" s="73"/>
      <c r="AZ452" s="80"/>
    </row>
    <row r="453" spans="16:52" x14ac:dyDescent="0.25">
      <c r="P453" s="92">
        <f>P441+1</f>
        <v>35</v>
      </c>
      <c r="Q453" s="55"/>
      <c r="R453" s="55"/>
      <c r="S453" s="55"/>
      <c r="T453" s="55" t="s">
        <v>545</v>
      </c>
      <c r="U453" s="56"/>
      <c r="V453" s="56"/>
      <c r="W453" s="57"/>
      <c r="X453" s="57"/>
      <c r="Y453" s="57"/>
      <c r="Z453" s="54">
        <v>1</v>
      </c>
      <c r="AA453" s="55">
        <v>2</v>
      </c>
      <c r="AB453" s="55">
        <v>3</v>
      </c>
      <c r="AC453" s="55">
        <v>4</v>
      </c>
      <c r="AD453" s="55">
        <v>5</v>
      </c>
      <c r="AE453" s="55">
        <v>6</v>
      </c>
      <c r="AF453" s="55">
        <v>7</v>
      </c>
      <c r="AG453" s="55">
        <v>8</v>
      </c>
      <c r="AH453" s="55">
        <v>9</v>
      </c>
      <c r="AI453" s="58">
        <v>10</v>
      </c>
      <c r="AJ453" s="90"/>
      <c r="AK453" s="54"/>
      <c r="AL453" s="55"/>
      <c r="AM453" s="55"/>
      <c r="AN453" s="55"/>
      <c r="AO453" s="55"/>
      <c r="AP453" s="55"/>
      <c r="AQ453" s="55"/>
      <c r="AR453" s="55"/>
      <c r="AS453" s="55"/>
      <c r="AT453" s="55"/>
      <c r="AU453" s="55"/>
      <c r="AV453" s="58"/>
      <c r="AW453" s="54"/>
      <c r="AX453" s="55" t="s">
        <v>565</v>
      </c>
      <c r="AY453" s="55" t="s">
        <v>577</v>
      </c>
      <c r="AZ453" s="58" t="s">
        <v>578</v>
      </c>
    </row>
    <row r="454" spans="16:52" x14ac:dyDescent="0.25">
      <c r="P454" s="78">
        <v>1</v>
      </c>
      <c r="Q454" s="60"/>
      <c r="R454" s="60"/>
      <c r="S454" s="60">
        <f>$Z$7*$BJ$34/AZ454</f>
        <v>2.6288912284298605E-3</v>
      </c>
      <c r="T454" s="61">
        <f>S454/S464</f>
        <v>2.6295792947302202E-3</v>
      </c>
      <c r="U454" s="62"/>
      <c r="V454" s="62"/>
      <c r="W454" s="60"/>
      <c r="X454" s="63"/>
      <c r="Y454" s="61"/>
      <c r="Z454" s="86">
        <f>SQRT($W$34*VLOOKUP(Z453,$P$34:$W$43,8))*(1-$Q$20)*T442*VLOOKUP(Z453,P442:T451,5)</f>
        <v>1.4201437813716237E-6</v>
      </c>
      <c r="AA454" s="60">
        <f>SQRT($W$34*VLOOKUP(AA453,$P$34:$W$43,8))*(1-$R$20)*T442*VLOOKUP(AA453,P442:T451,5)</f>
        <v>1.3766728022995059E-5</v>
      </c>
      <c r="AB454" s="60">
        <f>SQRT($W$34*VLOOKUP(AB453,$P$34:$W$43,8))*(1-$S$20)*T442*VLOOKUP(AB453,P442:T451,5)</f>
        <v>6.310429100957356E-5</v>
      </c>
      <c r="AC454" s="60">
        <f>SQRT($W$34*VLOOKUP(AC453,$P$34:$W$43,8))*(1-$T$20)*T442*VLOOKUP(AC453,P442:T451,5)</f>
        <v>1.8903568290603421E-4</v>
      </c>
      <c r="AD454" s="60">
        <f>SQRT($W$34*VLOOKUP(AD453,$P$34:$W$43,8))*(1-$U$20)*T442*VLOOKUP(AD453,P442:T451,5)</f>
        <v>2.2233005007914875E-4</v>
      </c>
      <c r="AE454" s="60">
        <f>SQRT($W$34*VLOOKUP(AE453,$P$34:$W$43,8))*(1-$V$20)*T442*VLOOKUP(AE453,P442:T451,5)</f>
        <v>1.224848330335343E-3</v>
      </c>
      <c r="AF454" s="60">
        <f>SQRT($W$34*VLOOKUP(AF453,$P$34:$W$43,8))*(1-$W$20)*T442*VLOOKUP(AF453,P442:T451,5)</f>
        <v>3.2167153512447176E-7</v>
      </c>
      <c r="AG454" s="60">
        <f>SQRT($W$34*VLOOKUP(AG453,$P$34:$W$43,8))*(1-$X$20)*T442*VLOOKUP(AG453,P442:T451,5)</f>
        <v>4.4633849225410191E-6</v>
      </c>
      <c r="AH454" s="60">
        <f>SQRT($W$34*VLOOKUP(AH453,$P$34:$W$43,8))*(1-$Y$20)*T442*VLOOKUP(AH453,P442:T451,5)</f>
        <v>1.5450656391876575E-5</v>
      </c>
      <c r="AI454" s="87">
        <f>SQRT($W$34*VLOOKUP(AI453,$P$34:$W$43,8))*(1-$Z$20)*T442*VLOOKUP(AI453,P442:T451,5)</f>
        <v>8.3839142879101913E-6</v>
      </c>
      <c r="AJ454" s="89">
        <f>$X$34*T442</f>
        <v>7.0477561646529369E-8</v>
      </c>
      <c r="AK454" s="59" t="s">
        <v>69</v>
      </c>
      <c r="AL454" s="60">
        <f>$Q$44*AI464*100000/($T$3*$AE$9)^2</f>
        <v>0.15887301977250548</v>
      </c>
      <c r="AM454" s="65" t="s">
        <v>583</v>
      </c>
      <c r="AN454" s="66" t="s">
        <v>573</v>
      </c>
      <c r="AO454" s="61" t="e">
        <f>(AL461+SQRT(AL463))^(1/3)+(AL461-SQRT(AL463))^(1/3)-AL457/3</f>
        <v>#NUM!</v>
      </c>
      <c r="AP454" s="63" t="e">
        <f>AO454^3+AL457*AO454^2+AL458*AO454+AL459</f>
        <v>#NUM!</v>
      </c>
      <c r="AQ454" s="65" t="s">
        <v>573</v>
      </c>
      <c r="AR454" s="61">
        <f>IF(AL463&gt;=0,AO454,AO461)</f>
        <v>0.83269961903731149</v>
      </c>
      <c r="AS454" s="61">
        <f>IF(AR454&lt;AR455,AR455,AR454)</f>
        <v>0.83269961903731149</v>
      </c>
      <c r="AT454" s="61">
        <f>AS454</f>
        <v>0.83269961903731149</v>
      </c>
      <c r="AU454" s="67">
        <f>IF(AT454&lt;AT455,AT455,AT454)</f>
        <v>0.83269961903731149</v>
      </c>
      <c r="AV454" s="81"/>
      <c r="AW454" s="59">
        <v>1</v>
      </c>
      <c r="AX454" s="61">
        <f>AX442</f>
        <v>4.7032494163116601E-3</v>
      </c>
      <c r="AY454" s="61">
        <f>SUMPRODUCT(T442:T451,$AX$34:$AX$43)</f>
        <v>4.7725574619461877E-2</v>
      </c>
      <c r="AZ454" s="68">
        <f>IF($AA$7,EXP((AX454/AL455)*(AU459-1)-LN(AU459-AL455)-AL454*(2*AY454/AL454-AX454/AL455)*LN((AU459+2.41421536*AL455)/(AU459-0.41421536*AL455))/(AL455*2.82842713)      ),1)</f>
        <v>38.240115288525551</v>
      </c>
    </row>
    <row r="455" spans="16:52" x14ac:dyDescent="0.25">
      <c r="P455" s="78">
        <v>2</v>
      </c>
      <c r="Q455" s="60"/>
      <c r="R455" s="60"/>
      <c r="S455" s="60">
        <f>$Z$8*$BJ$35/AZ455</f>
        <v>1.4670668853759262E-2</v>
      </c>
      <c r="T455" s="61">
        <f>S455/S464</f>
        <v>1.4674508644745229E-2</v>
      </c>
      <c r="U455" s="62"/>
      <c r="V455" s="62"/>
      <c r="W455" s="60"/>
      <c r="X455" s="63"/>
      <c r="Y455" s="61"/>
      <c r="Z455" s="86">
        <f>SQRT($W$35*VLOOKUP(Z453,$P$34:$W$43,8))*(1-$Q$21)*T443*VLOOKUP(Z453,P442:T451,5)</f>
        <v>1.3766728022995059E-5</v>
      </c>
      <c r="AA455" s="60">
        <f>SQRT($W$35*VLOOKUP(AA453,$P$34:$W$43,8))*(1-$R$21)*T443*VLOOKUP(AA453,P442:T451,5)</f>
        <v>1.3276198833612601E-4</v>
      </c>
      <c r="AB455" s="60">
        <f>SQRT($W$35*VLOOKUP(AB453,$P$34:$W$43,8))*(1-$S$21)*T443*VLOOKUP(AB453,P442:T451,5)</f>
        <v>6.181227181700147E-4</v>
      </c>
      <c r="AC455" s="60">
        <f>SQRT($W$35*VLOOKUP(AC453,$P$34:$W$43,8))*(1-$T$21)*T443*VLOOKUP(AC453,P442:T451,5)</f>
        <v>1.6745488012044297E-3</v>
      </c>
      <c r="AD455" s="60">
        <f>SQRT($W$35*VLOOKUP(AD453,$P$34:$W$43,8))*(1-$U$21)*T443*VLOOKUP(AD453,P442:T451,5)</f>
        <v>2.2209136583201615E-3</v>
      </c>
      <c r="AE455" s="60">
        <f>SQRT($W$35*VLOOKUP(AE453,$P$34:$W$43,8))*(1-$V$21)*T443*VLOOKUP(AE453,P442:T451,5)</f>
        <v>1.202701047791961E-2</v>
      </c>
      <c r="AF455" s="60">
        <f>SQRT($W$35*VLOOKUP(AF453,$P$34:$W$43,8))*(1-$W$21)*T443*VLOOKUP(AF453,P442:T451,5)</f>
        <v>3.0446805074760257E-6</v>
      </c>
      <c r="AG455" s="60">
        <f>SQRT($W$35*VLOOKUP(AG453,$P$34:$W$43,8))*(1-$X$21)*T443*VLOOKUP(AG453,P442:T451,5)</f>
        <v>4.1240225182549634E-5</v>
      </c>
      <c r="AH455" s="60">
        <f>SQRT($W$35*VLOOKUP(AH453,$P$34:$W$43,8))*(1-$Y$21)*T443*VLOOKUP(AH453,P442:T451,5)</f>
        <v>1.4950282799248123E-4</v>
      </c>
      <c r="AI455" s="87">
        <f>SQRT($W$35*VLOOKUP(AI453,$P$34:$W$43,8))*(1-$Z$21)*T443*VLOOKUP(AI453,P442:T451,5)</f>
        <v>8.2105867050579094E-5</v>
      </c>
      <c r="AJ455" s="89">
        <f>$X$35*T443</f>
        <v>5.9358527392400459E-7</v>
      </c>
      <c r="AK455" s="59" t="s">
        <v>65</v>
      </c>
      <c r="AL455" s="60">
        <f>AJ464*$Q$44*100000/($T$3*$AE$9)</f>
        <v>1.4141637770187159E-2</v>
      </c>
      <c r="AM455" s="61"/>
      <c r="AN455" s="66" t="s">
        <v>574</v>
      </c>
      <c r="AO455" s="66" t="e">
        <f>1/0</f>
        <v>#DIV/0!</v>
      </c>
      <c r="AP455" s="61"/>
      <c r="AQ455" s="65" t="s">
        <v>574</v>
      </c>
      <c r="AR455" s="66">
        <f>IF(AL463&gt;=0,0,AO462)</f>
        <v>1.8185529566081382E-2</v>
      </c>
      <c r="AS455" s="61">
        <f>IF(AR454&lt;AR455,AR454,AR455)</f>
        <v>1.8185529566081382E-2</v>
      </c>
      <c r="AT455" s="61">
        <f>IF(AS455&lt;AS456,AS456,AS455)</f>
        <v>0.13497321362641995</v>
      </c>
      <c r="AU455" s="67">
        <f>IF(AT454&lt;AT455,AT454,AT455)</f>
        <v>0.13497321362641995</v>
      </c>
      <c r="AV455" s="81"/>
      <c r="AW455" s="59">
        <v>2</v>
      </c>
      <c r="AX455" s="61">
        <f t="shared" ref="AX455:AX463" si="73">AX443</f>
        <v>7.0982772982749135E-3</v>
      </c>
      <c r="AY455" s="61">
        <f>SUMPRODUCT(T442:T451,$AY$34:$AY$43)</f>
        <v>8.3223982900197599E-2</v>
      </c>
      <c r="AZ455" s="68">
        <f>IF($AA$8,EXP((AX455/AL455)*(AU459-1)-LN(AU459-AL455)-AL454*(2*AY455/AL454-AX455/AL455)*LN((AU459+2.41421536*AL455)/(AU459-0.41421536*AL455))/(AL455*2.82842713)      ),1)</f>
        <v>6.5803436176417609</v>
      </c>
    </row>
    <row r="456" spans="16:52" x14ac:dyDescent="0.25">
      <c r="P456" s="78">
        <v>3</v>
      </c>
      <c r="Q456" s="60"/>
      <c r="R456" s="60"/>
      <c r="S456" s="60">
        <f>$Z$9*$BJ$36/AZ456</f>
        <v>4.9911005277786566E-2</v>
      </c>
      <c r="T456" s="61">
        <f>S456/S464</f>
        <v>4.9924068610486427E-2</v>
      </c>
      <c r="U456" s="62"/>
      <c r="V456" s="62"/>
      <c r="W456" s="60"/>
      <c r="X456" s="63"/>
      <c r="Y456" s="61"/>
      <c r="Z456" s="86">
        <f>SQRT($W$36*VLOOKUP(Z453,$P$34:$W$43,8))*(1-$Q$22)*T444*VLOOKUP(Z453,P442:T451,5)</f>
        <v>6.310429100957356E-5</v>
      </c>
      <c r="AA456" s="60">
        <f>SQRT($W$36*VLOOKUP(AA453,$P$34:$W$43,8))*(1-$R$22)*T444*VLOOKUP(AA453,P442:T451,5)</f>
        <v>6.181227181700147E-4</v>
      </c>
      <c r="AB456" s="60">
        <f>SQRT($W$36*VLOOKUP(AB453,$P$34:$W$43,8))*(1-$S$22)*T444*VLOOKUP(AB453,P442:T451,5)</f>
        <v>2.884241604219889E-3</v>
      </c>
      <c r="AC456" s="60">
        <f>SQRT($W$36*VLOOKUP(AC453,$P$34:$W$43,8))*(1-$T$22)*T444*VLOOKUP(AC453,P442:T451,5)</f>
        <v>8.6054340567006393E-3</v>
      </c>
      <c r="AD456" s="60">
        <f>SQRT($W$36*VLOOKUP(AD453,$P$34:$W$43,8))*(1-$U$22)*T444*VLOOKUP(AD453,P442:T451,5)</f>
        <v>1.0362985843596484E-2</v>
      </c>
      <c r="AE456" s="60">
        <f>SQRT($W$36*VLOOKUP(AE453,$P$34:$W$43,8))*(1-$V$22)*T444*VLOOKUP(AE453,P442:T451,5)</f>
        <v>5.4990052526013959E-2</v>
      </c>
      <c r="AF456" s="60">
        <f>SQRT($W$36*VLOOKUP(AF453,$P$34:$W$43,8))*(1-$W$22)*T444*VLOOKUP(AF453,P442:T451,5)</f>
        <v>1.3687038599669618E-5</v>
      </c>
      <c r="AG456" s="60">
        <f>SQRT($W$36*VLOOKUP(AG453,$P$34:$W$43,8))*(1-$X$22)*T444*VLOOKUP(AG453,P442:T451,5)</f>
        <v>1.9401479670911502E-4</v>
      </c>
      <c r="AH456" s="60">
        <f>SQRT($W$36*VLOOKUP(AH453,$P$34:$W$43,8))*(1-$Y$22)*T444*VLOOKUP(AH453,P442:T451,5)</f>
        <v>6.9341173774326264E-4</v>
      </c>
      <c r="AI456" s="87">
        <f>SQRT($W$36*VLOOKUP(AI453,$P$34:$W$43,8))*(1-$Z$22)*T444*VLOOKUP(AI453,P442:T451,5)</f>
        <v>3.8613188046207516E-4</v>
      </c>
      <c r="AJ456" s="89">
        <f>$X$36*T444</f>
        <v>2.8129396222580674E-6</v>
      </c>
      <c r="AK456" s="82"/>
      <c r="AL456" s="65"/>
      <c r="AM456" s="61"/>
      <c r="AN456" s="66" t="s">
        <v>575</v>
      </c>
      <c r="AO456" s="66" t="e">
        <f>1/0</f>
        <v>#DIV/0!</v>
      </c>
      <c r="AP456" s="61"/>
      <c r="AQ456" s="65" t="s">
        <v>575</v>
      </c>
      <c r="AR456" s="66">
        <f>IF(AL463&gt;=0,0,AO463)</f>
        <v>0.13497321362641995</v>
      </c>
      <c r="AS456" s="61">
        <f>AR456</f>
        <v>0.13497321362641995</v>
      </c>
      <c r="AT456" s="61">
        <f>IF(AS455&lt;AS456,AS455,AS456)</f>
        <v>1.8185529566081382E-2</v>
      </c>
      <c r="AU456" s="67">
        <f>AT456</f>
        <v>1.8185529566081382E-2</v>
      </c>
      <c r="AV456" s="81"/>
      <c r="AW456" s="59">
        <v>3</v>
      </c>
      <c r="AX456" s="61">
        <f t="shared" si="73"/>
        <v>9.8874397632026413E-3</v>
      </c>
      <c r="AY456" s="61">
        <f>SUMPRODUCT(T442:T451,$AZ$34:$AZ$43)</f>
        <v>0.1136545526439267</v>
      </c>
      <c r="AZ456" s="68">
        <f>IF($AA$9,EXP((AX456/AL455)*(AU459-1)-LN(AU459-AL455)-AL454*(2*AY456/AL454-AX456/AL455)*LN((AU459+2.41421536*AL455)/(AU459-0.41421536*AL455))/(AL455*2.82842713)      ),1)</f>
        <v>1.8650458955062053</v>
      </c>
    </row>
    <row r="457" spans="16:52" x14ac:dyDescent="0.25">
      <c r="P457" s="78">
        <v>4</v>
      </c>
      <c r="Q457" s="60"/>
      <c r="R457" s="60"/>
      <c r="S457" s="60">
        <f>$Z$10*$BJ$37/AZ457</f>
        <v>0.11781627601473209</v>
      </c>
      <c r="T457" s="61">
        <f>S457/S464</f>
        <v>0.11784711236440033</v>
      </c>
      <c r="U457" s="62"/>
      <c r="V457" s="62"/>
      <c r="W457" s="60"/>
      <c r="X457" s="63"/>
      <c r="Y457" s="61"/>
      <c r="Z457" s="86">
        <f>SQRT($W$37*VLOOKUP(Z453,$P$34:$W$43,8))*(1-$Q$23)*T445*VLOOKUP(Z453,P442:T451,5)</f>
        <v>1.8903568290603421E-4</v>
      </c>
      <c r="AA457" s="60">
        <f>SQRT($W$37*VLOOKUP(AA453,$P$34:$W$43,8))*(1-$R$23)*T445*VLOOKUP(AA453,P442:T451,5)</f>
        <v>1.6745488012044297E-3</v>
      </c>
      <c r="AB457" s="60">
        <f>SQRT($W$37*VLOOKUP(AB453,$P$34:$W$43,8))*(1-$S$23)*T445*VLOOKUP(AB453,P442:T451,5)</f>
        <v>8.6054340567006393E-3</v>
      </c>
      <c r="AC457" s="60">
        <f>SQRT($W$37*VLOOKUP(AC453,$P$34:$W$43,8))*(1-$T$23)*T445*VLOOKUP(AC453,P442:T451,5)</f>
        <v>2.5845504163376852E-2</v>
      </c>
      <c r="AD457" s="60">
        <f>SQRT($W$37*VLOOKUP(AD453,$P$34:$W$43,8))*(1-$U$23)*T445*VLOOKUP(AD453,P442:T451,5)</f>
        <v>3.0793632289963801E-2</v>
      </c>
      <c r="AE457" s="60">
        <f>SQRT($W$37*VLOOKUP(AE453,$P$34:$W$43,8))*(1-$V$23)*T445*VLOOKUP(AE453,P442:T451,5)</f>
        <v>0.15661201719897014</v>
      </c>
      <c r="AF457" s="60">
        <f>SQRT($W$37*VLOOKUP(AF453,$P$34:$W$43,8))*(1-$W$23)*T445*VLOOKUP(AF453,P442:T451,5)</f>
        <v>4.1204803656241856E-5</v>
      </c>
      <c r="AG457" s="60">
        <f>SQRT($W$37*VLOOKUP(AG453,$P$34:$W$43,8))*(1-$X$23)*T445*VLOOKUP(AG453,P442:T451,5)</f>
        <v>5.7467963711685204E-4</v>
      </c>
      <c r="AH457" s="60">
        <f>SQRT($W$37*VLOOKUP(AH453,$P$34:$W$43,8))*(1-$Y$23)*T445*VLOOKUP(AH453,P442:T451,5)</f>
        <v>2.2755050653425306E-3</v>
      </c>
      <c r="AI457" s="87">
        <f>SQRT($W$37*VLOOKUP(AI453,$P$34:$W$43,8))*(1-$Z$23)*T445*VLOOKUP(AI453,P442:T451,5)</f>
        <v>1.0493068887656779E-3</v>
      </c>
      <c r="AJ457" s="89">
        <f>$X$37*T445</f>
        <v>8.5305785967868741E-6</v>
      </c>
      <c r="AK457" s="59" t="s">
        <v>570</v>
      </c>
      <c r="AL457" s="60">
        <f>AL455-1</f>
        <v>-0.98585836222981282</v>
      </c>
      <c r="AM457" s="61"/>
      <c r="AN457" s="66"/>
      <c r="AO457" s="61"/>
      <c r="AP457" s="61"/>
      <c r="AQ457" s="50"/>
      <c r="AR457" s="65"/>
      <c r="AS457" s="65"/>
      <c r="AT457" s="65"/>
      <c r="AU457" s="65"/>
      <c r="AV457" s="81"/>
      <c r="AW457" s="59">
        <v>4</v>
      </c>
      <c r="AX457" s="61">
        <f t="shared" si="73"/>
        <v>1.2702609722620996E-2</v>
      </c>
      <c r="AY457" s="61">
        <f>SUMPRODUCT(T442:T451,$BA$34:$BA$43)</f>
        <v>0.13908438853517574</v>
      </c>
      <c r="AZ457" s="68">
        <f>IF($AA$10,EXP((AX457/AL455)*(AU459-1)-LN(AU459-AL455)-AL454*(2*AY457/AL454-AX457/AL455)*LN((AU459+2.41421536*AL455)/(AU459-0.41421536*AL455))/(AL455*2.82842713)      ),1)</f>
        <v>0.76545492768237866</v>
      </c>
    </row>
    <row r="458" spans="16:52" x14ac:dyDescent="0.25">
      <c r="P458" s="78">
        <v>5</v>
      </c>
      <c r="Q458" s="60"/>
      <c r="R458" s="60"/>
      <c r="S458" s="60">
        <f>$Z$11*$BJ$38/AZ458</f>
        <v>0.14521847416959685</v>
      </c>
      <c r="T458" s="61">
        <f>S458/S464</f>
        <v>0.14525648256537421</v>
      </c>
      <c r="U458" s="62"/>
      <c r="V458" s="62"/>
      <c r="W458" s="60"/>
      <c r="X458" s="63"/>
      <c r="Y458" s="61"/>
      <c r="Z458" s="86">
        <f>SQRT($W$38*VLOOKUP(Z453,$P$34:$W$43,8))*(1-$Q$24)*T446*VLOOKUP(Z453,P442:T451,5)</f>
        <v>2.2233005007914878E-4</v>
      </c>
      <c r="AA458" s="60">
        <f>SQRT($W$38*VLOOKUP(AA453,$P$34:$W$43,8))*(1-$R$24)*T446*VLOOKUP(AA453,P442:T451,5)</f>
        <v>2.2209136583201615E-3</v>
      </c>
      <c r="AB458" s="60">
        <f>SQRT($W$38*VLOOKUP(AB453,$P$34:$W$43,8))*(1-$S$24)*T446*VLOOKUP(AB453,P442:T451,5)</f>
        <v>1.0362985843596484E-2</v>
      </c>
      <c r="AC458" s="60">
        <f>SQRT($W$38*VLOOKUP(AC453,$P$34:$W$43,8))*(1-$T$24)*T446*VLOOKUP(AC453,P442:T451,5)</f>
        <v>3.0793632289963804E-2</v>
      </c>
      <c r="AD458" s="60">
        <f>SQRT($W$38*VLOOKUP(AD453,$P$34:$W$43,8))*(1-$U$24)*T446*VLOOKUP(AD453,P442:T451,5)</f>
        <v>3.6659747099718719E-2</v>
      </c>
      <c r="AE458" s="60">
        <f>SQRT($W$38*VLOOKUP(AE453,$P$34:$W$43,8))*(1-$V$24)*T446*VLOOKUP(AE453,P442:T451,5)</f>
        <v>0.20142636940596137</v>
      </c>
      <c r="AF458" s="60">
        <f>SQRT($W$38*VLOOKUP(AF453,$P$34:$W$43,8))*(1-$W$24)*T446*VLOOKUP(AF453,P442:T451,5)</f>
        <v>4.7830995471347777E-5</v>
      </c>
      <c r="AG458" s="60">
        <f>SQRT($W$38*VLOOKUP(AG453,$P$34:$W$43,8))*(1-$X$24)*T446*VLOOKUP(AG453,P442:T451,5)</f>
        <v>6.9493136349264883E-4</v>
      </c>
      <c r="AH458" s="60">
        <f>SQRT($W$38*VLOOKUP(AH453,$P$34:$W$43,8))*(1-$Y$24)*T446*VLOOKUP(AH453,P442:T451,5)</f>
        <v>2.5816098649261501E-3</v>
      </c>
      <c r="AI458" s="87">
        <f>SQRT($W$38*VLOOKUP(AI453,$P$34:$W$43,8))*(1-$Z$24)*T446*VLOOKUP(AI453,P442:T451,5)</f>
        <v>1.3766215816029281E-3</v>
      </c>
      <c r="AJ458" s="89">
        <f>$X$38*T446</f>
        <v>1.0512286113419862E-5</v>
      </c>
      <c r="AK458" s="59" t="s">
        <v>571</v>
      </c>
      <c r="AL458" s="60">
        <f>AL454-3*AL455*AL455-2*AL455</f>
        <v>0.12998978647566159</v>
      </c>
      <c r="AM458" s="61" t="s">
        <v>584</v>
      </c>
      <c r="AN458" s="66" t="s">
        <v>585</v>
      </c>
      <c r="AO458" s="61">
        <f>AL461^2/AL462^3</f>
        <v>0.84912603661079922</v>
      </c>
      <c r="AP458" s="61"/>
      <c r="AQ458" s="50"/>
      <c r="AR458" s="65"/>
      <c r="AS458" s="65"/>
      <c r="AT458" s="65"/>
      <c r="AU458" s="65"/>
      <c r="AV458" s="81"/>
      <c r="AW458" s="59">
        <v>5</v>
      </c>
      <c r="AX458" s="61">
        <f t="shared" si="73"/>
        <v>1.2699746755942376E-2</v>
      </c>
      <c r="AY458" s="61">
        <f>SUMPRODUCT(T442:T451,$BB$34:$BB$43)</f>
        <v>0.14194714990733906</v>
      </c>
      <c r="AZ458" s="68">
        <f>IF($AA$11,EXP((AX458/AL455)*(AU459-1)-LN(AU459-AL455)-AL454*(2*AY458/AL454-AX458/AL455)*LN((AU459+2.41421536*AL455)/(AU459-0.41421536*AL455))/(AL455*2.82842713)      ),1)</f>
        <v>0.62177166311015986</v>
      </c>
    </row>
    <row r="459" spans="16:52" x14ac:dyDescent="0.25">
      <c r="P459" s="78">
        <v>6</v>
      </c>
      <c r="Q459" s="60"/>
      <c r="R459" s="60"/>
      <c r="S459" s="60">
        <f>$Z$12*$BJ$39/AZ459</f>
        <v>0.6328116424736181</v>
      </c>
      <c r="T459" s="61">
        <f>S459/S464</f>
        <v>0.6329772698533106</v>
      </c>
      <c r="U459" s="62"/>
      <c r="V459" s="62"/>
      <c r="W459" s="60"/>
      <c r="X459" s="63"/>
      <c r="Y459" s="61"/>
      <c r="Z459" s="86">
        <f>SQRT($W$39*VLOOKUP(Z453,$P$34:$W$43,8))*(1-$Q$25)*T447*VLOOKUP(Z453,P442:T451,5)</f>
        <v>1.224848330335343E-3</v>
      </c>
      <c r="AA459" s="60">
        <f>SQRT($W$39*VLOOKUP(AA453,$P$34:$W$43,8))*(1-$R$25)*T447*VLOOKUP(AA453,P442:T451,5)</f>
        <v>1.202701047791961E-2</v>
      </c>
      <c r="AB459" s="60">
        <f>SQRT($W$39*VLOOKUP(AB453,$P$34:$W$43,8))*(1-$S$25)*T447*VLOOKUP(AB453,P442:T451,5)</f>
        <v>5.4990052526013959E-2</v>
      </c>
      <c r="AC459" s="60">
        <f>SQRT($W$39*VLOOKUP(AC453,$P$34:$W$43,8))*(1-$T$25)*T447*VLOOKUP(AC453,P442:T451,5)</f>
        <v>0.15661201719897014</v>
      </c>
      <c r="AD459" s="60">
        <f>SQRT($W$39*VLOOKUP(AD453,$P$34:$W$43,8))*(1-$U$25)*T447*VLOOKUP(AD453,P442:T451,5)</f>
        <v>0.20142636940596137</v>
      </c>
      <c r="AE459" s="60">
        <f>SQRT($W$39*VLOOKUP(AE453,$P$34:$W$43,8))*(1-$V$25)*T447*VLOOKUP(AE453,P442:T451,5)</f>
        <v>1.106733829387986</v>
      </c>
      <c r="AF459" s="60">
        <f>SQRT($W$39*VLOOKUP(AF453,$P$34:$W$43,8))*(1-$W$25)*T447*VLOOKUP(AF453,P442:T451,5)</f>
        <v>2.9015115569430087E-4</v>
      </c>
      <c r="AG459" s="60">
        <f>SQRT($W$39*VLOOKUP(AG453,$P$34:$W$43,8))*(1-$X$25)*T447*VLOOKUP(AG453,P442:T451,5)</f>
        <v>3.8087430718225929E-3</v>
      </c>
      <c r="AH459" s="60">
        <f>SQRT($W$39*VLOOKUP(AH453,$P$34:$W$43,8))*(1-$Y$25)*T447*VLOOKUP(AH453,P442:T451,5)</f>
        <v>1.3952321849498685E-2</v>
      </c>
      <c r="AI459" s="87">
        <f>SQRT($W$39*VLOOKUP(AI453,$P$34:$W$43,8))*(1-$Z$25)*T447*VLOOKUP(AI453,P442:T451,5)</f>
        <v>7.5638243350101509E-3</v>
      </c>
      <c r="AJ459" s="89">
        <f>$X$39*T447</f>
        <v>5.6986177275954922E-5</v>
      </c>
      <c r="AK459" s="59" t="s">
        <v>572</v>
      </c>
      <c r="AL459" s="60">
        <f>-1*AL454*AL455+AL455^2+AL455^3</f>
        <v>-2.0439106498322352E-3</v>
      </c>
      <c r="AM459" s="61"/>
      <c r="AN459" s="66" t="s">
        <v>586</v>
      </c>
      <c r="AO459" s="61">
        <f>SQRT(1-AO458)/SQRT(AO458)*AL461/ABS(AL461)</f>
        <v>0.42152280029036743</v>
      </c>
      <c r="AP459" s="61"/>
      <c r="AQ459" s="50"/>
      <c r="AR459" s="65"/>
      <c r="AS459" s="65"/>
      <c r="AT459" s="65" t="s">
        <v>579</v>
      </c>
      <c r="AU459" s="61">
        <f>IF(AL463&gt;=0,AU454,AU456)</f>
        <v>1.8185529566081382E-2</v>
      </c>
      <c r="AV459" s="81"/>
      <c r="AW459" s="59">
        <v>6</v>
      </c>
      <c r="AX459" s="61">
        <f t="shared" si="73"/>
        <v>1.5798462423996604E-2</v>
      </c>
      <c r="AY459" s="61">
        <f>SUMPRODUCT(T442:T451,$BC$34:$BC$43)</f>
        <v>0.17728158538513811</v>
      </c>
      <c r="AZ459" s="68">
        <f>IF($AA$12,EXP((AX459/AL455)*(AU459-1)-LN(AU459-AL455)-AL454*(2*AY459/AL454-AX459/AL455)*LN((AU459+2.41421536*AL455)/(AU459-0.41421536*AL455))/(AL455*2.82842713)      ),1)</f>
        <v>0.13720776439514745</v>
      </c>
    </row>
    <row r="460" spans="16:52" x14ac:dyDescent="0.25">
      <c r="P460" s="78">
        <v>7</v>
      </c>
      <c r="Q460" s="60"/>
      <c r="R460" s="60"/>
      <c r="S460" s="60">
        <f>$Z$13*$BJ$40/AZ460</f>
        <v>9.373645144846181E-4</v>
      </c>
      <c r="T460" s="61">
        <f>S460/S464</f>
        <v>9.3760985325200231E-4</v>
      </c>
      <c r="U460" s="62"/>
      <c r="V460" s="62"/>
      <c r="W460" s="60"/>
      <c r="X460" s="63"/>
      <c r="Y460" s="61"/>
      <c r="Z460" s="86">
        <f>SQRT($W$40*VLOOKUP(Z453,$P$34:$W$43,8))*(1-$Q$26)*T448*VLOOKUP(Z453,P442:T451,5)</f>
        <v>3.2167153512447176E-7</v>
      </c>
      <c r="AA460" s="60">
        <f>SQRT($W$40*VLOOKUP(AA453,$P$34:$W$43,8))*(1-$R$26)*T448*VLOOKUP(AA453,P442:T451,5)</f>
        <v>3.0446805074760261E-6</v>
      </c>
      <c r="AB460" s="60">
        <f>SQRT($W$40*VLOOKUP(AB453,$P$34:$W$43,8))*(1-$S$26)*T448*VLOOKUP(AB453,P442:T451,5)</f>
        <v>1.3687038599669618E-5</v>
      </c>
      <c r="AC460" s="60">
        <f>SQRT($W$40*VLOOKUP(AC453,$P$34:$W$43,8))*(1-$T$26)*T448*VLOOKUP(AC453,P442:T451,5)</f>
        <v>4.1204803656241856E-5</v>
      </c>
      <c r="AD460" s="60">
        <f>SQRT($W$40*VLOOKUP(AD453,$P$34:$W$43,8))*(1-$U$26)*T448*VLOOKUP(AD453,P442:T451,5)</f>
        <v>4.7830995471347777E-5</v>
      </c>
      <c r="AE460" s="60">
        <f>SQRT($W$40*VLOOKUP(AE453,$P$34:$W$43,8))*(1-$V$26)*T448*VLOOKUP(AE453,P442:T451,5)</f>
        <v>2.9015115569430087E-4</v>
      </c>
      <c r="AF460" s="60">
        <f>SQRT($W$40*VLOOKUP(AF453,$P$34:$W$43,8))*(1-$W$26)*T448*VLOOKUP(AF453,P442:T451,5)</f>
        <v>7.7613100866777272E-8</v>
      </c>
      <c r="AG460" s="60">
        <f>SQRT($W$40*VLOOKUP(AG453,$P$34:$W$43,8))*(1-$X$26)*T448*VLOOKUP(AG453,P442:T451,5)</f>
        <v>1.1685652801524924E-6</v>
      </c>
      <c r="AH460" s="60">
        <f>SQRT($W$40*VLOOKUP(AH453,$P$34:$W$43,8))*(1-$Y$26)*T448*VLOOKUP(AH453,P442:T451,5)</f>
        <v>3.2464665719656656E-6</v>
      </c>
      <c r="AI460" s="87">
        <f>SQRT($W$40*VLOOKUP(AI453,$P$34:$W$43,8))*(1-$Z$26)*T448*VLOOKUP(AI453,P442:T451,5)</f>
        <v>1.8315702319247415E-6</v>
      </c>
      <c r="AJ460" s="89">
        <f>$X$40*T448</f>
        <v>2.2549362366772888E-8</v>
      </c>
      <c r="AK460" s="82"/>
      <c r="AL460" s="65"/>
      <c r="AM460" s="61"/>
      <c r="AN460" s="66" t="s">
        <v>587</v>
      </c>
      <c r="AO460" s="61">
        <f>IF(ATAN(AO459)&lt;0,ATAN(AO459)+PI(),ATAN(AO459))</f>
        <v>0.39892174533605296</v>
      </c>
      <c r="AP460" s="61"/>
      <c r="AQ460" s="50"/>
      <c r="AR460" s="65"/>
      <c r="AS460" s="65"/>
      <c r="AT460" s="65"/>
      <c r="AU460" s="65"/>
      <c r="AV460" s="81"/>
      <c r="AW460" s="59">
        <v>7</v>
      </c>
      <c r="AX460" s="61">
        <f t="shared" si="73"/>
        <v>4.2203212895286406E-3</v>
      </c>
      <c r="AY460" s="61">
        <f>SUMPRODUCT(T442:T451,$BD$34:$BD$43)</f>
        <v>3.091165939056827E-2</v>
      </c>
      <c r="AZ460" s="68">
        <f>IF($AA$13,EXP((AX460/AL455)*(AU459-1)-LN(AU459-AL455)-AL454*(2*AY460/AL454-AX460/AL455)*LN((AU459+2.41421536*AL455)/(AU459-0.41421536*AL455))/(AL455*2.82842713)      ),1)</f>
        <v>109.58651563265403</v>
      </c>
    </row>
    <row r="461" spans="16:52" x14ac:dyDescent="0.25">
      <c r="P461" s="78">
        <v>8</v>
      </c>
      <c r="Q461" s="60"/>
      <c r="R461" s="60"/>
      <c r="S461" s="60">
        <f>$Z$14*$BJ$41/AZ461</f>
        <v>6.4641155320233944E-3</v>
      </c>
      <c r="T461" s="61">
        <f>S461/S464</f>
        <v>6.4658074012080603E-3</v>
      </c>
      <c r="U461" s="62"/>
      <c r="V461" s="62"/>
      <c r="W461" s="60"/>
      <c r="X461" s="63"/>
      <c r="Y461" s="61"/>
      <c r="Z461" s="86">
        <f>SQRT($W$41*VLOOKUP(Z453,$P$34:$W$43,8))*(1-$Q$27)*T449*VLOOKUP(Z453,P442:T451,5)</f>
        <v>4.4633849225410191E-6</v>
      </c>
      <c r="AA461" s="60">
        <f>SQRT($W$41*VLOOKUP(AA453,$P$34:$W$43,8))*(1-$R$27)*T449*VLOOKUP(AA453,P442:T451,5)</f>
        <v>4.1240225182549634E-5</v>
      </c>
      <c r="AB461" s="60">
        <f>SQRT($W$41*VLOOKUP(AB453,$P$34:$W$43,8))*(1-$S$27)*T449*VLOOKUP(AB453,P442:T451,5)</f>
        <v>1.9401479670911502E-4</v>
      </c>
      <c r="AC461" s="60">
        <f>SQRT($W$41*VLOOKUP(AC453,$P$34:$W$43,8))*(1-$T$27)*T449*VLOOKUP(AC453,P442:T451,5)</f>
        <v>5.7467963711685204E-4</v>
      </c>
      <c r="AD461" s="60">
        <f>SQRT($W$41*VLOOKUP(AD453,$P$34:$W$43,8))*(1-$U$27)*T449*VLOOKUP(AD453,P442:T451,5)</f>
        <v>6.9493136349264872E-4</v>
      </c>
      <c r="AE461" s="60">
        <f>SQRT($W$41*VLOOKUP(AE453,$P$34:$W$43,8))*(1-$V$27)*T449*VLOOKUP(AE453,P442:T451,5)</f>
        <v>3.8087430718225929E-3</v>
      </c>
      <c r="AF461" s="60">
        <f>SQRT($W$41*VLOOKUP(AF453,$P$34:$W$43,8))*(1-$W$27)*T449*VLOOKUP(AF453,P442:T451,5)</f>
        <v>1.1685652801524922E-6</v>
      </c>
      <c r="AG461" s="60">
        <f>SQRT($W$41*VLOOKUP(AG453,$P$34:$W$43,8))*(1-$X$27)*T449*VLOOKUP(AG453,P442:T451,5)</f>
        <v>1.7010967556718388E-5</v>
      </c>
      <c r="AH461" s="60">
        <f>SQRT($W$41*VLOOKUP(AH453,$P$34:$W$43,8))*(1-$Y$27)*T449*VLOOKUP(AH453,P442:T451,5)</f>
        <v>5.2692055402089549E-5</v>
      </c>
      <c r="AI461" s="87">
        <f>SQRT($W$41*VLOOKUP(AI453,$P$34:$W$43,8))*(1-$Z$27)*T449*VLOOKUP(AI453,P442:T451,5)</f>
        <v>2.801716799640657E-5</v>
      </c>
      <c r="AJ461" s="89">
        <f>$X$41*T449</f>
        <v>1.7248373568599434E-7</v>
      </c>
      <c r="AK461" s="59" t="s">
        <v>582</v>
      </c>
      <c r="AL461" s="61">
        <f>AL457*AL458/6-AL459/2-AL457^3/27</f>
        <v>1.5151228854943535E-2</v>
      </c>
      <c r="AM461" s="61"/>
      <c r="AN461" s="66" t="s">
        <v>573</v>
      </c>
      <c r="AO461" s="61">
        <f>2*SQRT(AL462)*COS(AO460/3)-AL457/3</f>
        <v>0.83269961903731149</v>
      </c>
      <c r="AP461" s="69">
        <f>AO461^3+AL457*AO461^2+AL458*AO461+AL459</f>
        <v>-3.7296554733501353E-17</v>
      </c>
      <c r="AQ461" s="50"/>
      <c r="AR461" s="65"/>
      <c r="AS461" s="65"/>
      <c r="AT461" s="65"/>
      <c r="AU461" s="65"/>
      <c r="AV461" s="81"/>
      <c r="AW461" s="59">
        <v>8</v>
      </c>
      <c r="AX461" s="61">
        <f t="shared" si="73"/>
        <v>4.6812172555771754E-3</v>
      </c>
      <c r="AY461" s="61">
        <f>SUMPRODUCT(T442:T451,$BE$34:$BE$43)</f>
        <v>6.0317301846691269E-2</v>
      </c>
      <c r="AZ461" s="68">
        <f>IF($AA$14,EXP((AX461/AL455)*(AU459-1)-LN(AU459-AL455)-AL454*(2*AY461/AL454-AX461/AL455)*LN((AU459+2.41421536*AL455)/(AU459-0.41421536*AL455))/(AL455*2.82842713)      ),1)</f>
        <v>15.275958378122734</v>
      </c>
    </row>
    <row r="462" spans="16:52" x14ac:dyDescent="0.25">
      <c r="P462" s="78">
        <v>9</v>
      </c>
      <c r="Q462" s="60"/>
      <c r="R462" s="60"/>
      <c r="S462" s="60">
        <f>$Z$15*$BJ$42/AZ462</f>
        <v>1.9022990633599118E-2</v>
      </c>
      <c r="T462" s="61">
        <f>S462/S464</f>
        <v>1.9027969568689886E-2</v>
      </c>
      <c r="U462" s="62"/>
      <c r="V462" s="62" t="s">
        <v>592</v>
      </c>
      <c r="W462" s="60"/>
      <c r="X462" s="63"/>
      <c r="Y462" s="61"/>
      <c r="Z462" s="86">
        <f>SQRT($W$42*VLOOKUP(Z453,$P$34:$W$43,8))*(1-$Q$28)*T450*VLOOKUP(Z453,P442:T451,5)</f>
        <v>1.5450656391876575E-5</v>
      </c>
      <c r="AA462" s="60">
        <f>SQRT($W$42*VLOOKUP(AA453,$P$34:$W$43,8))*(1-$R$28)*T450*VLOOKUP(AA453,P442:T451,5)</f>
        <v>1.4950282799248123E-4</v>
      </c>
      <c r="AB462" s="60">
        <f>SQRT($W$42*VLOOKUP(AB453,$P$34:$W$43,8))*(1-$S$28)*T450*VLOOKUP(AB453,P442:T451,5)</f>
        <v>6.9341173774326254E-4</v>
      </c>
      <c r="AC462" s="60">
        <f>SQRT($W$42*VLOOKUP(AC453,$P$34:$W$43,8))*(1-$T$28)*T450*VLOOKUP(AC453,P442:T451,5)</f>
        <v>2.275505065342531E-3</v>
      </c>
      <c r="AD462" s="60">
        <f>SQRT($W$42*VLOOKUP(AD453,$P$34:$W$43,8))*(1-$U$28)*T450*VLOOKUP(AD453,P442:T451,5)</f>
        <v>2.5816098649261501E-3</v>
      </c>
      <c r="AE462" s="60">
        <f>SQRT($W$42*VLOOKUP(AE453,$P$34:$W$43,8))*(1-$V$28)*T450*VLOOKUP(AE453,P442:T451,5)</f>
        <v>1.3952321849498685E-2</v>
      </c>
      <c r="AF462" s="60">
        <f>SQRT($W$42*VLOOKUP(AF453,$P$34:$W$43,8))*(1-$W$28)*T450*VLOOKUP(AF453,P442:T451,5)</f>
        <v>3.246466571965666E-6</v>
      </c>
      <c r="AG462" s="60">
        <f>SQRT($W$42*VLOOKUP(AG453,$P$34:$W$43,8))*(1-$X$28)*T450*VLOOKUP(AG453,P442:T451,5)</f>
        <v>5.2692055402089542E-5</v>
      </c>
      <c r="AH462" s="60">
        <f>SQRT($W$42*VLOOKUP(AH453,$P$34:$W$43,8))*(1-$Y$28)*T450*VLOOKUP(AH453,P442:T451,5)</f>
        <v>2.0034135413526374E-4</v>
      </c>
      <c r="AI462" s="87">
        <f>SQRT($W$42*VLOOKUP(AI453,$P$34:$W$43,8))*(1-$Z$28)*T450*VLOOKUP(AI453,P442:T451,5)</f>
        <v>1.0176657161589402E-4</v>
      </c>
      <c r="AJ462" s="89">
        <f>$X$42*T450</f>
        <v>5.1399992230265864E-7</v>
      </c>
      <c r="AK462" s="59" t="s">
        <v>558</v>
      </c>
      <c r="AL462" s="61">
        <f>AL457^2/9-AL458/3</f>
        <v>6.4660816772384888E-2</v>
      </c>
      <c r="AM462" s="61"/>
      <c r="AN462" s="66" t="s">
        <v>574</v>
      </c>
      <c r="AO462" s="61">
        <f>2*SQRT(AL462)*COS((AO460+2*PI())/3)-AL457/3</f>
        <v>1.8185529566081382E-2</v>
      </c>
      <c r="AP462" s="69">
        <f>AO462^3+AO462^2*AL457+AO462*AL458+AL459</f>
        <v>7.8062556418956319E-18</v>
      </c>
      <c r="AQ462" s="50"/>
      <c r="AR462" s="65"/>
      <c r="AS462" s="50"/>
      <c r="AT462" s="65"/>
      <c r="AU462" s="65"/>
      <c r="AV462" s="81"/>
      <c r="AW462" s="59">
        <v>9</v>
      </c>
      <c r="AX462" s="61">
        <f t="shared" si="73"/>
        <v>4.7402802327537697E-3</v>
      </c>
      <c r="AY462" s="61">
        <f>SUMPRODUCT(T442:T451,$BF$34:$BF$43)</f>
        <v>7.5771767757632474E-2</v>
      </c>
      <c r="AZ462" s="68">
        <f>IF($AA$15,EXP((AX462/AL455)*(AU459-1)-LN(AU459-AL455)-AL454*(2*AY462/AL454-AX462/AL455)*LN((AU459+2.41421536*AL455)/(AU459-0.41421536*AL455))/(AL455*2.82842713)      ),1)</f>
        <v>5.0989814743453339</v>
      </c>
    </row>
    <row r="463" spans="16:52" x14ac:dyDescent="0.25">
      <c r="P463" s="78">
        <v>10</v>
      </c>
      <c r="Q463" s="60"/>
      <c r="R463" s="60"/>
      <c r="S463" s="60">
        <f>$Z$16*$BJ$43/AZ463</f>
        <v>1.0256907277713884E-2</v>
      </c>
      <c r="T463" s="61">
        <f>S463/S464</f>
        <v>1.025959184380296E-2</v>
      </c>
      <c r="U463" s="62"/>
      <c r="V463" s="96">
        <f>ABS(S452-S464)</f>
        <v>7.7715611723760958E-16</v>
      </c>
      <c r="W463" s="60"/>
      <c r="X463" s="63"/>
      <c r="Y463" s="61"/>
      <c r="Z463" s="86">
        <f>SQRT($W$43*VLOOKUP(Z453,$P$34:$W$43,8))*(1-$Q$29)*T451*VLOOKUP(Z453,P442:T451,5)</f>
        <v>8.3839142879101913E-6</v>
      </c>
      <c r="AA463" s="60">
        <f>SQRT($W$43*VLOOKUP(AA453,$P$34:$W$43,8))*(1-$R$29)*T451*VLOOKUP(AA453,P442:T451,5)</f>
        <v>8.2105867050579094E-5</v>
      </c>
      <c r="AB463" s="60">
        <f>SQRT($W$43*VLOOKUP(AB453,$P$34:$W$43,8))*(1-$S$29)*T451*VLOOKUP(AB453,P442:T451,5)</f>
        <v>3.8613188046207516E-4</v>
      </c>
      <c r="AC463" s="60">
        <f>SQRT($W$43*VLOOKUP(AC453,$P$34:$W$43,8))*(1-$T$29)*T451*VLOOKUP(AC453,P442:T451,5)</f>
        <v>1.0493068887656777E-3</v>
      </c>
      <c r="AD463" s="60">
        <f>SQRT($W$43*VLOOKUP(AD453,$P$34:$W$43,8))*(1-$U$29)*T451*VLOOKUP(AD453,P442:T451,5)</f>
        <v>1.3766215816029283E-3</v>
      </c>
      <c r="AE463" s="60">
        <f>SQRT($W$43*VLOOKUP(AE453,$P$34:$W$43,8))*(1-$V$29)*T451*VLOOKUP(AE453,P442:T451,5)</f>
        <v>7.5638243350101501E-3</v>
      </c>
      <c r="AF463" s="60">
        <f>SQRT($W$43*VLOOKUP(AF453,$P$34:$W$43,8))*(1-$W$29)*T451*VLOOKUP(AF453,P442:T451,5)</f>
        <v>1.8315702319247415E-6</v>
      </c>
      <c r="AG463" s="60">
        <f>SQRT($W$43*VLOOKUP(AG453,$P$34:$W$43,8))*(1-$X$29)*T451*VLOOKUP(AG453,P442:T451,5)</f>
        <v>2.801716799640657E-5</v>
      </c>
      <c r="AH463" s="60">
        <f>SQRT($W$43*VLOOKUP(AH453,$P$34:$W$43,8))*(1-$Y$29)*T451*VLOOKUP(AH453,P442:T451,5)</f>
        <v>1.0176657161589401E-4</v>
      </c>
      <c r="AI463" s="87">
        <f>SQRT($W$43*VLOOKUP(AI453,$P$34:$W$43,8))*(1-$Z$29)*T451*VLOOKUP(AI453,P442:T451,5)</f>
        <v>5.1693945781461436E-5</v>
      </c>
      <c r="AJ463" s="89">
        <f>$X$43*T451</f>
        <v>3.7216535537874227E-7</v>
      </c>
      <c r="AK463" s="59" t="s">
        <v>72</v>
      </c>
      <c r="AL463" s="63">
        <f>AL461^2-AL462^3</f>
        <v>-4.0788511579751207E-5</v>
      </c>
      <c r="AM463" s="61"/>
      <c r="AN463" s="66" t="s">
        <v>575</v>
      </c>
      <c r="AO463" s="61">
        <f>2*SQRT(AL462)*COS((AO460+4*PI())/3)-AL457/3</f>
        <v>0.13497321362641995</v>
      </c>
      <c r="AP463" s="69">
        <f>AO463^3+AO463^2*AL457+AL458*AO463+AL459</f>
        <v>9.540979117872439E-18</v>
      </c>
      <c r="AQ463" s="50"/>
      <c r="AR463" s="65"/>
      <c r="AS463" s="50"/>
      <c r="AT463" s="65"/>
      <c r="AU463" s="65"/>
      <c r="AV463" s="81"/>
      <c r="AW463" s="59">
        <v>10</v>
      </c>
      <c r="AX463" s="61">
        <f t="shared" si="73"/>
        <v>6.3655989068255427E-3</v>
      </c>
      <c r="AY463" s="61">
        <f>SUMPRODUCT(T442:T451,$BG$34:$BG$43)</f>
        <v>7.4733542486602536E-2</v>
      </c>
      <c r="AZ463" s="68">
        <f>IF($AA$16,EXP((AX463/AL455)*(AU459-1)-LN(AU459-AL455)-AL454*(2*AY463/AL454-AX463/AL455)*LN((AU459+2.41421536*AL455)/(AU459-0.41421536*AL455))/(AL455*2.82842713)      ),1)</f>
        <v>9.4990152233682501</v>
      </c>
    </row>
    <row r="464" spans="16:52" x14ac:dyDescent="0.25">
      <c r="P464" s="79"/>
      <c r="Q464" s="71"/>
      <c r="R464" s="71"/>
      <c r="S464" s="94">
        <f>SUM(S454:S463)</f>
        <v>0.9997383359757438</v>
      </c>
      <c r="T464" s="72">
        <f>SUM(T454:T463)</f>
        <v>1</v>
      </c>
      <c r="U464" s="73"/>
      <c r="V464" s="73"/>
      <c r="W464" s="73"/>
      <c r="X464" s="73"/>
      <c r="Y464" s="73"/>
      <c r="Z464" s="70"/>
      <c r="AA464" s="73"/>
      <c r="AB464" s="73"/>
      <c r="AC464" s="73"/>
      <c r="AD464" s="73"/>
      <c r="AE464" s="73"/>
      <c r="AF464" s="73"/>
      <c r="AG464" s="73"/>
      <c r="AH464" s="73"/>
      <c r="AI464" s="88">
        <f>SUM(Z454:AI463)</f>
        <v>2.2066893957681066</v>
      </c>
      <c r="AJ464" s="91">
        <f>SUM(AJ454:AJ463)</f>
        <v>8.058724281972443E-5</v>
      </c>
      <c r="AK464" s="70"/>
      <c r="AL464" s="73"/>
      <c r="AM464" s="74"/>
      <c r="AN464" s="75"/>
      <c r="AO464" s="74"/>
      <c r="AP464" s="74"/>
      <c r="AQ464" s="76"/>
      <c r="AR464" s="73"/>
      <c r="AS464" s="76"/>
      <c r="AT464" s="73"/>
      <c r="AU464" s="73"/>
      <c r="AV464" s="80"/>
      <c r="AW464" s="70"/>
      <c r="AX464" s="73"/>
      <c r="AY464" s="73"/>
      <c r="AZ464" s="80"/>
    </row>
    <row r="465" spans="16:52" x14ac:dyDescent="0.25">
      <c r="P465" s="92">
        <f>P453+1</f>
        <v>36</v>
      </c>
      <c r="Q465" s="55"/>
      <c r="R465" s="55"/>
      <c r="S465" s="55"/>
      <c r="T465" s="55" t="s">
        <v>545</v>
      </c>
      <c r="U465" s="56"/>
      <c r="V465" s="56"/>
      <c r="W465" s="57"/>
      <c r="X465" s="57"/>
      <c r="Y465" s="57"/>
      <c r="Z465" s="54">
        <v>1</v>
      </c>
      <c r="AA465" s="55">
        <v>2</v>
      </c>
      <c r="AB465" s="55">
        <v>3</v>
      </c>
      <c r="AC465" s="55">
        <v>4</v>
      </c>
      <c r="AD465" s="55">
        <v>5</v>
      </c>
      <c r="AE465" s="55">
        <v>6</v>
      </c>
      <c r="AF465" s="55">
        <v>7</v>
      </c>
      <c r="AG465" s="55">
        <v>8</v>
      </c>
      <c r="AH465" s="55">
        <v>9</v>
      </c>
      <c r="AI465" s="58">
        <v>10</v>
      </c>
      <c r="AJ465" s="90"/>
      <c r="AK465" s="54"/>
      <c r="AL465" s="55"/>
      <c r="AM465" s="55"/>
      <c r="AN465" s="55"/>
      <c r="AO465" s="55"/>
      <c r="AP465" s="55"/>
      <c r="AQ465" s="55"/>
      <c r="AR465" s="55"/>
      <c r="AS465" s="55"/>
      <c r="AT465" s="55"/>
      <c r="AU465" s="55"/>
      <c r="AV465" s="58"/>
      <c r="AW465" s="54"/>
      <c r="AX465" s="55" t="s">
        <v>565</v>
      </c>
      <c r="AY465" s="55" t="s">
        <v>577</v>
      </c>
      <c r="AZ465" s="58" t="s">
        <v>578</v>
      </c>
    </row>
    <row r="466" spans="16:52" x14ac:dyDescent="0.25">
      <c r="P466" s="78">
        <v>1</v>
      </c>
      <c r="Q466" s="60"/>
      <c r="R466" s="60"/>
      <c r="S466" s="60">
        <f>$Z$7*$BJ$34/AZ466</f>
        <v>2.6288912284298661E-3</v>
      </c>
      <c r="T466" s="61">
        <f>S466/S476</f>
        <v>2.6295792947302271E-3</v>
      </c>
      <c r="U466" s="62"/>
      <c r="V466" s="62"/>
      <c r="W466" s="60"/>
      <c r="X466" s="63"/>
      <c r="Y466" s="61"/>
      <c r="Z466" s="86">
        <f>SQRT($W$34*VLOOKUP(Z465,$P$34:$W$43,8))*(1-$Q$20)*T454*VLOOKUP(Z465,P454:T463,5)</f>
        <v>1.4201437813716455E-6</v>
      </c>
      <c r="AA466" s="60">
        <f>SQRT($W$34*VLOOKUP(AA465,$P$34:$W$43,8))*(1-$R$20)*T454*VLOOKUP(AA465,P454:T463,5)</f>
        <v>1.3766728022995216E-5</v>
      </c>
      <c r="AB466" s="60">
        <f>SQRT($W$34*VLOOKUP(AB465,$P$34:$W$43,8))*(1-$S$20)*T454*VLOOKUP(AB465,P454:T463,5)</f>
        <v>6.3104291009574319E-5</v>
      </c>
      <c r="AC466" s="60">
        <f>SQRT($W$34*VLOOKUP(AC465,$P$34:$W$43,8))*(1-$T$20)*T454*VLOOKUP(AC465,P454:T463,5)</f>
        <v>1.8903568290603551E-4</v>
      </c>
      <c r="AD466" s="60">
        <f>SQRT($W$34*VLOOKUP(AD465,$P$34:$W$43,8))*(1-$U$20)*T454*VLOOKUP(AD465,P454:T463,5)</f>
        <v>2.2233005007915043E-4</v>
      </c>
      <c r="AE466" s="60">
        <f>SQRT($W$34*VLOOKUP(AE465,$P$34:$W$43,8))*(1-$V$20)*T454*VLOOKUP(AE465,P454:T463,5)</f>
        <v>1.2248483303353513E-3</v>
      </c>
      <c r="AF466" s="60">
        <f>SQRT($W$34*VLOOKUP(AF465,$P$34:$W$43,8))*(1-$W$20)*T454*VLOOKUP(AF465,P454:T463,5)</f>
        <v>3.2167153512447764E-7</v>
      </c>
      <c r="AG466" s="60">
        <f>SQRT($W$34*VLOOKUP(AG465,$P$34:$W$43,8))*(1-$X$20)*T454*VLOOKUP(AG465,P454:T463,5)</f>
        <v>4.4633849225410826E-6</v>
      </c>
      <c r="AH466" s="60">
        <f>SQRT($W$34*VLOOKUP(AH465,$P$34:$W$43,8))*(1-$Y$20)*T454*VLOOKUP(AH465,P454:T463,5)</f>
        <v>1.5450656391876768E-5</v>
      </c>
      <c r="AI466" s="87">
        <f>SQRT($W$34*VLOOKUP(AI465,$P$34:$W$43,8))*(1-$Z$20)*T454*VLOOKUP(AI465,P454:T463,5)</f>
        <v>8.3839142879103149E-6</v>
      </c>
      <c r="AJ466" s="89">
        <f>$X$34*T454</f>
        <v>7.0477561646529912E-8</v>
      </c>
      <c r="AK466" s="59" t="s">
        <v>69</v>
      </c>
      <c r="AL466" s="60">
        <f>$Q$44*AI476*100000/($T$3*$AE$9)^2</f>
        <v>0.15887301977250529</v>
      </c>
      <c r="AM466" s="65" t="s">
        <v>583</v>
      </c>
      <c r="AN466" s="66" t="s">
        <v>573</v>
      </c>
      <c r="AO466" s="61" t="e">
        <f>(AL473+SQRT(AL475))^(1/3)+(AL473-SQRT(AL475))^(1/3)-AL469/3</f>
        <v>#NUM!</v>
      </c>
      <c r="AP466" s="63" t="e">
        <f>AO466^3+AL469*AO466^2+AL470*AO466+AL471</f>
        <v>#NUM!</v>
      </c>
      <c r="AQ466" s="65" t="s">
        <v>573</v>
      </c>
      <c r="AR466" s="61">
        <f>IF(AL475&gt;=0,AO466,AO473)</f>
        <v>0.83269961903731171</v>
      </c>
      <c r="AS466" s="61">
        <f>IF(AR466&lt;AR467,AR467,AR466)</f>
        <v>0.83269961903731171</v>
      </c>
      <c r="AT466" s="61">
        <f>AS466</f>
        <v>0.83269961903731171</v>
      </c>
      <c r="AU466" s="67">
        <f>IF(AT466&lt;AT467,AT467,AT466)</f>
        <v>0.83269961903731171</v>
      </c>
      <c r="AV466" s="81"/>
      <c r="AW466" s="59">
        <v>1</v>
      </c>
      <c r="AX466" s="61">
        <f>AX454</f>
        <v>4.7032494163116601E-3</v>
      </c>
      <c r="AY466" s="61">
        <f>SUMPRODUCT(T454:T463,$AX$34:$AX$43)</f>
        <v>4.772557461946185E-2</v>
      </c>
      <c r="AZ466" s="68">
        <f>IF($AA$7,EXP((AX466/AL467)*(AU471-1)-LN(AU471-AL467)-AL466*(2*AY466/AL466-AX466/AL467)*LN((AU471+2.41421536*AL467)/(AU471-0.41421536*AL467))/(AL467*2.82842713)      ),1)</f>
        <v>38.240115288525466</v>
      </c>
    </row>
    <row r="467" spans="16:52" x14ac:dyDescent="0.25">
      <c r="P467" s="78">
        <v>2</v>
      </c>
      <c r="Q467" s="60"/>
      <c r="R467" s="60"/>
      <c r="S467" s="60">
        <f>$Z$8*$BJ$35/AZ467</f>
        <v>1.4670668853759282E-2</v>
      </c>
      <c r="T467" s="61">
        <f>S467/S476</f>
        <v>1.4674508644745255E-2</v>
      </c>
      <c r="U467" s="62"/>
      <c r="V467" s="62"/>
      <c r="W467" s="60"/>
      <c r="X467" s="63"/>
      <c r="Y467" s="61"/>
      <c r="Z467" s="86">
        <f>SQRT($W$35*VLOOKUP(Z465,$P$34:$W$43,8))*(1-$Q$21)*T455*VLOOKUP(Z465,P454:T463,5)</f>
        <v>1.3766728022995218E-5</v>
      </c>
      <c r="AA467" s="60">
        <f>SQRT($W$35*VLOOKUP(AA465,$P$34:$W$43,8))*(1-$R$21)*T455*VLOOKUP(AA465,P454:T463,5)</f>
        <v>1.3276198833612701E-4</v>
      </c>
      <c r="AB467" s="60">
        <f>SQRT($W$35*VLOOKUP(AB465,$P$34:$W$43,8))*(1-$S$21)*T455*VLOOKUP(AB465,P454:T463,5)</f>
        <v>6.1812271817001968E-4</v>
      </c>
      <c r="AC467" s="60">
        <f>SQRT($W$35*VLOOKUP(AC465,$P$34:$W$43,8))*(1-$T$21)*T455*VLOOKUP(AC465,P454:T463,5)</f>
        <v>1.6745488012044347E-3</v>
      </c>
      <c r="AD467" s="60">
        <f>SQRT($W$35*VLOOKUP(AD465,$P$34:$W$43,8))*(1-$U$21)*T455*VLOOKUP(AD465,P454:T463,5)</f>
        <v>2.2209136583201694E-3</v>
      </c>
      <c r="AE467" s="60">
        <f>SQRT($W$35*VLOOKUP(AE465,$P$34:$W$43,8))*(1-$V$21)*T455*VLOOKUP(AE465,P454:T463,5)</f>
        <v>1.2027010477919641E-2</v>
      </c>
      <c r="AF467" s="60">
        <f>SQRT($W$35*VLOOKUP(AF465,$P$34:$W$43,8))*(1-$W$21)*T455*VLOOKUP(AF465,P454:T463,5)</f>
        <v>3.0446805074760693E-6</v>
      </c>
      <c r="AG467" s="60">
        <f>SQRT($W$35*VLOOKUP(AG465,$P$34:$W$43,8))*(1-$X$21)*T455*VLOOKUP(AG465,P454:T463,5)</f>
        <v>4.1240225182550061E-5</v>
      </c>
      <c r="AH467" s="60">
        <f>SQRT($W$35*VLOOKUP(AH465,$P$34:$W$43,8))*(1-$Y$21)*T455*VLOOKUP(AH465,P454:T463,5)</f>
        <v>1.4950282799248247E-4</v>
      </c>
      <c r="AI467" s="87">
        <f>SQRT($W$35*VLOOKUP(AI465,$P$34:$W$43,8))*(1-$Z$21)*T455*VLOOKUP(AI465,P454:T463,5)</f>
        <v>8.2105867050579975E-5</v>
      </c>
      <c r="AJ467" s="89">
        <f>$X$35*T455</f>
        <v>5.9358527392400682E-7</v>
      </c>
      <c r="AK467" s="59" t="s">
        <v>65</v>
      </c>
      <c r="AL467" s="60">
        <f>AJ476*$Q$44*100000/($T$3*$AE$9)</f>
        <v>1.414163777018715E-2</v>
      </c>
      <c r="AM467" s="61"/>
      <c r="AN467" s="66" t="s">
        <v>574</v>
      </c>
      <c r="AO467" s="66" t="e">
        <f>1/0</f>
        <v>#DIV/0!</v>
      </c>
      <c r="AP467" s="61"/>
      <c r="AQ467" s="65" t="s">
        <v>574</v>
      </c>
      <c r="AR467" s="66">
        <f>IF(AL475&gt;=0,0,AO474)</f>
        <v>1.8185529566081382E-2</v>
      </c>
      <c r="AS467" s="61">
        <f>IF(AR466&lt;AR467,AR466,AR467)</f>
        <v>1.8185529566081382E-2</v>
      </c>
      <c r="AT467" s="61">
        <f>IF(AS467&lt;AS468,AS468,AS467)</f>
        <v>0.13497321362641987</v>
      </c>
      <c r="AU467" s="67">
        <f>IF(AT466&lt;AT467,AT466,AT467)</f>
        <v>0.13497321362641987</v>
      </c>
      <c r="AV467" s="81"/>
      <c r="AW467" s="59">
        <v>2</v>
      </c>
      <c r="AX467" s="61">
        <f t="shared" ref="AX467:AX475" si="74">AX455</f>
        <v>7.0982772982749135E-3</v>
      </c>
      <c r="AY467" s="61">
        <f>SUMPRODUCT(T454:T463,$AY$34:$AY$43)</f>
        <v>8.3223982900197557E-2</v>
      </c>
      <c r="AZ467" s="68">
        <f>IF($AA$8,EXP((AX467/AL467)*(AU471-1)-LN(AU471-AL467)-AL466*(2*AY467/AL466-AX467/AL467)*LN((AU471+2.41421536*AL467)/(AU471-0.41421536*AL467))/(AL467*2.82842713)      ),1)</f>
        <v>6.580343617641752</v>
      </c>
    </row>
    <row r="468" spans="16:52" x14ac:dyDescent="0.25">
      <c r="P468" s="78">
        <v>3</v>
      </c>
      <c r="Q468" s="60"/>
      <c r="R468" s="60"/>
      <c r="S468" s="60">
        <f>$Z$9*$BJ$36/AZ468</f>
        <v>4.9911005277786476E-2</v>
      </c>
      <c r="T468" s="61">
        <f>S468/S476</f>
        <v>4.9924068610486358E-2</v>
      </c>
      <c r="U468" s="62"/>
      <c r="V468" s="62"/>
      <c r="W468" s="60"/>
      <c r="X468" s="63"/>
      <c r="Y468" s="61"/>
      <c r="Z468" s="86">
        <f>SQRT($W$36*VLOOKUP(Z465,$P$34:$W$43,8))*(1-$Q$22)*T456*VLOOKUP(Z465,P454:T463,5)</f>
        <v>6.3104291009574319E-5</v>
      </c>
      <c r="AA468" s="60">
        <f>SQRT($W$36*VLOOKUP(AA465,$P$34:$W$43,8))*(1-$R$22)*T456*VLOOKUP(AA465,P454:T463,5)</f>
        <v>6.1812271817001968E-4</v>
      </c>
      <c r="AB468" s="60">
        <f>SQRT($W$36*VLOOKUP(AB465,$P$34:$W$43,8))*(1-$S$22)*T456*VLOOKUP(AB465,P454:T463,5)</f>
        <v>2.8842416042199142E-3</v>
      </c>
      <c r="AC468" s="60">
        <f>SQRT($W$36*VLOOKUP(AC465,$P$34:$W$43,8))*(1-$T$22)*T456*VLOOKUP(AC465,P454:T463,5)</f>
        <v>8.6054340567006705E-3</v>
      </c>
      <c r="AD468" s="60">
        <f>SQRT($W$36*VLOOKUP(AD465,$P$34:$W$43,8))*(1-$U$22)*T456*VLOOKUP(AD465,P454:T463,5)</f>
        <v>1.0362985843596529E-2</v>
      </c>
      <c r="AE468" s="60">
        <f>SQRT($W$36*VLOOKUP(AE465,$P$34:$W$43,8))*(1-$V$22)*T456*VLOOKUP(AE465,P454:T463,5)</f>
        <v>5.499005252601414E-2</v>
      </c>
      <c r="AF468" s="60">
        <f>SQRT($W$36*VLOOKUP(AF465,$P$34:$W$43,8))*(1-$W$22)*T456*VLOOKUP(AF465,P454:T463,5)</f>
        <v>1.3687038599669821E-5</v>
      </c>
      <c r="AG468" s="60">
        <f>SQRT($W$36*VLOOKUP(AG465,$P$34:$W$43,8))*(1-$X$22)*T456*VLOOKUP(AG465,P454:T463,5)</f>
        <v>1.9401479670911717E-4</v>
      </c>
      <c r="AH468" s="60">
        <f>SQRT($W$36*VLOOKUP(AH465,$P$34:$W$43,8))*(1-$Y$22)*T456*VLOOKUP(AH465,P454:T463,5)</f>
        <v>6.9341173774326882E-4</v>
      </c>
      <c r="AI468" s="87">
        <f>SQRT($W$36*VLOOKUP(AI465,$P$34:$W$43,8))*(1-$Z$22)*T456*VLOOKUP(AI465,P454:T463,5)</f>
        <v>3.8613188046207955E-4</v>
      </c>
      <c r="AJ468" s="89">
        <f>$X$36*T456</f>
        <v>2.8129396222580797E-6</v>
      </c>
      <c r="AK468" s="82"/>
      <c r="AL468" s="65"/>
      <c r="AM468" s="61"/>
      <c r="AN468" s="66" t="s">
        <v>575</v>
      </c>
      <c r="AO468" s="66" t="e">
        <f>1/0</f>
        <v>#DIV/0!</v>
      </c>
      <c r="AP468" s="61"/>
      <c r="AQ468" s="65" t="s">
        <v>575</v>
      </c>
      <c r="AR468" s="66">
        <f>IF(AL475&gt;=0,0,AO475)</f>
        <v>0.13497321362641987</v>
      </c>
      <c r="AS468" s="61">
        <f>AR468</f>
        <v>0.13497321362641987</v>
      </c>
      <c r="AT468" s="61">
        <f>IF(AS467&lt;AS468,AS467,AS468)</f>
        <v>1.8185529566081382E-2</v>
      </c>
      <c r="AU468" s="67">
        <f>AT468</f>
        <v>1.8185529566081382E-2</v>
      </c>
      <c r="AV468" s="81"/>
      <c r="AW468" s="59">
        <v>3</v>
      </c>
      <c r="AX468" s="61">
        <f t="shared" si="74"/>
        <v>9.8874397632026413E-3</v>
      </c>
      <c r="AY468" s="61">
        <f>SUMPRODUCT(T454:T463,$AZ$34:$AZ$43)</f>
        <v>0.11365455264392663</v>
      </c>
      <c r="AZ468" s="68">
        <f>IF($AA$9,EXP((AX468/AL467)*(AU471-1)-LN(AU471-AL467)-AL466*(2*AY468/AL466-AX468/AL467)*LN((AU471+2.41421536*AL467)/(AU471-0.41421536*AL467))/(AL467*2.82842713)      ),1)</f>
        <v>1.8650458955062086</v>
      </c>
    </row>
    <row r="469" spans="16:52" x14ac:dyDescent="0.25">
      <c r="P469" s="78">
        <v>4</v>
      </c>
      <c r="Q469" s="60"/>
      <c r="R469" s="60"/>
      <c r="S469" s="60">
        <f>$Z$10*$BJ$37/AZ469</f>
        <v>0.11781627601473228</v>
      </c>
      <c r="T469" s="61">
        <f>S469/S476</f>
        <v>0.11784711236440058</v>
      </c>
      <c r="U469" s="62"/>
      <c r="V469" s="62"/>
      <c r="W469" s="60"/>
      <c r="X469" s="63"/>
      <c r="Y469" s="61"/>
      <c r="Z469" s="86">
        <f>SQRT($W$37*VLOOKUP(Z465,$P$34:$W$43,8))*(1-$Q$23)*T457*VLOOKUP(Z465,P454:T463,5)</f>
        <v>1.8903568290603554E-4</v>
      </c>
      <c r="AA469" s="60">
        <f>SQRT($W$37*VLOOKUP(AA465,$P$34:$W$43,8))*(1-$R$23)*T457*VLOOKUP(AA465,P454:T463,5)</f>
        <v>1.6745488012044345E-3</v>
      </c>
      <c r="AB469" s="60">
        <f>SQRT($W$37*VLOOKUP(AB465,$P$34:$W$43,8))*(1-$S$23)*T457*VLOOKUP(AB465,P454:T463,5)</f>
        <v>8.6054340567006705E-3</v>
      </c>
      <c r="AC469" s="60">
        <f>SQRT($W$37*VLOOKUP(AC465,$P$34:$W$43,8))*(1-$T$23)*T457*VLOOKUP(AC465,P454:T463,5)</f>
        <v>2.584550416337681E-2</v>
      </c>
      <c r="AD469" s="60">
        <f>SQRT($W$37*VLOOKUP(AD465,$P$34:$W$43,8))*(1-$U$23)*T457*VLOOKUP(AD465,P454:T463,5)</f>
        <v>3.079363228996377E-2</v>
      </c>
      <c r="AE469" s="60">
        <f>SQRT($W$37*VLOOKUP(AE465,$P$34:$W$43,8))*(1-$V$23)*T457*VLOOKUP(AE465,P454:T463,5)</f>
        <v>0.15661201719896983</v>
      </c>
      <c r="AF469" s="60">
        <f>SQRT($W$37*VLOOKUP(AF465,$P$34:$W$43,8))*(1-$W$23)*T457*VLOOKUP(AF465,P454:T463,5)</f>
        <v>4.1204803656242256E-5</v>
      </c>
      <c r="AG469" s="60">
        <f>SQRT($W$37*VLOOKUP(AG465,$P$34:$W$43,8))*(1-$X$23)*T457*VLOOKUP(AG465,P454:T463,5)</f>
        <v>5.746796371168554E-4</v>
      </c>
      <c r="AH469" s="60">
        <f>SQRT($W$37*VLOOKUP(AH465,$P$34:$W$43,8))*(1-$Y$23)*T457*VLOOKUP(AH465,P454:T463,5)</f>
        <v>2.2755050653425397E-3</v>
      </c>
      <c r="AI469" s="87">
        <f>SQRT($W$37*VLOOKUP(AI465,$P$34:$W$43,8))*(1-$Z$23)*T457*VLOOKUP(AI465,P454:T463,5)</f>
        <v>1.0493068887656842E-3</v>
      </c>
      <c r="AJ469" s="89">
        <f>$X$37*T457</f>
        <v>8.5305785967868673E-6</v>
      </c>
      <c r="AK469" s="59" t="s">
        <v>570</v>
      </c>
      <c r="AL469" s="60">
        <f>AL467-1</f>
        <v>-0.98585836222981282</v>
      </c>
      <c r="AM469" s="61"/>
      <c r="AN469" s="66"/>
      <c r="AO469" s="61"/>
      <c r="AP469" s="61"/>
      <c r="AQ469" s="50"/>
      <c r="AR469" s="65"/>
      <c r="AS469" s="65"/>
      <c r="AT469" s="65"/>
      <c r="AU469" s="65"/>
      <c r="AV469" s="81"/>
      <c r="AW469" s="59">
        <v>4</v>
      </c>
      <c r="AX469" s="61">
        <f t="shared" si="74"/>
        <v>1.2702609722620996E-2</v>
      </c>
      <c r="AY469" s="61">
        <f>SUMPRODUCT(T454:T463,$BA$34:$BA$43)</f>
        <v>0.13908438853517568</v>
      </c>
      <c r="AZ469" s="68">
        <f>IF($AA$10,EXP((AX469/AL467)*(AU471-1)-LN(AU471-AL467)-AL466*(2*AY469/AL466-AX469/AL467)*LN((AU471+2.41421536*AL467)/(AU471-0.41421536*AL467))/(AL467*2.82842713)      ),1)</f>
        <v>0.76545492768237733</v>
      </c>
    </row>
    <row r="470" spans="16:52" x14ac:dyDescent="0.25">
      <c r="P470" s="78">
        <v>5</v>
      </c>
      <c r="Q470" s="60"/>
      <c r="R470" s="60"/>
      <c r="S470" s="60">
        <f>$Z$11*$BJ$38/AZ470</f>
        <v>0.14521847416959685</v>
      </c>
      <c r="T470" s="61">
        <f>S470/S476</f>
        <v>0.14525648256537427</v>
      </c>
      <c r="U470" s="62"/>
      <c r="V470" s="62"/>
      <c r="W470" s="60"/>
      <c r="X470" s="63"/>
      <c r="Y470" s="61"/>
      <c r="Z470" s="86">
        <f>SQRT($W$38*VLOOKUP(Z465,$P$34:$W$43,8))*(1-$Q$24)*T458*VLOOKUP(Z465,P454:T463,5)</f>
        <v>2.2233005007915043E-4</v>
      </c>
      <c r="AA470" s="60">
        <f>SQRT($W$38*VLOOKUP(AA465,$P$34:$W$43,8))*(1-$R$24)*T458*VLOOKUP(AA465,P454:T463,5)</f>
        <v>2.2209136583201694E-3</v>
      </c>
      <c r="AB470" s="60">
        <f>SQRT($W$38*VLOOKUP(AB465,$P$34:$W$43,8))*(1-$S$24)*T458*VLOOKUP(AB465,P454:T463,5)</f>
        <v>1.0362985843596528E-2</v>
      </c>
      <c r="AC470" s="60">
        <f>SQRT($W$38*VLOOKUP(AC465,$P$34:$W$43,8))*(1-$T$24)*T458*VLOOKUP(AC465,P454:T463,5)</f>
        <v>3.079363228996377E-2</v>
      </c>
      <c r="AD470" s="60">
        <f>SQRT($W$38*VLOOKUP(AD465,$P$34:$W$43,8))*(1-$U$24)*T458*VLOOKUP(AD465,P454:T463,5)</f>
        <v>3.6659747099718705E-2</v>
      </c>
      <c r="AE470" s="60">
        <f>SQRT($W$38*VLOOKUP(AE465,$P$34:$W$43,8))*(1-$V$24)*T458*VLOOKUP(AE465,P454:T463,5)</f>
        <v>0.20142636940596112</v>
      </c>
      <c r="AF470" s="60">
        <f>SQRT($W$38*VLOOKUP(AF465,$P$34:$W$43,8))*(1-$W$24)*T458*VLOOKUP(AF465,P454:T463,5)</f>
        <v>4.7830995471348278E-5</v>
      </c>
      <c r="AG470" s="60">
        <f>SQRT($W$38*VLOOKUP(AG465,$P$34:$W$43,8))*(1-$X$24)*T458*VLOOKUP(AG465,P454:T463,5)</f>
        <v>6.9493136349265327E-4</v>
      </c>
      <c r="AH470" s="60">
        <f>SQRT($W$38*VLOOKUP(AH465,$P$34:$W$43,8))*(1-$Y$24)*T458*VLOOKUP(AH465,P454:T463,5)</f>
        <v>2.5816098649261618E-3</v>
      </c>
      <c r="AI470" s="87">
        <f>SQRT($W$38*VLOOKUP(AI465,$P$34:$W$43,8))*(1-$Z$24)*T458*VLOOKUP(AI465,P454:T463,5)</f>
        <v>1.3766215816029374E-3</v>
      </c>
      <c r="AJ470" s="89">
        <f>$X$38*T458</f>
        <v>1.0512286113419861E-5</v>
      </c>
      <c r="AK470" s="59" t="s">
        <v>571</v>
      </c>
      <c r="AL470" s="60">
        <f>AL466-3*AL467*AL467-2*AL467</f>
        <v>0.12998978647566145</v>
      </c>
      <c r="AM470" s="61" t="s">
        <v>584</v>
      </c>
      <c r="AN470" s="66" t="s">
        <v>585</v>
      </c>
      <c r="AO470" s="61">
        <f>AL473^2/AL474^3</f>
        <v>0.84912603661079955</v>
      </c>
      <c r="AP470" s="61"/>
      <c r="AQ470" s="50"/>
      <c r="AR470" s="65"/>
      <c r="AS470" s="65"/>
      <c r="AT470" s="65"/>
      <c r="AU470" s="65"/>
      <c r="AV470" s="81"/>
      <c r="AW470" s="59">
        <v>5</v>
      </c>
      <c r="AX470" s="61">
        <f t="shared" si="74"/>
        <v>1.2699746755942376E-2</v>
      </c>
      <c r="AY470" s="61">
        <f>SUMPRODUCT(T454:T463,$BB$34:$BB$43)</f>
        <v>0.14194714990733898</v>
      </c>
      <c r="AZ470" s="68">
        <f>IF($AA$11,EXP((AX470/AL467)*(AU471-1)-LN(AU471-AL467)-AL466*(2*AY470/AL466-AX470/AL467)*LN((AU471+2.41421536*AL467)/(AU471-0.41421536*AL467))/(AL467*2.82842713)      ),1)</f>
        <v>0.62177166311015986</v>
      </c>
    </row>
    <row r="471" spans="16:52" x14ac:dyDescent="0.25">
      <c r="P471" s="78">
        <v>6</v>
      </c>
      <c r="Q471" s="60"/>
      <c r="R471" s="60"/>
      <c r="S471" s="60">
        <f>$Z$12*$BJ$39/AZ471</f>
        <v>0.63281164247361754</v>
      </c>
      <c r="T471" s="61">
        <f>S471/S476</f>
        <v>0.63297726985331038</v>
      </c>
      <c r="U471" s="62"/>
      <c r="V471" s="62"/>
      <c r="W471" s="60"/>
      <c r="X471" s="63"/>
      <c r="Y471" s="61"/>
      <c r="Z471" s="86">
        <f>SQRT($W$39*VLOOKUP(Z465,$P$34:$W$43,8))*(1-$Q$25)*T459*VLOOKUP(Z465,P454:T463,5)</f>
        <v>1.2248483303353513E-3</v>
      </c>
      <c r="AA471" s="60">
        <f>SQRT($W$39*VLOOKUP(AA465,$P$34:$W$43,8))*(1-$R$25)*T459*VLOOKUP(AA465,P454:T463,5)</f>
        <v>1.2027010477919641E-2</v>
      </c>
      <c r="AB471" s="60">
        <f>SQRT($W$39*VLOOKUP(AB465,$P$34:$W$43,8))*(1-$S$25)*T459*VLOOKUP(AB465,P454:T463,5)</f>
        <v>5.499005252601414E-2</v>
      </c>
      <c r="AC471" s="60">
        <f>SQRT($W$39*VLOOKUP(AC465,$P$34:$W$43,8))*(1-$T$25)*T459*VLOOKUP(AC465,P454:T463,5)</f>
        <v>0.15661201719896983</v>
      </c>
      <c r="AD471" s="60">
        <f>SQRT($W$39*VLOOKUP(AD465,$P$34:$W$43,8))*(1-$U$25)*T459*VLOOKUP(AD465,P454:T463,5)</f>
        <v>0.20142636940596115</v>
      </c>
      <c r="AE471" s="60">
        <f>SQRT($W$39*VLOOKUP(AE465,$P$34:$W$43,8))*(1-$V$25)*T459*VLOOKUP(AE465,P454:T463,5)</f>
        <v>1.1067338293879838</v>
      </c>
      <c r="AF471" s="60">
        <f>SQRT($W$39*VLOOKUP(AF465,$P$34:$W$43,8))*(1-$W$25)*T459*VLOOKUP(AF465,P454:T463,5)</f>
        <v>2.9015115569430363E-4</v>
      </c>
      <c r="AG471" s="60">
        <f>SQRT($W$39*VLOOKUP(AG465,$P$34:$W$43,8))*(1-$X$25)*T459*VLOOKUP(AG465,P454:T463,5)</f>
        <v>3.8087430718226137E-3</v>
      </c>
      <c r="AH471" s="60">
        <f>SQRT($W$39*VLOOKUP(AH465,$P$34:$W$43,8))*(1-$Y$25)*T459*VLOOKUP(AH465,P454:T463,5)</f>
        <v>1.3952321849498735E-2</v>
      </c>
      <c r="AI471" s="87">
        <f>SQRT($W$39*VLOOKUP(AI465,$P$34:$W$43,8))*(1-$Z$25)*T459*VLOOKUP(AI465,P454:T463,5)</f>
        <v>7.5638243350101952E-3</v>
      </c>
      <c r="AJ471" s="89">
        <f>$X$39*T459</f>
        <v>5.6986177275954868E-5</v>
      </c>
      <c r="AK471" s="59" t="s">
        <v>572</v>
      </c>
      <c r="AL471" s="60">
        <f>-1*AL466*AL467+AL467^2+AL467^3</f>
        <v>-2.0439106498322309E-3</v>
      </c>
      <c r="AM471" s="61"/>
      <c r="AN471" s="66" t="s">
        <v>586</v>
      </c>
      <c r="AO471" s="61">
        <f>SQRT(1-AO470)/SQRT(AO470)*AL473/ABS(AL473)</f>
        <v>0.42152280029036682</v>
      </c>
      <c r="AP471" s="61"/>
      <c r="AQ471" s="50"/>
      <c r="AR471" s="65"/>
      <c r="AS471" s="65"/>
      <c r="AT471" s="65" t="s">
        <v>579</v>
      </c>
      <c r="AU471" s="61">
        <f>IF(AL475&gt;=0,AU466,AU468)</f>
        <v>1.8185529566081382E-2</v>
      </c>
      <c r="AV471" s="81"/>
      <c r="AW471" s="59">
        <v>6</v>
      </c>
      <c r="AX471" s="61">
        <f t="shared" si="74"/>
        <v>1.5798462423996604E-2</v>
      </c>
      <c r="AY471" s="61">
        <f>SUMPRODUCT(T454:T463,$BC$34:$BC$43)</f>
        <v>0.177281585385138</v>
      </c>
      <c r="AZ471" s="68">
        <f>IF($AA$12,EXP((AX471/AL467)*(AU471-1)-LN(AU471-AL467)-AL466*(2*AY471/AL466-AX471/AL467)*LN((AU471+2.41421536*AL467)/(AU471-0.41421536*AL467))/(AL467*2.82842713)      ),1)</f>
        <v>0.13720776439514756</v>
      </c>
    </row>
    <row r="472" spans="16:52" x14ac:dyDescent="0.25">
      <c r="P472" s="78">
        <v>7</v>
      </c>
      <c r="Q472" s="60"/>
      <c r="R472" s="60"/>
      <c r="S472" s="60">
        <f>$Z$13*$BJ$40/AZ472</f>
        <v>9.3736451448461983E-4</v>
      </c>
      <c r="T472" s="61">
        <f>S472/S476</f>
        <v>9.3760985325200448E-4</v>
      </c>
      <c r="U472" s="62"/>
      <c r="V472" s="62"/>
      <c r="W472" s="60"/>
      <c r="X472" s="63"/>
      <c r="Y472" s="61"/>
      <c r="Z472" s="86">
        <f>SQRT($W$40*VLOOKUP(Z465,$P$34:$W$43,8))*(1-$Q$26)*T460*VLOOKUP(Z465,P454:T463,5)</f>
        <v>3.2167153512447764E-7</v>
      </c>
      <c r="AA472" s="60">
        <f>SQRT($W$40*VLOOKUP(AA465,$P$34:$W$43,8))*(1-$R$26)*T460*VLOOKUP(AA465,P454:T463,5)</f>
        <v>3.0446805074760693E-6</v>
      </c>
      <c r="AB472" s="60">
        <f>SQRT($W$40*VLOOKUP(AB465,$P$34:$W$43,8))*(1-$S$26)*T460*VLOOKUP(AB465,P454:T463,5)</f>
        <v>1.368703859966982E-5</v>
      </c>
      <c r="AC472" s="60">
        <f>SQRT($W$40*VLOOKUP(AC465,$P$34:$W$43,8))*(1-$T$26)*T460*VLOOKUP(AC465,P454:T463,5)</f>
        <v>4.1204803656242256E-5</v>
      </c>
      <c r="AD472" s="60">
        <f>SQRT($W$40*VLOOKUP(AD465,$P$34:$W$43,8))*(1-$U$26)*T460*VLOOKUP(AD465,P454:T463,5)</f>
        <v>4.7830995471348271E-5</v>
      </c>
      <c r="AE472" s="60">
        <f>SQRT($W$40*VLOOKUP(AE465,$P$34:$W$43,8))*(1-$V$26)*T460*VLOOKUP(AE465,P454:T463,5)</f>
        <v>2.9015115569430363E-4</v>
      </c>
      <c r="AF472" s="60">
        <f>SQRT($W$40*VLOOKUP(AF465,$P$34:$W$43,8))*(1-$W$26)*T460*VLOOKUP(AF465,P454:T463,5)</f>
        <v>7.76131008667789E-8</v>
      </c>
      <c r="AG472" s="60">
        <f>SQRT($W$40*VLOOKUP(AG465,$P$34:$W$43,8))*(1-$X$26)*T460*VLOOKUP(AG465,P454:T463,5)</f>
        <v>1.1685652801525123E-6</v>
      </c>
      <c r="AH472" s="60">
        <f>SQRT($W$40*VLOOKUP(AH465,$P$34:$W$43,8))*(1-$Y$26)*T460*VLOOKUP(AH465,P454:T463,5)</f>
        <v>3.2464665719657155E-6</v>
      </c>
      <c r="AI472" s="87">
        <f>SQRT($W$40*VLOOKUP(AI465,$P$34:$W$43,8))*(1-$Z$26)*T460*VLOOKUP(AI465,P454:T463,5)</f>
        <v>1.8315702319247737E-6</v>
      </c>
      <c r="AJ472" s="89">
        <f>$X$40*T460</f>
        <v>2.2549362366773126E-8</v>
      </c>
      <c r="AK472" s="82"/>
      <c r="AL472" s="65"/>
      <c r="AM472" s="61"/>
      <c r="AN472" s="66" t="s">
        <v>587</v>
      </c>
      <c r="AO472" s="61">
        <f>IF(ATAN(AO471)&lt;0,ATAN(AO471)+PI(),ATAN(AO471))</f>
        <v>0.3989217453360524</v>
      </c>
      <c r="AP472" s="61"/>
      <c r="AQ472" s="50"/>
      <c r="AR472" s="65"/>
      <c r="AS472" s="65"/>
      <c r="AT472" s="65"/>
      <c r="AU472" s="65"/>
      <c r="AV472" s="81"/>
      <c r="AW472" s="59">
        <v>7</v>
      </c>
      <c r="AX472" s="61">
        <f t="shared" si="74"/>
        <v>4.2203212895286406E-3</v>
      </c>
      <c r="AY472" s="61">
        <f>SUMPRODUCT(T454:T463,$BD$34:$BD$43)</f>
        <v>3.0911659390568256E-2</v>
      </c>
      <c r="AZ472" s="68">
        <f>IF($AA$13,EXP((AX472/AL467)*(AU471-1)-LN(AU471-AL467)-AL466*(2*AY472/AL466-AX472/AL467)*LN((AU471+2.41421536*AL467)/(AU471-0.41421536*AL467))/(AL467*2.82842713)      ),1)</f>
        <v>109.58651563265383</v>
      </c>
    </row>
    <row r="473" spans="16:52" x14ac:dyDescent="0.25">
      <c r="P473" s="78">
        <v>8</v>
      </c>
      <c r="Q473" s="60"/>
      <c r="R473" s="60"/>
      <c r="S473" s="60">
        <f>$Z$14*$BJ$41/AZ473</f>
        <v>6.4641155320234031E-3</v>
      </c>
      <c r="T473" s="61">
        <f>S473/S476</f>
        <v>6.4658074012080716E-3</v>
      </c>
      <c r="U473" s="62"/>
      <c r="V473" s="62"/>
      <c r="W473" s="60"/>
      <c r="X473" s="63"/>
      <c r="Y473" s="61"/>
      <c r="Z473" s="86">
        <f>SQRT($W$41*VLOOKUP(Z465,$P$34:$W$43,8))*(1-$Q$27)*T461*VLOOKUP(Z465,P454:T463,5)</f>
        <v>4.4633849225410834E-6</v>
      </c>
      <c r="AA473" s="60">
        <f>SQRT($W$41*VLOOKUP(AA465,$P$34:$W$43,8))*(1-$R$27)*T461*VLOOKUP(AA465,P454:T463,5)</f>
        <v>4.1240225182550061E-5</v>
      </c>
      <c r="AB473" s="60">
        <f>SQRT($W$41*VLOOKUP(AB465,$P$34:$W$43,8))*(1-$S$27)*T461*VLOOKUP(AB465,P454:T463,5)</f>
        <v>1.9401479670911714E-4</v>
      </c>
      <c r="AC473" s="60">
        <f>SQRT($W$41*VLOOKUP(AC465,$P$34:$W$43,8))*(1-$T$27)*T461*VLOOKUP(AC465,P454:T463,5)</f>
        <v>5.746796371168554E-4</v>
      </c>
      <c r="AD473" s="60">
        <f>SQRT($W$41*VLOOKUP(AD465,$P$34:$W$43,8))*(1-$U$27)*T461*VLOOKUP(AD465,P454:T463,5)</f>
        <v>6.9493136349265327E-4</v>
      </c>
      <c r="AE473" s="60">
        <f>SQRT($W$41*VLOOKUP(AE465,$P$34:$W$43,8))*(1-$V$27)*T461*VLOOKUP(AE465,P454:T463,5)</f>
        <v>3.8087430718226137E-3</v>
      </c>
      <c r="AF473" s="60">
        <f>SQRT($W$41*VLOOKUP(AF465,$P$34:$W$43,8))*(1-$W$27)*T461*VLOOKUP(AF465,P454:T463,5)</f>
        <v>1.1685652801525123E-6</v>
      </c>
      <c r="AG473" s="60">
        <f>SQRT($W$41*VLOOKUP(AG465,$P$34:$W$43,8))*(1-$X$27)*T461*VLOOKUP(AG465,P454:T463,5)</f>
        <v>1.7010967556718608E-5</v>
      </c>
      <c r="AH473" s="60">
        <f>SQRT($W$41*VLOOKUP(AH465,$P$34:$W$43,8))*(1-$Y$27)*T461*VLOOKUP(AH465,P454:T463,5)</f>
        <v>5.2692055402090138E-5</v>
      </c>
      <c r="AI473" s="87">
        <f>SQRT($W$41*VLOOKUP(AI465,$P$34:$W$43,8))*(1-$Z$27)*T461*VLOOKUP(AI465,P454:T463,5)</f>
        <v>2.801716799640695E-5</v>
      </c>
      <c r="AJ473" s="89">
        <f>$X$41*T461</f>
        <v>1.7248373568599548E-7</v>
      </c>
      <c r="AK473" s="59" t="s">
        <v>582</v>
      </c>
      <c r="AL473" s="61">
        <f>AL469*AL470/6-AL471/2-AL469^3/27</f>
        <v>1.5151228854943556E-2</v>
      </c>
      <c r="AM473" s="61"/>
      <c r="AN473" s="66" t="s">
        <v>573</v>
      </c>
      <c r="AO473" s="61">
        <f>2*SQRT(AL474)*COS(AO472/3)-AL469/3</f>
        <v>0.83269961903731171</v>
      </c>
      <c r="AP473" s="69">
        <f>AO473^3+AL469*AO473^2+AL470*AO473+AL471</f>
        <v>1.0581813203458523E-16</v>
      </c>
      <c r="AQ473" s="50"/>
      <c r="AR473" s="65"/>
      <c r="AS473" s="65"/>
      <c r="AT473" s="65"/>
      <c r="AU473" s="65"/>
      <c r="AV473" s="81"/>
      <c r="AW473" s="59">
        <v>8</v>
      </c>
      <c r="AX473" s="61">
        <f t="shared" si="74"/>
        <v>4.6812172555771754E-3</v>
      </c>
      <c r="AY473" s="61">
        <f>SUMPRODUCT(T454:T463,$BE$34:$BE$43)</f>
        <v>6.0317301846691249E-2</v>
      </c>
      <c r="AZ473" s="68">
        <f>IF($AA$14,EXP((AX473/AL467)*(AU471-1)-LN(AU471-AL467)-AL466*(2*AY473/AL466-AX473/AL467)*LN((AU471+2.41421536*AL467)/(AU471-0.41421536*AL467))/(AL467*2.82842713)      ),1)</f>
        <v>15.275958378122715</v>
      </c>
    </row>
    <row r="474" spans="16:52" x14ac:dyDescent="0.25">
      <c r="P474" s="78">
        <v>9</v>
      </c>
      <c r="Q474" s="60"/>
      <c r="R474" s="60"/>
      <c r="S474" s="60">
        <f>$Z$15*$BJ$42/AZ474</f>
        <v>1.9022990633599135E-2</v>
      </c>
      <c r="T474" s="61">
        <f>S474/S476</f>
        <v>1.902796956868991E-2</v>
      </c>
      <c r="U474" s="62"/>
      <c r="V474" s="62" t="s">
        <v>592</v>
      </c>
      <c r="W474" s="60"/>
      <c r="X474" s="63"/>
      <c r="Y474" s="61"/>
      <c r="Z474" s="86">
        <f>SQRT($W$42*VLOOKUP(Z465,$P$34:$W$43,8))*(1-$Q$28)*T462*VLOOKUP(Z465,P454:T463,5)</f>
        <v>1.5450656391876768E-5</v>
      </c>
      <c r="AA474" s="60">
        <f>SQRT($W$42*VLOOKUP(AA465,$P$34:$W$43,8))*(1-$R$28)*T462*VLOOKUP(AA465,P454:T463,5)</f>
        <v>1.495028279924825E-4</v>
      </c>
      <c r="AB474" s="60">
        <f>SQRT($W$42*VLOOKUP(AB465,$P$34:$W$43,8))*(1-$S$28)*T462*VLOOKUP(AB465,P454:T463,5)</f>
        <v>6.9341173774326882E-4</v>
      </c>
      <c r="AC474" s="60">
        <f>SQRT($W$42*VLOOKUP(AC465,$P$34:$W$43,8))*(1-$T$28)*T462*VLOOKUP(AC465,P454:T463,5)</f>
        <v>2.2755050653425397E-3</v>
      </c>
      <c r="AD474" s="60">
        <f>SQRT($W$42*VLOOKUP(AD465,$P$34:$W$43,8))*(1-$U$28)*T462*VLOOKUP(AD465,P454:T463,5)</f>
        <v>2.5816098649261618E-3</v>
      </c>
      <c r="AE474" s="60">
        <f>SQRT($W$42*VLOOKUP(AE465,$P$34:$W$43,8))*(1-$V$28)*T462*VLOOKUP(AE465,P454:T463,5)</f>
        <v>1.3952321849498735E-2</v>
      </c>
      <c r="AF474" s="60">
        <f>SQRT($W$42*VLOOKUP(AF465,$P$34:$W$43,8))*(1-$W$28)*T462*VLOOKUP(AF465,P454:T463,5)</f>
        <v>3.2464665719657155E-6</v>
      </c>
      <c r="AG474" s="60">
        <f>SQRT($W$42*VLOOKUP(AG465,$P$34:$W$43,8))*(1-$X$28)*T462*VLOOKUP(AG465,P454:T463,5)</f>
        <v>5.2692055402090145E-5</v>
      </c>
      <c r="AH474" s="60">
        <f>SQRT($W$42*VLOOKUP(AH465,$P$34:$W$43,8))*(1-$Y$28)*T462*VLOOKUP(AH465,P454:T463,5)</f>
        <v>2.0034135413526561E-4</v>
      </c>
      <c r="AI474" s="87">
        <f>SQRT($W$42*VLOOKUP(AI465,$P$34:$W$43,8))*(1-$Z$28)*T462*VLOOKUP(AI465,P454:T463,5)</f>
        <v>1.017665716158952E-4</v>
      </c>
      <c r="AJ474" s="89">
        <f>$X$42*T462</f>
        <v>5.1399992230266108E-7</v>
      </c>
      <c r="AK474" s="59" t="s">
        <v>558</v>
      </c>
      <c r="AL474" s="61">
        <f>AL469^2/9-AL470/3</f>
        <v>6.4660816772384944E-2</v>
      </c>
      <c r="AM474" s="61"/>
      <c r="AN474" s="66" t="s">
        <v>574</v>
      </c>
      <c r="AO474" s="61">
        <f>2*SQRT(AL474)*COS((AO472+2*PI())/3)-AL469/3</f>
        <v>1.8185529566081382E-2</v>
      </c>
      <c r="AP474" s="69">
        <f>AO474^3+AO474^2*AL469+AO474*AL470+AL471</f>
        <v>9.540979117872439E-18</v>
      </c>
      <c r="AQ474" s="50"/>
      <c r="AR474" s="65"/>
      <c r="AS474" s="50"/>
      <c r="AT474" s="65"/>
      <c r="AU474" s="65"/>
      <c r="AV474" s="81"/>
      <c r="AW474" s="59">
        <v>9</v>
      </c>
      <c r="AX474" s="61">
        <f t="shared" si="74"/>
        <v>4.7402802327537697E-3</v>
      </c>
      <c r="AY474" s="61">
        <f>SUMPRODUCT(T454:T463,$BF$34:$BF$43)</f>
        <v>7.5771767757632447E-2</v>
      </c>
      <c r="AZ474" s="68">
        <f>IF($AA$15,EXP((AX474/AL467)*(AU471-1)-LN(AU471-AL467)-AL466*(2*AY474/AL466-AX474/AL467)*LN((AU471+2.41421536*AL467)/(AU471-0.41421536*AL467))/(AL467*2.82842713)      ),1)</f>
        <v>5.0989814743453294</v>
      </c>
    </row>
    <row r="475" spans="16:52" x14ac:dyDescent="0.25">
      <c r="P475" s="78">
        <v>10</v>
      </c>
      <c r="Q475" s="60"/>
      <c r="R475" s="60"/>
      <c r="S475" s="60">
        <f>$Z$16*$BJ$43/AZ475</f>
        <v>1.0256907277713875E-2</v>
      </c>
      <c r="T475" s="61">
        <f>S475/S476</f>
        <v>1.0259591843802955E-2</v>
      </c>
      <c r="U475" s="62"/>
      <c r="V475" s="96">
        <f>ABS(S464-S476)</f>
        <v>4.4408920985006262E-16</v>
      </c>
      <c r="W475" s="60"/>
      <c r="X475" s="63"/>
      <c r="Y475" s="61"/>
      <c r="Z475" s="86">
        <f>SQRT($W$43*VLOOKUP(Z465,$P$34:$W$43,8))*(1-$Q$29)*T463*VLOOKUP(Z465,P454:T463,5)</f>
        <v>8.3839142879103149E-6</v>
      </c>
      <c r="AA475" s="60">
        <f>SQRT($W$43*VLOOKUP(AA465,$P$34:$W$43,8))*(1-$R$29)*T463*VLOOKUP(AA465,P454:T463,5)</f>
        <v>8.2105867050579989E-5</v>
      </c>
      <c r="AB475" s="60">
        <f>SQRT($W$43*VLOOKUP(AB465,$P$34:$W$43,8))*(1-$S$29)*T463*VLOOKUP(AB465,P454:T463,5)</f>
        <v>3.861318804620795E-4</v>
      </c>
      <c r="AC475" s="60">
        <f>SQRT($W$43*VLOOKUP(AC465,$P$34:$W$43,8))*(1-$T$29)*T463*VLOOKUP(AC465,P454:T463,5)</f>
        <v>1.0493068887656842E-3</v>
      </c>
      <c r="AD475" s="60">
        <f>SQRT($W$43*VLOOKUP(AD465,$P$34:$W$43,8))*(1-$U$29)*T463*VLOOKUP(AD465,P454:T463,5)</f>
        <v>1.3766215816029376E-3</v>
      </c>
      <c r="AE475" s="60">
        <f>SQRT($W$43*VLOOKUP(AE465,$P$34:$W$43,8))*(1-$V$29)*T463*VLOOKUP(AE465,P454:T463,5)</f>
        <v>7.5638243350101952E-3</v>
      </c>
      <c r="AF475" s="60">
        <f>SQRT($W$43*VLOOKUP(AF465,$P$34:$W$43,8))*(1-$W$29)*T463*VLOOKUP(AF465,P454:T463,5)</f>
        <v>1.8315702319247733E-6</v>
      </c>
      <c r="AG475" s="60">
        <f>SQRT($W$43*VLOOKUP(AG465,$P$34:$W$43,8))*(1-$X$29)*T463*VLOOKUP(AG465,P454:T463,5)</f>
        <v>2.801716799640695E-5</v>
      </c>
      <c r="AH475" s="60">
        <f>SQRT($W$43*VLOOKUP(AH465,$P$34:$W$43,8))*(1-$Y$29)*T463*VLOOKUP(AH465,P454:T463,5)</f>
        <v>1.017665716158952E-4</v>
      </c>
      <c r="AI475" s="87">
        <f>SQRT($W$43*VLOOKUP(AI465,$P$34:$W$43,8))*(1-$Z$29)*T463*VLOOKUP(AI465,P454:T463,5)</f>
        <v>5.1693945781462148E-5</v>
      </c>
      <c r="AJ475" s="89">
        <f>$X$43*T463</f>
        <v>3.7216535537874487E-7</v>
      </c>
      <c r="AK475" s="59" t="s">
        <v>72</v>
      </c>
      <c r="AL475" s="63">
        <f>AL473^2-AL474^3</f>
        <v>-4.0788511579751234E-5</v>
      </c>
      <c r="AM475" s="61"/>
      <c r="AN475" s="66" t="s">
        <v>575</v>
      </c>
      <c r="AO475" s="61">
        <f>2*SQRT(AL474)*COS((AO472+4*PI())/3)-AL469/3</f>
        <v>0.13497321362641987</v>
      </c>
      <c r="AP475" s="69">
        <f>AO475^3+AO475^2*AL469+AL470*AO475+AL471</f>
        <v>0</v>
      </c>
      <c r="AQ475" s="50"/>
      <c r="AR475" s="65"/>
      <c r="AS475" s="50"/>
      <c r="AT475" s="65"/>
      <c r="AU475" s="65"/>
      <c r="AV475" s="81"/>
      <c r="AW475" s="59">
        <v>10</v>
      </c>
      <c r="AX475" s="61">
        <f t="shared" si="74"/>
        <v>6.3655989068255427E-3</v>
      </c>
      <c r="AY475" s="61">
        <f>SUMPRODUCT(T454:T463,$BG$34:$BG$43)</f>
        <v>7.4733542486602481E-2</v>
      </c>
      <c r="AZ475" s="68">
        <f>IF($AA$16,EXP((AX475/AL467)*(AU471-1)-LN(AU471-AL467)-AL466*(2*AY475/AL466-AX475/AL467)*LN((AU471+2.41421536*AL467)/(AU471-0.41421536*AL467))/(AL467*2.82842713)      ),1)</f>
        <v>9.499015223368259</v>
      </c>
    </row>
    <row r="476" spans="16:52" x14ac:dyDescent="0.25">
      <c r="P476" s="79"/>
      <c r="Q476" s="71"/>
      <c r="R476" s="71"/>
      <c r="S476" s="94">
        <f>SUM(S466:S475)</f>
        <v>0.99973833597574335</v>
      </c>
      <c r="T476" s="72">
        <f>SUM(T466:T475)</f>
        <v>1</v>
      </c>
      <c r="U476" s="73"/>
      <c r="V476" s="73"/>
      <c r="W476" s="73"/>
      <c r="X476" s="73"/>
      <c r="Y476" s="73"/>
      <c r="Z476" s="70"/>
      <c r="AA476" s="73"/>
      <c r="AB476" s="73"/>
      <c r="AC476" s="73"/>
      <c r="AD476" s="73"/>
      <c r="AE476" s="73"/>
      <c r="AF476" s="73"/>
      <c r="AG476" s="73"/>
      <c r="AH476" s="73"/>
      <c r="AI476" s="88">
        <f>SUM(Z466:AI475)</f>
        <v>2.206689395768104</v>
      </c>
      <c r="AJ476" s="91">
        <f>SUM(AJ466:AJ475)</f>
        <v>8.0587242819724376E-5</v>
      </c>
      <c r="AK476" s="70"/>
      <c r="AL476" s="73"/>
      <c r="AM476" s="74"/>
      <c r="AN476" s="75"/>
      <c r="AO476" s="74"/>
      <c r="AP476" s="74"/>
      <c r="AQ476" s="76"/>
      <c r="AR476" s="73"/>
      <c r="AS476" s="76"/>
      <c r="AT476" s="73"/>
      <c r="AU476" s="73"/>
      <c r="AV476" s="80"/>
      <c r="AW476" s="70"/>
      <c r="AX476" s="73"/>
      <c r="AY476" s="73"/>
      <c r="AZ476" s="80"/>
    </row>
    <row r="477" spans="16:52" x14ac:dyDescent="0.25">
      <c r="P477" s="92">
        <f>P465+1</f>
        <v>37</v>
      </c>
      <c r="Q477" s="55"/>
      <c r="R477" s="55"/>
      <c r="S477" s="55"/>
      <c r="T477" s="55" t="s">
        <v>545</v>
      </c>
      <c r="U477" s="56"/>
      <c r="V477" s="56"/>
      <c r="W477" s="57"/>
      <c r="X477" s="57"/>
      <c r="Y477" s="57"/>
      <c r="Z477" s="54">
        <v>1</v>
      </c>
      <c r="AA477" s="55">
        <v>2</v>
      </c>
      <c r="AB477" s="55">
        <v>3</v>
      </c>
      <c r="AC477" s="55">
        <v>4</v>
      </c>
      <c r="AD477" s="55">
        <v>5</v>
      </c>
      <c r="AE477" s="55">
        <v>6</v>
      </c>
      <c r="AF477" s="55">
        <v>7</v>
      </c>
      <c r="AG477" s="55">
        <v>8</v>
      </c>
      <c r="AH477" s="55">
        <v>9</v>
      </c>
      <c r="AI477" s="58">
        <v>10</v>
      </c>
      <c r="AJ477" s="90"/>
      <c r="AK477" s="54"/>
      <c r="AL477" s="55"/>
      <c r="AM477" s="55"/>
      <c r="AN477" s="55"/>
      <c r="AO477" s="55"/>
      <c r="AP477" s="55"/>
      <c r="AQ477" s="55"/>
      <c r="AR477" s="55"/>
      <c r="AS477" s="55"/>
      <c r="AT477" s="55"/>
      <c r="AU477" s="55"/>
      <c r="AV477" s="58"/>
      <c r="AW477" s="54"/>
      <c r="AX477" s="55" t="s">
        <v>565</v>
      </c>
      <c r="AY477" s="55" t="s">
        <v>577</v>
      </c>
      <c r="AZ477" s="58" t="s">
        <v>578</v>
      </c>
    </row>
    <row r="478" spans="16:52" x14ac:dyDescent="0.25">
      <c r="P478" s="78">
        <v>1</v>
      </c>
      <c r="Q478" s="60"/>
      <c r="R478" s="60"/>
      <c r="S478" s="60">
        <f>$Z$7*$BJ$34/AZ478</f>
        <v>2.6288912284298653E-3</v>
      </c>
      <c r="T478" s="61">
        <f>S478/S488</f>
        <v>2.6295792947302258E-3</v>
      </c>
      <c r="U478" s="62"/>
      <c r="V478" s="62"/>
      <c r="W478" s="60"/>
      <c r="X478" s="63"/>
      <c r="Y478" s="61"/>
      <c r="Z478" s="86">
        <f>SQRT($W$34*VLOOKUP(Z477,$P$34:$W$43,8))*(1-$Q$20)*T466*VLOOKUP(Z477,P466:T475,5)</f>
        <v>1.4201437813716533E-6</v>
      </c>
      <c r="AA478" s="60">
        <f>SQRT($W$34*VLOOKUP(AA477,$P$34:$W$43,8))*(1-$R$20)*T466*VLOOKUP(AA477,P466:T475,5)</f>
        <v>1.3766728022995277E-5</v>
      </c>
      <c r="AB478" s="60">
        <f>SQRT($W$34*VLOOKUP(AB477,$P$34:$W$43,8))*(1-$S$20)*T466*VLOOKUP(AB477,P466:T475,5)</f>
        <v>6.31042910095744E-5</v>
      </c>
      <c r="AC478" s="60">
        <f>SQRT($W$34*VLOOKUP(AC477,$P$34:$W$43,8))*(1-$T$20)*T466*VLOOKUP(AC477,P466:T475,5)</f>
        <v>1.8903568290603643E-4</v>
      </c>
      <c r="AD478" s="60">
        <f>SQRT($W$34*VLOOKUP(AD477,$P$34:$W$43,8))*(1-$U$20)*T466*VLOOKUP(AD477,P466:T475,5)</f>
        <v>2.2233005007915113E-4</v>
      </c>
      <c r="AE478" s="60">
        <f>SQRT($W$34*VLOOKUP(AE477,$P$34:$W$43,8))*(1-$V$20)*T466*VLOOKUP(AE477,P466:T475,5)</f>
        <v>1.2248483303353541E-3</v>
      </c>
      <c r="AF478" s="60">
        <f>SQRT($W$34*VLOOKUP(AF477,$P$34:$W$43,8))*(1-$W$20)*T466*VLOOKUP(AF477,P466:T475,5)</f>
        <v>3.2167153512447922E-7</v>
      </c>
      <c r="AG478" s="60">
        <f>SQRT($W$34*VLOOKUP(AG477,$P$34:$W$43,8))*(1-$X$20)*T466*VLOOKUP(AG477,P466:T475,5)</f>
        <v>4.4633849225411021E-6</v>
      </c>
      <c r="AH478" s="60">
        <f>SQRT($W$34*VLOOKUP(AH477,$P$34:$W$43,8))*(1-$Y$20)*T466*VLOOKUP(AH477,P466:T475,5)</f>
        <v>1.5450656391876829E-5</v>
      </c>
      <c r="AI478" s="87">
        <f>SQRT($W$34*VLOOKUP(AI477,$P$34:$W$43,8))*(1-$Z$20)*T466*VLOOKUP(AI477,P466:T475,5)</f>
        <v>8.3839142879103319E-6</v>
      </c>
      <c r="AJ478" s="89">
        <f>$X$34*T466</f>
        <v>7.0477561646530097E-8</v>
      </c>
      <c r="AK478" s="59" t="s">
        <v>69</v>
      </c>
      <c r="AL478" s="60">
        <f>$Q$44*AI488*100000/($T$3*$AE$9)^2</f>
        <v>0.15887301977250529</v>
      </c>
      <c r="AM478" s="65" t="s">
        <v>583</v>
      </c>
      <c r="AN478" s="66" t="s">
        <v>573</v>
      </c>
      <c r="AO478" s="61" t="e">
        <f>(AL485+SQRT(AL487))^(1/3)+(AL485-SQRT(AL487))^(1/3)-AL481/3</f>
        <v>#NUM!</v>
      </c>
      <c r="AP478" s="63" t="e">
        <f>AO478^3+AL481*AO478^2+AL482*AO478+AL483</f>
        <v>#NUM!</v>
      </c>
      <c r="AQ478" s="65" t="s">
        <v>573</v>
      </c>
      <c r="AR478" s="61">
        <f>IF(AL487&gt;=0,AO478,AO485)</f>
        <v>0.83269961903731171</v>
      </c>
      <c r="AS478" s="61">
        <f>IF(AR478&lt;AR479,AR479,AR478)</f>
        <v>0.83269961903731171</v>
      </c>
      <c r="AT478" s="61">
        <f>AS478</f>
        <v>0.83269961903731171</v>
      </c>
      <c r="AU478" s="67">
        <f>IF(AT478&lt;AT479,AT479,AT478)</f>
        <v>0.83269961903731171</v>
      </c>
      <c r="AV478" s="81"/>
      <c r="AW478" s="59">
        <v>1</v>
      </c>
      <c r="AX478" s="61">
        <f>AX466</f>
        <v>4.7032494163116601E-3</v>
      </c>
      <c r="AY478" s="61">
        <f>SUMPRODUCT(T466:T475,$AX$34:$AX$43)</f>
        <v>4.7725574619461843E-2</v>
      </c>
      <c r="AZ478" s="68">
        <f>IF($AA$7,EXP((AX478/AL479)*(AU483-1)-LN(AU483-AL479)-AL478*(2*AY478/AL478-AX478/AL479)*LN((AU483+2.41421536*AL479)/(AU483-0.41421536*AL479))/(AL479*2.82842713)      ),1)</f>
        <v>38.24011528852548</v>
      </c>
    </row>
    <row r="479" spans="16:52" x14ac:dyDescent="0.25">
      <c r="P479" s="78">
        <v>2</v>
      </c>
      <c r="Q479" s="60"/>
      <c r="R479" s="60"/>
      <c r="S479" s="60">
        <f>$Z$8*$BJ$35/AZ479</f>
        <v>1.4670668853759282E-2</v>
      </c>
      <c r="T479" s="61">
        <f>S479/S488</f>
        <v>1.4674508644745251E-2</v>
      </c>
      <c r="U479" s="62"/>
      <c r="V479" s="62"/>
      <c r="W479" s="60"/>
      <c r="X479" s="63"/>
      <c r="Y479" s="61"/>
      <c r="Z479" s="86">
        <f>SQRT($W$35*VLOOKUP(Z477,$P$34:$W$43,8))*(1-$Q$21)*T467*VLOOKUP(Z477,P466:T475,5)</f>
        <v>1.3766728022995277E-5</v>
      </c>
      <c r="AA479" s="60">
        <f>SQRT($W$35*VLOOKUP(AA477,$P$34:$W$43,8))*(1-$R$21)*T467*VLOOKUP(AA477,P466:T475,5)</f>
        <v>1.3276198833612747E-4</v>
      </c>
      <c r="AB479" s="60">
        <f>SQRT($W$35*VLOOKUP(AB477,$P$34:$W$43,8))*(1-$S$21)*T467*VLOOKUP(AB477,P466:T475,5)</f>
        <v>6.1812271817002001E-4</v>
      </c>
      <c r="AC479" s="60">
        <f>SQRT($W$35*VLOOKUP(AC477,$P$34:$W$43,8))*(1-$T$21)*T467*VLOOKUP(AC477,P466:T475,5)</f>
        <v>1.674548801204441E-3</v>
      </c>
      <c r="AD479" s="60">
        <f>SQRT($W$35*VLOOKUP(AD477,$P$34:$W$43,8))*(1-$U$21)*T467*VLOOKUP(AD477,P466:T475,5)</f>
        <v>2.2209136583201741E-3</v>
      </c>
      <c r="AE479" s="60">
        <f>SQRT($W$35*VLOOKUP(AE477,$P$34:$W$43,8))*(1-$V$21)*T467*VLOOKUP(AE477,P466:T475,5)</f>
        <v>1.2027010477919658E-2</v>
      </c>
      <c r="AF479" s="60">
        <f>SQRT($W$35*VLOOKUP(AF477,$P$34:$W$43,8))*(1-$W$21)*T467*VLOOKUP(AF477,P466:T475,5)</f>
        <v>3.044680507476082E-6</v>
      </c>
      <c r="AG479" s="60">
        <f>SQRT($W$35*VLOOKUP(AG477,$P$34:$W$43,8))*(1-$X$21)*T467*VLOOKUP(AG477,P466:T475,5)</f>
        <v>4.124022518255021E-5</v>
      </c>
      <c r="AH479" s="60">
        <f>SQRT($W$35*VLOOKUP(AH477,$P$34:$W$43,8))*(1-$Y$21)*T467*VLOOKUP(AH477,P466:T475,5)</f>
        <v>1.4950282799248293E-4</v>
      </c>
      <c r="AI479" s="87">
        <f>SQRT($W$35*VLOOKUP(AI477,$P$34:$W$43,8))*(1-$Z$21)*T467*VLOOKUP(AI477,P466:T475,5)</f>
        <v>8.2105867050580084E-5</v>
      </c>
      <c r="AJ479" s="89">
        <f>$X$35*T467</f>
        <v>5.9358527392400788E-7</v>
      </c>
      <c r="AK479" s="59" t="s">
        <v>65</v>
      </c>
      <c r="AL479" s="60">
        <f>AJ488*$Q$44*100000/($T$3*$AE$9)</f>
        <v>1.414163777018715E-2</v>
      </c>
      <c r="AM479" s="61"/>
      <c r="AN479" s="66" t="s">
        <v>574</v>
      </c>
      <c r="AO479" s="66" t="e">
        <f>1/0</f>
        <v>#DIV/0!</v>
      </c>
      <c r="AP479" s="61"/>
      <c r="AQ479" s="65" t="s">
        <v>574</v>
      </c>
      <c r="AR479" s="66">
        <f>IF(AL487&gt;=0,0,AO486)</f>
        <v>1.8185529566081382E-2</v>
      </c>
      <c r="AS479" s="61">
        <f>IF(AR478&lt;AR479,AR478,AR479)</f>
        <v>1.8185529566081382E-2</v>
      </c>
      <c r="AT479" s="61">
        <f>IF(AS479&lt;AS480,AS480,AS479)</f>
        <v>0.13497321362641987</v>
      </c>
      <c r="AU479" s="67">
        <f>IF(AT478&lt;AT479,AT478,AT479)</f>
        <v>0.13497321362641987</v>
      </c>
      <c r="AV479" s="81"/>
      <c r="AW479" s="59">
        <v>2</v>
      </c>
      <c r="AX479" s="61">
        <f t="shared" ref="AX479:AX487" si="75">AX467</f>
        <v>7.0982772982749135E-3</v>
      </c>
      <c r="AY479" s="61">
        <f>SUMPRODUCT(T466:T475,$AY$34:$AY$43)</f>
        <v>8.3223982900197557E-2</v>
      </c>
      <c r="AZ479" s="68">
        <f>IF($AA$8,EXP((AX479/AL479)*(AU483-1)-LN(AU483-AL479)-AL478*(2*AY479/AL478-AX479/AL479)*LN((AU483+2.41421536*AL479)/(AU483-0.41421536*AL479))/(AL479*2.82842713)      ),1)</f>
        <v>6.580343617641752</v>
      </c>
    </row>
    <row r="480" spans="16:52" x14ac:dyDescent="0.25">
      <c r="P480" s="78">
        <v>3</v>
      </c>
      <c r="Q480" s="60"/>
      <c r="R480" s="60"/>
      <c r="S480" s="60">
        <f>$Z$9*$BJ$36/AZ480</f>
        <v>4.9911005277786476E-2</v>
      </c>
      <c r="T480" s="61">
        <f>S480/S488</f>
        <v>4.9924068610486351E-2</v>
      </c>
      <c r="U480" s="62"/>
      <c r="V480" s="62"/>
      <c r="W480" s="60"/>
      <c r="X480" s="63"/>
      <c r="Y480" s="61"/>
      <c r="Z480" s="86">
        <f>SQRT($W$36*VLOOKUP(Z477,$P$34:$W$43,8))*(1-$Q$22)*T468*VLOOKUP(Z477,P466:T475,5)</f>
        <v>6.31042910095744E-5</v>
      </c>
      <c r="AA480" s="60">
        <f>SQRT($W$36*VLOOKUP(AA477,$P$34:$W$43,8))*(1-$R$22)*T468*VLOOKUP(AA477,P466:T475,5)</f>
        <v>6.1812271817002001E-4</v>
      </c>
      <c r="AB480" s="60">
        <f>SQRT($W$36*VLOOKUP(AB477,$P$34:$W$43,8))*(1-$S$22)*T468*VLOOKUP(AB477,P466:T475,5)</f>
        <v>2.8842416042199059E-3</v>
      </c>
      <c r="AC480" s="60">
        <f>SQRT($W$36*VLOOKUP(AC477,$P$34:$W$43,8))*(1-$T$22)*T468*VLOOKUP(AC477,P466:T475,5)</f>
        <v>8.6054340567006775E-3</v>
      </c>
      <c r="AD480" s="60">
        <f>SQRT($W$36*VLOOKUP(AD477,$P$34:$W$43,8))*(1-$U$22)*T468*VLOOKUP(AD477,P466:T475,5)</f>
        <v>1.0362985843596517E-2</v>
      </c>
      <c r="AE480" s="60">
        <f>SQRT($W$36*VLOOKUP(AE477,$P$34:$W$43,8))*(1-$V$22)*T468*VLOOKUP(AE477,P466:T475,5)</f>
        <v>5.4990052526014042E-2</v>
      </c>
      <c r="AF480" s="60">
        <f>SQRT($W$36*VLOOKUP(AF477,$P$34:$W$43,8))*(1-$W$22)*T468*VLOOKUP(AF477,P466:T475,5)</f>
        <v>1.3687038599669833E-5</v>
      </c>
      <c r="AG480" s="60">
        <f>SQRT($W$36*VLOOKUP(AG477,$P$34:$W$43,8))*(1-$X$22)*T468*VLOOKUP(AG477,P466:T475,5)</f>
        <v>1.9401479670911722E-4</v>
      </c>
      <c r="AH480" s="60">
        <f>SQRT($W$36*VLOOKUP(AH477,$P$34:$W$43,8))*(1-$Y$22)*T468*VLOOKUP(AH477,P466:T475,5)</f>
        <v>6.9341173774326872E-4</v>
      </c>
      <c r="AI480" s="87">
        <f>SQRT($W$36*VLOOKUP(AI477,$P$34:$W$43,8))*(1-$Z$22)*T468*VLOOKUP(AI477,P466:T475,5)</f>
        <v>3.8613188046207874E-4</v>
      </c>
      <c r="AJ480" s="89">
        <f>$X$36*T468</f>
        <v>2.8129396222580754E-6</v>
      </c>
      <c r="AK480" s="82"/>
      <c r="AL480" s="65"/>
      <c r="AM480" s="61"/>
      <c r="AN480" s="66" t="s">
        <v>575</v>
      </c>
      <c r="AO480" s="66" t="e">
        <f>1/0</f>
        <v>#DIV/0!</v>
      </c>
      <c r="AP480" s="61"/>
      <c r="AQ480" s="65" t="s">
        <v>575</v>
      </c>
      <c r="AR480" s="66">
        <f>IF(AL487&gt;=0,0,AO487)</f>
        <v>0.13497321362641987</v>
      </c>
      <c r="AS480" s="61">
        <f>AR480</f>
        <v>0.13497321362641987</v>
      </c>
      <c r="AT480" s="61">
        <f>IF(AS479&lt;AS480,AS479,AS480)</f>
        <v>1.8185529566081382E-2</v>
      </c>
      <c r="AU480" s="67">
        <f>AT480</f>
        <v>1.8185529566081382E-2</v>
      </c>
      <c r="AV480" s="81"/>
      <c r="AW480" s="59">
        <v>3</v>
      </c>
      <c r="AX480" s="61">
        <f t="shared" si="75"/>
        <v>9.8874397632026413E-3</v>
      </c>
      <c r="AY480" s="61">
        <f>SUMPRODUCT(T466:T475,$AZ$34:$AZ$43)</f>
        <v>0.11365455264392663</v>
      </c>
      <c r="AZ480" s="68">
        <f>IF($AA$9,EXP((AX480/AL479)*(AU483-1)-LN(AU483-AL479)-AL478*(2*AY480/AL478-AX480/AL479)*LN((AU483+2.41421536*AL479)/(AU483-0.41421536*AL479))/(AL479*2.82842713)      ),1)</f>
        <v>1.8650458955062086</v>
      </c>
    </row>
    <row r="481" spans="16:52" x14ac:dyDescent="0.25">
      <c r="P481" s="78">
        <v>4</v>
      </c>
      <c r="Q481" s="60"/>
      <c r="R481" s="60"/>
      <c r="S481" s="60">
        <f>$Z$10*$BJ$37/AZ481</f>
        <v>0.11781627601473249</v>
      </c>
      <c r="T481" s="61">
        <f>S481/S488</f>
        <v>0.11784711236440076</v>
      </c>
      <c r="U481" s="62"/>
      <c r="V481" s="62"/>
      <c r="W481" s="60"/>
      <c r="X481" s="63"/>
      <c r="Y481" s="61"/>
      <c r="Z481" s="86">
        <f>SQRT($W$37*VLOOKUP(Z477,$P$34:$W$43,8))*(1-$Q$23)*T469*VLOOKUP(Z477,P466:T475,5)</f>
        <v>1.8903568290603643E-4</v>
      </c>
      <c r="AA481" s="60">
        <f>SQRT($W$37*VLOOKUP(AA477,$P$34:$W$43,8))*(1-$R$23)*T469*VLOOKUP(AA477,P466:T475,5)</f>
        <v>1.674548801204441E-3</v>
      </c>
      <c r="AB481" s="60">
        <f>SQRT($W$37*VLOOKUP(AB477,$P$34:$W$43,8))*(1-$S$23)*T469*VLOOKUP(AB477,P466:T475,5)</f>
        <v>8.6054340567006758E-3</v>
      </c>
      <c r="AC481" s="60">
        <f>SQRT($W$37*VLOOKUP(AC477,$P$34:$W$43,8))*(1-$T$23)*T469*VLOOKUP(AC477,P466:T475,5)</f>
        <v>2.5845504163376918E-2</v>
      </c>
      <c r="AD481" s="60">
        <f>SQRT($W$37*VLOOKUP(AD477,$P$34:$W$43,8))*(1-$U$23)*T469*VLOOKUP(AD477,P466:T475,5)</f>
        <v>3.0793632289963846E-2</v>
      </c>
      <c r="AE481" s="60">
        <f>SQRT($W$37*VLOOKUP(AE477,$P$34:$W$43,8))*(1-$V$23)*T469*VLOOKUP(AE477,P466:T475,5)</f>
        <v>0.15661201719897011</v>
      </c>
      <c r="AF481" s="60">
        <f>SQRT($W$37*VLOOKUP(AF477,$P$34:$W$43,8))*(1-$W$23)*T469*VLOOKUP(AF477,P466:T475,5)</f>
        <v>4.1204803656242439E-5</v>
      </c>
      <c r="AG481" s="60">
        <f>SQRT($W$37*VLOOKUP(AG477,$P$34:$W$43,8))*(1-$X$23)*T469*VLOOKUP(AG477,P466:T475,5)</f>
        <v>5.7467963711685757E-4</v>
      </c>
      <c r="AH481" s="60">
        <f>SQRT($W$37*VLOOKUP(AH477,$P$34:$W$43,8))*(1-$Y$23)*T469*VLOOKUP(AH477,P466:T475,5)</f>
        <v>2.2755050653425475E-3</v>
      </c>
      <c r="AI481" s="87">
        <f>SQRT($W$37*VLOOKUP(AI477,$P$34:$W$43,8))*(1-$Z$23)*T469*VLOOKUP(AI477,P466:T475,5)</f>
        <v>1.0493068887656859E-3</v>
      </c>
      <c r="AJ481" s="89">
        <f>$X$37*T469</f>
        <v>8.5305785967868843E-6</v>
      </c>
      <c r="AK481" s="59" t="s">
        <v>570</v>
      </c>
      <c r="AL481" s="60">
        <f>AL479-1</f>
        <v>-0.98585836222981282</v>
      </c>
      <c r="AM481" s="61"/>
      <c r="AN481" s="66"/>
      <c r="AO481" s="61"/>
      <c r="AP481" s="61"/>
      <c r="AQ481" s="50"/>
      <c r="AR481" s="65"/>
      <c r="AS481" s="65"/>
      <c r="AT481" s="65"/>
      <c r="AU481" s="65"/>
      <c r="AV481" s="81"/>
      <c r="AW481" s="59">
        <v>4</v>
      </c>
      <c r="AX481" s="61">
        <f t="shared" si="75"/>
        <v>1.2702609722620996E-2</v>
      </c>
      <c r="AY481" s="61">
        <f>SUMPRODUCT(T466:T475,$BA$34:$BA$43)</f>
        <v>0.13908438853517571</v>
      </c>
      <c r="AZ481" s="68">
        <f>IF($AA$10,EXP((AX481/AL479)*(AU483-1)-LN(AU483-AL479)-AL478*(2*AY481/AL478-AX481/AL479)*LN((AU483+2.41421536*AL479)/(AU483-0.41421536*AL479))/(AL479*2.82842713)      ),1)</f>
        <v>0.765454927682376</v>
      </c>
    </row>
    <row r="482" spans="16:52" x14ac:dyDescent="0.25">
      <c r="P482" s="78">
        <v>5</v>
      </c>
      <c r="Q482" s="60"/>
      <c r="R482" s="60"/>
      <c r="S482" s="60">
        <f>$Z$11*$BJ$38/AZ482</f>
        <v>0.14521847416959685</v>
      </c>
      <c r="T482" s="61">
        <f>S482/S488</f>
        <v>0.14525648256537424</v>
      </c>
      <c r="U482" s="62"/>
      <c r="V482" s="62"/>
      <c r="W482" s="60"/>
      <c r="X482" s="63"/>
      <c r="Y482" s="61"/>
      <c r="Z482" s="86">
        <f>SQRT($W$38*VLOOKUP(Z477,$P$34:$W$43,8))*(1-$Q$24)*T470*VLOOKUP(Z477,P466:T475,5)</f>
        <v>2.2233005007915113E-4</v>
      </c>
      <c r="AA482" s="60">
        <f>SQRT($W$38*VLOOKUP(AA477,$P$34:$W$43,8))*(1-$R$24)*T470*VLOOKUP(AA477,P466:T475,5)</f>
        <v>2.2209136583201741E-3</v>
      </c>
      <c r="AB482" s="60">
        <f>SQRT($W$38*VLOOKUP(AB477,$P$34:$W$43,8))*(1-$S$24)*T470*VLOOKUP(AB477,P466:T475,5)</f>
        <v>1.0362985843596517E-2</v>
      </c>
      <c r="AC482" s="60">
        <f>SQRT($W$38*VLOOKUP(AC477,$P$34:$W$43,8))*(1-$T$24)*T470*VLOOKUP(AC477,P466:T475,5)</f>
        <v>3.0793632289963849E-2</v>
      </c>
      <c r="AD482" s="60">
        <f>SQRT($W$38*VLOOKUP(AD477,$P$34:$W$43,8))*(1-$U$24)*T470*VLOOKUP(AD477,P466:T475,5)</f>
        <v>3.6659747099718733E-2</v>
      </c>
      <c r="AE482" s="60">
        <f>SQRT($W$38*VLOOKUP(AE477,$P$34:$W$43,8))*(1-$V$24)*T470*VLOOKUP(AE477,P466:T475,5)</f>
        <v>0.20142636940596115</v>
      </c>
      <c r="AF482" s="60">
        <f>SQRT($W$38*VLOOKUP(AF477,$P$34:$W$43,8))*(1-$W$24)*T470*VLOOKUP(AF477,P466:T475,5)</f>
        <v>4.7830995471348407E-5</v>
      </c>
      <c r="AG482" s="60">
        <f>SQRT($W$38*VLOOKUP(AG477,$P$34:$W$43,8))*(1-$X$24)*T470*VLOOKUP(AG477,P466:T475,5)</f>
        <v>6.9493136349265468E-4</v>
      </c>
      <c r="AH482" s="60">
        <f>SQRT($W$38*VLOOKUP(AH477,$P$34:$W$43,8))*(1-$Y$24)*T470*VLOOKUP(AH477,P466:T475,5)</f>
        <v>2.5816098649261662E-3</v>
      </c>
      <c r="AI482" s="87">
        <f>SQRT($W$38*VLOOKUP(AI477,$P$34:$W$43,8))*(1-$Z$24)*T470*VLOOKUP(AI477,P466:T475,5)</f>
        <v>1.3766215816029372E-3</v>
      </c>
      <c r="AJ482" s="89">
        <f>$X$38*T470</f>
        <v>1.0512286113419864E-5</v>
      </c>
      <c r="AK482" s="59" t="s">
        <v>571</v>
      </c>
      <c r="AL482" s="60">
        <f>AL478-3*AL479*AL479-2*AL479</f>
        <v>0.12998978647566145</v>
      </c>
      <c r="AM482" s="61" t="s">
        <v>584</v>
      </c>
      <c r="AN482" s="66" t="s">
        <v>585</v>
      </c>
      <c r="AO482" s="61">
        <f>AL485^2/AL486^3</f>
        <v>0.84912603661079955</v>
      </c>
      <c r="AP482" s="61"/>
      <c r="AQ482" s="50"/>
      <c r="AR482" s="65"/>
      <c r="AS482" s="65"/>
      <c r="AT482" s="65"/>
      <c r="AU482" s="65"/>
      <c r="AV482" s="81"/>
      <c r="AW482" s="59">
        <v>5</v>
      </c>
      <c r="AX482" s="61">
        <f t="shared" si="75"/>
        <v>1.2699746755942376E-2</v>
      </c>
      <c r="AY482" s="61">
        <f>SUMPRODUCT(T466:T475,$BB$34:$BB$43)</f>
        <v>0.14194714990733898</v>
      </c>
      <c r="AZ482" s="68">
        <f>IF($AA$11,EXP((AX482/AL479)*(AU483-1)-LN(AU483-AL479)-AL478*(2*AY482/AL478-AX482/AL479)*LN((AU483+2.41421536*AL479)/(AU483-0.41421536*AL479))/(AL479*2.82842713)      ),1)</f>
        <v>0.62177166311015986</v>
      </c>
    </row>
    <row r="483" spans="16:52" x14ac:dyDescent="0.25">
      <c r="P483" s="78">
        <v>6</v>
      </c>
      <c r="Q483" s="60"/>
      <c r="R483" s="60"/>
      <c r="S483" s="60">
        <f>$Z$12*$BJ$39/AZ483</f>
        <v>0.63281164247361754</v>
      </c>
      <c r="T483" s="61">
        <f>S483/S488</f>
        <v>0.63297726985331015</v>
      </c>
      <c r="U483" s="62"/>
      <c r="V483" s="62"/>
      <c r="W483" s="60"/>
      <c r="X483" s="63"/>
      <c r="Y483" s="61"/>
      <c r="Z483" s="86">
        <f>SQRT($W$39*VLOOKUP(Z477,$P$34:$W$43,8))*(1-$Q$25)*T471*VLOOKUP(Z477,P466:T475,5)</f>
        <v>1.2248483303353541E-3</v>
      </c>
      <c r="AA483" s="60">
        <f>SQRT($W$39*VLOOKUP(AA477,$P$34:$W$43,8))*(1-$R$25)*T471*VLOOKUP(AA477,P466:T475,5)</f>
        <v>1.202701047791966E-2</v>
      </c>
      <c r="AB483" s="60">
        <f>SQRT($W$39*VLOOKUP(AB477,$P$34:$W$43,8))*(1-$S$25)*T471*VLOOKUP(AB477,P466:T475,5)</f>
        <v>5.4990052526014042E-2</v>
      </c>
      <c r="AC483" s="60">
        <f>SQRT($W$39*VLOOKUP(AC477,$P$34:$W$43,8))*(1-$T$25)*T471*VLOOKUP(AC477,P466:T475,5)</f>
        <v>0.15661201719897011</v>
      </c>
      <c r="AD483" s="60">
        <f>SQRT($W$39*VLOOKUP(AD477,$P$34:$W$43,8))*(1-$U$25)*T471*VLOOKUP(AD477,P466:T475,5)</f>
        <v>0.20142636940596115</v>
      </c>
      <c r="AE483" s="60">
        <f>SQRT($W$39*VLOOKUP(AE477,$P$34:$W$43,8))*(1-$V$25)*T471*VLOOKUP(AE477,P466:T475,5)</f>
        <v>1.1067338293879829</v>
      </c>
      <c r="AF483" s="60">
        <f>SQRT($W$39*VLOOKUP(AF477,$P$34:$W$43,8))*(1-$W$25)*T471*VLOOKUP(AF477,P466:T475,5)</f>
        <v>2.9015115569430418E-4</v>
      </c>
      <c r="AG483" s="60">
        <f>SQRT($W$39*VLOOKUP(AG477,$P$34:$W$43,8))*(1-$X$25)*T471*VLOOKUP(AG477,P466:T475,5)</f>
        <v>3.8087430718226189E-3</v>
      </c>
      <c r="AH483" s="60">
        <f>SQRT($W$39*VLOOKUP(AH477,$P$34:$W$43,8))*(1-$Y$25)*T471*VLOOKUP(AH477,P466:T475,5)</f>
        <v>1.3952321849498749E-2</v>
      </c>
      <c r="AI483" s="87">
        <f>SQRT($W$39*VLOOKUP(AI477,$P$34:$W$43,8))*(1-$Z$25)*T471*VLOOKUP(AI477,P466:T475,5)</f>
        <v>7.5638243350101891E-3</v>
      </c>
      <c r="AJ483" s="89">
        <f>$X$39*T471</f>
        <v>5.6986177275954847E-5</v>
      </c>
      <c r="AK483" s="59" t="s">
        <v>572</v>
      </c>
      <c r="AL483" s="60">
        <f>-1*AL478*AL479+AL479^2+AL479^3</f>
        <v>-2.0439106498322309E-3</v>
      </c>
      <c r="AM483" s="61"/>
      <c r="AN483" s="66" t="s">
        <v>586</v>
      </c>
      <c r="AO483" s="61">
        <f>SQRT(1-AO482)/SQRT(AO482)*AL485/ABS(AL485)</f>
        <v>0.42152280029036682</v>
      </c>
      <c r="AP483" s="61"/>
      <c r="AQ483" s="50"/>
      <c r="AR483" s="65"/>
      <c r="AS483" s="65"/>
      <c r="AT483" s="65" t="s">
        <v>579</v>
      </c>
      <c r="AU483" s="61">
        <f>IF(AL487&gt;=0,AU478,AU480)</f>
        <v>1.8185529566081382E-2</v>
      </c>
      <c r="AV483" s="81"/>
      <c r="AW483" s="59">
        <v>6</v>
      </c>
      <c r="AX483" s="61">
        <f t="shared" si="75"/>
        <v>1.5798462423996604E-2</v>
      </c>
      <c r="AY483" s="61">
        <f>SUMPRODUCT(T466:T475,$BC$34:$BC$43)</f>
        <v>0.177281585385138</v>
      </c>
      <c r="AZ483" s="68">
        <f>IF($AA$12,EXP((AX483/AL479)*(AU483-1)-LN(AU483-AL479)-AL478*(2*AY483/AL478-AX483/AL479)*LN((AU483+2.41421536*AL479)/(AU483-0.41421536*AL479))/(AL479*2.82842713)      ),1)</f>
        <v>0.13720776439514756</v>
      </c>
    </row>
    <row r="484" spans="16:52" x14ac:dyDescent="0.25">
      <c r="P484" s="78">
        <v>7</v>
      </c>
      <c r="Q484" s="60"/>
      <c r="R484" s="60"/>
      <c r="S484" s="60">
        <f>$Z$13*$BJ$40/AZ484</f>
        <v>9.3736451448461983E-4</v>
      </c>
      <c r="T484" s="61">
        <f>S484/S488</f>
        <v>9.3760985325200426E-4</v>
      </c>
      <c r="U484" s="62"/>
      <c r="V484" s="62"/>
      <c r="W484" s="60"/>
      <c r="X484" s="63"/>
      <c r="Y484" s="61"/>
      <c r="Z484" s="86">
        <f>SQRT($W$40*VLOOKUP(Z477,$P$34:$W$43,8))*(1-$Q$26)*T472*VLOOKUP(Z477,P466:T475,5)</f>
        <v>3.2167153512447928E-7</v>
      </c>
      <c r="AA484" s="60">
        <f>SQRT($W$40*VLOOKUP(AA477,$P$34:$W$43,8))*(1-$R$26)*T472*VLOOKUP(AA477,P466:T475,5)</f>
        <v>3.044680507476082E-6</v>
      </c>
      <c r="AB484" s="60">
        <f>SQRT($W$40*VLOOKUP(AB477,$P$34:$W$43,8))*(1-$S$26)*T472*VLOOKUP(AB477,P466:T475,5)</f>
        <v>1.3687038599669833E-5</v>
      </c>
      <c r="AC484" s="60">
        <f>SQRT($W$40*VLOOKUP(AC477,$P$34:$W$43,8))*(1-$T$26)*T472*VLOOKUP(AC477,P466:T475,5)</f>
        <v>4.1204803656242432E-5</v>
      </c>
      <c r="AD484" s="60">
        <f>SQRT($W$40*VLOOKUP(AD477,$P$34:$W$43,8))*(1-$U$26)*T472*VLOOKUP(AD477,P466:T475,5)</f>
        <v>4.78309954713484E-5</v>
      </c>
      <c r="AE484" s="60">
        <f>SQRT($W$40*VLOOKUP(AE477,$P$34:$W$43,8))*(1-$V$26)*T472*VLOOKUP(AE477,P466:T475,5)</f>
        <v>2.9015115569430418E-4</v>
      </c>
      <c r="AF484" s="60">
        <f>SQRT($W$40*VLOOKUP(AF477,$P$34:$W$43,8))*(1-$W$26)*T472*VLOOKUP(AF477,P466:T475,5)</f>
        <v>7.7613100866779258E-8</v>
      </c>
      <c r="AG484" s="60">
        <f>SQRT($W$40*VLOOKUP(AG477,$P$34:$W$43,8))*(1-$X$26)*T472*VLOOKUP(AG477,P466:T475,5)</f>
        <v>1.1685652801525169E-6</v>
      </c>
      <c r="AH484" s="60">
        <f>SQRT($W$40*VLOOKUP(AH477,$P$34:$W$43,8))*(1-$Y$26)*T472*VLOOKUP(AH477,P466:T475,5)</f>
        <v>3.246466571965727E-6</v>
      </c>
      <c r="AI484" s="87">
        <f>SQRT($W$40*VLOOKUP(AI477,$P$34:$W$43,8))*(1-$Z$26)*T472*VLOOKUP(AI477,P466:T475,5)</f>
        <v>1.8315702319247769E-6</v>
      </c>
      <c r="AJ484" s="89">
        <f>$X$40*T472</f>
        <v>2.2549362366773179E-8</v>
      </c>
      <c r="AK484" s="82"/>
      <c r="AL484" s="65"/>
      <c r="AM484" s="61"/>
      <c r="AN484" s="66" t="s">
        <v>587</v>
      </c>
      <c r="AO484" s="61">
        <f>IF(ATAN(AO483)&lt;0,ATAN(AO483)+PI(),ATAN(AO483))</f>
        <v>0.3989217453360524</v>
      </c>
      <c r="AP484" s="61"/>
      <c r="AQ484" s="50"/>
      <c r="AR484" s="65"/>
      <c r="AS484" s="65"/>
      <c r="AT484" s="65"/>
      <c r="AU484" s="65"/>
      <c r="AV484" s="81"/>
      <c r="AW484" s="59">
        <v>7</v>
      </c>
      <c r="AX484" s="61">
        <f t="shared" si="75"/>
        <v>4.2203212895286406E-3</v>
      </c>
      <c r="AY484" s="61">
        <f>SUMPRODUCT(T466:T475,$BD$34:$BD$43)</f>
        <v>3.0911659390568256E-2</v>
      </c>
      <c r="AZ484" s="68">
        <f>IF($AA$13,EXP((AX484/AL479)*(AU483-1)-LN(AU483-AL479)-AL478*(2*AY484/AL478-AX484/AL479)*LN((AU483+2.41421536*AL479)/(AU483-0.41421536*AL479))/(AL479*2.82842713)      ),1)</f>
        <v>109.58651563265383</v>
      </c>
    </row>
    <row r="485" spans="16:52" x14ac:dyDescent="0.25">
      <c r="P485" s="78">
        <v>8</v>
      </c>
      <c r="Q485" s="60"/>
      <c r="R485" s="60"/>
      <c r="S485" s="60">
        <f>$Z$14*$BJ$41/AZ485</f>
        <v>6.4641155320234031E-3</v>
      </c>
      <c r="T485" s="61">
        <f>S485/S488</f>
        <v>6.4658074012080699E-3</v>
      </c>
      <c r="U485" s="62"/>
      <c r="V485" s="62"/>
      <c r="W485" s="60"/>
      <c r="X485" s="63"/>
      <c r="Y485" s="61"/>
      <c r="Z485" s="86">
        <f>SQRT($W$41*VLOOKUP(Z477,$P$34:$W$43,8))*(1-$Q$27)*T473*VLOOKUP(Z477,P466:T475,5)</f>
        <v>4.4633849225411021E-6</v>
      </c>
      <c r="AA485" s="60">
        <f>SQRT($W$41*VLOOKUP(AA477,$P$34:$W$43,8))*(1-$R$27)*T473*VLOOKUP(AA477,P466:T475,5)</f>
        <v>4.1240225182550203E-5</v>
      </c>
      <c r="AB485" s="60">
        <f>SQRT($W$41*VLOOKUP(AB477,$P$34:$W$43,8))*(1-$S$27)*T473*VLOOKUP(AB477,P466:T475,5)</f>
        <v>1.9401479670911719E-4</v>
      </c>
      <c r="AC485" s="60">
        <f>SQRT($W$41*VLOOKUP(AC477,$P$34:$W$43,8))*(1-$T$27)*T473*VLOOKUP(AC477,P466:T475,5)</f>
        <v>5.7467963711685757E-4</v>
      </c>
      <c r="AD485" s="60">
        <f>SQRT($W$41*VLOOKUP(AD477,$P$34:$W$43,8))*(1-$U$27)*T473*VLOOKUP(AD477,P466:T475,5)</f>
        <v>6.9493136349265468E-4</v>
      </c>
      <c r="AE485" s="60">
        <f>SQRT($W$41*VLOOKUP(AE477,$P$34:$W$43,8))*(1-$V$27)*T473*VLOOKUP(AE477,P466:T475,5)</f>
        <v>3.8087430718226189E-3</v>
      </c>
      <c r="AF485" s="60">
        <f>SQRT($W$41*VLOOKUP(AF477,$P$34:$W$43,8))*(1-$W$27)*T473*VLOOKUP(AF477,P466:T475,5)</f>
        <v>1.1685652801525169E-6</v>
      </c>
      <c r="AG485" s="60">
        <f>SQRT($W$41*VLOOKUP(AG477,$P$34:$W$43,8))*(1-$X$27)*T473*VLOOKUP(AG477,P466:T475,5)</f>
        <v>1.7010967556718669E-5</v>
      </c>
      <c r="AH485" s="60">
        <f>SQRT($W$41*VLOOKUP(AH477,$P$34:$W$43,8))*(1-$Y$27)*T473*VLOOKUP(AH477,P466:T475,5)</f>
        <v>5.2692055402090301E-5</v>
      </c>
      <c r="AI485" s="87">
        <f>SQRT($W$41*VLOOKUP(AI477,$P$34:$W$43,8))*(1-$Z$27)*T473*VLOOKUP(AI477,P466:T475,5)</f>
        <v>2.8017167996406984E-5</v>
      </c>
      <c r="AJ485" s="89">
        <f>$X$41*T473</f>
        <v>1.7248373568599577E-7</v>
      </c>
      <c r="AK485" s="59" t="s">
        <v>582</v>
      </c>
      <c r="AL485" s="61">
        <f>AL481*AL482/6-AL483/2-AL481^3/27</f>
        <v>1.5151228854943556E-2</v>
      </c>
      <c r="AM485" s="61"/>
      <c r="AN485" s="66" t="s">
        <v>573</v>
      </c>
      <c r="AO485" s="61">
        <f>2*SQRT(AL486)*COS(AO484/3)-AL481/3</f>
        <v>0.83269961903731171</v>
      </c>
      <c r="AP485" s="69">
        <f>AO485^3+AL481*AO485^2+AL482*AO485+AL483</f>
        <v>1.0581813203458523E-16</v>
      </c>
      <c r="AQ485" s="50"/>
      <c r="AR485" s="65"/>
      <c r="AS485" s="65"/>
      <c r="AT485" s="65"/>
      <c r="AU485" s="65"/>
      <c r="AV485" s="81"/>
      <c r="AW485" s="59">
        <v>8</v>
      </c>
      <c r="AX485" s="61">
        <f t="shared" si="75"/>
        <v>4.6812172555771754E-3</v>
      </c>
      <c r="AY485" s="61">
        <f>SUMPRODUCT(T466:T475,$BE$34:$BE$43)</f>
        <v>6.0317301846691249E-2</v>
      </c>
      <c r="AZ485" s="68">
        <f>IF($AA$14,EXP((AX485/AL479)*(AU483-1)-LN(AU483-AL479)-AL478*(2*AY485/AL478-AX485/AL479)*LN((AU483+2.41421536*AL479)/(AU483-0.41421536*AL479))/(AL479*2.82842713)      ),1)</f>
        <v>15.275958378122715</v>
      </c>
    </row>
    <row r="486" spans="16:52" x14ac:dyDescent="0.25">
      <c r="P486" s="78">
        <v>9</v>
      </c>
      <c r="Q486" s="60"/>
      <c r="R486" s="60"/>
      <c r="S486" s="60">
        <f>$Z$15*$BJ$42/AZ486</f>
        <v>1.9022990633599135E-2</v>
      </c>
      <c r="T486" s="61">
        <f>S486/S488</f>
        <v>1.9027969568689906E-2</v>
      </c>
      <c r="U486" s="62"/>
      <c r="V486" s="62" t="s">
        <v>592</v>
      </c>
      <c r="W486" s="60"/>
      <c r="X486" s="63"/>
      <c r="Y486" s="61"/>
      <c r="Z486" s="86">
        <f>SQRT($W$42*VLOOKUP(Z477,$P$34:$W$43,8))*(1-$Q$28)*T474*VLOOKUP(Z477,P466:T475,5)</f>
        <v>1.5450656391876829E-5</v>
      </c>
      <c r="AA486" s="60">
        <f>SQRT($W$42*VLOOKUP(AA477,$P$34:$W$43,8))*(1-$R$28)*T474*VLOOKUP(AA477,P466:T475,5)</f>
        <v>1.4950282799248293E-4</v>
      </c>
      <c r="AB486" s="60">
        <f>SQRT($W$42*VLOOKUP(AB477,$P$34:$W$43,8))*(1-$S$28)*T474*VLOOKUP(AB477,P466:T475,5)</f>
        <v>6.9341173774326872E-4</v>
      </c>
      <c r="AC486" s="60">
        <f>SQRT($W$42*VLOOKUP(AC477,$P$34:$W$43,8))*(1-$T$28)*T474*VLOOKUP(AC477,P466:T475,5)</f>
        <v>2.2755050653425475E-3</v>
      </c>
      <c r="AD486" s="60">
        <f>SQRT($W$42*VLOOKUP(AD477,$P$34:$W$43,8))*(1-$U$28)*T474*VLOOKUP(AD477,P466:T475,5)</f>
        <v>2.5816098649261662E-3</v>
      </c>
      <c r="AE486" s="60">
        <f>SQRT($W$42*VLOOKUP(AE477,$P$34:$W$43,8))*(1-$V$28)*T474*VLOOKUP(AE477,P466:T475,5)</f>
        <v>1.3952321849498749E-2</v>
      </c>
      <c r="AF486" s="60">
        <f>SQRT($W$42*VLOOKUP(AF477,$P$34:$W$43,8))*(1-$W$28)*T474*VLOOKUP(AF477,P466:T475,5)</f>
        <v>3.246466571965727E-6</v>
      </c>
      <c r="AG486" s="60">
        <f>SQRT($W$42*VLOOKUP(AG477,$P$34:$W$43,8))*(1-$X$28)*T474*VLOOKUP(AG477,P466:T475,5)</f>
        <v>5.2692055402090301E-5</v>
      </c>
      <c r="AH486" s="60">
        <f>SQRT($W$42*VLOOKUP(AH477,$P$34:$W$43,8))*(1-$Y$28)*T474*VLOOKUP(AH477,P466:T475,5)</f>
        <v>2.0034135413526613E-4</v>
      </c>
      <c r="AI486" s="87">
        <f>SQRT($W$42*VLOOKUP(AI477,$P$34:$W$43,8))*(1-$Z$28)*T474*VLOOKUP(AI477,P466:T475,5)</f>
        <v>1.0176657161589528E-4</v>
      </c>
      <c r="AJ486" s="89">
        <f>$X$42*T474</f>
        <v>5.1399992230266171E-7</v>
      </c>
      <c r="AK486" s="59" t="s">
        <v>558</v>
      </c>
      <c r="AL486" s="61">
        <f>AL481^2/9-AL482/3</f>
        <v>6.4660816772384944E-2</v>
      </c>
      <c r="AM486" s="61"/>
      <c r="AN486" s="66" t="s">
        <v>574</v>
      </c>
      <c r="AO486" s="61">
        <f>2*SQRT(AL486)*COS((AO484+2*PI())/3)-AL481/3</f>
        <v>1.8185529566081382E-2</v>
      </c>
      <c r="AP486" s="69">
        <f>AO486^3+AO486^2*AL481+AO486*AL482+AL483</f>
        <v>9.540979117872439E-18</v>
      </c>
      <c r="AQ486" s="50"/>
      <c r="AR486" s="65"/>
      <c r="AS486" s="50"/>
      <c r="AT486" s="65"/>
      <c r="AU486" s="65"/>
      <c r="AV486" s="81"/>
      <c r="AW486" s="59">
        <v>9</v>
      </c>
      <c r="AX486" s="61">
        <f t="shared" si="75"/>
        <v>4.7402802327537697E-3</v>
      </c>
      <c r="AY486" s="61">
        <f>SUMPRODUCT(T466:T475,$BF$34:$BF$43)</f>
        <v>7.5771767757632447E-2</v>
      </c>
      <c r="AZ486" s="68">
        <f>IF($AA$15,EXP((AX486/AL479)*(AU483-1)-LN(AU483-AL479)-AL478*(2*AY486/AL478-AX486/AL479)*LN((AU483+2.41421536*AL479)/(AU483-0.41421536*AL479))/(AL479*2.82842713)      ),1)</f>
        <v>5.0989814743453294</v>
      </c>
    </row>
    <row r="487" spans="16:52" x14ac:dyDescent="0.25">
      <c r="P487" s="78">
        <v>10</v>
      </c>
      <c r="Q487" s="60"/>
      <c r="R487" s="60"/>
      <c r="S487" s="60">
        <f>$Z$16*$BJ$43/AZ487</f>
        <v>1.0256907277713875E-2</v>
      </c>
      <c r="T487" s="61">
        <f>S487/S488</f>
        <v>1.0259591843802953E-2</v>
      </c>
      <c r="U487" s="62"/>
      <c r="V487" s="96">
        <f>ABS(S476-S488)</f>
        <v>2.2204460492503131E-16</v>
      </c>
      <c r="W487" s="60"/>
      <c r="X487" s="63"/>
      <c r="Y487" s="61"/>
      <c r="Z487" s="86">
        <f>SQRT($W$43*VLOOKUP(Z477,$P$34:$W$43,8))*(1-$Q$29)*T475*VLOOKUP(Z477,P466:T475,5)</f>
        <v>8.3839142879103319E-6</v>
      </c>
      <c r="AA487" s="60">
        <f>SQRT($W$43*VLOOKUP(AA477,$P$34:$W$43,8))*(1-$R$29)*T475*VLOOKUP(AA477,P466:T475,5)</f>
        <v>8.2105867050580084E-5</v>
      </c>
      <c r="AB487" s="60">
        <f>SQRT($W$43*VLOOKUP(AB477,$P$34:$W$43,8))*(1-$S$29)*T475*VLOOKUP(AB477,P466:T475,5)</f>
        <v>3.8613188046207874E-4</v>
      </c>
      <c r="AC487" s="60">
        <f>SQRT($W$43*VLOOKUP(AC477,$P$34:$W$43,8))*(1-$T$29)*T475*VLOOKUP(AC477,P466:T475,5)</f>
        <v>1.0493068887656857E-3</v>
      </c>
      <c r="AD487" s="60">
        <f>SQRT($W$43*VLOOKUP(AD477,$P$34:$W$43,8))*(1-$U$29)*T475*VLOOKUP(AD477,P466:T475,5)</f>
        <v>1.3766215816029374E-3</v>
      </c>
      <c r="AE487" s="60">
        <f>SQRT($W$43*VLOOKUP(AE477,$P$34:$W$43,8))*(1-$V$29)*T475*VLOOKUP(AE477,P466:T475,5)</f>
        <v>7.5638243350101891E-3</v>
      </c>
      <c r="AF487" s="60">
        <f>SQRT($W$43*VLOOKUP(AF477,$P$34:$W$43,8))*(1-$W$29)*T475*VLOOKUP(AF477,P466:T475,5)</f>
        <v>1.8315702319247769E-6</v>
      </c>
      <c r="AG487" s="60">
        <f>SQRT($W$43*VLOOKUP(AG477,$P$34:$W$43,8))*(1-$X$29)*T475*VLOOKUP(AG477,P466:T475,5)</f>
        <v>2.8017167996406984E-5</v>
      </c>
      <c r="AH487" s="60">
        <f>SQRT($W$43*VLOOKUP(AH477,$P$34:$W$43,8))*(1-$Y$29)*T475*VLOOKUP(AH477,P466:T475,5)</f>
        <v>1.0176657161589528E-4</v>
      </c>
      <c r="AI487" s="87">
        <f>SQRT($W$43*VLOOKUP(AI477,$P$34:$W$43,8))*(1-$Z$29)*T475*VLOOKUP(AI477,P466:T475,5)</f>
        <v>5.1693945781462107E-5</v>
      </c>
      <c r="AJ487" s="89">
        <f>$X$43*T475</f>
        <v>3.7216535537874466E-7</v>
      </c>
      <c r="AK487" s="59" t="s">
        <v>72</v>
      </c>
      <c r="AL487" s="63">
        <f>AL485^2-AL486^3</f>
        <v>-4.0788511579751234E-5</v>
      </c>
      <c r="AM487" s="61"/>
      <c r="AN487" s="66" t="s">
        <v>575</v>
      </c>
      <c r="AO487" s="61">
        <f>2*SQRT(AL486)*COS((AO484+4*PI())/3)-AL481/3</f>
        <v>0.13497321362641987</v>
      </c>
      <c r="AP487" s="69">
        <f>AO487^3+AO487^2*AL481+AL482*AO487+AL483</f>
        <v>0</v>
      </c>
      <c r="AQ487" s="50"/>
      <c r="AR487" s="65"/>
      <c r="AS487" s="50"/>
      <c r="AT487" s="65"/>
      <c r="AU487" s="65"/>
      <c r="AV487" s="81"/>
      <c r="AW487" s="59">
        <v>10</v>
      </c>
      <c r="AX487" s="61">
        <f t="shared" si="75"/>
        <v>6.3655989068255427E-3</v>
      </c>
      <c r="AY487" s="61">
        <f>SUMPRODUCT(T466:T475,$BG$34:$BG$43)</f>
        <v>7.4733542486602481E-2</v>
      </c>
      <c r="AZ487" s="68">
        <f>IF($AA$16,EXP((AX487/AL479)*(AU483-1)-LN(AU483-AL479)-AL478*(2*AY487/AL478-AX487/AL479)*LN((AU483+2.41421536*AL479)/(AU483-0.41421536*AL479))/(AL479*2.82842713)      ),1)</f>
        <v>9.499015223368259</v>
      </c>
    </row>
    <row r="488" spans="16:52" x14ac:dyDescent="0.25">
      <c r="P488" s="79"/>
      <c r="Q488" s="71"/>
      <c r="R488" s="71"/>
      <c r="S488" s="94">
        <f>SUM(S478:S487)</f>
        <v>0.99973833597574358</v>
      </c>
      <c r="T488" s="72">
        <f>SUM(T478:T487)</f>
        <v>0.99999999999999989</v>
      </c>
      <c r="U488" s="73"/>
      <c r="V488" s="73"/>
      <c r="W488" s="73"/>
      <c r="X488" s="73"/>
      <c r="Y488" s="73"/>
      <c r="Z488" s="70"/>
      <c r="AA488" s="73"/>
      <c r="AB488" s="73"/>
      <c r="AC488" s="73"/>
      <c r="AD488" s="73"/>
      <c r="AE488" s="73"/>
      <c r="AF488" s="73"/>
      <c r="AG488" s="73"/>
      <c r="AH488" s="73"/>
      <c r="AI488" s="88">
        <f>SUM(Z478:AI487)</f>
        <v>2.206689395768104</v>
      </c>
      <c r="AJ488" s="91">
        <f>SUM(AJ478:AJ487)</f>
        <v>8.0587242819724376E-5</v>
      </c>
      <c r="AK488" s="70"/>
      <c r="AL488" s="73"/>
      <c r="AM488" s="74"/>
      <c r="AN488" s="75"/>
      <c r="AO488" s="74"/>
      <c r="AP488" s="74"/>
      <c r="AQ488" s="76"/>
      <c r="AR488" s="73"/>
      <c r="AS488" s="76"/>
      <c r="AT488" s="73"/>
      <c r="AU488" s="73"/>
      <c r="AV488" s="80"/>
      <c r="AW488" s="70"/>
      <c r="AX488" s="73"/>
      <c r="AY488" s="73"/>
      <c r="AZ488" s="80"/>
    </row>
    <row r="489" spans="16:52" x14ac:dyDescent="0.25">
      <c r="P489" s="92">
        <f>P477+1</f>
        <v>38</v>
      </c>
      <c r="Q489" s="55"/>
      <c r="R489" s="55"/>
      <c r="S489" s="55"/>
      <c r="T489" s="55" t="s">
        <v>545</v>
      </c>
      <c r="U489" s="56"/>
      <c r="V489" s="56"/>
      <c r="W489" s="57"/>
      <c r="X489" s="57"/>
      <c r="Y489" s="57"/>
      <c r="Z489" s="54">
        <v>1</v>
      </c>
      <c r="AA489" s="55">
        <v>2</v>
      </c>
      <c r="AB489" s="55">
        <v>3</v>
      </c>
      <c r="AC489" s="55">
        <v>4</v>
      </c>
      <c r="AD489" s="55">
        <v>5</v>
      </c>
      <c r="AE489" s="55">
        <v>6</v>
      </c>
      <c r="AF489" s="55">
        <v>7</v>
      </c>
      <c r="AG489" s="55">
        <v>8</v>
      </c>
      <c r="AH489" s="55">
        <v>9</v>
      </c>
      <c r="AI489" s="58">
        <v>10</v>
      </c>
      <c r="AJ489" s="90"/>
      <c r="AK489" s="54"/>
      <c r="AL489" s="55"/>
      <c r="AM489" s="55"/>
      <c r="AN489" s="55"/>
      <c r="AO489" s="55"/>
      <c r="AP489" s="55"/>
      <c r="AQ489" s="55"/>
      <c r="AR489" s="55"/>
      <c r="AS489" s="55"/>
      <c r="AT489" s="55"/>
      <c r="AU489" s="55"/>
      <c r="AV489" s="58"/>
      <c r="AW489" s="54"/>
      <c r="AX489" s="55" t="s">
        <v>565</v>
      </c>
      <c r="AY489" s="55" t="s">
        <v>577</v>
      </c>
      <c r="AZ489" s="58" t="s">
        <v>578</v>
      </c>
    </row>
    <row r="490" spans="16:52" x14ac:dyDescent="0.25">
      <c r="P490" s="78">
        <v>1</v>
      </c>
      <c r="Q490" s="60"/>
      <c r="R490" s="60"/>
      <c r="S490" s="60">
        <f>$Z$7*$BJ$34/AZ490</f>
        <v>2.6288912284298418E-3</v>
      </c>
      <c r="T490" s="61">
        <f>S490/S500</f>
        <v>2.6295792947301998E-3</v>
      </c>
      <c r="U490" s="62"/>
      <c r="V490" s="62"/>
      <c r="W490" s="60"/>
      <c r="X490" s="63"/>
      <c r="Y490" s="61"/>
      <c r="Z490" s="86">
        <f>SQRT($W$34*VLOOKUP(Z489,$P$34:$W$43,8))*(1-$Q$20)*T478*VLOOKUP(Z489,P478:T487,5)</f>
        <v>1.4201437813716519E-6</v>
      </c>
      <c r="AA490" s="60">
        <f>SQRT($W$34*VLOOKUP(AA489,$P$34:$W$43,8))*(1-$R$20)*T478*VLOOKUP(AA489,P478:T487,5)</f>
        <v>1.3766728022995269E-5</v>
      </c>
      <c r="AB490" s="60">
        <f>SQRT($W$34*VLOOKUP(AB489,$P$34:$W$43,8))*(1-$S$20)*T478*VLOOKUP(AB489,P478:T487,5)</f>
        <v>6.3104291009574359E-5</v>
      </c>
      <c r="AC490" s="60">
        <f>SQRT($W$34*VLOOKUP(AC489,$P$34:$W$43,8))*(1-$T$20)*T478*VLOOKUP(AC489,P478:T487,5)</f>
        <v>1.8903568290603659E-4</v>
      </c>
      <c r="AD490" s="60">
        <f>SQRT($W$34*VLOOKUP(AD489,$P$34:$W$43,8))*(1-$U$20)*T478*VLOOKUP(AD489,P478:T487,5)</f>
        <v>2.2233005007915094E-4</v>
      </c>
      <c r="AE490" s="60">
        <f>SQRT($W$34*VLOOKUP(AE489,$P$34:$W$43,8))*(1-$V$20)*T478*VLOOKUP(AE489,P478:T487,5)</f>
        <v>1.224848330335353E-3</v>
      </c>
      <c r="AF490" s="60">
        <f>SQRT($W$34*VLOOKUP(AF489,$P$34:$W$43,8))*(1-$W$20)*T478*VLOOKUP(AF489,P478:T487,5)</f>
        <v>3.2167153512447901E-7</v>
      </c>
      <c r="AG490" s="60">
        <f>SQRT($W$34*VLOOKUP(AG489,$P$34:$W$43,8))*(1-$X$20)*T478*VLOOKUP(AG489,P478:T487,5)</f>
        <v>4.4633849225410987E-6</v>
      </c>
      <c r="AH490" s="60">
        <f>SQRT($W$34*VLOOKUP(AH489,$P$34:$W$43,8))*(1-$Y$20)*T478*VLOOKUP(AH489,P478:T487,5)</f>
        <v>1.5450656391876819E-5</v>
      </c>
      <c r="AI490" s="87">
        <f>SQRT($W$34*VLOOKUP(AI489,$P$34:$W$43,8))*(1-$Z$20)*T478*VLOOKUP(AI489,P478:T487,5)</f>
        <v>8.3839142879103268E-6</v>
      </c>
      <c r="AJ490" s="89">
        <f>$X$34*T478</f>
        <v>7.0477561646530058E-8</v>
      </c>
      <c r="AK490" s="59" t="s">
        <v>69</v>
      </c>
      <c r="AL490" s="60">
        <f>$Q$44*AI500*100000/($T$3*$AE$9)^2</f>
        <v>0.15887301977250523</v>
      </c>
      <c r="AM490" s="65" t="s">
        <v>583</v>
      </c>
      <c r="AN490" s="66" t="s">
        <v>573</v>
      </c>
      <c r="AO490" s="61" t="e">
        <f>(AL497+SQRT(AL499))^(1/3)+(AL497-SQRT(AL499))^(1/3)-AL493/3</f>
        <v>#NUM!</v>
      </c>
      <c r="AP490" s="63" t="e">
        <f>AO490^3+AL493*AO490^2+AL494*AO490+AL495</f>
        <v>#NUM!</v>
      </c>
      <c r="AQ490" s="65" t="s">
        <v>573</v>
      </c>
      <c r="AR490" s="61">
        <f>IF(AL499&gt;=0,AO490,AO497)</f>
        <v>0.83269961903731171</v>
      </c>
      <c r="AS490" s="61">
        <f>IF(AR490&lt;AR491,AR491,AR490)</f>
        <v>0.83269961903731171</v>
      </c>
      <c r="AT490" s="61">
        <f>AS490</f>
        <v>0.83269961903731171</v>
      </c>
      <c r="AU490" s="67">
        <f>IF(AT490&lt;AT491,AT491,AT490)</f>
        <v>0.83269961903731171</v>
      </c>
      <c r="AV490" s="81"/>
      <c r="AW490" s="59">
        <v>1</v>
      </c>
      <c r="AX490" s="61">
        <f>AX478</f>
        <v>4.7032494163116601E-3</v>
      </c>
      <c r="AY490" s="61">
        <f>SUMPRODUCT(T478:T487,$AX$34:$AX$43)</f>
        <v>4.7725574619461843E-2</v>
      </c>
      <c r="AZ490" s="68">
        <f>IF($AA$7,EXP((AX490/AL491)*(AU495-1)-LN(AU495-AL491)-AL490*(2*AY490/AL490-AX490/AL491)*LN((AU495+2.41421536*AL491)/(AU495-0.41421536*AL491))/(AL491*2.82842713)      ),1)</f>
        <v>38.240115288525821</v>
      </c>
    </row>
    <row r="491" spans="16:52" x14ac:dyDescent="0.25">
      <c r="P491" s="78">
        <v>2</v>
      </c>
      <c r="Q491" s="60"/>
      <c r="R491" s="60"/>
      <c r="S491" s="60">
        <f>$Z$8*$BJ$35/AZ491</f>
        <v>1.4670668853759197E-2</v>
      </c>
      <c r="T491" s="61">
        <f>S491/S500</f>
        <v>1.4674508644745152E-2</v>
      </c>
      <c r="U491" s="62"/>
      <c r="V491" s="62"/>
      <c r="W491" s="60"/>
      <c r="X491" s="63"/>
      <c r="Y491" s="61"/>
      <c r="Z491" s="86">
        <f>SQRT($W$35*VLOOKUP(Z489,$P$34:$W$43,8))*(1-$Q$21)*T479*VLOOKUP(Z489,P478:T487,5)</f>
        <v>1.3766728022995269E-5</v>
      </c>
      <c r="AA491" s="60">
        <f>SQRT($W$35*VLOOKUP(AA489,$P$34:$W$43,8))*(1-$R$21)*T479*VLOOKUP(AA489,P478:T487,5)</f>
        <v>1.3276198833612741E-4</v>
      </c>
      <c r="AB491" s="60">
        <f>SQRT($W$35*VLOOKUP(AB489,$P$34:$W$43,8))*(1-$S$21)*T479*VLOOKUP(AB489,P478:T487,5)</f>
        <v>6.1812271817001968E-4</v>
      </c>
      <c r="AC491" s="60">
        <f>SQRT($W$35*VLOOKUP(AC489,$P$34:$W$43,8))*(1-$T$21)*T479*VLOOKUP(AC489,P478:T487,5)</f>
        <v>1.6745488012044432E-3</v>
      </c>
      <c r="AD491" s="60">
        <f>SQRT($W$35*VLOOKUP(AD489,$P$34:$W$43,8))*(1-$U$21)*T479*VLOOKUP(AD489,P478:T487,5)</f>
        <v>2.2209136583201733E-3</v>
      </c>
      <c r="AE491" s="60">
        <f>SQRT($W$35*VLOOKUP(AE489,$P$34:$W$43,8))*(1-$V$21)*T479*VLOOKUP(AE489,P478:T487,5)</f>
        <v>1.2027010477919653E-2</v>
      </c>
      <c r="AF491" s="60">
        <f>SQRT($W$35*VLOOKUP(AF489,$P$34:$W$43,8))*(1-$W$21)*T479*VLOOKUP(AF489,P478:T487,5)</f>
        <v>3.0446805074760803E-6</v>
      </c>
      <c r="AG491" s="60">
        <f>SQRT($W$35*VLOOKUP(AG489,$P$34:$W$43,8))*(1-$X$21)*T479*VLOOKUP(AG489,P478:T487,5)</f>
        <v>4.1240225182550183E-5</v>
      </c>
      <c r="AH491" s="60">
        <f>SQRT($W$35*VLOOKUP(AH489,$P$34:$W$43,8))*(1-$Y$21)*T479*VLOOKUP(AH489,P478:T487,5)</f>
        <v>1.4950282799248288E-4</v>
      </c>
      <c r="AI491" s="87">
        <f>SQRT($W$35*VLOOKUP(AI489,$P$34:$W$43,8))*(1-$Z$21)*T479*VLOOKUP(AI489,P478:T487,5)</f>
        <v>8.2105867050580043E-5</v>
      </c>
      <c r="AJ491" s="89">
        <f>$X$35*T479</f>
        <v>5.9358527392400766E-7</v>
      </c>
      <c r="AK491" s="59" t="s">
        <v>65</v>
      </c>
      <c r="AL491" s="60">
        <f>AJ500*$Q$44*100000/($T$3*$AE$9)</f>
        <v>1.414163777018715E-2</v>
      </c>
      <c r="AM491" s="61"/>
      <c r="AN491" s="66" t="s">
        <v>574</v>
      </c>
      <c r="AO491" s="66" t="e">
        <f>1/0</f>
        <v>#DIV/0!</v>
      </c>
      <c r="AP491" s="61"/>
      <c r="AQ491" s="65" t="s">
        <v>574</v>
      </c>
      <c r="AR491" s="66">
        <f>IF(AL499&gt;=0,0,AO498)</f>
        <v>1.8185529566081327E-2</v>
      </c>
      <c r="AS491" s="61">
        <f>IF(AR490&lt;AR491,AR490,AR491)</f>
        <v>1.8185529566081327E-2</v>
      </c>
      <c r="AT491" s="61">
        <f>IF(AS491&lt;AS492,AS492,AS491)</f>
        <v>0.13497321362641981</v>
      </c>
      <c r="AU491" s="67">
        <f>IF(AT490&lt;AT491,AT490,AT491)</f>
        <v>0.13497321362641981</v>
      </c>
      <c r="AV491" s="81"/>
      <c r="AW491" s="59">
        <v>2</v>
      </c>
      <c r="AX491" s="61">
        <f t="shared" ref="AX491:AX499" si="76">AX479</f>
        <v>7.0982772982749135E-3</v>
      </c>
      <c r="AY491" s="61">
        <f>SUMPRODUCT(T478:T487,$AY$34:$AY$43)</f>
        <v>8.3223982900197557E-2</v>
      </c>
      <c r="AZ491" s="68">
        <f>IF($AA$8,EXP((AX491/AL491)*(AU495-1)-LN(AU495-AL491)-AL490*(2*AY491/AL490-AX491/AL491)*LN((AU495+2.41421536*AL491)/(AU495-0.41421536*AL491))/(AL491*2.82842713)      ),1)</f>
        <v>6.5803436176417902</v>
      </c>
    </row>
    <row r="492" spans="16:52" x14ac:dyDescent="0.25">
      <c r="P492" s="78">
        <v>3</v>
      </c>
      <c r="Q492" s="60"/>
      <c r="R492" s="60"/>
      <c r="S492" s="60">
        <f>$Z$9*$BJ$36/AZ492</f>
        <v>4.9911005277786476E-2</v>
      </c>
      <c r="T492" s="61">
        <f>S492/S500</f>
        <v>4.9924068610486302E-2</v>
      </c>
      <c r="U492" s="62"/>
      <c r="V492" s="62"/>
      <c r="W492" s="60"/>
      <c r="X492" s="63"/>
      <c r="Y492" s="61"/>
      <c r="Z492" s="86">
        <f>SQRT($W$36*VLOOKUP(Z489,$P$34:$W$43,8))*(1-$Q$22)*T480*VLOOKUP(Z489,P478:T487,5)</f>
        <v>6.3104291009574359E-5</v>
      </c>
      <c r="AA492" s="60">
        <f>SQRT($W$36*VLOOKUP(AA489,$P$34:$W$43,8))*(1-$R$22)*T480*VLOOKUP(AA489,P478:T487,5)</f>
        <v>6.1812271817001968E-4</v>
      </c>
      <c r="AB492" s="60">
        <f>SQRT($W$36*VLOOKUP(AB489,$P$34:$W$43,8))*(1-$S$22)*T480*VLOOKUP(AB489,P478:T487,5)</f>
        <v>2.8842416042199051E-3</v>
      </c>
      <c r="AC492" s="60">
        <f>SQRT($W$36*VLOOKUP(AC489,$P$34:$W$43,8))*(1-$T$22)*T480*VLOOKUP(AC489,P478:T487,5)</f>
        <v>8.6054340567006879E-3</v>
      </c>
      <c r="AD492" s="60">
        <f>SQRT($W$36*VLOOKUP(AD489,$P$34:$W$43,8))*(1-$U$22)*T480*VLOOKUP(AD489,P478:T487,5)</f>
        <v>1.0362985843596515E-2</v>
      </c>
      <c r="AE492" s="60">
        <f>SQRT($W$36*VLOOKUP(AE489,$P$34:$W$43,8))*(1-$V$22)*T480*VLOOKUP(AE489,P478:T487,5)</f>
        <v>5.4990052526014015E-2</v>
      </c>
      <c r="AF492" s="60">
        <f>SQRT($W$36*VLOOKUP(AF489,$P$34:$W$43,8))*(1-$W$22)*T480*VLOOKUP(AF489,P478:T487,5)</f>
        <v>1.3687038599669828E-5</v>
      </c>
      <c r="AG492" s="60">
        <f>SQRT($W$36*VLOOKUP(AG489,$P$34:$W$43,8))*(1-$X$22)*T480*VLOOKUP(AG489,P478:T487,5)</f>
        <v>1.9401479670911711E-4</v>
      </c>
      <c r="AH492" s="60">
        <f>SQRT($W$36*VLOOKUP(AH489,$P$34:$W$43,8))*(1-$Y$22)*T480*VLOOKUP(AH489,P478:T487,5)</f>
        <v>6.934117377432685E-4</v>
      </c>
      <c r="AI492" s="87">
        <f>SQRT($W$36*VLOOKUP(AI489,$P$34:$W$43,8))*(1-$Z$22)*T480*VLOOKUP(AI489,P478:T487,5)</f>
        <v>3.8613188046207863E-4</v>
      </c>
      <c r="AJ492" s="89">
        <f>$X$36*T480</f>
        <v>2.812939622258075E-6</v>
      </c>
      <c r="AK492" s="82"/>
      <c r="AL492" s="65"/>
      <c r="AM492" s="61"/>
      <c r="AN492" s="66" t="s">
        <v>575</v>
      </c>
      <c r="AO492" s="66" t="e">
        <f>1/0</f>
        <v>#DIV/0!</v>
      </c>
      <c r="AP492" s="61"/>
      <c r="AQ492" s="65" t="s">
        <v>575</v>
      </c>
      <c r="AR492" s="66">
        <f>IF(AL499&gt;=0,0,AO499)</f>
        <v>0.13497321362641981</v>
      </c>
      <c r="AS492" s="61">
        <f>AR492</f>
        <v>0.13497321362641981</v>
      </c>
      <c r="AT492" s="61">
        <f>IF(AS491&lt;AS492,AS491,AS492)</f>
        <v>1.8185529566081327E-2</v>
      </c>
      <c r="AU492" s="67">
        <f>AT492</f>
        <v>1.8185529566081327E-2</v>
      </c>
      <c r="AV492" s="81"/>
      <c r="AW492" s="59">
        <v>3</v>
      </c>
      <c r="AX492" s="61">
        <f t="shared" si="76"/>
        <v>9.8874397632026413E-3</v>
      </c>
      <c r="AY492" s="61">
        <f>SUMPRODUCT(T478:T487,$AZ$34:$AZ$43)</f>
        <v>0.11365455264392663</v>
      </c>
      <c r="AZ492" s="68">
        <f>IF($AA$9,EXP((AX492/AL491)*(AU495-1)-LN(AU495-AL491)-AL490*(2*AY492/AL490-AX492/AL491)*LN((AU495+2.41421536*AL491)/(AU495-0.41421536*AL491))/(AL491*2.82842713)      ),1)</f>
        <v>1.8650458955062086</v>
      </c>
    </row>
    <row r="493" spans="16:52" x14ac:dyDescent="0.25">
      <c r="P493" s="78">
        <v>4</v>
      </c>
      <c r="Q493" s="60"/>
      <c r="R493" s="60"/>
      <c r="S493" s="60">
        <f>$Z$10*$BJ$37/AZ493</f>
        <v>0.11781627601473228</v>
      </c>
      <c r="T493" s="61">
        <f>S493/S500</f>
        <v>0.11784711236440043</v>
      </c>
      <c r="U493" s="62"/>
      <c r="V493" s="62"/>
      <c r="W493" s="60"/>
      <c r="X493" s="63"/>
      <c r="Y493" s="61"/>
      <c r="Z493" s="86">
        <f>SQRT($W$37*VLOOKUP(Z489,$P$34:$W$43,8))*(1-$Q$23)*T481*VLOOKUP(Z489,P478:T487,5)</f>
        <v>1.8903568290603659E-4</v>
      </c>
      <c r="AA493" s="60">
        <f>SQRT($W$37*VLOOKUP(AA489,$P$34:$W$43,8))*(1-$R$23)*T481*VLOOKUP(AA489,P478:T487,5)</f>
        <v>1.6745488012044432E-3</v>
      </c>
      <c r="AB493" s="60">
        <f>SQRT($W$37*VLOOKUP(AB489,$P$34:$W$43,8))*(1-$S$23)*T481*VLOOKUP(AB489,P478:T487,5)</f>
        <v>8.6054340567006879E-3</v>
      </c>
      <c r="AC493" s="60">
        <f>SQRT($W$37*VLOOKUP(AC489,$P$34:$W$43,8))*(1-$T$23)*T481*VLOOKUP(AC489,P478:T487,5)</f>
        <v>2.5845504163377001E-2</v>
      </c>
      <c r="AD493" s="60">
        <f>SQRT($W$37*VLOOKUP(AD489,$P$34:$W$43,8))*(1-$U$23)*T481*VLOOKUP(AD489,P478:T487,5)</f>
        <v>3.0793632289963891E-2</v>
      </c>
      <c r="AE493" s="60">
        <f>SQRT($W$37*VLOOKUP(AE489,$P$34:$W$43,8))*(1-$V$23)*T481*VLOOKUP(AE489,P478:T487,5)</f>
        <v>0.1566120171989703</v>
      </c>
      <c r="AF493" s="60">
        <f>SQRT($W$37*VLOOKUP(AF489,$P$34:$W$43,8))*(1-$W$23)*T481*VLOOKUP(AF489,P478:T487,5)</f>
        <v>4.1204803656242486E-5</v>
      </c>
      <c r="AG493" s="60">
        <f>SQRT($W$37*VLOOKUP(AG489,$P$34:$W$43,8))*(1-$X$23)*T481*VLOOKUP(AG489,P478:T487,5)</f>
        <v>5.7467963711685833E-4</v>
      </c>
      <c r="AH493" s="60">
        <f>SQRT($W$37*VLOOKUP(AH489,$P$34:$W$43,8))*(1-$Y$23)*T481*VLOOKUP(AH489,P478:T487,5)</f>
        <v>2.2755050653425505E-3</v>
      </c>
      <c r="AI493" s="87">
        <f>SQRT($W$37*VLOOKUP(AI489,$P$34:$W$43,8))*(1-$Z$23)*T481*VLOOKUP(AI489,P478:T487,5)</f>
        <v>1.0493068887656872E-3</v>
      </c>
      <c r="AJ493" s="89">
        <f>$X$37*T481</f>
        <v>8.5305785967868978E-6</v>
      </c>
      <c r="AK493" s="59" t="s">
        <v>570</v>
      </c>
      <c r="AL493" s="60">
        <f>AL491-1</f>
        <v>-0.98585836222981282</v>
      </c>
      <c r="AM493" s="61"/>
      <c r="AN493" s="66"/>
      <c r="AO493" s="61"/>
      <c r="AP493" s="61"/>
      <c r="AQ493" s="50"/>
      <c r="AR493" s="65"/>
      <c r="AS493" s="65"/>
      <c r="AT493" s="65"/>
      <c r="AU493" s="65"/>
      <c r="AV493" s="81"/>
      <c r="AW493" s="59">
        <v>4</v>
      </c>
      <c r="AX493" s="61">
        <f t="shared" si="76"/>
        <v>1.2702609722620996E-2</v>
      </c>
      <c r="AY493" s="61">
        <f>SUMPRODUCT(T478:T487,$BA$34:$BA$43)</f>
        <v>0.13908438853517568</v>
      </c>
      <c r="AZ493" s="68">
        <f>IF($AA$10,EXP((AX493/AL491)*(AU495-1)-LN(AU495-AL491)-AL490*(2*AY493/AL490-AX493/AL491)*LN((AU495+2.41421536*AL491)/(AU495-0.41421536*AL491))/(AL491*2.82842713)      ),1)</f>
        <v>0.76545492768237733</v>
      </c>
    </row>
    <row r="494" spans="16:52" x14ac:dyDescent="0.25">
      <c r="P494" s="78">
        <v>5</v>
      </c>
      <c r="Q494" s="60"/>
      <c r="R494" s="60"/>
      <c r="S494" s="60">
        <f>$Z$11*$BJ$38/AZ494</f>
        <v>0.14521847416959685</v>
      </c>
      <c r="T494" s="61">
        <f>S494/S500</f>
        <v>0.1452564825653741</v>
      </c>
      <c r="U494" s="62"/>
      <c r="V494" s="62"/>
      <c r="W494" s="60"/>
      <c r="X494" s="63"/>
      <c r="Y494" s="61"/>
      <c r="Z494" s="86">
        <f>SQRT($W$38*VLOOKUP(Z489,$P$34:$W$43,8))*(1-$Q$24)*T482*VLOOKUP(Z489,P478:T487,5)</f>
        <v>2.2233005007915097E-4</v>
      </c>
      <c r="AA494" s="60">
        <f>SQRT($W$38*VLOOKUP(AA489,$P$34:$W$43,8))*(1-$R$24)*T482*VLOOKUP(AA489,P478:T487,5)</f>
        <v>2.2209136583201733E-3</v>
      </c>
      <c r="AB494" s="60">
        <f>SQRT($W$38*VLOOKUP(AB489,$P$34:$W$43,8))*(1-$S$24)*T482*VLOOKUP(AB489,P478:T487,5)</f>
        <v>1.0362985843596514E-2</v>
      </c>
      <c r="AC494" s="60">
        <f>SQRT($W$38*VLOOKUP(AC489,$P$34:$W$43,8))*(1-$T$24)*T482*VLOOKUP(AC489,P478:T487,5)</f>
        <v>3.0793632289963891E-2</v>
      </c>
      <c r="AD494" s="60">
        <f>SQRT($W$38*VLOOKUP(AD489,$P$34:$W$43,8))*(1-$U$24)*T482*VLOOKUP(AD489,P478:T487,5)</f>
        <v>3.6659747099718719E-2</v>
      </c>
      <c r="AE494" s="60">
        <f>SQRT($W$38*VLOOKUP(AE489,$P$34:$W$43,8))*(1-$V$24)*T482*VLOOKUP(AE489,P478:T487,5)</f>
        <v>0.20142636940596101</v>
      </c>
      <c r="AF494" s="60">
        <f>SQRT($W$38*VLOOKUP(AF489,$P$34:$W$43,8))*(1-$W$24)*T482*VLOOKUP(AF489,P478:T487,5)</f>
        <v>4.783099547134838E-5</v>
      </c>
      <c r="AG494" s="60">
        <f>SQRT($W$38*VLOOKUP(AG489,$P$34:$W$43,8))*(1-$X$24)*T482*VLOOKUP(AG489,P478:T487,5)</f>
        <v>6.9493136349265436E-4</v>
      </c>
      <c r="AH494" s="60">
        <f>SQRT($W$38*VLOOKUP(AH489,$P$34:$W$43,8))*(1-$Y$24)*T482*VLOOKUP(AH489,P478:T487,5)</f>
        <v>2.5816098649261649E-3</v>
      </c>
      <c r="AI494" s="87">
        <f>SQRT($W$38*VLOOKUP(AI489,$P$34:$W$43,8))*(1-$Z$24)*T482*VLOOKUP(AI489,P478:T487,5)</f>
        <v>1.3766215816029368E-3</v>
      </c>
      <c r="AJ494" s="89">
        <f>$X$38*T482</f>
        <v>1.0512286113419862E-5</v>
      </c>
      <c r="AK494" s="59" t="s">
        <v>571</v>
      </c>
      <c r="AL494" s="60">
        <f>AL490-3*AL491*AL491-2*AL491</f>
        <v>0.1299897864756614</v>
      </c>
      <c r="AM494" s="61" t="s">
        <v>584</v>
      </c>
      <c r="AN494" s="66" t="s">
        <v>585</v>
      </c>
      <c r="AO494" s="61">
        <f>AL497^2/AL498^3</f>
        <v>0.84912603661079999</v>
      </c>
      <c r="AP494" s="61"/>
      <c r="AQ494" s="50"/>
      <c r="AR494" s="65"/>
      <c r="AS494" s="65"/>
      <c r="AT494" s="65"/>
      <c r="AU494" s="65"/>
      <c r="AV494" s="81"/>
      <c r="AW494" s="59">
        <v>5</v>
      </c>
      <c r="AX494" s="61">
        <f t="shared" si="76"/>
        <v>1.2699746755942376E-2</v>
      </c>
      <c r="AY494" s="61">
        <f>SUMPRODUCT(T478:T487,$BB$34:$BB$43)</f>
        <v>0.14194714990733895</v>
      </c>
      <c r="AZ494" s="68">
        <f>IF($AA$11,EXP((AX494/AL491)*(AU495-1)-LN(AU495-AL491)-AL490*(2*AY494/AL490-AX494/AL491)*LN((AU495+2.41421536*AL491)/(AU495-0.41421536*AL491))/(AL491*2.82842713)      ),1)</f>
        <v>0.62177166311015986</v>
      </c>
    </row>
    <row r="495" spans="16:52" x14ac:dyDescent="0.25">
      <c r="P495" s="78">
        <v>6</v>
      </c>
      <c r="Q495" s="60"/>
      <c r="R495" s="60"/>
      <c r="S495" s="60">
        <f>$Z$12*$BJ$39/AZ495</f>
        <v>0.63281164247361921</v>
      </c>
      <c r="T495" s="61">
        <f>S495/S500</f>
        <v>0.63297726985331126</v>
      </c>
      <c r="U495" s="62"/>
      <c r="V495" s="62"/>
      <c r="W495" s="60"/>
      <c r="X495" s="63"/>
      <c r="Y495" s="61"/>
      <c r="Z495" s="86">
        <f>SQRT($W$39*VLOOKUP(Z489,$P$34:$W$43,8))*(1-$Q$25)*T483*VLOOKUP(Z489,P478:T487,5)</f>
        <v>1.224848330335353E-3</v>
      </c>
      <c r="AA495" s="60">
        <f>SQRT($W$39*VLOOKUP(AA489,$P$34:$W$43,8))*(1-$R$25)*T483*VLOOKUP(AA489,P478:T487,5)</f>
        <v>1.2027010477919651E-2</v>
      </c>
      <c r="AB495" s="60">
        <f>SQRT($W$39*VLOOKUP(AB489,$P$34:$W$43,8))*(1-$S$25)*T483*VLOOKUP(AB489,P478:T487,5)</f>
        <v>5.4990052526014008E-2</v>
      </c>
      <c r="AC495" s="60">
        <f>SQRT($W$39*VLOOKUP(AC489,$P$34:$W$43,8))*(1-$T$25)*T483*VLOOKUP(AC489,P478:T487,5)</f>
        <v>0.1566120171989703</v>
      </c>
      <c r="AD495" s="60">
        <f>SQRT($W$39*VLOOKUP(AD489,$P$34:$W$43,8))*(1-$U$25)*T483*VLOOKUP(AD489,P478:T487,5)</f>
        <v>0.20142636940596101</v>
      </c>
      <c r="AE495" s="60">
        <f>SQRT($W$39*VLOOKUP(AE489,$P$34:$W$43,8))*(1-$V$25)*T483*VLOOKUP(AE489,P478:T487,5)</f>
        <v>1.1067338293879823</v>
      </c>
      <c r="AF495" s="60">
        <f>SQRT($W$39*VLOOKUP(AF489,$P$34:$W$43,8))*(1-$W$25)*T483*VLOOKUP(AF489,P478:T487,5)</f>
        <v>2.9015115569430401E-4</v>
      </c>
      <c r="AG495" s="60">
        <f>SQRT($W$39*VLOOKUP(AG489,$P$34:$W$43,8))*(1-$X$25)*T483*VLOOKUP(AG489,P478:T487,5)</f>
        <v>3.8087430718226163E-3</v>
      </c>
      <c r="AH495" s="60">
        <f>SQRT($W$39*VLOOKUP(AH489,$P$34:$W$43,8))*(1-$Y$25)*T483*VLOOKUP(AH489,P478:T487,5)</f>
        <v>1.3952321849498741E-2</v>
      </c>
      <c r="AI495" s="87">
        <f>SQRT($W$39*VLOOKUP(AI489,$P$34:$W$43,8))*(1-$Z$25)*T483*VLOOKUP(AI489,P478:T487,5)</f>
        <v>7.5638243350101848E-3</v>
      </c>
      <c r="AJ495" s="89">
        <f>$X$39*T483</f>
        <v>5.6986177275954827E-5</v>
      </c>
      <c r="AK495" s="59" t="s">
        <v>572</v>
      </c>
      <c r="AL495" s="60">
        <f>-1*AL490*AL491+AL491^2+AL491^3</f>
        <v>-2.0439106498322305E-3</v>
      </c>
      <c r="AM495" s="61"/>
      <c r="AN495" s="66" t="s">
        <v>586</v>
      </c>
      <c r="AO495" s="61">
        <f>SQRT(1-AO494)/SQRT(AO494)*AL497/ABS(AL497)</f>
        <v>0.4215228002903661</v>
      </c>
      <c r="AP495" s="61"/>
      <c r="AQ495" s="50"/>
      <c r="AR495" s="65"/>
      <c r="AS495" s="65"/>
      <c r="AT495" s="65" t="s">
        <v>579</v>
      </c>
      <c r="AU495" s="61">
        <f>IF(AL499&gt;=0,AU490,AU492)</f>
        <v>1.8185529566081327E-2</v>
      </c>
      <c r="AV495" s="81"/>
      <c r="AW495" s="59">
        <v>6</v>
      </c>
      <c r="AX495" s="61">
        <f t="shared" si="76"/>
        <v>1.5798462423996604E-2</v>
      </c>
      <c r="AY495" s="61">
        <f>SUMPRODUCT(T478:T487,$BC$34:$BC$43)</f>
        <v>0.17728158538513797</v>
      </c>
      <c r="AZ495" s="68">
        <f>IF($AA$12,EXP((AX495/AL491)*(AU495-1)-LN(AU495-AL491)-AL490*(2*AY495/AL490-AX495/AL491)*LN((AU495+2.41421536*AL491)/(AU495-0.41421536*AL491))/(AL491*2.82842713)      ),1)</f>
        <v>0.1372077643951472</v>
      </c>
    </row>
    <row r="496" spans="16:52" x14ac:dyDescent="0.25">
      <c r="P496" s="78">
        <v>7</v>
      </c>
      <c r="Q496" s="60"/>
      <c r="R496" s="60"/>
      <c r="S496" s="60">
        <f>$Z$13*$BJ$40/AZ496</f>
        <v>9.3736451448460899E-4</v>
      </c>
      <c r="T496" s="61">
        <f>S496/S500</f>
        <v>9.3760985325199245E-4</v>
      </c>
      <c r="U496" s="62"/>
      <c r="V496" s="62"/>
      <c r="W496" s="60"/>
      <c r="X496" s="63"/>
      <c r="Y496" s="61"/>
      <c r="Z496" s="86">
        <f>SQRT($W$40*VLOOKUP(Z489,$P$34:$W$43,8))*(1-$Q$26)*T484*VLOOKUP(Z489,P478:T487,5)</f>
        <v>3.2167153512447896E-7</v>
      </c>
      <c r="AA496" s="60">
        <f>SQRT($W$40*VLOOKUP(AA489,$P$34:$W$43,8))*(1-$R$26)*T484*VLOOKUP(AA489,P478:T487,5)</f>
        <v>3.0446805074760803E-6</v>
      </c>
      <c r="AB496" s="60">
        <f>SQRT($W$40*VLOOKUP(AB489,$P$34:$W$43,8))*(1-$S$26)*T484*VLOOKUP(AB489,P478:T487,5)</f>
        <v>1.368703859966983E-5</v>
      </c>
      <c r="AC496" s="60">
        <f>SQRT($W$40*VLOOKUP(AC489,$P$34:$W$43,8))*(1-$T$26)*T484*VLOOKUP(AC489,P478:T487,5)</f>
        <v>4.1204803656242493E-5</v>
      </c>
      <c r="AD496" s="60">
        <f>SQRT($W$40*VLOOKUP(AD489,$P$34:$W$43,8))*(1-$U$26)*T484*VLOOKUP(AD489,P478:T487,5)</f>
        <v>4.7830995471348386E-5</v>
      </c>
      <c r="AE496" s="60">
        <f>SQRT($W$40*VLOOKUP(AE489,$P$34:$W$43,8))*(1-$V$26)*T484*VLOOKUP(AE489,P478:T487,5)</f>
        <v>2.9015115569430401E-4</v>
      </c>
      <c r="AF496" s="60">
        <f>SQRT($W$40*VLOOKUP(AF489,$P$34:$W$43,8))*(1-$W$26)*T484*VLOOKUP(AF489,P478:T487,5)</f>
        <v>7.7613100866779231E-8</v>
      </c>
      <c r="AG496" s="60">
        <f>SQRT($W$40*VLOOKUP(AG489,$P$34:$W$43,8))*(1-$X$26)*T484*VLOOKUP(AG489,P478:T487,5)</f>
        <v>1.1685652801525165E-6</v>
      </c>
      <c r="AH496" s="60">
        <f>SQRT($W$40*VLOOKUP(AH489,$P$34:$W$43,8))*(1-$Y$26)*T484*VLOOKUP(AH489,P478:T487,5)</f>
        <v>3.2464665719657261E-6</v>
      </c>
      <c r="AI496" s="87">
        <f>SQRT($W$40*VLOOKUP(AI489,$P$34:$W$43,8))*(1-$Z$26)*T484*VLOOKUP(AI489,P478:T487,5)</f>
        <v>1.831570231924776E-6</v>
      </c>
      <c r="AJ496" s="89">
        <f>$X$40*T484</f>
        <v>2.2549362366773173E-8</v>
      </c>
      <c r="AK496" s="82"/>
      <c r="AL496" s="65"/>
      <c r="AM496" s="61"/>
      <c r="AN496" s="66" t="s">
        <v>587</v>
      </c>
      <c r="AO496" s="61">
        <f>IF(ATAN(AO495)&lt;0,ATAN(AO495)+PI(),ATAN(AO495))</f>
        <v>0.39892174533605179</v>
      </c>
      <c r="AP496" s="61"/>
      <c r="AQ496" s="50"/>
      <c r="AR496" s="65"/>
      <c r="AS496" s="65"/>
      <c r="AT496" s="65"/>
      <c r="AU496" s="65"/>
      <c r="AV496" s="81"/>
      <c r="AW496" s="59">
        <v>7</v>
      </c>
      <c r="AX496" s="61">
        <f t="shared" si="76"/>
        <v>4.2203212895286406E-3</v>
      </c>
      <c r="AY496" s="61">
        <f>SUMPRODUCT(T478:T487,$BD$34:$BD$43)</f>
        <v>3.0911659390568252E-2</v>
      </c>
      <c r="AZ496" s="68">
        <f>IF($AA$13,EXP((AX496/AL491)*(AU495-1)-LN(AU495-AL491)-AL490*(2*AY496/AL490-AX496/AL491)*LN((AU495+2.41421536*AL491)/(AU495-0.41421536*AL491))/(AL491*2.82842713)      ),1)</f>
        <v>109.58651563265509</v>
      </c>
    </row>
    <row r="497" spans="16:52" x14ac:dyDescent="0.25">
      <c r="P497" s="78">
        <v>8</v>
      </c>
      <c r="Q497" s="60"/>
      <c r="R497" s="60"/>
      <c r="S497" s="60">
        <f>$Z$14*$BJ$41/AZ497</f>
        <v>6.4641155320233571E-3</v>
      </c>
      <c r="T497" s="61">
        <f>S497/S500</f>
        <v>6.4658074012080178E-3</v>
      </c>
      <c r="U497" s="62"/>
      <c r="V497" s="62"/>
      <c r="W497" s="60"/>
      <c r="X497" s="63"/>
      <c r="Y497" s="61"/>
      <c r="Z497" s="86">
        <f>SQRT($W$41*VLOOKUP(Z489,$P$34:$W$43,8))*(1-$Q$27)*T485*VLOOKUP(Z489,P478:T487,5)</f>
        <v>4.4633849225410987E-6</v>
      </c>
      <c r="AA497" s="60">
        <f>SQRT($W$41*VLOOKUP(AA489,$P$34:$W$43,8))*(1-$R$27)*T485*VLOOKUP(AA489,P478:T487,5)</f>
        <v>4.124022518255019E-5</v>
      </c>
      <c r="AB497" s="60">
        <f>SQRT($W$41*VLOOKUP(AB489,$P$34:$W$43,8))*(1-$S$27)*T485*VLOOKUP(AB489,P478:T487,5)</f>
        <v>1.9401479670911714E-4</v>
      </c>
      <c r="AC497" s="60">
        <f>SQRT($W$41*VLOOKUP(AC489,$P$34:$W$43,8))*(1-$T$27)*T485*VLOOKUP(AC489,P478:T487,5)</f>
        <v>5.7467963711685833E-4</v>
      </c>
      <c r="AD497" s="60">
        <f>SQRT($W$41*VLOOKUP(AD489,$P$34:$W$43,8))*(1-$U$27)*T485*VLOOKUP(AD489,P478:T487,5)</f>
        <v>6.9493136349265446E-4</v>
      </c>
      <c r="AE497" s="60">
        <f>SQRT($W$41*VLOOKUP(AE489,$P$34:$W$43,8))*(1-$V$27)*T485*VLOOKUP(AE489,P478:T487,5)</f>
        <v>3.8087430718226163E-3</v>
      </c>
      <c r="AF497" s="60">
        <f>SQRT($W$41*VLOOKUP(AF489,$P$34:$W$43,8))*(1-$W$27)*T485*VLOOKUP(AF489,P478:T487,5)</f>
        <v>1.1685652801525163E-6</v>
      </c>
      <c r="AG497" s="60">
        <f>SQRT($W$41*VLOOKUP(AG489,$P$34:$W$43,8))*(1-$X$27)*T485*VLOOKUP(AG489,P478:T487,5)</f>
        <v>1.7010967556718659E-5</v>
      </c>
      <c r="AH497" s="60">
        <f>SQRT($W$41*VLOOKUP(AH489,$P$34:$W$43,8))*(1-$Y$27)*T485*VLOOKUP(AH489,P478:T487,5)</f>
        <v>5.2692055402090274E-5</v>
      </c>
      <c r="AI497" s="87">
        <f>SQRT($W$41*VLOOKUP(AI489,$P$34:$W$43,8))*(1-$Z$27)*T485*VLOOKUP(AI489,P478:T487,5)</f>
        <v>2.801716799640697E-5</v>
      </c>
      <c r="AJ497" s="89">
        <f>$X$41*T485</f>
        <v>1.7248373568599575E-7</v>
      </c>
      <c r="AK497" s="59" t="s">
        <v>582</v>
      </c>
      <c r="AL497" s="61">
        <f>AL493*AL494/6-AL495/2-AL493^3/27</f>
        <v>1.5151228854943567E-2</v>
      </c>
      <c r="AM497" s="61"/>
      <c r="AN497" s="66" t="s">
        <v>573</v>
      </c>
      <c r="AO497" s="61">
        <f>2*SQRT(AL498)*COS(AO496/3)-AL493/3</f>
        <v>0.83269961903731171</v>
      </c>
      <c r="AP497" s="69">
        <f>AO497^3+AL493*AO497^2+AL494*AO497+AL495</f>
        <v>5.0740661672321608E-17</v>
      </c>
      <c r="AQ497" s="50"/>
      <c r="AR497" s="65"/>
      <c r="AS497" s="65"/>
      <c r="AT497" s="65"/>
      <c r="AU497" s="65"/>
      <c r="AV497" s="81"/>
      <c r="AW497" s="59">
        <v>8</v>
      </c>
      <c r="AX497" s="61">
        <f t="shared" si="76"/>
        <v>4.6812172555771754E-3</v>
      </c>
      <c r="AY497" s="61">
        <f>SUMPRODUCT(T478:T487,$BE$34:$BE$43)</f>
        <v>6.0317301846691242E-2</v>
      </c>
      <c r="AZ497" s="68">
        <f>IF($AA$14,EXP((AX497/AL491)*(AU495-1)-LN(AU495-AL491)-AL490*(2*AY497/AL490-AX497/AL491)*LN((AU495+2.41421536*AL491)/(AU495-0.41421536*AL491))/(AL491*2.82842713)      ),1)</f>
        <v>15.275958378122823</v>
      </c>
    </row>
    <row r="498" spans="16:52" x14ac:dyDescent="0.25">
      <c r="P498" s="78">
        <v>9</v>
      </c>
      <c r="Q498" s="60"/>
      <c r="R498" s="60"/>
      <c r="S498" s="60">
        <f>$Z$15*$BJ$42/AZ498</f>
        <v>1.9022990633599041E-2</v>
      </c>
      <c r="T498" s="61">
        <f>S498/S500</f>
        <v>1.9027969568689795E-2</v>
      </c>
      <c r="U498" s="62"/>
      <c r="V498" s="62" t="s">
        <v>592</v>
      </c>
      <c r="W498" s="60"/>
      <c r="X498" s="63"/>
      <c r="Y498" s="61"/>
      <c r="Z498" s="86">
        <f>SQRT($W$42*VLOOKUP(Z489,$P$34:$W$43,8))*(1-$Q$28)*T486*VLOOKUP(Z489,P478:T487,5)</f>
        <v>1.5450656391876819E-5</v>
      </c>
      <c r="AA498" s="60">
        <f>SQRT($W$42*VLOOKUP(AA489,$P$34:$W$43,8))*(1-$R$28)*T486*VLOOKUP(AA489,P478:T487,5)</f>
        <v>1.4950282799248288E-4</v>
      </c>
      <c r="AB498" s="60">
        <f>SQRT($W$42*VLOOKUP(AB489,$P$34:$W$43,8))*(1-$S$28)*T486*VLOOKUP(AB489,P478:T487,5)</f>
        <v>6.934117377432685E-4</v>
      </c>
      <c r="AC498" s="60">
        <f>SQRT($W$42*VLOOKUP(AC489,$P$34:$W$43,8))*(1-$T$28)*T486*VLOOKUP(AC489,P478:T487,5)</f>
        <v>2.2755050653425505E-3</v>
      </c>
      <c r="AD498" s="60">
        <f>SQRT($W$42*VLOOKUP(AD489,$P$34:$W$43,8))*(1-$U$28)*T486*VLOOKUP(AD489,P478:T487,5)</f>
        <v>2.5816098649261653E-3</v>
      </c>
      <c r="AE498" s="60">
        <f>SQRT($W$42*VLOOKUP(AE489,$P$34:$W$43,8))*(1-$V$28)*T486*VLOOKUP(AE489,P478:T487,5)</f>
        <v>1.3952321849498741E-2</v>
      </c>
      <c r="AF498" s="60">
        <f>SQRT($W$42*VLOOKUP(AF489,$P$34:$W$43,8))*(1-$W$28)*T486*VLOOKUP(AF489,P478:T487,5)</f>
        <v>3.2464665719657257E-6</v>
      </c>
      <c r="AG498" s="60">
        <f>SQRT($W$42*VLOOKUP(AG489,$P$34:$W$43,8))*(1-$X$28)*T486*VLOOKUP(AG489,P478:T487,5)</f>
        <v>5.2692055402090274E-5</v>
      </c>
      <c r="AH498" s="60">
        <f>SQRT($W$42*VLOOKUP(AH489,$P$34:$W$43,8))*(1-$Y$28)*T486*VLOOKUP(AH489,P478:T487,5)</f>
        <v>2.0034135413526605E-4</v>
      </c>
      <c r="AI498" s="87">
        <f>SQRT($W$42*VLOOKUP(AI489,$P$34:$W$43,8))*(1-$Z$28)*T486*VLOOKUP(AI489,P478:T487,5)</f>
        <v>1.0176657161589524E-4</v>
      </c>
      <c r="AJ498" s="89">
        <f>$X$42*T486</f>
        <v>5.1399992230266171E-7</v>
      </c>
      <c r="AK498" s="59" t="s">
        <v>558</v>
      </c>
      <c r="AL498" s="61">
        <f>AL493^2/9-AL494/3</f>
        <v>6.4660816772384958E-2</v>
      </c>
      <c r="AM498" s="61"/>
      <c r="AN498" s="66" t="s">
        <v>574</v>
      </c>
      <c r="AO498" s="61">
        <f>2*SQRT(AL498)*COS((AO496+2*PI())/3)-AL493/3</f>
        <v>1.8185529566081327E-2</v>
      </c>
      <c r="AP498" s="69">
        <f>AO498^3+AO498^2*AL493+AO498*AL494+AL495</f>
        <v>3.903127820947816E-18</v>
      </c>
      <c r="AQ498" s="50"/>
      <c r="AR498" s="65"/>
      <c r="AS498" s="50"/>
      <c r="AT498" s="65"/>
      <c r="AU498" s="65"/>
      <c r="AV498" s="81"/>
      <c r="AW498" s="59">
        <v>9</v>
      </c>
      <c r="AX498" s="61">
        <f t="shared" si="76"/>
        <v>4.7402802327537697E-3</v>
      </c>
      <c r="AY498" s="61">
        <f>SUMPRODUCT(T478:T487,$BF$34:$BF$43)</f>
        <v>7.5771767757632433E-2</v>
      </c>
      <c r="AZ498" s="68">
        <f>IF($AA$15,EXP((AX498/AL491)*(AU495-1)-LN(AU495-AL491)-AL490*(2*AY498/AL490-AX498/AL491)*LN((AU495+2.41421536*AL491)/(AU495-0.41421536*AL491))/(AL491*2.82842713)      ),1)</f>
        <v>5.0989814743453543</v>
      </c>
    </row>
    <row r="499" spans="16:52" x14ac:dyDescent="0.25">
      <c r="P499" s="78">
        <v>10</v>
      </c>
      <c r="Q499" s="60"/>
      <c r="R499" s="60"/>
      <c r="S499" s="60">
        <f>$Z$16*$BJ$43/AZ499</f>
        <v>1.0256907277713802E-2</v>
      </c>
      <c r="T499" s="61">
        <f>S499/S500</f>
        <v>1.025959184380287E-2</v>
      </c>
      <c r="U499" s="62"/>
      <c r="V499" s="96">
        <f>ABS(S488-S500)</f>
        <v>9.9920072216264089E-16</v>
      </c>
      <c r="W499" s="60"/>
      <c r="X499" s="63"/>
      <c r="Y499" s="61"/>
      <c r="Z499" s="86">
        <f>SQRT($W$43*VLOOKUP(Z489,$P$34:$W$43,8))*(1-$Q$29)*T487*VLOOKUP(Z489,P478:T487,5)</f>
        <v>8.3839142879103268E-6</v>
      </c>
      <c r="AA499" s="60">
        <f>SQRT($W$43*VLOOKUP(AA489,$P$34:$W$43,8))*(1-$R$29)*T487*VLOOKUP(AA489,P478:T487,5)</f>
        <v>8.2105867050580043E-5</v>
      </c>
      <c r="AB499" s="60">
        <f>SQRT($W$43*VLOOKUP(AB489,$P$34:$W$43,8))*(1-$S$29)*T487*VLOOKUP(AB489,P478:T487,5)</f>
        <v>3.8613188046207869E-4</v>
      </c>
      <c r="AC499" s="60">
        <f>SQRT($W$43*VLOOKUP(AC489,$P$34:$W$43,8))*(1-$T$29)*T487*VLOOKUP(AC489,P478:T487,5)</f>
        <v>1.0493068887656874E-3</v>
      </c>
      <c r="AD499" s="60">
        <f>SQRT($W$43*VLOOKUP(AD489,$P$34:$W$43,8))*(1-$U$29)*T487*VLOOKUP(AD489,P478:T487,5)</f>
        <v>1.3766215816029368E-3</v>
      </c>
      <c r="AE499" s="60">
        <f>SQRT($W$43*VLOOKUP(AE489,$P$34:$W$43,8))*(1-$V$29)*T487*VLOOKUP(AE489,P478:T487,5)</f>
        <v>7.5638243350101856E-3</v>
      </c>
      <c r="AF499" s="60">
        <f>SQRT($W$43*VLOOKUP(AF489,$P$34:$W$43,8))*(1-$W$29)*T487*VLOOKUP(AF489,P478:T487,5)</f>
        <v>1.831570231924776E-6</v>
      </c>
      <c r="AG499" s="60">
        <f>SQRT($W$43*VLOOKUP(AG489,$P$34:$W$43,8))*(1-$X$29)*T487*VLOOKUP(AG489,P478:T487,5)</f>
        <v>2.801716799640697E-5</v>
      </c>
      <c r="AH499" s="60">
        <f>SQRT($W$43*VLOOKUP(AH489,$P$34:$W$43,8))*(1-$Y$29)*T487*VLOOKUP(AH489,P478:T487,5)</f>
        <v>1.0176657161589526E-4</v>
      </c>
      <c r="AI499" s="87">
        <f>SQRT($W$43*VLOOKUP(AI489,$P$34:$W$43,8))*(1-$Z$29)*T487*VLOOKUP(AI489,P478:T487,5)</f>
        <v>5.1693945781462087E-5</v>
      </c>
      <c r="AJ499" s="89">
        <f>$X$43*T487</f>
        <v>3.721653553787446E-7</v>
      </c>
      <c r="AK499" s="59" t="s">
        <v>72</v>
      </c>
      <c r="AL499" s="63">
        <f>AL497^2-AL498^3</f>
        <v>-4.0788511579751153E-5</v>
      </c>
      <c r="AM499" s="61"/>
      <c r="AN499" s="66" t="s">
        <v>575</v>
      </c>
      <c r="AO499" s="61">
        <f>2*SQRT(AL498)*COS((AO496+4*PI())/3)-AL493/3</f>
        <v>0.13497321362641981</v>
      </c>
      <c r="AP499" s="69">
        <f>AO499^3+AO499^2*AL493+AL494*AO499+AL495</f>
        <v>0</v>
      </c>
      <c r="AQ499" s="50"/>
      <c r="AR499" s="65"/>
      <c r="AS499" s="50"/>
      <c r="AT499" s="65"/>
      <c r="AU499" s="65"/>
      <c r="AV499" s="81"/>
      <c r="AW499" s="59">
        <v>10</v>
      </c>
      <c r="AX499" s="61">
        <f t="shared" si="76"/>
        <v>6.3655989068255427E-3</v>
      </c>
      <c r="AY499" s="61">
        <f>SUMPRODUCT(T478:T487,$BG$34:$BG$43)</f>
        <v>7.4733542486602453E-2</v>
      </c>
      <c r="AZ499" s="68">
        <f>IF($AA$16,EXP((AX499/AL491)*(AU495-1)-LN(AU495-AL491)-AL490*(2*AY499/AL490-AX499/AL491)*LN((AU495+2.41421536*AL491)/(AU495-0.41421536*AL491))/(AL491*2.82842713)      ),1)</f>
        <v>9.4990152233683265</v>
      </c>
    </row>
    <row r="500" spans="16:52" x14ac:dyDescent="0.25">
      <c r="P500" s="79"/>
      <c r="Q500" s="71"/>
      <c r="R500" s="71"/>
      <c r="S500" s="94">
        <f>SUM(S490:S499)</f>
        <v>0.99973833597574457</v>
      </c>
      <c r="T500" s="72">
        <f>SUM(T490:T499)</f>
        <v>1.0000000000000002</v>
      </c>
      <c r="U500" s="73"/>
      <c r="V500" s="73"/>
      <c r="W500" s="73"/>
      <c r="X500" s="73"/>
      <c r="Y500" s="73"/>
      <c r="Z500" s="70"/>
      <c r="AA500" s="73"/>
      <c r="AB500" s="73"/>
      <c r="AC500" s="73"/>
      <c r="AD500" s="73"/>
      <c r="AE500" s="73"/>
      <c r="AF500" s="73"/>
      <c r="AG500" s="73"/>
      <c r="AH500" s="73"/>
      <c r="AI500" s="88">
        <f>SUM(Z490:AI499)</f>
        <v>2.2066893957681031</v>
      </c>
      <c r="AJ500" s="91">
        <f>SUM(AJ490:AJ499)</f>
        <v>8.0587242819724376E-5</v>
      </c>
      <c r="AK500" s="70"/>
      <c r="AL500" s="73"/>
      <c r="AM500" s="74"/>
      <c r="AN500" s="75"/>
      <c r="AO500" s="74"/>
      <c r="AP500" s="74"/>
      <c r="AQ500" s="76"/>
      <c r="AR500" s="73"/>
      <c r="AS500" s="76"/>
      <c r="AT500" s="73"/>
      <c r="AU500" s="73"/>
      <c r="AV500" s="80"/>
      <c r="AW500" s="70"/>
      <c r="AX500" s="73"/>
      <c r="AY500" s="73"/>
      <c r="AZ500" s="80"/>
    </row>
    <row r="501" spans="16:52" x14ac:dyDescent="0.25">
      <c r="P501" s="92">
        <f>P489+1</f>
        <v>39</v>
      </c>
      <c r="Q501" s="55"/>
      <c r="R501" s="55"/>
      <c r="S501" s="55"/>
      <c r="T501" s="55" t="s">
        <v>545</v>
      </c>
      <c r="U501" s="56"/>
      <c r="V501" s="56"/>
      <c r="W501" s="57"/>
      <c r="X501" s="57"/>
      <c r="Y501" s="57"/>
      <c r="Z501" s="54">
        <v>1</v>
      </c>
      <c r="AA501" s="55">
        <v>2</v>
      </c>
      <c r="AB501" s="55">
        <v>3</v>
      </c>
      <c r="AC501" s="55">
        <v>4</v>
      </c>
      <c r="AD501" s="55">
        <v>5</v>
      </c>
      <c r="AE501" s="55">
        <v>6</v>
      </c>
      <c r="AF501" s="55">
        <v>7</v>
      </c>
      <c r="AG501" s="55">
        <v>8</v>
      </c>
      <c r="AH501" s="55">
        <v>9</v>
      </c>
      <c r="AI501" s="58">
        <v>10</v>
      </c>
      <c r="AJ501" s="90"/>
      <c r="AK501" s="54"/>
      <c r="AL501" s="55"/>
      <c r="AM501" s="55"/>
      <c r="AN501" s="55"/>
      <c r="AO501" s="55"/>
      <c r="AP501" s="55"/>
      <c r="AQ501" s="55"/>
      <c r="AR501" s="55"/>
      <c r="AS501" s="55"/>
      <c r="AT501" s="55"/>
      <c r="AU501" s="55"/>
      <c r="AV501" s="58"/>
      <c r="AW501" s="54"/>
      <c r="AX501" s="55" t="s">
        <v>565</v>
      </c>
      <c r="AY501" s="55" t="s">
        <v>577</v>
      </c>
      <c r="AZ501" s="58" t="s">
        <v>578</v>
      </c>
    </row>
    <row r="502" spans="16:52" x14ac:dyDescent="0.25">
      <c r="P502" s="78">
        <v>1</v>
      </c>
      <c r="Q502" s="60"/>
      <c r="R502" s="60"/>
      <c r="S502" s="60">
        <f>$Z$7*$BJ$34/AZ502</f>
        <v>2.6288912284298067E-3</v>
      </c>
      <c r="T502" s="61">
        <f>S502/S512</f>
        <v>2.6295792947301625E-3</v>
      </c>
      <c r="U502" s="62"/>
      <c r="V502" s="62"/>
      <c r="W502" s="60"/>
      <c r="X502" s="63"/>
      <c r="Y502" s="61"/>
      <c r="Z502" s="86">
        <f>SQRT($W$34*VLOOKUP(Z501,$P$34:$W$43,8))*(1-$Q$20)*T490*VLOOKUP(Z501,P490:T499,5)</f>
        <v>1.4201437813716237E-6</v>
      </c>
      <c r="AA502" s="60">
        <f>SQRT($W$34*VLOOKUP(AA501,$P$34:$W$43,8))*(1-$R$20)*T490*VLOOKUP(AA501,P490:T499,5)</f>
        <v>1.3766728022995038E-5</v>
      </c>
      <c r="AB502" s="60">
        <f>SQRT($W$34*VLOOKUP(AB501,$P$34:$W$43,8))*(1-$S$20)*T490*VLOOKUP(AB501,P490:T499,5)</f>
        <v>6.3104291009573668E-5</v>
      </c>
      <c r="AC502" s="60">
        <f>SQRT($W$34*VLOOKUP(AC501,$P$34:$W$43,8))*(1-$T$20)*T490*VLOOKUP(AC501,P490:T499,5)</f>
        <v>1.8903568290603421E-4</v>
      </c>
      <c r="AD502" s="60">
        <f>SQRT($W$34*VLOOKUP(AD501,$P$34:$W$43,8))*(1-$U$20)*T490*VLOOKUP(AD501,P490:T499,5)</f>
        <v>2.2233005007914853E-4</v>
      </c>
      <c r="AE502" s="60">
        <f>SQRT($W$34*VLOOKUP(AE501,$P$34:$W$43,8))*(1-$V$20)*T490*VLOOKUP(AE501,P490:T499,5)</f>
        <v>1.224848330335343E-3</v>
      </c>
      <c r="AF502" s="60">
        <f>SQRT($W$34*VLOOKUP(AF501,$P$34:$W$43,8))*(1-$W$20)*T490*VLOOKUP(AF501,P490:T499,5)</f>
        <v>3.2167153512447176E-7</v>
      </c>
      <c r="AG502" s="60">
        <f>SQRT($W$34*VLOOKUP(AG501,$P$34:$W$43,8))*(1-$X$20)*T490*VLOOKUP(AG501,P490:T499,5)</f>
        <v>4.4633849225410191E-6</v>
      </c>
      <c r="AH502" s="60">
        <f>SQRT($W$34*VLOOKUP(AH501,$P$34:$W$43,8))*(1-$Y$20)*T490*VLOOKUP(AH501,P490:T499,5)</f>
        <v>1.5450656391876575E-5</v>
      </c>
      <c r="AI502" s="87">
        <f>SQRT($W$34*VLOOKUP(AI501,$P$34:$W$43,8))*(1-$Z$20)*T490*VLOOKUP(AI501,P490:T499,5)</f>
        <v>8.3839142879101743E-6</v>
      </c>
      <c r="AJ502" s="89">
        <f>$X$34*T490</f>
        <v>7.0477561646529369E-8</v>
      </c>
      <c r="AK502" s="59" t="s">
        <v>69</v>
      </c>
      <c r="AL502" s="60">
        <f>$Q$44*AI512*100000/($T$3*$AE$9)^2</f>
        <v>0.15887301977250542</v>
      </c>
      <c r="AM502" s="65" t="s">
        <v>583</v>
      </c>
      <c r="AN502" s="66" t="s">
        <v>573</v>
      </c>
      <c r="AO502" s="61" t="e">
        <f>(AL509+SQRT(AL511))^(1/3)+(AL509-SQRT(AL511))^(1/3)-AL505/3</f>
        <v>#NUM!</v>
      </c>
      <c r="AP502" s="63" t="e">
        <f>AO502^3+AL505*AO502^2+AL506*AO502+AL507</f>
        <v>#NUM!</v>
      </c>
      <c r="AQ502" s="65" t="s">
        <v>573</v>
      </c>
      <c r="AR502" s="61">
        <f>IF(AL511&gt;=0,AO502,AO509)</f>
        <v>0.83269961903731149</v>
      </c>
      <c r="AS502" s="61">
        <f>IF(AR502&lt;AR503,AR503,AR502)</f>
        <v>0.83269961903731149</v>
      </c>
      <c r="AT502" s="61">
        <f>AS502</f>
        <v>0.83269961903731149</v>
      </c>
      <c r="AU502" s="67">
        <f>IF(AT502&lt;AT503,AT503,AT502)</f>
        <v>0.83269961903731149</v>
      </c>
      <c r="AV502" s="81"/>
      <c r="AW502" s="59">
        <v>1</v>
      </c>
      <c r="AX502" s="61">
        <f>AX490</f>
        <v>4.7032494163116601E-3</v>
      </c>
      <c r="AY502" s="61">
        <f>SUMPRODUCT(T490:T499,$AX$34:$AX$43)</f>
        <v>4.7725574619461864E-2</v>
      </c>
      <c r="AZ502" s="68">
        <f>IF($AA$7,EXP((AX502/AL503)*(AU507-1)-LN(AU507-AL503)-AL502*(2*AY502/AL502-AX502/AL503)*LN((AU507+2.41421536*AL503)/(AU507-0.41421536*AL503))/(AL503*2.82842713)      ),1)</f>
        <v>38.240115288526333</v>
      </c>
    </row>
    <row r="503" spans="16:52" x14ac:dyDescent="0.25">
      <c r="P503" s="78">
        <v>2</v>
      </c>
      <c r="Q503" s="60"/>
      <c r="R503" s="60"/>
      <c r="S503" s="60">
        <f>$Z$8*$BJ$35/AZ503</f>
        <v>1.4670668853759092E-2</v>
      </c>
      <c r="T503" s="61">
        <f>S503/S512</f>
        <v>1.4674508644745036E-2</v>
      </c>
      <c r="U503" s="62"/>
      <c r="V503" s="62"/>
      <c r="W503" s="60"/>
      <c r="X503" s="63"/>
      <c r="Y503" s="61"/>
      <c r="Z503" s="86">
        <f>SQRT($W$35*VLOOKUP(Z501,$P$34:$W$43,8))*(1-$Q$21)*T491*VLOOKUP(Z501,P490:T499,5)</f>
        <v>1.3766728022995038E-5</v>
      </c>
      <c r="AA503" s="60">
        <f>SQRT($W$35*VLOOKUP(AA501,$P$34:$W$43,8))*(1-$R$21)*T491*VLOOKUP(AA501,P490:T499,5)</f>
        <v>1.3276198833612563E-4</v>
      </c>
      <c r="AB503" s="60">
        <f>SQRT($W$35*VLOOKUP(AB501,$P$34:$W$43,8))*(1-$S$21)*T491*VLOOKUP(AB501,P490:T499,5)</f>
        <v>6.1812271817001491E-4</v>
      </c>
      <c r="AC503" s="60">
        <f>SQRT($W$35*VLOOKUP(AC501,$P$34:$W$43,8))*(1-$T$21)*T491*VLOOKUP(AC501,P490:T499,5)</f>
        <v>1.6745488012044271E-3</v>
      </c>
      <c r="AD503" s="60">
        <f>SQRT($W$35*VLOOKUP(AD501,$P$34:$W$43,8))*(1-$U$21)*T491*VLOOKUP(AD501,P490:T499,5)</f>
        <v>2.2209136583201559E-3</v>
      </c>
      <c r="AE503" s="60">
        <f>SQRT($W$35*VLOOKUP(AE501,$P$34:$W$43,8))*(1-$V$21)*T491*VLOOKUP(AE501,P490:T499,5)</f>
        <v>1.2027010477919592E-2</v>
      </c>
      <c r="AF503" s="60">
        <f>SQRT($W$35*VLOOKUP(AF501,$P$34:$W$43,8))*(1-$W$21)*T491*VLOOKUP(AF501,P490:T499,5)</f>
        <v>3.0446805074760215E-6</v>
      </c>
      <c r="AG503" s="60">
        <f>SQRT($W$35*VLOOKUP(AG501,$P$34:$W$43,8))*(1-$X$21)*T491*VLOOKUP(AG501,P490:T499,5)</f>
        <v>4.124022518254958E-5</v>
      </c>
      <c r="AH503" s="60">
        <f>SQRT($W$35*VLOOKUP(AH501,$P$34:$W$43,8))*(1-$Y$21)*T491*VLOOKUP(AH501,P490:T499,5)</f>
        <v>1.4950282799248101E-4</v>
      </c>
      <c r="AI503" s="87">
        <f>SQRT($W$35*VLOOKUP(AI501,$P$34:$W$43,8))*(1-$Z$21)*T491*VLOOKUP(AI501,P490:T499,5)</f>
        <v>8.2105867050578823E-5</v>
      </c>
      <c r="AJ503" s="89">
        <f>$X$35*T491</f>
        <v>5.9358527392400375E-7</v>
      </c>
      <c r="AK503" s="59" t="s">
        <v>65</v>
      </c>
      <c r="AL503" s="60">
        <f>AJ512*$Q$44*100000/($T$3*$AE$9)</f>
        <v>1.4141637770187159E-2</v>
      </c>
      <c r="AM503" s="61"/>
      <c r="AN503" s="66" t="s">
        <v>574</v>
      </c>
      <c r="AO503" s="66" t="e">
        <f>1/0</f>
        <v>#DIV/0!</v>
      </c>
      <c r="AP503" s="61"/>
      <c r="AQ503" s="65" t="s">
        <v>574</v>
      </c>
      <c r="AR503" s="66">
        <f>IF(AL511&gt;=0,0,AO510)</f>
        <v>1.8185529566081271E-2</v>
      </c>
      <c r="AS503" s="61">
        <f>IF(AR502&lt;AR503,AR502,AR503)</f>
        <v>1.8185529566081271E-2</v>
      </c>
      <c r="AT503" s="61">
        <f>IF(AS503&lt;AS504,AS504,AS503)</f>
        <v>0.1349732136264199</v>
      </c>
      <c r="AU503" s="67">
        <f>IF(AT502&lt;AT503,AT502,AT503)</f>
        <v>0.1349732136264199</v>
      </c>
      <c r="AV503" s="81"/>
      <c r="AW503" s="59">
        <v>2</v>
      </c>
      <c r="AX503" s="61">
        <f t="shared" ref="AX503:AX511" si="77">AX491</f>
        <v>7.0982772982749135E-3</v>
      </c>
      <c r="AY503" s="61">
        <f>SUMPRODUCT(T490:T499,$AY$34:$AY$43)</f>
        <v>8.3223982900197599E-2</v>
      </c>
      <c r="AZ503" s="68">
        <f>IF($AA$8,EXP((AX503/AL503)*(AU507-1)-LN(AU507-AL503)-AL502*(2*AY503/AL502-AX503/AL503)*LN((AU507+2.41421536*AL503)/(AU507-0.41421536*AL503))/(AL503*2.82842713)      ),1)</f>
        <v>6.5803436176418373</v>
      </c>
    </row>
    <row r="504" spans="16:52" x14ac:dyDescent="0.25">
      <c r="P504" s="78">
        <v>3</v>
      </c>
      <c r="Q504" s="60"/>
      <c r="R504" s="60"/>
      <c r="S504" s="60">
        <f>$Z$9*$BJ$36/AZ504</f>
        <v>4.9911005277786163E-2</v>
      </c>
      <c r="T504" s="61">
        <f>S504/S512</f>
        <v>4.9924068610485949E-2</v>
      </c>
      <c r="U504" s="62"/>
      <c r="V504" s="62"/>
      <c r="W504" s="60"/>
      <c r="X504" s="63"/>
      <c r="Y504" s="61"/>
      <c r="Z504" s="86">
        <f>SQRT($W$36*VLOOKUP(Z501,$P$34:$W$43,8))*(1-$Q$22)*T492*VLOOKUP(Z501,P490:T499,5)</f>
        <v>6.3104291009573682E-5</v>
      </c>
      <c r="AA504" s="60">
        <f>SQRT($W$36*VLOOKUP(AA501,$P$34:$W$43,8))*(1-$R$22)*T492*VLOOKUP(AA501,P490:T499,5)</f>
        <v>6.1812271817001491E-4</v>
      </c>
      <c r="AB504" s="60">
        <f>SQRT($W$36*VLOOKUP(AB501,$P$34:$W$43,8))*(1-$S$22)*T492*VLOOKUP(AB501,P490:T499,5)</f>
        <v>2.8842416042198994E-3</v>
      </c>
      <c r="AC504" s="60">
        <f>SQRT($W$36*VLOOKUP(AC501,$P$34:$W$43,8))*(1-$T$22)*T492*VLOOKUP(AC501,P490:T499,5)</f>
        <v>8.6054340567006567E-3</v>
      </c>
      <c r="AD504" s="60">
        <f>SQRT($W$36*VLOOKUP(AD501,$P$34:$W$43,8))*(1-$U$22)*T492*VLOOKUP(AD501,P490:T499,5)</f>
        <v>1.0362985843596495E-2</v>
      </c>
      <c r="AE504" s="60">
        <f>SQRT($W$36*VLOOKUP(AE501,$P$34:$W$43,8))*(1-$V$22)*T492*VLOOKUP(AE501,P490:T499,5)</f>
        <v>5.4990052526014056E-2</v>
      </c>
      <c r="AF504" s="60">
        <f>SQRT($W$36*VLOOKUP(AF501,$P$34:$W$43,8))*(1-$W$22)*T492*VLOOKUP(AF501,P490:T499,5)</f>
        <v>1.3687038599669642E-5</v>
      </c>
      <c r="AG504" s="60">
        <f>SQRT($W$36*VLOOKUP(AG501,$P$34:$W$43,8))*(1-$X$22)*T492*VLOOKUP(AG501,P490:T499,5)</f>
        <v>1.9401479670911538E-4</v>
      </c>
      <c r="AH504" s="60">
        <f>SQRT($W$36*VLOOKUP(AH501,$P$34:$W$43,8))*(1-$Y$22)*T492*VLOOKUP(AH501,P490:T499,5)</f>
        <v>6.9341173774326373E-4</v>
      </c>
      <c r="AI504" s="87">
        <f>SQRT($W$36*VLOOKUP(AI501,$P$34:$W$43,8))*(1-$Z$22)*T492*VLOOKUP(AI501,P490:T499,5)</f>
        <v>3.8613188046207516E-4</v>
      </c>
      <c r="AJ504" s="89">
        <f>$X$36*T492</f>
        <v>2.8129396222580725E-6</v>
      </c>
      <c r="AK504" s="82"/>
      <c r="AL504" s="65"/>
      <c r="AM504" s="61"/>
      <c r="AN504" s="66" t="s">
        <v>575</v>
      </c>
      <c r="AO504" s="66" t="e">
        <f>1/0</f>
        <v>#DIV/0!</v>
      </c>
      <c r="AP504" s="61"/>
      <c r="AQ504" s="65" t="s">
        <v>575</v>
      </c>
      <c r="AR504" s="66">
        <f>IF(AL511&gt;=0,0,AO511)</f>
        <v>0.1349732136264199</v>
      </c>
      <c r="AS504" s="61">
        <f>AR504</f>
        <v>0.1349732136264199</v>
      </c>
      <c r="AT504" s="61">
        <f>IF(AS503&lt;AS504,AS503,AS504)</f>
        <v>1.8185529566081271E-2</v>
      </c>
      <c r="AU504" s="67">
        <f>AT504</f>
        <v>1.8185529566081271E-2</v>
      </c>
      <c r="AV504" s="81"/>
      <c r="AW504" s="59">
        <v>3</v>
      </c>
      <c r="AX504" s="61">
        <f t="shared" si="77"/>
        <v>9.8874397632026413E-3</v>
      </c>
      <c r="AY504" s="61">
        <f>SUMPRODUCT(T490:T499,$AZ$34:$AZ$43)</f>
        <v>0.11365455264392668</v>
      </c>
      <c r="AZ504" s="68">
        <f>IF($AA$9,EXP((AX504/AL503)*(AU507-1)-LN(AU507-AL503)-AL502*(2*AY504/AL502-AX504/AL503)*LN((AU507+2.41421536*AL503)/(AU507-0.41421536*AL503))/(AL503*2.82842713)      ),1)</f>
        <v>1.8650458955062201</v>
      </c>
    </row>
    <row r="505" spans="16:52" x14ac:dyDescent="0.25">
      <c r="P505" s="78">
        <v>4</v>
      </c>
      <c r="Q505" s="60"/>
      <c r="R505" s="60"/>
      <c r="S505" s="60">
        <f>$Z$10*$BJ$37/AZ505</f>
        <v>0.11781627601473198</v>
      </c>
      <c r="T505" s="61">
        <f>S505/S512</f>
        <v>0.11784711236440004</v>
      </c>
      <c r="U505" s="62"/>
      <c r="V505" s="62"/>
      <c r="W505" s="60"/>
      <c r="X505" s="63"/>
      <c r="Y505" s="61"/>
      <c r="Z505" s="86">
        <f>SQRT($W$37*VLOOKUP(Z501,$P$34:$W$43,8))*(1-$Q$23)*T493*VLOOKUP(Z501,P490:T499,5)</f>
        <v>1.8903568290603421E-4</v>
      </c>
      <c r="AA505" s="60">
        <f>SQRT($W$37*VLOOKUP(AA501,$P$34:$W$43,8))*(1-$R$23)*T493*VLOOKUP(AA501,P490:T499,5)</f>
        <v>1.6745488012044273E-3</v>
      </c>
      <c r="AB505" s="60">
        <f>SQRT($W$37*VLOOKUP(AB501,$P$34:$W$43,8))*(1-$S$23)*T493*VLOOKUP(AB501,P490:T499,5)</f>
        <v>8.6054340567006549E-3</v>
      </c>
      <c r="AC505" s="60">
        <f>SQRT($W$37*VLOOKUP(AC501,$P$34:$W$43,8))*(1-$T$23)*T493*VLOOKUP(AC501,P490:T499,5)</f>
        <v>2.5845504163376852E-2</v>
      </c>
      <c r="AD505" s="60">
        <f>SQRT($W$37*VLOOKUP(AD501,$P$34:$W$43,8))*(1-$U$23)*T493*VLOOKUP(AD501,P490:T499,5)</f>
        <v>3.0793632289963773E-2</v>
      </c>
      <c r="AE505" s="60">
        <f>SQRT($W$37*VLOOKUP(AE501,$P$34:$W$43,8))*(1-$V$23)*T493*VLOOKUP(AE501,P490:T499,5)</f>
        <v>0.15661201719897014</v>
      </c>
      <c r="AF505" s="60">
        <f>SQRT($W$37*VLOOKUP(AF501,$P$34:$W$43,8))*(1-$W$23)*T493*VLOOKUP(AF501,P490:T499,5)</f>
        <v>4.1204803656241856E-5</v>
      </c>
      <c r="AG505" s="60">
        <f>SQRT($W$37*VLOOKUP(AG501,$P$34:$W$43,8))*(1-$X$23)*T493*VLOOKUP(AG501,P490:T499,5)</f>
        <v>5.7467963711685204E-4</v>
      </c>
      <c r="AH505" s="60">
        <f>SQRT($W$37*VLOOKUP(AH501,$P$34:$W$43,8))*(1-$Y$23)*T493*VLOOKUP(AH501,P490:T499,5)</f>
        <v>2.2755050653425306E-3</v>
      </c>
      <c r="AI505" s="87">
        <f>SQRT($W$37*VLOOKUP(AI501,$P$34:$W$43,8))*(1-$Z$23)*T493*VLOOKUP(AI501,P490:T499,5)</f>
        <v>1.0493068887656759E-3</v>
      </c>
      <c r="AJ505" s="89">
        <f>$X$37*T493</f>
        <v>8.5305785967868741E-6</v>
      </c>
      <c r="AK505" s="59" t="s">
        <v>570</v>
      </c>
      <c r="AL505" s="60">
        <f>AL503-1</f>
        <v>-0.98585836222981282</v>
      </c>
      <c r="AM505" s="61"/>
      <c r="AN505" s="66"/>
      <c r="AO505" s="61"/>
      <c r="AP505" s="61"/>
      <c r="AQ505" s="50"/>
      <c r="AR505" s="65"/>
      <c r="AS505" s="65"/>
      <c r="AT505" s="65"/>
      <c r="AU505" s="65"/>
      <c r="AV505" s="81"/>
      <c r="AW505" s="59">
        <v>4</v>
      </c>
      <c r="AX505" s="61">
        <f t="shared" si="77"/>
        <v>1.2702609722620996E-2</v>
      </c>
      <c r="AY505" s="61">
        <f>SUMPRODUCT(T490:T499,$BA$34:$BA$43)</f>
        <v>0.13908438853517574</v>
      </c>
      <c r="AZ505" s="68">
        <f>IF($AA$10,EXP((AX505/AL503)*(AU507-1)-LN(AU507-AL503)-AL502*(2*AY505/AL502-AX505/AL503)*LN((AU507+2.41421536*AL503)/(AU507-0.41421536*AL503))/(AL503*2.82842713)      ),1)</f>
        <v>0.76545492768237933</v>
      </c>
    </row>
    <row r="506" spans="16:52" x14ac:dyDescent="0.25">
      <c r="P506" s="78">
        <v>5</v>
      </c>
      <c r="Q506" s="60"/>
      <c r="R506" s="60"/>
      <c r="S506" s="60">
        <f>$Z$11*$BJ$38/AZ506</f>
        <v>0.14521847416959685</v>
      </c>
      <c r="T506" s="61">
        <f>S506/S512</f>
        <v>0.14525648256537399</v>
      </c>
      <c r="U506" s="62"/>
      <c r="V506" s="62"/>
      <c r="W506" s="60"/>
      <c r="X506" s="63"/>
      <c r="Y506" s="61"/>
      <c r="Z506" s="86">
        <f>SQRT($W$38*VLOOKUP(Z501,$P$34:$W$43,8))*(1-$Q$24)*T494*VLOOKUP(Z501,P490:T499,5)</f>
        <v>2.2233005007914856E-4</v>
      </c>
      <c r="AA506" s="60">
        <f>SQRT($W$38*VLOOKUP(AA501,$P$34:$W$43,8))*(1-$R$24)*T494*VLOOKUP(AA501,P490:T499,5)</f>
        <v>2.2209136583201559E-3</v>
      </c>
      <c r="AB506" s="60">
        <f>SQRT($W$38*VLOOKUP(AB501,$P$34:$W$43,8))*(1-$S$24)*T494*VLOOKUP(AB501,P490:T499,5)</f>
        <v>1.0362985843596495E-2</v>
      </c>
      <c r="AC506" s="60">
        <f>SQRT($W$38*VLOOKUP(AC501,$P$34:$W$43,8))*(1-$T$24)*T494*VLOOKUP(AC501,P490:T499,5)</f>
        <v>3.079363228996377E-2</v>
      </c>
      <c r="AD506" s="60">
        <f>SQRT($W$38*VLOOKUP(AD501,$P$34:$W$43,8))*(1-$U$24)*T494*VLOOKUP(AD501,P490:T499,5)</f>
        <v>3.6659747099718649E-2</v>
      </c>
      <c r="AE506" s="60">
        <f>SQRT($W$38*VLOOKUP(AE501,$P$34:$W$43,8))*(1-$V$24)*T494*VLOOKUP(AE501,P490:T499,5)</f>
        <v>0.20142636940596118</v>
      </c>
      <c r="AF506" s="60">
        <f>SQRT($W$38*VLOOKUP(AF501,$P$34:$W$43,8))*(1-$W$24)*T494*VLOOKUP(AF501,P490:T499,5)</f>
        <v>4.7830995471347736E-5</v>
      </c>
      <c r="AG506" s="60">
        <f>SQRT($W$38*VLOOKUP(AG501,$P$34:$W$43,8))*(1-$X$24)*T494*VLOOKUP(AG501,P490:T499,5)</f>
        <v>6.9493136349264818E-4</v>
      </c>
      <c r="AH506" s="60">
        <f>SQRT($W$38*VLOOKUP(AH501,$P$34:$W$43,8))*(1-$Y$24)*T494*VLOOKUP(AH501,P490:T499,5)</f>
        <v>2.581609864926148E-3</v>
      </c>
      <c r="AI506" s="87">
        <f>SQRT($W$38*VLOOKUP(AI501,$P$34:$W$43,8))*(1-$Z$24)*T494*VLOOKUP(AI501,P490:T499,5)</f>
        <v>1.3766215816029244E-3</v>
      </c>
      <c r="AJ506" s="89">
        <f>$X$38*T494</f>
        <v>1.0512286113419852E-5</v>
      </c>
      <c r="AK506" s="59" t="s">
        <v>571</v>
      </c>
      <c r="AL506" s="60">
        <f>AL502-3*AL503*AL503-2*AL503</f>
        <v>0.12998978647566153</v>
      </c>
      <c r="AM506" s="61" t="s">
        <v>584</v>
      </c>
      <c r="AN506" s="66" t="s">
        <v>585</v>
      </c>
      <c r="AO506" s="61">
        <f>AL509^2/AL510^3</f>
        <v>0.849126036610799</v>
      </c>
      <c r="AP506" s="61"/>
      <c r="AQ506" s="50"/>
      <c r="AR506" s="65"/>
      <c r="AS506" s="65"/>
      <c r="AT506" s="65"/>
      <c r="AU506" s="65"/>
      <c r="AV506" s="81"/>
      <c r="AW506" s="59">
        <v>5</v>
      </c>
      <c r="AX506" s="61">
        <f t="shared" si="77"/>
        <v>1.2699746755942376E-2</v>
      </c>
      <c r="AY506" s="61">
        <f>SUMPRODUCT(T490:T499,$BB$34:$BB$43)</f>
        <v>0.14194714990733906</v>
      </c>
      <c r="AZ506" s="68">
        <f>IF($AA$11,EXP((AX506/AL503)*(AU507-1)-LN(AU507-AL503)-AL502*(2*AY506/AL502-AX506/AL503)*LN((AU507+2.41421536*AL503)/(AU507-0.41421536*AL503))/(AL503*2.82842713)      ),1)</f>
        <v>0.62177166311015986</v>
      </c>
    </row>
    <row r="507" spans="16:52" x14ac:dyDescent="0.25">
      <c r="P507" s="78">
        <v>6</v>
      </c>
      <c r="Q507" s="60"/>
      <c r="R507" s="60"/>
      <c r="S507" s="60">
        <f>$Z$12*$BJ$39/AZ507</f>
        <v>0.63281164247362087</v>
      </c>
      <c r="T507" s="61">
        <f>S507/S512</f>
        <v>0.63297726985331237</v>
      </c>
      <c r="U507" s="62"/>
      <c r="V507" s="62"/>
      <c r="W507" s="60"/>
      <c r="X507" s="63"/>
      <c r="Y507" s="61"/>
      <c r="Z507" s="86">
        <f>SQRT($W$39*VLOOKUP(Z501,$P$34:$W$43,8))*(1-$Q$25)*T495*VLOOKUP(Z501,P490:T499,5)</f>
        <v>1.224848330335343E-3</v>
      </c>
      <c r="AA507" s="60">
        <f>SQRT($W$39*VLOOKUP(AA501,$P$34:$W$43,8))*(1-$R$25)*T495*VLOOKUP(AA501,P490:T499,5)</f>
        <v>1.2027010477919592E-2</v>
      </c>
      <c r="AB507" s="60">
        <f>SQRT($W$39*VLOOKUP(AB501,$P$34:$W$43,8))*(1-$S$25)*T495*VLOOKUP(AB501,P490:T499,5)</f>
        <v>5.4990052526014056E-2</v>
      </c>
      <c r="AC507" s="60">
        <f>SQRT($W$39*VLOOKUP(AC501,$P$34:$W$43,8))*(1-$T$25)*T495*VLOOKUP(AC501,P490:T499,5)</f>
        <v>0.15661201719897014</v>
      </c>
      <c r="AD507" s="60">
        <f>SQRT($W$39*VLOOKUP(AD501,$P$34:$W$43,8))*(1-$U$25)*T495*VLOOKUP(AD501,P490:T499,5)</f>
        <v>0.20142636940596118</v>
      </c>
      <c r="AE507" s="60">
        <f>SQRT($W$39*VLOOKUP(AE501,$P$34:$W$43,8))*(1-$V$25)*T495*VLOOKUP(AE501,P490:T499,5)</f>
        <v>1.106733829387986</v>
      </c>
      <c r="AF507" s="60">
        <f>SQRT($W$39*VLOOKUP(AF501,$P$34:$W$43,8))*(1-$W$25)*T495*VLOOKUP(AF501,P490:T499,5)</f>
        <v>2.9015115569430087E-4</v>
      </c>
      <c r="AG507" s="60">
        <f>SQRT($W$39*VLOOKUP(AG501,$P$34:$W$43,8))*(1-$X$25)*T495*VLOOKUP(AG501,P490:T499,5)</f>
        <v>3.8087430718225929E-3</v>
      </c>
      <c r="AH507" s="60">
        <f>SQRT($W$39*VLOOKUP(AH501,$P$34:$W$43,8))*(1-$Y$25)*T495*VLOOKUP(AH501,P490:T499,5)</f>
        <v>1.3952321849498685E-2</v>
      </c>
      <c r="AI507" s="87">
        <f>SQRT($W$39*VLOOKUP(AI501,$P$34:$W$43,8))*(1-$Z$25)*T495*VLOOKUP(AI501,P490:T499,5)</f>
        <v>7.5638243350101371E-3</v>
      </c>
      <c r="AJ507" s="89">
        <f>$X$39*T495</f>
        <v>5.6986177275954922E-5</v>
      </c>
      <c r="AK507" s="59" t="s">
        <v>572</v>
      </c>
      <c r="AL507" s="60">
        <f>-1*AL502*AL503+AL503^2+AL503^3</f>
        <v>-2.0439106498322344E-3</v>
      </c>
      <c r="AM507" s="61"/>
      <c r="AN507" s="66" t="s">
        <v>586</v>
      </c>
      <c r="AO507" s="61">
        <f>SQRT(1-AO506)/SQRT(AO506)*AL509/ABS(AL509)</f>
        <v>0.42152280029036776</v>
      </c>
      <c r="AP507" s="61"/>
      <c r="AQ507" s="50"/>
      <c r="AR507" s="65"/>
      <c r="AS507" s="65"/>
      <c r="AT507" s="65" t="s">
        <v>579</v>
      </c>
      <c r="AU507" s="61">
        <f>IF(AL511&gt;=0,AU502,AU504)</f>
        <v>1.8185529566081271E-2</v>
      </c>
      <c r="AV507" s="81"/>
      <c r="AW507" s="59">
        <v>6</v>
      </c>
      <c r="AX507" s="61">
        <f t="shared" si="77"/>
        <v>1.5798462423996604E-2</v>
      </c>
      <c r="AY507" s="61">
        <f>SUMPRODUCT(T490:T499,$BC$34:$BC$43)</f>
        <v>0.17728158538513811</v>
      </c>
      <c r="AZ507" s="68">
        <f>IF($AA$12,EXP((AX507/AL503)*(AU507-1)-LN(AU507-AL503)-AL502*(2*AY507/AL502-AX507/AL503)*LN((AU507+2.41421536*AL503)/(AU507-0.41421536*AL503))/(AL503*2.82842713)      ),1)</f>
        <v>0.13720776439514684</v>
      </c>
    </row>
    <row r="508" spans="16:52" x14ac:dyDescent="0.25">
      <c r="P508" s="78">
        <v>7</v>
      </c>
      <c r="Q508" s="60"/>
      <c r="R508" s="60"/>
      <c r="S508" s="60">
        <f>$Z$13*$BJ$40/AZ508</f>
        <v>9.3736451448459565E-4</v>
      </c>
      <c r="T508" s="61">
        <f>S508/S512</f>
        <v>9.3760985325197835E-4</v>
      </c>
      <c r="U508" s="62"/>
      <c r="V508" s="62"/>
      <c r="W508" s="60"/>
      <c r="X508" s="63"/>
      <c r="Y508" s="61"/>
      <c r="Z508" s="86">
        <f>SQRT($W$40*VLOOKUP(Z501,$P$34:$W$43,8))*(1-$Q$26)*T496*VLOOKUP(Z501,P490:T499,5)</f>
        <v>3.2167153512447176E-7</v>
      </c>
      <c r="AA508" s="60">
        <f>SQRT($W$40*VLOOKUP(AA501,$P$34:$W$43,8))*(1-$R$26)*T496*VLOOKUP(AA501,P490:T499,5)</f>
        <v>3.0446805074760219E-6</v>
      </c>
      <c r="AB508" s="60">
        <f>SQRT($W$40*VLOOKUP(AB501,$P$34:$W$43,8))*(1-$S$26)*T496*VLOOKUP(AB501,P490:T499,5)</f>
        <v>1.3687038599669643E-5</v>
      </c>
      <c r="AC508" s="60">
        <f>SQRT($W$40*VLOOKUP(AC501,$P$34:$W$43,8))*(1-$T$26)*T496*VLOOKUP(AC501,P490:T499,5)</f>
        <v>4.1204803656241856E-5</v>
      </c>
      <c r="AD508" s="60">
        <f>SQRT($W$40*VLOOKUP(AD501,$P$34:$W$43,8))*(1-$U$26)*T496*VLOOKUP(AD501,P490:T499,5)</f>
        <v>4.7830995471347729E-5</v>
      </c>
      <c r="AE508" s="60">
        <f>SQRT($W$40*VLOOKUP(AE501,$P$34:$W$43,8))*(1-$V$26)*T496*VLOOKUP(AE501,P490:T499,5)</f>
        <v>2.9015115569430087E-4</v>
      </c>
      <c r="AF508" s="60">
        <f>SQRT($W$40*VLOOKUP(AF501,$P$34:$W$43,8))*(1-$W$26)*T496*VLOOKUP(AF501,P490:T499,5)</f>
        <v>7.7613100866777272E-8</v>
      </c>
      <c r="AG508" s="60">
        <f>SQRT($W$40*VLOOKUP(AG501,$P$34:$W$43,8))*(1-$X$26)*T496*VLOOKUP(AG501,P490:T499,5)</f>
        <v>1.1685652801524924E-6</v>
      </c>
      <c r="AH508" s="60">
        <f>SQRT($W$40*VLOOKUP(AH501,$P$34:$W$43,8))*(1-$Y$26)*T496*VLOOKUP(AH501,P490:T499,5)</f>
        <v>3.2464665719656656E-6</v>
      </c>
      <c r="AI508" s="87">
        <f>SQRT($W$40*VLOOKUP(AI501,$P$34:$W$43,8))*(1-$Z$26)*T496*VLOOKUP(AI501,P490:T499,5)</f>
        <v>1.8315702319247381E-6</v>
      </c>
      <c r="AJ508" s="89">
        <f>$X$40*T496</f>
        <v>2.2549362366772888E-8</v>
      </c>
      <c r="AK508" s="82"/>
      <c r="AL508" s="65"/>
      <c r="AM508" s="61"/>
      <c r="AN508" s="66" t="s">
        <v>587</v>
      </c>
      <c r="AO508" s="61">
        <f>IF(ATAN(AO507)&lt;0,ATAN(AO507)+PI(),ATAN(AO507))</f>
        <v>0.39892174533605324</v>
      </c>
      <c r="AP508" s="61"/>
      <c r="AQ508" s="50"/>
      <c r="AR508" s="65"/>
      <c r="AS508" s="65"/>
      <c r="AT508" s="65"/>
      <c r="AU508" s="65"/>
      <c r="AV508" s="81"/>
      <c r="AW508" s="59">
        <v>7</v>
      </c>
      <c r="AX508" s="61">
        <f t="shared" si="77"/>
        <v>4.2203212895286406E-3</v>
      </c>
      <c r="AY508" s="61">
        <f>SUMPRODUCT(T490:T499,$BD$34:$BD$43)</f>
        <v>3.091165939056827E-2</v>
      </c>
      <c r="AZ508" s="68">
        <f>IF($AA$13,EXP((AX508/AL503)*(AU507-1)-LN(AU507-AL503)-AL502*(2*AY508/AL502-AX508/AL503)*LN((AU507+2.41421536*AL503)/(AU507-0.41421536*AL503))/(AL503*2.82842713)      ),1)</f>
        <v>109.58651563265666</v>
      </c>
    </row>
    <row r="509" spans="16:52" x14ac:dyDescent="0.25">
      <c r="P509" s="78">
        <v>8</v>
      </c>
      <c r="Q509" s="60"/>
      <c r="R509" s="60"/>
      <c r="S509" s="60">
        <f>$Z$14*$BJ$41/AZ509</f>
        <v>6.464115532023286E-3</v>
      </c>
      <c r="T509" s="61">
        <f>S509/S512</f>
        <v>6.4658074012079415E-3</v>
      </c>
      <c r="U509" s="62"/>
      <c r="V509" s="62"/>
      <c r="W509" s="60"/>
      <c r="X509" s="63"/>
      <c r="Y509" s="61"/>
      <c r="Z509" s="86">
        <f>SQRT($W$41*VLOOKUP(Z501,$P$34:$W$43,8))*(1-$Q$27)*T497*VLOOKUP(Z501,P490:T499,5)</f>
        <v>4.4633849225410191E-6</v>
      </c>
      <c r="AA509" s="60">
        <f>SQRT($W$41*VLOOKUP(AA501,$P$34:$W$43,8))*(1-$R$27)*T497*VLOOKUP(AA501,P490:T499,5)</f>
        <v>4.1240225182549573E-5</v>
      </c>
      <c r="AB509" s="60">
        <f>SQRT($W$41*VLOOKUP(AB501,$P$34:$W$43,8))*(1-$S$27)*T497*VLOOKUP(AB501,P490:T499,5)</f>
        <v>1.9401479670911538E-4</v>
      </c>
      <c r="AC509" s="60">
        <f>SQRT($W$41*VLOOKUP(AC501,$P$34:$W$43,8))*(1-$T$27)*T497*VLOOKUP(AC501,P490:T499,5)</f>
        <v>5.7467963711685204E-4</v>
      </c>
      <c r="AD509" s="60">
        <f>SQRT($W$41*VLOOKUP(AD501,$P$34:$W$43,8))*(1-$U$27)*T497*VLOOKUP(AD501,P490:T499,5)</f>
        <v>6.9493136349264807E-4</v>
      </c>
      <c r="AE509" s="60">
        <f>SQRT($W$41*VLOOKUP(AE501,$P$34:$W$43,8))*(1-$V$27)*T497*VLOOKUP(AE501,P490:T499,5)</f>
        <v>3.8087430718225929E-3</v>
      </c>
      <c r="AF509" s="60">
        <f>SQRT($W$41*VLOOKUP(AF501,$P$34:$W$43,8))*(1-$W$27)*T497*VLOOKUP(AF501,P490:T499,5)</f>
        <v>1.1685652801524922E-6</v>
      </c>
      <c r="AG509" s="60">
        <f>SQRT($W$41*VLOOKUP(AG501,$P$34:$W$43,8))*(1-$X$27)*T497*VLOOKUP(AG501,P490:T499,5)</f>
        <v>1.7010967556718388E-5</v>
      </c>
      <c r="AH509" s="60">
        <f>SQRT($W$41*VLOOKUP(AH501,$P$34:$W$43,8))*(1-$Y$27)*T497*VLOOKUP(AH501,P490:T499,5)</f>
        <v>5.2692055402089549E-5</v>
      </c>
      <c r="AI509" s="87">
        <f>SQRT($W$41*VLOOKUP(AI501,$P$34:$W$43,8))*(1-$Z$27)*T497*VLOOKUP(AI501,P490:T499,5)</f>
        <v>2.8017167996406519E-5</v>
      </c>
      <c r="AJ509" s="89">
        <f>$X$41*T497</f>
        <v>1.7248373568599434E-7</v>
      </c>
      <c r="AK509" s="59" t="s">
        <v>582</v>
      </c>
      <c r="AL509" s="61">
        <f>AL505*AL506/6-AL507/2-AL505^3/27</f>
        <v>1.5151228854943542E-2</v>
      </c>
      <c r="AM509" s="61"/>
      <c r="AN509" s="66" t="s">
        <v>573</v>
      </c>
      <c r="AO509" s="61">
        <f>2*SQRT(AL510)*COS(AO508/3)-AL505/3</f>
        <v>0.83269961903731149</v>
      </c>
      <c r="AP509" s="69">
        <f>AO509^3+AL505*AO509^2+AL506*AO509+AL507</f>
        <v>-9.1940344226770776E-17</v>
      </c>
      <c r="AQ509" s="50"/>
      <c r="AR509" s="65"/>
      <c r="AS509" s="65"/>
      <c r="AT509" s="65"/>
      <c r="AU509" s="65"/>
      <c r="AV509" s="81"/>
      <c r="AW509" s="59">
        <v>8</v>
      </c>
      <c r="AX509" s="61">
        <f t="shared" si="77"/>
        <v>4.6812172555771754E-3</v>
      </c>
      <c r="AY509" s="61">
        <f>SUMPRODUCT(T490:T499,$BE$34:$BE$43)</f>
        <v>6.0317301846691269E-2</v>
      </c>
      <c r="AZ509" s="68">
        <f>IF($AA$14,EXP((AX509/AL503)*(AU507-1)-LN(AU507-AL503)-AL502*(2*AY509/AL502-AX509/AL503)*LN((AU507+2.41421536*AL503)/(AU507-0.41421536*AL503))/(AL503*2.82842713)      ),1)</f>
        <v>15.275958378122992</v>
      </c>
    </row>
    <row r="510" spans="16:52" x14ac:dyDescent="0.25">
      <c r="P510" s="78">
        <v>9</v>
      </c>
      <c r="Q510" s="60"/>
      <c r="R510" s="60"/>
      <c r="S510" s="60">
        <f>$Z$15*$BJ$42/AZ510</f>
        <v>1.9022990633598916E-2</v>
      </c>
      <c r="T510" s="61">
        <f>S510/S512</f>
        <v>1.9027969568689653E-2</v>
      </c>
      <c r="U510" s="62"/>
      <c r="V510" s="62" t="s">
        <v>592</v>
      </c>
      <c r="W510" s="60"/>
      <c r="X510" s="63"/>
      <c r="Y510" s="61"/>
      <c r="Z510" s="86">
        <f>SQRT($W$42*VLOOKUP(Z501,$P$34:$W$43,8))*(1-$Q$28)*T498*VLOOKUP(Z501,P490:T499,5)</f>
        <v>1.5450656391876575E-5</v>
      </c>
      <c r="AA510" s="60">
        <f>SQRT($W$42*VLOOKUP(AA501,$P$34:$W$43,8))*(1-$R$28)*T498*VLOOKUP(AA501,P490:T499,5)</f>
        <v>1.4950282799248101E-4</v>
      </c>
      <c r="AB510" s="60">
        <f>SQRT($W$42*VLOOKUP(AB501,$P$34:$W$43,8))*(1-$S$28)*T498*VLOOKUP(AB501,P490:T499,5)</f>
        <v>6.9341173774326384E-4</v>
      </c>
      <c r="AC510" s="60">
        <f>SQRT($W$42*VLOOKUP(AC501,$P$34:$W$43,8))*(1-$T$28)*T498*VLOOKUP(AC501,P490:T499,5)</f>
        <v>2.275505065342531E-3</v>
      </c>
      <c r="AD510" s="60">
        <f>SQRT($W$42*VLOOKUP(AD501,$P$34:$W$43,8))*(1-$U$28)*T498*VLOOKUP(AD501,P490:T499,5)</f>
        <v>2.5816098649261475E-3</v>
      </c>
      <c r="AE510" s="60">
        <f>SQRT($W$42*VLOOKUP(AE501,$P$34:$W$43,8))*(1-$V$28)*T498*VLOOKUP(AE501,P490:T499,5)</f>
        <v>1.3952321849498685E-2</v>
      </c>
      <c r="AF510" s="60">
        <f>SQRT($W$42*VLOOKUP(AF501,$P$34:$W$43,8))*(1-$W$28)*T498*VLOOKUP(AF501,P490:T499,5)</f>
        <v>3.246466571965666E-6</v>
      </c>
      <c r="AG510" s="60">
        <f>SQRT($W$42*VLOOKUP(AG501,$P$34:$W$43,8))*(1-$X$28)*T498*VLOOKUP(AG501,P490:T499,5)</f>
        <v>5.2692055402089542E-5</v>
      </c>
      <c r="AH510" s="60">
        <f>SQRT($W$42*VLOOKUP(AH501,$P$34:$W$43,8))*(1-$Y$28)*T498*VLOOKUP(AH501,P490:T499,5)</f>
        <v>2.0034135413526374E-4</v>
      </c>
      <c r="AI510" s="87">
        <f>SQRT($W$42*VLOOKUP(AI501,$P$34:$W$43,8))*(1-$Z$28)*T498*VLOOKUP(AI501,P490:T499,5)</f>
        <v>1.0176657161589383E-4</v>
      </c>
      <c r="AJ510" s="89">
        <f>$X$42*T498</f>
        <v>5.1399992230265864E-7</v>
      </c>
      <c r="AK510" s="59" t="s">
        <v>558</v>
      </c>
      <c r="AL510" s="61">
        <f>AL505^2/9-AL506/3</f>
        <v>6.4660816772384916E-2</v>
      </c>
      <c r="AM510" s="61"/>
      <c r="AN510" s="66" t="s">
        <v>574</v>
      </c>
      <c r="AO510" s="61">
        <f>2*SQRT(AL510)*COS((AO508+2*PI())/3)-AL505/3</f>
        <v>1.8185529566081271E-2</v>
      </c>
      <c r="AP510" s="69">
        <f>AO510^3+AO510^2*AL505+AO510*AL506+AL507</f>
        <v>0</v>
      </c>
      <c r="AQ510" s="50"/>
      <c r="AR510" s="65"/>
      <c r="AS510" s="50"/>
      <c r="AT510" s="65"/>
      <c r="AU510" s="65"/>
      <c r="AV510" s="81"/>
      <c r="AW510" s="59">
        <v>9</v>
      </c>
      <c r="AX510" s="61">
        <f t="shared" si="77"/>
        <v>4.7402802327537697E-3</v>
      </c>
      <c r="AY510" s="61">
        <f>SUMPRODUCT(T490:T499,$BF$34:$BF$43)</f>
        <v>7.5771767757632474E-2</v>
      </c>
      <c r="AZ510" s="68">
        <f>IF($AA$15,EXP((AX510/AL503)*(AU507-1)-LN(AU507-AL503)-AL502*(2*AY510/AL502-AX510/AL503)*LN((AU507+2.41421536*AL503)/(AU507-0.41421536*AL503))/(AL503*2.82842713)      ),1)</f>
        <v>5.0989814743453881</v>
      </c>
    </row>
    <row r="511" spans="16:52" x14ac:dyDescent="0.25">
      <c r="P511" s="78">
        <v>10</v>
      </c>
      <c r="Q511" s="60"/>
      <c r="R511" s="60"/>
      <c r="S511" s="60">
        <f>$Z$16*$BJ$43/AZ511</f>
        <v>1.0256907277713735E-2</v>
      </c>
      <c r="T511" s="61">
        <f>S511/S512</f>
        <v>1.0259591843802795E-2</v>
      </c>
      <c r="U511" s="62"/>
      <c r="V511" s="96">
        <f>ABS(S500-S512)</f>
        <v>7.7715611723760958E-16</v>
      </c>
      <c r="W511" s="60"/>
      <c r="X511" s="63"/>
      <c r="Y511" s="61"/>
      <c r="Z511" s="86">
        <f>SQRT($W$43*VLOOKUP(Z501,$P$34:$W$43,8))*(1-$Q$29)*T499*VLOOKUP(Z501,P490:T499,5)</f>
        <v>8.383914287910176E-6</v>
      </c>
      <c r="AA511" s="60">
        <f>SQRT($W$43*VLOOKUP(AA501,$P$34:$W$43,8))*(1-$R$29)*T499*VLOOKUP(AA501,P490:T499,5)</f>
        <v>8.2105867050578837E-5</v>
      </c>
      <c r="AB511" s="60">
        <f>SQRT($W$43*VLOOKUP(AB501,$P$34:$W$43,8))*(1-$S$29)*T499*VLOOKUP(AB501,P490:T499,5)</f>
        <v>3.8613188046207516E-4</v>
      </c>
      <c r="AC511" s="60">
        <f>SQRT($W$43*VLOOKUP(AC501,$P$34:$W$43,8))*(1-$T$29)*T499*VLOOKUP(AC501,P490:T499,5)</f>
        <v>1.0493068887656757E-3</v>
      </c>
      <c r="AD511" s="60">
        <f>SQRT($W$43*VLOOKUP(AD501,$P$34:$W$43,8))*(1-$U$29)*T499*VLOOKUP(AD501,P490:T499,5)</f>
        <v>1.3766215816029244E-3</v>
      </c>
      <c r="AE511" s="60">
        <f>SQRT($W$43*VLOOKUP(AE501,$P$34:$W$43,8))*(1-$V$29)*T499*VLOOKUP(AE501,P490:T499,5)</f>
        <v>7.5638243350101371E-3</v>
      </c>
      <c r="AF511" s="60">
        <f>SQRT($W$43*VLOOKUP(AF501,$P$34:$W$43,8))*(1-$W$29)*T499*VLOOKUP(AF501,P490:T499,5)</f>
        <v>1.8315702319247381E-6</v>
      </c>
      <c r="AG511" s="60">
        <f>SQRT($W$43*VLOOKUP(AG501,$P$34:$W$43,8))*(1-$X$29)*T499*VLOOKUP(AG501,P490:T499,5)</f>
        <v>2.8017167996406519E-5</v>
      </c>
      <c r="AH511" s="60">
        <f>SQRT($W$43*VLOOKUP(AH501,$P$34:$W$43,8))*(1-$Y$29)*T499*VLOOKUP(AH501,P490:T499,5)</f>
        <v>1.0176657161589383E-4</v>
      </c>
      <c r="AI511" s="87">
        <f>SQRT($W$43*VLOOKUP(AI501,$P$34:$W$43,8))*(1-$Z$29)*T499*VLOOKUP(AI501,P490:T499,5)</f>
        <v>5.169394578146124E-5</v>
      </c>
      <c r="AJ511" s="89">
        <f>$X$43*T499</f>
        <v>3.7216535537874159E-7</v>
      </c>
      <c r="AK511" s="59" t="s">
        <v>72</v>
      </c>
      <c r="AL511" s="63">
        <f>AL509^2-AL510^3</f>
        <v>-4.0788511579751343E-5</v>
      </c>
      <c r="AM511" s="61"/>
      <c r="AN511" s="66" t="s">
        <v>575</v>
      </c>
      <c r="AO511" s="61">
        <f>2*SQRT(AL510)*COS((AO508+4*PI())/3)-AL505/3</f>
        <v>0.1349732136264199</v>
      </c>
      <c r="AP511" s="69">
        <f>AO511^3+AO511^2*AL505+AL506*AO511+AL507</f>
        <v>6.9388939039072284E-18</v>
      </c>
      <c r="AQ511" s="50"/>
      <c r="AR511" s="65"/>
      <c r="AS511" s="50"/>
      <c r="AT511" s="65"/>
      <c r="AU511" s="65"/>
      <c r="AV511" s="81"/>
      <c r="AW511" s="59">
        <v>10</v>
      </c>
      <c r="AX511" s="61">
        <f t="shared" si="77"/>
        <v>6.3655989068255427E-3</v>
      </c>
      <c r="AY511" s="61">
        <f>SUMPRODUCT(T490:T499,$BG$34:$BG$43)</f>
        <v>7.4733542486602522E-2</v>
      </c>
      <c r="AZ511" s="68">
        <f>IF($AA$16,EXP((AX511/AL503)*(AU507-1)-LN(AU507-AL503)-AL502*(2*AY511/AL502-AX511/AL503)*LN((AU507+2.41421536*AL503)/(AU507-0.41421536*AL503))/(AL503*2.82842713)      ),1)</f>
        <v>9.4990152233683887</v>
      </c>
    </row>
    <row r="512" spans="16:52" x14ac:dyDescent="0.25">
      <c r="P512" s="79"/>
      <c r="Q512" s="71"/>
      <c r="R512" s="71"/>
      <c r="S512" s="94">
        <f>SUM(S502:S511)</f>
        <v>0.99973833597574535</v>
      </c>
      <c r="T512" s="72">
        <f>SUM(T502:T511)</f>
        <v>0.99999999999999989</v>
      </c>
      <c r="U512" s="73"/>
      <c r="V512" s="73"/>
      <c r="W512" s="73"/>
      <c r="X512" s="73"/>
      <c r="Y512" s="73"/>
      <c r="Z512" s="70"/>
      <c r="AA512" s="73"/>
      <c r="AB512" s="73"/>
      <c r="AC512" s="73"/>
      <c r="AD512" s="73"/>
      <c r="AE512" s="73"/>
      <c r="AF512" s="73"/>
      <c r="AG512" s="73"/>
      <c r="AH512" s="73"/>
      <c r="AI512" s="88">
        <f>SUM(Z502:AI511)</f>
        <v>2.2066893957681062</v>
      </c>
      <c r="AJ512" s="91">
        <f>SUM(AJ502:AJ511)</f>
        <v>8.058724281972443E-5</v>
      </c>
      <c r="AK512" s="70"/>
      <c r="AL512" s="73"/>
      <c r="AM512" s="74"/>
      <c r="AN512" s="75"/>
      <c r="AO512" s="74"/>
      <c r="AP512" s="74"/>
      <c r="AQ512" s="76"/>
      <c r="AR512" s="73"/>
      <c r="AS512" s="76"/>
      <c r="AT512" s="73"/>
      <c r="AU512" s="73"/>
      <c r="AV512" s="80"/>
      <c r="AW512" s="70"/>
      <c r="AX512" s="73"/>
      <c r="AY512" s="73"/>
      <c r="AZ512" s="80"/>
    </row>
    <row r="513" spans="16:52" x14ac:dyDescent="0.25">
      <c r="P513" s="92">
        <f>P501+1</f>
        <v>40</v>
      </c>
      <c r="Q513" s="55"/>
      <c r="R513" s="55"/>
      <c r="S513" s="55"/>
      <c r="T513" s="55" t="s">
        <v>545</v>
      </c>
      <c r="U513" s="56"/>
      <c r="V513" s="56"/>
      <c r="W513" s="57"/>
      <c r="X513" s="57"/>
      <c r="Y513" s="57"/>
      <c r="Z513" s="54">
        <v>1</v>
      </c>
      <c r="AA513" s="55">
        <v>2</v>
      </c>
      <c r="AB513" s="55">
        <v>3</v>
      </c>
      <c r="AC513" s="55">
        <v>4</v>
      </c>
      <c r="AD513" s="55">
        <v>5</v>
      </c>
      <c r="AE513" s="55">
        <v>6</v>
      </c>
      <c r="AF513" s="55">
        <v>7</v>
      </c>
      <c r="AG513" s="55">
        <v>8</v>
      </c>
      <c r="AH513" s="55">
        <v>9</v>
      </c>
      <c r="AI513" s="58">
        <v>10</v>
      </c>
      <c r="AJ513" s="90"/>
      <c r="AK513" s="54"/>
      <c r="AL513" s="55"/>
      <c r="AM513" s="55"/>
      <c r="AN513" s="55"/>
      <c r="AO513" s="55"/>
      <c r="AP513" s="55"/>
      <c r="AQ513" s="55"/>
      <c r="AR513" s="55"/>
      <c r="AS513" s="55"/>
      <c r="AT513" s="55"/>
      <c r="AU513" s="55"/>
      <c r="AV513" s="58"/>
      <c r="AW513" s="54"/>
      <c r="AX513" s="55" t="s">
        <v>565</v>
      </c>
      <c r="AY513" s="55" t="s">
        <v>577</v>
      </c>
      <c r="AZ513" s="58" t="s">
        <v>578</v>
      </c>
    </row>
    <row r="514" spans="16:52" x14ac:dyDescent="0.25">
      <c r="P514" s="78">
        <v>1</v>
      </c>
      <c r="Q514" s="60"/>
      <c r="R514" s="60"/>
      <c r="S514" s="60">
        <f>$Z$7*$BJ$34/AZ514</f>
        <v>2.6288912284298813E-3</v>
      </c>
      <c r="T514" s="61">
        <f>S514/S524</f>
        <v>2.6295792947302402E-3</v>
      </c>
      <c r="U514" s="62"/>
      <c r="V514" s="62"/>
      <c r="W514" s="60"/>
      <c r="X514" s="63"/>
      <c r="Y514" s="61"/>
      <c r="Z514" s="86">
        <f>SQRT($W$34*VLOOKUP(Z513,$P$34:$W$43,8))*(1-$Q$20)*T502*VLOOKUP(Z513,P502:T511,5)</f>
        <v>1.4201437813715835E-6</v>
      </c>
      <c r="AA514" s="60">
        <f>SQRT($W$34*VLOOKUP(AA513,$P$34:$W$43,8))*(1-$R$20)*T502*VLOOKUP(AA513,P502:T511,5)</f>
        <v>1.3766728022994735E-5</v>
      </c>
      <c r="AB514" s="60">
        <f>SQRT($W$34*VLOOKUP(AB513,$P$34:$W$43,8))*(1-$S$20)*T502*VLOOKUP(AB513,P502:T511,5)</f>
        <v>6.3104291009572326E-5</v>
      </c>
      <c r="AC514" s="60">
        <f>SQRT($W$34*VLOOKUP(AC513,$P$34:$W$43,8))*(1-$T$20)*T502*VLOOKUP(AC513,P502:T511,5)</f>
        <v>1.890356829060309E-4</v>
      </c>
      <c r="AD514" s="60">
        <f>SQRT($W$34*VLOOKUP(AD513,$P$34:$W$43,8))*(1-$U$20)*T502*VLOOKUP(AD513,P502:T511,5)</f>
        <v>2.2233005007914522E-4</v>
      </c>
      <c r="AE514" s="60">
        <f>SQRT($W$34*VLOOKUP(AE513,$P$34:$W$43,8))*(1-$V$20)*T502*VLOOKUP(AE513,P502:T511,5)</f>
        <v>1.2248483303353278E-3</v>
      </c>
      <c r="AF514" s="60">
        <f>SQRT($W$34*VLOOKUP(AF513,$P$34:$W$43,8))*(1-$W$20)*T502*VLOOKUP(AF513,P502:T511,5)</f>
        <v>3.2167153512446234E-7</v>
      </c>
      <c r="AG514" s="60">
        <f>SQRT($W$34*VLOOKUP(AG513,$P$34:$W$43,8))*(1-$X$20)*T502*VLOOKUP(AG513,P502:T511,5)</f>
        <v>4.4633849225409022E-6</v>
      </c>
      <c r="AH514" s="60">
        <f>SQRT($W$34*VLOOKUP(AH513,$P$34:$W$43,8))*(1-$Y$20)*T502*VLOOKUP(AH513,P502:T511,5)</f>
        <v>1.5450656391876243E-5</v>
      </c>
      <c r="AI514" s="87">
        <f>SQRT($W$34*VLOOKUP(AI513,$P$34:$W$43,8))*(1-$Z$20)*T502*VLOOKUP(AI513,P502:T511,5)</f>
        <v>8.3839142879099948E-6</v>
      </c>
      <c r="AJ514" s="89">
        <f>$X$34*T502</f>
        <v>7.0477561646528364E-8</v>
      </c>
      <c r="AK514" s="59" t="s">
        <v>69</v>
      </c>
      <c r="AL514" s="60">
        <f>$Q$44*AI524*100000/($T$3*$AE$9)^2</f>
        <v>0.15887301977250562</v>
      </c>
      <c r="AM514" s="65" t="s">
        <v>583</v>
      </c>
      <c r="AN514" s="66" t="s">
        <v>573</v>
      </c>
      <c r="AO514" s="61" t="e">
        <f>(AL521+SQRT(AL523))^(1/3)+(AL521-SQRT(AL523))^(1/3)-AL517/3</f>
        <v>#NUM!</v>
      </c>
      <c r="AP514" s="63" t="e">
        <f>AO514^3+AL517*AO514^2+AL518*AO514+AL519</f>
        <v>#NUM!</v>
      </c>
      <c r="AQ514" s="65" t="s">
        <v>573</v>
      </c>
      <c r="AR514" s="61">
        <f>IF(AL523&gt;=0,AO514,AO521)</f>
        <v>0.83269961903731127</v>
      </c>
      <c r="AS514" s="61">
        <f>IF(AR514&lt;AR515,AR515,AR514)</f>
        <v>0.83269961903731127</v>
      </c>
      <c r="AT514" s="61">
        <f>AS514</f>
        <v>0.83269961903731127</v>
      </c>
      <c r="AU514" s="67">
        <f>IF(AT514&lt;AT515,AT515,AT514)</f>
        <v>0.83269961903731127</v>
      </c>
      <c r="AV514" s="81"/>
      <c r="AW514" s="59">
        <v>1</v>
      </c>
      <c r="AX514" s="61">
        <f>AX502</f>
        <v>4.7032494163116601E-3</v>
      </c>
      <c r="AY514" s="61">
        <f>SUMPRODUCT(T502:T511,$AX$34:$AX$43)</f>
        <v>4.7725574619461884E-2</v>
      </c>
      <c r="AZ514" s="68">
        <f>IF($AA$7,EXP((AX514/AL515)*(AU519-1)-LN(AU519-AL515)-AL514*(2*AY514/AL514-AX514/AL515)*LN((AU519+2.41421536*AL515)/(AU519-0.41421536*AL515))/(AL515*2.82842713)      ),1)</f>
        <v>38.240115288525246</v>
      </c>
    </row>
    <row r="515" spans="16:52" x14ac:dyDescent="0.25">
      <c r="P515" s="78">
        <v>2</v>
      </c>
      <c r="Q515" s="60"/>
      <c r="R515" s="60"/>
      <c r="S515" s="60">
        <f>$Z$8*$BJ$35/AZ515</f>
        <v>1.4670668853759353E-2</v>
      </c>
      <c r="T515" s="61">
        <f>S515/S524</f>
        <v>1.4674508644745314E-2</v>
      </c>
      <c r="U515" s="62"/>
      <c r="V515" s="62"/>
      <c r="W515" s="60"/>
      <c r="X515" s="63"/>
      <c r="Y515" s="61"/>
      <c r="Z515" s="86">
        <f>SQRT($W$35*VLOOKUP(Z513,$P$34:$W$43,8))*(1-$Q$21)*T503*VLOOKUP(Z513,P502:T511,5)</f>
        <v>1.3766728022994735E-5</v>
      </c>
      <c r="AA515" s="60">
        <f>SQRT($W$35*VLOOKUP(AA513,$P$34:$W$43,8))*(1-$R$21)*T503*VLOOKUP(AA513,P502:T511,5)</f>
        <v>1.3276198833612354E-4</v>
      </c>
      <c r="AB515" s="60">
        <f>SQRT($W$35*VLOOKUP(AB513,$P$34:$W$43,8))*(1-$S$21)*T503*VLOOKUP(AB513,P502:T511,5)</f>
        <v>6.1812271817000559E-4</v>
      </c>
      <c r="AC515" s="60">
        <f>SQRT($W$35*VLOOKUP(AC513,$P$34:$W$43,8))*(1-$T$21)*T503*VLOOKUP(AC513,P502:T511,5)</f>
        <v>1.6745488012044085E-3</v>
      </c>
      <c r="AD515" s="60">
        <f>SQRT($W$35*VLOOKUP(AD513,$P$34:$W$43,8))*(1-$U$21)*T503*VLOOKUP(AD513,P502:T511,5)</f>
        <v>2.2209136583201368E-3</v>
      </c>
      <c r="AE515" s="60">
        <f>SQRT($W$35*VLOOKUP(AE513,$P$34:$W$43,8))*(1-$V$21)*T503*VLOOKUP(AE513,P502:T511,5)</f>
        <v>1.2027010477919516E-2</v>
      </c>
      <c r="AF515" s="60">
        <f>SQRT($W$35*VLOOKUP(AF513,$P$34:$W$43,8))*(1-$W$21)*T503*VLOOKUP(AF513,P502:T511,5)</f>
        <v>3.0446805074759516E-6</v>
      </c>
      <c r="AG515" s="60">
        <f>SQRT($W$35*VLOOKUP(AG513,$P$34:$W$43,8))*(1-$X$21)*T503*VLOOKUP(AG513,P502:T511,5)</f>
        <v>4.124022518254876E-5</v>
      </c>
      <c r="AH515" s="60">
        <f>SQRT($W$35*VLOOKUP(AH513,$P$34:$W$43,8))*(1-$Y$21)*T503*VLOOKUP(AH513,P502:T511,5)</f>
        <v>1.495028279924787E-4</v>
      </c>
      <c r="AI515" s="87">
        <f>SQRT($W$35*VLOOKUP(AI513,$P$34:$W$43,8))*(1-$Z$21)*T503*VLOOKUP(AI513,P502:T511,5)</f>
        <v>8.210586705057759E-5</v>
      </c>
      <c r="AJ515" s="89">
        <f>$X$35*T503</f>
        <v>5.9358527392399898E-7</v>
      </c>
      <c r="AK515" s="59" t="s">
        <v>65</v>
      </c>
      <c r="AL515" s="60">
        <f>AJ524*$Q$44*100000/($T$3*$AE$9)</f>
        <v>1.4141637770187166E-2</v>
      </c>
      <c r="AM515" s="61"/>
      <c r="AN515" s="66" t="s">
        <v>574</v>
      </c>
      <c r="AO515" s="66" t="e">
        <f>1/0</f>
        <v>#DIV/0!</v>
      </c>
      <c r="AP515" s="61"/>
      <c r="AQ515" s="65" t="s">
        <v>574</v>
      </c>
      <c r="AR515" s="66">
        <f>IF(AL523&gt;=0,0,AO522)</f>
        <v>1.8185529566081438E-2</v>
      </c>
      <c r="AS515" s="61">
        <f>IF(AR514&lt;AR515,AR514,AR515)</f>
        <v>1.8185529566081438E-2</v>
      </c>
      <c r="AT515" s="61">
        <f>IF(AS515&lt;AS516,AS516,AS515)</f>
        <v>0.13497321362641998</v>
      </c>
      <c r="AU515" s="67">
        <f>IF(AT514&lt;AT515,AT514,AT515)</f>
        <v>0.13497321362641998</v>
      </c>
      <c r="AV515" s="81"/>
      <c r="AW515" s="59">
        <v>2</v>
      </c>
      <c r="AX515" s="61">
        <f t="shared" ref="AX515:AX523" si="78">AX503</f>
        <v>7.0982772982749135E-3</v>
      </c>
      <c r="AY515" s="61">
        <f>SUMPRODUCT(T502:T511,$AY$34:$AY$43)</f>
        <v>8.3223982900197641E-2</v>
      </c>
      <c r="AZ515" s="68">
        <f>IF($AA$8,EXP((AX515/AL515)*(AU519-1)-LN(AU519-AL515)-AL514*(2*AY515/AL514-AX515/AL515)*LN((AU519+2.41421536*AL515)/(AU519-0.41421536*AL515))/(AL515*2.82842713)      ),1)</f>
        <v>6.58034361764172</v>
      </c>
    </row>
    <row r="516" spans="16:52" x14ac:dyDescent="0.25">
      <c r="P516" s="78">
        <v>3</v>
      </c>
      <c r="Q516" s="60"/>
      <c r="R516" s="60"/>
      <c r="S516" s="60">
        <f>$Z$9*$BJ$36/AZ516</f>
        <v>4.9911005277786608E-2</v>
      </c>
      <c r="T516" s="61">
        <f>S516/S524</f>
        <v>4.9924068610486455E-2</v>
      </c>
      <c r="U516" s="62"/>
      <c r="V516" s="62"/>
      <c r="W516" s="60"/>
      <c r="X516" s="63"/>
      <c r="Y516" s="61"/>
      <c r="Z516" s="86">
        <f>SQRT($W$36*VLOOKUP(Z513,$P$34:$W$43,8))*(1-$Q$22)*T504*VLOOKUP(Z513,P502:T511,5)</f>
        <v>6.310429100957234E-5</v>
      </c>
      <c r="AA516" s="60">
        <f>SQRT($W$36*VLOOKUP(AA513,$P$34:$W$43,8))*(1-$R$22)*T504*VLOOKUP(AA513,P502:T511,5)</f>
        <v>6.181227181700057E-4</v>
      </c>
      <c r="AB516" s="60">
        <f>SQRT($W$36*VLOOKUP(AB513,$P$34:$W$43,8))*(1-$S$22)*T504*VLOOKUP(AB513,P502:T511,5)</f>
        <v>2.8842416042198587E-3</v>
      </c>
      <c r="AC516" s="60">
        <f>SQRT($W$36*VLOOKUP(AC513,$P$34:$W$43,8))*(1-$T$22)*T504*VLOOKUP(AC513,P502:T511,5)</f>
        <v>8.6054340567005665E-3</v>
      </c>
      <c r="AD516" s="60">
        <f>SQRT($W$36*VLOOKUP(AD513,$P$34:$W$43,8))*(1-$U$22)*T504*VLOOKUP(AD513,P502:T511,5)</f>
        <v>1.0362985843596413E-2</v>
      </c>
      <c r="AE516" s="60">
        <f>SQRT($W$36*VLOOKUP(AE513,$P$34:$W$43,8))*(1-$V$22)*T504*VLOOKUP(AE513,P502:T511,5)</f>
        <v>5.4990052526013765E-2</v>
      </c>
      <c r="AF516" s="60">
        <f>SQRT($W$36*VLOOKUP(AF513,$P$34:$W$43,8))*(1-$W$22)*T504*VLOOKUP(AF513,P502:T511,5)</f>
        <v>1.3687038599669338E-5</v>
      </c>
      <c r="AG516" s="60">
        <f>SQRT($W$36*VLOOKUP(AG513,$P$34:$W$43,8))*(1-$X$22)*T504*VLOOKUP(AG513,P502:T511,5)</f>
        <v>1.9401479670911172E-4</v>
      </c>
      <c r="AH516" s="60">
        <f>SQRT($W$36*VLOOKUP(AH513,$P$34:$W$43,8))*(1-$Y$22)*T504*VLOOKUP(AH513,P502:T511,5)</f>
        <v>6.9341173774325375E-4</v>
      </c>
      <c r="AI516" s="87">
        <f>SQRT($W$36*VLOOKUP(AI513,$P$34:$W$43,8))*(1-$Z$22)*T504*VLOOKUP(AI513,P502:T511,5)</f>
        <v>3.8613188046206963E-4</v>
      </c>
      <c r="AJ516" s="89">
        <f>$X$36*T504</f>
        <v>2.8129396222580526E-6</v>
      </c>
      <c r="AK516" s="82"/>
      <c r="AL516" s="65"/>
      <c r="AM516" s="61"/>
      <c r="AN516" s="66" t="s">
        <v>575</v>
      </c>
      <c r="AO516" s="66" t="e">
        <f>1/0</f>
        <v>#DIV/0!</v>
      </c>
      <c r="AP516" s="61"/>
      <c r="AQ516" s="65" t="s">
        <v>575</v>
      </c>
      <c r="AR516" s="66">
        <f>IF(AL523&gt;=0,0,AO523)</f>
        <v>0.13497321362641998</v>
      </c>
      <c r="AS516" s="61">
        <f>AR516</f>
        <v>0.13497321362641998</v>
      </c>
      <c r="AT516" s="61">
        <f>IF(AS515&lt;AS516,AS515,AS516)</f>
        <v>1.8185529566081438E-2</v>
      </c>
      <c r="AU516" s="67">
        <f>AT516</f>
        <v>1.8185529566081438E-2</v>
      </c>
      <c r="AV516" s="81"/>
      <c r="AW516" s="59">
        <v>3</v>
      </c>
      <c r="AX516" s="61">
        <f t="shared" si="78"/>
        <v>9.8874397632026413E-3</v>
      </c>
      <c r="AY516" s="61">
        <f>SUMPRODUCT(T502:T511,$AZ$34:$AZ$43)</f>
        <v>0.11365455264392672</v>
      </c>
      <c r="AZ516" s="68">
        <f>IF($AA$9,EXP((AX516/AL515)*(AU519-1)-LN(AU519-AL515)-AL514*(2*AY516/AL514-AX516/AL515)*LN((AU519+2.41421536*AL515)/(AU519-0.41421536*AL515))/(AL515*2.82842713)      ),1)</f>
        <v>1.8650458955062037</v>
      </c>
    </row>
    <row r="517" spans="16:52" x14ac:dyDescent="0.25">
      <c r="P517" s="78">
        <v>4</v>
      </c>
      <c r="Q517" s="60"/>
      <c r="R517" s="60"/>
      <c r="S517" s="60">
        <f>$Z$10*$BJ$37/AZ517</f>
        <v>0.11781627601473209</v>
      </c>
      <c r="T517" s="61">
        <f>S517/S524</f>
        <v>0.11784711236440029</v>
      </c>
      <c r="U517" s="62"/>
      <c r="V517" s="62"/>
      <c r="W517" s="60"/>
      <c r="X517" s="63"/>
      <c r="Y517" s="61"/>
      <c r="Z517" s="86">
        <f>SQRT($W$37*VLOOKUP(Z513,$P$34:$W$43,8))*(1-$Q$23)*T505*VLOOKUP(Z513,P502:T511,5)</f>
        <v>1.890356829060309E-4</v>
      </c>
      <c r="AA517" s="60">
        <f>SQRT($W$37*VLOOKUP(AA513,$P$34:$W$43,8))*(1-$R$23)*T505*VLOOKUP(AA513,P502:T511,5)</f>
        <v>1.6745488012044085E-3</v>
      </c>
      <c r="AB517" s="60">
        <f>SQRT($W$37*VLOOKUP(AB513,$P$34:$W$43,8))*(1-$S$23)*T505*VLOOKUP(AB513,P502:T511,5)</f>
        <v>8.6054340567005665E-3</v>
      </c>
      <c r="AC517" s="60">
        <f>SQRT($W$37*VLOOKUP(AC513,$P$34:$W$43,8))*(1-$T$23)*T505*VLOOKUP(AC513,P502:T511,5)</f>
        <v>2.5845504163376682E-2</v>
      </c>
      <c r="AD517" s="60">
        <f>SQRT($W$37*VLOOKUP(AD513,$P$34:$W$43,8))*(1-$U$23)*T505*VLOOKUP(AD513,P502:T511,5)</f>
        <v>3.0793632289963648E-2</v>
      </c>
      <c r="AE517" s="60">
        <f>SQRT($W$37*VLOOKUP(AE513,$P$34:$W$43,8))*(1-$V$23)*T505*VLOOKUP(AE513,P502:T511,5)</f>
        <v>0.15661201719896989</v>
      </c>
      <c r="AF517" s="60">
        <f>SQRT($W$37*VLOOKUP(AF513,$P$34:$W$43,8))*(1-$W$23)*T505*VLOOKUP(AF513,P502:T511,5)</f>
        <v>4.1204803656241104E-5</v>
      </c>
      <c r="AG517" s="60">
        <f>SQRT($W$37*VLOOKUP(AG513,$P$34:$W$43,8))*(1-$X$23)*T505*VLOOKUP(AG513,P502:T511,5)</f>
        <v>5.7467963711684336E-4</v>
      </c>
      <c r="AH517" s="60">
        <f>SQRT($W$37*VLOOKUP(AH513,$P$34:$W$43,8))*(1-$Y$23)*T505*VLOOKUP(AH513,P502:T511,5)</f>
        <v>2.2755050653425063E-3</v>
      </c>
      <c r="AI517" s="87">
        <f>SQRT($W$37*VLOOKUP(AI513,$P$34:$W$43,8))*(1-$Z$23)*T505*VLOOKUP(AI513,P502:T511,5)</f>
        <v>1.0493068887656646E-3</v>
      </c>
      <c r="AJ517" s="89">
        <f>$X$37*T505</f>
        <v>8.5305785967868453E-6</v>
      </c>
      <c r="AK517" s="59" t="s">
        <v>570</v>
      </c>
      <c r="AL517" s="60">
        <f>AL515-1</f>
        <v>-0.98585836222981282</v>
      </c>
      <c r="AM517" s="61"/>
      <c r="AN517" s="66"/>
      <c r="AO517" s="61"/>
      <c r="AP517" s="61"/>
      <c r="AQ517" s="50"/>
      <c r="AR517" s="65"/>
      <c r="AS517" s="65"/>
      <c r="AT517" s="65"/>
      <c r="AU517" s="65"/>
      <c r="AV517" s="81"/>
      <c r="AW517" s="59">
        <v>4</v>
      </c>
      <c r="AX517" s="61">
        <f t="shared" si="78"/>
        <v>1.2702609722620996E-2</v>
      </c>
      <c r="AY517" s="61">
        <f>SUMPRODUCT(T502:T511,$BA$34:$BA$43)</f>
        <v>0.13908438853517577</v>
      </c>
      <c r="AZ517" s="68">
        <f>IF($AA$10,EXP((AX517/AL515)*(AU519-1)-LN(AU519-AL515)-AL514*(2*AY517/AL514-AX517/AL515)*LN((AU519+2.41421536*AL515)/(AU519-0.41421536*AL515))/(AL515*2.82842713)      ),1)</f>
        <v>0.76545492768237866</v>
      </c>
    </row>
    <row r="518" spans="16:52" x14ac:dyDescent="0.25">
      <c r="P518" s="78">
        <v>5</v>
      </c>
      <c r="Q518" s="60"/>
      <c r="R518" s="60"/>
      <c r="S518" s="60">
        <f>$Z$11*$BJ$38/AZ518</f>
        <v>0.14521847416959699</v>
      </c>
      <c r="T518" s="61">
        <f>S518/S524</f>
        <v>0.1452564825653743</v>
      </c>
      <c r="U518" s="62"/>
      <c r="V518" s="62"/>
      <c r="W518" s="60"/>
      <c r="X518" s="63"/>
      <c r="Y518" s="61"/>
      <c r="Z518" s="86">
        <f>SQRT($W$38*VLOOKUP(Z513,$P$34:$W$43,8))*(1-$Q$24)*T506*VLOOKUP(Z513,P502:T511,5)</f>
        <v>2.2233005007914522E-4</v>
      </c>
      <c r="AA518" s="60">
        <f>SQRT($W$38*VLOOKUP(AA513,$P$34:$W$43,8))*(1-$R$24)*T506*VLOOKUP(AA513,P502:T511,5)</f>
        <v>2.2209136583201368E-3</v>
      </c>
      <c r="AB518" s="60">
        <f>SQRT($W$38*VLOOKUP(AB513,$P$34:$W$43,8))*(1-$S$24)*T506*VLOOKUP(AB513,P502:T511,5)</f>
        <v>1.0362985843596413E-2</v>
      </c>
      <c r="AC518" s="60">
        <f>SQRT($W$38*VLOOKUP(AC513,$P$34:$W$43,8))*(1-$T$24)*T506*VLOOKUP(AC513,P502:T511,5)</f>
        <v>3.0793632289963648E-2</v>
      </c>
      <c r="AD518" s="60">
        <f>SQRT($W$38*VLOOKUP(AD513,$P$34:$W$43,8))*(1-$U$24)*T506*VLOOKUP(AD513,P502:T511,5)</f>
        <v>3.6659747099718594E-2</v>
      </c>
      <c r="AE518" s="60">
        <f>SQRT($W$38*VLOOKUP(AE513,$P$34:$W$43,8))*(1-$V$24)*T506*VLOOKUP(AE513,P502:T511,5)</f>
        <v>0.2014263694059614</v>
      </c>
      <c r="AF518" s="60">
        <f>SQRT($W$38*VLOOKUP(AF513,$P$34:$W$43,8))*(1-$W$24)*T506*VLOOKUP(AF513,P502:T511,5)</f>
        <v>4.7830995471346984E-5</v>
      </c>
      <c r="AG518" s="60">
        <f>SQRT($W$38*VLOOKUP(AG513,$P$34:$W$43,8))*(1-$X$24)*T506*VLOOKUP(AG513,P502:T511,5)</f>
        <v>6.9493136349263939E-4</v>
      </c>
      <c r="AH518" s="60">
        <f>SQRT($W$38*VLOOKUP(AH513,$P$34:$W$43,8))*(1-$Y$24)*T506*VLOOKUP(AH513,P502:T511,5)</f>
        <v>2.5816098649261263E-3</v>
      </c>
      <c r="AI518" s="87">
        <f>SQRT($W$38*VLOOKUP(AI513,$P$34:$W$43,8))*(1-$Z$24)*T506*VLOOKUP(AI513,P502:T511,5)</f>
        <v>1.3766215816029134E-3</v>
      </c>
      <c r="AJ518" s="89">
        <f>$X$38*T506</f>
        <v>1.0512286113419845E-5</v>
      </c>
      <c r="AK518" s="59" t="s">
        <v>571</v>
      </c>
      <c r="AL518" s="60">
        <f>AL514-3*AL515*AL515-2*AL515</f>
        <v>0.12998978647566173</v>
      </c>
      <c r="AM518" s="61" t="s">
        <v>584</v>
      </c>
      <c r="AN518" s="66" t="s">
        <v>585</v>
      </c>
      <c r="AO518" s="61">
        <f>AL521^2/AL522^3</f>
        <v>0.849126036610799</v>
      </c>
      <c r="AP518" s="61"/>
      <c r="AQ518" s="50"/>
      <c r="AR518" s="65"/>
      <c r="AS518" s="65"/>
      <c r="AT518" s="65"/>
      <c r="AU518" s="65"/>
      <c r="AV518" s="81"/>
      <c r="AW518" s="59">
        <v>5</v>
      </c>
      <c r="AX518" s="61">
        <f t="shared" si="78"/>
        <v>1.2699746755942376E-2</v>
      </c>
      <c r="AY518" s="61">
        <f>SUMPRODUCT(T502:T511,$BB$34:$BB$43)</f>
        <v>0.14194714990733912</v>
      </c>
      <c r="AZ518" s="68">
        <f>IF($AA$11,EXP((AX518/AL515)*(AU519-1)-LN(AU519-AL515)-AL514*(2*AY518/AL514-AX518/AL515)*LN((AU519+2.41421536*AL515)/(AU519-0.41421536*AL515))/(AL515*2.82842713)      ),1)</f>
        <v>0.6217716631101593</v>
      </c>
    </row>
    <row r="519" spans="16:52" x14ac:dyDescent="0.25">
      <c r="P519" s="78">
        <v>6</v>
      </c>
      <c r="Q519" s="60"/>
      <c r="R519" s="60"/>
      <c r="S519" s="60">
        <f>$Z$12*$BJ$39/AZ519</f>
        <v>0.6328116424736181</v>
      </c>
      <c r="T519" s="61">
        <f>S519/S524</f>
        <v>0.63297726985331038</v>
      </c>
      <c r="U519" s="62"/>
      <c r="V519" s="62"/>
      <c r="W519" s="60"/>
      <c r="X519" s="63"/>
      <c r="Y519" s="61"/>
      <c r="Z519" s="86">
        <f>SQRT($W$39*VLOOKUP(Z513,$P$34:$W$43,8))*(1-$Q$25)*T507*VLOOKUP(Z513,P502:T511,5)</f>
        <v>1.2248483303353278E-3</v>
      </c>
      <c r="AA519" s="60">
        <f>SQRT($W$39*VLOOKUP(AA513,$P$34:$W$43,8))*(1-$R$25)*T507*VLOOKUP(AA513,P502:T511,5)</f>
        <v>1.2027010477919518E-2</v>
      </c>
      <c r="AB519" s="60">
        <f>SQRT($W$39*VLOOKUP(AB513,$P$34:$W$43,8))*(1-$S$25)*T507*VLOOKUP(AB513,P502:T511,5)</f>
        <v>5.4990052526013765E-2</v>
      </c>
      <c r="AC519" s="60">
        <f>SQRT($W$39*VLOOKUP(AC513,$P$34:$W$43,8))*(1-$T$25)*T507*VLOOKUP(AC513,P502:T511,5)</f>
        <v>0.15661201719896989</v>
      </c>
      <c r="AD519" s="60">
        <f>SQRT($W$39*VLOOKUP(AD513,$P$34:$W$43,8))*(1-$U$25)*T507*VLOOKUP(AD513,P502:T511,5)</f>
        <v>0.20142636940596137</v>
      </c>
      <c r="AE519" s="60">
        <f>SQRT($W$39*VLOOKUP(AE513,$P$34:$W$43,8))*(1-$V$25)*T507*VLOOKUP(AE513,P502:T511,5)</f>
        <v>1.10673382938799</v>
      </c>
      <c r="AF519" s="60">
        <f>SQRT($W$39*VLOOKUP(AF513,$P$34:$W$43,8))*(1-$W$25)*T507*VLOOKUP(AF513,P502:T511,5)</f>
        <v>2.9015115569429702E-4</v>
      </c>
      <c r="AG519" s="60">
        <f>SQRT($W$39*VLOOKUP(AG513,$P$34:$W$43,8))*(1-$X$25)*T507*VLOOKUP(AG513,P502:T511,5)</f>
        <v>3.8087430718225543E-3</v>
      </c>
      <c r="AH519" s="60">
        <f>SQRT($W$39*VLOOKUP(AH513,$P$34:$W$43,8))*(1-$Y$25)*T507*VLOOKUP(AH513,P502:T511,5)</f>
        <v>1.3952321849498604E-2</v>
      </c>
      <c r="AI519" s="87">
        <f>SQRT($W$39*VLOOKUP(AI513,$P$34:$W$43,8))*(1-$Z$25)*T507*VLOOKUP(AI513,P502:T511,5)</f>
        <v>7.5638243350100954E-3</v>
      </c>
      <c r="AJ519" s="89">
        <f>$X$39*T507</f>
        <v>5.6986177275955024E-5</v>
      </c>
      <c r="AK519" s="59" t="s">
        <v>572</v>
      </c>
      <c r="AL519" s="60">
        <f>-1*AL514*AL515+AL515^2+AL515^3</f>
        <v>-2.0439106498322378E-3</v>
      </c>
      <c r="AM519" s="61"/>
      <c r="AN519" s="66" t="s">
        <v>586</v>
      </c>
      <c r="AO519" s="61">
        <f>SQRT(1-AO518)/SQRT(AO518)*AL521/ABS(AL521)</f>
        <v>0.42152280029036776</v>
      </c>
      <c r="AP519" s="61"/>
      <c r="AQ519" s="50"/>
      <c r="AR519" s="65"/>
      <c r="AS519" s="65"/>
      <c r="AT519" s="65" t="s">
        <v>579</v>
      </c>
      <c r="AU519" s="61">
        <f>IF(AL523&gt;=0,AU514,AU516)</f>
        <v>1.8185529566081438E-2</v>
      </c>
      <c r="AV519" s="81"/>
      <c r="AW519" s="59">
        <v>6</v>
      </c>
      <c r="AX519" s="61">
        <f t="shared" si="78"/>
        <v>1.5798462423996604E-2</v>
      </c>
      <c r="AY519" s="61">
        <f>SUMPRODUCT(T502:T511,$BC$34:$BC$43)</f>
        <v>0.17728158538513819</v>
      </c>
      <c r="AZ519" s="68">
        <f>IF($AA$12,EXP((AX519/AL515)*(AU519-1)-LN(AU519-AL515)-AL514*(2*AY519/AL514-AX519/AL515)*LN((AU519+2.41421536*AL515)/(AU519-0.41421536*AL515))/(AL515*2.82842713)      ),1)</f>
        <v>0.13720776439514745</v>
      </c>
    </row>
    <row r="520" spans="16:52" x14ac:dyDescent="0.25">
      <c r="P520" s="78">
        <v>7</v>
      </c>
      <c r="Q520" s="60"/>
      <c r="R520" s="60"/>
      <c r="S520" s="60">
        <f>$Z$13*$BJ$40/AZ520</f>
        <v>9.3736451448462807E-4</v>
      </c>
      <c r="T520" s="61">
        <f>S520/S524</f>
        <v>9.3760985325201196E-4</v>
      </c>
      <c r="U520" s="62"/>
      <c r="V520" s="62"/>
      <c r="W520" s="60"/>
      <c r="X520" s="63"/>
      <c r="Y520" s="61"/>
      <c r="Z520" s="86">
        <f>SQRT($W$40*VLOOKUP(Z513,$P$34:$W$43,8))*(1-$Q$26)*T508*VLOOKUP(Z513,P502:T511,5)</f>
        <v>3.2167153512446239E-7</v>
      </c>
      <c r="AA520" s="60">
        <f>SQRT($W$40*VLOOKUP(AA513,$P$34:$W$43,8))*(1-$R$26)*T508*VLOOKUP(AA513,P502:T511,5)</f>
        <v>3.0446805074759516E-6</v>
      </c>
      <c r="AB520" s="60">
        <f>SQRT($W$40*VLOOKUP(AB513,$P$34:$W$43,8))*(1-$S$26)*T508*VLOOKUP(AB513,P502:T511,5)</f>
        <v>1.368703859966934E-5</v>
      </c>
      <c r="AC520" s="60">
        <f>SQRT($W$40*VLOOKUP(AC513,$P$34:$W$43,8))*(1-$T$26)*T508*VLOOKUP(AC513,P502:T511,5)</f>
        <v>4.1204803656241104E-5</v>
      </c>
      <c r="AD520" s="60">
        <f>SQRT($W$40*VLOOKUP(AD513,$P$34:$W$43,8))*(1-$U$26)*T508*VLOOKUP(AD513,P502:T511,5)</f>
        <v>4.7830995471346977E-5</v>
      </c>
      <c r="AE520" s="60">
        <f>SQRT($W$40*VLOOKUP(AE513,$P$34:$W$43,8))*(1-$V$26)*T508*VLOOKUP(AE513,P502:T511,5)</f>
        <v>2.9015115569429702E-4</v>
      </c>
      <c r="AF520" s="60">
        <f>SQRT($W$40*VLOOKUP(AF513,$P$34:$W$43,8))*(1-$W$26)*T508*VLOOKUP(AF513,P502:T511,5)</f>
        <v>7.761310086677493E-8</v>
      </c>
      <c r="AG520" s="60">
        <f>SQRT($W$40*VLOOKUP(AG513,$P$34:$W$43,8))*(1-$X$26)*T508*VLOOKUP(AG513,P502:T511,5)</f>
        <v>1.1685652801524608E-6</v>
      </c>
      <c r="AH520" s="60">
        <f>SQRT($W$40*VLOOKUP(AH513,$P$34:$W$43,8))*(1-$Y$26)*T508*VLOOKUP(AH513,P502:T511,5)</f>
        <v>3.2464665719655931E-6</v>
      </c>
      <c r="AI520" s="87">
        <f>SQRT($W$40*VLOOKUP(AI513,$P$34:$W$43,8))*(1-$Z$26)*T508*VLOOKUP(AI513,P502:T511,5)</f>
        <v>1.8315702319246973E-6</v>
      </c>
      <c r="AJ520" s="89">
        <f>$X$40*T508</f>
        <v>2.2549362366772551E-8</v>
      </c>
      <c r="AK520" s="82"/>
      <c r="AL520" s="65"/>
      <c r="AM520" s="61"/>
      <c r="AN520" s="66" t="s">
        <v>587</v>
      </c>
      <c r="AO520" s="61">
        <f>IF(ATAN(AO519)&lt;0,ATAN(AO519)+PI(),ATAN(AO519))</f>
        <v>0.39892174533605324</v>
      </c>
      <c r="AP520" s="61"/>
      <c r="AQ520" s="50"/>
      <c r="AR520" s="65"/>
      <c r="AS520" s="65"/>
      <c r="AT520" s="65"/>
      <c r="AU520" s="65"/>
      <c r="AV520" s="81"/>
      <c r="AW520" s="59">
        <v>7</v>
      </c>
      <c r="AX520" s="61">
        <f t="shared" si="78"/>
        <v>4.2203212895286406E-3</v>
      </c>
      <c r="AY520" s="61">
        <f>SUMPRODUCT(T502:T511,$BD$34:$BD$43)</f>
        <v>3.0911659390568284E-2</v>
      </c>
      <c r="AZ520" s="68">
        <f>IF($AA$13,EXP((AX520/AL515)*(AU519-1)-LN(AU519-AL515)-AL514*(2*AY520/AL514-AX520/AL515)*LN((AU519+2.41421536*AL515)/(AU519-0.41421536*AL515))/(AL515*2.82842713)      ),1)</f>
        <v>109.58651563265286</v>
      </c>
    </row>
    <row r="521" spans="16:52" x14ac:dyDescent="0.25">
      <c r="P521" s="78">
        <v>8</v>
      </c>
      <c r="Q521" s="60"/>
      <c r="R521" s="60"/>
      <c r="S521" s="60">
        <f>$Z$14*$BJ$41/AZ521</f>
        <v>6.4641155320234291E-3</v>
      </c>
      <c r="T521" s="61">
        <f>S521/S524</f>
        <v>6.4658074012080924E-3</v>
      </c>
      <c r="U521" s="62"/>
      <c r="V521" s="62"/>
      <c r="W521" s="60"/>
      <c r="X521" s="63"/>
      <c r="Y521" s="61"/>
      <c r="Z521" s="86">
        <f>SQRT($W$41*VLOOKUP(Z513,$P$34:$W$43,8))*(1-$Q$27)*T509*VLOOKUP(Z513,P502:T511,5)</f>
        <v>4.463384922540903E-6</v>
      </c>
      <c r="AA521" s="60">
        <f>SQRT($W$41*VLOOKUP(AA513,$P$34:$W$43,8))*(1-$R$27)*T509*VLOOKUP(AA513,P502:T511,5)</f>
        <v>4.1240225182548767E-5</v>
      </c>
      <c r="AB521" s="60">
        <f>SQRT($W$41*VLOOKUP(AB513,$P$34:$W$43,8))*(1-$S$27)*T509*VLOOKUP(AB513,P502:T511,5)</f>
        <v>1.9401479670911172E-4</v>
      </c>
      <c r="AC521" s="60">
        <f>SQRT($W$41*VLOOKUP(AC513,$P$34:$W$43,8))*(1-$T$27)*T509*VLOOKUP(AC513,P502:T511,5)</f>
        <v>5.7467963711684336E-4</v>
      </c>
      <c r="AD521" s="60">
        <f>SQRT($W$41*VLOOKUP(AD513,$P$34:$W$43,8))*(1-$U$27)*T509*VLOOKUP(AD513,P502:T511,5)</f>
        <v>6.9493136349263939E-4</v>
      </c>
      <c r="AE521" s="60">
        <f>SQRT($W$41*VLOOKUP(AE513,$P$34:$W$43,8))*(1-$V$27)*T509*VLOOKUP(AE513,P502:T511,5)</f>
        <v>3.8087430718225547E-3</v>
      </c>
      <c r="AF521" s="60">
        <f>SQRT($W$41*VLOOKUP(AF513,$P$34:$W$43,8))*(1-$W$27)*T509*VLOOKUP(AF513,P502:T511,5)</f>
        <v>1.1685652801524608E-6</v>
      </c>
      <c r="AG521" s="60">
        <f>SQRT($W$41*VLOOKUP(AG513,$P$34:$W$43,8))*(1-$X$27)*T509*VLOOKUP(AG513,P502:T511,5)</f>
        <v>1.7010967556717985E-5</v>
      </c>
      <c r="AH521" s="60">
        <f>SQRT($W$41*VLOOKUP(AH513,$P$34:$W$43,8))*(1-$Y$27)*T509*VLOOKUP(AH513,P502:T511,5)</f>
        <v>5.2692055402088526E-5</v>
      </c>
      <c r="AI521" s="87">
        <f>SQRT($W$41*VLOOKUP(AI513,$P$34:$W$43,8))*(1-$Z$27)*T509*VLOOKUP(AI513,P502:T511,5)</f>
        <v>2.8017167996405981E-5</v>
      </c>
      <c r="AJ521" s="89">
        <f>$X$41*T509</f>
        <v>1.7248373568599231E-7</v>
      </c>
      <c r="AK521" s="59" t="s">
        <v>582</v>
      </c>
      <c r="AL521" s="61">
        <f>AL517*AL518/6-AL519/2-AL517^3/27</f>
        <v>1.5151228854943518E-2</v>
      </c>
      <c r="AM521" s="61"/>
      <c r="AN521" s="66" t="s">
        <v>573</v>
      </c>
      <c r="AO521" s="61">
        <f>2*SQRT(AL522)*COS(AO520/3)-AL517/3</f>
        <v>0.83269961903731127</v>
      </c>
      <c r="AP521" s="69">
        <f>AO521^3+AL517*AO521^2+AL518*AO521+AL519</f>
        <v>-6.7654215563095477E-17</v>
      </c>
      <c r="AQ521" s="50"/>
      <c r="AR521" s="65"/>
      <c r="AS521" s="65"/>
      <c r="AT521" s="65"/>
      <c r="AU521" s="65"/>
      <c r="AV521" s="81"/>
      <c r="AW521" s="59">
        <v>8</v>
      </c>
      <c r="AX521" s="61">
        <f t="shared" si="78"/>
        <v>4.6812172555771754E-3</v>
      </c>
      <c r="AY521" s="61">
        <f>SUMPRODUCT(T502:T511,$BE$34:$BE$43)</f>
        <v>6.031730184669129E-2</v>
      </c>
      <c r="AZ521" s="68">
        <f>IF($AA$14,EXP((AX521/AL515)*(AU519-1)-LN(AU519-AL515)-AL514*(2*AY521/AL514-AX521/AL515)*LN((AU519+2.41421536*AL515)/(AU519-0.41421536*AL515))/(AL515*2.82842713)      ),1)</f>
        <v>15.275958378122652</v>
      </c>
    </row>
    <row r="522" spans="16:52" x14ac:dyDescent="0.25">
      <c r="P522" s="78">
        <v>9</v>
      </c>
      <c r="Q522" s="60"/>
      <c r="R522" s="60"/>
      <c r="S522" s="60">
        <f>$Z$15*$BJ$42/AZ522</f>
        <v>1.9022990633599187E-2</v>
      </c>
      <c r="T522" s="61">
        <f>S522/S524</f>
        <v>1.9027969568689948E-2</v>
      </c>
      <c r="U522" s="62"/>
      <c r="V522" s="62" t="s">
        <v>592</v>
      </c>
      <c r="W522" s="60"/>
      <c r="X522" s="63"/>
      <c r="Y522" s="61"/>
      <c r="Z522" s="86">
        <f>SQRT($W$42*VLOOKUP(Z513,$P$34:$W$43,8))*(1-$Q$28)*T510*VLOOKUP(Z513,P502:T511,5)</f>
        <v>1.5450656391876243E-5</v>
      </c>
      <c r="AA522" s="60">
        <f>SQRT($W$42*VLOOKUP(AA513,$P$34:$W$43,8))*(1-$R$28)*T510*VLOOKUP(AA513,P502:T511,5)</f>
        <v>1.495028279924787E-4</v>
      </c>
      <c r="AB522" s="60">
        <f>SQRT($W$42*VLOOKUP(AB513,$P$34:$W$43,8))*(1-$S$28)*T510*VLOOKUP(AB513,P502:T511,5)</f>
        <v>6.9341173774325375E-4</v>
      </c>
      <c r="AC522" s="60">
        <f>SQRT($W$42*VLOOKUP(AC513,$P$34:$W$43,8))*(1-$T$28)*T510*VLOOKUP(AC513,P502:T511,5)</f>
        <v>2.2755050653425063E-3</v>
      </c>
      <c r="AD522" s="60">
        <f>SQRT($W$42*VLOOKUP(AD513,$P$34:$W$43,8))*(1-$U$28)*T510*VLOOKUP(AD513,P502:T511,5)</f>
        <v>2.5816098649261267E-3</v>
      </c>
      <c r="AE522" s="60">
        <f>SQRT($W$42*VLOOKUP(AE513,$P$34:$W$43,8))*(1-$V$28)*T510*VLOOKUP(AE513,P502:T511,5)</f>
        <v>1.3952321849498604E-2</v>
      </c>
      <c r="AF522" s="60">
        <f>SQRT($W$42*VLOOKUP(AF513,$P$34:$W$43,8))*(1-$W$28)*T510*VLOOKUP(AF513,P502:T511,5)</f>
        <v>3.2464665719655931E-6</v>
      </c>
      <c r="AG522" s="60">
        <f>SQRT($W$42*VLOOKUP(AG513,$P$34:$W$43,8))*(1-$X$28)*T510*VLOOKUP(AG513,P502:T511,5)</f>
        <v>5.2692055402088526E-5</v>
      </c>
      <c r="AH522" s="60">
        <f>SQRT($W$42*VLOOKUP(AH513,$P$34:$W$43,8))*(1-$Y$28)*T510*VLOOKUP(AH513,P502:T511,5)</f>
        <v>2.0034135413526071E-4</v>
      </c>
      <c r="AI522" s="87">
        <f>SQRT($W$42*VLOOKUP(AI513,$P$34:$W$43,8))*(1-$Z$28)*T510*VLOOKUP(AI513,P502:T511,5)</f>
        <v>1.0176657161589233E-4</v>
      </c>
      <c r="AJ522" s="89">
        <f>$X$42*T510</f>
        <v>5.1399992230265483E-7</v>
      </c>
      <c r="AK522" s="59" t="s">
        <v>558</v>
      </c>
      <c r="AL522" s="61">
        <f>AL517^2/9-AL518/3</f>
        <v>6.4660816772384846E-2</v>
      </c>
      <c r="AM522" s="61"/>
      <c r="AN522" s="66" t="s">
        <v>574</v>
      </c>
      <c r="AO522" s="61">
        <f>2*SQRT(AL522)*COS((AO520+2*PI())/3)-AL517/3</f>
        <v>1.8185529566081438E-2</v>
      </c>
      <c r="AP522" s="69">
        <f>AO522^3+AO522^2*AL517+AO522*AL518+AL519</f>
        <v>1.3010426069826053E-17</v>
      </c>
      <c r="AQ522" s="50"/>
      <c r="AR522" s="65"/>
      <c r="AS522" s="50"/>
      <c r="AT522" s="65"/>
      <c r="AU522" s="65"/>
      <c r="AV522" s="81"/>
      <c r="AW522" s="59">
        <v>9</v>
      </c>
      <c r="AX522" s="61">
        <f t="shared" si="78"/>
        <v>4.7402802327537697E-3</v>
      </c>
      <c r="AY522" s="61">
        <f>SUMPRODUCT(T502:T511,$BF$34:$BF$43)</f>
        <v>7.5771767757632488E-2</v>
      </c>
      <c r="AZ522" s="68">
        <f>IF($AA$15,EXP((AX522/AL515)*(AU519-1)-LN(AU519-AL515)-AL514*(2*AY522/AL514-AX522/AL515)*LN((AU519+2.41421536*AL515)/(AU519-0.41421536*AL515))/(AL515*2.82842713)      ),1)</f>
        <v>5.0989814743453161</v>
      </c>
    </row>
    <row r="523" spans="16:52" x14ac:dyDescent="0.25">
      <c r="P523" s="78">
        <v>10</v>
      </c>
      <c r="Q523" s="60"/>
      <c r="R523" s="60"/>
      <c r="S523" s="60">
        <f>$Z$16*$BJ$43/AZ523</f>
        <v>1.0256907277713934E-2</v>
      </c>
      <c r="T523" s="61">
        <f>S523/S524</f>
        <v>1.0259591843803007E-2</v>
      </c>
      <c r="U523" s="62"/>
      <c r="V523" s="96">
        <f>ABS(S512-S524)</f>
        <v>1.2212453270876722E-15</v>
      </c>
      <c r="W523" s="60"/>
      <c r="X523" s="63"/>
      <c r="Y523" s="61"/>
      <c r="Z523" s="86">
        <f>SQRT($W$43*VLOOKUP(Z513,$P$34:$W$43,8))*(1-$Q$29)*T511*VLOOKUP(Z513,P502:T511,5)</f>
        <v>8.3839142879099964E-6</v>
      </c>
      <c r="AA523" s="60">
        <f>SQRT($W$43*VLOOKUP(AA513,$P$34:$W$43,8))*(1-$R$29)*T511*VLOOKUP(AA513,P502:T511,5)</f>
        <v>8.2105867050577576E-5</v>
      </c>
      <c r="AB523" s="60">
        <f>SQRT($W$43*VLOOKUP(AB513,$P$34:$W$43,8))*(1-$S$29)*T511*VLOOKUP(AB513,P502:T511,5)</f>
        <v>3.8613188046206963E-4</v>
      </c>
      <c r="AC523" s="60">
        <f>SQRT($W$43*VLOOKUP(AC513,$P$34:$W$43,8))*(1-$T$29)*T511*VLOOKUP(AC513,P502:T511,5)</f>
        <v>1.0493068887656649E-3</v>
      </c>
      <c r="AD523" s="60">
        <f>SQRT($W$43*VLOOKUP(AD513,$P$34:$W$43,8))*(1-$U$29)*T511*VLOOKUP(AD513,P502:T511,5)</f>
        <v>1.3766215816029134E-3</v>
      </c>
      <c r="AE523" s="60">
        <f>SQRT($W$43*VLOOKUP(AE513,$P$34:$W$43,8))*(1-$V$29)*T511*VLOOKUP(AE513,P502:T511,5)</f>
        <v>7.5638243350100954E-3</v>
      </c>
      <c r="AF523" s="60">
        <f>SQRT($W$43*VLOOKUP(AF513,$P$34:$W$43,8))*(1-$W$29)*T511*VLOOKUP(AF513,P502:T511,5)</f>
        <v>1.8315702319246973E-6</v>
      </c>
      <c r="AG523" s="60">
        <f>SQRT($W$43*VLOOKUP(AG513,$P$34:$W$43,8))*(1-$X$29)*T511*VLOOKUP(AG513,P502:T511,5)</f>
        <v>2.8017167996405981E-5</v>
      </c>
      <c r="AH523" s="60">
        <f>SQRT($W$43*VLOOKUP(AH513,$P$34:$W$43,8))*(1-$Y$29)*T511*VLOOKUP(AH513,P502:T511,5)</f>
        <v>1.0176657161589233E-4</v>
      </c>
      <c r="AI523" s="87">
        <f>SQRT($W$43*VLOOKUP(AI513,$P$34:$W$43,8))*(1-$Z$29)*T511*VLOOKUP(AI513,P502:T511,5)</f>
        <v>5.1693945781460494E-5</v>
      </c>
      <c r="AJ523" s="89">
        <f>$X$43*T511</f>
        <v>3.7216535537873889E-7</v>
      </c>
      <c r="AK523" s="59" t="s">
        <v>72</v>
      </c>
      <c r="AL523" s="63">
        <f>AL521^2-AL522^3</f>
        <v>-4.0788511579751207E-5</v>
      </c>
      <c r="AM523" s="61"/>
      <c r="AN523" s="66" t="s">
        <v>575</v>
      </c>
      <c r="AO523" s="61">
        <f>2*SQRT(AL522)*COS((AO520+4*PI())/3)-AL517/3</f>
        <v>0.13497321362641998</v>
      </c>
      <c r="AP523" s="69">
        <f>AO523^3+AO523^2*AL517+AL518*AO523+AL519</f>
        <v>2.6020852139652106E-17</v>
      </c>
      <c r="AQ523" s="50"/>
      <c r="AR523" s="65"/>
      <c r="AS523" s="50"/>
      <c r="AT523" s="65"/>
      <c r="AU523" s="65"/>
      <c r="AV523" s="81"/>
      <c r="AW523" s="59">
        <v>10</v>
      </c>
      <c r="AX523" s="61">
        <f t="shared" si="78"/>
        <v>6.3655989068255427E-3</v>
      </c>
      <c r="AY523" s="61">
        <f>SUMPRODUCT(T502:T511,$BG$34:$BG$43)</f>
        <v>7.473354248660255E-2</v>
      </c>
      <c r="AZ523" s="68">
        <f>IF($AA$16,EXP((AX523/AL515)*(AU519-1)-LN(AU519-AL515)-AL514*(2*AY523/AL514-AX523/AL515)*LN((AU519+2.41421536*AL515)/(AU519-0.41421536*AL515))/(AL515*2.82842713)      ),1)</f>
        <v>9.4990152233682039</v>
      </c>
    </row>
    <row r="524" spans="16:52" x14ac:dyDescent="0.25">
      <c r="P524" s="79"/>
      <c r="Q524" s="71"/>
      <c r="R524" s="71"/>
      <c r="S524" s="94">
        <f>SUM(S514:S523)</f>
        <v>0.99973833597574413</v>
      </c>
      <c r="T524" s="72">
        <f>SUM(T514:T523)</f>
        <v>0.99999999999999989</v>
      </c>
      <c r="U524" s="73"/>
      <c r="V524" s="73"/>
      <c r="W524" s="73"/>
      <c r="X524" s="73"/>
      <c r="Y524" s="73"/>
      <c r="Z524" s="70"/>
      <c r="AA524" s="73"/>
      <c r="AB524" s="73"/>
      <c r="AC524" s="73"/>
      <c r="AD524" s="73"/>
      <c r="AE524" s="73"/>
      <c r="AF524" s="73"/>
      <c r="AG524" s="73"/>
      <c r="AH524" s="73"/>
      <c r="AI524" s="88">
        <f>SUM(Z514:AI523)</f>
        <v>2.2066893957681084</v>
      </c>
      <c r="AJ524" s="91">
        <f>SUM(AJ514:AJ523)</f>
        <v>8.0587242819724457E-5</v>
      </c>
      <c r="AK524" s="70"/>
      <c r="AL524" s="73"/>
      <c r="AM524" s="74"/>
      <c r="AN524" s="75"/>
      <c r="AO524" s="74"/>
      <c r="AP524" s="74"/>
      <c r="AQ524" s="76"/>
      <c r="AR524" s="73"/>
      <c r="AS524" s="76"/>
      <c r="AT524" s="73"/>
      <c r="AU524" s="73"/>
      <c r="AV524" s="80"/>
      <c r="AW524" s="70"/>
      <c r="AX524" s="73"/>
      <c r="AY524" s="73"/>
      <c r="AZ524" s="80"/>
    </row>
    <row r="525" spans="16:52" x14ac:dyDescent="0.25">
      <c r="P525" s="92">
        <f>P513+1</f>
        <v>41</v>
      </c>
      <c r="Q525" s="55"/>
      <c r="R525" s="55"/>
      <c r="S525" s="55"/>
      <c r="T525" s="55" t="s">
        <v>545</v>
      </c>
      <c r="U525" s="56"/>
      <c r="V525" s="56"/>
      <c r="W525" s="57"/>
      <c r="X525" s="57"/>
      <c r="Y525" s="57"/>
      <c r="Z525" s="54">
        <v>1</v>
      </c>
      <c r="AA525" s="55">
        <v>2</v>
      </c>
      <c r="AB525" s="55">
        <v>3</v>
      </c>
      <c r="AC525" s="55">
        <v>4</v>
      </c>
      <c r="AD525" s="55">
        <v>5</v>
      </c>
      <c r="AE525" s="55">
        <v>6</v>
      </c>
      <c r="AF525" s="55">
        <v>7</v>
      </c>
      <c r="AG525" s="55">
        <v>8</v>
      </c>
      <c r="AH525" s="55">
        <v>9</v>
      </c>
      <c r="AI525" s="58">
        <v>10</v>
      </c>
      <c r="AJ525" s="90"/>
      <c r="AK525" s="54"/>
      <c r="AL525" s="55"/>
      <c r="AM525" s="55"/>
      <c r="AN525" s="55"/>
      <c r="AO525" s="55"/>
      <c r="AP525" s="55"/>
      <c r="AQ525" s="55"/>
      <c r="AR525" s="55"/>
      <c r="AS525" s="55"/>
      <c r="AT525" s="55"/>
      <c r="AU525" s="55"/>
      <c r="AV525" s="58"/>
      <c r="AW525" s="54"/>
      <c r="AX525" s="55" t="s">
        <v>565</v>
      </c>
      <c r="AY525" s="55" t="s">
        <v>577</v>
      </c>
      <c r="AZ525" s="58" t="s">
        <v>578</v>
      </c>
    </row>
    <row r="526" spans="16:52" x14ac:dyDescent="0.25">
      <c r="P526" s="78">
        <v>1</v>
      </c>
      <c r="Q526" s="60"/>
      <c r="R526" s="60"/>
      <c r="S526" s="60">
        <f>$Z$7*$BJ$34/AZ526</f>
        <v>2.6288912284298392E-3</v>
      </c>
      <c r="T526" s="61">
        <f>S526/S536</f>
        <v>2.629579294730189E-3</v>
      </c>
      <c r="U526" s="62"/>
      <c r="V526" s="62"/>
      <c r="W526" s="60"/>
      <c r="X526" s="63"/>
      <c r="Y526" s="61"/>
      <c r="Z526" s="86">
        <f>SQRT($W$34*VLOOKUP(Z525,$P$34:$W$43,8))*(1-$Q$20)*T514*VLOOKUP(Z525,P514:T523,5)</f>
        <v>1.4201437813716671E-6</v>
      </c>
      <c r="AA526" s="60">
        <f>SQRT($W$34*VLOOKUP(AA525,$P$34:$W$43,8))*(1-$R$20)*T514*VLOOKUP(AA525,P514:T523,5)</f>
        <v>1.3766728022995401E-5</v>
      </c>
      <c r="AB526" s="60">
        <f>SQRT($W$34*VLOOKUP(AB525,$P$34:$W$43,8))*(1-$S$20)*T514*VLOOKUP(AB525,P514:T523,5)</f>
        <v>6.3104291009574834E-5</v>
      </c>
      <c r="AC526" s="60">
        <f>SQRT($W$34*VLOOKUP(AC525,$P$34:$W$43,8))*(1-$T$20)*T514*VLOOKUP(AC525,P514:T523,5)</f>
        <v>1.8903568290603686E-4</v>
      </c>
      <c r="AD526" s="60">
        <f>SQRT($W$34*VLOOKUP(AD525,$P$34:$W$43,8))*(1-$U$20)*T514*VLOOKUP(AD525,P514:T523,5)</f>
        <v>2.2233005007915227E-4</v>
      </c>
      <c r="AE526" s="60">
        <f>SQRT($W$34*VLOOKUP(AE525,$P$34:$W$43,8))*(1-$V$20)*T514*VLOOKUP(AE525,P514:T523,5)</f>
        <v>1.2248483303353601E-3</v>
      </c>
      <c r="AF526" s="60">
        <f>SQRT($W$34*VLOOKUP(AF525,$P$34:$W$43,8))*(1-$W$20)*T514*VLOOKUP(AF525,P514:T523,5)</f>
        <v>3.2167153512448335E-7</v>
      </c>
      <c r="AG526" s="60">
        <f>SQRT($W$34*VLOOKUP(AG525,$P$34:$W$43,8))*(1-$X$20)*T514*VLOOKUP(AG525,P514:T523,5)</f>
        <v>4.4633849225411385E-6</v>
      </c>
      <c r="AH526" s="60">
        <f>SQRT($W$34*VLOOKUP(AH525,$P$34:$W$43,8))*(1-$Y$20)*T514*VLOOKUP(AH525,P514:T523,5)</f>
        <v>1.5450656391876937E-5</v>
      </c>
      <c r="AI526" s="87">
        <f>SQRT($W$34*VLOOKUP(AI525,$P$34:$W$43,8))*(1-$Z$20)*T514*VLOOKUP(AI525,P514:T523,5)</f>
        <v>8.3839142879104166E-6</v>
      </c>
      <c r="AJ526" s="89">
        <f>$X$34*T514</f>
        <v>7.0477561646530441E-8</v>
      </c>
      <c r="AK526" s="59" t="s">
        <v>69</v>
      </c>
      <c r="AL526" s="60">
        <f>$Q$44*AI536*100000/($T$3*$AE$9)^2</f>
        <v>0.15887301977250523</v>
      </c>
      <c r="AM526" s="65" t="s">
        <v>583</v>
      </c>
      <c r="AN526" s="66" t="s">
        <v>573</v>
      </c>
      <c r="AO526" s="61" t="e">
        <f>(AL533+SQRT(AL535))^(1/3)+(AL533-SQRT(AL535))^(1/3)-AL529/3</f>
        <v>#NUM!</v>
      </c>
      <c r="AP526" s="63" t="e">
        <f>AO526^3+AL529*AO526^2+AL530*AO526+AL531</f>
        <v>#NUM!</v>
      </c>
      <c r="AQ526" s="65" t="s">
        <v>573</v>
      </c>
      <c r="AR526" s="61">
        <f>IF(AL535&gt;=0,AO526,AO533)</f>
        <v>0.83269961903731171</v>
      </c>
      <c r="AS526" s="61">
        <f>IF(AR526&lt;AR527,AR527,AR526)</f>
        <v>0.83269961903731171</v>
      </c>
      <c r="AT526" s="61">
        <f>AS526</f>
        <v>0.83269961903731171</v>
      </c>
      <c r="AU526" s="67">
        <f>IF(AT526&lt;AT527,AT527,AT526)</f>
        <v>0.83269961903731171</v>
      </c>
      <c r="AV526" s="81"/>
      <c r="AW526" s="59">
        <v>1</v>
      </c>
      <c r="AX526" s="61">
        <f>AX514</f>
        <v>4.7032494163116601E-3</v>
      </c>
      <c r="AY526" s="61">
        <f>SUMPRODUCT(T514:T523,$AX$34:$AX$43)</f>
        <v>4.7725574619461843E-2</v>
      </c>
      <c r="AZ526" s="68">
        <f>IF($AA$7,EXP((AX526/AL527)*(AU531-1)-LN(AU531-AL527)-AL526*(2*AY526/AL526-AX526/AL527)*LN((AU531+2.41421536*AL527)/(AU531-0.41421536*AL527))/(AL527*2.82842713)      ),1)</f>
        <v>38.240115288525857</v>
      </c>
    </row>
    <row r="527" spans="16:52" x14ac:dyDescent="0.25">
      <c r="P527" s="78">
        <v>2</v>
      </c>
      <c r="Q527" s="60"/>
      <c r="R527" s="60"/>
      <c r="S527" s="60">
        <f>$Z$8*$BJ$35/AZ527</f>
        <v>1.4670668853759217E-2</v>
      </c>
      <c r="T527" s="61">
        <f>S527/S536</f>
        <v>1.4674508644745128E-2</v>
      </c>
      <c r="U527" s="62"/>
      <c r="V527" s="62"/>
      <c r="W527" s="60"/>
      <c r="X527" s="63"/>
      <c r="Y527" s="61"/>
      <c r="Z527" s="86">
        <f>SQRT($W$35*VLOOKUP(Z525,$P$34:$W$43,8))*(1-$Q$21)*T515*VLOOKUP(Z525,P514:T523,5)</f>
        <v>1.3766728022995403E-5</v>
      </c>
      <c r="AA527" s="60">
        <f>SQRT($W$35*VLOOKUP(AA525,$P$34:$W$43,8))*(1-$R$21)*T515*VLOOKUP(AA525,P514:T523,5)</f>
        <v>1.3276198833612855E-4</v>
      </c>
      <c r="AB527" s="60">
        <f>SQRT($W$35*VLOOKUP(AB525,$P$34:$W$43,8))*(1-$S$21)*T515*VLOOKUP(AB525,P514:T523,5)</f>
        <v>6.1812271817002359E-4</v>
      </c>
      <c r="AC527" s="60">
        <f>SQRT($W$35*VLOOKUP(AC525,$P$34:$W$43,8))*(1-$T$21)*T515*VLOOKUP(AC525,P514:T523,5)</f>
        <v>1.6745488012044436E-3</v>
      </c>
      <c r="AD527" s="60">
        <f>SQRT($W$35*VLOOKUP(AD525,$P$34:$W$43,8))*(1-$U$21)*T515*VLOOKUP(AD525,P514:T523,5)</f>
        <v>2.2209136583201832E-3</v>
      </c>
      <c r="AE527" s="60">
        <f>SQRT($W$35*VLOOKUP(AE525,$P$34:$W$43,8))*(1-$V$21)*T515*VLOOKUP(AE525,P514:T523,5)</f>
        <v>1.2027010477919707E-2</v>
      </c>
      <c r="AF527" s="60">
        <f>SQRT($W$35*VLOOKUP(AF525,$P$34:$W$43,8))*(1-$W$21)*T515*VLOOKUP(AF525,P514:T523,5)</f>
        <v>3.0446805074761184E-6</v>
      </c>
      <c r="AG527" s="60">
        <f>SQRT($W$35*VLOOKUP(AG525,$P$34:$W$43,8))*(1-$X$21)*T515*VLOOKUP(AG525,P514:T523,5)</f>
        <v>4.1240225182550508E-5</v>
      </c>
      <c r="AH527" s="60">
        <f>SQRT($W$35*VLOOKUP(AH525,$P$34:$W$43,8))*(1-$Y$21)*T515*VLOOKUP(AH525,P514:T523,5)</f>
        <v>1.4950282799248385E-4</v>
      </c>
      <c r="AI527" s="87">
        <f>SQRT($W$35*VLOOKUP(AI525,$P$34:$W$43,8))*(1-$Z$21)*T515*VLOOKUP(AI525,P514:T523,5)</f>
        <v>8.2105867050580829E-5</v>
      </c>
      <c r="AJ527" s="89">
        <f>$X$35*T515</f>
        <v>5.9358527392401021E-7</v>
      </c>
      <c r="AK527" s="59" t="s">
        <v>65</v>
      </c>
      <c r="AL527" s="60">
        <f>AJ536*$Q$44*100000/($T$3*$AE$9)</f>
        <v>1.4141637770187154E-2</v>
      </c>
      <c r="AM527" s="61"/>
      <c r="AN527" s="66" t="s">
        <v>574</v>
      </c>
      <c r="AO527" s="66" t="e">
        <f>1/0</f>
        <v>#DIV/0!</v>
      </c>
      <c r="AP527" s="61"/>
      <c r="AQ527" s="65" t="s">
        <v>574</v>
      </c>
      <c r="AR527" s="66">
        <f>IF(AL535&gt;=0,0,AO534)</f>
        <v>1.8185529566081327E-2</v>
      </c>
      <c r="AS527" s="61">
        <f>IF(AR526&lt;AR527,AR526,AR527)</f>
        <v>1.8185529566081327E-2</v>
      </c>
      <c r="AT527" s="61">
        <f>IF(AS527&lt;AS528,AS528,AS527)</f>
        <v>0.13497321362641981</v>
      </c>
      <c r="AU527" s="67">
        <f>IF(AT526&lt;AT527,AT526,AT527)</f>
        <v>0.13497321362641981</v>
      </c>
      <c r="AV527" s="81"/>
      <c r="AW527" s="59">
        <v>2</v>
      </c>
      <c r="AX527" s="61">
        <f t="shared" ref="AX527:AX535" si="79">AX515</f>
        <v>7.0982772982749135E-3</v>
      </c>
      <c r="AY527" s="61">
        <f>SUMPRODUCT(T514:T523,$AY$34:$AY$43)</f>
        <v>8.3223982900197571E-2</v>
      </c>
      <c r="AZ527" s="68">
        <f>IF($AA$8,EXP((AX527/AL527)*(AU531-1)-LN(AU531-AL527)-AL526*(2*AY527/AL526-AX527/AL527)*LN((AU531+2.41421536*AL527)/(AU531-0.41421536*AL527))/(AL527*2.82842713)      ),1)</f>
        <v>6.5803436176417813</v>
      </c>
    </row>
    <row r="528" spans="16:52" x14ac:dyDescent="0.25">
      <c r="P528" s="78">
        <v>3</v>
      </c>
      <c r="Q528" s="60"/>
      <c r="R528" s="60"/>
      <c r="S528" s="60">
        <f>$Z$9*$BJ$36/AZ528</f>
        <v>4.9911005277786386E-2</v>
      </c>
      <c r="T528" s="61">
        <f>S528/S536</f>
        <v>4.992406861048606E-2</v>
      </c>
      <c r="U528" s="62"/>
      <c r="V528" s="62"/>
      <c r="W528" s="60"/>
      <c r="X528" s="63"/>
      <c r="Y528" s="61"/>
      <c r="Z528" s="86">
        <f>SQRT($W$36*VLOOKUP(Z525,$P$34:$W$43,8))*(1-$Q$22)*T516*VLOOKUP(Z525,P514:T523,5)</f>
        <v>6.3104291009574834E-5</v>
      </c>
      <c r="AA528" s="60">
        <f>SQRT($W$36*VLOOKUP(AA525,$P$34:$W$43,8))*(1-$R$22)*T516*VLOOKUP(AA525,P514:T523,5)</f>
        <v>6.181227181700237E-4</v>
      </c>
      <c r="AB528" s="60">
        <f>SQRT($W$36*VLOOKUP(AB525,$P$34:$W$43,8))*(1-$S$22)*T516*VLOOKUP(AB525,P514:T523,5)</f>
        <v>2.8842416042199172E-3</v>
      </c>
      <c r="AC528" s="60">
        <f>SQRT($W$36*VLOOKUP(AC525,$P$34:$W$43,8))*(1-$T$22)*T516*VLOOKUP(AC525,P514:T523,5)</f>
        <v>8.6054340567006723E-3</v>
      </c>
      <c r="AD528" s="60">
        <f>SQRT($W$36*VLOOKUP(AD525,$P$34:$W$43,8))*(1-$U$22)*T516*VLOOKUP(AD525,P514:T523,5)</f>
        <v>1.036298584359654E-2</v>
      </c>
      <c r="AE528" s="60">
        <f>SQRT($W$36*VLOOKUP(AE525,$P$34:$W$43,8))*(1-$V$22)*T516*VLOOKUP(AE525,P514:T523,5)</f>
        <v>5.4990052526014147E-2</v>
      </c>
      <c r="AF528" s="60">
        <f>SQRT($W$36*VLOOKUP(AF525,$P$34:$W$43,8))*(1-$W$22)*T516*VLOOKUP(AF525,P514:T523,5)</f>
        <v>1.368703859966997E-5</v>
      </c>
      <c r="AG528" s="60">
        <f>SQRT($W$36*VLOOKUP(AG525,$P$34:$W$43,8))*(1-$X$22)*T516*VLOOKUP(AG525,P514:T523,5)</f>
        <v>1.940147967091182E-4</v>
      </c>
      <c r="AH528" s="60">
        <f>SQRT($W$36*VLOOKUP(AH525,$P$34:$W$43,8))*(1-$Y$22)*T516*VLOOKUP(AH525,P514:T523,5)</f>
        <v>6.9341173774327143E-4</v>
      </c>
      <c r="AI528" s="87">
        <f>SQRT($W$36*VLOOKUP(AI525,$P$34:$W$43,8))*(1-$Z$22)*T516*VLOOKUP(AI525,P514:T523,5)</f>
        <v>3.861318804620815E-4</v>
      </c>
      <c r="AJ528" s="89">
        <f>$X$36*T516</f>
        <v>2.8129396222580809E-6</v>
      </c>
      <c r="AK528" s="82"/>
      <c r="AL528" s="65"/>
      <c r="AM528" s="61"/>
      <c r="AN528" s="66" t="s">
        <v>575</v>
      </c>
      <c r="AO528" s="66" t="e">
        <f>1/0</f>
        <v>#DIV/0!</v>
      </c>
      <c r="AP528" s="61"/>
      <c r="AQ528" s="65" t="s">
        <v>575</v>
      </c>
      <c r="AR528" s="66">
        <f>IF(AL535&gt;=0,0,AO535)</f>
        <v>0.13497321362641981</v>
      </c>
      <c r="AS528" s="61">
        <f>AR528</f>
        <v>0.13497321362641981</v>
      </c>
      <c r="AT528" s="61">
        <f>IF(AS527&lt;AS528,AS527,AS528)</f>
        <v>1.8185529566081327E-2</v>
      </c>
      <c r="AU528" s="67">
        <f>AT528</f>
        <v>1.8185529566081327E-2</v>
      </c>
      <c r="AV528" s="81"/>
      <c r="AW528" s="59">
        <v>3</v>
      </c>
      <c r="AX528" s="61">
        <f t="shared" si="79"/>
        <v>9.8874397632026413E-3</v>
      </c>
      <c r="AY528" s="61">
        <f>SUMPRODUCT(T514:T523,$AZ$34:$AZ$43)</f>
        <v>0.11365455264392661</v>
      </c>
      <c r="AZ528" s="68">
        <f>IF($AA$9,EXP((AX528/AL527)*(AU531-1)-LN(AU531-AL527)-AL526*(2*AY528/AL526-AX528/AL527)*LN((AU531+2.41421536*AL527)/(AU531-0.41421536*AL527))/(AL527*2.82842713)      ),1)</f>
        <v>1.8650458955062119</v>
      </c>
    </row>
    <row r="529" spans="16:52" x14ac:dyDescent="0.25">
      <c r="P529" s="78">
        <v>4</v>
      </c>
      <c r="Q529" s="60"/>
      <c r="R529" s="60"/>
      <c r="S529" s="60">
        <f>$Z$10*$BJ$37/AZ529</f>
        <v>0.11781627601473239</v>
      </c>
      <c r="T529" s="61">
        <f>S529/S536</f>
        <v>0.11784711236440019</v>
      </c>
      <c r="U529" s="62"/>
      <c r="V529" s="62"/>
      <c r="W529" s="60"/>
      <c r="X529" s="63"/>
      <c r="Y529" s="61"/>
      <c r="Z529" s="86">
        <f>SQRT($W$37*VLOOKUP(Z525,$P$34:$W$43,8))*(1-$Q$23)*T517*VLOOKUP(Z525,P514:T523,5)</f>
        <v>1.8903568290603689E-4</v>
      </c>
      <c r="AA529" s="60">
        <f>SQRT($W$37*VLOOKUP(AA525,$P$34:$W$43,8))*(1-$R$23)*T517*VLOOKUP(AA525,P514:T523,5)</f>
        <v>1.6745488012044436E-3</v>
      </c>
      <c r="AB529" s="60">
        <f>SQRT($W$37*VLOOKUP(AB525,$P$34:$W$43,8))*(1-$S$23)*T517*VLOOKUP(AB525,P514:T523,5)</f>
        <v>8.6054340567006723E-3</v>
      </c>
      <c r="AC529" s="60">
        <f>SQRT($W$37*VLOOKUP(AC525,$P$34:$W$43,8))*(1-$T$23)*T517*VLOOKUP(AC525,P514:T523,5)</f>
        <v>2.5845504163376793E-2</v>
      </c>
      <c r="AD529" s="60">
        <f>SQRT($W$37*VLOOKUP(AD525,$P$34:$W$43,8))*(1-$U$23)*T517*VLOOKUP(AD525,P514:T523,5)</f>
        <v>3.0793632289963777E-2</v>
      </c>
      <c r="AE529" s="60">
        <f>SQRT($W$37*VLOOKUP(AE525,$P$34:$W$43,8))*(1-$V$23)*T517*VLOOKUP(AE525,P514:T523,5)</f>
        <v>0.15661201719896972</v>
      </c>
      <c r="AF529" s="60">
        <f>SQRT($W$37*VLOOKUP(AF525,$P$34:$W$43,8))*(1-$W$23)*T517*VLOOKUP(AF525,P514:T523,5)</f>
        <v>4.1204803656242663E-5</v>
      </c>
      <c r="AG529" s="60">
        <f>SQRT($W$37*VLOOKUP(AG525,$P$34:$W$43,8))*(1-$X$23)*T517*VLOOKUP(AG525,P514:T523,5)</f>
        <v>5.74679637116858E-4</v>
      </c>
      <c r="AH529" s="60">
        <f>SQRT($W$37*VLOOKUP(AH525,$P$34:$W$43,8))*(1-$Y$23)*T517*VLOOKUP(AH525,P514:T523,5)</f>
        <v>2.2755050653425462E-3</v>
      </c>
      <c r="AI529" s="87">
        <f>SQRT($W$37*VLOOKUP(AI525,$P$34:$W$43,8))*(1-$Z$23)*T517*VLOOKUP(AI525,P514:T523,5)</f>
        <v>1.0493068887656885E-3</v>
      </c>
      <c r="AJ529" s="89">
        <f>$X$37*T517</f>
        <v>8.5305785967868639E-6</v>
      </c>
      <c r="AK529" s="59" t="s">
        <v>570</v>
      </c>
      <c r="AL529" s="60">
        <f>AL527-1</f>
        <v>-0.98585836222981282</v>
      </c>
      <c r="AM529" s="61"/>
      <c r="AN529" s="66"/>
      <c r="AO529" s="61"/>
      <c r="AP529" s="61"/>
      <c r="AQ529" s="50"/>
      <c r="AR529" s="65"/>
      <c r="AS529" s="65"/>
      <c r="AT529" s="65"/>
      <c r="AU529" s="65"/>
      <c r="AV529" s="81"/>
      <c r="AW529" s="59">
        <v>4</v>
      </c>
      <c r="AX529" s="61">
        <f t="shared" si="79"/>
        <v>1.2702609722620996E-2</v>
      </c>
      <c r="AY529" s="61">
        <f>SUMPRODUCT(T514:T523,$BA$34:$BA$43)</f>
        <v>0.13908438853517568</v>
      </c>
      <c r="AZ529" s="68">
        <f>IF($AA$10,EXP((AX529/AL527)*(AU531-1)-LN(AU531-AL527)-AL526*(2*AY529/AL526-AX529/AL527)*LN((AU531+2.41421536*AL527)/(AU531-0.41421536*AL527))/(AL527*2.82842713)      ),1)</f>
        <v>0.76545492768237666</v>
      </c>
    </row>
    <row r="530" spans="16:52" x14ac:dyDescent="0.25">
      <c r="P530" s="78">
        <v>5</v>
      </c>
      <c r="Q530" s="60"/>
      <c r="R530" s="60"/>
      <c r="S530" s="60">
        <f>$Z$11*$BJ$38/AZ530</f>
        <v>0.14521847416959699</v>
      </c>
      <c r="T530" s="61">
        <f>S530/S536</f>
        <v>0.1452564825653738</v>
      </c>
      <c r="U530" s="62"/>
      <c r="V530" s="62"/>
      <c r="W530" s="60"/>
      <c r="X530" s="63"/>
      <c r="Y530" s="61"/>
      <c r="Z530" s="86">
        <f>SQRT($W$38*VLOOKUP(Z525,$P$34:$W$43,8))*(1-$Q$24)*T518*VLOOKUP(Z525,P514:T523,5)</f>
        <v>2.2233005007915227E-4</v>
      </c>
      <c r="AA530" s="60">
        <f>SQRT($W$38*VLOOKUP(AA525,$P$34:$W$43,8))*(1-$R$24)*T518*VLOOKUP(AA525,P514:T523,5)</f>
        <v>2.2209136583201837E-3</v>
      </c>
      <c r="AB530" s="60">
        <f>SQRT($W$38*VLOOKUP(AB525,$P$34:$W$43,8))*(1-$S$24)*T518*VLOOKUP(AB525,P514:T523,5)</f>
        <v>1.036298584359654E-2</v>
      </c>
      <c r="AC530" s="60">
        <f>SQRT($W$38*VLOOKUP(AC525,$P$34:$W$43,8))*(1-$T$24)*T518*VLOOKUP(AC525,P514:T523,5)</f>
        <v>3.079363228996378E-2</v>
      </c>
      <c r="AD530" s="60">
        <f>SQRT($W$38*VLOOKUP(AD525,$P$34:$W$43,8))*(1-$U$24)*T518*VLOOKUP(AD525,P514:T523,5)</f>
        <v>3.6659747099718747E-2</v>
      </c>
      <c r="AE530" s="60">
        <f>SQRT($W$38*VLOOKUP(AE525,$P$34:$W$43,8))*(1-$V$24)*T518*VLOOKUP(AE525,P514:T523,5)</f>
        <v>0.20142636940596118</v>
      </c>
      <c r="AF530" s="60">
        <f>SQRT($W$38*VLOOKUP(AF525,$P$34:$W$43,8))*(1-$W$24)*T518*VLOOKUP(AF525,P514:T523,5)</f>
        <v>4.7830995471348793E-5</v>
      </c>
      <c r="AG530" s="60">
        <f>SQRT($W$38*VLOOKUP(AG525,$P$34:$W$43,8))*(1-$X$24)*T518*VLOOKUP(AG525,P514:T523,5)</f>
        <v>6.9493136349265707E-4</v>
      </c>
      <c r="AH530" s="60">
        <f>SQRT($W$38*VLOOKUP(AH525,$P$34:$W$43,8))*(1-$Y$24)*T518*VLOOKUP(AH525,P514:T523,5)</f>
        <v>2.5816098649261718E-3</v>
      </c>
      <c r="AI530" s="87">
        <f>SQRT($W$38*VLOOKUP(AI525,$P$34:$W$43,8))*(1-$Z$24)*T518*VLOOKUP(AI525,P514:T523,5)</f>
        <v>1.3766215816029446E-3</v>
      </c>
      <c r="AJ530" s="89">
        <f>$X$38*T518</f>
        <v>1.0512286113419868E-5</v>
      </c>
      <c r="AK530" s="59" t="s">
        <v>571</v>
      </c>
      <c r="AL530" s="60">
        <f>AL526-3*AL527*AL527-2*AL527</f>
        <v>0.1299897864756614</v>
      </c>
      <c r="AM530" s="61" t="s">
        <v>584</v>
      </c>
      <c r="AN530" s="66" t="s">
        <v>585</v>
      </c>
      <c r="AO530" s="61">
        <f>AL533^2/AL534^3</f>
        <v>0.84912603661079999</v>
      </c>
      <c r="AP530" s="61"/>
      <c r="AQ530" s="50"/>
      <c r="AR530" s="65"/>
      <c r="AS530" s="65"/>
      <c r="AT530" s="65"/>
      <c r="AU530" s="65"/>
      <c r="AV530" s="81"/>
      <c r="AW530" s="59">
        <v>5</v>
      </c>
      <c r="AX530" s="61">
        <f t="shared" si="79"/>
        <v>1.2699746755942376E-2</v>
      </c>
      <c r="AY530" s="61">
        <f>SUMPRODUCT(T514:T523,$BB$34:$BB$43)</f>
        <v>0.14194714990733895</v>
      </c>
      <c r="AZ530" s="68">
        <f>IF($AA$11,EXP((AX530/AL527)*(AU531-1)-LN(AU531-AL527)-AL526*(2*AY530/AL526-AX530/AL527)*LN((AU531+2.41421536*AL527)/(AU531-0.41421536*AL527))/(AL527*2.82842713)      ),1)</f>
        <v>0.6217716631101593</v>
      </c>
    </row>
    <row r="531" spans="16:52" x14ac:dyDescent="0.25">
      <c r="P531" s="78">
        <v>6</v>
      </c>
      <c r="Q531" s="60"/>
      <c r="R531" s="60"/>
      <c r="S531" s="60">
        <f>$Z$12*$BJ$39/AZ531</f>
        <v>0.63281164247362209</v>
      </c>
      <c r="T531" s="61">
        <f>S531/S536</f>
        <v>0.63297726985331226</v>
      </c>
      <c r="U531" s="62"/>
      <c r="V531" s="62"/>
      <c r="W531" s="60"/>
      <c r="X531" s="63"/>
      <c r="Y531" s="61"/>
      <c r="Z531" s="86">
        <f>SQRT($W$39*VLOOKUP(Z525,$P$34:$W$43,8))*(1-$Q$25)*T519*VLOOKUP(Z525,P514:T523,5)</f>
        <v>1.2248483303353601E-3</v>
      </c>
      <c r="AA531" s="60">
        <f>SQRT($W$39*VLOOKUP(AA525,$P$34:$W$43,8))*(1-$R$25)*T519*VLOOKUP(AA525,P514:T523,5)</f>
        <v>1.2027010477919708E-2</v>
      </c>
      <c r="AB531" s="60">
        <f>SQRT($W$39*VLOOKUP(AB525,$P$34:$W$43,8))*(1-$S$25)*T519*VLOOKUP(AB525,P514:T523,5)</f>
        <v>5.4990052526014147E-2</v>
      </c>
      <c r="AC531" s="60">
        <f>SQRT($W$39*VLOOKUP(AC525,$P$34:$W$43,8))*(1-$T$25)*T519*VLOOKUP(AC525,P514:T523,5)</f>
        <v>0.15661201719896972</v>
      </c>
      <c r="AD531" s="60">
        <f>SQRT($W$39*VLOOKUP(AD525,$P$34:$W$43,8))*(1-$U$25)*T519*VLOOKUP(AD525,P514:T523,5)</f>
        <v>0.20142636940596118</v>
      </c>
      <c r="AE531" s="60">
        <f>SQRT($W$39*VLOOKUP(AE525,$P$34:$W$43,8))*(1-$V$25)*T519*VLOOKUP(AE525,P514:T523,5)</f>
        <v>1.1067338293879829</v>
      </c>
      <c r="AF531" s="60">
        <f>SQRT($W$39*VLOOKUP(AF525,$P$34:$W$43,8))*(1-$W$25)*T519*VLOOKUP(AF525,P514:T523,5)</f>
        <v>2.9015115569430651E-4</v>
      </c>
      <c r="AG531" s="60">
        <f>SQRT($W$39*VLOOKUP(AG525,$P$34:$W$43,8))*(1-$X$25)*T519*VLOOKUP(AG525,P514:T523,5)</f>
        <v>3.808743071822631E-3</v>
      </c>
      <c r="AH531" s="60">
        <f>SQRT($W$39*VLOOKUP(AH525,$P$34:$W$43,8))*(1-$Y$25)*T519*VLOOKUP(AH525,P514:T523,5)</f>
        <v>1.3952321849498777E-2</v>
      </c>
      <c r="AI531" s="87">
        <f>SQRT($W$39*VLOOKUP(AI525,$P$34:$W$43,8))*(1-$Z$25)*T519*VLOOKUP(AI525,P514:T523,5)</f>
        <v>7.5638243350102273E-3</v>
      </c>
      <c r="AJ531" s="89">
        <f>$X$39*T519</f>
        <v>5.6986177275954847E-5</v>
      </c>
      <c r="AK531" s="59" t="s">
        <v>572</v>
      </c>
      <c r="AL531" s="60">
        <f>-1*AL526*AL527+AL527^2+AL527^3</f>
        <v>-2.0439106498322309E-3</v>
      </c>
      <c r="AM531" s="61"/>
      <c r="AN531" s="66" t="s">
        <v>586</v>
      </c>
      <c r="AO531" s="61">
        <f>SQRT(1-AO530)/SQRT(AO530)*AL533/ABS(AL533)</f>
        <v>0.4215228002903661</v>
      </c>
      <c r="AP531" s="61"/>
      <c r="AQ531" s="50"/>
      <c r="AR531" s="65"/>
      <c r="AS531" s="65"/>
      <c r="AT531" s="65" t="s">
        <v>579</v>
      </c>
      <c r="AU531" s="61">
        <f>IF(AL535&gt;=0,AU526,AU528)</f>
        <v>1.8185529566081327E-2</v>
      </c>
      <c r="AV531" s="81"/>
      <c r="AW531" s="59">
        <v>6</v>
      </c>
      <c r="AX531" s="61">
        <f t="shared" si="79"/>
        <v>1.5798462423996604E-2</v>
      </c>
      <c r="AY531" s="61">
        <f>SUMPRODUCT(T514:T523,$BC$34:$BC$43)</f>
        <v>0.17728158538513802</v>
      </c>
      <c r="AZ531" s="68">
        <f>IF($AA$12,EXP((AX531/AL527)*(AU531-1)-LN(AU531-AL527)-AL526*(2*AY531/AL526-AX531/AL527)*LN((AU531+2.41421536*AL527)/(AU531-0.41421536*AL527))/(AL527*2.82842713)      ),1)</f>
        <v>0.13720776439514659</v>
      </c>
    </row>
    <row r="532" spans="16:52" x14ac:dyDescent="0.25">
      <c r="P532" s="78">
        <v>7</v>
      </c>
      <c r="Q532" s="60"/>
      <c r="R532" s="60"/>
      <c r="S532" s="60">
        <f>$Z$13*$BJ$40/AZ532</f>
        <v>9.3736451448460899E-4</v>
      </c>
      <c r="T532" s="61">
        <f>S532/S536</f>
        <v>9.3760985325198963E-4</v>
      </c>
      <c r="U532" s="62"/>
      <c r="V532" s="62"/>
      <c r="W532" s="60"/>
      <c r="X532" s="63"/>
      <c r="Y532" s="61"/>
      <c r="Z532" s="86">
        <f>SQRT($W$40*VLOOKUP(Z525,$P$34:$W$43,8))*(1-$Q$26)*T520*VLOOKUP(Z525,P514:T523,5)</f>
        <v>3.2167153512448341E-7</v>
      </c>
      <c r="AA532" s="60">
        <f>SQRT($W$40*VLOOKUP(AA525,$P$34:$W$43,8))*(1-$R$26)*T520*VLOOKUP(AA525,P514:T523,5)</f>
        <v>3.0446805074761184E-6</v>
      </c>
      <c r="AB532" s="60">
        <f>SQRT($W$40*VLOOKUP(AB525,$P$34:$W$43,8))*(1-$S$26)*T520*VLOOKUP(AB525,P514:T523,5)</f>
        <v>1.3687038599669969E-5</v>
      </c>
      <c r="AC532" s="60">
        <f>SQRT($W$40*VLOOKUP(AC525,$P$34:$W$43,8))*(1-$T$26)*T520*VLOOKUP(AC525,P514:T523,5)</f>
        <v>4.1204803656242663E-5</v>
      </c>
      <c r="AD532" s="60">
        <f>SQRT($W$40*VLOOKUP(AD525,$P$34:$W$43,8))*(1-$U$26)*T520*VLOOKUP(AD525,P514:T523,5)</f>
        <v>4.7830995471348793E-5</v>
      </c>
      <c r="AE532" s="60">
        <f>SQRT($W$40*VLOOKUP(AE525,$P$34:$W$43,8))*(1-$V$26)*T520*VLOOKUP(AE525,P514:T523,5)</f>
        <v>2.9015115569430651E-4</v>
      </c>
      <c r="AF532" s="60">
        <f>SQRT($W$40*VLOOKUP(AF525,$P$34:$W$43,8))*(1-$W$26)*T520*VLOOKUP(AF525,P514:T523,5)</f>
        <v>7.7613100866780502E-8</v>
      </c>
      <c r="AG532" s="60">
        <f>SQRT($W$40*VLOOKUP(AG525,$P$34:$W$43,8))*(1-$X$26)*T520*VLOOKUP(AG525,P514:T523,5)</f>
        <v>1.1685652801525301E-6</v>
      </c>
      <c r="AH532" s="60">
        <f>SQRT($W$40*VLOOKUP(AH525,$P$34:$W$43,8))*(1-$Y$26)*T520*VLOOKUP(AH525,P514:T523,5)</f>
        <v>3.2464665719657592E-6</v>
      </c>
      <c r="AI532" s="87">
        <f>SQRT($W$40*VLOOKUP(AI525,$P$34:$W$43,8))*(1-$Z$26)*T520*VLOOKUP(AI525,P514:T523,5)</f>
        <v>1.8315702319248006E-6</v>
      </c>
      <c r="AJ532" s="89">
        <f>$X$40*T520</f>
        <v>2.2549362366773358E-8</v>
      </c>
      <c r="AK532" s="82"/>
      <c r="AL532" s="65"/>
      <c r="AM532" s="61"/>
      <c r="AN532" s="66" t="s">
        <v>587</v>
      </c>
      <c r="AO532" s="61">
        <f>IF(ATAN(AO531)&lt;0,ATAN(AO531)+PI(),ATAN(AO531))</f>
        <v>0.39892174533605179</v>
      </c>
      <c r="AP532" s="61"/>
      <c r="AQ532" s="50"/>
      <c r="AR532" s="65"/>
      <c r="AS532" s="65"/>
      <c r="AT532" s="65"/>
      <c r="AU532" s="65"/>
      <c r="AV532" s="81"/>
      <c r="AW532" s="59">
        <v>7</v>
      </c>
      <c r="AX532" s="61">
        <f t="shared" si="79"/>
        <v>4.2203212895286406E-3</v>
      </c>
      <c r="AY532" s="61">
        <f>SUMPRODUCT(T514:T523,$BD$34:$BD$43)</f>
        <v>3.0911659390568252E-2</v>
      </c>
      <c r="AZ532" s="68">
        <f>IF($AA$13,EXP((AX532/AL527)*(AU531-1)-LN(AU531-AL527)-AL526*(2*AY532/AL526-AX532/AL527)*LN((AU531+2.41421536*AL527)/(AU531-0.41421536*AL527))/(AL527*2.82842713)      ),1)</f>
        <v>109.58651563265509</v>
      </c>
    </row>
    <row r="533" spans="16:52" x14ac:dyDescent="0.25">
      <c r="P533" s="78">
        <v>8</v>
      </c>
      <c r="Q533" s="60"/>
      <c r="R533" s="60"/>
      <c r="S533" s="60">
        <f>$Z$14*$BJ$41/AZ533</f>
        <v>6.4641155320233606E-3</v>
      </c>
      <c r="T533" s="61">
        <f>S533/S536</f>
        <v>6.4658074012080022E-3</v>
      </c>
      <c r="U533" s="62"/>
      <c r="V533" s="62"/>
      <c r="W533" s="60"/>
      <c r="X533" s="63"/>
      <c r="Y533" s="61"/>
      <c r="Z533" s="86">
        <f>SQRT($W$41*VLOOKUP(Z525,$P$34:$W$43,8))*(1-$Q$27)*T521*VLOOKUP(Z525,P514:T523,5)</f>
        <v>4.4633849225411385E-6</v>
      </c>
      <c r="AA533" s="60">
        <f>SQRT($W$41*VLOOKUP(AA525,$P$34:$W$43,8))*(1-$R$27)*T521*VLOOKUP(AA525,P514:T523,5)</f>
        <v>4.1240225182550508E-5</v>
      </c>
      <c r="AB533" s="60">
        <f>SQRT($W$41*VLOOKUP(AB525,$P$34:$W$43,8))*(1-$S$27)*T521*VLOOKUP(AB525,P514:T523,5)</f>
        <v>1.940147967091182E-4</v>
      </c>
      <c r="AC533" s="60">
        <f>SQRT($W$41*VLOOKUP(AC525,$P$34:$W$43,8))*(1-$T$27)*T521*VLOOKUP(AC525,P514:T523,5)</f>
        <v>5.74679637116858E-4</v>
      </c>
      <c r="AD533" s="60">
        <f>SQRT($W$41*VLOOKUP(AD525,$P$34:$W$43,8))*(1-$U$27)*T521*VLOOKUP(AD525,P514:T523,5)</f>
        <v>6.9493136349265707E-4</v>
      </c>
      <c r="AE533" s="60">
        <f>SQRT($W$41*VLOOKUP(AE525,$P$34:$W$43,8))*(1-$V$27)*T521*VLOOKUP(AE525,P514:T523,5)</f>
        <v>3.8087430718226315E-3</v>
      </c>
      <c r="AF533" s="60">
        <f>SQRT($W$41*VLOOKUP(AF525,$P$34:$W$43,8))*(1-$W$27)*T521*VLOOKUP(AF525,P514:T523,5)</f>
        <v>1.1685652801525301E-6</v>
      </c>
      <c r="AG533" s="60">
        <f>SQRT($W$41*VLOOKUP(AG525,$P$34:$W$43,8))*(1-$X$27)*T521*VLOOKUP(AG525,P514:T523,5)</f>
        <v>1.7010967556718781E-5</v>
      </c>
      <c r="AH533" s="60">
        <f>SQRT($W$41*VLOOKUP(AH525,$P$34:$W$43,8))*(1-$Y$27)*T521*VLOOKUP(AH525,P514:T523,5)</f>
        <v>5.2692055402090572E-5</v>
      </c>
      <c r="AI533" s="87">
        <f>SQRT($W$41*VLOOKUP(AI525,$P$34:$W$43,8))*(1-$Z$27)*T521*VLOOKUP(AI525,P514:T523,5)</f>
        <v>2.8017167996407214E-5</v>
      </c>
      <c r="AJ533" s="89">
        <f>$X$41*T521</f>
        <v>1.7248373568599633E-7</v>
      </c>
      <c r="AK533" s="59" t="s">
        <v>582</v>
      </c>
      <c r="AL533" s="61">
        <f>AL529*AL530/6-AL531/2-AL529^3/27</f>
        <v>1.5151228854943567E-2</v>
      </c>
      <c r="AM533" s="61"/>
      <c r="AN533" s="66" t="s">
        <v>573</v>
      </c>
      <c r="AO533" s="61">
        <f>2*SQRT(AL534)*COS(AO532/3)-AL529/3</f>
        <v>0.83269961903731171</v>
      </c>
      <c r="AP533" s="69">
        <f>AO533^3+AL529*AO533^2+AL530*AO533+AL531</f>
        <v>5.0306980803327406E-17</v>
      </c>
      <c r="AQ533" s="50"/>
      <c r="AR533" s="65"/>
      <c r="AS533" s="65"/>
      <c r="AT533" s="65"/>
      <c r="AU533" s="65"/>
      <c r="AV533" s="81"/>
      <c r="AW533" s="59">
        <v>8</v>
      </c>
      <c r="AX533" s="61">
        <f t="shared" si="79"/>
        <v>4.6812172555771754E-3</v>
      </c>
      <c r="AY533" s="61">
        <f>SUMPRODUCT(T514:T523,$BE$34:$BE$43)</f>
        <v>6.0317301846691249E-2</v>
      </c>
      <c r="AZ533" s="68">
        <f>IF($AA$14,EXP((AX533/AL527)*(AU531-1)-LN(AU531-AL527)-AL526*(2*AY533/AL526-AX533/AL527)*LN((AU531+2.41421536*AL527)/(AU531-0.41421536*AL527))/(AL527*2.82842713)      ),1)</f>
        <v>15.275958378122816</v>
      </c>
    </row>
    <row r="534" spans="16:52" x14ac:dyDescent="0.25">
      <c r="P534" s="78">
        <v>9</v>
      </c>
      <c r="Q534" s="60"/>
      <c r="R534" s="60"/>
      <c r="S534" s="60">
        <f>$Z$15*$BJ$42/AZ534</f>
        <v>1.9022990633599034E-2</v>
      </c>
      <c r="T534" s="61">
        <f>S534/S536</f>
        <v>1.9027969568689729E-2</v>
      </c>
      <c r="U534" s="62"/>
      <c r="V534" s="62" t="s">
        <v>592</v>
      </c>
      <c r="W534" s="60"/>
      <c r="X534" s="63"/>
      <c r="Y534" s="61"/>
      <c r="Z534" s="86">
        <f>SQRT($W$42*VLOOKUP(Z525,$P$34:$W$43,8))*(1-$Q$28)*T522*VLOOKUP(Z525,P514:T523,5)</f>
        <v>1.5450656391876937E-5</v>
      </c>
      <c r="AA534" s="60">
        <f>SQRT($W$42*VLOOKUP(AA525,$P$34:$W$43,8))*(1-$R$28)*T522*VLOOKUP(AA525,P514:T523,5)</f>
        <v>1.4950282799248385E-4</v>
      </c>
      <c r="AB534" s="60">
        <f>SQRT($W$42*VLOOKUP(AB525,$P$34:$W$43,8))*(1-$S$28)*T522*VLOOKUP(AB525,P514:T523,5)</f>
        <v>6.9341173774327153E-4</v>
      </c>
      <c r="AC534" s="60">
        <f>SQRT($W$42*VLOOKUP(AC525,$P$34:$W$43,8))*(1-$T$28)*T522*VLOOKUP(AC525,P514:T523,5)</f>
        <v>2.2755050653425462E-3</v>
      </c>
      <c r="AD534" s="60">
        <f>SQRT($W$42*VLOOKUP(AD525,$P$34:$W$43,8))*(1-$U$28)*T522*VLOOKUP(AD525,P514:T523,5)</f>
        <v>2.5816098649261718E-3</v>
      </c>
      <c r="AE534" s="60">
        <f>SQRT($W$42*VLOOKUP(AE525,$P$34:$W$43,8))*(1-$V$28)*T522*VLOOKUP(AE525,P514:T523,5)</f>
        <v>1.3952321849498777E-2</v>
      </c>
      <c r="AF534" s="60">
        <f>SQRT($W$42*VLOOKUP(AF525,$P$34:$W$43,8))*(1-$W$28)*T522*VLOOKUP(AF525,P514:T523,5)</f>
        <v>3.2464665719657596E-6</v>
      </c>
      <c r="AG534" s="60">
        <f>SQRT($W$42*VLOOKUP(AG525,$P$34:$W$43,8))*(1-$X$28)*T522*VLOOKUP(AG525,P514:T523,5)</f>
        <v>5.2692055402090572E-5</v>
      </c>
      <c r="AH534" s="60">
        <f>SQRT($W$42*VLOOKUP(AH525,$P$34:$W$43,8))*(1-$Y$28)*T522*VLOOKUP(AH525,P514:T523,5)</f>
        <v>2.0034135413526691E-4</v>
      </c>
      <c r="AI534" s="87">
        <f>SQRT($W$42*VLOOKUP(AI525,$P$34:$W$43,8))*(1-$Z$28)*T522*VLOOKUP(AI525,P514:T523,5)</f>
        <v>1.0176657161589602E-4</v>
      </c>
      <c r="AJ534" s="89">
        <f>$X$42*T522</f>
        <v>5.1399992230266277E-7</v>
      </c>
      <c r="AK534" s="59" t="s">
        <v>558</v>
      </c>
      <c r="AL534" s="61">
        <f>AL529^2/9-AL530/3</f>
        <v>6.4660816772384958E-2</v>
      </c>
      <c r="AM534" s="61"/>
      <c r="AN534" s="66" t="s">
        <v>574</v>
      </c>
      <c r="AO534" s="61">
        <f>2*SQRT(AL534)*COS((AO532+2*PI())/3)-AL529/3</f>
        <v>1.8185529566081327E-2</v>
      </c>
      <c r="AP534" s="69">
        <f>AO534^3+AO534^2*AL529+AO534*AL530+AL531</f>
        <v>3.4694469519536142E-18</v>
      </c>
      <c r="AQ534" s="50"/>
      <c r="AR534" s="65"/>
      <c r="AS534" s="50"/>
      <c r="AT534" s="65"/>
      <c r="AU534" s="65"/>
      <c r="AV534" s="81"/>
      <c r="AW534" s="59">
        <v>9</v>
      </c>
      <c r="AX534" s="61">
        <f t="shared" si="79"/>
        <v>4.7402802327537697E-3</v>
      </c>
      <c r="AY534" s="61">
        <f>SUMPRODUCT(T514:T523,$BF$34:$BF$43)</f>
        <v>7.5771767757632433E-2</v>
      </c>
      <c r="AZ534" s="68">
        <f>IF($AA$15,EXP((AX534/AL527)*(AU531-1)-LN(AU531-AL527)-AL526*(2*AY534/AL526-AX534/AL527)*LN((AU531+2.41421536*AL527)/(AU531-0.41421536*AL527))/(AL527*2.82842713)      ),1)</f>
        <v>5.098981474345357</v>
      </c>
    </row>
    <row r="535" spans="16:52" x14ac:dyDescent="0.25">
      <c r="P535" s="78">
        <v>10</v>
      </c>
      <c r="Q535" s="60"/>
      <c r="R535" s="60"/>
      <c r="S535" s="60">
        <f>$Z$16*$BJ$43/AZ535</f>
        <v>1.0256907277713822E-2</v>
      </c>
      <c r="T535" s="61">
        <f>S535/S536</f>
        <v>1.0259591843802858E-2</v>
      </c>
      <c r="U535" s="62"/>
      <c r="V535" s="96">
        <f>ABS(S524-S536)</f>
        <v>3.4416913763379853E-15</v>
      </c>
      <c r="W535" s="60"/>
      <c r="X535" s="63"/>
      <c r="Y535" s="61"/>
      <c r="Z535" s="86">
        <f>SQRT($W$43*VLOOKUP(Z525,$P$34:$W$43,8))*(1-$Q$29)*T523*VLOOKUP(Z525,P514:T523,5)</f>
        <v>8.3839142879104166E-6</v>
      </c>
      <c r="AA535" s="60">
        <f>SQRT($W$43*VLOOKUP(AA525,$P$34:$W$43,8))*(1-$R$29)*T523*VLOOKUP(AA525,P514:T523,5)</f>
        <v>8.2105867050580829E-5</v>
      </c>
      <c r="AB535" s="60">
        <f>SQRT($W$43*VLOOKUP(AB525,$P$34:$W$43,8))*(1-$S$29)*T523*VLOOKUP(AB525,P514:T523,5)</f>
        <v>3.861318804620815E-4</v>
      </c>
      <c r="AC535" s="60">
        <f>SQRT($W$43*VLOOKUP(AC525,$P$34:$W$43,8))*(1-$T$29)*T523*VLOOKUP(AC525,P514:T523,5)</f>
        <v>1.0493068887656885E-3</v>
      </c>
      <c r="AD535" s="60">
        <f>SQRT($W$43*VLOOKUP(AD525,$P$34:$W$43,8))*(1-$U$29)*T523*VLOOKUP(AD525,P514:T523,5)</f>
        <v>1.3766215816029446E-3</v>
      </c>
      <c r="AE535" s="60">
        <f>SQRT($W$43*VLOOKUP(AE525,$P$34:$W$43,8))*(1-$V$29)*T523*VLOOKUP(AE525,P514:T523,5)</f>
        <v>7.5638243350102273E-3</v>
      </c>
      <c r="AF535" s="60">
        <f>SQRT($W$43*VLOOKUP(AF525,$P$34:$W$43,8))*(1-$W$29)*T523*VLOOKUP(AF525,P514:T523,5)</f>
        <v>1.8315702319248008E-6</v>
      </c>
      <c r="AG535" s="60">
        <f>SQRT($W$43*VLOOKUP(AG525,$P$34:$W$43,8))*(1-$X$29)*T523*VLOOKUP(AG525,P514:T523,5)</f>
        <v>2.8017167996407217E-5</v>
      </c>
      <c r="AH535" s="60">
        <f>SQRT($W$43*VLOOKUP(AH525,$P$34:$W$43,8))*(1-$Y$29)*T523*VLOOKUP(AH525,P514:T523,5)</f>
        <v>1.01766571615896E-4</v>
      </c>
      <c r="AI535" s="87">
        <f>SQRT($W$43*VLOOKUP(AI525,$P$34:$W$43,8))*(1-$Z$29)*T523*VLOOKUP(AI525,P514:T523,5)</f>
        <v>5.1693945781462622E-5</v>
      </c>
      <c r="AJ535" s="89">
        <f>$X$43*T523</f>
        <v>3.7216535537874656E-7</v>
      </c>
      <c r="AK535" s="59" t="s">
        <v>72</v>
      </c>
      <c r="AL535" s="63">
        <f>AL533^2-AL534^3</f>
        <v>-4.0788511579751153E-5</v>
      </c>
      <c r="AM535" s="61"/>
      <c r="AN535" s="66" t="s">
        <v>575</v>
      </c>
      <c r="AO535" s="61">
        <f>2*SQRT(AL534)*COS((AO532+4*PI())/3)-AL529/3</f>
        <v>0.13497321362641981</v>
      </c>
      <c r="AP535" s="69">
        <f>AO535^3+AO535^2*AL529+AL530*AO535+AL531</f>
        <v>0</v>
      </c>
      <c r="AQ535" s="50"/>
      <c r="AR535" s="65"/>
      <c r="AS535" s="50"/>
      <c r="AT535" s="65"/>
      <c r="AU535" s="65"/>
      <c r="AV535" s="81"/>
      <c r="AW535" s="59">
        <v>10</v>
      </c>
      <c r="AX535" s="61">
        <f t="shared" si="79"/>
        <v>6.3655989068255427E-3</v>
      </c>
      <c r="AY535" s="61">
        <f>SUMPRODUCT(T514:T523,$BG$34:$BG$43)</f>
        <v>7.4733542486602481E-2</v>
      </c>
      <c r="AZ535" s="68">
        <f>IF($AA$16,EXP((AX535/AL527)*(AU531-1)-LN(AU531-AL527)-AL526*(2*AY535/AL526-AX535/AL527)*LN((AU531+2.41421536*AL527)/(AU531-0.41421536*AL527))/(AL527*2.82842713)      ),1)</f>
        <v>9.4990152233683087</v>
      </c>
    </row>
    <row r="536" spans="16:52" x14ac:dyDescent="0.25">
      <c r="P536" s="79"/>
      <c r="Q536" s="71"/>
      <c r="R536" s="71"/>
      <c r="S536" s="94">
        <f>SUM(S526:S535)</f>
        <v>0.99973833597574757</v>
      </c>
      <c r="T536" s="72">
        <f>SUM(T526:T535)</f>
        <v>1.0000000000000002</v>
      </c>
      <c r="U536" s="73"/>
      <c r="V536" s="73"/>
      <c r="W536" s="73"/>
      <c r="X536" s="73"/>
      <c r="Y536" s="73"/>
      <c r="Z536" s="70"/>
      <c r="AA536" s="73"/>
      <c r="AB536" s="73"/>
      <c r="AC536" s="73"/>
      <c r="AD536" s="73"/>
      <c r="AE536" s="73"/>
      <c r="AF536" s="73"/>
      <c r="AG536" s="73"/>
      <c r="AH536" s="73"/>
      <c r="AI536" s="88">
        <f>SUM(Z526:AI535)</f>
        <v>2.2066893957681031</v>
      </c>
      <c r="AJ536" s="91">
        <f>SUM(AJ526:AJ535)</f>
        <v>8.058724281972439E-5</v>
      </c>
      <c r="AK536" s="70"/>
      <c r="AL536" s="73"/>
      <c r="AM536" s="74"/>
      <c r="AN536" s="75"/>
      <c r="AO536" s="74"/>
      <c r="AP536" s="74"/>
      <c r="AQ536" s="76"/>
      <c r="AR536" s="73"/>
      <c r="AS536" s="76"/>
      <c r="AT536" s="73"/>
      <c r="AU536" s="73"/>
      <c r="AV536" s="80"/>
      <c r="AW536" s="70"/>
      <c r="AX536" s="73"/>
      <c r="AY536" s="73"/>
      <c r="AZ536" s="80"/>
    </row>
    <row r="537" spans="16:52" x14ac:dyDescent="0.25">
      <c r="P537" s="92">
        <f>P525+1</f>
        <v>42</v>
      </c>
      <c r="Q537" s="55"/>
      <c r="R537" s="55"/>
      <c r="S537" s="55"/>
      <c r="T537" s="55" t="s">
        <v>545</v>
      </c>
      <c r="U537" s="56"/>
      <c r="V537" s="56"/>
      <c r="W537" s="57"/>
      <c r="X537" s="57"/>
      <c r="Y537" s="57"/>
      <c r="Z537" s="54">
        <v>1</v>
      </c>
      <c r="AA537" s="55">
        <v>2</v>
      </c>
      <c r="AB537" s="55">
        <v>3</v>
      </c>
      <c r="AC537" s="55">
        <v>4</v>
      </c>
      <c r="AD537" s="55">
        <v>5</v>
      </c>
      <c r="AE537" s="55">
        <v>6</v>
      </c>
      <c r="AF537" s="55">
        <v>7</v>
      </c>
      <c r="AG537" s="55">
        <v>8</v>
      </c>
      <c r="AH537" s="55">
        <v>9</v>
      </c>
      <c r="AI537" s="58">
        <v>10</v>
      </c>
      <c r="AJ537" s="90"/>
      <c r="AK537" s="54"/>
      <c r="AL537" s="55"/>
      <c r="AM537" s="55"/>
      <c r="AN537" s="55"/>
      <c r="AO537" s="55"/>
      <c r="AP537" s="55"/>
      <c r="AQ537" s="55"/>
      <c r="AR537" s="55"/>
      <c r="AS537" s="55"/>
      <c r="AT537" s="55"/>
      <c r="AU537" s="55"/>
      <c r="AV537" s="58"/>
      <c r="AW537" s="54"/>
      <c r="AX537" s="55" t="s">
        <v>565</v>
      </c>
      <c r="AY537" s="55" t="s">
        <v>577</v>
      </c>
      <c r="AZ537" s="58" t="s">
        <v>578</v>
      </c>
    </row>
    <row r="538" spans="16:52" x14ac:dyDescent="0.25">
      <c r="P538" s="78">
        <v>1</v>
      </c>
      <c r="Q538" s="60"/>
      <c r="R538" s="60"/>
      <c r="S538" s="60">
        <f>$Z$7*$BJ$34/AZ538</f>
        <v>2.6288912284298804E-3</v>
      </c>
      <c r="T538" s="61">
        <f>S538/S548</f>
        <v>2.6295792947302367E-3</v>
      </c>
      <c r="U538" s="62"/>
      <c r="V538" s="62"/>
      <c r="W538" s="60"/>
      <c r="X538" s="63"/>
      <c r="Y538" s="61"/>
      <c r="Z538" s="86">
        <f>SQRT($W$34*VLOOKUP(Z537,$P$34:$W$43,8))*(1-$Q$20)*T526*VLOOKUP(Z537,P526:T535,5)</f>
        <v>1.4201437813716118E-6</v>
      </c>
      <c r="AA538" s="60">
        <f>SQRT($W$34*VLOOKUP(AA537,$P$34:$W$43,8))*(1-$R$20)*T526*VLOOKUP(AA537,P526:T535,5)</f>
        <v>1.3766728022994961E-5</v>
      </c>
      <c r="AB538" s="60">
        <f>SQRT($W$34*VLOOKUP(AB537,$P$34:$W$43,8))*(1-$S$20)*T526*VLOOKUP(AB537,P526:T535,5)</f>
        <v>6.3104291009573112E-5</v>
      </c>
      <c r="AC538" s="60">
        <f>SQRT($W$34*VLOOKUP(AC537,$P$34:$W$43,8))*(1-$T$20)*T526*VLOOKUP(AC537,P526:T535,5)</f>
        <v>1.8903568290603304E-4</v>
      </c>
      <c r="AD538" s="60">
        <f>SQRT($W$34*VLOOKUP(AD537,$P$34:$W$43,8))*(1-$U$20)*T526*VLOOKUP(AD537,P526:T535,5)</f>
        <v>2.2233005007914715E-4</v>
      </c>
      <c r="AE538" s="60">
        <f>SQRT($W$34*VLOOKUP(AE537,$P$34:$W$43,8))*(1-$V$20)*T526*VLOOKUP(AE537,P526:T535,5)</f>
        <v>1.22484833033534E-3</v>
      </c>
      <c r="AF538" s="60">
        <f>SQRT($W$34*VLOOKUP(AF537,$P$34:$W$43,8))*(1-$W$20)*T526*VLOOKUP(AF537,P526:T535,5)</f>
        <v>3.2167153512446948E-7</v>
      </c>
      <c r="AG538" s="60">
        <f>SQRT($W$34*VLOOKUP(AG537,$P$34:$W$43,8))*(1-$X$20)*T526*VLOOKUP(AG537,P526:T535,5)</f>
        <v>4.4633849225409903E-6</v>
      </c>
      <c r="AH538" s="60">
        <f>SQRT($W$34*VLOOKUP(AH537,$P$34:$W$43,8))*(1-$Y$20)*T526*VLOOKUP(AH537,P526:T535,5)</f>
        <v>1.545065639187646E-5</v>
      </c>
      <c r="AI538" s="87">
        <f>SQRT($W$34*VLOOKUP(AI537,$P$34:$W$43,8))*(1-$Z$20)*T526*VLOOKUP(AI537,P526:T535,5)</f>
        <v>8.3839142879101303E-6</v>
      </c>
      <c r="AJ538" s="89">
        <f>$X$34*T526</f>
        <v>7.0477561646529078E-8</v>
      </c>
      <c r="AK538" s="59" t="s">
        <v>69</v>
      </c>
      <c r="AL538" s="60">
        <f>$Q$44*AI548*100000/($T$3*$AE$9)^2</f>
        <v>0.15887301977250556</v>
      </c>
      <c r="AM538" s="65" t="s">
        <v>583</v>
      </c>
      <c r="AN538" s="66" t="s">
        <v>573</v>
      </c>
      <c r="AO538" s="61" t="e">
        <f>(AL545+SQRT(AL547))^(1/3)+(AL545-SQRT(AL547))^(1/3)-AL541/3</f>
        <v>#NUM!</v>
      </c>
      <c r="AP538" s="63" t="e">
        <f>AO538^3+AL541*AO538^2+AL542*AO538+AL543</f>
        <v>#NUM!</v>
      </c>
      <c r="AQ538" s="65" t="s">
        <v>573</v>
      </c>
      <c r="AR538" s="61">
        <f>IF(AL547&gt;=0,AO538,AO545)</f>
        <v>0.83269961903731127</v>
      </c>
      <c r="AS538" s="61">
        <f>IF(AR538&lt;AR539,AR539,AR538)</f>
        <v>0.83269961903731127</v>
      </c>
      <c r="AT538" s="61">
        <f>AS538</f>
        <v>0.83269961903731127</v>
      </c>
      <c r="AU538" s="67">
        <f>IF(AT538&lt;AT539,AT539,AT538)</f>
        <v>0.83269961903731127</v>
      </c>
      <c r="AV538" s="81"/>
      <c r="AW538" s="59">
        <v>1</v>
      </c>
      <c r="AX538" s="61">
        <f>AX526</f>
        <v>4.7032494163116601E-3</v>
      </c>
      <c r="AY538" s="61">
        <f>SUMPRODUCT(T526:T535,$AX$34:$AX$43)</f>
        <v>4.7725574619461884E-2</v>
      </c>
      <c r="AZ538" s="68">
        <f>IF($AA$7,EXP((AX538/AL539)*(AU543-1)-LN(AU543-AL539)-AL538*(2*AY538/AL538-AX538/AL539)*LN((AU543+2.41421536*AL539)/(AU543-0.41421536*AL539))/(AL539*2.82842713)      ),1)</f>
        <v>38.24011528852526</v>
      </c>
    </row>
    <row r="539" spans="16:52" x14ac:dyDescent="0.25">
      <c r="P539" s="78">
        <v>2</v>
      </c>
      <c r="Q539" s="60"/>
      <c r="R539" s="60"/>
      <c r="S539" s="60">
        <f>$Z$8*$BJ$35/AZ539</f>
        <v>1.4670668853759334E-2</v>
      </c>
      <c r="T539" s="61">
        <f>S539/S548</f>
        <v>1.4674508644745279E-2</v>
      </c>
      <c r="U539" s="62"/>
      <c r="V539" s="62"/>
      <c r="W539" s="60"/>
      <c r="X539" s="63"/>
      <c r="Y539" s="61"/>
      <c r="Z539" s="86">
        <f>SQRT($W$35*VLOOKUP(Z537,$P$34:$W$43,8))*(1-$Q$21)*T527*VLOOKUP(Z537,P526:T535,5)</f>
        <v>1.3766728022994959E-5</v>
      </c>
      <c r="AA539" s="60">
        <f>SQRT($W$35*VLOOKUP(AA537,$P$34:$W$43,8))*(1-$R$21)*T527*VLOOKUP(AA537,P526:T535,5)</f>
        <v>1.3276198833612519E-4</v>
      </c>
      <c r="AB539" s="60">
        <f>SQRT($W$35*VLOOKUP(AB537,$P$34:$W$43,8))*(1-$S$21)*T527*VLOOKUP(AB537,P526:T535,5)</f>
        <v>6.181227181700109E-4</v>
      </c>
      <c r="AC539" s="60">
        <f>SQRT($W$35*VLOOKUP(AC537,$P$34:$W$43,8))*(1-$T$21)*T527*VLOOKUP(AC537,P526:T535,5)</f>
        <v>1.674548801204421E-3</v>
      </c>
      <c r="AD539" s="60">
        <f>SQRT($W$35*VLOOKUP(AD537,$P$34:$W$43,8))*(1-$U$21)*T527*VLOOKUP(AD537,P526:T535,5)</f>
        <v>2.2209136583201477E-3</v>
      </c>
      <c r="AE539" s="60">
        <f>SQRT($W$35*VLOOKUP(AE537,$P$34:$W$43,8))*(1-$V$21)*T527*VLOOKUP(AE537,P526:T535,5)</f>
        <v>1.202701047791959E-2</v>
      </c>
      <c r="AF539" s="60">
        <f>SQRT($W$35*VLOOKUP(AF537,$P$34:$W$43,8))*(1-$W$21)*T527*VLOOKUP(AF537,P526:T535,5)</f>
        <v>3.0446805074760071E-6</v>
      </c>
      <c r="AG539" s="60">
        <f>SQRT($W$35*VLOOKUP(AG537,$P$34:$W$43,8))*(1-$X$21)*T527*VLOOKUP(AG537,P526:T535,5)</f>
        <v>4.1240225182549404E-5</v>
      </c>
      <c r="AH539" s="60">
        <f>SQRT($W$35*VLOOKUP(AH537,$P$34:$W$43,8))*(1-$Y$21)*T527*VLOOKUP(AH537,P526:T535,5)</f>
        <v>1.4950282799248022E-4</v>
      </c>
      <c r="AI539" s="87">
        <f>SQRT($W$35*VLOOKUP(AI537,$P$34:$W$43,8))*(1-$Z$21)*T527*VLOOKUP(AI537,P526:T535,5)</f>
        <v>8.2105867050578606E-5</v>
      </c>
      <c r="AJ539" s="89">
        <f>$X$35*T527</f>
        <v>5.9358527392400269E-7</v>
      </c>
      <c r="AK539" s="59" t="s">
        <v>65</v>
      </c>
      <c r="AL539" s="60">
        <f>AJ548*$Q$44*100000/($T$3*$AE$9)</f>
        <v>1.414163777018717E-2</v>
      </c>
      <c r="AM539" s="61"/>
      <c r="AN539" s="66" t="s">
        <v>574</v>
      </c>
      <c r="AO539" s="66" t="e">
        <f>1/0</f>
        <v>#DIV/0!</v>
      </c>
      <c r="AP539" s="61"/>
      <c r="AQ539" s="65" t="s">
        <v>574</v>
      </c>
      <c r="AR539" s="66">
        <f>IF(AL547&gt;=0,0,AO546)</f>
        <v>1.8185529566081438E-2</v>
      </c>
      <c r="AS539" s="61">
        <f>IF(AR538&lt;AR539,AR538,AR539)</f>
        <v>1.8185529566081438E-2</v>
      </c>
      <c r="AT539" s="61">
        <f>IF(AS539&lt;AS540,AS540,AS539)</f>
        <v>0.13497321362641998</v>
      </c>
      <c r="AU539" s="67">
        <f>IF(AT538&lt;AT539,AT538,AT539)</f>
        <v>0.13497321362641998</v>
      </c>
      <c r="AV539" s="81"/>
      <c r="AW539" s="59">
        <v>2</v>
      </c>
      <c r="AX539" s="61">
        <f t="shared" ref="AX539:AX547" si="80">AX527</f>
        <v>7.0982772982749135E-3</v>
      </c>
      <c r="AY539" s="61">
        <f>SUMPRODUCT(T526:T535,$AY$34:$AY$43)</f>
        <v>8.3223982900197641E-2</v>
      </c>
      <c r="AZ539" s="68">
        <f>IF($AA$8,EXP((AX539/AL539)*(AU543-1)-LN(AU543-AL539)-AL538*(2*AY539/AL538-AX539/AL539)*LN((AU543+2.41421536*AL539)/(AU543-0.41421536*AL539))/(AL539*2.82842713)      ),1)</f>
        <v>6.5803436176417289</v>
      </c>
    </row>
    <row r="540" spans="16:52" x14ac:dyDescent="0.25">
      <c r="P540" s="78">
        <v>3</v>
      </c>
      <c r="Q540" s="60"/>
      <c r="R540" s="60"/>
      <c r="S540" s="60">
        <f>$Z$9*$BJ$36/AZ540</f>
        <v>4.9911005277786656E-2</v>
      </c>
      <c r="T540" s="61">
        <f>S540/S548</f>
        <v>4.9924068610486448E-2</v>
      </c>
      <c r="U540" s="62"/>
      <c r="V540" s="62"/>
      <c r="W540" s="60"/>
      <c r="X540" s="63"/>
      <c r="Y540" s="61"/>
      <c r="Z540" s="86">
        <f>SQRT($W$36*VLOOKUP(Z537,$P$34:$W$43,8))*(1-$Q$22)*T528*VLOOKUP(Z537,P526:T535,5)</f>
        <v>6.3104291009573112E-5</v>
      </c>
      <c r="AA540" s="60">
        <f>SQRT($W$36*VLOOKUP(AA537,$P$34:$W$43,8))*(1-$R$22)*T528*VLOOKUP(AA537,P526:T535,5)</f>
        <v>6.181227181700109E-4</v>
      </c>
      <c r="AB540" s="60">
        <f>SQRT($W$36*VLOOKUP(AB537,$P$34:$W$43,8))*(1-$S$22)*T528*VLOOKUP(AB537,P526:T535,5)</f>
        <v>2.8842416042198712E-3</v>
      </c>
      <c r="AC540" s="60">
        <f>SQRT($W$36*VLOOKUP(AC537,$P$34:$W$43,8))*(1-$T$22)*T528*VLOOKUP(AC537,P526:T535,5)</f>
        <v>8.605434056700596E-3</v>
      </c>
      <c r="AD540" s="60">
        <f>SQRT($W$36*VLOOKUP(AD537,$P$34:$W$43,8))*(1-$U$22)*T528*VLOOKUP(AD537,P526:T535,5)</f>
        <v>1.0362985843596424E-2</v>
      </c>
      <c r="AE540" s="60">
        <f>SQRT($W$36*VLOOKUP(AE537,$P$34:$W$43,8))*(1-$V$22)*T528*VLOOKUP(AE537,P526:T535,5)</f>
        <v>5.4990052526013876E-2</v>
      </c>
      <c r="AF540" s="60">
        <f>SQRT($W$36*VLOOKUP(AF537,$P$34:$W$43,8))*(1-$W$22)*T528*VLOOKUP(AF537,P526:T535,5)</f>
        <v>1.3687038599669535E-5</v>
      </c>
      <c r="AG540" s="60">
        <f>SQRT($W$36*VLOOKUP(AG537,$P$34:$W$43,8))*(1-$X$22)*T528*VLOOKUP(AG537,P526:T535,5)</f>
        <v>1.9401479670911397E-4</v>
      </c>
      <c r="AH540" s="60">
        <f>SQRT($W$36*VLOOKUP(AH537,$P$34:$W$43,8))*(1-$Y$22)*T528*VLOOKUP(AH537,P526:T535,5)</f>
        <v>6.9341173774325809E-4</v>
      </c>
      <c r="AI540" s="87">
        <f>SQRT($W$36*VLOOKUP(AI537,$P$34:$W$43,8))*(1-$Z$22)*T528*VLOOKUP(AI537,P526:T535,5)</f>
        <v>3.8613188046207283E-4</v>
      </c>
      <c r="AJ540" s="89">
        <f>$X$36*T528</f>
        <v>2.8129396222580589E-6</v>
      </c>
      <c r="AK540" s="82"/>
      <c r="AL540" s="65"/>
      <c r="AM540" s="61"/>
      <c r="AN540" s="66" t="s">
        <v>575</v>
      </c>
      <c r="AO540" s="66" t="e">
        <f>1/0</f>
        <v>#DIV/0!</v>
      </c>
      <c r="AP540" s="61"/>
      <c r="AQ540" s="65" t="s">
        <v>575</v>
      </c>
      <c r="AR540" s="66">
        <f>IF(AL547&gt;=0,0,AO547)</f>
        <v>0.13497321362641998</v>
      </c>
      <c r="AS540" s="61">
        <f>AR540</f>
        <v>0.13497321362641998</v>
      </c>
      <c r="AT540" s="61">
        <f>IF(AS539&lt;AS540,AS539,AS540)</f>
        <v>1.8185529566081438E-2</v>
      </c>
      <c r="AU540" s="67">
        <f>AT540</f>
        <v>1.8185529566081438E-2</v>
      </c>
      <c r="AV540" s="81"/>
      <c r="AW540" s="59">
        <v>3</v>
      </c>
      <c r="AX540" s="61">
        <f t="shared" si="80"/>
        <v>9.8874397632026413E-3</v>
      </c>
      <c r="AY540" s="61">
        <f>SUMPRODUCT(T526:T535,$AZ$34:$AZ$43)</f>
        <v>0.11365455264392672</v>
      </c>
      <c r="AZ540" s="68">
        <f>IF($AA$9,EXP((AX540/AL539)*(AU543-1)-LN(AU543-AL539)-AL538*(2*AY540/AL538-AX540/AL539)*LN((AU543+2.41421536*AL539)/(AU543-0.41421536*AL539))/(AL539*2.82842713)      ),1)</f>
        <v>1.8650458955062019</v>
      </c>
    </row>
    <row r="541" spans="16:52" x14ac:dyDescent="0.25">
      <c r="P541" s="78">
        <v>4</v>
      </c>
      <c r="Q541" s="60"/>
      <c r="R541" s="60"/>
      <c r="S541" s="60">
        <f>$Z$10*$BJ$37/AZ541</f>
        <v>0.11781627601473249</v>
      </c>
      <c r="T541" s="61">
        <f>S541/S548</f>
        <v>0.11784711236440057</v>
      </c>
      <c r="U541" s="62"/>
      <c r="V541" s="62"/>
      <c r="W541" s="60"/>
      <c r="X541" s="63"/>
      <c r="Y541" s="61"/>
      <c r="Z541" s="86">
        <f>SQRT($W$37*VLOOKUP(Z537,$P$34:$W$43,8))*(1-$Q$23)*T529*VLOOKUP(Z537,P526:T535,5)</f>
        <v>1.8903568290603301E-4</v>
      </c>
      <c r="AA541" s="60">
        <f>SQRT($W$37*VLOOKUP(AA537,$P$34:$W$43,8))*(1-$R$23)*T529*VLOOKUP(AA537,P526:T535,5)</f>
        <v>1.674548801204421E-3</v>
      </c>
      <c r="AB541" s="60">
        <f>SQRT($W$37*VLOOKUP(AB537,$P$34:$W$43,8))*(1-$S$23)*T529*VLOOKUP(AB537,P526:T535,5)</f>
        <v>8.605434056700596E-3</v>
      </c>
      <c r="AC541" s="60">
        <f>SQRT($W$37*VLOOKUP(AC537,$P$34:$W$43,8))*(1-$T$23)*T529*VLOOKUP(AC537,P526:T535,5)</f>
        <v>2.5845504163376748E-2</v>
      </c>
      <c r="AD541" s="60">
        <f>SQRT($W$37*VLOOKUP(AD537,$P$34:$W$43,8))*(1-$U$23)*T529*VLOOKUP(AD537,P526:T535,5)</f>
        <v>3.0793632289963648E-2</v>
      </c>
      <c r="AE541" s="60">
        <f>SQRT($W$37*VLOOKUP(AE537,$P$34:$W$43,8))*(1-$V$23)*T529*VLOOKUP(AE537,P526:T535,5)</f>
        <v>0.15661201719897005</v>
      </c>
      <c r="AF541" s="60">
        <f>SQRT($W$37*VLOOKUP(AF537,$P$34:$W$43,8))*(1-$W$23)*T529*VLOOKUP(AF537,P526:T535,5)</f>
        <v>4.1204803656241653E-5</v>
      </c>
      <c r="AG541" s="60">
        <f>SQRT($W$37*VLOOKUP(AG537,$P$34:$W$43,8))*(1-$X$23)*T529*VLOOKUP(AG537,P526:T535,5)</f>
        <v>5.7467963711684954E-4</v>
      </c>
      <c r="AH541" s="60">
        <f>SQRT($W$37*VLOOKUP(AH537,$P$34:$W$43,8))*(1-$Y$23)*T529*VLOOKUP(AH537,P526:T535,5)</f>
        <v>2.2755050653425184E-3</v>
      </c>
      <c r="AI541" s="87">
        <f>SQRT($W$37*VLOOKUP(AI537,$P$34:$W$43,8))*(1-$Z$23)*T529*VLOOKUP(AI537,P526:T535,5)</f>
        <v>1.0493068887656725E-3</v>
      </c>
      <c r="AJ541" s="89">
        <f>$X$37*T529</f>
        <v>8.5305785967868572E-6</v>
      </c>
      <c r="AK541" s="59" t="s">
        <v>570</v>
      </c>
      <c r="AL541" s="60">
        <f>AL539-1</f>
        <v>-0.98585836222981282</v>
      </c>
      <c r="AM541" s="61"/>
      <c r="AN541" s="66"/>
      <c r="AO541" s="61"/>
      <c r="AP541" s="61"/>
      <c r="AQ541" s="50"/>
      <c r="AR541" s="65"/>
      <c r="AS541" s="65"/>
      <c r="AT541" s="65"/>
      <c r="AU541" s="65"/>
      <c r="AV541" s="81"/>
      <c r="AW541" s="59">
        <v>4</v>
      </c>
      <c r="AX541" s="61">
        <f t="shared" si="80"/>
        <v>1.2702609722620996E-2</v>
      </c>
      <c r="AY541" s="61">
        <f>SUMPRODUCT(T526:T535,$BA$34:$BA$43)</f>
        <v>0.1390843885351758</v>
      </c>
      <c r="AZ541" s="68">
        <f>IF($AA$10,EXP((AX541/AL539)*(AU543-1)-LN(AU543-AL539)-AL538*(2*AY541/AL538-AX541/AL539)*LN((AU543+2.41421536*AL539)/(AU543-0.41421536*AL539))/(AL539*2.82842713)      ),1)</f>
        <v>0.765454927682376</v>
      </c>
    </row>
    <row r="542" spans="16:52" x14ac:dyDescent="0.25">
      <c r="P542" s="78">
        <v>5</v>
      </c>
      <c r="Q542" s="60"/>
      <c r="R542" s="60"/>
      <c r="S542" s="60">
        <f>$Z$11*$BJ$38/AZ542</f>
        <v>0.14521847416959699</v>
      </c>
      <c r="T542" s="61">
        <f>S542/S548</f>
        <v>0.14525648256537413</v>
      </c>
      <c r="U542" s="62"/>
      <c r="V542" s="62"/>
      <c r="W542" s="60"/>
      <c r="X542" s="63"/>
      <c r="Y542" s="61"/>
      <c r="Z542" s="86">
        <f>SQRT($W$38*VLOOKUP(Z537,$P$34:$W$43,8))*(1-$Q$24)*T530*VLOOKUP(Z537,P526:T535,5)</f>
        <v>2.2233005007914718E-4</v>
      </c>
      <c r="AA542" s="60">
        <f>SQRT($W$38*VLOOKUP(AA537,$P$34:$W$43,8))*(1-$R$24)*T530*VLOOKUP(AA537,P526:T535,5)</f>
        <v>2.2209136583201477E-3</v>
      </c>
      <c r="AB542" s="60">
        <f>SQRT($W$38*VLOOKUP(AB537,$P$34:$W$43,8))*(1-$S$24)*T530*VLOOKUP(AB537,P526:T535,5)</f>
        <v>1.0362985843596424E-2</v>
      </c>
      <c r="AC542" s="60">
        <f>SQRT($W$38*VLOOKUP(AC537,$P$34:$W$43,8))*(1-$T$24)*T530*VLOOKUP(AC537,P526:T535,5)</f>
        <v>3.0793632289963645E-2</v>
      </c>
      <c r="AD542" s="60">
        <f>SQRT($W$38*VLOOKUP(AD537,$P$34:$W$43,8))*(1-$U$24)*T530*VLOOKUP(AD537,P526:T535,5)</f>
        <v>3.665974709971849E-2</v>
      </c>
      <c r="AE542" s="60">
        <f>SQRT($W$38*VLOOKUP(AE537,$P$34:$W$43,8))*(1-$V$24)*T530*VLOOKUP(AE537,P526:T535,5)</f>
        <v>0.20142636940596109</v>
      </c>
      <c r="AF542" s="60">
        <f>SQRT($W$38*VLOOKUP(AF537,$P$34:$W$43,8))*(1-$W$24)*T530*VLOOKUP(AF537,P526:T535,5)</f>
        <v>4.7830995471347492E-5</v>
      </c>
      <c r="AG542" s="60">
        <f>SQRT($W$38*VLOOKUP(AG537,$P$34:$W$43,8))*(1-$X$24)*T530*VLOOKUP(AG537,P526:T535,5)</f>
        <v>6.9493136349264503E-4</v>
      </c>
      <c r="AH542" s="60">
        <f>SQRT($W$38*VLOOKUP(AH537,$P$34:$W$43,8))*(1-$Y$24)*T530*VLOOKUP(AH537,P526:T535,5)</f>
        <v>2.5816098649261332E-3</v>
      </c>
      <c r="AI542" s="87">
        <f>SQRT($W$38*VLOOKUP(AI537,$P$34:$W$43,8))*(1-$Z$24)*T530*VLOOKUP(AI537,P526:T535,5)</f>
        <v>1.3766215816029197E-3</v>
      </c>
      <c r="AJ542" s="89">
        <f>$X$38*T530</f>
        <v>1.051228611341983E-5</v>
      </c>
      <c r="AK542" s="59" t="s">
        <v>571</v>
      </c>
      <c r="AL542" s="60">
        <f>AL538-3*AL539*AL539-2*AL539</f>
        <v>0.12998978647566167</v>
      </c>
      <c r="AM542" s="61" t="s">
        <v>584</v>
      </c>
      <c r="AN542" s="66" t="s">
        <v>585</v>
      </c>
      <c r="AO542" s="61">
        <f>AL545^2/AL546^3</f>
        <v>0.84912603661079944</v>
      </c>
      <c r="AP542" s="61"/>
      <c r="AQ542" s="50"/>
      <c r="AR542" s="65"/>
      <c r="AS542" s="65"/>
      <c r="AT542" s="65"/>
      <c r="AU542" s="65"/>
      <c r="AV542" s="81"/>
      <c r="AW542" s="59">
        <v>5</v>
      </c>
      <c r="AX542" s="61">
        <f t="shared" si="80"/>
        <v>1.2699746755942376E-2</v>
      </c>
      <c r="AY542" s="61">
        <f>SUMPRODUCT(T526:T535,$BB$34:$BB$43)</f>
        <v>0.14194714990733909</v>
      </c>
      <c r="AZ542" s="68">
        <f>IF($AA$11,EXP((AX542/AL539)*(AU543-1)-LN(AU543-AL539)-AL538*(2*AY542/AL538-AX542/AL539)*LN((AU543+2.41421536*AL539)/(AU543-0.41421536*AL539))/(AL539*2.82842713)      ),1)</f>
        <v>0.6217716631101593</v>
      </c>
    </row>
    <row r="543" spans="16:52" x14ac:dyDescent="0.25">
      <c r="P543" s="78">
        <v>6</v>
      </c>
      <c r="Q543" s="60"/>
      <c r="R543" s="60"/>
      <c r="S543" s="60">
        <f>$Z$12*$BJ$39/AZ543</f>
        <v>0.63281164247361876</v>
      </c>
      <c r="T543" s="61">
        <f>S543/S548</f>
        <v>0.63297726985331038</v>
      </c>
      <c r="U543" s="62"/>
      <c r="V543" s="62"/>
      <c r="W543" s="60"/>
      <c r="X543" s="63"/>
      <c r="Y543" s="61"/>
      <c r="Z543" s="86">
        <f>SQRT($W$39*VLOOKUP(Z537,$P$34:$W$43,8))*(1-$Q$25)*T531*VLOOKUP(Z537,P526:T535,5)</f>
        <v>1.22484833033534E-3</v>
      </c>
      <c r="AA543" s="60">
        <f>SQRT($W$39*VLOOKUP(AA537,$P$34:$W$43,8))*(1-$R$25)*T531*VLOOKUP(AA537,P526:T535,5)</f>
        <v>1.2027010477919592E-2</v>
      </c>
      <c r="AB543" s="60">
        <f>SQRT($W$39*VLOOKUP(AB537,$P$34:$W$43,8))*(1-$S$25)*T531*VLOOKUP(AB537,P526:T535,5)</f>
        <v>5.4990052526013876E-2</v>
      </c>
      <c r="AC543" s="60">
        <f>SQRT($W$39*VLOOKUP(AC537,$P$34:$W$43,8))*(1-$T$25)*T531*VLOOKUP(AC537,P526:T535,5)</f>
        <v>0.15661201719897005</v>
      </c>
      <c r="AD543" s="60">
        <f>SQRT($W$39*VLOOKUP(AD537,$P$34:$W$43,8))*(1-$U$25)*T531*VLOOKUP(AD537,P526:T535,5)</f>
        <v>0.20142636940596106</v>
      </c>
      <c r="AE543" s="60">
        <f>SQRT($W$39*VLOOKUP(AE537,$P$34:$W$43,8))*(1-$V$25)*T531*VLOOKUP(AE537,P526:T535,5)</f>
        <v>1.1067338293879896</v>
      </c>
      <c r="AF543" s="60">
        <f>SQRT($W$39*VLOOKUP(AF537,$P$34:$W$43,8))*(1-$W$25)*T531*VLOOKUP(AF537,P526:T535,5)</f>
        <v>2.9015115569430049E-4</v>
      </c>
      <c r="AG543" s="60">
        <f>SQRT($W$39*VLOOKUP(AG537,$P$34:$W$43,8))*(1-$X$25)*T531*VLOOKUP(AG537,P526:T535,5)</f>
        <v>3.8087430718225894E-3</v>
      </c>
      <c r="AH543" s="60">
        <f>SQRT($W$39*VLOOKUP(AH537,$P$34:$W$43,8))*(1-$Y$25)*T531*VLOOKUP(AH537,P526:T535,5)</f>
        <v>1.3952321849498657E-2</v>
      </c>
      <c r="AI543" s="87">
        <f>SQRT($W$39*VLOOKUP(AI537,$P$34:$W$43,8))*(1-$Z$25)*T531*VLOOKUP(AI537,P526:T535,5)</f>
        <v>7.5638243350101397E-3</v>
      </c>
      <c r="AJ543" s="89">
        <f>$X$39*T531</f>
        <v>5.6986177275955017E-5</v>
      </c>
      <c r="AK543" s="59" t="s">
        <v>572</v>
      </c>
      <c r="AL543" s="60">
        <f>-1*AL538*AL539+AL539^2+AL539^3</f>
        <v>-2.0439106498322374E-3</v>
      </c>
      <c r="AM543" s="61"/>
      <c r="AN543" s="66" t="s">
        <v>586</v>
      </c>
      <c r="AO543" s="61">
        <f>SQRT(1-AO542)/SQRT(AO542)*AL545/ABS(AL545)</f>
        <v>0.42152280029036704</v>
      </c>
      <c r="AP543" s="61"/>
      <c r="AQ543" s="50"/>
      <c r="AR543" s="65"/>
      <c r="AS543" s="65"/>
      <c r="AT543" s="65" t="s">
        <v>579</v>
      </c>
      <c r="AU543" s="61">
        <f>IF(AL547&gt;=0,AU538,AU540)</f>
        <v>1.8185529566081438E-2</v>
      </c>
      <c r="AV543" s="81"/>
      <c r="AW543" s="59">
        <v>6</v>
      </c>
      <c r="AX543" s="61">
        <f t="shared" si="80"/>
        <v>1.5798462423996604E-2</v>
      </c>
      <c r="AY543" s="61">
        <f>SUMPRODUCT(T526:T535,$BC$34:$BC$43)</f>
        <v>0.17728158538513819</v>
      </c>
      <c r="AZ543" s="68">
        <f>IF($AA$12,EXP((AX543/AL539)*(AU543-1)-LN(AU543-AL539)-AL538*(2*AY543/AL538-AX543/AL539)*LN((AU543+2.41421536*AL539)/(AU543-0.41421536*AL539))/(AL539*2.82842713)      ),1)</f>
        <v>0.13720776439514731</v>
      </c>
    </row>
    <row r="544" spans="16:52" x14ac:dyDescent="0.25">
      <c r="P544" s="78">
        <v>7</v>
      </c>
      <c r="Q544" s="60"/>
      <c r="R544" s="60"/>
      <c r="S544" s="60">
        <f>$Z$13*$BJ$40/AZ544</f>
        <v>9.3736451448462807E-4</v>
      </c>
      <c r="T544" s="61">
        <f>S544/S548</f>
        <v>9.3760985325201088E-4</v>
      </c>
      <c r="U544" s="62"/>
      <c r="V544" s="62"/>
      <c r="W544" s="60"/>
      <c r="X544" s="63"/>
      <c r="Y544" s="61"/>
      <c r="Z544" s="86">
        <f>SQRT($W$40*VLOOKUP(Z537,$P$34:$W$43,8))*(1-$Q$26)*T532*VLOOKUP(Z537,P526:T535,5)</f>
        <v>3.2167153512446943E-7</v>
      </c>
      <c r="AA544" s="60">
        <f>SQRT($W$40*VLOOKUP(AA537,$P$34:$W$43,8))*(1-$R$26)*T532*VLOOKUP(AA537,P526:T535,5)</f>
        <v>3.0446805074760075E-6</v>
      </c>
      <c r="AB544" s="60">
        <f>SQRT($W$40*VLOOKUP(AB537,$P$34:$W$43,8))*(1-$S$26)*T532*VLOOKUP(AB537,P526:T535,5)</f>
        <v>1.3687038599669535E-5</v>
      </c>
      <c r="AC544" s="60">
        <f>SQRT($W$40*VLOOKUP(AC537,$P$34:$W$43,8))*(1-$T$26)*T532*VLOOKUP(AC537,P526:T535,5)</f>
        <v>4.1204803656241646E-5</v>
      </c>
      <c r="AD544" s="60">
        <f>SQRT($W$40*VLOOKUP(AD537,$P$34:$W$43,8))*(1-$U$26)*T532*VLOOKUP(AD537,P526:T535,5)</f>
        <v>4.7830995471347492E-5</v>
      </c>
      <c r="AE544" s="60">
        <f>SQRT($W$40*VLOOKUP(AE537,$P$34:$W$43,8))*(1-$V$26)*T532*VLOOKUP(AE537,P526:T535,5)</f>
        <v>2.9015115569430044E-4</v>
      </c>
      <c r="AF544" s="60">
        <f>SQRT($W$40*VLOOKUP(AF537,$P$34:$W$43,8))*(1-$W$26)*T532*VLOOKUP(AF537,P526:T535,5)</f>
        <v>7.7613100866776796E-8</v>
      </c>
      <c r="AG544" s="60">
        <f>SQRT($W$40*VLOOKUP(AG537,$P$34:$W$43,8))*(1-$X$26)*T532*VLOOKUP(AG537,P526:T535,5)</f>
        <v>1.168565280152486E-6</v>
      </c>
      <c r="AH544" s="60">
        <f>SQRT($W$40*VLOOKUP(AH537,$P$34:$W$43,8))*(1-$Y$26)*T532*VLOOKUP(AH537,P526:T535,5)</f>
        <v>3.2464665719656448E-6</v>
      </c>
      <c r="AI544" s="87">
        <f>SQRT($W$40*VLOOKUP(AI537,$P$34:$W$43,8))*(1-$Z$26)*T532*VLOOKUP(AI537,P526:T535,5)</f>
        <v>1.8315702319247303E-6</v>
      </c>
      <c r="AJ544" s="89">
        <f>$X$40*T532</f>
        <v>2.2549362366772822E-8</v>
      </c>
      <c r="AK544" s="82"/>
      <c r="AL544" s="65"/>
      <c r="AM544" s="61"/>
      <c r="AN544" s="66" t="s">
        <v>587</v>
      </c>
      <c r="AO544" s="61">
        <f>IF(ATAN(AO543)&lt;0,ATAN(AO543)+PI(),ATAN(AO543))</f>
        <v>0.39892174533605262</v>
      </c>
      <c r="AP544" s="61"/>
      <c r="AQ544" s="50"/>
      <c r="AR544" s="65"/>
      <c r="AS544" s="65"/>
      <c r="AT544" s="65"/>
      <c r="AU544" s="65"/>
      <c r="AV544" s="81"/>
      <c r="AW544" s="59">
        <v>7</v>
      </c>
      <c r="AX544" s="61">
        <f t="shared" si="80"/>
        <v>4.2203212895286406E-3</v>
      </c>
      <c r="AY544" s="61">
        <f>SUMPRODUCT(T526:T535,$BD$34:$BD$43)</f>
        <v>3.0911659390568284E-2</v>
      </c>
      <c r="AZ544" s="68">
        <f>IF($AA$13,EXP((AX544/AL539)*(AU543-1)-LN(AU543-AL539)-AL538*(2*AY544/AL538-AX544/AL539)*LN((AU543+2.41421536*AL539)/(AU543-0.41421536*AL539))/(AL539*2.82842713)      ),1)</f>
        <v>109.58651563265286</v>
      </c>
    </row>
    <row r="545" spans="16:52" x14ac:dyDescent="0.25">
      <c r="P545" s="78">
        <v>8</v>
      </c>
      <c r="Q545" s="60"/>
      <c r="R545" s="60"/>
      <c r="S545" s="60">
        <f>$Z$14*$BJ$41/AZ545</f>
        <v>6.4641155320234265E-3</v>
      </c>
      <c r="T545" s="61">
        <f>S545/S548</f>
        <v>6.4658074012080829E-3</v>
      </c>
      <c r="U545" s="62"/>
      <c r="V545" s="62"/>
      <c r="W545" s="60"/>
      <c r="X545" s="63"/>
      <c r="Y545" s="61"/>
      <c r="Z545" s="86">
        <f>SQRT($W$41*VLOOKUP(Z537,$P$34:$W$43,8))*(1-$Q$27)*T533*VLOOKUP(Z537,P526:T535,5)</f>
        <v>4.4633849225409894E-6</v>
      </c>
      <c r="AA545" s="60">
        <f>SQRT($W$41*VLOOKUP(AA537,$P$34:$W$43,8))*(1-$R$27)*T533*VLOOKUP(AA537,P526:T535,5)</f>
        <v>4.1240225182549411E-5</v>
      </c>
      <c r="AB545" s="60">
        <f>SQRT($W$41*VLOOKUP(AB537,$P$34:$W$43,8))*(1-$S$27)*T533*VLOOKUP(AB537,P526:T535,5)</f>
        <v>1.9401479670911397E-4</v>
      </c>
      <c r="AC545" s="60">
        <f>SQRT($W$41*VLOOKUP(AC537,$P$34:$W$43,8))*(1-$T$27)*T533*VLOOKUP(AC537,P526:T535,5)</f>
        <v>5.7467963711684954E-4</v>
      </c>
      <c r="AD545" s="60">
        <f>SQRT($W$41*VLOOKUP(AD537,$P$34:$W$43,8))*(1-$U$27)*T533*VLOOKUP(AD537,P526:T535,5)</f>
        <v>6.9493136349264503E-4</v>
      </c>
      <c r="AE545" s="60">
        <f>SQRT($W$41*VLOOKUP(AE537,$P$34:$W$43,8))*(1-$V$27)*T533*VLOOKUP(AE537,P526:T535,5)</f>
        <v>3.8087430718225894E-3</v>
      </c>
      <c r="AF545" s="60">
        <f>SQRT($W$41*VLOOKUP(AF537,$P$34:$W$43,8))*(1-$W$27)*T533*VLOOKUP(AF537,P526:T535,5)</f>
        <v>1.1685652801524858E-6</v>
      </c>
      <c r="AG545" s="60">
        <f>SQRT($W$41*VLOOKUP(AG537,$P$34:$W$43,8))*(1-$X$27)*T533*VLOOKUP(AG537,P526:T535,5)</f>
        <v>1.7010967556718303E-5</v>
      </c>
      <c r="AH545" s="60">
        <f>SQRT($W$41*VLOOKUP(AH537,$P$34:$W$43,8))*(1-$Y$27)*T533*VLOOKUP(AH537,P526:T535,5)</f>
        <v>5.269205540208923E-5</v>
      </c>
      <c r="AI545" s="87">
        <f>SQRT($W$41*VLOOKUP(AI537,$P$34:$W$43,8))*(1-$Z$27)*T533*VLOOKUP(AI537,P526:T535,5)</f>
        <v>2.8017167996406418E-5</v>
      </c>
      <c r="AJ545" s="89">
        <f>$X$41*T533</f>
        <v>1.7248373568599392E-7</v>
      </c>
      <c r="AK545" s="59" t="s">
        <v>582</v>
      </c>
      <c r="AL545" s="61">
        <f>AL541*AL542/6-AL543/2-AL541^3/27</f>
        <v>1.5151228854943528E-2</v>
      </c>
      <c r="AM545" s="61"/>
      <c r="AN545" s="66" t="s">
        <v>573</v>
      </c>
      <c r="AO545" s="61">
        <f>2*SQRT(AL546)*COS(AO544/3)-AL541/3</f>
        <v>0.83269961903731127</v>
      </c>
      <c r="AP545" s="69">
        <f>AO545^3+AL541*AO545^2+AL542*AO545+AL543</f>
        <v>-1.0885389811754465E-16</v>
      </c>
      <c r="AQ545" s="50"/>
      <c r="AR545" s="65"/>
      <c r="AS545" s="65"/>
      <c r="AT545" s="65"/>
      <c r="AU545" s="65"/>
      <c r="AV545" s="81"/>
      <c r="AW545" s="59">
        <v>8</v>
      </c>
      <c r="AX545" s="61">
        <f t="shared" si="80"/>
        <v>4.6812172555771754E-3</v>
      </c>
      <c r="AY545" s="61">
        <f>SUMPRODUCT(T526:T535,$BE$34:$BE$43)</f>
        <v>6.031730184669129E-2</v>
      </c>
      <c r="AZ545" s="68">
        <f>IF($AA$14,EXP((AX545/AL539)*(AU543-1)-LN(AU543-AL539)-AL538*(2*AY545/AL538-AX545/AL539)*LN((AU543+2.41421536*AL539)/(AU543-0.41421536*AL539))/(AL539*2.82842713)      ),1)</f>
        <v>15.27595837812266</v>
      </c>
    </row>
    <row r="546" spans="16:52" x14ac:dyDescent="0.25">
      <c r="P546" s="78">
        <v>9</v>
      </c>
      <c r="Q546" s="60"/>
      <c r="R546" s="60"/>
      <c r="S546" s="60">
        <f>$Z$15*$BJ$42/AZ546</f>
        <v>1.9022990633599187E-2</v>
      </c>
      <c r="T546" s="61">
        <f>S546/S548</f>
        <v>1.9027969568689927E-2</v>
      </c>
      <c r="U546" s="62"/>
      <c r="V546" s="62" t="s">
        <v>592</v>
      </c>
      <c r="W546" s="60"/>
      <c r="X546" s="63"/>
      <c r="Y546" s="61"/>
      <c r="Z546" s="86">
        <f>SQRT($W$42*VLOOKUP(Z537,$P$34:$W$43,8))*(1-$Q$28)*T534*VLOOKUP(Z537,P526:T535,5)</f>
        <v>1.545065639187646E-5</v>
      </c>
      <c r="AA546" s="60">
        <f>SQRT($W$42*VLOOKUP(AA537,$P$34:$W$43,8))*(1-$R$28)*T534*VLOOKUP(AA537,P526:T535,5)</f>
        <v>1.4950282799248025E-4</v>
      </c>
      <c r="AB546" s="60">
        <f>SQRT($W$42*VLOOKUP(AB537,$P$34:$W$43,8))*(1-$S$28)*T534*VLOOKUP(AB537,P526:T535,5)</f>
        <v>6.9341173774325798E-4</v>
      </c>
      <c r="AC546" s="60">
        <f>SQRT($W$42*VLOOKUP(AC537,$P$34:$W$43,8))*(1-$T$28)*T534*VLOOKUP(AC537,P526:T535,5)</f>
        <v>2.275505065342518E-3</v>
      </c>
      <c r="AD546" s="60">
        <f>SQRT($W$42*VLOOKUP(AD537,$P$34:$W$43,8))*(1-$U$28)*T534*VLOOKUP(AD537,P526:T535,5)</f>
        <v>2.5816098649261332E-3</v>
      </c>
      <c r="AE546" s="60">
        <f>SQRT($W$42*VLOOKUP(AE537,$P$34:$W$43,8))*(1-$V$28)*T534*VLOOKUP(AE537,P526:T535,5)</f>
        <v>1.3952321849498659E-2</v>
      </c>
      <c r="AF546" s="60">
        <f>SQRT($W$42*VLOOKUP(AF537,$P$34:$W$43,8))*(1-$W$28)*T534*VLOOKUP(AF537,P526:T535,5)</f>
        <v>3.2464665719656452E-6</v>
      </c>
      <c r="AG546" s="60">
        <f>SQRT($W$42*VLOOKUP(AG537,$P$34:$W$43,8))*(1-$X$28)*T534*VLOOKUP(AG537,P526:T535,5)</f>
        <v>5.269205540208923E-5</v>
      </c>
      <c r="AH546" s="60">
        <f>SQRT($W$42*VLOOKUP(AH537,$P$34:$W$43,8))*(1-$Y$28)*T534*VLOOKUP(AH537,P526:T535,5)</f>
        <v>2.0034135413526233E-4</v>
      </c>
      <c r="AI546" s="87">
        <f>SQRT($W$42*VLOOKUP(AI537,$P$34:$W$43,8))*(1-$Z$28)*T534*VLOOKUP(AI537,P526:T535,5)</f>
        <v>1.0176657161589336E-4</v>
      </c>
      <c r="AJ546" s="89">
        <f>$X$42*T534</f>
        <v>5.1399992230265684E-7</v>
      </c>
      <c r="AK546" s="59" t="s">
        <v>558</v>
      </c>
      <c r="AL546" s="61">
        <f>AL541^2/9-AL542/3</f>
        <v>6.466081677238486E-2</v>
      </c>
      <c r="AM546" s="61"/>
      <c r="AN546" s="66" t="s">
        <v>574</v>
      </c>
      <c r="AO546" s="61">
        <f>2*SQRT(AL546)*COS((AO544+2*PI())/3)-AL541/3</f>
        <v>1.8185529566081438E-2</v>
      </c>
      <c r="AP546" s="69">
        <f>AO546^3+AO546^2*AL541+AO546*AL542+AL543</f>
        <v>1.2576745200831851E-17</v>
      </c>
      <c r="AQ546" s="50"/>
      <c r="AR546" s="65"/>
      <c r="AS546" s="50"/>
      <c r="AT546" s="65"/>
      <c r="AU546" s="65"/>
      <c r="AV546" s="81"/>
      <c r="AW546" s="59">
        <v>9</v>
      </c>
      <c r="AX546" s="61">
        <f t="shared" si="80"/>
        <v>4.7402802327537697E-3</v>
      </c>
      <c r="AY546" s="61">
        <f>SUMPRODUCT(T526:T535,$BF$34:$BF$43)</f>
        <v>7.5771767757632502E-2</v>
      </c>
      <c r="AZ546" s="68">
        <f>IF($AA$15,EXP((AX546/AL539)*(AU543-1)-LN(AU543-AL539)-AL538*(2*AY546/AL538-AX546/AL539)*LN((AU543+2.41421536*AL539)/(AU543-0.41421536*AL539))/(AL539*2.82842713)      ),1)</f>
        <v>5.0989814743453161</v>
      </c>
    </row>
    <row r="547" spans="16:52" x14ac:dyDescent="0.25">
      <c r="P547" s="78">
        <v>10</v>
      </c>
      <c r="Q547" s="60"/>
      <c r="R547" s="60"/>
      <c r="S547" s="60">
        <f>$Z$16*$BJ$43/AZ547</f>
        <v>1.025690727771394E-2</v>
      </c>
      <c r="T547" s="61">
        <f>S547/S548</f>
        <v>1.0259591843803E-2</v>
      </c>
      <c r="U547" s="62"/>
      <c r="V547" s="96">
        <f>ABS(S536-S548)</f>
        <v>2.3314683517128287E-15</v>
      </c>
      <c r="W547" s="60"/>
      <c r="X547" s="63"/>
      <c r="Y547" s="61"/>
      <c r="Z547" s="86">
        <f>SQRT($W$43*VLOOKUP(Z537,$P$34:$W$43,8))*(1-$Q$29)*T535*VLOOKUP(Z537,P526:T535,5)</f>
        <v>8.3839142879101303E-6</v>
      </c>
      <c r="AA547" s="60">
        <f>SQRT($W$43*VLOOKUP(AA537,$P$34:$W$43,8))*(1-$R$29)*T535*VLOOKUP(AA537,P526:T535,5)</f>
        <v>8.2105867050578593E-5</v>
      </c>
      <c r="AB547" s="60">
        <f>SQRT($W$43*VLOOKUP(AB537,$P$34:$W$43,8))*(1-$S$29)*T535*VLOOKUP(AB537,P526:T535,5)</f>
        <v>3.8613188046207283E-4</v>
      </c>
      <c r="AC547" s="60">
        <f>SQRT($W$43*VLOOKUP(AC537,$P$34:$W$43,8))*(1-$T$29)*T535*VLOOKUP(AC537,P526:T535,5)</f>
        <v>1.0493068887656725E-3</v>
      </c>
      <c r="AD547" s="60">
        <f>SQRT($W$43*VLOOKUP(AD537,$P$34:$W$43,8))*(1-$U$29)*T535*VLOOKUP(AD537,P526:T535,5)</f>
        <v>1.3766215816029197E-3</v>
      </c>
      <c r="AE547" s="60">
        <f>SQRT($W$43*VLOOKUP(AE537,$P$34:$W$43,8))*(1-$V$29)*T535*VLOOKUP(AE537,P526:T535,5)</f>
        <v>7.5638243350101405E-3</v>
      </c>
      <c r="AF547" s="60">
        <f>SQRT($W$43*VLOOKUP(AF537,$P$34:$W$43,8))*(1-$W$29)*T535*VLOOKUP(AF537,P526:T535,5)</f>
        <v>1.8315702319247303E-6</v>
      </c>
      <c r="AG547" s="60">
        <f>SQRT($W$43*VLOOKUP(AG537,$P$34:$W$43,8))*(1-$X$29)*T535*VLOOKUP(AG537,P526:T535,5)</f>
        <v>2.8017167996406418E-5</v>
      </c>
      <c r="AH547" s="60">
        <f>SQRT($W$43*VLOOKUP(AH537,$P$34:$W$43,8))*(1-$Y$29)*T535*VLOOKUP(AH537,P526:T535,5)</f>
        <v>1.0176657161589336E-4</v>
      </c>
      <c r="AI547" s="87">
        <f>SQRT($W$43*VLOOKUP(AI537,$P$34:$W$43,8))*(1-$Z$29)*T535*VLOOKUP(AI537,P526:T535,5)</f>
        <v>5.1693945781461125E-5</v>
      </c>
      <c r="AJ547" s="89">
        <f>$X$43*T535</f>
        <v>3.7216535537874116E-7</v>
      </c>
      <c r="AK547" s="59" t="s">
        <v>72</v>
      </c>
      <c r="AL547" s="63">
        <f>AL545^2-AL546^3</f>
        <v>-4.0788511579751099E-5</v>
      </c>
      <c r="AM547" s="61"/>
      <c r="AN547" s="66" t="s">
        <v>575</v>
      </c>
      <c r="AO547" s="61">
        <f>2*SQRT(AL546)*COS((AO544+4*PI())/3)-AL541/3</f>
        <v>0.13497321362641998</v>
      </c>
      <c r="AP547" s="69">
        <f>AO547^3+AO547^2*AL541+AL542*AO547+AL543</f>
        <v>1.951563910473908E-17</v>
      </c>
      <c r="AQ547" s="50"/>
      <c r="AR547" s="65"/>
      <c r="AS547" s="50"/>
      <c r="AT547" s="65"/>
      <c r="AU547" s="65"/>
      <c r="AV547" s="81"/>
      <c r="AW547" s="59">
        <v>10</v>
      </c>
      <c r="AX547" s="61">
        <f t="shared" si="80"/>
        <v>6.3655989068255427E-3</v>
      </c>
      <c r="AY547" s="61">
        <f>SUMPRODUCT(T526:T535,$BG$34:$BG$43)</f>
        <v>7.4733542486602564E-2</v>
      </c>
      <c r="AZ547" s="68">
        <f>IF($AA$16,EXP((AX547/AL539)*(AU543-1)-LN(AU543-AL539)-AL538*(2*AY547/AL538-AX547/AL539)*LN((AU543+2.41421536*AL539)/(AU543-0.41421536*AL539))/(AL539*2.82842713)      ),1)</f>
        <v>9.4990152233681986</v>
      </c>
    </row>
    <row r="548" spans="16:52" x14ac:dyDescent="0.25">
      <c r="P548" s="79"/>
      <c r="Q548" s="71"/>
      <c r="R548" s="71"/>
      <c r="S548" s="94">
        <f>SUM(S538:S547)</f>
        <v>0.99973833597574524</v>
      </c>
      <c r="T548" s="72">
        <f>SUM(T538:T547)</f>
        <v>1</v>
      </c>
      <c r="U548" s="73"/>
      <c r="V548" s="73"/>
      <c r="W548" s="73"/>
      <c r="X548" s="73"/>
      <c r="Y548" s="73"/>
      <c r="Z548" s="70"/>
      <c r="AA548" s="73"/>
      <c r="AB548" s="73"/>
      <c r="AC548" s="73"/>
      <c r="AD548" s="73"/>
      <c r="AE548" s="73"/>
      <c r="AF548" s="73"/>
      <c r="AG548" s="73"/>
      <c r="AH548" s="73"/>
      <c r="AI548" s="88">
        <f>SUM(Z538:AI547)</f>
        <v>2.206689395768108</v>
      </c>
      <c r="AJ548" s="91">
        <f>SUM(AJ538:AJ547)</f>
        <v>8.0587242819724471E-5</v>
      </c>
      <c r="AK548" s="70"/>
      <c r="AL548" s="73"/>
      <c r="AM548" s="74"/>
      <c r="AN548" s="75"/>
      <c r="AO548" s="74"/>
      <c r="AP548" s="74"/>
      <c r="AQ548" s="76"/>
      <c r="AR548" s="73"/>
      <c r="AS548" s="76"/>
      <c r="AT548" s="73"/>
      <c r="AU548" s="73"/>
      <c r="AV548" s="80"/>
      <c r="AW548" s="70"/>
      <c r="AX548" s="73"/>
      <c r="AY548" s="73"/>
      <c r="AZ548" s="80"/>
    </row>
    <row r="549" spans="16:52" x14ac:dyDescent="0.25">
      <c r="P549" s="92">
        <f>P537+1</f>
        <v>43</v>
      </c>
      <c r="Q549" s="55"/>
      <c r="R549" s="55"/>
      <c r="S549" s="55"/>
      <c r="T549" s="55" t="s">
        <v>545</v>
      </c>
      <c r="U549" s="56"/>
      <c r="V549" s="56"/>
      <c r="W549" s="57"/>
      <c r="X549" s="57"/>
      <c r="Y549" s="57"/>
      <c r="Z549" s="54">
        <v>1</v>
      </c>
      <c r="AA549" s="55">
        <v>2</v>
      </c>
      <c r="AB549" s="55">
        <v>3</v>
      </c>
      <c r="AC549" s="55">
        <v>4</v>
      </c>
      <c r="AD549" s="55">
        <v>5</v>
      </c>
      <c r="AE549" s="55">
        <v>6</v>
      </c>
      <c r="AF549" s="55">
        <v>7</v>
      </c>
      <c r="AG549" s="55">
        <v>8</v>
      </c>
      <c r="AH549" s="55">
        <v>9</v>
      </c>
      <c r="AI549" s="58">
        <v>10</v>
      </c>
      <c r="AJ549" s="90"/>
      <c r="AK549" s="54"/>
      <c r="AL549" s="55"/>
      <c r="AM549" s="55"/>
      <c r="AN549" s="55"/>
      <c r="AO549" s="55"/>
      <c r="AP549" s="55"/>
      <c r="AQ549" s="55"/>
      <c r="AR549" s="55"/>
      <c r="AS549" s="55"/>
      <c r="AT549" s="55"/>
      <c r="AU549" s="55"/>
      <c r="AV549" s="58"/>
      <c r="AW549" s="54"/>
      <c r="AX549" s="55" t="s">
        <v>565</v>
      </c>
      <c r="AY549" s="55" t="s">
        <v>577</v>
      </c>
      <c r="AZ549" s="58" t="s">
        <v>578</v>
      </c>
    </row>
    <row r="550" spans="16:52" x14ac:dyDescent="0.25">
      <c r="P550" s="78">
        <v>1</v>
      </c>
      <c r="Q550" s="60"/>
      <c r="R550" s="60"/>
      <c r="S550" s="60">
        <f>$Z$7*$BJ$34/AZ550</f>
        <v>2.6288912284299407E-3</v>
      </c>
      <c r="T550" s="61">
        <f>S550/S560</f>
        <v>2.6295792947302918E-3</v>
      </c>
      <c r="U550" s="62"/>
      <c r="V550" s="62"/>
      <c r="W550" s="60"/>
      <c r="X550" s="63"/>
      <c r="Y550" s="61"/>
      <c r="Z550" s="86">
        <f>SQRT($W$34*VLOOKUP(Z549,$P$34:$W$43,8))*(1-$Q$20)*T538*VLOOKUP(Z549,P538:T547,5)</f>
        <v>1.4201437813716635E-6</v>
      </c>
      <c r="AA550" s="60">
        <f>SQRT($W$34*VLOOKUP(AA549,$P$34:$W$43,8))*(1-$R$20)*T538*VLOOKUP(AA549,P538:T547,5)</f>
        <v>1.3766728022995352E-5</v>
      </c>
      <c r="AB550" s="60">
        <f>SQRT($W$34*VLOOKUP(AB549,$P$34:$W$43,8))*(1-$S$20)*T538*VLOOKUP(AB549,P538:T547,5)</f>
        <v>6.3104291009574752E-5</v>
      </c>
      <c r="AC550" s="60">
        <f>SQRT($W$34*VLOOKUP(AC549,$P$34:$W$43,8))*(1-$T$20)*T538*VLOOKUP(AC549,P538:T547,5)</f>
        <v>1.8903568290603708E-4</v>
      </c>
      <c r="AD550" s="60">
        <f>SQRT($W$34*VLOOKUP(AD549,$P$34:$W$43,8))*(1-$U$20)*T538*VLOOKUP(AD549,P538:T547,5)</f>
        <v>2.223300500791517E-4</v>
      </c>
      <c r="AE550" s="60">
        <f>SQRT($W$34*VLOOKUP(AE549,$P$34:$W$43,8))*(1-$V$20)*T538*VLOOKUP(AE549,P538:T547,5)</f>
        <v>1.2248483303353586E-3</v>
      </c>
      <c r="AF550" s="60">
        <f>SQRT($W$34*VLOOKUP(AF549,$P$34:$W$43,8))*(1-$W$20)*T538*VLOOKUP(AF549,P538:T547,5)</f>
        <v>3.2167153512448261E-7</v>
      </c>
      <c r="AG550" s="60">
        <f>SQRT($W$34*VLOOKUP(AG549,$P$34:$W$43,8))*(1-$X$20)*T538*VLOOKUP(AG549,P538:T547,5)</f>
        <v>4.4633849225411266E-6</v>
      </c>
      <c r="AH550" s="60">
        <f>SQRT($W$34*VLOOKUP(AH549,$P$34:$W$43,8))*(1-$Y$20)*T538*VLOOKUP(AH549,P538:T547,5)</f>
        <v>1.54506563918769E-5</v>
      </c>
      <c r="AI550" s="87">
        <f>SQRT($W$34*VLOOKUP(AI549,$P$34:$W$43,8))*(1-$Z$20)*T538*VLOOKUP(AI549,P538:T547,5)</f>
        <v>8.3839142879103996E-6</v>
      </c>
      <c r="AJ550" s="89">
        <f>$X$34*T538</f>
        <v>7.0477561646530349E-8</v>
      </c>
      <c r="AK550" s="59" t="s">
        <v>69</v>
      </c>
      <c r="AL550" s="60">
        <f>$Q$44*AI560*100000/($T$3*$AE$9)^2</f>
        <v>0.15887301977250526</v>
      </c>
      <c r="AM550" s="65" t="s">
        <v>583</v>
      </c>
      <c r="AN550" s="66" t="s">
        <v>573</v>
      </c>
      <c r="AO550" s="61" t="e">
        <f>(AL557+SQRT(AL559))^(1/3)+(AL557-SQRT(AL559))^(1/3)-AL553/3</f>
        <v>#NUM!</v>
      </c>
      <c r="AP550" s="63" t="e">
        <f>AO550^3+AL553*AO550^2+AL554*AO550+AL555</f>
        <v>#NUM!</v>
      </c>
      <c r="AQ550" s="65" t="s">
        <v>573</v>
      </c>
      <c r="AR550" s="61">
        <f>IF(AL559&gt;=0,AO550,AO557)</f>
        <v>0.83269961903731171</v>
      </c>
      <c r="AS550" s="61">
        <f>IF(AR550&lt;AR551,AR551,AR550)</f>
        <v>0.83269961903731171</v>
      </c>
      <c r="AT550" s="61">
        <f>AS550</f>
        <v>0.83269961903731171</v>
      </c>
      <c r="AU550" s="67">
        <f>IF(AT550&lt;AT551,AT551,AT550)</f>
        <v>0.83269961903731171</v>
      </c>
      <c r="AV550" s="81"/>
      <c r="AW550" s="59">
        <v>1</v>
      </c>
      <c r="AX550" s="61">
        <f>AX538</f>
        <v>4.7032494163116601E-3</v>
      </c>
      <c r="AY550" s="61">
        <f>SUMPRODUCT(T538:T547,$AX$34:$AX$43)</f>
        <v>4.7725574619461843E-2</v>
      </c>
      <c r="AZ550" s="68">
        <f>IF($AA$7,EXP((AX550/AL551)*(AU555-1)-LN(AU555-AL551)-AL550*(2*AY550/AL550-AX550/AL551)*LN((AU555+2.41421536*AL551)/(AU555-0.41421536*AL551))/(AL551*2.82842713)      ),1)</f>
        <v>38.240115288524379</v>
      </c>
    </row>
    <row r="551" spans="16:52" x14ac:dyDescent="0.25">
      <c r="P551" s="78">
        <v>2</v>
      </c>
      <c r="Q551" s="60"/>
      <c r="R551" s="60"/>
      <c r="S551" s="60">
        <f>$Z$8*$BJ$35/AZ551</f>
        <v>1.4670668853759575E-2</v>
      </c>
      <c r="T551" s="61">
        <f>S551/S560</f>
        <v>1.4674508644745491E-2</v>
      </c>
      <c r="U551" s="62"/>
      <c r="V551" s="62"/>
      <c r="W551" s="60"/>
      <c r="X551" s="63"/>
      <c r="Y551" s="61"/>
      <c r="Z551" s="86">
        <f>SQRT($W$35*VLOOKUP(Z549,$P$34:$W$43,8))*(1-$Q$21)*T539*VLOOKUP(Z549,P538:T547,5)</f>
        <v>1.376672802299535E-5</v>
      </c>
      <c r="AA551" s="60">
        <f>SQRT($W$35*VLOOKUP(AA549,$P$34:$W$43,8))*(1-$R$21)*T539*VLOOKUP(AA549,P538:T547,5)</f>
        <v>1.3276198833612793E-4</v>
      </c>
      <c r="AB551" s="60">
        <f>SQRT($W$35*VLOOKUP(AB549,$P$34:$W$43,8))*(1-$S$21)*T539*VLOOKUP(AB549,P538:T547,5)</f>
        <v>6.1812271817002207E-4</v>
      </c>
      <c r="AC551" s="60">
        <f>SQRT($W$35*VLOOKUP(AC549,$P$34:$W$43,8))*(1-$T$21)*T539*VLOOKUP(AC549,P538:T547,5)</f>
        <v>1.6745488012044436E-3</v>
      </c>
      <c r="AD551" s="60">
        <f>SQRT($W$35*VLOOKUP(AD549,$P$34:$W$43,8))*(1-$U$21)*T539*VLOOKUP(AD549,P538:T547,5)</f>
        <v>2.2209136583201754E-3</v>
      </c>
      <c r="AE551" s="60">
        <f>SQRT($W$35*VLOOKUP(AE549,$P$34:$W$43,8))*(1-$V$21)*T539*VLOOKUP(AE549,P538:T547,5)</f>
        <v>1.2027010477919679E-2</v>
      </c>
      <c r="AF551" s="60">
        <f>SQRT($W$35*VLOOKUP(AF549,$P$34:$W$43,8))*(1-$W$21)*T539*VLOOKUP(AF549,P538:T547,5)</f>
        <v>3.0446805074761074E-6</v>
      </c>
      <c r="AG551" s="60">
        <f>SQRT($W$35*VLOOKUP(AG549,$P$34:$W$43,8))*(1-$X$21)*T539*VLOOKUP(AG549,P538:T547,5)</f>
        <v>4.1240225182550346E-5</v>
      </c>
      <c r="AH551" s="60">
        <f>SQRT($W$35*VLOOKUP(AH549,$P$34:$W$43,8))*(1-$Y$21)*T539*VLOOKUP(AH549,P538:T547,5)</f>
        <v>1.4950282799248334E-4</v>
      </c>
      <c r="AI551" s="87">
        <f>SQRT($W$35*VLOOKUP(AI549,$P$34:$W$43,8))*(1-$Z$21)*T539*VLOOKUP(AI549,P538:T547,5)</f>
        <v>8.2105867050580572E-5</v>
      </c>
      <c r="AJ551" s="89">
        <f>$X$35*T539</f>
        <v>5.9358527392400883E-7</v>
      </c>
      <c r="AK551" s="59" t="s">
        <v>65</v>
      </c>
      <c r="AL551" s="60">
        <f>AJ560*$Q$44*100000/($T$3*$AE$9)</f>
        <v>1.4141637770187154E-2</v>
      </c>
      <c r="AM551" s="61"/>
      <c r="AN551" s="66" t="s">
        <v>574</v>
      </c>
      <c r="AO551" s="66" t="e">
        <f>1/0</f>
        <v>#DIV/0!</v>
      </c>
      <c r="AP551" s="61"/>
      <c r="AQ551" s="65" t="s">
        <v>574</v>
      </c>
      <c r="AR551" s="66">
        <f>IF(AL559&gt;=0,0,AO558)</f>
        <v>1.8185529566081549E-2</v>
      </c>
      <c r="AS551" s="61">
        <f>IF(AR550&lt;AR551,AR550,AR551)</f>
        <v>1.8185529566081549E-2</v>
      </c>
      <c r="AT551" s="61">
        <f>IF(AS551&lt;AS552,AS552,AS551)</f>
        <v>0.13497321362641987</v>
      </c>
      <c r="AU551" s="67">
        <f>IF(AT550&lt;AT551,AT550,AT551)</f>
        <v>0.13497321362641987</v>
      </c>
      <c r="AV551" s="81"/>
      <c r="AW551" s="59">
        <v>2</v>
      </c>
      <c r="AX551" s="61">
        <f t="shared" ref="AX551:AX559" si="81">AX539</f>
        <v>7.0982772982749135E-3</v>
      </c>
      <c r="AY551" s="61">
        <f>SUMPRODUCT(T538:T547,$AY$34:$AY$43)</f>
        <v>8.3223982900197571E-2</v>
      </c>
      <c r="AZ551" s="68">
        <f>IF($AA$8,EXP((AX551/AL551)*(AU555-1)-LN(AU555-AL551)-AL550*(2*AY551/AL550-AX551/AL551)*LN((AU555+2.41421536*AL551)/(AU555-0.41421536*AL551))/(AL551*2.82842713)      ),1)</f>
        <v>6.5803436176416206</v>
      </c>
    </row>
    <row r="552" spans="16:52" x14ac:dyDescent="0.25">
      <c r="P552" s="78">
        <v>3</v>
      </c>
      <c r="Q552" s="60"/>
      <c r="R552" s="60"/>
      <c r="S552" s="60">
        <f>$Z$9*$BJ$36/AZ552</f>
        <v>4.9911005277787142E-2</v>
      </c>
      <c r="T552" s="61">
        <f>S552/S560</f>
        <v>4.992406861048683E-2</v>
      </c>
      <c r="U552" s="62"/>
      <c r="V552" s="62"/>
      <c r="W552" s="60"/>
      <c r="X552" s="63"/>
      <c r="Y552" s="61"/>
      <c r="Z552" s="86">
        <f>SQRT($W$36*VLOOKUP(Z549,$P$34:$W$43,8))*(1-$Q$22)*T540*VLOOKUP(Z549,P538:T547,5)</f>
        <v>6.3104291009574739E-5</v>
      </c>
      <c r="AA552" s="60">
        <f>SQRT($W$36*VLOOKUP(AA549,$P$34:$W$43,8))*(1-$R$22)*T540*VLOOKUP(AA549,P538:T547,5)</f>
        <v>6.1812271817002207E-4</v>
      </c>
      <c r="AB552" s="60">
        <f>SQRT($W$36*VLOOKUP(AB549,$P$34:$W$43,8))*(1-$S$22)*T540*VLOOKUP(AB549,P538:T547,5)</f>
        <v>2.8842416042199163E-3</v>
      </c>
      <c r="AC552" s="60">
        <f>SQRT($W$36*VLOOKUP(AC549,$P$34:$W$43,8))*(1-$T$22)*T540*VLOOKUP(AC549,P538:T547,5)</f>
        <v>8.6054340567006914E-3</v>
      </c>
      <c r="AD552" s="60">
        <f>SQRT($W$36*VLOOKUP(AD549,$P$34:$W$43,8))*(1-$U$22)*T540*VLOOKUP(AD549,P538:T547,5)</f>
        <v>1.0362985843596528E-2</v>
      </c>
      <c r="AE552" s="60">
        <f>SQRT($W$36*VLOOKUP(AE549,$P$34:$W$43,8))*(1-$V$22)*T540*VLOOKUP(AE549,P538:T547,5)</f>
        <v>5.4990052526014147E-2</v>
      </c>
      <c r="AF552" s="60">
        <f>SQRT($W$36*VLOOKUP(AF549,$P$34:$W$43,8))*(1-$W$22)*T540*VLOOKUP(AF549,P538:T547,5)</f>
        <v>1.368703859966995E-5</v>
      </c>
      <c r="AG552" s="60">
        <f>SQRT($W$36*VLOOKUP(AG549,$P$34:$W$43,8))*(1-$X$22)*T540*VLOOKUP(AG549,P538:T547,5)</f>
        <v>1.940147967091179E-4</v>
      </c>
      <c r="AH552" s="60">
        <f>SQRT($W$36*VLOOKUP(AH549,$P$34:$W$43,8))*(1-$Y$22)*T540*VLOOKUP(AH549,P538:T547,5)</f>
        <v>6.9341173774327067E-4</v>
      </c>
      <c r="AI552" s="87">
        <f>SQRT($W$36*VLOOKUP(AI549,$P$34:$W$43,8))*(1-$Z$22)*T540*VLOOKUP(AI549,P538:T547,5)</f>
        <v>3.8613188046208118E-4</v>
      </c>
      <c r="AJ552" s="89">
        <f>$X$36*T540</f>
        <v>2.8129396222580805E-6</v>
      </c>
      <c r="AK552" s="82"/>
      <c r="AL552" s="65"/>
      <c r="AM552" s="61"/>
      <c r="AN552" s="66" t="s">
        <v>575</v>
      </c>
      <c r="AO552" s="66" t="e">
        <f>1/0</f>
        <v>#DIV/0!</v>
      </c>
      <c r="AP552" s="61"/>
      <c r="AQ552" s="65" t="s">
        <v>575</v>
      </c>
      <c r="AR552" s="66">
        <f>IF(AL559&gt;=0,0,AO559)</f>
        <v>0.13497321362641987</v>
      </c>
      <c r="AS552" s="61">
        <f>AR552</f>
        <v>0.13497321362641987</v>
      </c>
      <c r="AT552" s="61">
        <f>IF(AS551&lt;AS552,AS551,AS552)</f>
        <v>1.8185529566081549E-2</v>
      </c>
      <c r="AU552" s="67">
        <f>AT552</f>
        <v>1.8185529566081549E-2</v>
      </c>
      <c r="AV552" s="81"/>
      <c r="AW552" s="59">
        <v>3</v>
      </c>
      <c r="AX552" s="61">
        <f t="shared" si="81"/>
        <v>9.8874397632026413E-3</v>
      </c>
      <c r="AY552" s="61">
        <f>SUMPRODUCT(T538:T547,$AZ$34:$AZ$43)</f>
        <v>0.11365455264392663</v>
      </c>
      <c r="AZ552" s="68">
        <f>IF($AA$9,EXP((AX552/AL551)*(AU555-1)-LN(AU555-AL551)-AL550*(2*AY552/AL550-AX552/AL551)*LN((AU555+2.41421536*AL551)/(AU555-0.41421536*AL551))/(AL551*2.82842713)      ),1)</f>
        <v>1.8650458955061837</v>
      </c>
    </row>
    <row r="553" spans="16:52" x14ac:dyDescent="0.25">
      <c r="P553" s="78">
        <v>4</v>
      </c>
      <c r="Q553" s="60"/>
      <c r="R553" s="60"/>
      <c r="S553" s="60">
        <f>$Z$10*$BJ$37/AZ553</f>
        <v>0.11781627601473323</v>
      </c>
      <c r="T553" s="61">
        <f>S553/S560</f>
        <v>0.11784711236440107</v>
      </c>
      <c r="U553" s="62"/>
      <c r="V553" s="62"/>
      <c r="W553" s="60"/>
      <c r="X553" s="63"/>
      <c r="Y553" s="61"/>
      <c r="Z553" s="86">
        <f>SQRT($W$37*VLOOKUP(Z549,$P$34:$W$43,8))*(1-$Q$23)*T541*VLOOKUP(Z549,P538:T547,5)</f>
        <v>1.8903568290603708E-4</v>
      </c>
      <c r="AA553" s="60">
        <f>SQRT($W$37*VLOOKUP(AA549,$P$34:$W$43,8))*(1-$R$23)*T541*VLOOKUP(AA549,P538:T547,5)</f>
        <v>1.6745488012044436E-3</v>
      </c>
      <c r="AB553" s="60">
        <f>SQRT($W$37*VLOOKUP(AB549,$P$34:$W$43,8))*(1-$S$23)*T541*VLOOKUP(AB549,P538:T547,5)</f>
        <v>8.6054340567006914E-3</v>
      </c>
      <c r="AC553" s="60">
        <f>SQRT($W$37*VLOOKUP(AC549,$P$34:$W$43,8))*(1-$T$23)*T541*VLOOKUP(AC549,P538:T547,5)</f>
        <v>2.5845504163376914E-2</v>
      </c>
      <c r="AD553" s="60">
        <f>SQRT($W$37*VLOOKUP(AD549,$P$34:$W$43,8))*(1-$U$23)*T541*VLOOKUP(AD549,P538:T547,5)</f>
        <v>3.0793632289963815E-2</v>
      </c>
      <c r="AE553" s="60">
        <f>SQRT($W$37*VLOOKUP(AE549,$P$34:$W$43,8))*(1-$V$23)*T541*VLOOKUP(AE549,P538:T547,5)</f>
        <v>0.15661201719897011</v>
      </c>
      <c r="AF553" s="60">
        <f>SQRT($W$37*VLOOKUP(AF549,$P$34:$W$43,8))*(1-$W$23)*T541*VLOOKUP(AF549,P538:T547,5)</f>
        <v>4.1204803656242717E-5</v>
      </c>
      <c r="AG553" s="60">
        <f>SQRT($W$37*VLOOKUP(AG549,$P$34:$W$43,8))*(1-$X$23)*T541*VLOOKUP(AG549,P538:T547,5)</f>
        <v>5.7467963711685843E-4</v>
      </c>
      <c r="AH553" s="60">
        <f>SQRT($W$37*VLOOKUP(AH549,$P$34:$W$43,8))*(1-$Y$23)*T541*VLOOKUP(AH549,P538:T547,5)</f>
        <v>2.2755050653425492E-3</v>
      </c>
      <c r="AI553" s="87">
        <f>SQRT($W$37*VLOOKUP(AI549,$P$34:$W$43,8))*(1-$Z$23)*T541*VLOOKUP(AI549,P538:T547,5)</f>
        <v>1.0493068887656902E-3</v>
      </c>
      <c r="AJ553" s="89">
        <f>$X$37*T541</f>
        <v>8.5305785967868843E-6</v>
      </c>
      <c r="AK553" s="59" t="s">
        <v>570</v>
      </c>
      <c r="AL553" s="60">
        <f>AL551-1</f>
        <v>-0.98585836222981282</v>
      </c>
      <c r="AM553" s="61"/>
      <c r="AN553" s="66"/>
      <c r="AO553" s="61"/>
      <c r="AP553" s="61"/>
      <c r="AQ553" s="50"/>
      <c r="AR553" s="65"/>
      <c r="AS553" s="65"/>
      <c r="AT553" s="65"/>
      <c r="AU553" s="65"/>
      <c r="AV553" s="81"/>
      <c r="AW553" s="59">
        <v>4</v>
      </c>
      <c r="AX553" s="61">
        <f t="shared" si="81"/>
        <v>1.2702609722620996E-2</v>
      </c>
      <c r="AY553" s="61">
        <f>SUMPRODUCT(T538:T547,$BA$34:$BA$43)</f>
        <v>0.13908438853517568</v>
      </c>
      <c r="AZ553" s="68">
        <f>IF($AA$10,EXP((AX553/AL551)*(AU555-1)-LN(AU555-AL551)-AL550*(2*AY553/AL550-AX553/AL551)*LN((AU555+2.41421536*AL551)/(AU555-0.41421536*AL551))/(AL551*2.82842713)      ),1)</f>
        <v>0.76545492768237122</v>
      </c>
    </row>
    <row r="554" spans="16:52" x14ac:dyDescent="0.25">
      <c r="P554" s="78">
        <v>5</v>
      </c>
      <c r="Q554" s="60"/>
      <c r="R554" s="60"/>
      <c r="S554" s="60">
        <f>$Z$11*$BJ$38/AZ554</f>
        <v>0.14521847416959802</v>
      </c>
      <c r="T554" s="61">
        <f>S554/S560</f>
        <v>0.14525648256537488</v>
      </c>
      <c r="U554" s="62"/>
      <c r="V554" s="62"/>
      <c r="W554" s="60"/>
      <c r="X554" s="63"/>
      <c r="Y554" s="61"/>
      <c r="Z554" s="86">
        <f>SQRT($W$38*VLOOKUP(Z549,$P$34:$W$43,8))*(1-$Q$24)*T542*VLOOKUP(Z549,P538:T547,5)</f>
        <v>2.223300500791517E-4</v>
      </c>
      <c r="AA554" s="60">
        <f>SQRT($W$38*VLOOKUP(AA549,$P$34:$W$43,8))*(1-$R$24)*T542*VLOOKUP(AA549,P538:T547,5)</f>
        <v>2.2209136583201754E-3</v>
      </c>
      <c r="AB554" s="60">
        <f>SQRT($W$38*VLOOKUP(AB549,$P$34:$W$43,8))*(1-$S$24)*T542*VLOOKUP(AB549,P538:T547,5)</f>
        <v>1.0362985843596528E-2</v>
      </c>
      <c r="AC554" s="60">
        <f>SQRT($W$38*VLOOKUP(AC549,$P$34:$W$43,8))*(1-$T$24)*T542*VLOOKUP(AC549,P538:T547,5)</f>
        <v>3.0793632289963815E-2</v>
      </c>
      <c r="AD554" s="60">
        <f>SQRT($W$38*VLOOKUP(AD549,$P$34:$W$43,8))*(1-$U$24)*T542*VLOOKUP(AD549,P538:T547,5)</f>
        <v>3.6659747099718663E-2</v>
      </c>
      <c r="AE554" s="60">
        <f>SQRT($W$38*VLOOKUP(AE549,$P$34:$W$43,8))*(1-$V$24)*T542*VLOOKUP(AE549,P538:T547,5)</f>
        <v>0.20142636940596095</v>
      </c>
      <c r="AF554" s="60">
        <f>SQRT($W$38*VLOOKUP(AF549,$P$34:$W$43,8))*(1-$W$24)*T542*VLOOKUP(AF549,P538:T547,5)</f>
        <v>4.7830995471348685E-5</v>
      </c>
      <c r="AG554" s="60">
        <f>SQRT($W$38*VLOOKUP(AG549,$P$34:$W$43,8))*(1-$X$24)*T542*VLOOKUP(AG549,P538:T547,5)</f>
        <v>6.9493136349265522E-4</v>
      </c>
      <c r="AH554" s="60">
        <f>SQRT($W$38*VLOOKUP(AH549,$P$34:$W$43,8))*(1-$Y$24)*T542*VLOOKUP(AH549,P538:T547,5)</f>
        <v>2.5816098649261657E-3</v>
      </c>
      <c r="AI554" s="87">
        <f>SQRT($W$38*VLOOKUP(AI549,$P$34:$W$43,8))*(1-$Z$24)*T542*VLOOKUP(AI549,P538:T547,5)</f>
        <v>1.3766215816029422E-3</v>
      </c>
      <c r="AJ554" s="89">
        <f>$X$38*T542</f>
        <v>1.0512286113419856E-5</v>
      </c>
      <c r="AK554" s="59" t="s">
        <v>571</v>
      </c>
      <c r="AL554" s="60">
        <f>AL550-3*AL551*AL551-2*AL551</f>
        <v>0.12998978647566142</v>
      </c>
      <c r="AM554" s="61" t="s">
        <v>584</v>
      </c>
      <c r="AN554" s="66" t="s">
        <v>585</v>
      </c>
      <c r="AO554" s="61">
        <f>AL557^2/AL558^3</f>
        <v>0.84912603661080033</v>
      </c>
      <c r="AP554" s="61"/>
      <c r="AQ554" s="50"/>
      <c r="AR554" s="65"/>
      <c r="AS554" s="65"/>
      <c r="AT554" s="65"/>
      <c r="AU554" s="65"/>
      <c r="AV554" s="81"/>
      <c r="AW554" s="59">
        <v>5</v>
      </c>
      <c r="AX554" s="61">
        <f t="shared" si="81"/>
        <v>1.2699746755942376E-2</v>
      </c>
      <c r="AY554" s="61">
        <f>SUMPRODUCT(T538:T547,$BB$34:$BB$43)</f>
        <v>0.14194714990733898</v>
      </c>
      <c r="AZ554" s="68">
        <f>IF($AA$11,EXP((AX554/AL551)*(AU555-1)-LN(AU555-AL551)-AL550*(2*AY554/AL550-AX554/AL551)*LN((AU555+2.41421536*AL551)/(AU555-0.41421536*AL551))/(AL551*2.82842713)      ),1)</f>
        <v>0.62177166311015486</v>
      </c>
    </row>
    <row r="555" spans="16:52" x14ac:dyDescent="0.25">
      <c r="P555" s="78">
        <v>6</v>
      </c>
      <c r="Q555" s="60"/>
      <c r="R555" s="60"/>
      <c r="S555" s="60">
        <f>$Z$12*$BJ$39/AZ555</f>
        <v>0.63281164247361754</v>
      </c>
      <c r="T555" s="61">
        <f>S555/S560</f>
        <v>0.63297726985330793</v>
      </c>
      <c r="U555" s="62"/>
      <c r="V555" s="62"/>
      <c r="W555" s="60"/>
      <c r="X555" s="63"/>
      <c r="Y555" s="61"/>
      <c r="Z555" s="86">
        <f>SQRT($W$39*VLOOKUP(Z549,$P$34:$W$43,8))*(1-$Q$25)*T543*VLOOKUP(Z549,P538:T547,5)</f>
        <v>1.2248483303353584E-3</v>
      </c>
      <c r="AA555" s="60">
        <f>SQRT($W$39*VLOOKUP(AA549,$P$34:$W$43,8))*(1-$R$25)*T543*VLOOKUP(AA549,P538:T547,5)</f>
        <v>1.2027010477919679E-2</v>
      </c>
      <c r="AB555" s="60">
        <f>SQRT($W$39*VLOOKUP(AB549,$P$34:$W$43,8))*(1-$S$25)*T543*VLOOKUP(AB549,P538:T547,5)</f>
        <v>5.499005252601414E-2</v>
      </c>
      <c r="AC555" s="60">
        <f>SQRT($W$39*VLOOKUP(AC549,$P$34:$W$43,8))*(1-$T$25)*T543*VLOOKUP(AC549,P538:T547,5)</f>
        <v>0.15661201719897008</v>
      </c>
      <c r="AD555" s="60">
        <f>SQRT($W$39*VLOOKUP(AD549,$P$34:$W$43,8))*(1-$U$25)*T543*VLOOKUP(AD549,P538:T547,5)</f>
        <v>0.20142636940596095</v>
      </c>
      <c r="AE555" s="60">
        <f>SQRT($W$39*VLOOKUP(AE549,$P$34:$W$43,8))*(1-$V$25)*T543*VLOOKUP(AE549,P538:T547,5)</f>
        <v>1.1067338293879829</v>
      </c>
      <c r="AF555" s="60">
        <f>SQRT($W$39*VLOOKUP(AF549,$P$34:$W$43,8))*(1-$W$25)*T543*VLOOKUP(AF549,P538:T547,5)</f>
        <v>2.9015115569430618E-4</v>
      </c>
      <c r="AG555" s="60">
        <f>SQRT($W$39*VLOOKUP(AG549,$P$34:$W$43,8))*(1-$X$25)*T543*VLOOKUP(AG549,P538:T547,5)</f>
        <v>3.8087430718226254E-3</v>
      </c>
      <c r="AH555" s="60">
        <f>SQRT($W$39*VLOOKUP(AH549,$P$34:$W$43,8))*(1-$Y$25)*T543*VLOOKUP(AH549,P538:T547,5)</f>
        <v>1.3952321849498761E-2</v>
      </c>
      <c r="AI555" s="87">
        <f>SQRT($W$39*VLOOKUP(AI549,$P$34:$W$43,8))*(1-$Z$25)*T543*VLOOKUP(AI549,P538:T547,5)</f>
        <v>7.5638243350102229E-3</v>
      </c>
      <c r="AJ555" s="89">
        <f>$X$39*T543</f>
        <v>5.6986177275954847E-5</v>
      </c>
      <c r="AK555" s="59" t="s">
        <v>572</v>
      </c>
      <c r="AL555" s="60">
        <f>-1*AL550*AL551+AL551^2+AL551^3</f>
        <v>-2.0439106498322313E-3</v>
      </c>
      <c r="AM555" s="61"/>
      <c r="AN555" s="66" t="s">
        <v>586</v>
      </c>
      <c r="AO555" s="61">
        <f>SQRT(1-AO554)/SQRT(AO554)*AL557/ABS(AL557)</f>
        <v>0.42152280029036554</v>
      </c>
      <c r="AP555" s="61"/>
      <c r="AQ555" s="50"/>
      <c r="AR555" s="65"/>
      <c r="AS555" s="65"/>
      <c r="AT555" s="65" t="s">
        <v>579</v>
      </c>
      <c r="AU555" s="61">
        <f>IF(AL559&gt;=0,AU550,AU552)</f>
        <v>1.8185529566081549E-2</v>
      </c>
      <c r="AV555" s="81"/>
      <c r="AW555" s="59">
        <v>6</v>
      </c>
      <c r="AX555" s="61">
        <f t="shared" si="81"/>
        <v>1.5798462423996604E-2</v>
      </c>
      <c r="AY555" s="61">
        <f>SUMPRODUCT(T538:T547,$BC$34:$BC$43)</f>
        <v>0.17728158538513802</v>
      </c>
      <c r="AZ555" s="68">
        <f>IF($AA$12,EXP((AX555/AL551)*(AU555-1)-LN(AU555-AL551)-AL550*(2*AY555/AL550-AX555/AL551)*LN((AU555+2.41421536*AL551)/(AU555-0.41421536*AL551))/(AL551*2.82842713)      ),1)</f>
        <v>0.13720776439514756</v>
      </c>
    </row>
    <row r="556" spans="16:52" x14ac:dyDescent="0.25">
      <c r="P556" s="78">
        <v>7</v>
      </c>
      <c r="Q556" s="60"/>
      <c r="R556" s="60"/>
      <c r="S556" s="60">
        <f>$Z$13*$BJ$40/AZ556</f>
        <v>9.3736451448465474E-4</v>
      </c>
      <c r="T556" s="61">
        <f>S556/S560</f>
        <v>9.376098532520357E-4</v>
      </c>
      <c r="U556" s="62"/>
      <c r="V556" s="62"/>
      <c r="W556" s="60"/>
      <c r="X556" s="63"/>
      <c r="Y556" s="61"/>
      <c r="Z556" s="86">
        <f>SQRT($W$40*VLOOKUP(Z549,$P$34:$W$43,8))*(1-$Q$26)*T544*VLOOKUP(Z549,P538:T547,5)</f>
        <v>3.2167153512448256E-7</v>
      </c>
      <c r="AA556" s="60">
        <f>SQRT($W$40*VLOOKUP(AA549,$P$34:$W$43,8))*(1-$R$26)*T544*VLOOKUP(AA549,P538:T547,5)</f>
        <v>3.0446805074761074E-6</v>
      </c>
      <c r="AB556" s="60">
        <f>SQRT($W$40*VLOOKUP(AB549,$P$34:$W$43,8))*(1-$S$26)*T544*VLOOKUP(AB549,P538:T547,5)</f>
        <v>1.368703859966995E-5</v>
      </c>
      <c r="AC556" s="60">
        <f>SQRT($W$40*VLOOKUP(AC549,$P$34:$W$43,8))*(1-$T$26)*T544*VLOOKUP(AC549,P538:T547,5)</f>
        <v>4.1204803656242717E-5</v>
      </c>
      <c r="AD556" s="60">
        <f>SQRT($W$40*VLOOKUP(AD549,$P$34:$W$43,8))*(1-$U$26)*T544*VLOOKUP(AD549,P538:T547,5)</f>
        <v>4.7830995471348685E-5</v>
      </c>
      <c r="AE556" s="60">
        <f>SQRT($W$40*VLOOKUP(AE549,$P$34:$W$43,8))*(1-$V$26)*T544*VLOOKUP(AE549,P538:T547,5)</f>
        <v>2.9015115569430618E-4</v>
      </c>
      <c r="AF556" s="60">
        <f>SQRT($W$40*VLOOKUP(AF549,$P$34:$W$43,8))*(1-$W$26)*T544*VLOOKUP(AF549,P538:T547,5)</f>
        <v>7.7613100866780316E-8</v>
      </c>
      <c r="AG556" s="60">
        <f>SQRT($W$40*VLOOKUP(AG549,$P$34:$W$43,8))*(1-$X$26)*T544*VLOOKUP(AG549,P538:T547,5)</f>
        <v>1.1685652801525271E-6</v>
      </c>
      <c r="AH556" s="60">
        <f>SQRT($W$40*VLOOKUP(AH549,$P$34:$W$43,8))*(1-$Y$26)*T544*VLOOKUP(AH549,P538:T547,5)</f>
        <v>3.2464665719657524E-6</v>
      </c>
      <c r="AI556" s="87">
        <f>SQRT($W$40*VLOOKUP(AI549,$P$34:$W$43,8))*(1-$Z$26)*T544*VLOOKUP(AI549,P538:T547,5)</f>
        <v>1.8315702319247974E-6</v>
      </c>
      <c r="AJ556" s="89">
        <f>$X$40*T544</f>
        <v>2.2549362366773331E-8</v>
      </c>
      <c r="AK556" s="82"/>
      <c r="AL556" s="65"/>
      <c r="AM556" s="61"/>
      <c r="AN556" s="66" t="s">
        <v>587</v>
      </c>
      <c r="AO556" s="61">
        <f>IF(ATAN(AO555)&lt;0,ATAN(AO555)+PI(),ATAN(AO555))</f>
        <v>0.39892174533605135</v>
      </c>
      <c r="AP556" s="61"/>
      <c r="AQ556" s="50"/>
      <c r="AR556" s="65"/>
      <c r="AS556" s="65"/>
      <c r="AT556" s="65"/>
      <c r="AU556" s="65"/>
      <c r="AV556" s="81"/>
      <c r="AW556" s="59">
        <v>7</v>
      </c>
      <c r="AX556" s="61">
        <f t="shared" si="81"/>
        <v>4.2203212895286406E-3</v>
      </c>
      <c r="AY556" s="61">
        <f>SUMPRODUCT(T538:T547,$BD$34:$BD$43)</f>
        <v>3.0911659390568256E-2</v>
      </c>
      <c r="AZ556" s="68">
        <f>IF($AA$13,EXP((AX556/AL551)*(AU555-1)-LN(AU555-AL551)-AL550*(2*AY556/AL550-AX556/AL551)*LN((AU555+2.41421536*AL551)/(AU555-0.41421536*AL551))/(AL551*2.82842713)      ),1)</f>
        <v>109.58651563264975</v>
      </c>
    </row>
    <row r="557" spans="16:52" x14ac:dyDescent="0.25">
      <c r="P557" s="78">
        <v>8</v>
      </c>
      <c r="Q557" s="60"/>
      <c r="R557" s="60"/>
      <c r="S557" s="60">
        <f>$Z$14*$BJ$41/AZ557</f>
        <v>6.4641155320235557E-3</v>
      </c>
      <c r="T557" s="61">
        <f>S557/S560</f>
        <v>6.4658074012081991E-3</v>
      </c>
      <c r="U557" s="62"/>
      <c r="V557" s="62"/>
      <c r="W557" s="60"/>
      <c r="X557" s="63"/>
      <c r="Y557" s="61"/>
      <c r="Z557" s="86">
        <f>SQRT($W$41*VLOOKUP(Z549,$P$34:$W$43,8))*(1-$Q$27)*T545*VLOOKUP(Z549,P538:T547,5)</f>
        <v>4.4633849225411266E-6</v>
      </c>
      <c r="AA557" s="60">
        <f>SQRT($W$41*VLOOKUP(AA549,$P$34:$W$43,8))*(1-$R$27)*T545*VLOOKUP(AA549,P538:T547,5)</f>
        <v>4.1240225182550352E-5</v>
      </c>
      <c r="AB557" s="60">
        <f>SQRT($W$41*VLOOKUP(AB549,$P$34:$W$43,8))*(1-$S$27)*T545*VLOOKUP(AB549,P538:T547,5)</f>
        <v>1.940147967091179E-4</v>
      </c>
      <c r="AC557" s="60">
        <f>SQRT($W$41*VLOOKUP(AC549,$P$34:$W$43,8))*(1-$T$27)*T545*VLOOKUP(AC549,P538:T547,5)</f>
        <v>5.7467963711685843E-4</v>
      </c>
      <c r="AD557" s="60">
        <f>SQRT($W$41*VLOOKUP(AD549,$P$34:$W$43,8))*(1-$U$27)*T545*VLOOKUP(AD549,P538:T547,5)</f>
        <v>6.9493136349265533E-4</v>
      </c>
      <c r="AE557" s="60">
        <f>SQRT($W$41*VLOOKUP(AE549,$P$34:$W$43,8))*(1-$V$27)*T545*VLOOKUP(AE549,P538:T547,5)</f>
        <v>3.8087430718226254E-3</v>
      </c>
      <c r="AF557" s="60">
        <f>SQRT($W$41*VLOOKUP(AF549,$P$34:$W$43,8))*(1-$W$27)*T545*VLOOKUP(AF549,P538:T547,5)</f>
        <v>1.1685652801525271E-6</v>
      </c>
      <c r="AG557" s="60">
        <f>SQRT($W$41*VLOOKUP(AG549,$P$34:$W$43,8))*(1-$X$27)*T545*VLOOKUP(AG549,P538:T547,5)</f>
        <v>1.701096755671873E-5</v>
      </c>
      <c r="AH557" s="60">
        <f>SQRT($W$41*VLOOKUP(AH549,$P$34:$W$43,8))*(1-$Y$27)*T545*VLOOKUP(AH549,P538:T547,5)</f>
        <v>5.2692055402090443E-5</v>
      </c>
      <c r="AI557" s="87">
        <f>SQRT($W$41*VLOOKUP(AI549,$P$34:$W$43,8))*(1-$Z$27)*T545*VLOOKUP(AI549,P538:T547,5)</f>
        <v>2.8017167996407156E-5</v>
      </c>
      <c r="AJ557" s="89">
        <f>$X$41*T545</f>
        <v>1.7248373568599609E-7</v>
      </c>
      <c r="AK557" s="59" t="s">
        <v>582</v>
      </c>
      <c r="AL557" s="61">
        <f>AL553*AL554/6-AL555/2-AL553^3/27</f>
        <v>1.5151228854943563E-2</v>
      </c>
      <c r="AM557" s="61"/>
      <c r="AN557" s="66" t="s">
        <v>573</v>
      </c>
      <c r="AO557" s="61">
        <f>2*SQRT(AL558)*COS(AO556/3)-AL553/3</f>
        <v>0.83269961903731171</v>
      </c>
      <c r="AP557" s="69">
        <f>AO557^3+AL553*AO557^2+AL554*AO557+AL555</f>
        <v>7.7628875549962117E-17</v>
      </c>
      <c r="AQ557" s="50"/>
      <c r="AR557" s="65"/>
      <c r="AS557" s="65"/>
      <c r="AT557" s="65"/>
      <c r="AU557" s="65"/>
      <c r="AV557" s="81"/>
      <c r="AW557" s="59">
        <v>8</v>
      </c>
      <c r="AX557" s="61">
        <f t="shared" si="81"/>
        <v>4.6812172555771754E-3</v>
      </c>
      <c r="AY557" s="61">
        <f>SUMPRODUCT(T538:T547,$BE$34:$BE$43)</f>
        <v>6.0317301846691256E-2</v>
      </c>
      <c r="AZ557" s="68">
        <f>IF($AA$14,EXP((AX557/AL551)*(AU555-1)-LN(AU555-AL551)-AL550*(2*AY557/AL550-AX557/AL551)*LN((AU555+2.41421536*AL551)/(AU555-0.41421536*AL551))/(AL551*2.82842713)      ),1)</f>
        <v>15.275958378122354</v>
      </c>
    </row>
    <row r="558" spans="16:52" x14ac:dyDescent="0.25">
      <c r="P558" s="78">
        <v>9</v>
      </c>
      <c r="Q558" s="60"/>
      <c r="R558" s="60"/>
      <c r="S558" s="60">
        <f>$Z$15*$BJ$42/AZ558</f>
        <v>1.902299063359943E-2</v>
      </c>
      <c r="T558" s="61">
        <f>S558/S560</f>
        <v>1.9027969568690132E-2</v>
      </c>
      <c r="U558" s="62"/>
      <c r="V558" s="62" t="s">
        <v>592</v>
      </c>
      <c r="W558" s="60"/>
      <c r="X558" s="63"/>
      <c r="Y558" s="61"/>
      <c r="Z558" s="86">
        <f>SQRT($W$42*VLOOKUP(Z549,$P$34:$W$43,8))*(1-$Q$28)*T546*VLOOKUP(Z549,P538:T547,5)</f>
        <v>1.54506563918769E-5</v>
      </c>
      <c r="AA558" s="60">
        <f>SQRT($W$42*VLOOKUP(AA549,$P$34:$W$43,8))*(1-$R$28)*T546*VLOOKUP(AA549,P538:T547,5)</f>
        <v>1.4950282799248334E-4</v>
      </c>
      <c r="AB558" s="60">
        <f>SQRT($W$42*VLOOKUP(AB549,$P$34:$W$43,8))*(1-$S$28)*T546*VLOOKUP(AB549,P538:T547,5)</f>
        <v>6.9341173774327067E-4</v>
      </c>
      <c r="AC558" s="60">
        <f>SQRT($W$42*VLOOKUP(AC549,$P$34:$W$43,8))*(1-$T$28)*T546*VLOOKUP(AC549,P538:T547,5)</f>
        <v>2.2755050653425492E-3</v>
      </c>
      <c r="AD558" s="60">
        <f>SQRT($W$42*VLOOKUP(AD549,$P$34:$W$43,8))*(1-$U$28)*T546*VLOOKUP(AD549,P538:T547,5)</f>
        <v>2.5816098649261662E-3</v>
      </c>
      <c r="AE558" s="60">
        <f>SQRT($W$42*VLOOKUP(AE549,$P$34:$W$43,8))*(1-$V$28)*T546*VLOOKUP(AE549,P538:T547,5)</f>
        <v>1.3952321849498761E-2</v>
      </c>
      <c r="AF558" s="60">
        <f>SQRT($W$42*VLOOKUP(AF549,$P$34:$W$43,8))*(1-$W$28)*T546*VLOOKUP(AF549,P538:T547,5)</f>
        <v>3.2464665719657524E-6</v>
      </c>
      <c r="AG558" s="60">
        <f>SQRT($W$42*VLOOKUP(AG549,$P$34:$W$43,8))*(1-$X$28)*T546*VLOOKUP(AG549,P538:T547,5)</f>
        <v>5.2692055402090437E-5</v>
      </c>
      <c r="AH558" s="60">
        <f>SQRT($W$42*VLOOKUP(AH549,$P$34:$W$43,8))*(1-$Y$28)*T546*VLOOKUP(AH549,P538:T547,5)</f>
        <v>2.0034135413526651E-4</v>
      </c>
      <c r="AI558" s="87">
        <f>SQRT($W$42*VLOOKUP(AI549,$P$34:$W$43,8))*(1-$Z$28)*T546*VLOOKUP(AI549,P538:T547,5)</f>
        <v>1.0176657161589584E-4</v>
      </c>
      <c r="AJ558" s="89">
        <f>$X$42*T546</f>
        <v>5.1399992230266224E-7</v>
      </c>
      <c r="AK558" s="59" t="s">
        <v>558</v>
      </c>
      <c r="AL558" s="61">
        <f>AL553^2/9-AL554/3</f>
        <v>6.4660816772384944E-2</v>
      </c>
      <c r="AM558" s="61"/>
      <c r="AN558" s="66" t="s">
        <v>574</v>
      </c>
      <c r="AO558" s="61">
        <f>2*SQRT(AL558)*COS((AO556+2*PI())/3)-AL553/3</f>
        <v>1.8185529566081549E-2</v>
      </c>
      <c r="AP558" s="69">
        <f>AO558^3+AO558^2*AL553+AO558*AL554+AL555</f>
        <v>2.4719809532669501E-17</v>
      </c>
      <c r="AQ558" s="50"/>
      <c r="AR558" s="65"/>
      <c r="AS558" s="50"/>
      <c r="AT558" s="65"/>
      <c r="AU558" s="65"/>
      <c r="AV558" s="81"/>
      <c r="AW558" s="59">
        <v>9</v>
      </c>
      <c r="AX558" s="61">
        <f t="shared" si="81"/>
        <v>4.7402802327537697E-3</v>
      </c>
      <c r="AY558" s="61">
        <f>SUMPRODUCT(T538:T547,$BF$34:$BF$43)</f>
        <v>7.5771767757632433E-2</v>
      </c>
      <c r="AZ558" s="68">
        <f>IF($AA$15,EXP((AX558/AL551)*(AU555-1)-LN(AU555-AL551)-AL550*(2*AY558/AL550-AX558/AL551)*LN((AU555+2.41421536*AL551)/(AU555-0.41421536*AL551))/(AL551*2.82842713)      ),1)</f>
        <v>5.0989814743452504</v>
      </c>
    </row>
    <row r="559" spans="16:52" x14ac:dyDescent="0.25">
      <c r="P559" s="78">
        <v>10</v>
      </c>
      <c r="Q559" s="60"/>
      <c r="R559" s="60"/>
      <c r="S559" s="60">
        <f>$Z$16*$BJ$43/AZ559</f>
        <v>1.025690727771409E-2</v>
      </c>
      <c r="T559" s="61">
        <f>S559/S560</f>
        <v>1.025959184380313E-2</v>
      </c>
      <c r="U559" s="62"/>
      <c r="V559" s="96">
        <f>ABS(S548-S560)</f>
        <v>1.9984014443252818E-15</v>
      </c>
      <c r="W559" s="60"/>
      <c r="X559" s="63"/>
      <c r="Y559" s="61"/>
      <c r="Z559" s="86">
        <f>SQRT($W$43*VLOOKUP(Z549,$P$34:$W$43,8))*(1-$Q$29)*T547*VLOOKUP(Z549,P538:T547,5)</f>
        <v>8.3839142879103996E-6</v>
      </c>
      <c r="AA559" s="60">
        <f>SQRT($W$43*VLOOKUP(AA549,$P$34:$W$43,8))*(1-$R$29)*T547*VLOOKUP(AA549,P538:T547,5)</f>
        <v>8.2105867050580585E-5</v>
      </c>
      <c r="AB559" s="60">
        <f>SQRT($W$43*VLOOKUP(AB549,$P$34:$W$43,8))*(1-$S$29)*T547*VLOOKUP(AB549,P538:T547,5)</f>
        <v>3.8613188046208118E-4</v>
      </c>
      <c r="AC559" s="60">
        <f>SQRT($W$43*VLOOKUP(AC549,$P$34:$W$43,8))*(1-$T$29)*T547*VLOOKUP(AC549,P538:T547,5)</f>
        <v>1.0493068887656902E-3</v>
      </c>
      <c r="AD559" s="60">
        <f>SQRT($W$43*VLOOKUP(AD549,$P$34:$W$43,8))*(1-$U$29)*T547*VLOOKUP(AD549,P538:T547,5)</f>
        <v>1.376621581602942E-3</v>
      </c>
      <c r="AE559" s="60">
        <f>SQRT($W$43*VLOOKUP(AE549,$P$34:$W$43,8))*(1-$V$29)*T547*VLOOKUP(AE549,P538:T547,5)</f>
        <v>7.5638243350102221E-3</v>
      </c>
      <c r="AF559" s="60">
        <f>SQRT($W$43*VLOOKUP(AF549,$P$34:$W$43,8))*(1-$W$29)*T547*VLOOKUP(AF549,P538:T547,5)</f>
        <v>1.8315702319247974E-6</v>
      </c>
      <c r="AG559" s="60">
        <f>SQRT($W$43*VLOOKUP(AG549,$P$34:$W$43,8))*(1-$X$29)*T547*VLOOKUP(AG549,P538:T547,5)</f>
        <v>2.8017167996407156E-5</v>
      </c>
      <c r="AH559" s="60">
        <f>SQRT($W$43*VLOOKUP(AH549,$P$34:$W$43,8))*(1-$Y$29)*T547*VLOOKUP(AH549,P538:T547,5)</f>
        <v>1.0176657161589583E-4</v>
      </c>
      <c r="AI559" s="87">
        <f>SQRT($W$43*VLOOKUP(AI549,$P$34:$W$43,8))*(1-$Z$29)*T547*VLOOKUP(AI549,P538:T547,5)</f>
        <v>5.1693945781462554E-5</v>
      </c>
      <c r="AJ559" s="89">
        <f>$X$43*T547</f>
        <v>3.721653553787463E-7</v>
      </c>
      <c r="AK559" s="59" t="s">
        <v>72</v>
      </c>
      <c r="AL559" s="63">
        <f>AL557^2-AL558^3</f>
        <v>-4.0788511579751017E-5</v>
      </c>
      <c r="AM559" s="61"/>
      <c r="AN559" s="66" t="s">
        <v>575</v>
      </c>
      <c r="AO559" s="61">
        <f>2*SQRT(AL558)*COS((AO556+4*PI())/3)-AL553/3</f>
        <v>0.13497321362641987</v>
      </c>
      <c r="AP559" s="69">
        <f>AO559^3+AO559^2*AL553+AL554*AO559+AL555</f>
        <v>0</v>
      </c>
      <c r="AQ559" s="50"/>
      <c r="AR559" s="65"/>
      <c r="AS559" s="50"/>
      <c r="AT559" s="65"/>
      <c r="AU559" s="65"/>
      <c r="AV559" s="81"/>
      <c r="AW559" s="59">
        <v>10</v>
      </c>
      <c r="AX559" s="61">
        <f t="shared" si="81"/>
        <v>6.3655989068255427E-3</v>
      </c>
      <c r="AY559" s="61">
        <f>SUMPRODUCT(T538:T547,$BG$34:$BG$43)</f>
        <v>7.4733542486602467E-2</v>
      </c>
      <c r="AZ559" s="68">
        <f>IF($AA$16,EXP((AX559/AL551)*(AU555-1)-LN(AU555-AL551)-AL550*(2*AY559/AL550-AX559/AL551)*LN((AU555+2.41421536*AL551)/(AU555-0.41421536*AL551))/(AL551*2.82842713)      ),1)</f>
        <v>9.49901522336806</v>
      </c>
    </row>
    <row r="560" spans="16:52" x14ac:dyDescent="0.25">
      <c r="P560" s="79"/>
      <c r="Q560" s="71"/>
      <c r="R560" s="71"/>
      <c r="S560" s="94">
        <f>SUM(S550:S559)</f>
        <v>0.99973833597574724</v>
      </c>
      <c r="T560" s="72">
        <f>SUM(T550:T559)</f>
        <v>1</v>
      </c>
      <c r="U560" s="73"/>
      <c r="V560" s="73"/>
      <c r="W560" s="73"/>
      <c r="X560" s="73"/>
      <c r="Y560" s="73"/>
      <c r="Z560" s="70"/>
      <c r="AA560" s="73"/>
      <c r="AB560" s="73"/>
      <c r="AC560" s="73"/>
      <c r="AD560" s="73"/>
      <c r="AE560" s="73"/>
      <c r="AF560" s="73"/>
      <c r="AG560" s="73"/>
      <c r="AH560" s="73"/>
      <c r="AI560" s="88">
        <f>SUM(Z550:AI559)</f>
        <v>2.2066893957681035</v>
      </c>
      <c r="AJ560" s="91">
        <f>SUM(AJ550:AJ559)</f>
        <v>8.058724281972439E-5</v>
      </c>
      <c r="AK560" s="70"/>
      <c r="AL560" s="73"/>
      <c r="AM560" s="74"/>
      <c r="AN560" s="75"/>
      <c r="AO560" s="74"/>
      <c r="AP560" s="74"/>
      <c r="AQ560" s="76"/>
      <c r="AR560" s="73"/>
      <c r="AS560" s="76"/>
      <c r="AT560" s="73"/>
      <c r="AU560" s="73"/>
      <c r="AV560" s="80"/>
      <c r="AW560" s="70"/>
      <c r="AX560" s="73"/>
      <c r="AY560" s="73"/>
      <c r="AZ560" s="80"/>
    </row>
    <row r="561" spans="16:52" x14ac:dyDescent="0.25">
      <c r="P561" s="92">
        <f>P549+1</f>
        <v>44</v>
      </c>
      <c r="Q561" s="55"/>
      <c r="R561" s="55"/>
      <c r="S561" s="55"/>
      <c r="T561" s="55" t="s">
        <v>545</v>
      </c>
      <c r="U561" s="56"/>
      <c r="V561" s="56"/>
      <c r="W561" s="57"/>
      <c r="X561" s="57"/>
      <c r="Y561" s="57"/>
      <c r="Z561" s="54">
        <v>1</v>
      </c>
      <c r="AA561" s="55">
        <v>2</v>
      </c>
      <c r="AB561" s="55">
        <v>3</v>
      </c>
      <c r="AC561" s="55">
        <v>4</v>
      </c>
      <c r="AD561" s="55">
        <v>5</v>
      </c>
      <c r="AE561" s="55">
        <v>6</v>
      </c>
      <c r="AF561" s="55">
        <v>7</v>
      </c>
      <c r="AG561" s="55">
        <v>8</v>
      </c>
      <c r="AH561" s="55">
        <v>9</v>
      </c>
      <c r="AI561" s="58">
        <v>10</v>
      </c>
      <c r="AJ561" s="90"/>
      <c r="AK561" s="54"/>
      <c r="AL561" s="55"/>
      <c r="AM561" s="55"/>
      <c r="AN561" s="55"/>
      <c r="AO561" s="55"/>
      <c r="AP561" s="55"/>
      <c r="AQ561" s="55"/>
      <c r="AR561" s="55"/>
      <c r="AS561" s="55"/>
      <c r="AT561" s="55"/>
      <c r="AU561" s="55"/>
      <c r="AV561" s="58"/>
      <c r="AW561" s="54"/>
      <c r="AX561" s="55" t="s">
        <v>565</v>
      </c>
      <c r="AY561" s="55" t="s">
        <v>577</v>
      </c>
      <c r="AZ561" s="58" t="s">
        <v>578</v>
      </c>
    </row>
    <row r="562" spans="16:52" x14ac:dyDescent="0.25">
      <c r="P562" s="78">
        <v>1</v>
      </c>
      <c r="Q562" s="60"/>
      <c r="R562" s="60"/>
      <c r="S562" s="60">
        <f>$Z$7*$BJ$34/AZ562</f>
        <v>2.628891228429926E-3</v>
      </c>
      <c r="T562" s="61">
        <f>S562/S572</f>
        <v>2.6295792947302762E-3</v>
      </c>
      <c r="U562" s="62"/>
      <c r="V562" s="62"/>
      <c r="W562" s="60"/>
      <c r="X562" s="63"/>
      <c r="Y562" s="61"/>
      <c r="Z562" s="86">
        <f>SQRT($W$34*VLOOKUP(Z561,$P$34:$W$43,8))*(1-$Q$20)*T550*VLOOKUP(Z561,P550:T559,5)</f>
        <v>1.420143781371723E-6</v>
      </c>
      <c r="AA562" s="60">
        <f>SQRT($W$34*VLOOKUP(AA561,$P$34:$W$43,8))*(1-$R$20)*T550*VLOOKUP(AA561,P550:T559,5)</f>
        <v>1.3766728022995838E-5</v>
      </c>
      <c r="AB562" s="60">
        <f>SQRT($W$34*VLOOKUP(AB561,$P$34:$W$43,8))*(1-$S$20)*T550*VLOOKUP(AB561,P550:T559,5)</f>
        <v>6.3104291009576555E-5</v>
      </c>
      <c r="AC562" s="60">
        <f>SQRT($W$34*VLOOKUP(AC561,$P$34:$W$43,8))*(1-$T$20)*T550*VLOOKUP(AC561,P550:T559,5)</f>
        <v>1.8903568290604185E-4</v>
      </c>
      <c r="AD562" s="60">
        <f>SQRT($W$34*VLOOKUP(AD561,$P$34:$W$43,8))*(1-$U$20)*T550*VLOOKUP(AD561,P550:T559,5)</f>
        <v>2.223300500791575E-4</v>
      </c>
      <c r="AE562" s="60">
        <f>SQRT($W$34*VLOOKUP(AE561,$P$34:$W$43,8))*(1-$V$20)*T550*VLOOKUP(AE561,P550:T559,5)</f>
        <v>1.2248483303353794E-3</v>
      </c>
      <c r="AF562" s="60">
        <f>SQRT($W$34*VLOOKUP(AF561,$P$34:$W$43,8))*(1-$W$20)*T550*VLOOKUP(AF561,P550:T559,5)</f>
        <v>3.2167153512449781E-7</v>
      </c>
      <c r="AG562" s="60">
        <f>SQRT($W$34*VLOOKUP(AG561,$P$34:$W$43,8))*(1-$X$20)*T550*VLOOKUP(AG561,P550:T559,5)</f>
        <v>4.4633849225412994E-6</v>
      </c>
      <c r="AH562" s="60">
        <f>SQRT($W$34*VLOOKUP(AH561,$P$34:$W$43,8))*(1-$Y$20)*T550*VLOOKUP(AH561,P550:T559,5)</f>
        <v>1.5450656391877391E-5</v>
      </c>
      <c r="AI562" s="87">
        <f>SQRT($W$34*VLOOKUP(AI561,$P$34:$W$43,8))*(1-$Z$20)*T550*VLOOKUP(AI561,P550:T559,5)</f>
        <v>8.3839142879106809E-6</v>
      </c>
      <c r="AJ562" s="89">
        <f>$X$34*T550</f>
        <v>7.0477561646531831E-8</v>
      </c>
      <c r="AK562" s="59" t="s">
        <v>69</v>
      </c>
      <c r="AL562" s="60">
        <f>$Q$44*AI572*100000/($T$3*$AE$9)^2</f>
        <v>0.1588730197725049</v>
      </c>
      <c r="AM562" s="65" t="s">
        <v>583</v>
      </c>
      <c r="AN562" s="66" t="s">
        <v>573</v>
      </c>
      <c r="AO562" s="61" t="e">
        <f>(AL569+SQRT(AL571))^(1/3)+(AL569-SQRT(AL571))^(1/3)-AL565/3</f>
        <v>#NUM!</v>
      </c>
      <c r="AP562" s="63" t="e">
        <f>AO562^3+AL565*AO562^2+AL566*AO562+AL567</f>
        <v>#NUM!</v>
      </c>
      <c r="AQ562" s="65" t="s">
        <v>573</v>
      </c>
      <c r="AR562" s="61">
        <f>IF(AL571&gt;=0,AO562,AO569)</f>
        <v>0.83269961903731216</v>
      </c>
      <c r="AS562" s="61">
        <f>IF(AR562&lt;AR563,AR563,AR562)</f>
        <v>0.83269961903731216</v>
      </c>
      <c r="AT562" s="61">
        <f>AS562</f>
        <v>0.83269961903731216</v>
      </c>
      <c r="AU562" s="67">
        <f>IF(AT562&lt;AT563,AT563,AT562)</f>
        <v>0.83269961903731216</v>
      </c>
      <c r="AV562" s="81"/>
      <c r="AW562" s="59">
        <v>1</v>
      </c>
      <c r="AX562" s="61">
        <f>AX550</f>
        <v>4.7032494163116601E-3</v>
      </c>
      <c r="AY562" s="61">
        <f>SUMPRODUCT(T550:T559,$AX$34:$AX$43)</f>
        <v>4.7725574619461808E-2</v>
      </c>
      <c r="AZ562" s="68">
        <f>IF($AA$7,EXP((AX562/AL563)*(AU567-1)-LN(AU567-AL563)-AL562*(2*AY562/AL562-AX562/AL563)*LN((AU567+2.41421536*AL563)/(AU567-0.41421536*AL563))/(AL563*2.82842713)      ),1)</f>
        <v>38.240115288524599</v>
      </c>
    </row>
    <row r="563" spans="16:52" x14ac:dyDescent="0.25">
      <c r="P563" s="78">
        <v>2</v>
      </c>
      <c r="Q563" s="60"/>
      <c r="R563" s="60"/>
      <c r="S563" s="60">
        <f>$Z$8*$BJ$35/AZ563</f>
        <v>1.4670668853759485E-2</v>
      </c>
      <c r="T563" s="61">
        <f>S563/S572</f>
        <v>1.4674508644745397E-2</v>
      </c>
      <c r="U563" s="62"/>
      <c r="V563" s="62"/>
      <c r="W563" s="60"/>
      <c r="X563" s="63"/>
      <c r="Y563" s="61"/>
      <c r="Z563" s="86">
        <f>SQRT($W$35*VLOOKUP(Z561,$P$34:$W$43,8))*(1-$Q$21)*T551*VLOOKUP(Z561,P550:T559,5)</f>
        <v>1.3766728022995836E-5</v>
      </c>
      <c r="AA563" s="60">
        <f>SQRT($W$35*VLOOKUP(AA561,$P$34:$W$43,8))*(1-$R$21)*T551*VLOOKUP(AA561,P550:T559,5)</f>
        <v>1.3276198833613175E-4</v>
      </c>
      <c r="AB563" s="60">
        <f>SQRT($W$35*VLOOKUP(AB561,$P$34:$W$43,8))*(1-$S$21)*T551*VLOOKUP(AB561,P550:T559,5)</f>
        <v>6.1812271817003573E-4</v>
      </c>
      <c r="AC563" s="60">
        <f>SQRT($W$35*VLOOKUP(AC561,$P$34:$W$43,8))*(1-$T$21)*T551*VLOOKUP(AC561,P550:T559,5)</f>
        <v>1.6745488012044748E-3</v>
      </c>
      <c r="AD563" s="60">
        <f>SQRT($W$35*VLOOKUP(AD561,$P$34:$W$43,8))*(1-$U$21)*T551*VLOOKUP(AD561,P550:T559,5)</f>
        <v>2.2209136583202188E-3</v>
      </c>
      <c r="AE563" s="60">
        <f>SQRT($W$35*VLOOKUP(AE561,$P$34:$W$43,8))*(1-$V$21)*T551*VLOOKUP(AE561,P550:T559,5)</f>
        <v>1.2027010477919806E-2</v>
      </c>
      <c r="AF563" s="60">
        <f>SQRT($W$35*VLOOKUP(AF561,$P$34:$W$43,8))*(1-$W$21)*T551*VLOOKUP(AF561,P550:T559,5)</f>
        <v>3.0446805074762319E-6</v>
      </c>
      <c r="AG563" s="60">
        <f>SQRT($W$35*VLOOKUP(AG561,$P$34:$W$43,8))*(1-$X$21)*T551*VLOOKUP(AG561,P550:T559,5)</f>
        <v>4.1240225182551681E-5</v>
      </c>
      <c r="AH563" s="60">
        <f>SQRT($W$35*VLOOKUP(AH561,$P$34:$W$43,8))*(1-$Y$21)*T551*VLOOKUP(AH561,P550:T559,5)</f>
        <v>1.4950282799248708E-4</v>
      </c>
      <c r="AI563" s="87">
        <f>SQRT($W$35*VLOOKUP(AI561,$P$34:$W$43,8))*(1-$Z$21)*T551*VLOOKUP(AI561,P550:T559,5)</f>
        <v>8.2105867050582808E-5</v>
      </c>
      <c r="AJ563" s="89">
        <f>$X$35*T551</f>
        <v>5.935852739240174E-7</v>
      </c>
      <c r="AK563" s="59" t="s">
        <v>65</v>
      </c>
      <c r="AL563" s="60">
        <f>AJ572*$Q$44*100000/($T$3*$AE$9)</f>
        <v>1.414163777018714E-2</v>
      </c>
      <c r="AM563" s="61"/>
      <c r="AN563" s="66" t="s">
        <v>574</v>
      </c>
      <c r="AO563" s="66" t="e">
        <f>1/0</f>
        <v>#DIV/0!</v>
      </c>
      <c r="AP563" s="61"/>
      <c r="AQ563" s="65" t="s">
        <v>574</v>
      </c>
      <c r="AR563" s="66">
        <f>IF(AL571&gt;=0,0,AO570)</f>
        <v>1.8185529566081493E-2</v>
      </c>
      <c r="AS563" s="61">
        <f>IF(AR562&lt;AR563,AR562,AR563)</f>
        <v>1.8185529566081493E-2</v>
      </c>
      <c r="AT563" s="61">
        <f>IF(AS563&lt;AS564,AS564,AS563)</f>
        <v>0.13497321362641926</v>
      </c>
      <c r="AU563" s="67">
        <f>IF(AT562&lt;AT563,AT562,AT563)</f>
        <v>0.13497321362641926</v>
      </c>
      <c r="AV563" s="81"/>
      <c r="AW563" s="59">
        <v>2</v>
      </c>
      <c r="AX563" s="61">
        <f t="shared" ref="AX563:AX571" si="82">AX551</f>
        <v>7.0982772982749135E-3</v>
      </c>
      <c r="AY563" s="61">
        <f>SUMPRODUCT(T550:T559,$AY$34:$AY$43)</f>
        <v>8.3223982900197488E-2</v>
      </c>
      <c r="AZ563" s="68">
        <f>IF($AA$8,EXP((AX563/AL563)*(AU567-1)-LN(AU567-AL563)-AL562*(2*AY563/AL562-AX563/AL563)*LN((AU567+2.41421536*AL563)/(AU567-0.41421536*AL563))/(AL563*2.82842713)      ),1)</f>
        <v>6.5803436176416614</v>
      </c>
    </row>
    <row r="564" spans="16:52" x14ac:dyDescent="0.25">
      <c r="P564" s="78">
        <v>3</v>
      </c>
      <c r="Q564" s="60"/>
      <c r="R564" s="60"/>
      <c r="S564" s="60">
        <f>$Z$9*$BJ$36/AZ564</f>
        <v>4.9911005277787052E-2</v>
      </c>
      <c r="T564" s="61">
        <f>S564/S572</f>
        <v>4.9924068610486733E-2</v>
      </c>
      <c r="U564" s="62"/>
      <c r="V564" s="62"/>
      <c r="W564" s="60"/>
      <c r="X564" s="63"/>
      <c r="Y564" s="61"/>
      <c r="Z564" s="86">
        <f>SQRT($W$36*VLOOKUP(Z561,$P$34:$W$43,8))*(1-$Q$22)*T552*VLOOKUP(Z561,P550:T559,5)</f>
        <v>6.3104291009576555E-5</v>
      </c>
      <c r="AA564" s="60">
        <f>SQRT($W$36*VLOOKUP(AA561,$P$34:$W$43,8))*(1-$R$22)*T552*VLOOKUP(AA561,P550:T559,5)</f>
        <v>6.1812271817003573E-4</v>
      </c>
      <c r="AB564" s="60">
        <f>SQRT($W$36*VLOOKUP(AB561,$P$34:$W$43,8))*(1-$S$22)*T552*VLOOKUP(AB561,P550:T559,5)</f>
        <v>2.8842416042199606E-3</v>
      </c>
      <c r="AC564" s="60">
        <f>SQRT($W$36*VLOOKUP(AC561,$P$34:$W$43,8))*(1-$T$22)*T552*VLOOKUP(AC561,P550:T559,5)</f>
        <v>8.605434056700792E-3</v>
      </c>
      <c r="AD564" s="60">
        <f>SQRT($W$36*VLOOKUP(AD561,$P$34:$W$43,8))*(1-$U$22)*T552*VLOOKUP(AD561,P550:T559,5)</f>
        <v>1.0362985843596659E-2</v>
      </c>
      <c r="AE564" s="60">
        <f>SQRT($W$36*VLOOKUP(AE561,$P$34:$W$43,8))*(1-$V$22)*T552*VLOOKUP(AE561,P550:T559,5)</f>
        <v>5.4990052526014348E-2</v>
      </c>
      <c r="AF564" s="60">
        <f>SQRT($W$36*VLOOKUP(AF561,$P$34:$W$43,8))*(1-$W$22)*T552*VLOOKUP(AF561,P550:T559,5)</f>
        <v>1.3687038599670419E-5</v>
      </c>
      <c r="AG564" s="60">
        <f>SQRT($W$36*VLOOKUP(AG561,$P$34:$W$43,8))*(1-$X$22)*T552*VLOOKUP(AG561,P550:T559,5)</f>
        <v>1.9401479670912286E-4</v>
      </c>
      <c r="AH564" s="60">
        <f>SQRT($W$36*VLOOKUP(AH561,$P$34:$W$43,8))*(1-$Y$22)*T552*VLOOKUP(AH561,P550:T559,5)</f>
        <v>6.9341173774328346E-4</v>
      </c>
      <c r="AI564" s="87">
        <f>SQRT($W$36*VLOOKUP(AI561,$P$34:$W$43,8))*(1-$Z$22)*T552*VLOOKUP(AI561,P550:T559,5)</f>
        <v>3.8613188046208899E-4</v>
      </c>
      <c r="AJ564" s="89">
        <f>$X$36*T552</f>
        <v>2.8129396222581021E-6</v>
      </c>
      <c r="AK564" s="82"/>
      <c r="AL564" s="65"/>
      <c r="AM564" s="61"/>
      <c r="AN564" s="66" t="s">
        <v>575</v>
      </c>
      <c r="AO564" s="66" t="e">
        <f>1/0</f>
        <v>#DIV/0!</v>
      </c>
      <c r="AP564" s="61"/>
      <c r="AQ564" s="65" t="s">
        <v>575</v>
      </c>
      <c r="AR564" s="66">
        <f>IF(AL571&gt;=0,0,AO571)</f>
        <v>0.13497321362641926</v>
      </c>
      <c r="AS564" s="61">
        <f>AR564</f>
        <v>0.13497321362641926</v>
      </c>
      <c r="AT564" s="61">
        <f>IF(AS563&lt;AS564,AS563,AS564)</f>
        <v>1.8185529566081493E-2</v>
      </c>
      <c r="AU564" s="67">
        <f>AT564</f>
        <v>1.8185529566081493E-2</v>
      </c>
      <c r="AV564" s="81"/>
      <c r="AW564" s="59">
        <v>3</v>
      </c>
      <c r="AX564" s="61">
        <f t="shared" si="82"/>
        <v>9.8874397632026413E-3</v>
      </c>
      <c r="AY564" s="61">
        <f>SUMPRODUCT(T550:T559,$AZ$34:$AZ$43)</f>
        <v>0.11365455264392653</v>
      </c>
      <c r="AZ564" s="68">
        <f>IF($AA$9,EXP((AX564/AL563)*(AU567-1)-LN(AU567-AL563)-AL562*(2*AY564/AL562-AX564/AL563)*LN((AU567+2.41421536*AL563)/(AU567-0.41421536*AL563))/(AL563*2.82842713)      ),1)</f>
        <v>1.865045895506187</v>
      </c>
    </row>
    <row r="565" spans="16:52" x14ac:dyDescent="0.25">
      <c r="P565" s="78">
        <v>4</v>
      </c>
      <c r="Q565" s="60"/>
      <c r="R565" s="60"/>
      <c r="S565" s="60">
        <f>$Z$10*$BJ$37/AZ565</f>
        <v>0.11781627601473355</v>
      </c>
      <c r="T565" s="61">
        <f>S565/S572</f>
        <v>0.11784711236440136</v>
      </c>
      <c r="U565" s="62"/>
      <c r="V565" s="62"/>
      <c r="W565" s="60"/>
      <c r="X565" s="63"/>
      <c r="Y565" s="61"/>
      <c r="Z565" s="86">
        <f>SQRT($W$37*VLOOKUP(Z561,$P$34:$W$43,8))*(1-$Q$23)*T553*VLOOKUP(Z561,P550:T559,5)</f>
        <v>1.8903568290604185E-4</v>
      </c>
      <c r="AA565" s="60">
        <f>SQRT($W$37*VLOOKUP(AA561,$P$34:$W$43,8))*(1-$R$23)*T553*VLOOKUP(AA561,P550:T559,5)</f>
        <v>1.6745488012044748E-3</v>
      </c>
      <c r="AB565" s="60">
        <f>SQRT($W$37*VLOOKUP(AB561,$P$34:$W$43,8))*(1-$S$23)*T553*VLOOKUP(AB561,P550:T559,5)</f>
        <v>8.6054340567007937E-3</v>
      </c>
      <c r="AC565" s="60">
        <f>SQRT($W$37*VLOOKUP(AC561,$P$34:$W$43,8))*(1-$T$23)*T553*VLOOKUP(AC561,P550:T559,5)</f>
        <v>2.5845504163377133E-2</v>
      </c>
      <c r="AD565" s="60">
        <f>SQRT($W$37*VLOOKUP(AD561,$P$34:$W$43,8))*(1-$U$23)*T553*VLOOKUP(AD561,P550:T559,5)</f>
        <v>3.0793632289964103E-2</v>
      </c>
      <c r="AE565" s="60">
        <f>SQRT($W$37*VLOOKUP(AE561,$P$34:$W$43,8))*(1-$V$23)*T553*VLOOKUP(AE561,P550:T559,5)</f>
        <v>0.15661201719897017</v>
      </c>
      <c r="AF565" s="60">
        <f>SQRT($W$37*VLOOKUP(AF561,$P$34:$W$43,8))*(1-$W$23)*T553*VLOOKUP(AF561,P550:T559,5)</f>
        <v>4.1204803656243984E-5</v>
      </c>
      <c r="AG565" s="60">
        <f>SQRT($W$37*VLOOKUP(AG561,$P$34:$W$43,8))*(1-$X$23)*T553*VLOOKUP(AG561,P550:T559,5)</f>
        <v>5.7467963711687134E-4</v>
      </c>
      <c r="AH565" s="60">
        <f>SQRT($W$37*VLOOKUP(AH561,$P$34:$W$43,8))*(1-$Y$23)*T553*VLOOKUP(AH561,P550:T559,5)</f>
        <v>2.2755050653425831E-3</v>
      </c>
      <c r="AI565" s="87">
        <f>SQRT($W$37*VLOOKUP(AI561,$P$34:$W$43,8))*(1-$Z$23)*T553*VLOOKUP(AI561,P550:T559,5)</f>
        <v>1.049306888765708E-3</v>
      </c>
      <c r="AJ565" s="89">
        <f>$X$37*T553</f>
        <v>8.5305785967869198E-6</v>
      </c>
      <c r="AK565" s="59" t="s">
        <v>570</v>
      </c>
      <c r="AL565" s="60">
        <f>AL563-1</f>
        <v>-0.98585836222981282</v>
      </c>
      <c r="AM565" s="61"/>
      <c r="AN565" s="66"/>
      <c r="AO565" s="61"/>
      <c r="AP565" s="61"/>
      <c r="AQ565" s="50"/>
      <c r="AR565" s="65"/>
      <c r="AS565" s="65"/>
      <c r="AT565" s="65"/>
      <c r="AU565" s="65"/>
      <c r="AV565" s="81"/>
      <c r="AW565" s="59">
        <v>4</v>
      </c>
      <c r="AX565" s="61">
        <f t="shared" si="82"/>
        <v>1.2702609722620996E-2</v>
      </c>
      <c r="AY565" s="61">
        <f>SUMPRODUCT(T550:T559,$BA$34:$BA$43)</f>
        <v>0.1390843885351756</v>
      </c>
      <c r="AZ565" s="68">
        <f>IF($AA$10,EXP((AX565/AL563)*(AU567-1)-LN(AU567-AL563)-AL562*(2*AY565/AL562-AX565/AL563)*LN((AU567+2.41421536*AL563)/(AU567-0.41421536*AL563))/(AL563*2.82842713)      ),1)</f>
        <v>0.76545492768236911</v>
      </c>
    </row>
    <row r="566" spans="16:52" x14ac:dyDescent="0.25">
      <c r="P566" s="78">
        <v>5</v>
      </c>
      <c r="Q566" s="60"/>
      <c r="R566" s="60"/>
      <c r="S566" s="60">
        <f>$Z$11*$BJ$38/AZ566</f>
        <v>0.14521847416959829</v>
      </c>
      <c r="T566" s="61">
        <f>S566/S572</f>
        <v>0.14525648256537513</v>
      </c>
      <c r="U566" s="62"/>
      <c r="V566" s="62"/>
      <c r="W566" s="60"/>
      <c r="X566" s="63"/>
      <c r="Y566" s="61"/>
      <c r="Z566" s="86">
        <f>SQRT($W$38*VLOOKUP(Z561,$P$34:$W$43,8))*(1-$Q$24)*T554*VLOOKUP(Z561,P550:T559,5)</f>
        <v>2.223300500791575E-4</v>
      </c>
      <c r="AA566" s="60">
        <f>SQRT($W$38*VLOOKUP(AA561,$P$34:$W$43,8))*(1-$R$24)*T554*VLOOKUP(AA561,P550:T559,5)</f>
        <v>2.2209136583202192E-3</v>
      </c>
      <c r="AB566" s="60">
        <f>SQRT($W$38*VLOOKUP(AB561,$P$34:$W$43,8))*(1-$S$24)*T554*VLOOKUP(AB561,P550:T559,5)</f>
        <v>1.0362985843596659E-2</v>
      </c>
      <c r="AC566" s="60">
        <f>SQRT($W$38*VLOOKUP(AC561,$P$34:$W$43,8))*(1-$T$24)*T554*VLOOKUP(AC561,P550:T559,5)</f>
        <v>3.0793632289964099E-2</v>
      </c>
      <c r="AD566" s="60">
        <f>SQRT($W$38*VLOOKUP(AD561,$P$34:$W$43,8))*(1-$U$24)*T554*VLOOKUP(AD561,P550:T559,5)</f>
        <v>3.6659747099719038E-2</v>
      </c>
      <c r="AE566" s="60">
        <f>SQRT($W$38*VLOOKUP(AE561,$P$34:$W$43,8))*(1-$V$24)*T554*VLOOKUP(AE561,P550:T559,5)</f>
        <v>0.2014263694059612</v>
      </c>
      <c r="AF566" s="60">
        <f>SQRT($W$38*VLOOKUP(AF561,$P$34:$W$43,8))*(1-$W$24)*T554*VLOOKUP(AF561,P550:T559,5)</f>
        <v>4.7830995471350203E-5</v>
      </c>
      <c r="AG566" s="60">
        <f>SQRT($W$38*VLOOKUP(AG561,$P$34:$W$43,8))*(1-$X$24)*T554*VLOOKUP(AG561,P550:T559,5)</f>
        <v>6.9493136349267127E-4</v>
      </c>
      <c r="AH566" s="60">
        <f>SQRT($W$38*VLOOKUP(AH561,$P$34:$W$43,8))*(1-$Y$24)*T554*VLOOKUP(AH561,P550:T559,5)</f>
        <v>2.5816098649262074E-3</v>
      </c>
      <c r="AI566" s="87">
        <f>SQRT($W$38*VLOOKUP(AI561,$P$34:$W$43,8))*(1-$Z$24)*T554*VLOOKUP(AI561,P550:T559,5)</f>
        <v>1.3766215816029665E-3</v>
      </c>
      <c r="AJ566" s="89">
        <f>$X$38*T554</f>
        <v>1.051228611341991E-5</v>
      </c>
      <c r="AK566" s="59" t="s">
        <v>571</v>
      </c>
      <c r="AL566" s="60">
        <f>AL562-3*AL563*AL563-2*AL563</f>
        <v>0.12998978647566109</v>
      </c>
      <c r="AM566" s="61" t="s">
        <v>584</v>
      </c>
      <c r="AN566" s="66" t="s">
        <v>585</v>
      </c>
      <c r="AO566" s="61">
        <f>AL569^2/AL570^3</f>
        <v>0.84912603661080155</v>
      </c>
      <c r="AP566" s="61"/>
      <c r="AQ566" s="50"/>
      <c r="AR566" s="65"/>
      <c r="AS566" s="65"/>
      <c r="AT566" s="65"/>
      <c r="AU566" s="65"/>
      <c r="AV566" s="81"/>
      <c r="AW566" s="59">
        <v>5</v>
      </c>
      <c r="AX566" s="61">
        <f t="shared" si="82"/>
        <v>1.2699746755942376E-2</v>
      </c>
      <c r="AY566" s="61">
        <f>SUMPRODUCT(T550:T559,$BB$34:$BB$43)</f>
        <v>0.14194714990733889</v>
      </c>
      <c r="AZ566" s="68">
        <f>IF($AA$11,EXP((AX566/AL563)*(AU567-1)-LN(AU567-AL563)-AL562*(2*AY566/AL562-AX566/AL563)*LN((AU567+2.41421536*AL563)/(AU567-0.41421536*AL563))/(AL563*2.82842713)      ),1)</f>
        <v>0.62177166311015375</v>
      </c>
    </row>
    <row r="567" spans="16:52" x14ac:dyDescent="0.25">
      <c r="P567" s="78">
        <v>6</v>
      </c>
      <c r="Q567" s="60"/>
      <c r="R567" s="60"/>
      <c r="S567" s="60">
        <f>$Z$12*$BJ$39/AZ567</f>
        <v>0.63281164247361754</v>
      </c>
      <c r="T567" s="61">
        <f>S567/S572</f>
        <v>0.63297726985330771</v>
      </c>
      <c r="U567" s="62"/>
      <c r="V567" s="62"/>
      <c r="W567" s="60"/>
      <c r="X567" s="63"/>
      <c r="Y567" s="61"/>
      <c r="Z567" s="86">
        <f>SQRT($W$39*VLOOKUP(Z561,$P$34:$W$43,8))*(1-$Q$25)*T555*VLOOKUP(Z561,P550:T559,5)</f>
        <v>1.2248483303353794E-3</v>
      </c>
      <c r="AA567" s="60">
        <f>SQRT($W$39*VLOOKUP(AA561,$P$34:$W$43,8))*(1-$R$25)*T555*VLOOKUP(AA561,P550:T559,5)</f>
        <v>1.2027010477919806E-2</v>
      </c>
      <c r="AB567" s="60">
        <f>SQRT($W$39*VLOOKUP(AB561,$P$34:$W$43,8))*(1-$S$25)*T555*VLOOKUP(AB561,P550:T559,5)</f>
        <v>5.4990052526014348E-2</v>
      </c>
      <c r="AC567" s="60">
        <f>SQRT($W$39*VLOOKUP(AC561,$P$34:$W$43,8))*(1-$T$25)*T555*VLOOKUP(AC561,P550:T559,5)</f>
        <v>0.15661201719897017</v>
      </c>
      <c r="AD567" s="60">
        <f>SQRT($W$39*VLOOKUP(AD561,$P$34:$W$43,8))*(1-$U$25)*T555*VLOOKUP(AD561,P550:T559,5)</f>
        <v>0.2014263694059612</v>
      </c>
      <c r="AE567" s="60">
        <f>SQRT($W$39*VLOOKUP(AE561,$P$34:$W$43,8))*(1-$V$25)*T555*VLOOKUP(AE561,P550:T559,5)</f>
        <v>1.1067338293879745</v>
      </c>
      <c r="AF567" s="60">
        <f>SQRT($W$39*VLOOKUP(AF561,$P$34:$W$43,8))*(1-$W$25)*T555*VLOOKUP(AF561,P550:T559,5)</f>
        <v>2.9015115569431274E-4</v>
      </c>
      <c r="AG567" s="60">
        <f>SQRT($W$39*VLOOKUP(AG561,$P$34:$W$43,8))*(1-$X$25)*T555*VLOOKUP(AG561,P550:T559,5)</f>
        <v>3.8087430718226796E-3</v>
      </c>
      <c r="AH567" s="60">
        <f>SQRT($W$39*VLOOKUP(AH561,$P$34:$W$43,8))*(1-$Y$25)*T555*VLOOKUP(AH561,P550:T559,5)</f>
        <v>1.3952321849498857E-2</v>
      </c>
      <c r="AI567" s="87">
        <f>SQRT($W$39*VLOOKUP(AI561,$P$34:$W$43,8))*(1-$Z$25)*T555*VLOOKUP(AI561,P550:T559,5)</f>
        <v>7.5638243350102888E-3</v>
      </c>
      <c r="AJ567" s="89">
        <f>$X$39*T555</f>
        <v>5.6986177275954624E-5</v>
      </c>
      <c r="AK567" s="59" t="s">
        <v>572</v>
      </c>
      <c r="AL567" s="60">
        <f>-1*AL562*AL563+AL563^2+AL563^3</f>
        <v>-2.0439106498322244E-3</v>
      </c>
      <c r="AM567" s="61"/>
      <c r="AN567" s="66" t="s">
        <v>586</v>
      </c>
      <c r="AO567" s="61">
        <f>SQRT(1-AO566)/SQRT(AO566)*AL569/ABS(AL569)</f>
        <v>0.4215228002903636</v>
      </c>
      <c r="AP567" s="61"/>
      <c r="AQ567" s="50"/>
      <c r="AR567" s="65"/>
      <c r="AS567" s="65"/>
      <c r="AT567" s="65" t="s">
        <v>579</v>
      </c>
      <c r="AU567" s="61">
        <f>IF(AL571&gt;=0,AU562,AU564)</f>
        <v>1.8185529566081493E-2</v>
      </c>
      <c r="AV567" s="81"/>
      <c r="AW567" s="59">
        <v>6</v>
      </c>
      <c r="AX567" s="61">
        <f t="shared" si="82"/>
        <v>1.5798462423996604E-2</v>
      </c>
      <c r="AY567" s="61">
        <f>SUMPRODUCT(T550:T559,$BC$34:$BC$43)</f>
        <v>0.17728158538513783</v>
      </c>
      <c r="AZ567" s="68">
        <f>IF($AA$12,EXP((AX567/AL563)*(AU567-1)-LN(AU567-AL563)-AL562*(2*AY567/AL562-AX567/AL563)*LN((AU567+2.41421536*AL563)/(AU567-0.41421536*AL563))/(AL563*2.82842713)      ),1)</f>
        <v>0.13720776439514756</v>
      </c>
    </row>
    <row r="568" spans="16:52" x14ac:dyDescent="0.25">
      <c r="P568" s="78">
        <v>7</v>
      </c>
      <c r="Q568" s="60"/>
      <c r="R568" s="60"/>
      <c r="S568" s="60">
        <f>$Z$13*$BJ$40/AZ568</f>
        <v>9.373645144846465E-4</v>
      </c>
      <c r="T568" s="61">
        <f>S568/S572</f>
        <v>9.3760985325202725E-4</v>
      </c>
      <c r="U568" s="62"/>
      <c r="V568" s="62"/>
      <c r="W568" s="60"/>
      <c r="X568" s="63"/>
      <c r="Y568" s="61"/>
      <c r="Z568" s="86">
        <f>SQRT($W$40*VLOOKUP(Z561,$P$34:$W$43,8))*(1-$Q$26)*T556*VLOOKUP(Z561,P550:T559,5)</f>
        <v>3.2167153512449786E-7</v>
      </c>
      <c r="AA568" s="60">
        <f>SQRT($W$40*VLOOKUP(AA561,$P$34:$W$43,8))*(1-$R$26)*T556*VLOOKUP(AA561,P550:T559,5)</f>
        <v>3.0446805074762324E-6</v>
      </c>
      <c r="AB568" s="60">
        <f>SQRT($W$40*VLOOKUP(AB561,$P$34:$W$43,8))*(1-$S$26)*T556*VLOOKUP(AB561,P550:T559,5)</f>
        <v>1.3687038599670418E-5</v>
      </c>
      <c r="AC568" s="60">
        <f>SQRT($W$40*VLOOKUP(AC561,$P$34:$W$43,8))*(1-$T$26)*T556*VLOOKUP(AC561,P550:T559,5)</f>
        <v>4.1204803656243977E-5</v>
      </c>
      <c r="AD568" s="60">
        <f>SQRT($W$40*VLOOKUP(AD561,$P$34:$W$43,8))*(1-$U$26)*T556*VLOOKUP(AD561,P550:T559,5)</f>
        <v>4.7830995471350203E-5</v>
      </c>
      <c r="AE568" s="60">
        <f>SQRT($W$40*VLOOKUP(AE561,$P$34:$W$43,8))*(1-$V$26)*T556*VLOOKUP(AE561,P550:T559,5)</f>
        <v>2.9015115569431274E-4</v>
      </c>
      <c r="AF568" s="60">
        <f>SQRT($W$40*VLOOKUP(AF561,$P$34:$W$43,8))*(1-$W$26)*T556*VLOOKUP(AF561,P550:T559,5)</f>
        <v>7.7613100866784419E-8</v>
      </c>
      <c r="AG568" s="60">
        <f>SQRT($W$40*VLOOKUP(AG561,$P$34:$W$43,8))*(1-$X$26)*T556*VLOOKUP(AG561,P550:T559,5)</f>
        <v>1.1685652801525788E-6</v>
      </c>
      <c r="AH568" s="60">
        <f>SQRT($W$40*VLOOKUP(AH561,$P$34:$W$43,8))*(1-$Y$26)*T556*VLOOKUP(AH561,P550:T559,5)</f>
        <v>3.2464665719658731E-6</v>
      </c>
      <c r="AI568" s="87">
        <f>SQRT($W$40*VLOOKUP(AI561,$P$34:$W$43,8))*(1-$Z$26)*T556*VLOOKUP(AI561,P550:T559,5)</f>
        <v>1.831570231924869E-6</v>
      </c>
      <c r="AJ568" s="89">
        <f>$X$40*T556</f>
        <v>2.254936236677393E-8</v>
      </c>
      <c r="AK568" s="82"/>
      <c r="AL568" s="65"/>
      <c r="AM568" s="61"/>
      <c r="AN568" s="66" t="s">
        <v>587</v>
      </c>
      <c r="AO568" s="61">
        <f>IF(ATAN(AO567)&lt;0,ATAN(AO567)+PI(),ATAN(AO567))</f>
        <v>0.39892174533604968</v>
      </c>
      <c r="AP568" s="61"/>
      <c r="AQ568" s="50"/>
      <c r="AR568" s="65"/>
      <c r="AS568" s="65"/>
      <c r="AT568" s="65"/>
      <c r="AU568" s="65"/>
      <c r="AV568" s="81"/>
      <c r="AW568" s="59">
        <v>7</v>
      </c>
      <c r="AX568" s="61">
        <f t="shared" si="82"/>
        <v>4.2203212895286406E-3</v>
      </c>
      <c r="AY568" s="61">
        <f>SUMPRODUCT(T550:T559,$BD$34:$BD$43)</f>
        <v>3.0911659390568218E-2</v>
      </c>
      <c r="AZ568" s="68">
        <f>IF($AA$13,EXP((AX568/AL563)*(AU567-1)-LN(AU567-AL563)-AL562*(2*AY568/AL562-AX568/AL563)*LN((AU567+2.41421536*AL563)/(AU567-0.41421536*AL563))/(AL563*2.82842713)      ),1)</f>
        <v>109.58651563265072</v>
      </c>
    </row>
    <row r="569" spans="16:52" x14ac:dyDescent="0.25">
      <c r="P569" s="78">
        <v>8</v>
      </c>
      <c r="Q569" s="60"/>
      <c r="R569" s="60"/>
      <c r="S569" s="60">
        <f>$Z$14*$BJ$41/AZ569</f>
        <v>6.4641155320235184E-3</v>
      </c>
      <c r="T569" s="61">
        <f>S569/S572</f>
        <v>6.4658074012081601E-3</v>
      </c>
      <c r="U569" s="62"/>
      <c r="V569" s="62"/>
      <c r="W569" s="60"/>
      <c r="X569" s="63"/>
      <c r="Y569" s="61"/>
      <c r="Z569" s="86">
        <f>SQRT($W$41*VLOOKUP(Z561,$P$34:$W$43,8))*(1-$Q$27)*T557*VLOOKUP(Z561,P550:T559,5)</f>
        <v>4.4633849225413003E-6</v>
      </c>
      <c r="AA569" s="60">
        <f>SQRT($W$41*VLOOKUP(AA561,$P$34:$W$43,8))*(1-$R$27)*T557*VLOOKUP(AA561,P550:T559,5)</f>
        <v>4.1240225182551687E-5</v>
      </c>
      <c r="AB569" s="60">
        <f>SQRT($W$41*VLOOKUP(AB561,$P$34:$W$43,8))*(1-$S$27)*T557*VLOOKUP(AB561,P550:T559,5)</f>
        <v>1.9401479670912286E-4</v>
      </c>
      <c r="AC569" s="60">
        <f>SQRT($W$41*VLOOKUP(AC561,$P$34:$W$43,8))*(1-$T$27)*T557*VLOOKUP(AC561,P550:T559,5)</f>
        <v>5.7467963711687123E-4</v>
      </c>
      <c r="AD569" s="60">
        <f>SQRT($W$41*VLOOKUP(AD561,$P$34:$W$43,8))*(1-$U$27)*T557*VLOOKUP(AD561,P550:T559,5)</f>
        <v>6.9493136349267138E-4</v>
      </c>
      <c r="AE569" s="60">
        <f>SQRT($W$41*VLOOKUP(AE561,$P$34:$W$43,8))*(1-$V$27)*T557*VLOOKUP(AE561,P550:T559,5)</f>
        <v>3.8087430718226792E-3</v>
      </c>
      <c r="AF569" s="60">
        <f>SQRT($W$41*VLOOKUP(AF561,$P$34:$W$43,8))*(1-$W$27)*T557*VLOOKUP(AF561,P550:T559,5)</f>
        <v>1.168565280152579E-6</v>
      </c>
      <c r="AG569" s="60">
        <f>SQRT($W$41*VLOOKUP(AG561,$P$34:$W$43,8))*(1-$X$27)*T557*VLOOKUP(AG561,P550:T559,5)</f>
        <v>1.701096755671934E-5</v>
      </c>
      <c r="AH569" s="60">
        <f>SQRT($W$41*VLOOKUP(AH561,$P$34:$W$43,8))*(1-$Y$27)*T557*VLOOKUP(AH561,P550:T559,5)</f>
        <v>5.2692055402091954E-5</v>
      </c>
      <c r="AI569" s="87">
        <f>SQRT($W$41*VLOOKUP(AI561,$P$34:$W$43,8))*(1-$Z$27)*T557*VLOOKUP(AI561,P550:T559,5)</f>
        <v>2.8017167996408014E-5</v>
      </c>
      <c r="AJ569" s="89">
        <f>$X$41*T557</f>
        <v>1.7248373568599919E-7</v>
      </c>
      <c r="AK569" s="59" t="s">
        <v>582</v>
      </c>
      <c r="AL569" s="61">
        <f>AL565*AL566/6-AL567/2-AL565^3/27</f>
        <v>1.5151228854943615E-2</v>
      </c>
      <c r="AM569" s="61"/>
      <c r="AN569" s="66" t="s">
        <v>573</v>
      </c>
      <c r="AO569" s="61">
        <f>2*SQRT(AL570)*COS(AO568/3)-AL565/3</f>
        <v>0.83269961903731216</v>
      </c>
      <c r="AP569" s="69">
        <f>AO569^3+AL565*AO569^2+AL566*AO569+AL567</f>
        <v>8.4567769453869346E-17</v>
      </c>
      <c r="AQ569" s="50"/>
      <c r="AR569" s="65"/>
      <c r="AS569" s="65"/>
      <c r="AT569" s="65"/>
      <c r="AU569" s="65"/>
      <c r="AV569" s="81"/>
      <c r="AW569" s="59">
        <v>8</v>
      </c>
      <c r="AX569" s="61">
        <f t="shared" si="82"/>
        <v>4.6812172555771754E-3</v>
      </c>
      <c r="AY569" s="61">
        <f>SUMPRODUCT(T550:T559,$BE$34:$BE$43)</f>
        <v>6.0317301846691193E-2</v>
      </c>
      <c r="AZ569" s="68">
        <f>IF($AA$14,EXP((AX569/AL563)*(AU567-1)-LN(AU567-AL563)-AL562*(2*AY569/AL562-AX569/AL563)*LN((AU567+2.41421536*AL563)/(AU567-0.41421536*AL563))/(AL563*2.82842713)      ),1)</f>
        <v>15.275958378122443</v>
      </c>
    </row>
    <row r="570" spans="16:52" x14ac:dyDescent="0.25">
      <c r="P570" s="78">
        <v>9</v>
      </c>
      <c r="Q570" s="60"/>
      <c r="R570" s="60"/>
      <c r="S570" s="60">
        <f>$Z$15*$BJ$42/AZ570</f>
        <v>1.9022990633599364E-2</v>
      </c>
      <c r="T570" s="61">
        <f>S570/S572</f>
        <v>1.9027969568690063E-2</v>
      </c>
      <c r="U570" s="62"/>
      <c r="V570" s="62" t="s">
        <v>592</v>
      </c>
      <c r="W570" s="60"/>
      <c r="X570" s="63"/>
      <c r="Y570" s="61"/>
      <c r="Z570" s="86">
        <f>SQRT($W$42*VLOOKUP(Z561,$P$34:$W$43,8))*(1-$Q$28)*T558*VLOOKUP(Z561,P550:T559,5)</f>
        <v>1.5450656391877391E-5</v>
      </c>
      <c r="AA570" s="60">
        <f>SQRT($W$42*VLOOKUP(AA561,$P$34:$W$43,8))*(1-$R$28)*T558*VLOOKUP(AA561,P550:T559,5)</f>
        <v>1.4950282799248711E-4</v>
      </c>
      <c r="AB570" s="60">
        <f>SQRT($W$42*VLOOKUP(AB561,$P$34:$W$43,8))*(1-$S$28)*T558*VLOOKUP(AB561,P550:T559,5)</f>
        <v>6.9341173774328335E-4</v>
      </c>
      <c r="AC570" s="60">
        <f>SQRT($W$42*VLOOKUP(AC561,$P$34:$W$43,8))*(1-$T$28)*T558*VLOOKUP(AC561,P550:T559,5)</f>
        <v>2.2755050653425835E-3</v>
      </c>
      <c r="AD570" s="60">
        <f>SQRT($W$42*VLOOKUP(AD561,$P$34:$W$43,8))*(1-$U$28)*T558*VLOOKUP(AD561,P550:T559,5)</f>
        <v>2.5816098649262074E-3</v>
      </c>
      <c r="AE570" s="60">
        <f>SQRT($W$42*VLOOKUP(AE561,$P$34:$W$43,8))*(1-$V$28)*T558*VLOOKUP(AE561,P550:T559,5)</f>
        <v>1.3952321849498857E-2</v>
      </c>
      <c r="AF570" s="60">
        <f>SQRT($W$42*VLOOKUP(AF561,$P$34:$W$43,8))*(1-$W$28)*T558*VLOOKUP(AF561,P550:T559,5)</f>
        <v>3.2464665719658731E-6</v>
      </c>
      <c r="AG570" s="60">
        <f>SQRT($W$42*VLOOKUP(AG561,$P$34:$W$43,8))*(1-$X$28)*T558*VLOOKUP(AG561,P550:T559,5)</f>
        <v>5.2692055402091961E-5</v>
      </c>
      <c r="AH570" s="60">
        <f>SQRT($W$42*VLOOKUP(AH561,$P$34:$W$43,8))*(1-$Y$28)*T558*VLOOKUP(AH561,P550:T559,5)</f>
        <v>2.0034135413527082E-4</v>
      </c>
      <c r="AI570" s="87">
        <f>SQRT($W$42*VLOOKUP(AI561,$P$34:$W$43,8))*(1-$Z$28)*T558*VLOOKUP(AI561,P550:T559,5)</f>
        <v>1.0176657161589821E-4</v>
      </c>
      <c r="AJ570" s="89">
        <f>$X$42*T558</f>
        <v>5.1399992230266775E-7</v>
      </c>
      <c r="AK570" s="59" t="s">
        <v>558</v>
      </c>
      <c r="AL570" s="61">
        <f>AL565^2/9-AL566/3</f>
        <v>6.4660816772385055E-2</v>
      </c>
      <c r="AM570" s="61"/>
      <c r="AN570" s="66" t="s">
        <v>574</v>
      </c>
      <c r="AO570" s="61">
        <f>2*SQRT(AL570)*COS((AO568+2*PI())/3)-AL565/3</f>
        <v>1.8185529566081493E-2</v>
      </c>
      <c r="AP570" s="69">
        <f>AO570^3+AO570^2*AL565+AO570*AL566+AL567</f>
        <v>2.0383000842727483E-17</v>
      </c>
      <c r="AQ570" s="50"/>
      <c r="AR570" s="65"/>
      <c r="AS570" s="50"/>
      <c r="AT570" s="65"/>
      <c r="AU570" s="65"/>
      <c r="AV570" s="81"/>
      <c r="AW570" s="59">
        <v>9</v>
      </c>
      <c r="AX570" s="61">
        <f t="shared" si="82"/>
        <v>4.7402802327537697E-3</v>
      </c>
      <c r="AY570" s="61">
        <f>SUMPRODUCT(T550:T559,$BF$34:$BF$43)</f>
        <v>7.5771767757632377E-2</v>
      </c>
      <c r="AZ570" s="68">
        <f>IF($AA$15,EXP((AX570/AL563)*(AU567-1)-LN(AU567-AL563)-AL562*(2*AY570/AL562-AX570/AL563)*LN((AU567+2.41421536*AL563)/(AU567-0.41421536*AL563))/(AL563*2.82842713)      ),1)</f>
        <v>5.0989814743452682</v>
      </c>
    </row>
    <row r="571" spans="16:52" x14ac:dyDescent="0.25">
      <c r="P571" s="78">
        <v>10</v>
      </c>
      <c r="Q571" s="60"/>
      <c r="R571" s="60"/>
      <c r="S571" s="60">
        <f>$Z$16*$BJ$43/AZ571</f>
        <v>1.0256907277714057E-2</v>
      </c>
      <c r="T571" s="61">
        <f>S571/S572</f>
        <v>1.0259591843803095E-2</v>
      </c>
      <c r="U571" s="62"/>
      <c r="V571" s="96">
        <f>ABS(S560-S572)</f>
        <v>2.2204460492503131E-16</v>
      </c>
      <c r="W571" s="60"/>
      <c r="X571" s="63"/>
      <c r="Y571" s="61"/>
      <c r="Z571" s="86">
        <f>SQRT($W$43*VLOOKUP(Z561,$P$34:$W$43,8))*(1-$Q$29)*T559*VLOOKUP(Z561,P550:T559,5)</f>
        <v>8.3839142879106825E-6</v>
      </c>
      <c r="AA571" s="60">
        <f>SQRT($W$43*VLOOKUP(AA561,$P$34:$W$43,8))*(1-$R$29)*T559*VLOOKUP(AA561,P550:T559,5)</f>
        <v>8.2105867050582794E-5</v>
      </c>
      <c r="AB571" s="60">
        <f>SQRT($W$43*VLOOKUP(AB561,$P$34:$W$43,8))*(1-$S$29)*T559*VLOOKUP(AB561,P550:T559,5)</f>
        <v>3.8613188046208904E-4</v>
      </c>
      <c r="AC571" s="60">
        <f>SQRT($W$43*VLOOKUP(AC561,$P$34:$W$43,8))*(1-$T$29)*T559*VLOOKUP(AC561,P550:T559,5)</f>
        <v>1.049306888765708E-3</v>
      </c>
      <c r="AD571" s="60">
        <f>SQRT($W$43*VLOOKUP(AD561,$P$34:$W$43,8))*(1-$U$29)*T559*VLOOKUP(AD561,P550:T559,5)</f>
        <v>1.3766215816029665E-3</v>
      </c>
      <c r="AE571" s="60">
        <f>SQRT($W$43*VLOOKUP(AE561,$P$34:$W$43,8))*(1-$V$29)*T559*VLOOKUP(AE561,P550:T559,5)</f>
        <v>7.563824335010288E-3</v>
      </c>
      <c r="AF571" s="60">
        <f>SQRT($W$43*VLOOKUP(AF561,$P$34:$W$43,8))*(1-$W$29)*T559*VLOOKUP(AF561,P550:T559,5)</f>
        <v>1.831570231924869E-6</v>
      </c>
      <c r="AG571" s="60">
        <f>SQRT($W$43*VLOOKUP(AG561,$P$34:$W$43,8))*(1-$X$29)*T559*VLOOKUP(AG561,P550:T559,5)</f>
        <v>2.8017167996408017E-5</v>
      </c>
      <c r="AH571" s="60">
        <f>SQRT($W$43*VLOOKUP(AH561,$P$34:$W$43,8))*(1-$Y$29)*T559*VLOOKUP(AH561,P550:T559,5)</f>
        <v>1.0176657161589821E-4</v>
      </c>
      <c r="AI571" s="87">
        <f>SQRT($W$43*VLOOKUP(AI561,$P$34:$W$43,8))*(1-$Z$29)*T559*VLOOKUP(AI561,P550:T559,5)</f>
        <v>5.1693945781463869E-5</v>
      </c>
      <c r="AJ571" s="89">
        <f>$X$43*T559</f>
        <v>3.7216535537875101E-7</v>
      </c>
      <c r="AK571" s="59" t="s">
        <v>72</v>
      </c>
      <c r="AL571" s="63">
        <f>AL569^2-AL570^3</f>
        <v>-4.0788511579750909E-5</v>
      </c>
      <c r="AM571" s="61"/>
      <c r="AN571" s="66" t="s">
        <v>575</v>
      </c>
      <c r="AO571" s="61">
        <f>2*SQRT(AL570)*COS((AO568+4*PI())/3)-AL565/3</f>
        <v>0.13497321362641926</v>
      </c>
      <c r="AP571" s="69">
        <f>AO571^3+AO571^2*AL565+AL566*AO571+AL567</f>
        <v>1.3444106938820255E-17</v>
      </c>
      <c r="AQ571" s="50"/>
      <c r="AR571" s="65"/>
      <c r="AS571" s="50"/>
      <c r="AT571" s="65"/>
      <c r="AU571" s="65"/>
      <c r="AV571" s="81"/>
      <c r="AW571" s="59">
        <v>10</v>
      </c>
      <c r="AX571" s="61">
        <f t="shared" si="82"/>
        <v>6.3655989068255427E-3</v>
      </c>
      <c r="AY571" s="61">
        <f>SUMPRODUCT(T550:T559,$BG$34:$BG$43)</f>
        <v>7.4733542486602411E-2</v>
      </c>
      <c r="AZ571" s="68">
        <f>IF($AA$16,EXP((AX571/AL563)*(AU567-1)-LN(AU567-AL563)-AL562*(2*AY571/AL562-AX571/AL563)*LN((AU567+2.41421536*AL563)/(AU567-0.41421536*AL563))/(AL563*2.82842713)      ),1)</f>
        <v>9.4990152233680902</v>
      </c>
    </row>
    <row r="572" spans="16:52" x14ac:dyDescent="0.25">
      <c r="P572" s="79"/>
      <c r="Q572" s="71"/>
      <c r="R572" s="71"/>
      <c r="S572" s="94">
        <f>SUM(S562:S571)</f>
        <v>0.99973833597574746</v>
      </c>
      <c r="T572" s="72">
        <f>SUM(T562:T571)</f>
        <v>0.99999999999999989</v>
      </c>
      <c r="U572" s="73"/>
      <c r="V572" s="73"/>
      <c r="W572" s="73"/>
      <c r="X572" s="73"/>
      <c r="Y572" s="73"/>
      <c r="Z572" s="70"/>
      <c r="AA572" s="73"/>
      <c r="AB572" s="73"/>
      <c r="AC572" s="73"/>
      <c r="AD572" s="73"/>
      <c r="AE572" s="73"/>
      <c r="AF572" s="73"/>
      <c r="AG572" s="73"/>
      <c r="AH572" s="73"/>
      <c r="AI572" s="88">
        <f>SUM(Z562:AI571)</f>
        <v>2.2066893957680986</v>
      </c>
      <c r="AJ572" s="91">
        <f>SUM(AJ562:AJ571)</f>
        <v>8.0587242819724308E-5</v>
      </c>
      <c r="AK572" s="70"/>
      <c r="AL572" s="73"/>
      <c r="AM572" s="74"/>
      <c r="AN572" s="75"/>
      <c r="AO572" s="74"/>
      <c r="AP572" s="74"/>
      <c r="AQ572" s="76"/>
      <c r="AR572" s="73"/>
      <c r="AS572" s="76"/>
      <c r="AT572" s="73"/>
      <c r="AU572" s="73"/>
      <c r="AV572" s="80"/>
      <c r="AW572" s="70"/>
      <c r="AX572" s="73"/>
      <c r="AY572" s="73"/>
      <c r="AZ572" s="80"/>
    </row>
    <row r="573" spans="16:52" x14ac:dyDescent="0.25">
      <c r="P573" s="92">
        <f>P561+1</f>
        <v>45</v>
      </c>
      <c r="Q573" s="55"/>
      <c r="R573" s="55"/>
      <c r="S573" s="55"/>
      <c r="T573" s="55" t="s">
        <v>545</v>
      </c>
      <c r="U573" s="56"/>
      <c r="V573" s="56"/>
      <c r="W573" s="57"/>
      <c r="X573" s="57"/>
      <c r="Y573" s="57"/>
      <c r="Z573" s="54">
        <v>1</v>
      </c>
      <c r="AA573" s="55">
        <v>2</v>
      </c>
      <c r="AB573" s="55">
        <v>3</v>
      </c>
      <c r="AC573" s="55">
        <v>4</v>
      </c>
      <c r="AD573" s="55">
        <v>5</v>
      </c>
      <c r="AE573" s="55">
        <v>6</v>
      </c>
      <c r="AF573" s="55">
        <v>7</v>
      </c>
      <c r="AG573" s="55">
        <v>8</v>
      </c>
      <c r="AH573" s="55">
        <v>9</v>
      </c>
      <c r="AI573" s="58">
        <v>10</v>
      </c>
      <c r="AJ573" s="90"/>
      <c r="AK573" s="54"/>
      <c r="AL573" s="55"/>
      <c r="AM573" s="55"/>
      <c r="AN573" s="55"/>
      <c r="AO573" s="55"/>
      <c r="AP573" s="55"/>
      <c r="AQ573" s="55"/>
      <c r="AR573" s="55"/>
      <c r="AS573" s="55"/>
      <c r="AT573" s="55"/>
      <c r="AU573" s="55"/>
      <c r="AV573" s="58"/>
      <c r="AW573" s="54"/>
      <c r="AX573" s="55" t="s">
        <v>565</v>
      </c>
      <c r="AY573" s="55" t="s">
        <v>577</v>
      </c>
      <c r="AZ573" s="58" t="s">
        <v>578</v>
      </c>
    </row>
    <row r="574" spans="16:52" x14ac:dyDescent="0.25">
      <c r="P574" s="78">
        <v>1</v>
      </c>
      <c r="Q574" s="60"/>
      <c r="R574" s="60"/>
      <c r="S574" s="60">
        <f>$Z$7*$BJ$34/AZ574</f>
        <v>2.628891228429926E-3</v>
      </c>
      <c r="T574" s="61">
        <f>S574/S584</f>
        <v>2.6295792947302723E-3</v>
      </c>
      <c r="U574" s="62"/>
      <c r="V574" s="62"/>
      <c r="W574" s="60"/>
      <c r="X574" s="63"/>
      <c r="Y574" s="61"/>
      <c r="Z574" s="86">
        <f>SQRT($W$34*VLOOKUP(Z573,$P$34:$W$43,8))*(1-$Q$20)*T562*VLOOKUP(Z573,P562:T571,5)</f>
        <v>1.4201437813717061E-6</v>
      </c>
      <c r="AA574" s="60">
        <f>SQRT($W$34*VLOOKUP(AA573,$P$34:$W$43,8))*(1-$R$20)*T562*VLOOKUP(AA573,P562:T571,5)</f>
        <v>1.3766728022995667E-5</v>
      </c>
      <c r="AB574" s="60">
        <f>SQRT($W$34*VLOOKUP(AB573,$P$34:$W$43,8))*(1-$S$20)*T562*VLOOKUP(AB573,P562:T571,5)</f>
        <v>6.3104291009576053E-5</v>
      </c>
      <c r="AC574" s="60">
        <f>SQRT($W$34*VLOOKUP(AC573,$P$34:$W$43,8))*(1-$T$20)*T562*VLOOKUP(AC573,P562:T571,5)</f>
        <v>1.890356829060412E-4</v>
      </c>
      <c r="AD574" s="60">
        <f>SQRT($W$34*VLOOKUP(AD573,$P$34:$W$43,8))*(1-$U$20)*T562*VLOOKUP(AD573,P562:T571,5)</f>
        <v>2.2233005007915655E-4</v>
      </c>
      <c r="AE574" s="60">
        <f>SQRT($W$34*VLOOKUP(AE573,$P$34:$W$43,8))*(1-$V$20)*T562*VLOOKUP(AE573,P562:T571,5)</f>
        <v>1.2248483303353716E-3</v>
      </c>
      <c r="AF574" s="60">
        <f>SQRT($W$34*VLOOKUP(AF573,$P$34:$W$43,8))*(1-$W$20)*T562*VLOOKUP(AF573,P562:T571,5)</f>
        <v>3.2167153512449304E-7</v>
      </c>
      <c r="AG574" s="60">
        <f>SQRT($W$34*VLOOKUP(AG573,$P$34:$W$43,8))*(1-$X$20)*T562*VLOOKUP(AG573,P562:T571,5)</f>
        <v>4.4633849225412469E-6</v>
      </c>
      <c r="AH574" s="60">
        <f>SQRT($W$34*VLOOKUP(AH573,$P$34:$W$43,8))*(1-$Y$20)*T562*VLOOKUP(AH573,P562:T571,5)</f>
        <v>1.5450656391877242E-5</v>
      </c>
      <c r="AI574" s="87">
        <f>SQRT($W$34*VLOOKUP(AI573,$P$34:$W$43,8))*(1-$Z$20)*T562*VLOOKUP(AI573,P562:T571,5)</f>
        <v>8.3839142879106029E-6</v>
      </c>
      <c r="AJ574" s="89">
        <f>$X$34*T562</f>
        <v>7.0477561646531408E-8</v>
      </c>
      <c r="AK574" s="59" t="s">
        <v>69</v>
      </c>
      <c r="AL574" s="60">
        <f>$Q$44*AI584*100000/($T$3*$AE$9)^2</f>
        <v>0.1588730197725049</v>
      </c>
      <c r="AM574" s="65" t="s">
        <v>583</v>
      </c>
      <c r="AN574" s="66" t="s">
        <v>573</v>
      </c>
      <c r="AO574" s="61" t="e">
        <f>(AL581+SQRT(AL583))^(1/3)+(AL581-SQRT(AL583))^(1/3)-AL577/3</f>
        <v>#NUM!</v>
      </c>
      <c r="AP574" s="63" t="e">
        <f>AO574^3+AL577*AO574^2+AL578*AO574+AL579</f>
        <v>#NUM!</v>
      </c>
      <c r="AQ574" s="65" t="s">
        <v>573</v>
      </c>
      <c r="AR574" s="61">
        <f>IF(AL583&gt;=0,AO574,AO581)</f>
        <v>0.83269961903731216</v>
      </c>
      <c r="AS574" s="61">
        <f>IF(AR574&lt;AR575,AR575,AR574)</f>
        <v>0.83269961903731216</v>
      </c>
      <c r="AT574" s="61">
        <f>AS574</f>
        <v>0.83269961903731216</v>
      </c>
      <c r="AU574" s="67">
        <f>IF(AT574&lt;AT575,AT575,AT574)</f>
        <v>0.83269961903731216</v>
      </c>
      <c r="AV574" s="81"/>
      <c r="AW574" s="59">
        <v>1</v>
      </c>
      <c r="AX574" s="61">
        <f>AX562</f>
        <v>4.7032494163116601E-3</v>
      </c>
      <c r="AY574" s="61">
        <f>SUMPRODUCT(T562:T571,$AX$34:$AX$43)</f>
        <v>4.7725574619461808E-2</v>
      </c>
      <c r="AZ574" s="68">
        <f>IF($AA$7,EXP((AX574/AL575)*(AU579-1)-LN(AU579-AL575)-AL574*(2*AY574/AL574-AX574/AL575)*LN((AU579+2.41421536*AL575)/(AU579-0.41421536*AL575))/(AL575*2.82842713)      ),1)</f>
        <v>38.240115288524599</v>
      </c>
    </row>
    <row r="575" spans="16:52" x14ac:dyDescent="0.25">
      <c r="P575" s="78">
        <v>2</v>
      </c>
      <c r="Q575" s="60"/>
      <c r="R575" s="60"/>
      <c r="S575" s="60">
        <f>$Z$8*$BJ$35/AZ575</f>
        <v>1.4670668853759485E-2</v>
      </c>
      <c r="T575" s="61">
        <f>S575/S584</f>
        <v>1.4674508644745374E-2</v>
      </c>
      <c r="U575" s="62"/>
      <c r="V575" s="62"/>
      <c r="W575" s="60"/>
      <c r="X575" s="63"/>
      <c r="Y575" s="61"/>
      <c r="Z575" s="86">
        <f>SQRT($W$35*VLOOKUP(Z573,$P$34:$W$43,8))*(1-$Q$21)*T563*VLOOKUP(Z573,P562:T571,5)</f>
        <v>1.3766728022995669E-5</v>
      </c>
      <c r="AA575" s="60">
        <f>SQRT($W$35*VLOOKUP(AA573,$P$34:$W$43,8))*(1-$R$21)*T563*VLOOKUP(AA573,P562:T571,5)</f>
        <v>1.3276198833613007E-4</v>
      </c>
      <c r="AB575" s="60">
        <f>SQRT($W$35*VLOOKUP(AB573,$P$34:$W$43,8))*(1-$S$21)*T563*VLOOKUP(AB573,P562:T571,5)</f>
        <v>6.1812271817003053E-4</v>
      </c>
      <c r="AC575" s="60">
        <f>SQRT($W$35*VLOOKUP(AC573,$P$34:$W$43,8))*(1-$T$21)*T563*VLOOKUP(AC573,P562:T571,5)</f>
        <v>1.6745488012044683E-3</v>
      </c>
      <c r="AD575" s="60">
        <f>SQRT($W$35*VLOOKUP(AD573,$P$34:$W$43,8))*(1-$U$21)*T563*VLOOKUP(AD573,P562:T571,5)</f>
        <v>2.2209136583202088E-3</v>
      </c>
      <c r="AE575" s="60">
        <f>SQRT($W$35*VLOOKUP(AE573,$P$34:$W$43,8))*(1-$V$21)*T563*VLOOKUP(AE573,P562:T571,5)</f>
        <v>1.2027010477919724E-2</v>
      </c>
      <c r="AF575" s="60">
        <f>SQRT($W$35*VLOOKUP(AF573,$P$34:$W$43,8))*(1-$W$21)*T563*VLOOKUP(AF573,P562:T571,5)</f>
        <v>3.0446805074761849E-6</v>
      </c>
      <c r="AG575" s="60">
        <f>SQRT($W$35*VLOOKUP(AG573,$P$34:$W$43,8))*(1-$X$21)*T563*VLOOKUP(AG573,P562:T571,5)</f>
        <v>4.1240225182551172E-5</v>
      </c>
      <c r="AH575" s="60">
        <f>SQRT($W$35*VLOOKUP(AH573,$P$34:$W$43,8))*(1-$Y$21)*T563*VLOOKUP(AH573,P562:T571,5)</f>
        <v>1.4950282799248559E-4</v>
      </c>
      <c r="AI575" s="87">
        <f>SQRT($W$35*VLOOKUP(AI573,$P$34:$W$43,8))*(1-$Z$21)*T563*VLOOKUP(AI573,P562:T571,5)</f>
        <v>8.2105867050581995E-5</v>
      </c>
      <c r="AJ575" s="89">
        <f>$X$35*T563</f>
        <v>5.9358527392401359E-7</v>
      </c>
      <c r="AK575" s="59" t="s">
        <v>65</v>
      </c>
      <c r="AL575" s="60">
        <f>AJ584*$Q$44*100000/($T$3*$AE$9)</f>
        <v>1.414163777018714E-2</v>
      </c>
      <c r="AM575" s="61"/>
      <c r="AN575" s="66" t="s">
        <v>574</v>
      </c>
      <c r="AO575" s="66" t="e">
        <f>1/0</f>
        <v>#DIV/0!</v>
      </c>
      <c r="AP575" s="61"/>
      <c r="AQ575" s="65" t="s">
        <v>574</v>
      </c>
      <c r="AR575" s="66">
        <f>IF(AL583&gt;=0,0,AO582)</f>
        <v>1.8185529566081493E-2</v>
      </c>
      <c r="AS575" s="61">
        <f>IF(AR574&lt;AR575,AR574,AR575)</f>
        <v>1.8185529566081493E-2</v>
      </c>
      <c r="AT575" s="61">
        <f>IF(AS575&lt;AS576,AS576,AS575)</f>
        <v>0.13497321362641926</v>
      </c>
      <c r="AU575" s="67">
        <f>IF(AT574&lt;AT575,AT574,AT575)</f>
        <v>0.13497321362641926</v>
      </c>
      <c r="AV575" s="81"/>
      <c r="AW575" s="59">
        <v>2</v>
      </c>
      <c r="AX575" s="61">
        <f t="shared" ref="AX575:AX583" si="83">AX563</f>
        <v>7.0982772982749135E-3</v>
      </c>
      <c r="AY575" s="61">
        <f>SUMPRODUCT(T562:T571,$AY$34:$AY$43)</f>
        <v>8.3223982900197488E-2</v>
      </c>
      <c r="AZ575" s="68">
        <f>IF($AA$8,EXP((AX575/AL575)*(AU579-1)-LN(AU579-AL575)-AL574*(2*AY575/AL574-AX575/AL575)*LN((AU579+2.41421536*AL575)/(AU579-0.41421536*AL575))/(AL575*2.82842713)      ),1)</f>
        <v>6.5803436176416614</v>
      </c>
    </row>
    <row r="576" spans="16:52" x14ac:dyDescent="0.25">
      <c r="P576" s="78">
        <v>3</v>
      </c>
      <c r="Q576" s="60"/>
      <c r="R576" s="60"/>
      <c r="S576" s="60">
        <f>$Z$9*$BJ$36/AZ576</f>
        <v>4.9911005277787142E-2</v>
      </c>
      <c r="T576" s="61">
        <f>S576/S584</f>
        <v>4.9924068610486746E-2</v>
      </c>
      <c r="U576" s="62"/>
      <c r="V576" s="62"/>
      <c r="W576" s="60"/>
      <c r="X576" s="63"/>
      <c r="Y576" s="61"/>
      <c r="Z576" s="86">
        <f>SQRT($W$36*VLOOKUP(Z573,$P$34:$W$43,8))*(1-$Q$22)*T564*VLOOKUP(Z573,P562:T571,5)</f>
        <v>6.3104291009576053E-5</v>
      </c>
      <c r="AA576" s="60">
        <f>SQRT($W$36*VLOOKUP(AA573,$P$34:$W$43,8))*(1-$R$22)*T564*VLOOKUP(AA573,P562:T571,5)</f>
        <v>6.1812271817003053E-4</v>
      </c>
      <c r="AB576" s="60">
        <f>SQRT($W$36*VLOOKUP(AB573,$P$34:$W$43,8))*(1-$S$22)*T564*VLOOKUP(AB573,P562:T571,5)</f>
        <v>2.8842416042199493E-3</v>
      </c>
      <c r="AC576" s="60">
        <f>SQRT($W$36*VLOOKUP(AC573,$P$34:$W$43,8))*(1-$T$22)*T564*VLOOKUP(AC573,P562:T571,5)</f>
        <v>8.6054340567007972E-3</v>
      </c>
      <c r="AD576" s="60">
        <f>SQRT($W$36*VLOOKUP(AD573,$P$34:$W$43,8))*(1-$U$22)*T564*VLOOKUP(AD573,P562:T571,5)</f>
        <v>1.0362985843596656E-2</v>
      </c>
      <c r="AE576" s="60">
        <f>SQRT($W$36*VLOOKUP(AE573,$P$34:$W$43,8))*(1-$V$22)*T564*VLOOKUP(AE573,P562:T571,5)</f>
        <v>5.4990052526014223E-2</v>
      </c>
      <c r="AF576" s="60">
        <f>SQRT($W$36*VLOOKUP(AF573,$P$34:$W$43,8))*(1-$W$22)*T564*VLOOKUP(AF573,P562:T571,5)</f>
        <v>1.3687038599670267E-5</v>
      </c>
      <c r="AG576" s="60">
        <f>SQRT($W$36*VLOOKUP(AG573,$P$34:$W$43,8))*(1-$X$22)*T564*VLOOKUP(AG573,P562:T571,5)</f>
        <v>1.9401479670912131E-4</v>
      </c>
      <c r="AH576" s="60">
        <f>SQRT($W$36*VLOOKUP(AH573,$P$34:$W$43,8))*(1-$Y$22)*T564*VLOOKUP(AH573,P562:T571,5)</f>
        <v>6.9341173774327945E-4</v>
      </c>
      <c r="AI576" s="87">
        <f>SQRT($W$36*VLOOKUP(AI573,$P$34:$W$43,8))*(1-$Z$22)*T564*VLOOKUP(AI573,P562:T571,5)</f>
        <v>3.8613188046208698E-4</v>
      </c>
      <c r="AJ576" s="89">
        <f>$X$36*T564</f>
        <v>2.8129396222580966E-6</v>
      </c>
      <c r="AK576" s="82"/>
      <c r="AL576" s="65"/>
      <c r="AM576" s="61"/>
      <c r="AN576" s="66" t="s">
        <v>575</v>
      </c>
      <c r="AO576" s="66" t="e">
        <f>1/0</f>
        <v>#DIV/0!</v>
      </c>
      <c r="AP576" s="61"/>
      <c r="AQ576" s="65" t="s">
        <v>575</v>
      </c>
      <c r="AR576" s="66">
        <f>IF(AL583&gt;=0,0,AO583)</f>
        <v>0.13497321362641926</v>
      </c>
      <c r="AS576" s="61">
        <f>AR576</f>
        <v>0.13497321362641926</v>
      </c>
      <c r="AT576" s="61">
        <f>IF(AS575&lt;AS576,AS575,AS576)</f>
        <v>1.8185529566081493E-2</v>
      </c>
      <c r="AU576" s="67">
        <f>AT576</f>
        <v>1.8185529566081493E-2</v>
      </c>
      <c r="AV576" s="81"/>
      <c r="AW576" s="59">
        <v>3</v>
      </c>
      <c r="AX576" s="61">
        <f t="shared" si="83"/>
        <v>9.8874397632026413E-3</v>
      </c>
      <c r="AY576" s="61">
        <f>SUMPRODUCT(T562:T571,$AZ$34:$AZ$43)</f>
        <v>0.11365455264392654</v>
      </c>
      <c r="AZ576" s="68">
        <f>IF($AA$9,EXP((AX576/AL575)*(AU579-1)-LN(AU579-AL575)-AL574*(2*AY576/AL574-AX576/AL575)*LN((AU579+2.41421536*AL575)/(AU579-0.41421536*AL575))/(AL575*2.82842713)      ),1)</f>
        <v>1.8650458955061837</v>
      </c>
    </row>
    <row r="577" spans="16:52" x14ac:dyDescent="0.25">
      <c r="P577" s="78">
        <v>4</v>
      </c>
      <c r="Q577" s="60"/>
      <c r="R577" s="60"/>
      <c r="S577" s="60">
        <f>$Z$10*$BJ$37/AZ577</f>
        <v>0.11781627601473355</v>
      </c>
      <c r="T577" s="61">
        <f>S577/S584</f>
        <v>0.11784711236440117</v>
      </c>
      <c r="U577" s="62"/>
      <c r="V577" s="62"/>
      <c r="W577" s="60"/>
      <c r="X577" s="63"/>
      <c r="Y577" s="61"/>
      <c r="Z577" s="86">
        <f>SQRT($W$37*VLOOKUP(Z573,$P$34:$W$43,8))*(1-$Q$23)*T565*VLOOKUP(Z573,P562:T571,5)</f>
        <v>1.890356829060412E-4</v>
      </c>
      <c r="AA577" s="60">
        <f>SQRT($W$37*VLOOKUP(AA573,$P$34:$W$43,8))*(1-$R$23)*T565*VLOOKUP(AA573,P562:T571,5)</f>
        <v>1.6745488012044683E-3</v>
      </c>
      <c r="AB577" s="60">
        <f>SQRT($W$37*VLOOKUP(AB573,$P$34:$W$43,8))*(1-$S$23)*T565*VLOOKUP(AB573,P562:T571,5)</f>
        <v>8.6054340567007972E-3</v>
      </c>
      <c r="AC577" s="60">
        <f>SQRT($W$37*VLOOKUP(AC573,$P$34:$W$43,8))*(1-$T$23)*T565*VLOOKUP(AC573,P562:T571,5)</f>
        <v>2.5845504163377261E-2</v>
      </c>
      <c r="AD577" s="60">
        <f>SQRT($W$37*VLOOKUP(AD573,$P$34:$W$43,8))*(1-$U$23)*T565*VLOOKUP(AD573,P562:T571,5)</f>
        <v>3.0793632289964231E-2</v>
      </c>
      <c r="AE577" s="60">
        <f>SQRT($W$37*VLOOKUP(AE573,$P$34:$W$43,8))*(1-$V$23)*T565*VLOOKUP(AE573,P562:T571,5)</f>
        <v>0.1566120171989705</v>
      </c>
      <c r="AF577" s="60">
        <f>SQRT($W$37*VLOOKUP(AF573,$P$34:$W$43,8))*(1-$W$23)*T565*VLOOKUP(AF573,P562:T571,5)</f>
        <v>4.1204803656243706E-5</v>
      </c>
      <c r="AG577" s="60">
        <f>SQRT($W$37*VLOOKUP(AG573,$P$34:$W$43,8))*(1-$X$23)*T565*VLOOKUP(AG573,P562:T571,5)</f>
        <v>5.7467963711686917E-4</v>
      </c>
      <c r="AH577" s="60">
        <f>SQRT($W$37*VLOOKUP(AH573,$P$34:$W$43,8))*(1-$Y$23)*T565*VLOOKUP(AH573,P562:T571,5)</f>
        <v>2.2755050653425805E-3</v>
      </c>
      <c r="AI577" s="87">
        <f>SQRT($W$37*VLOOKUP(AI573,$P$34:$W$43,8))*(1-$Z$23)*T565*VLOOKUP(AI573,P562:T571,5)</f>
        <v>1.0493068887657071E-3</v>
      </c>
      <c r="AJ577" s="89">
        <f>$X$37*T565</f>
        <v>8.5305785967869419E-6</v>
      </c>
      <c r="AK577" s="59" t="s">
        <v>570</v>
      </c>
      <c r="AL577" s="60">
        <f>AL575-1</f>
        <v>-0.98585836222981282</v>
      </c>
      <c r="AM577" s="61"/>
      <c r="AN577" s="66"/>
      <c r="AO577" s="61"/>
      <c r="AP577" s="61"/>
      <c r="AQ577" s="50"/>
      <c r="AR577" s="65"/>
      <c r="AS577" s="65"/>
      <c r="AT577" s="65"/>
      <c r="AU577" s="65"/>
      <c r="AV577" s="81"/>
      <c r="AW577" s="59">
        <v>4</v>
      </c>
      <c r="AX577" s="61">
        <f t="shared" si="83"/>
        <v>1.2702609722620996E-2</v>
      </c>
      <c r="AY577" s="61">
        <f>SUMPRODUCT(T562:T571,$BA$34:$BA$43)</f>
        <v>0.1390843885351756</v>
      </c>
      <c r="AZ577" s="68">
        <f>IF($AA$10,EXP((AX577/AL575)*(AU579-1)-LN(AU579-AL575)-AL574*(2*AY577/AL574-AX577/AL575)*LN((AU579+2.41421536*AL575)/(AU579-0.41421536*AL575))/(AL575*2.82842713)      ),1)</f>
        <v>0.76545492768236911</v>
      </c>
    </row>
    <row r="578" spans="16:52" x14ac:dyDescent="0.25">
      <c r="P578" s="78">
        <v>5</v>
      </c>
      <c r="Q578" s="60"/>
      <c r="R578" s="60"/>
      <c r="S578" s="60">
        <f>$Z$11*$BJ$38/AZ578</f>
        <v>0.14521847416959816</v>
      </c>
      <c r="T578" s="61">
        <f>S578/S584</f>
        <v>0.14525648256537477</v>
      </c>
      <c r="U578" s="62"/>
      <c r="V578" s="62"/>
      <c r="W578" s="60"/>
      <c r="X578" s="63"/>
      <c r="Y578" s="61"/>
      <c r="Z578" s="86">
        <f>SQRT($W$38*VLOOKUP(Z573,$P$34:$W$43,8))*(1-$Q$24)*T566*VLOOKUP(Z573,P562:T571,5)</f>
        <v>2.2233005007915658E-4</v>
      </c>
      <c r="AA578" s="60">
        <f>SQRT($W$38*VLOOKUP(AA573,$P$34:$W$43,8))*(1-$R$24)*T566*VLOOKUP(AA573,P562:T571,5)</f>
        <v>2.2209136583202088E-3</v>
      </c>
      <c r="AB578" s="60">
        <f>SQRT($W$38*VLOOKUP(AB573,$P$34:$W$43,8))*(1-$S$24)*T566*VLOOKUP(AB573,P562:T571,5)</f>
        <v>1.0362985843596656E-2</v>
      </c>
      <c r="AC578" s="60">
        <f>SQRT($W$38*VLOOKUP(AC573,$P$34:$W$43,8))*(1-$T$24)*T566*VLOOKUP(AC573,P562:T571,5)</f>
        <v>3.0793632289964235E-2</v>
      </c>
      <c r="AD578" s="60">
        <f>SQRT($W$38*VLOOKUP(AD573,$P$34:$W$43,8))*(1-$U$24)*T566*VLOOKUP(AD573,P562:T571,5)</f>
        <v>3.665974709971917E-2</v>
      </c>
      <c r="AE578" s="60">
        <f>SQRT($W$38*VLOOKUP(AE573,$P$34:$W$43,8))*(1-$V$24)*T566*VLOOKUP(AE573,P562:T571,5)</f>
        <v>0.20142636940596151</v>
      </c>
      <c r="AF578" s="60">
        <f>SQRT($W$38*VLOOKUP(AF573,$P$34:$W$43,8))*(1-$W$24)*T566*VLOOKUP(AF573,P562:T571,5)</f>
        <v>4.783099547134985E-5</v>
      </c>
      <c r="AG578" s="60">
        <f>SQRT($W$38*VLOOKUP(AG573,$P$34:$W$43,8))*(1-$X$24)*T566*VLOOKUP(AG573,P562:T571,5)</f>
        <v>6.9493136349266834E-4</v>
      </c>
      <c r="AH578" s="60">
        <f>SQRT($W$38*VLOOKUP(AH573,$P$34:$W$43,8))*(1-$Y$24)*T566*VLOOKUP(AH573,P562:T571,5)</f>
        <v>2.5816098649262022E-3</v>
      </c>
      <c r="AI578" s="87">
        <f>SQRT($W$38*VLOOKUP(AI573,$P$34:$W$43,8))*(1-$Z$24)*T566*VLOOKUP(AI573,P562:T571,5)</f>
        <v>1.3766215816029643E-3</v>
      </c>
      <c r="AJ578" s="89">
        <f>$X$38*T566</f>
        <v>1.0512286113419927E-5</v>
      </c>
      <c r="AK578" s="59" t="s">
        <v>571</v>
      </c>
      <c r="AL578" s="60">
        <f>AL574-3*AL575*AL575-2*AL575</f>
        <v>0.12998978647566109</v>
      </c>
      <c r="AM578" s="61" t="s">
        <v>584</v>
      </c>
      <c r="AN578" s="66" t="s">
        <v>585</v>
      </c>
      <c r="AO578" s="61">
        <f>AL581^2/AL582^3</f>
        <v>0.84912603661080155</v>
      </c>
      <c r="AP578" s="61"/>
      <c r="AQ578" s="50"/>
      <c r="AR578" s="65"/>
      <c r="AS578" s="65"/>
      <c r="AT578" s="65"/>
      <c r="AU578" s="65"/>
      <c r="AV578" s="81"/>
      <c r="AW578" s="59">
        <v>5</v>
      </c>
      <c r="AX578" s="61">
        <f t="shared" si="83"/>
        <v>1.2699746755942376E-2</v>
      </c>
      <c r="AY578" s="61">
        <f>SUMPRODUCT(T562:T571,$BB$34:$BB$43)</f>
        <v>0.14194714990733887</v>
      </c>
      <c r="AZ578" s="68">
        <f>IF($AA$11,EXP((AX578/AL575)*(AU579-1)-LN(AU579-AL575)-AL574*(2*AY578/AL574-AX578/AL575)*LN((AU579+2.41421536*AL575)/(AU579-0.41421536*AL575))/(AL575*2.82842713)      ),1)</f>
        <v>0.6217716631101543</v>
      </c>
    </row>
    <row r="579" spans="16:52" x14ac:dyDescent="0.25">
      <c r="P579" s="78">
        <v>6</v>
      </c>
      <c r="Q579" s="60"/>
      <c r="R579" s="60"/>
      <c r="S579" s="60">
        <f>$Z$12*$BJ$39/AZ579</f>
        <v>0.63281164247361921</v>
      </c>
      <c r="T579" s="61">
        <f>S579/S584</f>
        <v>0.63297726985330838</v>
      </c>
      <c r="U579" s="62"/>
      <c r="V579" s="62"/>
      <c r="W579" s="60"/>
      <c r="X579" s="63"/>
      <c r="Y579" s="61"/>
      <c r="Z579" s="86">
        <f>SQRT($W$39*VLOOKUP(Z573,$P$34:$W$43,8))*(1-$Q$25)*T567*VLOOKUP(Z573,P562:T571,5)</f>
        <v>1.2248483303353716E-3</v>
      </c>
      <c r="AA579" s="60">
        <f>SQRT($W$39*VLOOKUP(AA573,$P$34:$W$43,8))*(1-$R$25)*T567*VLOOKUP(AA573,P562:T571,5)</f>
        <v>1.2027010477919724E-2</v>
      </c>
      <c r="AB579" s="60">
        <f>SQRT($W$39*VLOOKUP(AB573,$P$34:$W$43,8))*(1-$S$25)*T567*VLOOKUP(AB573,P562:T571,5)</f>
        <v>5.4990052526014223E-2</v>
      </c>
      <c r="AC579" s="60">
        <f>SQRT($W$39*VLOOKUP(AC573,$P$34:$W$43,8))*(1-$T$25)*T567*VLOOKUP(AC573,P562:T571,5)</f>
        <v>0.1566120171989705</v>
      </c>
      <c r="AD579" s="60">
        <f>SQRT($W$39*VLOOKUP(AD573,$P$34:$W$43,8))*(1-$U$25)*T567*VLOOKUP(AD573,P562:T571,5)</f>
        <v>0.20142636940596148</v>
      </c>
      <c r="AE579" s="60">
        <f>SQRT($W$39*VLOOKUP(AE573,$P$34:$W$43,8))*(1-$V$25)*T567*VLOOKUP(AE573,P562:T571,5)</f>
        <v>1.1067338293879736</v>
      </c>
      <c r="AF579" s="60">
        <f>SQRT($W$39*VLOOKUP(AF573,$P$34:$W$43,8))*(1-$W$25)*T567*VLOOKUP(AF573,P562:T571,5)</f>
        <v>2.9015115569431003E-4</v>
      </c>
      <c r="AG579" s="60">
        <f>SQRT($W$39*VLOOKUP(AG573,$P$34:$W$43,8))*(1-$X$25)*T567*VLOOKUP(AG573,P562:T571,5)</f>
        <v>3.8087430718226553E-3</v>
      </c>
      <c r="AH579" s="60">
        <f>SQRT($W$39*VLOOKUP(AH573,$P$34:$W$43,8))*(1-$Y$25)*T567*VLOOKUP(AH573,P562:T571,5)</f>
        <v>1.3952321849498801E-2</v>
      </c>
      <c r="AI579" s="87">
        <f>SQRT($W$39*VLOOKUP(AI573,$P$34:$W$43,8))*(1-$Z$25)*T567*VLOOKUP(AI573,P562:T571,5)</f>
        <v>7.5638243350102611E-3</v>
      </c>
      <c r="AJ579" s="89">
        <f>$X$39*T567</f>
        <v>5.6986177275954603E-5</v>
      </c>
      <c r="AK579" s="59" t="s">
        <v>572</v>
      </c>
      <c r="AL579" s="60">
        <f>-1*AL574*AL575+AL575^2+AL575^3</f>
        <v>-2.0439106498322244E-3</v>
      </c>
      <c r="AM579" s="61"/>
      <c r="AN579" s="66" t="s">
        <v>586</v>
      </c>
      <c r="AO579" s="61">
        <f>SQRT(1-AO578)/SQRT(AO578)*AL581/ABS(AL581)</f>
        <v>0.4215228002903636</v>
      </c>
      <c r="AP579" s="61"/>
      <c r="AQ579" s="50"/>
      <c r="AR579" s="65"/>
      <c r="AS579" s="65"/>
      <c r="AT579" s="65" t="s">
        <v>579</v>
      </c>
      <c r="AU579" s="61">
        <f>IF(AL583&gt;=0,AU574,AU576)</f>
        <v>1.8185529566081493E-2</v>
      </c>
      <c r="AV579" s="81"/>
      <c r="AW579" s="59">
        <v>6</v>
      </c>
      <c r="AX579" s="61">
        <f t="shared" si="83"/>
        <v>1.5798462423996604E-2</v>
      </c>
      <c r="AY579" s="61">
        <f>SUMPRODUCT(T562:T571,$BC$34:$BC$43)</f>
        <v>0.17728158538513786</v>
      </c>
      <c r="AZ579" s="68">
        <f>IF($AA$12,EXP((AX579/AL575)*(AU579-1)-LN(AU579-AL575)-AL574*(2*AY579/AL574-AX579/AL575)*LN((AU579+2.41421536*AL575)/(AU579-0.41421536*AL575))/(AL575*2.82842713)      ),1)</f>
        <v>0.1372077643951472</v>
      </c>
    </row>
    <row r="580" spans="16:52" x14ac:dyDescent="0.25">
      <c r="P580" s="78">
        <v>7</v>
      </c>
      <c r="Q580" s="60"/>
      <c r="R580" s="60"/>
      <c r="S580" s="60">
        <f>$Z$13*$BJ$40/AZ580</f>
        <v>9.373645144846465E-4</v>
      </c>
      <c r="T580" s="61">
        <f>S580/S584</f>
        <v>9.3760985325202584E-4</v>
      </c>
      <c r="U580" s="62"/>
      <c r="V580" s="62"/>
      <c r="W580" s="60"/>
      <c r="X580" s="63"/>
      <c r="Y580" s="61"/>
      <c r="Z580" s="86">
        <f>SQRT($W$40*VLOOKUP(Z573,$P$34:$W$43,8))*(1-$Q$26)*T568*VLOOKUP(Z573,P562:T571,5)</f>
        <v>3.2167153512449304E-7</v>
      </c>
      <c r="AA580" s="60">
        <f>SQRT($W$40*VLOOKUP(AA573,$P$34:$W$43,8))*(1-$R$26)*T568*VLOOKUP(AA573,P562:T571,5)</f>
        <v>3.0446805074761854E-6</v>
      </c>
      <c r="AB580" s="60">
        <f>SQRT($W$40*VLOOKUP(AB573,$P$34:$W$43,8))*(1-$S$26)*T568*VLOOKUP(AB573,P562:T571,5)</f>
        <v>1.3687038599670269E-5</v>
      </c>
      <c r="AC580" s="60">
        <f>SQRT($W$40*VLOOKUP(AC573,$P$34:$W$43,8))*(1-$T$26)*T568*VLOOKUP(AC573,P562:T571,5)</f>
        <v>4.1204803656243713E-5</v>
      </c>
      <c r="AD580" s="60">
        <f>SQRT($W$40*VLOOKUP(AD573,$P$34:$W$43,8))*(1-$U$26)*T568*VLOOKUP(AD573,P562:T571,5)</f>
        <v>4.783099547134985E-5</v>
      </c>
      <c r="AE580" s="60">
        <f>SQRT($W$40*VLOOKUP(AE573,$P$34:$W$43,8))*(1-$V$26)*T568*VLOOKUP(AE573,P562:T571,5)</f>
        <v>2.9015115569430998E-4</v>
      </c>
      <c r="AF580" s="60">
        <f>SQRT($W$40*VLOOKUP(AF573,$P$34:$W$43,8))*(1-$W$26)*T568*VLOOKUP(AF573,P562:T571,5)</f>
        <v>7.761310086678303E-8</v>
      </c>
      <c r="AG580" s="60">
        <f>SQRT($W$40*VLOOKUP(AG573,$P$34:$W$43,8))*(1-$X$26)*T568*VLOOKUP(AG573,P562:T571,5)</f>
        <v>1.1685652801525614E-6</v>
      </c>
      <c r="AH580" s="60">
        <f>SQRT($W$40*VLOOKUP(AH573,$P$34:$W$43,8))*(1-$Y$26)*T568*VLOOKUP(AH573,P562:T571,5)</f>
        <v>3.246466571965832E-6</v>
      </c>
      <c r="AI580" s="87">
        <f>SQRT($W$40*VLOOKUP(AI573,$P$34:$W$43,8))*(1-$Z$26)*T568*VLOOKUP(AI573,P562:T571,5)</f>
        <v>1.8315702319248466E-6</v>
      </c>
      <c r="AJ580" s="89">
        <f>$X$40*T568</f>
        <v>2.2549362366773725E-8</v>
      </c>
      <c r="AK580" s="82"/>
      <c r="AL580" s="65"/>
      <c r="AM580" s="61"/>
      <c r="AN580" s="66" t="s">
        <v>587</v>
      </c>
      <c r="AO580" s="61">
        <f>IF(ATAN(AO579)&lt;0,ATAN(AO579)+PI(),ATAN(AO579))</f>
        <v>0.39892174533604968</v>
      </c>
      <c r="AP580" s="61"/>
      <c r="AQ580" s="50"/>
      <c r="AR580" s="65"/>
      <c r="AS580" s="65"/>
      <c r="AT580" s="65"/>
      <c r="AU580" s="65"/>
      <c r="AV580" s="81"/>
      <c r="AW580" s="59">
        <v>7</v>
      </c>
      <c r="AX580" s="61">
        <f t="shared" si="83"/>
        <v>4.2203212895286406E-3</v>
      </c>
      <c r="AY580" s="61">
        <f>SUMPRODUCT(T562:T571,$BD$34:$BD$43)</f>
        <v>3.0911659390568218E-2</v>
      </c>
      <c r="AZ580" s="68">
        <f>IF($AA$13,EXP((AX580/AL575)*(AU579-1)-LN(AU579-AL575)-AL574*(2*AY580/AL574-AX580/AL575)*LN((AU579+2.41421536*AL575)/(AU579-0.41421536*AL575))/(AL575*2.82842713)      ),1)</f>
        <v>109.58651563265072</v>
      </c>
    </row>
    <row r="581" spans="16:52" x14ac:dyDescent="0.25">
      <c r="P581" s="78">
        <v>8</v>
      </c>
      <c r="Q581" s="60"/>
      <c r="R581" s="60"/>
      <c r="S581" s="60">
        <f>$Z$14*$BJ$41/AZ581</f>
        <v>6.464115532023515E-3</v>
      </c>
      <c r="T581" s="61">
        <f>S581/S584</f>
        <v>6.4658074012081471E-3</v>
      </c>
      <c r="U581" s="62"/>
      <c r="V581" s="62"/>
      <c r="W581" s="60"/>
      <c r="X581" s="63"/>
      <c r="Y581" s="61"/>
      <c r="Z581" s="86">
        <f>SQRT($W$41*VLOOKUP(Z573,$P$34:$W$43,8))*(1-$Q$27)*T569*VLOOKUP(Z573,P562:T571,5)</f>
        <v>4.4633849225412461E-6</v>
      </c>
      <c r="AA581" s="60">
        <f>SQRT($W$41*VLOOKUP(AA573,$P$34:$W$43,8))*(1-$R$27)*T569*VLOOKUP(AA573,P562:T571,5)</f>
        <v>4.1240225182551172E-5</v>
      </c>
      <c r="AB581" s="60">
        <f>SQRT($W$41*VLOOKUP(AB573,$P$34:$W$43,8))*(1-$S$27)*T569*VLOOKUP(AB573,P562:T571,5)</f>
        <v>1.9401479670912131E-4</v>
      </c>
      <c r="AC581" s="60">
        <f>SQRT($W$41*VLOOKUP(AC573,$P$34:$W$43,8))*(1-$T$27)*T569*VLOOKUP(AC573,P562:T571,5)</f>
        <v>5.7467963711686917E-4</v>
      </c>
      <c r="AD581" s="60">
        <f>SQRT($W$41*VLOOKUP(AD573,$P$34:$W$43,8))*(1-$U$27)*T569*VLOOKUP(AD573,P562:T571,5)</f>
        <v>6.9493136349266834E-4</v>
      </c>
      <c r="AE581" s="60">
        <f>SQRT($W$41*VLOOKUP(AE573,$P$34:$W$43,8))*(1-$V$27)*T569*VLOOKUP(AE573,P562:T571,5)</f>
        <v>3.8087430718226549E-3</v>
      </c>
      <c r="AF581" s="60">
        <f>SQRT($W$41*VLOOKUP(AF573,$P$34:$W$43,8))*(1-$W$27)*T569*VLOOKUP(AF573,P562:T571,5)</f>
        <v>1.1685652801525612E-6</v>
      </c>
      <c r="AG581" s="60">
        <f>SQRT($W$41*VLOOKUP(AG573,$P$34:$W$43,8))*(1-$X$27)*T569*VLOOKUP(AG573,P562:T571,5)</f>
        <v>1.7010967556719133E-5</v>
      </c>
      <c r="AH581" s="60">
        <f>SQRT($W$41*VLOOKUP(AH573,$P$34:$W$43,8))*(1-$Y$27)*T569*VLOOKUP(AH573,P562:T571,5)</f>
        <v>5.2692055402091446E-5</v>
      </c>
      <c r="AI581" s="87">
        <f>SQRT($W$41*VLOOKUP(AI573,$P$34:$W$43,8))*(1-$Z$27)*T569*VLOOKUP(AI573,P562:T571,5)</f>
        <v>2.8017167996407749E-5</v>
      </c>
      <c r="AJ581" s="89">
        <f>$X$41*T569</f>
        <v>1.7248373568599813E-7</v>
      </c>
      <c r="AK581" s="59" t="s">
        <v>582</v>
      </c>
      <c r="AL581" s="61">
        <f>AL577*AL578/6-AL579/2-AL577^3/27</f>
        <v>1.5151228854943615E-2</v>
      </c>
      <c r="AM581" s="61"/>
      <c r="AN581" s="66" t="s">
        <v>573</v>
      </c>
      <c r="AO581" s="61">
        <f>2*SQRT(AL582)*COS(AO580/3)-AL577/3</f>
        <v>0.83269961903731216</v>
      </c>
      <c r="AP581" s="69">
        <f>AO581^3+AL577*AO581^2+AL578*AO581+AL579</f>
        <v>8.4567769453869346E-17</v>
      </c>
      <c r="AQ581" s="50"/>
      <c r="AR581" s="65"/>
      <c r="AS581" s="65"/>
      <c r="AT581" s="65"/>
      <c r="AU581" s="65"/>
      <c r="AV581" s="81"/>
      <c r="AW581" s="59">
        <v>8</v>
      </c>
      <c r="AX581" s="61">
        <f t="shared" si="83"/>
        <v>4.6812172555771754E-3</v>
      </c>
      <c r="AY581" s="61">
        <f>SUMPRODUCT(T562:T571,$BE$34:$BE$43)</f>
        <v>6.0317301846691186E-2</v>
      </c>
      <c r="AZ581" s="68">
        <f>IF($AA$14,EXP((AX581/AL575)*(AU579-1)-LN(AU579-AL575)-AL574*(2*AY581/AL574-AX581/AL575)*LN((AU579+2.41421536*AL575)/(AU579-0.41421536*AL575))/(AL575*2.82842713)      ),1)</f>
        <v>15.27595837812245</v>
      </c>
    </row>
    <row r="582" spans="16:52" x14ac:dyDescent="0.25">
      <c r="P582" s="78">
        <v>9</v>
      </c>
      <c r="Q582" s="60"/>
      <c r="R582" s="60"/>
      <c r="S582" s="60">
        <f>$Z$15*$BJ$42/AZ582</f>
        <v>1.9022990633599364E-2</v>
      </c>
      <c r="T582" s="61">
        <f>S582/S584</f>
        <v>1.9027969568690031E-2</v>
      </c>
      <c r="U582" s="62"/>
      <c r="V582" s="62" t="s">
        <v>592</v>
      </c>
      <c r="W582" s="60"/>
      <c r="X582" s="63"/>
      <c r="Y582" s="61"/>
      <c r="Z582" s="86">
        <f>SQRT($W$42*VLOOKUP(Z573,$P$34:$W$43,8))*(1-$Q$28)*T570*VLOOKUP(Z573,P562:T571,5)</f>
        <v>1.5450656391877242E-5</v>
      </c>
      <c r="AA582" s="60">
        <f>SQRT($W$42*VLOOKUP(AA573,$P$34:$W$43,8))*(1-$R$28)*T570*VLOOKUP(AA573,P562:T571,5)</f>
        <v>1.4950282799248562E-4</v>
      </c>
      <c r="AB582" s="60">
        <f>SQRT($W$42*VLOOKUP(AB573,$P$34:$W$43,8))*(1-$S$28)*T570*VLOOKUP(AB573,P562:T571,5)</f>
        <v>6.9341173774327945E-4</v>
      </c>
      <c r="AC582" s="60">
        <f>SQRT($W$42*VLOOKUP(AC573,$P$34:$W$43,8))*(1-$T$28)*T570*VLOOKUP(AC573,P562:T571,5)</f>
        <v>2.2755050653425809E-3</v>
      </c>
      <c r="AD582" s="60">
        <f>SQRT($W$42*VLOOKUP(AD573,$P$34:$W$43,8))*(1-$U$28)*T570*VLOOKUP(AD573,P562:T571,5)</f>
        <v>2.5816098649262022E-3</v>
      </c>
      <c r="AE582" s="60">
        <f>SQRT($W$42*VLOOKUP(AE573,$P$34:$W$43,8))*(1-$V$28)*T570*VLOOKUP(AE573,P562:T571,5)</f>
        <v>1.3952321849498801E-2</v>
      </c>
      <c r="AF582" s="60">
        <f>SQRT($W$42*VLOOKUP(AF573,$P$34:$W$43,8))*(1-$W$28)*T570*VLOOKUP(AF573,P562:T571,5)</f>
        <v>3.246466571965832E-6</v>
      </c>
      <c r="AG582" s="60">
        <f>SQRT($W$42*VLOOKUP(AG573,$P$34:$W$43,8))*(1-$X$28)*T570*VLOOKUP(AG573,P562:T571,5)</f>
        <v>5.2692055402091439E-5</v>
      </c>
      <c r="AH582" s="60">
        <f>SQRT($W$42*VLOOKUP(AH573,$P$34:$W$43,8))*(1-$Y$28)*T570*VLOOKUP(AH573,P562:T571,5)</f>
        <v>2.0034135413526935E-4</v>
      </c>
      <c r="AI582" s="87">
        <f>SQRT($W$42*VLOOKUP(AI573,$P$34:$W$43,8))*(1-$Z$28)*T570*VLOOKUP(AI573,P562:T571,5)</f>
        <v>1.0176657161589749E-4</v>
      </c>
      <c r="AJ582" s="89">
        <f>$X$42*T570</f>
        <v>5.1399992230266584E-7</v>
      </c>
      <c r="AK582" s="59" t="s">
        <v>558</v>
      </c>
      <c r="AL582" s="61">
        <f>AL577^2/9-AL578/3</f>
        <v>6.4660816772385055E-2</v>
      </c>
      <c r="AM582" s="61"/>
      <c r="AN582" s="66" t="s">
        <v>574</v>
      </c>
      <c r="AO582" s="61">
        <f>2*SQRT(AL582)*COS((AO580+2*PI())/3)-AL577/3</f>
        <v>1.8185529566081493E-2</v>
      </c>
      <c r="AP582" s="69">
        <f>AO582^3+AO582^2*AL577+AO582*AL578+AL579</f>
        <v>2.0383000842727483E-17</v>
      </c>
      <c r="AQ582" s="50"/>
      <c r="AR582" s="65"/>
      <c r="AS582" s="50"/>
      <c r="AT582" s="65"/>
      <c r="AU582" s="65"/>
      <c r="AV582" s="81"/>
      <c r="AW582" s="59">
        <v>9</v>
      </c>
      <c r="AX582" s="61">
        <f t="shared" si="83"/>
        <v>4.7402802327537697E-3</v>
      </c>
      <c r="AY582" s="61">
        <f>SUMPRODUCT(T562:T571,$BF$34:$BF$43)</f>
        <v>7.5771767757632377E-2</v>
      </c>
      <c r="AZ582" s="68">
        <f>IF($AA$15,EXP((AX582/AL575)*(AU579-1)-LN(AU579-AL575)-AL574*(2*AY582/AL574-AX582/AL575)*LN((AU579+2.41421536*AL575)/(AU579-0.41421536*AL575))/(AL575*2.82842713)      ),1)</f>
        <v>5.0989814743452682</v>
      </c>
    </row>
    <row r="583" spans="16:52" x14ac:dyDescent="0.25">
      <c r="P583" s="78">
        <v>10</v>
      </c>
      <c r="Q583" s="60"/>
      <c r="R583" s="60"/>
      <c r="S583" s="60">
        <f>$Z$16*$BJ$43/AZ583</f>
        <v>1.025690727771404E-2</v>
      </c>
      <c r="T583" s="61">
        <f>S583/S584</f>
        <v>1.0259591843803062E-2</v>
      </c>
      <c r="U583" s="62"/>
      <c r="V583" s="96">
        <f>ABS(S572-S584)</f>
        <v>1.5543122344752192E-15</v>
      </c>
      <c r="W583" s="60"/>
      <c r="X583" s="63"/>
      <c r="Y583" s="61"/>
      <c r="Z583" s="86">
        <f>SQRT($W$43*VLOOKUP(Z573,$P$34:$W$43,8))*(1-$Q$29)*T571*VLOOKUP(Z573,P562:T571,5)</f>
        <v>8.3839142879106029E-6</v>
      </c>
      <c r="AA583" s="60">
        <f>SQRT($W$43*VLOOKUP(AA573,$P$34:$W$43,8))*(1-$R$29)*T571*VLOOKUP(AA573,P562:T571,5)</f>
        <v>8.2105867050582008E-5</v>
      </c>
      <c r="AB583" s="60">
        <f>SQRT($W$43*VLOOKUP(AB573,$P$34:$W$43,8))*(1-$S$29)*T571*VLOOKUP(AB573,P562:T571,5)</f>
        <v>3.8613188046208698E-4</v>
      </c>
      <c r="AC583" s="60">
        <f>SQRT($W$43*VLOOKUP(AC573,$P$34:$W$43,8))*(1-$T$29)*T571*VLOOKUP(AC573,P562:T571,5)</f>
        <v>1.0493068887657071E-3</v>
      </c>
      <c r="AD583" s="60">
        <f>SQRT($W$43*VLOOKUP(AD573,$P$34:$W$43,8))*(1-$U$29)*T571*VLOOKUP(AD573,P562:T571,5)</f>
        <v>1.3766215816029643E-3</v>
      </c>
      <c r="AE583" s="60">
        <f>SQRT($W$43*VLOOKUP(AE573,$P$34:$W$43,8))*(1-$V$29)*T571*VLOOKUP(AE573,P562:T571,5)</f>
        <v>7.5638243350102602E-3</v>
      </c>
      <c r="AF583" s="60">
        <f>SQRT($W$43*VLOOKUP(AF573,$P$34:$W$43,8))*(1-$W$29)*T571*VLOOKUP(AF573,P562:T571,5)</f>
        <v>1.8315702319248466E-6</v>
      </c>
      <c r="AG583" s="60">
        <f>SQRT($W$43*VLOOKUP(AG573,$P$34:$W$43,8))*(1-$X$29)*T571*VLOOKUP(AG573,P562:T571,5)</f>
        <v>2.8017167996407753E-5</v>
      </c>
      <c r="AH583" s="60">
        <f>SQRT($W$43*VLOOKUP(AH573,$P$34:$W$43,8))*(1-$Y$29)*T571*VLOOKUP(AH573,P562:T571,5)</f>
        <v>1.0176657161589749E-4</v>
      </c>
      <c r="AI583" s="87">
        <f>SQRT($W$43*VLOOKUP(AI573,$P$34:$W$43,8))*(1-$Z$29)*T571*VLOOKUP(AI573,P562:T571,5)</f>
        <v>5.1693945781463517E-5</v>
      </c>
      <c r="AJ583" s="89">
        <f>$X$43*T571</f>
        <v>3.7216535537874979E-7</v>
      </c>
      <c r="AK583" s="59" t="s">
        <v>72</v>
      </c>
      <c r="AL583" s="63">
        <f>AL581^2-AL582^3</f>
        <v>-4.0788511579750909E-5</v>
      </c>
      <c r="AM583" s="61"/>
      <c r="AN583" s="66" t="s">
        <v>575</v>
      </c>
      <c r="AO583" s="61">
        <f>2*SQRT(AL582)*COS((AO580+4*PI())/3)-AL577/3</f>
        <v>0.13497321362641926</v>
      </c>
      <c r="AP583" s="69">
        <f>AO583^3+AO583^2*AL577+AL578*AO583+AL579</f>
        <v>1.3444106938820255E-17</v>
      </c>
      <c r="AQ583" s="50"/>
      <c r="AR583" s="65"/>
      <c r="AS583" s="50"/>
      <c r="AT583" s="65"/>
      <c r="AU583" s="65"/>
      <c r="AV583" s="81"/>
      <c r="AW583" s="59">
        <v>10</v>
      </c>
      <c r="AX583" s="61">
        <f t="shared" si="83"/>
        <v>6.3655989068255427E-3</v>
      </c>
      <c r="AY583" s="61">
        <f>SUMPRODUCT(T562:T571,$BG$34:$BG$43)</f>
        <v>7.4733542486602397E-2</v>
      </c>
      <c r="AZ583" s="68">
        <f>IF($AA$16,EXP((AX583/AL575)*(AU579-1)-LN(AU579-AL575)-AL574*(2*AY583/AL574-AX583/AL575)*LN((AU579+2.41421536*AL575)/(AU579-0.41421536*AL575))/(AL575*2.82842713)      ),1)</f>
        <v>9.4990152233681062</v>
      </c>
    </row>
    <row r="584" spans="16:52" x14ac:dyDescent="0.25">
      <c r="P584" s="79"/>
      <c r="Q584" s="71"/>
      <c r="R584" s="71"/>
      <c r="S584" s="94">
        <f>SUM(S574:S583)</f>
        <v>0.99973833597574902</v>
      </c>
      <c r="T584" s="72">
        <f>SUM(T574:T583)</f>
        <v>0.99999999999999989</v>
      </c>
      <c r="U584" s="73"/>
      <c r="V584" s="73"/>
      <c r="W584" s="73"/>
      <c r="X584" s="73"/>
      <c r="Y584" s="73"/>
      <c r="Z584" s="70"/>
      <c r="AA584" s="73"/>
      <c r="AB584" s="73"/>
      <c r="AC584" s="73"/>
      <c r="AD584" s="73"/>
      <c r="AE584" s="73"/>
      <c r="AF584" s="73"/>
      <c r="AG584" s="73"/>
      <c r="AH584" s="73"/>
      <c r="AI584" s="88">
        <f>SUM(Z574:AI583)</f>
        <v>2.2066893957680986</v>
      </c>
      <c r="AJ584" s="91">
        <f>SUM(AJ574:AJ583)</f>
        <v>8.0587242819724308E-5</v>
      </c>
      <c r="AK584" s="70"/>
      <c r="AL584" s="73"/>
      <c r="AM584" s="74"/>
      <c r="AN584" s="75"/>
      <c r="AO584" s="74"/>
      <c r="AP584" s="74"/>
      <c r="AQ584" s="76"/>
      <c r="AR584" s="73"/>
      <c r="AS584" s="76"/>
      <c r="AT584" s="73"/>
      <c r="AU584" s="73"/>
      <c r="AV584" s="80"/>
      <c r="AW584" s="70"/>
      <c r="AX584" s="73"/>
      <c r="AY584" s="73"/>
      <c r="AZ584" s="80"/>
    </row>
    <row r="585" spans="16:52" x14ac:dyDescent="0.25">
      <c r="P585" s="92">
        <f>P573+1</f>
        <v>46</v>
      </c>
      <c r="Q585" s="55"/>
      <c r="R585" s="55"/>
      <c r="S585" s="55"/>
      <c r="T585" s="55" t="s">
        <v>545</v>
      </c>
      <c r="U585" s="56"/>
      <c r="V585" s="56"/>
      <c r="W585" s="57"/>
      <c r="X585" s="57"/>
      <c r="Y585" s="57"/>
      <c r="Z585" s="54">
        <v>1</v>
      </c>
      <c r="AA585" s="55">
        <v>2</v>
      </c>
      <c r="AB585" s="55">
        <v>3</v>
      </c>
      <c r="AC585" s="55">
        <v>4</v>
      </c>
      <c r="AD585" s="55">
        <v>5</v>
      </c>
      <c r="AE585" s="55">
        <v>6</v>
      </c>
      <c r="AF585" s="55">
        <v>7</v>
      </c>
      <c r="AG585" s="55">
        <v>8</v>
      </c>
      <c r="AH585" s="55">
        <v>9</v>
      </c>
      <c r="AI585" s="58">
        <v>10</v>
      </c>
      <c r="AJ585" s="90"/>
      <c r="AK585" s="54"/>
      <c r="AL585" s="55"/>
      <c r="AM585" s="55"/>
      <c r="AN585" s="55"/>
      <c r="AO585" s="55"/>
      <c r="AP585" s="55"/>
      <c r="AQ585" s="55"/>
      <c r="AR585" s="55"/>
      <c r="AS585" s="55"/>
      <c r="AT585" s="55"/>
      <c r="AU585" s="55"/>
      <c r="AV585" s="58"/>
      <c r="AW585" s="54"/>
      <c r="AX585" s="55" t="s">
        <v>565</v>
      </c>
      <c r="AY585" s="55" t="s">
        <v>577</v>
      </c>
      <c r="AZ585" s="58" t="s">
        <v>578</v>
      </c>
    </row>
    <row r="586" spans="16:52" x14ac:dyDescent="0.25">
      <c r="P586" s="78">
        <v>1</v>
      </c>
      <c r="Q586" s="60"/>
      <c r="R586" s="60"/>
      <c r="S586" s="60">
        <f>$Z$7*$BJ$34/AZ586</f>
        <v>2.6288912284298696E-3</v>
      </c>
      <c r="T586" s="61">
        <f>S586/S596</f>
        <v>2.6295792947302241E-3</v>
      </c>
      <c r="U586" s="62"/>
      <c r="V586" s="62"/>
      <c r="W586" s="60"/>
      <c r="X586" s="63"/>
      <c r="Y586" s="61"/>
      <c r="Z586" s="86">
        <f>SQRT($W$34*VLOOKUP(Z585,$P$34:$W$43,8))*(1-$Q$20)*T574*VLOOKUP(Z585,P574:T583,5)</f>
        <v>1.4201437813717018E-6</v>
      </c>
      <c r="AA586" s="60">
        <f>SQRT($W$34*VLOOKUP(AA585,$P$34:$W$43,8))*(1-$R$20)*T574*VLOOKUP(AA585,P574:T583,5)</f>
        <v>1.3766728022995626E-5</v>
      </c>
      <c r="AB586" s="60">
        <f>SQRT($W$34*VLOOKUP(AB585,$P$34:$W$43,8))*(1-$S$20)*T574*VLOOKUP(AB585,P574:T583,5)</f>
        <v>6.3104291009575972E-5</v>
      </c>
      <c r="AC586" s="60">
        <f>SQRT($W$34*VLOOKUP(AC585,$P$34:$W$43,8))*(1-$T$20)*T574*VLOOKUP(AC585,P574:T583,5)</f>
        <v>1.890356829060406E-4</v>
      </c>
      <c r="AD586" s="60">
        <f>SQRT($W$34*VLOOKUP(AD585,$P$34:$W$43,8))*(1-$U$20)*T574*VLOOKUP(AD585,P574:T583,5)</f>
        <v>2.2233005007915569E-4</v>
      </c>
      <c r="AE586" s="60">
        <f>SQRT($W$34*VLOOKUP(AE585,$P$34:$W$43,8))*(1-$V$20)*T574*VLOOKUP(AE585,P574:T583,5)</f>
        <v>1.2248483303353712E-3</v>
      </c>
      <c r="AF586" s="60">
        <f>SQRT($W$34*VLOOKUP(AF585,$P$34:$W$43,8))*(1-$W$20)*T574*VLOOKUP(AF585,P574:T583,5)</f>
        <v>3.2167153512449204E-7</v>
      </c>
      <c r="AG586" s="60">
        <f>SQRT($W$34*VLOOKUP(AG585,$P$34:$W$43,8))*(1-$X$20)*T574*VLOOKUP(AG585,P574:T583,5)</f>
        <v>4.4633849225412308E-6</v>
      </c>
      <c r="AH586" s="60">
        <f>SQRT($W$34*VLOOKUP(AH585,$P$34:$W$43,8))*(1-$Y$20)*T574*VLOOKUP(AH585,P574:T583,5)</f>
        <v>1.5450656391877195E-5</v>
      </c>
      <c r="AI586" s="87">
        <f>SQRT($W$34*VLOOKUP(AI585,$P$34:$W$43,8))*(1-$Z$20)*T574*VLOOKUP(AI585,P574:T583,5)</f>
        <v>8.383914287910564E-6</v>
      </c>
      <c r="AJ586" s="89">
        <f>$X$34*T574</f>
        <v>7.0477561646531302E-8</v>
      </c>
      <c r="AK586" s="59" t="s">
        <v>69</v>
      </c>
      <c r="AL586" s="60">
        <f>$Q$44*AI596*100000/($T$3*$AE$9)^2</f>
        <v>0.15887301977250501</v>
      </c>
      <c r="AM586" s="65" t="s">
        <v>583</v>
      </c>
      <c r="AN586" s="66" t="s">
        <v>573</v>
      </c>
      <c r="AO586" s="61" t="e">
        <f>(AL593+SQRT(AL595))^(1/3)+(AL593-SQRT(AL595))^(1/3)-AL589/3</f>
        <v>#NUM!</v>
      </c>
      <c r="AP586" s="63" t="e">
        <f>AO586^3+AL589*AO586^2+AL590*AO586+AL591</f>
        <v>#NUM!</v>
      </c>
      <c r="AQ586" s="65" t="s">
        <v>573</v>
      </c>
      <c r="AR586" s="61">
        <f>IF(AL595&gt;=0,AO586,AO593)</f>
        <v>0.83269961903731193</v>
      </c>
      <c r="AS586" s="61">
        <f>IF(AR586&lt;AR587,AR587,AR586)</f>
        <v>0.83269961903731193</v>
      </c>
      <c r="AT586" s="61">
        <f>AS586</f>
        <v>0.83269961903731193</v>
      </c>
      <c r="AU586" s="67">
        <f>IF(AT586&lt;AT587,AT587,AT586)</f>
        <v>0.83269961903731193</v>
      </c>
      <c r="AV586" s="81"/>
      <c r="AW586" s="59">
        <v>1</v>
      </c>
      <c r="AX586" s="61">
        <f>AX574</f>
        <v>4.7032494163116601E-3</v>
      </c>
      <c r="AY586" s="61">
        <f>SUMPRODUCT(T574:T583,$AX$34:$AX$43)</f>
        <v>4.7725574619461815E-2</v>
      </c>
      <c r="AZ586" s="68">
        <f>IF($AA$7,EXP((AX586/AL587)*(AU591-1)-LN(AU591-AL587)-AL586*(2*AY586/AL586-AX586/AL587)*LN((AU591+2.41421536*AL587)/(AU591-0.41421536*AL587))/(AL587*2.82842713)      ),1)</f>
        <v>38.240115288525416</v>
      </c>
    </row>
    <row r="587" spans="16:52" x14ac:dyDescent="0.25">
      <c r="P587" s="78">
        <v>2</v>
      </c>
      <c r="Q587" s="60"/>
      <c r="R587" s="60"/>
      <c r="S587" s="60">
        <f>$Z$8*$BJ$35/AZ587</f>
        <v>1.4670668853759294E-2</v>
      </c>
      <c r="T587" s="61">
        <f>S587/S596</f>
        <v>1.467450864474523E-2</v>
      </c>
      <c r="U587" s="62"/>
      <c r="V587" s="62"/>
      <c r="W587" s="60"/>
      <c r="X587" s="63"/>
      <c r="Y587" s="61"/>
      <c r="Z587" s="86">
        <f>SQRT($W$35*VLOOKUP(Z585,$P$34:$W$43,8))*(1-$Q$21)*T575*VLOOKUP(Z585,P574:T583,5)</f>
        <v>1.3766728022995628E-5</v>
      </c>
      <c r="AA587" s="60">
        <f>SQRT($W$35*VLOOKUP(AA585,$P$34:$W$43,8))*(1-$R$21)*T575*VLOOKUP(AA585,P574:T583,5)</f>
        <v>1.3276198833612966E-4</v>
      </c>
      <c r="AB587" s="60">
        <f>SQRT($W$35*VLOOKUP(AB585,$P$34:$W$43,8))*(1-$S$21)*T575*VLOOKUP(AB585,P574:T583,5)</f>
        <v>6.1812271817002977E-4</v>
      </c>
      <c r="AC587" s="60">
        <f>SQRT($W$35*VLOOKUP(AC585,$P$34:$W$43,8))*(1-$T$21)*T575*VLOOKUP(AC585,P574:T583,5)</f>
        <v>1.6745488012044629E-3</v>
      </c>
      <c r="AD587" s="60">
        <f>SQRT($W$35*VLOOKUP(AD585,$P$34:$W$43,8))*(1-$U$21)*T575*VLOOKUP(AD585,P574:T583,5)</f>
        <v>2.2209136583201997E-3</v>
      </c>
      <c r="AE587" s="60">
        <f>SQRT($W$35*VLOOKUP(AE585,$P$34:$W$43,8))*(1-$V$21)*T575*VLOOKUP(AE585,P574:T583,5)</f>
        <v>1.2027010477919719E-2</v>
      </c>
      <c r="AF587" s="60">
        <f>SQRT($W$35*VLOOKUP(AF585,$P$34:$W$43,8))*(1-$W$21)*T575*VLOOKUP(AF585,P574:T583,5)</f>
        <v>3.044680507476176E-6</v>
      </c>
      <c r="AG587" s="60">
        <f>SQRT($W$35*VLOOKUP(AG585,$P$34:$W$43,8))*(1-$X$21)*T575*VLOOKUP(AG585,P574:T583,5)</f>
        <v>4.1240225182551023E-5</v>
      </c>
      <c r="AH587" s="60">
        <f>SQRT($W$35*VLOOKUP(AH585,$P$34:$W$43,8))*(1-$Y$21)*T575*VLOOKUP(AH585,P574:T583,5)</f>
        <v>1.495028279924851E-4</v>
      </c>
      <c r="AI587" s="87">
        <f>SQRT($W$35*VLOOKUP(AI585,$P$34:$W$43,8))*(1-$Z$21)*T575*VLOOKUP(AI585,P574:T583,5)</f>
        <v>8.2105867050581615E-5</v>
      </c>
      <c r="AJ587" s="89">
        <f>$X$35*T575</f>
        <v>5.9358527392401264E-7</v>
      </c>
      <c r="AK587" s="59" t="s">
        <v>65</v>
      </c>
      <c r="AL587" s="60">
        <f>AJ596*$Q$44*100000/($T$3*$AE$9)</f>
        <v>1.4141637770187142E-2</v>
      </c>
      <c r="AM587" s="61"/>
      <c r="AN587" s="66" t="s">
        <v>574</v>
      </c>
      <c r="AO587" s="66" t="e">
        <f>1/0</f>
        <v>#DIV/0!</v>
      </c>
      <c r="AP587" s="61"/>
      <c r="AQ587" s="65" t="s">
        <v>574</v>
      </c>
      <c r="AR587" s="66">
        <f>IF(AL595&gt;=0,0,AO594)</f>
        <v>1.8185529566081382E-2</v>
      </c>
      <c r="AS587" s="61">
        <f>IF(AR586&lt;AR587,AR586,AR587)</f>
        <v>1.8185529566081382E-2</v>
      </c>
      <c r="AT587" s="61">
        <f>IF(AS587&lt;AS588,AS588,AS587)</f>
        <v>0.13497321362641931</v>
      </c>
      <c r="AU587" s="67">
        <f>IF(AT586&lt;AT587,AT586,AT587)</f>
        <v>0.13497321362641931</v>
      </c>
      <c r="AV587" s="81"/>
      <c r="AW587" s="59">
        <v>2</v>
      </c>
      <c r="AX587" s="61">
        <f t="shared" ref="AX587:AX595" si="84">AX575</f>
        <v>7.0982772982749135E-3</v>
      </c>
      <c r="AY587" s="61">
        <f>SUMPRODUCT(T574:T583,$AY$34:$AY$43)</f>
        <v>8.3223982900197502E-2</v>
      </c>
      <c r="AZ587" s="68">
        <f>IF($AA$8,EXP((AX587/AL587)*(AU591-1)-LN(AU591-AL587)-AL586*(2*AY587/AL586-AX587/AL587)*LN((AU591+2.41421536*AL587)/(AU591-0.41421536*AL587))/(AL587*2.82842713)      ),1)</f>
        <v>6.5803436176417467</v>
      </c>
    </row>
    <row r="588" spans="16:52" x14ac:dyDescent="0.25">
      <c r="P588" s="78">
        <v>3</v>
      </c>
      <c r="Q588" s="60"/>
      <c r="R588" s="60"/>
      <c r="S588" s="60">
        <f>$Z$9*$BJ$36/AZ588</f>
        <v>4.9911005277786656E-2</v>
      </c>
      <c r="T588" s="61">
        <f>S588/S596</f>
        <v>4.992406861048642E-2</v>
      </c>
      <c r="U588" s="62"/>
      <c r="V588" s="62"/>
      <c r="W588" s="60"/>
      <c r="X588" s="63"/>
      <c r="Y588" s="61"/>
      <c r="Z588" s="86">
        <f>SQRT($W$36*VLOOKUP(Z585,$P$34:$W$43,8))*(1-$Q$22)*T576*VLOOKUP(Z585,P574:T583,5)</f>
        <v>6.3104291009575972E-5</v>
      </c>
      <c r="AA588" s="60">
        <f>SQRT($W$36*VLOOKUP(AA585,$P$34:$W$43,8))*(1-$R$22)*T576*VLOOKUP(AA585,P574:T583,5)</f>
        <v>6.1812271817002977E-4</v>
      </c>
      <c r="AB588" s="60">
        <f>SQRT($W$36*VLOOKUP(AB585,$P$34:$W$43,8))*(1-$S$22)*T576*VLOOKUP(AB585,P574:T583,5)</f>
        <v>2.884241604219951E-3</v>
      </c>
      <c r="AC588" s="60">
        <f>SQRT($W$36*VLOOKUP(AC585,$P$34:$W$43,8))*(1-$T$22)*T576*VLOOKUP(AC585,P574:T583,5)</f>
        <v>8.6054340567007868E-3</v>
      </c>
      <c r="AD588" s="60">
        <f>SQRT($W$36*VLOOKUP(AD585,$P$34:$W$43,8))*(1-$U$22)*T576*VLOOKUP(AD585,P574:T583,5)</f>
        <v>1.0362985843596633E-2</v>
      </c>
      <c r="AE588" s="60">
        <f>SQRT($W$36*VLOOKUP(AE585,$P$34:$W$43,8))*(1-$V$22)*T576*VLOOKUP(AE585,P574:T583,5)</f>
        <v>5.4990052526014299E-2</v>
      </c>
      <c r="AF588" s="60">
        <f>SQRT($W$36*VLOOKUP(AF585,$P$34:$W$43,8))*(1-$W$22)*T576*VLOOKUP(AF585,P574:T583,5)</f>
        <v>1.3687038599670252E-5</v>
      </c>
      <c r="AG588" s="60">
        <f>SQRT($W$36*VLOOKUP(AG585,$P$34:$W$43,8))*(1-$X$22)*T576*VLOOKUP(AG585,P574:T583,5)</f>
        <v>1.9401479670912099E-4</v>
      </c>
      <c r="AH588" s="60">
        <f>SQRT($W$36*VLOOKUP(AH585,$P$34:$W$43,8))*(1-$Y$22)*T576*VLOOKUP(AH585,P574:T583,5)</f>
        <v>6.9341173774327858E-4</v>
      </c>
      <c r="AI588" s="87">
        <f>SQRT($W$36*VLOOKUP(AI585,$P$34:$W$43,8))*(1-$Z$22)*T576*VLOOKUP(AI585,P574:T583,5)</f>
        <v>3.8613188046208579E-4</v>
      </c>
      <c r="AJ588" s="89">
        <f>$X$36*T576</f>
        <v>2.8129396222580974E-6</v>
      </c>
      <c r="AK588" s="82"/>
      <c r="AL588" s="65"/>
      <c r="AM588" s="61"/>
      <c r="AN588" s="66" t="s">
        <v>575</v>
      </c>
      <c r="AO588" s="66" t="e">
        <f>1/0</f>
        <v>#DIV/0!</v>
      </c>
      <c r="AP588" s="61"/>
      <c r="AQ588" s="65" t="s">
        <v>575</v>
      </c>
      <c r="AR588" s="66">
        <f>IF(AL595&gt;=0,0,AO595)</f>
        <v>0.13497321362641931</v>
      </c>
      <c r="AS588" s="61">
        <f>AR588</f>
        <v>0.13497321362641931</v>
      </c>
      <c r="AT588" s="61">
        <f>IF(AS587&lt;AS588,AS587,AS588)</f>
        <v>1.8185529566081382E-2</v>
      </c>
      <c r="AU588" s="67">
        <f>AT588</f>
        <v>1.8185529566081382E-2</v>
      </c>
      <c r="AV588" s="81"/>
      <c r="AW588" s="59">
        <v>3</v>
      </c>
      <c r="AX588" s="61">
        <f t="shared" si="84"/>
        <v>9.8874397632026413E-3</v>
      </c>
      <c r="AY588" s="61">
        <f>SUMPRODUCT(T574:T583,$AZ$34:$AZ$43)</f>
        <v>0.11365455264392656</v>
      </c>
      <c r="AZ588" s="68">
        <f>IF($AA$9,EXP((AX588/AL587)*(AU591-1)-LN(AU591-AL587)-AL586*(2*AY588/AL586-AX588/AL587)*LN((AU591+2.41421536*AL587)/(AU591-0.41421536*AL587))/(AL587*2.82842713)      ),1)</f>
        <v>1.8650458955062019</v>
      </c>
    </row>
    <row r="589" spans="16:52" x14ac:dyDescent="0.25">
      <c r="P589" s="78">
        <v>4</v>
      </c>
      <c r="Q589" s="60"/>
      <c r="R589" s="60"/>
      <c r="S589" s="60">
        <f>$Z$10*$BJ$37/AZ589</f>
        <v>0.11781627601473292</v>
      </c>
      <c r="T589" s="61">
        <f>S589/S596</f>
        <v>0.11784711236440093</v>
      </c>
      <c r="U589" s="62"/>
      <c r="V589" s="62"/>
      <c r="W589" s="60"/>
      <c r="X589" s="63"/>
      <c r="Y589" s="61"/>
      <c r="Z589" s="86">
        <f>SQRT($W$37*VLOOKUP(Z585,$P$34:$W$43,8))*(1-$Q$23)*T577*VLOOKUP(Z585,P574:T583,5)</f>
        <v>1.8903568290604058E-4</v>
      </c>
      <c r="AA589" s="60">
        <f>SQRT($W$37*VLOOKUP(AA585,$P$34:$W$43,8))*(1-$R$23)*T577*VLOOKUP(AA585,P574:T583,5)</f>
        <v>1.6745488012044629E-3</v>
      </c>
      <c r="AB589" s="60">
        <f>SQRT($W$37*VLOOKUP(AB585,$P$34:$W$43,8))*(1-$S$23)*T577*VLOOKUP(AB585,P574:T583,5)</f>
        <v>8.605434056700785E-3</v>
      </c>
      <c r="AC589" s="60">
        <f>SQRT($W$37*VLOOKUP(AC585,$P$34:$W$43,8))*(1-$T$23)*T577*VLOOKUP(AC585,P574:T583,5)</f>
        <v>2.5845504163377178E-2</v>
      </c>
      <c r="AD589" s="60">
        <f>SQRT($W$37*VLOOKUP(AD585,$P$34:$W$43,8))*(1-$U$23)*T577*VLOOKUP(AD585,P574:T583,5)</f>
        <v>3.0793632289964106E-2</v>
      </c>
      <c r="AE589" s="60">
        <f>SQRT($W$37*VLOOKUP(AE585,$P$34:$W$43,8))*(1-$V$23)*T577*VLOOKUP(AE585,P574:T583,5)</f>
        <v>0.15661201719897039</v>
      </c>
      <c r="AF589" s="60">
        <f>SQRT($W$37*VLOOKUP(AF585,$P$34:$W$43,8))*(1-$W$23)*T577*VLOOKUP(AF585,P574:T583,5)</f>
        <v>4.1204803656243577E-5</v>
      </c>
      <c r="AG589" s="60">
        <f>SQRT($W$37*VLOOKUP(AG585,$P$34:$W$43,8))*(1-$X$23)*T577*VLOOKUP(AG585,P574:T583,5)</f>
        <v>5.7467963711686711E-4</v>
      </c>
      <c r="AH589" s="60">
        <f>SQRT($W$37*VLOOKUP(AH585,$P$34:$W$43,8))*(1-$Y$23)*T577*VLOOKUP(AH585,P574:T583,5)</f>
        <v>2.2755050653425731E-3</v>
      </c>
      <c r="AI589" s="87">
        <f>SQRT($W$37*VLOOKUP(AI585,$P$34:$W$43,8))*(1-$Z$23)*T577*VLOOKUP(AI585,P574:T583,5)</f>
        <v>1.0493068887657022E-3</v>
      </c>
      <c r="AJ589" s="89">
        <f>$X$37*T577</f>
        <v>8.5305785967869266E-6</v>
      </c>
      <c r="AK589" s="59" t="s">
        <v>570</v>
      </c>
      <c r="AL589" s="60">
        <f>AL587-1</f>
        <v>-0.98585836222981282</v>
      </c>
      <c r="AM589" s="61"/>
      <c r="AN589" s="66"/>
      <c r="AO589" s="61"/>
      <c r="AP589" s="61"/>
      <c r="AQ589" s="50"/>
      <c r="AR589" s="65"/>
      <c r="AS589" s="65"/>
      <c r="AT589" s="65"/>
      <c r="AU589" s="65"/>
      <c r="AV589" s="81"/>
      <c r="AW589" s="59">
        <v>4</v>
      </c>
      <c r="AX589" s="61">
        <f t="shared" si="84"/>
        <v>1.2702609722620996E-2</v>
      </c>
      <c r="AY589" s="61">
        <f>SUMPRODUCT(T574:T583,$BA$34:$BA$43)</f>
        <v>0.13908438853517563</v>
      </c>
      <c r="AZ589" s="68">
        <f>IF($AA$10,EXP((AX589/AL587)*(AU591-1)-LN(AU591-AL587)-AL586*(2*AY589/AL586-AX589/AL587)*LN((AU591+2.41421536*AL587)/(AU591-0.41421536*AL587))/(AL587*2.82842713)      ),1)</f>
        <v>0.76545492768237322</v>
      </c>
    </row>
    <row r="590" spans="16:52" x14ac:dyDescent="0.25">
      <c r="P590" s="78">
        <v>5</v>
      </c>
      <c r="Q590" s="60"/>
      <c r="R590" s="60"/>
      <c r="S590" s="60">
        <f>$Z$11*$BJ$38/AZ590</f>
        <v>0.14521847416959713</v>
      </c>
      <c r="T590" s="61">
        <f>S590/S596</f>
        <v>0.14525648256537418</v>
      </c>
      <c r="U590" s="62"/>
      <c r="V590" s="62"/>
      <c r="W590" s="60"/>
      <c r="X590" s="63"/>
      <c r="Y590" s="61"/>
      <c r="Z590" s="86">
        <f>SQRT($W$38*VLOOKUP(Z585,$P$34:$W$43,8))*(1-$Q$24)*T578*VLOOKUP(Z585,P574:T583,5)</f>
        <v>2.2233005007915571E-4</v>
      </c>
      <c r="AA590" s="60">
        <f>SQRT($W$38*VLOOKUP(AA585,$P$34:$W$43,8))*(1-$R$24)*T578*VLOOKUP(AA585,P574:T583,5)</f>
        <v>2.2209136583201997E-3</v>
      </c>
      <c r="AB590" s="60">
        <f>SQRT($W$38*VLOOKUP(AB585,$P$34:$W$43,8))*(1-$S$24)*T578*VLOOKUP(AB585,P574:T583,5)</f>
        <v>1.0362985843596635E-2</v>
      </c>
      <c r="AC590" s="60">
        <f>SQRT($W$38*VLOOKUP(AC585,$P$34:$W$43,8))*(1-$T$24)*T578*VLOOKUP(AC585,P574:T583,5)</f>
        <v>3.0793632289964106E-2</v>
      </c>
      <c r="AD590" s="60">
        <f>SQRT($W$38*VLOOKUP(AD585,$P$34:$W$43,8))*(1-$U$24)*T578*VLOOKUP(AD585,P574:T583,5)</f>
        <v>3.6659747099718989E-2</v>
      </c>
      <c r="AE590" s="60">
        <f>SQRT($W$38*VLOOKUP(AE585,$P$34:$W$43,8))*(1-$V$24)*T578*VLOOKUP(AE585,P574:T583,5)</f>
        <v>0.20142636940596118</v>
      </c>
      <c r="AF590" s="60">
        <f>SQRT($W$38*VLOOKUP(AF585,$P$34:$W$43,8))*(1-$W$24)*T578*VLOOKUP(AF585,P574:T583,5)</f>
        <v>4.783099547134966E-5</v>
      </c>
      <c r="AG590" s="60">
        <f>SQRT($W$38*VLOOKUP(AG585,$P$34:$W$43,8))*(1-$X$24)*T578*VLOOKUP(AG585,P574:T583,5)</f>
        <v>6.949313634926652E-4</v>
      </c>
      <c r="AH590" s="60">
        <f>SQRT($W$38*VLOOKUP(AH585,$P$34:$W$43,8))*(1-$Y$24)*T578*VLOOKUP(AH585,P574:T583,5)</f>
        <v>2.5816098649261913E-3</v>
      </c>
      <c r="AI590" s="87">
        <f>SQRT($W$38*VLOOKUP(AI585,$P$34:$W$43,8))*(1-$Z$24)*T578*VLOOKUP(AI585,P574:T583,5)</f>
        <v>1.3766215816029565E-3</v>
      </c>
      <c r="AJ590" s="89">
        <f>$X$38*T578</f>
        <v>1.0512286113419901E-5</v>
      </c>
      <c r="AK590" s="59" t="s">
        <v>571</v>
      </c>
      <c r="AL590" s="60">
        <f>AL586-3*AL587*AL587-2*AL587</f>
        <v>0.12998978647566117</v>
      </c>
      <c r="AM590" s="61" t="s">
        <v>584</v>
      </c>
      <c r="AN590" s="66" t="s">
        <v>585</v>
      </c>
      <c r="AO590" s="61">
        <f>AL593^2/AL594^3</f>
        <v>0.8491260366108011</v>
      </c>
      <c r="AP590" s="61"/>
      <c r="AQ590" s="50"/>
      <c r="AR590" s="65"/>
      <c r="AS590" s="65"/>
      <c r="AT590" s="65"/>
      <c r="AU590" s="65"/>
      <c r="AV590" s="81"/>
      <c r="AW590" s="59">
        <v>5</v>
      </c>
      <c r="AX590" s="61">
        <f t="shared" si="84"/>
        <v>1.2699746755942376E-2</v>
      </c>
      <c r="AY590" s="61">
        <f>SUMPRODUCT(T574:T583,$BB$34:$BB$43)</f>
        <v>0.14194714990733887</v>
      </c>
      <c r="AZ590" s="68">
        <f>IF($AA$11,EXP((AX590/AL587)*(AU591-1)-LN(AU591-AL587)-AL586*(2*AY590/AL586-AX590/AL587)*LN((AU591+2.41421536*AL587)/(AU591-0.41421536*AL587))/(AL587*2.82842713)      ),1)</f>
        <v>0.62177166311015875</v>
      </c>
    </row>
    <row r="591" spans="16:52" x14ac:dyDescent="0.25">
      <c r="P591" s="78">
        <v>6</v>
      </c>
      <c r="Q591" s="60"/>
      <c r="R591" s="60"/>
      <c r="S591" s="60">
        <f>$Z$12*$BJ$39/AZ591</f>
        <v>0.63281164247361876</v>
      </c>
      <c r="T591" s="61">
        <f>S591/S596</f>
        <v>0.63297726985331004</v>
      </c>
      <c r="U591" s="62"/>
      <c r="V591" s="62"/>
      <c r="W591" s="60"/>
      <c r="X591" s="63"/>
      <c r="Y591" s="61"/>
      <c r="Z591" s="86">
        <f>SQRT($W$39*VLOOKUP(Z585,$P$34:$W$43,8))*(1-$Q$25)*T579*VLOOKUP(Z585,P574:T583,5)</f>
        <v>1.2248483303353712E-3</v>
      </c>
      <c r="AA591" s="60">
        <f>SQRT($W$39*VLOOKUP(AA585,$P$34:$W$43,8))*(1-$R$25)*T579*VLOOKUP(AA585,P574:T583,5)</f>
        <v>1.2027010477919719E-2</v>
      </c>
      <c r="AB591" s="60">
        <f>SQRT($W$39*VLOOKUP(AB585,$P$34:$W$43,8))*(1-$S$25)*T579*VLOOKUP(AB585,P574:T583,5)</f>
        <v>5.4990052526014299E-2</v>
      </c>
      <c r="AC591" s="60">
        <f>SQRT($W$39*VLOOKUP(AC585,$P$34:$W$43,8))*(1-$T$25)*T579*VLOOKUP(AC585,P574:T583,5)</f>
        <v>0.15661201719897039</v>
      </c>
      <c r="AD591" s="60">
        <f>SQRT($W$39*VLOOKUP(AD585,$P$34:$W$43,8))*(1-$U$25)*T579*VLOOKUP(AD585,P574:T583,5)</f>
        <v>0.2014263694059612</v>
      </c>
      <c r="AE591" s="60">
        <f>SQRT($W$39*VLOOKUP(AE585,$P$34:$W$43,8))*(1-$V$25)*T579*VLOOKUP(AE585,P574:T583,5)</f>
        <v>1.106733829387976</v>
      </c>
      <c r="AF591" s="60">
        <f>SQRT($W$39*VLOOKUP(AF585,$P$34:$W$43,8))*(1-$W$25)*T579*VLOOKUP(AF585,P574:T583,5)</f>
        <v>2.9015115569430992E-4</v>
      </c>
      <c r="AG591" s="60">
        <f>SQRT($W$39*VLOOKUP(AG585,$P$34:$W$43,8))*(1-$X$25)*T579*VLOOKUP(AG585,P574:T583,5)</f>
        <v>3.808743071822651E-3</v>
      </c>
      <c r="AH591" s="60">
        <f>SQRT($W$39*VLOOKUP(AH585,$P$34:$W$43,8))*(1-$Y$25)*T579*VLOOKUP(AH585,P574:T583,5)</f>
        <v>1.3952321849498794E-2</v>
      </c>
      <c r="AI591" s="87">
        <f>SQRT($W$39*VLOOKUP(AI585,$P$34:$W$43,8))*(1-$Z$25)*T579*VLOOKUP(AI585,P574:T583,5)</f>
        <v>7.5638243350102446E-3</v>
      </c>
      <c r="AJ591" s="89">
        <f>$X$39*T579</f>
        <v>5.6986177275954664E-5</v>
      </c>
      <c r="AK591" s="59" t="s">
        <v>572</v>
      </c>
      <c r="AL591" s="60">
        <f>-1*AL586*AL587+AL587^2+AL587^3</f>
        <v>-2.0439106498322261E-3</v>
      </c>
      <c r="AM591" s="61"/>
      <c r="AN591" s="66" t="s">
        <v>586</v>
      </c>
      <c r="AO591" s="61">
        <f>SQRT(1-AO590)/SQRT(AO590)*AL593/ABS(AL593)</f>
        <v>0.42152280029036432</v>
      </c>
      <c r="AP591" s="61"/>
      <c r="AQ591" s="50"/>
      <c r="AR591" s="65"/>
      <c r="AS591" s="65"/>
      <c r="AT591" s="65" t="s">
        <v>579</v>
      </c>
      <c r="AU591" s="61">
        <f>IF(AL595&gt;=0,AU586,AU588)</f>
        <v>1.8185529566081382E-2</v>
      </c>
      <c r="AV591" s="81"/>
      <c r="AW591" s="59">
        <v>6</v>
      </c>
      <c r="AX591" s="61">
        <f t="shared" si="84"/>
        <v>1.5798462423996604E-2</v>
      </c>
      <c r="AY591" s="61">
        <f>SUMPRODUCT(T574:T583,$BC$34:$BC$43)</f>
        <v>0.17728158538513789</v>
      </c>
      <c r="AZ591" s="68">
        <f>IF($AA$12,EXP((AX591/AL587)*(AU591-1)-LN(AU591-AL587)-AL586*(2*AY591/AL586-AX591/AL587)*LN((AU591+2.41421536*AL587)/(AU591-0.41421536*AL587))/(AL587*2.82842713)      ),1)</f>
        <v>0.13720776439514731</v>
      </c>
    </row>
    <row r="592" spans="16:52" x14ac:dyDescent="0.25">
      <c r="P592" s="78">
        <v>7</v>
      </c>
      <c r="Q592" s="60"/>
      <c r="R592" s="60"/>
      <c r="S592" s="60">
        <f>$Z$13*$BJ$40/AZ592</f>
        <v>9.3736451448462146E-4</v>
      </c>
      <c r="T592" s="61">
        <f>S592/S596</f>
        <v>9.3760985325200372E-4</v>
      </c>
      <c r="U592" s="62"/>
      <c r="V592" s="62"/>
      <c r="W592" s="60"/>
      <c r="X592" s="63"/>
      <c r="Y592" s="61"/>
      <c r="Z592" s="86">
        <f>SQRT($W$40*VLOOKUP(Z585,$P$34:$W$43,8))*(1-$Q$26)*T580*VLOOKUP(Z585,P574:T583,5)</f>
        <v>3.2167153512449204E-7</v>
      </c>
      <c r="AA592" s="60">
        <f>SQRT($W$40*VLOOKUP(AA585,$P$34:$W$43,8))*(1-$R$26)*T580*VLOOKUP(AA585,P574:T583,5)</f>
        <v>3.044680507476176E-6</v>
      </c>
      <c r="AB592" s="60">
        <f>SQRT($W$40*VLOOKUP(AB585,$P$34:$W$43,8))*(1-$S$26)*T580*VLOOKUP(AB585,P574:T583,5)</f>
        <v>1.3687038599670252E-5</v>
      </c>
      <c r="AC592" s="60">
        <f>SQRT($W$40*VLOOKUP(AC585,$P$34:$W$43,8))*(1-$T$26)*T580*VLOOKUP(AC585,P574:T583,5)</f>
        <v>4.1204803656243577E-5</v>
      </c>
      <c r="AD592" s="60">
        <f>SQRT($W$40*VLOOKUP(AD585,$P$34:$W$43,8))*(1-$U$26)*T580*VLOOKUP(AD585,P574:T583,5)</f>
        <v>4.783099547134966E-5</v>
      </c>
      <c r="AE592" s="60">
        <f>SQRT($W$40*VLOOKUP(AE585,$P$34:$W$43,8))*(1-$V$26)*T580*VLOOKUP(AE585,P574:T583,5)</f>
        <v>2.9015115569430987E-4</v>
      </c>
      <c r="AF592" s="60">
        <f>SQRT($W$40*VLOOKUP(AF585,$P$34:$W$43,8))*(1-$W$26)*T580*VLOOKUP(AF585,P574:T583,5)</f>
        <v>7.7613100866782791E-8</v>
      </c>
      <c r="AG592" s="60">
        <f>SQRT($W$40*VLOOKUP(AG585,$P$34:$W$43,8))*(1-$X$26)*T580*VLOOKUP(AG585,P574:T583,5)</f>
        <v>1.1685652801525572E-6</v>
      </c>
      <c r="AH592" s="60">
        <f>SQRT($W$40*VLOOKUP(AH585,$P$34:$W$43,8))*(1-$Y$26)*T580*VLOOKUP(AH585,P574:T583,5)</f>
        <v>3.2464665719658214E-6</v>
      </c>
      <c r="AI592" s="87">
        <f>SQRT($W$40*VLOOKUP(AI585,$P$34:$W$43,8))*(1-$Z$26)*T580*VLOOKUP(AI585,P574:T583,5)</f>
        <v>1.8315702319248379E-6</v>
      </c>
      <c r="AJ592" s="89">
        <f>$X$40*T580</f>
        <v>2.2549362366773692E-8</v>
      </c>
      <c r="AK592" s="82"/>
      <c r="AL592" s="65"/>
      <c r="AM592" s="61"/>
      <c r="AN592" s="66" t="s">
        <v>587</v>
      </c>
      <c r="AO592" s="61">
        <f>IF(ATAN(AO591)&lt;0,ATAN(AO591)+PI(),ATAN(AO591))</f>
        <v>0.39892174533605029</v>
      </c>
      <c r="AP592" s="61"/>
      <c r="AQ592" s="50"/>
      <c r="AR592" s="65"/>
      <c r="AS592" s="65"/>
      <c r="AT592" s="65"/>
      <c r="AU592" s="65"/>
      <c r="AV592" s="81"/>
      <c r="AW592" s="59">
        <v>7</v>
      </c>
      <c r="AX592" s="61">
        <f t="shared" si="84"/>
        <v>4.2203212895286406E-3</v>
      </c>
      <c r="AY592" s="61">
        <f>SUMPRODUCT(T574:T583,$BD$34:$BD$43)</f>
        <v>3.0911659390568228E-2</v>
      </c>
      <c r="AZ592" s="68">
        <f>IF($AA$13,EXP((AX592/AL587)*(AU591-1)-LN(AU591-AL587)-AL586*(2*AY592/AL586-AX592/AL587)*LN((AU591+2.41421536*AL587)/(AU591-0.41421536*AL587))/(AL587*2.82842713)      ),1)</f>
        <v>109.58651563265364</v>
      </c>
    </row>
    <row r="593" spans="16:52" x14ac:dyDescent="0.25">
      <c r="P593" s="78">
        <v>8</v>
      </c>
      <c r="Q593" s="60"/>
      <c r="R593" s="60"/>
      <c r="S593" s="60">
        <f>$Z$14*$BJ$41/AZ593</f>
        <v>6.4641155320234091E-3</v>
      </c>
      <c r="T593" s="61">
        <f>S593/S596</f>
        <v>6.4658074012080621E-3</v>
      </c>
      <c r="U593" s="62"/>
      <c r="V593" s="62"/>
      <c r="W593" s="60"/>
      <c r="X593" s="63"/>
      <c r="Y593" s="61"/>
      <c r="Z593" s="86">
        <f>SQRT($W$41*VLOOKUP(Z585,$P$34:$W$43,8))*(1-$Q$27)*T581*VLOOKUP(Z585,P574:T583,5)</f>
        <v>4.4633849225412317E-6</v>
      </c>
      <c r="AA593" s="60">
        <f>SQRT($W$41*VLOOKUP(AA585,$P$34:$W$43,8))*(1-$R$27)*T581*VLOOKUP(AA585,P574:T583,5)</f>
        <v>4.1240225182551023E-5</v>
      </c>
      <c r="AB593" s="60">
        <f>SQRT($W$41*VLOOKUP(AB585,$P$34:$W$43,8))*(1-$S$27)*T581*VLOOKUP(AB585,P574:T583,5)</f>
        <v>1.9401479670912099E-4</v>
      </c>
      <c r="AC593" s="60">
        <f>SQRT($W$41*VLOOKUP(AC585,$P$34:$W$43,8))*(1-$T$27)*T581*VLOOKUP(AC585,P574:T583,5)</f>
        <v>5.7467963711686711E-4</v>
      </c>
      <c r="AD593" s="60">
        <f>SQRT($W$41*VLOOKUP(AD585,$P$34:$W$43,8))*(1-$U$27)*T581*VLOOKUP(AD585,P574:T583,5)</f>
        <v>6.9493136349266531E-4</v>
      </c>
      <c r="AE593" s="60">
        <f>SQRT($W$41*VLOOKUP(AE585,$P$34:$W$43,8))*(1-$V$27)*T581*VLOOKUP(AE585,P574:T583,5)</f>
        <v>3.8087430718226514E-3</v>
      </c>
      <c r="AF593" s="60">
        <f>SQRT($W$41*VLOOKUP(AF585,$P$34:$W$43,8))*(1-$W$27)*T581*VLOOKUP(AF585,P574:T583,5)</f>
        <v>1.1685652801525572E-6</v>
      </c>
      <c r="AG593" s="60">
        <f>SQRT($W$41*VLOOKUP(AG585,$P$34:$W$43,8))*(1-$X$27)*T581*VLOOKUP(AG585,P574:T583,5)</f>
        <v>1.7010967556719066E-5</v>
      </c>
      <c r="AH593" s="60">
        <f>SQRT($W$41*VLOOKUP(AH585,$P$34:$W$43,8))*(1-$Y$27)*T581*VLOOKUP(AH585,P574:T583,5)</f>
        <v>5.269205540209125E-5</v>
      </c>
      <c r="AI593" s="87">
        <f>SQRT($W$41*VLOOKUP(AI585,$P$34:$W$43,8))*(1-$Z$27)*T581*VLOOKUP(AI585,P574:T583,5)</f>
        <v>2.8017167996407607E-5</v>
      </c>
      <c r="AJ593" s="89">
        <f>$X$41*T581</f>
        <v>1.7248373568599779E-7</v>
      </c>
      <c r="AK593" s="59" t="s">
        <v>582</v>
      </c>
      <c r="AL593" s="61">
        <f>AL589*AL590/6-AL591/2-AL589^3/27</f>
        <v>1.5151228854943601E-2</v>
      </c>
      <c r="AM593" s="61"/>
      <c r="AN593" s="66" t="s">
        <v>573</v>
      </c>
      <c r="AO593" s="61">
        <f>2*SQRT(AL594)*COS(AO592/3)-AL589/3</f>
        <v>0.83269961903731193</v>
      </c>
      <c r="AP593" s="69">
        <f>AO593^3+AL589*AO593^2+AL590*AO593+AL591</f>
        <v>1.3444106938820255E-17</v>
      </c>
      <c r="AQ593" s="50"/>
      <c r="AR593" s="65"/>
      <c r="AS593" s="65"/>
      <c r="AT593" s="65"/>
      <c r="AU593" s="65"/>
      <c r="AV593" s="81"/>
      <c r="AW593" s="59">
        <v>8</v>
      </c>
      <c r="AX593" s="61">
        <f t="shared" si="84"/>
        <v>4.6812172555771754E-3</v>
      </c>
      <c r="AY593" s="61">
        <f>SUMPRODUCT(T574:T583,$BE$34:$BE$43)</f>
        <v>6.03173018466912E-2</v>
      </c>
      <c r="AZ593" s="68">
        <f>IF($AA$14,EXP((AX593/AL587)*(AU591-1)-LN(AU591-AL587)-AL586*(2*AY593/AL586-AX593/AL587)*LN((AU591+2.41421536*AL587)/(AU591-0.41421536*AL587))/(AL587*2.82842713)      ),1)</f>
        <v>15.2759583781227</v>
      </c>
    </row>
    <row r="594" spans="16:52" x14ac:dyDescent="0.25">
      <c r="P594" s="78">
        <v>9</v>
      </c>
      <c r="Q594" s="60"/>
      <c r="R594" s="60"/>
      <c r="S594" s="60">
        <f>$Z$15*$BJ$42/AZ594</f>
        <v>1.9022990633599152E-2</v>
      </c>
      <c r="T594" s="61">
        <f>S594/S596</f>
        <v>1.9027969568689882E-2</v>
      </c>
      <c r="U594" s="62"/>
      <c r="V594" s="62" t="s">
        <v>592</v>
      </c>
      <c r="W594" s="60"/>
      <c r="X594" s="63"/>
      <c r="Y594" s="61"/>
      <c r="Z594" s="86">
        <f>SQRT($W$42*VLOOKUP(Z585,$P$34:$W$43,8))*(1-$Q$28)*T582*VLOOKUP(Z585,P574:T583,5)</f>
        <v>1.5450656391877192E-5</v>
      </c>
      <c r="AA594" s="60">
        <f>SQRT($W$42*VLOOKUP(AA585,$P$34:$W$43,8))*(1-$R$28)*T582*VLOOKUP(AA585,P574:T583,5)</f>
        <v>1.4950282799248513E-4</v>
      </c>
      <c r="AB594" s="60">
        <f>SQRT($W$42*VLOOKUP(AB585,$P$34:$W$43,8))*(1-$S$28)*T582*VLOOKUP(AB585,P574:T583,5)</f>
        <v>6.9341173774327858E-4</v>
      </c>
      <c r="AC594" s="60">
        <f>SQRT($W$42*VLOOKUP(AC585,$P$34:$W$43,8))*(1-$T$28)*T582*VLOOKUP(AC585,P574:T583,5)</f>
        <v>2.2755050653425731E-3</v>
      </c>
      <c r="AD594" s="60">
        <f>SQRT($W$42*VLOOKUP(AD585,$P$34:$W$43,8))*(1-$U$28)*T582*VLOOKUP(AD585,P574:T583,5)</f>
        <v>2.5816098649261918E-3</v>
      </c>
      <c r="AE594" s="60">
        <f>SQRT($W$42*VLOOKUP(AE585,$P$34:$W$43,8))*(1-$V$28)*T582*VLOOKUP(AE585,P574:T583,5)</f>
        <v>1.3952321849498794E-2</v>
      </c>
      <c r="AF594" s="60">
        <f>SQRT($W$42*VLOOKUP(AF585,$P$34:$W$43,8))*(1-$W$28)*T582*VLOOKUP(AF585,P574:T583,5)</f>
        <v>3.2464665719658218E-6</v>
      </c>
      <c r="AG594" s="60">
        <f>SQRT($W$42*VLOOKUP(AG585,$P$34:$W$43,8))*(1-$X$28)*T582*VLOOKUP(AG585,P574:T583,5)</f>
        <v>5.2692055402091256E-5</v>
      </c>
      <c r="AH594" s="60">
        <f>SQRT($W$42*VLOOKUP(AH585,$P$34:$W$43,8))*(1-$Y$28)*T582*VLOOKUP(AH585,P574:T583,5)</f>
        <v>2.003413541352687E-4</v>
      </c>
      <c r="AI594" s="87">
        <f>SQRT($W$42*VLOOKUP(AI585,$P$34:$W$43,8))*(1-$Z$28)*T582*VLOOKUP(AI585,P574:T583,5)</f>
        <v>1.0176657161589701E-4</v>
      </c>
      <c r="AJ594" s="89">
        <f>$X$42*T582</f>
        <v>5.1399992230266499E-7</v>
      </c>
      <c r="AK594" s="59" t="s">
        <v>558</v>
      </c>
      <c r="AL594" s="61">
        <f>AL589^2/9-AL590/3</f>
        <v>6.4660816772385027E-2</v>
      </c>
      <c r="AM594" s="61"/>
      <c r="AN594" s="66" t="s">
        <v>574</v>
      </c>
      <c r="AO594" s="61">
        <f>2*SQRT(AL594)*COS((AO592+2*PI())/3)-AL589/3</f>
        <v>1.8185529566081382E-2</v>
      </c>
      <c r="AP594" s="69">
        <f>AO594^3+AO594^2*AL589+AO594*AL590+AL591</f>
        <v>9.1072982488782372E-18</v>
      </c>
      <c r="AQ594" s="50"/>
      <c r="AR594" s="65"/>
      <c r="AS594" s="50"/>
      <c r="AT594" s="65"/>
      <c r="AU594" s="65"/>
      <c r="AV594" s="81"/>
      <c r="AW594" s="59">
        <v>9</v>
      </c>
      <c r="AX594" s="61">
        <f t="shared" si="84"/>
        <v>4.7402802327537697E-3</v>
      </c>
      <c r="AY594" s="61">
        <f>SUMPRODUCT(T574:T583,$BF$34:$BF$43)</f>
        <v>7.5771767757632391E-2</v>
      </c>
      <c r="AZ594" s="68">
        <f>IF($AA$15,EXP((AX594/AL587)*(AU591-1)-LN(AU591-AL587)-AL586*(2*AY594/AL586-AX594/AL587)*LN((AU591+2.41421536*AL587)/(AU591-0.41421536*AL587))/(AL587*2.82842713)      ),1)</f>
        <v>5.098981474345325</v>
      </c>
    </row>
    <row r="595" spans="16:52" x14ac:dyDescent="0.25">
      <c r="P595" s="78">
        <v>10</v>
      </c>
      <c r="Q595" s="60"/>
      <c r="R595" s="60"/>
      <c r="S595" s="60">
        <f>$Z$16*$BJ$43/AZ595</f>
        <v>1.0256907277713894E-2</v>
      </c>
      <c r="T595" s="61">
        <f>S595/S596</f>
        <v>1.025959184380295E-2</v>
      </c>
      <c r="U595" s="62"/>
      <c r="V595" s="96">
        <f>ABS(S584-S596)</f>
        <v>3.219646771412954E-15</v>
      </c>
      <c r="W595" s="60"/>
      <c r="X595" s="63"/>
      <c r="Y595" s="61"/>
      <c r="Z595" s="86">
        <f>SQRT($W$43*VLOOKUP(Z585,$P$34:$W$43,8))*(1-$Q$29)*T583*VLOOKUP(Z585,P574:T583,5)</f>
        <v>8.383914287910564E-6</v>
      </c>
      <c r="AA595" s="60">
        <f>SQRT($W$43*VLOOKUP(AA585,$P$34:$W$43,8))*(1-$R$29)*T583*VLOOKUP(AA585,P574:T583,5)</f>
        <v>8.2105867050581615E-5</v>
      </c>
      <c r="AB595" s="60">
        <f>SQRT($W$43*VLOOKUP(AB585,$P$34:$W$43,8))*(1-$S$29)*T583*VLOOKUP(AB585,P574:T583,5)</f>
        <v>3.8613188046208584E-4</v>
      </c>
      <c r="AC595" s="60">
        <f>SQRT($W$43*VLOOKUP(AC585,$P$34:$W$43,8))*(1-$T$29)*T583*VLOOKUP(AC585,P574:T583,5)</f>
        <v>1.0493068887657019E-3</v>
      </c>
      <c r="AD595" s="60">
        <f>SQRT($W$43*VLOOKUP(AD585,$P$34:$W$43,8))*(1-$U$29)*T583*VLOOKUP(AD585,P574:T583,5)</f>
        <v>1.3766215816029565E-3</v>
      </c>
      <c r="AE595" s="60">
        <f>SQRT($W$43*VLOOKUP(AE585,$P$34:$W$43,8))*(1-$V$29)*T583*VLOOKUP(AE585,P574:T583,5)</f>
        <v>7.5638243350102446E-3</v>
      </c>
      <c r="AF595" s="60">
        <f>SQRT($W$43*VLOOKUP(AF585,$P$34:$W$43,8))*(1-$W$29)*T583*VLOOKUP(AF585,P574:T583,5)</f>
        <v>1.8315702319248377E-6</v>
      </c>
      <c r="AG595" s="60">
        <f>SQRT($W$43*VLOOKUP(AG585,$P$34:$W$43,8))*(1-$X$29)*T583*VLOOKUP(AG585,P574:T583,5)</f>
        <v>2.8017167996407607E-5</v>
      </c>
      <c r="AH595" s="60">
        <f>SQRT($W$43*VLOOKUP(AH585,$P$34:$W$43,8))*(1-$Y$29)*T583*VLOOKUP(AH585,P574:T583,5)</f>
        <v>1.0176657161589701E-4</v>
      </c>
      <c r="AI595" s="87">
        <f>SQRT($W$43*VLOOKUP(AI585,$P$34:$W$43,8))*(1-$Z$29)*T583*VLOOKUP(AI585,P574:T583,5)</f>
        <v>5.1693945781463178E-5</v>
      </c>
      <c r="AJ595" s="89">
        <f>$X$43*T583</f>
        <v>3.7216535537874857E-7</v>
      </c>
      <c r="AK595" s="59" t="s">
        <v>72</v>
      </c>
      <c r="AL595" s="63">
        <f>AL593^2-AL594^3</f>
        <v>-4.0788511579750963E-5</v>
      </c>
      <c r="AM595" s="61"/>
      <c r="AN595" s="66" t="s">
        <v>575</v>
      </c>
      <c r="AO595" s="61">
        <f>2*SQRT(AL594)*COS((AO592+4*PI())/3)-AL589/3</f>
        <v>0.13497321362641931</v>
      </c>
      <c r="AP595" s="69">
        <f>AO595^3+AO595^2*AL589+AL590*AO595+AL591</f>
        <v>1.6913553890773869E-17</v>
      </c>
      <c r="AQ595" s="50"/>
      <c r="AR595" s="65"/>
      <c r="AS595" s="50"/>
      <c r="AT595" s="65"/>
      <c r="AU595" s="65"/>
      <c r="AV595" s="81"/>
      <c r="AW595" s="59">
        <v>10</v>
      </c>
      <c r="AX595" s="61">
        <f t="shared" si="84"/>
        <v>6.3655989068255427E-3</v>
      </c>
      <c r="AY595" s="61">
        <f>SUMPRODUCT(T574:T583,$BG$34:$BG$43)</f>
        <v>7.4733542486602411E-2</v>
      </c>
      <c r="AZ595" s="68">
        <f>IF($AA$16,EXP((AX595/AL587)*(AU591-1)-LN(AU591-AL587)-AL586*(2*AY595/AL586-AX595/AL587)*LN((AU591+2.41421536*AL587)/(AU591-0.41421536*AL587))/(AL587*2.82842713)      ),1)</f>
        <v>9.4990152233682412</v>
      </c>
    </row>
    <row r="596" spans="16:52" x14ac:dyDescent="0.25">
      <c r="P596" s="79"/>
      <c r="Q596" s="71"/>
      <c r="R596" s="71"/>
      <c r="S596" s="94">
        <f>SUM(S586:S595)</f>
        <v>0.9997383359757458</v>
      </c>
      <c r="T596" s="72">
        <f>SUM(T586:T595)</f>
        <v>1</v>
      </c>
      <c r="U596" s="73"/>
      <c r="V596" s="73"/>
      <c r="W596" s="73"/>
      <c r="X596" s="73"/>
      <c r="Y596" s="73"/>
      <c r="Z596" s="70"/>
      <c r="AA596" s="73"/>
      <c r="AB596" s="73"/>
      <c r="AC596" s="73"/>
      <c r="AD596" s="73"/>
      <c r="AE596" s="73"/>
      <c r="AF596" s="73"/>
      <c r="AG596" s="73"/>
      <c r="AH596" s="73"/>
      <c r="AI596" s="88">
        <f>SUM(Z586:AI595)</f>
        <v>2.2066893957681004</v>
      </c>
      <c r="AJ596" s="91">
        <f>SUM(AJ586:AJ595)</f>
        <v>8.0587242819724322E-5</v>
      </c>
      <c r="AK596" s="70"/>
      <c r="AL596" s="73"/>
      <c r="AM596" s="74"/>
      <c r="AN596" s="75"/>
      <c r="AO596" s="74"/>
      <c r="AP596" s="74"/>
      <c r="AQ596" s="76"/>
      <c r="AR596" s="73"/>
      <c r="AS596" s="76"/>
      <c r="AT596" s="73"/>
      <c r="AU596" s="73"/>
      <c r="AV596" s="80"/>
      <c r="AW596" s="70"/>
      <c r="AX596" s="73"/>
      <c r="AY596" s="73"/>
      <c r="AZ596" s="80"/>
    </row>
    <row r="597" spans="16:52" x14ac:dyDescent="0.25">
      <c r="P597" s="92">
        <f>P585+1</f>
        <v>47</v>
      </c>
      <c r="Q597" s="55"/>
      <c r="R597" s="55"/>
      <c r="S597" s="55"/>
      <c r="T597" s="55" t="s">
        <v>545</v>
      </c>
      <c r="U597" s="56"/>
      <c r="V597" s="56"/>
      <c r="W597" s="57"/>
      <c r="X597" s="57"/>
      <c r="Y597" s="57"/>
      <c r="Z597" s="54">
        <v>1</v>
      </c>
      <c r="AA597" s="55">
        <v>2</v>
      </c>
      <c r="AB597" s="55">
        <v>3</v>
      </c>
      <c r="AC597" s="55">
        <v>4</v>
      </c>
      <c r="AD597" s="55">
        <v>5</v>
      </c>
      <c r="AE597" s="55">
        <v>6</v>
      </c>
      <c r="AF597" s="55">
        <v>7</v>
      </c>
      <c r="AG597" s="55">
        <v>8</v>
      </c>
      <c r="AH597" s="55">
        <v>9</v>
      </c>
      <c r="AI597" s="58">
        <v>10</v>
      </c>
      <c r="AJ597" s="90"/>
      <c r="AK597" s="54"/>
      <c r="AL597" s="55"/>
      <c r="AM597" s="55"/>
      <c r="AN597" s="55"/>
      <c r="AO597" s="55"/>
      <c r="AP597" s="55"/>
      <c r="AQ597" s="55"/>
      <c r="AR597" s="55"/>
      <c r="AS597" s="55"/>
      <c r="AT597" s="55"/>
      <c r="AU597" s="55"/>
      <c r="AV597" s="58"/>
      <c r="AW597" s="54"/>
      <c r="AX597" s="55" t="s">
        <v>565</v>
      </c>
      <c r="AY597" s="55" t="s">
        <v>577</v>
      </c>
      <c r="AZ597" s="58" t="s">
        <v>578</v>
      </c>
    </row>
    <row r="598" spans="16:52" x14ac:dyDescent="0.25">
      <c r="P598" s="78">
        <v>1</v>
      </c>
      <c r="Q598" s="60"/>
      <c r="R598" s="60"/>
      <c r="S598" s="60">
        <f>$Z$7*$BJ$34/AZ598</f>
        <v>2.6288912284298418E-3</v>
      </c>
      <c r="T598" s="61">
        <f>S598/S608</f>
        <v>2.6295792947301998E-3</v>
      </c>
      <c r="U598" s="62"/>
      <c r="V598" s="62"/>
      <c r="W598" s="60"/>
      <c r="X598" s="63"/>
      <c r="Y598" s="61"/>
      <c r="Z598" s="86">
        <f>SQRT($W$34*VLOOKUP(Z597,$P$34:$W$43,8))*(1-$Q$20)*T586*VLOOKUP(Z597,P586:T595,5)</f>
        <v>1.42014378137165E-6</v>
      </c>
      <c r="AA598" s="60">
        <f>SQRT($W$34*VLOOKUP(AA597,$P$34:$W$43,8))*(1-$R$20)*T586*VLOOKUP(AA597,P586:T595,5)</f>
        <v>1.3766728022995238E-5</v>
      </c>
      <c r="AB598" s="60">
        <f>SQRT($W$34*VLOOKUP(AB597,$P$34:$W$43,8))*(1-$S$20)*T586*VLOOKUP(AB597,P586:T595,5)</f>
        <v>6.3104291009574413E-5</v>
      </c>
      <c r="AC598" s="60">
        <f>SQRT($W$34*VLOOKUP(AC597,$P$34:$W$43,8))*(1-$T$20)*T586*VLOOKUP(AC597,P586:T595,5)</f>
        <v>1.8903568290603675E-4</v>
      </c>
      <c r="AD598" s="60">
        <f>SQRT($W$34*VLOOKUP(AD597,$P$34:$W$43,8))*(1-$U$20)*T586*VLOOKUP(AD597,P586:T595,5)</f>
        <v>2.2233005007915075E-4</v>
      </c>
      <c r="AE598" s="60">
        <f>SQRT($W$34*VLOOKUP(AE597,$P$34:$W$43,8))*(1-$V$20)*T586*VLOOKUP(AE597,P586:T595,5)</f>
        <v>1.2248483303353521E-3</v>
      </c>
      <c r="AF598" s="60">
        <f>SQRT($W$34*VLOOKUP(AF597,$P$34:$W$43,8))*(1-$W$20)*T586*VLOOKUP(AF597,P586:T595,5)</f>
        <v>3.2167153512447859E-7</v>
      </c>
      <c r="AG598" s="60">
        <f>SQRT($W$34*VLOOKUP(AG597,$P$34:$W$43,8))*(1-$X$20)*T586*VLOOKUP(AG597,P586:T595,5)</f>
        <v>4.4633849225410911E-6</v>
      </c>
      <c r="AH598" s="60">
        <f>SQRT($W$34*VLOOKUP(AH597,$P$34:$W$43,8))*(1-$Y$20)*T586*VLOOKUP(AH597,P586:T595,5)</f>
        <v>1.5450656391876792E-5</v>
      </c>
      <c r="AI598" s="87">
        <f>SQRT($W$34*VLOOKUP(AI597,$P$34:$W$43,8))*(1-$Z$20)*T586*VLOOKUP(AI597,P586:T595,5)</f>
        <v>8.3839142879103183E-6</v>
      </c>
      <c r="AJ598" s="89">
        <f>$X$34*T586</f>
        <v>7.0477561646530018E-8</v>
      </c>
      <c r="AK598" s="59" t="s">
        <v>69</v>
      </c>
      <c r="AL598" s="60">
        <f>$Q$44*AI608*100000/($T$3*$AE$9)^2</f>
        <v>0.15887301977250523</v>
      </c>
      <c r="AM598" s="65" t="s">
        <v>583</v>
      </c>
      <c r="AN598" s="66" t="s">
        <v>573</v>
      </c>
      <c r="AO598" s="61" t="e">
        <f>(AL605+SQRT(AL607))^(1/3)+(AL605-SQRT(AL607))^(1/3)-AL601/3</f>
        <v>#NUM!</v>
      </c>
      <c r="AP598" s="63" t="e">
        <f>AO598^3+AL601*AO598^2+AL602*AO598+AL603</f>
        <v>#NUM!</v>
      </c>
      <c r="AQ598" s="65" t="s">
        <v>573</v>
      </c>
      <c r="AR598" s="61">
        <f>IF(AL607&gt;=0,AO598,AO605)</f>
        <v>0.83269961903731171</v>
      </c>
      <c r="AS598" s="61">
        <f>IF(AR598&lt;AR599,AR599,AR598)</f>
        <v>0.83269961903731171</v>
      </c>
      <c r="AT598" s="61">
        <f>AS598</f>
        <v>0.83269961903731171</v>
      </c>
      <c r="AU598" s="67">
        <f>IF(AT598&lt;AT599,AT599,AT598)</f>
        <v>0.83269961903731171</v>
      </c>
      <c r="AV598" s="81"/>
      <c r="AW598" s="59">
        <v>1</v>
      </c>
      <c r="AX598" s="61">
        <f>AX586</f>
        <v>4.7032494163116601E-3</v>
      </c>
      <c r="AY598" s="61">
        <f>SUMPRODUCT(T586:T595,$AX$34:$AX$43)</f>
        <v>4.7725574619461843E-2</v>
      </c>
      <c r="AZ598" s="68">
        <f>IF($AA$7,EXP((AX598/AL599)*(AU603-1)-LN(AU603-AL599)-AL598*(2*AY598/AL598-AX598/AL599)*LN((AU603+2.41421536*AL599)/(AU603-0.41421536*AL599))/(AL599*2.82842713)      ),1)</f>
        <v>38.240115288525821</v>
      </c>
    </row>
    <row r="599" spans="16:52" x14ac:dyDescent="0.25">
      <c r="P599" s="78">
        <v>2</v>
      </c>
      <c r="Q599" s="60"/>
      <c r="R599" s="60"/>
      <c r="S599" s="60">
        <f>$Z$8*$BJ$35/AZ599</f>
        <v>1.4670668853759197E-2</v>
      </c>
      <c r="T599" s="61">
        <f>S599/S608</f>
        <v>1.4674508644745152E-2</v>
      </c>
      <c r="U599" s="62"/>
      <c r="V599" s="62"/>
      <c r="W599" s="60"/>
      <c r="X599" s="63"/>
      <c r="Y599" s="61"/>
      <c r="Z599" s="86">
        <f>SQRT($W$35*VLOOKUP(Z597,$P$34:$W$43,8))*(1-$Q$21)*T587*VLOOKUP(Z597,P586:T595,5)</f>
        <v>1.3766728022995238E-5</v>
      </c>
      <c r="AA599" s="60">
        <f>SQRT($W$35*VLOOKUP(AA597,$P$34:$W$43,8))*(1-$R$21)*T587*VLOOKUP(AA597,P586:T595,5)</f>
        <v>1.3276198833612706E-4</v>
      </c>
      <c r="AB599" s="60">
        <f>SQRT($W$35*VLOOKUP(AB597,$P$34:$W$43,8))*(1-$S$21)*T587*VLOOKUP(AB597,P586:T595,5)</f>
        <v>6.1812271817001968E-4</v>
      </c>
      <c r="AC599" s="60">
        <f>SQRT($W$35*VLOOKUP(AC597,$P$34:$W$43,8))*(1-$T$21)*T587*VLOOKUP(AC597,P586:T595,5)</f>
        <v>1.6745488012044434E-3</v>
      </c>
      <c r="AD599" s="60">
        <f>SQRT($W$35*VLOOKUP(AD597,$P$34:$W$43,8))*(1-$U$21)*T587*VLOOKUP(AD597,P586:T595,5)</f>
        <v>2.2209136583201689E-3</v>
      </c>
      <c r="AE599" s="60">
        <f>SQRT($W$35*VLOOKUP(AE597,$P$34:$W$43,8))*(1-$V$21)*T587*VLOOKUP(AE597,P586:T595,5)</f>
        <v>1.2027010477919632E-2</v>
      </c>
      <c r="AF599" s="60">
        <f>SQRT($W$35*VLOOKUP(AF597,$P$34:$W$43,8))*(1-$W$21)*T587*VLOOKUP(AF597,P586:T595,5)</f>
        <v>3.044680507476074E-6</v>
      </c>
      <c r="AG599" s="60">
        <f>SQRT($W$35*VLOOKUP(AG597,$P$34:$W$43,8))*(1-$X$21)*T587*VLOOKUP(AG597,P586:T595,5)</f>
        <v>4.1240225182550081E-5</v>
      </c>
      <c r="AH599" s="60">
        <f>SQRT($W$35*VLOOKUP(AH597,$P$34:$W$43,8))*(1-$Y$21)*T587*VLOOKUP(AH597,P586:T595,5)</f>
        <v>1.495028279924825E-4</v>
      </c>
      <c r="AI599" s="87">
        <f>SQRT($W$35*VLOOKUP(AI597,$P$34:$W$43,8))*(1-$Z$21)*T587*VLOOKUP(AI597,P586:T595,5)</f>
        <v>8.2105867050579907E-5</v>
      </c>
      <c r="AJ599" s="89">
        <f>$X$35*T587</f>
        <v>5.9358527392400682E-7</v>
      </c>
      <c r="AK599" s="59" t="s">
        <v>65</v>
      </c>
      <c r="AL599" s="60">
        <f>AJ608*$Q$44*100000/($T$3*$AE$9)</f>
        <v>1.414163777018715E-2</v>
      </c>
      <c r="AM599" s="61"/>
      <c r="AN599" s="66" t="s">
        <v>574</v>
      </c>
      <c r="AO599" s="66" t="e">
        <f>1/0</f>
        <v>#DIV/0!</v>
      </c>
      <c r="AP599" s="61"/>
      <c r="AQ599" s="65" t="s">
        <v>574</v>
      </c>
      <c r="AR599" s="66">
        <f>IF(AL607&gt;=0,0,AO606)</f>
        <v>1.8185529566081327E-2</v>
      </c>
      <c r="AS599" s="61">
        <f>IF(AR598&lt;AR599,AR598,AR599)</f>
        <v>1.8185529566081327E-2</v>
      </c>
      <c r="AT599" s="61">
        <f>IF(AS599&lt;AS600,AS600,AS599)</f>
        <v>0.13497321362641981</v>
      </c>
      <c r="AU599" s="67">
        <f>IF(AT598&lt;AT599,AT598,AT599)</f>
        <v>0.13497321362641981</v>
      </c>
      <c r="AV599" s="81"/>
      <c r="AW599" s="59">
        <v>2</v>
      </c>
      <c r="AX599" s="61">
        <f t="shared" ref="AX599:AX607" si="85">AX587</f>
        <v>7.0982772982749135E-3</v>
      </c>
      <c r="AY599" s="61">
        <f>SUMPRODUCT(T586:T595,$AY$34:$AY$43)</f>
        <v>8.3223982900197557E-2</v>
      </c>
      <c r="AZ599" s="68">
        <f>IF($AA$8,EXP((AX599/AL599)*(AU603-1)-LN(AU603-AL599)-AL598*(2*AY599/AL598-AX599/AL599)*LN((AU603+2.41421536*AL599)/(AU603-0.41421536*AL599))/(AL599*2.82842713)      ),1)</f>
        <v>6.5803436176417902</v>
      </c>
    </row>
    <row r="600" spans="16:52" x14ac:dyDescent="0.25">
      <c r="P600" s="78">
        <v>3</v>
      </c>
      <c r="Q600" s="60"/>
      <c r="R600" s="60"/>
      <c r="S600" s="60">
        <f>$Z$9*$BJ$36/AZ600</f>
        <v>4.9911005277786476E-2</v>
      </c>
      <c r="T600" s="61">
        <f>S600/S608</f>
        <v>4.9924068610486302E-2</v>
      </c>
      <c r="U600" s="62"/>
      <c r="V600" s="62"/>
      <c r="W600" s="60"/>
      <c r="X600" s="63"/>
      <c r="Y600" s="61"/>
      <c r="Z600" s="86">
        <f>SQRT($W$36*VLOOKUP(Z597,$P$34:$W$43,8))*(1-$Q$22)*T588*VLOOKUP(Z597,P586:T595,5)</f>
        <v>6.31042910095744E-5</v>
      </c>
      <c r="AA600" s="60">
        <f>SQRT($W$36*VLOOKUP(AA597,$P$34:$W$43,8))*(1-$R$22)*T588*VLOOKUP(AA597,P586:T595,5)</f>
        <v>6.1812271817001968E-4</v>
      </c>
      <c r="AB600" s="60">
        <f>SQRT($W$36*VLOOKUP(AB597,$P$34:$W$43,8))*(1-$S$22)*T588*VLOOKUP(AB597,P586:T595,5)</f>
        <v>2.8842416042199133E-3</v>
      </c>
      <c r="AC600" s="60">
        <f>SQRT($W$36*VLOOKUP(AC597,$P$34:$W$43,8))*(1-$T$22)*T588*VLOOKUP(AC597,P586:T595,5)</f>
        <v>8.6054340567007122E-3</v>
      </c>
      <c r="AD600" s="60">
        <f>SQRT($W$36*VLOOKUP(AD597,$P$34:$W$43,8))*(1-$U$22)*T588*VLOOKUP(AD597,P586:T595,5)</f>
        <v>1.0362985843596524E-2</v>
      </c>
      <c r="AE600" s="60">
        <f>SQRT($W$36*VLOOKUP(AE597,$P$34:$W$43,8))*(1-$V$22)*T588*VLOOKUP(AE597,P586:T595,5)</f>
        <v>5.4990052526014084E-2</v>
      </c>
      <c r="AF600" s="60">
        <f>SQRT($W$36*VLOOKUP(AF597,$P$34:$W$43,8))*(1-$W$22)*T588*VLOOKUP(AF597,P586:T595,5)</f>
        <v>1.368703859966984E-5</v>
      </c>
      <c r="AG600" s="60">
        <f>SQRT($W$36*VLOOKUP(AG597,$P$34:$W$43,8))*(1-$X$22)*T588*VLOOKUP(AG597,P586:T595,5)</f>
        <v>1.9401479670911717E-4</v>
      </c>
      <c r="AH600" s="60">
        <f>SQRT($W$36*VLOOKUP(AH597,$P$34:$W$43,8))*(1-$Y$22)*T588*VLOOKUP(AH597,P586:T595,5)</f>
        <v>6.9341173774326861E-4</v>
      </c>
      <c r="AI600" s="87">
        <f>SQRT($W$36*VLOOKUP(AI597,$P$34:$W$43,8))*(1-$Z$22)*T588*VLOOKUP(AI597,P586:T595,5)</f>
        <v>3.8613188046207907E-4</v>
      </c>
      <c r="AJ600" s="89">
        <f>$X$36*T588</f>
        <v>2.8129396222580792E-6</v>
      </c>
      <c r="AK600" s="82"/>
      <c r="AL600" s="65"/>
      <c r="AM600" s="61"/>
      <c r="AN600" s="66" t="s">
        <v>575</v>
      </c>
      <c r="AO600" s="66" t="e">
        <f>1/0</f>
        <v>#DIV/0!</v>
      </c>
      <c r="AP600" s="61"/>
      <c r="AQ600" s="65" t="s">
        <v>575</v>
      </c>
      <c r="AR600" s="66">
        <f>IF(AL607&gt;=0,0,AO607)</f>
        <v>0.13497321362641981</v>
      </c>
      <c r="AS600" s="61">
        <f>AR600</f>
        <v>0.13497321362641981</v>
      </c>
      <c r="AT600" s="61">
        <f>IF(AS599&lt;AS600,AS599,AS600)</f>
        <v>1.8185529566081327E-2</v>
      </c>
      <c r="AU600" s="67">
        <f>AT600</f>
        <v>1.8185529566081327E-2</v>
      </c>
      <c r="AV600" s="81"/>
      <c r="AW600" s="59">
        <v>3</v>
      </c>
      <c r="AX600" s="61">
        <f t="shared" si="85"/>
        <v>9.8874397632026413E-3</v>
      </c>
      <c r="AY600" s="61">
        <f>SUMPRODUCT(T586:T595,$AZ$34:$AZ$43)</f>
        <v>0.11365455264392663</v>
      </c>
      <c r="AZ600" s="68">
        <f>IF($AA$9,EXP((AX600/AL599)*(AU603-1)-LN(AU603-AL599)-AL598*(2*AY600/AL598-AX600/AL599)*LN((AU603+2.41421536*AL599)/(AU603-0.41421536*AL599))/(AL599*2.82842713)      ),1)</f>
        <v>1.8650458955062086</v>
      </c>
    </row>
    <row r="601" spans="16:52" x14ac:dyDescent="0.25">
      <c r="P601" s="78">
        <v>4</v>
      </c>
      <c r="Q601" s="60"/>
      <c r="R601" s="60"/>
      <c r="S601" s="60">
        <f>$Z$10*$BJ$37/AZ601</f>
        <v>0.11781627601473219</v>
      </c>
      <c r="T601" s="61">
        <f>S601/S608</f>
        <v>0.11784711236440033</v>
      </c>
      <c r="U601" s="62"/>
      <c r="V601" s="62"/>
      <c r="W601" s="60"/>
      <c r="X601" s="63"/>
      <c r="Y601" s="61"/>
      <c r="Z601" s="86">
        <f>SQRT($W$37*VLOOKUP(Z597,$P$34:$W$43,8))*(1-$Q$23)*T589*VLOOKUP(Z597,P586:T595,5)</f>
        <v>1.8903568290603675E-4</v>
      </c>
      <c r="AA601" s="60">
        <f>SQRT($W$37*VLOOKUP(AA597,$P$34:$W$43,8))*(1-$R$23)*T589*VLOOKUP(AA597,P586:T595,5)</f>
        <v>1.6745488012044434E-3</v>
      </c>
      <c r="AB601" s="60">
        <f>SQRT($W$37*VLOOKUP(AB597,$P$34:$W$43,8))*(1-$S$23)*T589*VLOOKUP(AB597,P586:T595,5)</f>
        <v>8.6054340567007122E-3</v>
      </c>
      <c r="AC601" s="60">
        <f>SQRT($W$37*VLOOKUP(AC597,$P$34:$W$43,8))*(1-$T$23)*T589*VLOOKUP(AC597,P586:T595,5)</f>
        <v>2.5845504163377074E-2</v>
      </c>
      <c r="AD601" s="60">
        <f>SQRT($W$37*VLOOKUP(AD597,$P$34:$W$43,8))*(1-$U$23)*T589*VLOOKUP(AD597,P586:T595,5)</f>
        <v>3.0793632289963919E-2</v>
      </c>
      <c r="AE601" s="60">
        <f>SQRT($W$37*VLOOKUP(AE597,$P$34:$W$43,8))*(1-$V$23)*T589*VLOOKUP(AE597,P586:T595,5)</f>
        <v>0.1566120171989705</v>
      </c>
      <c r="AF601" s="60">
        <f>SQRT($W$37*VLOOKUP(AF597,$P$34:$W$43,8))*(1-$W$23)*T589*VLOOKUP(AF597,P586:T595,5)</f>
        <v>4.1204803656242527E-5</v>
      </c>
      <c r="AG601" s="60">
        <f>SQRT($W$37*VLOOKUP(AG597,$P$34:$W$43,8))*(1-$X$23)*T589*VLOOKUP(AG597,P586:T595,5)</f>
        <v>5.7467963711685843E-4</v>
      </c>
      <c r="AH601" s="60">
        <f>SQRT($W$37*VLOOKUP(AH597,$P$34:$W$43,8))*(1-$Y$23)*T589*VLOOKUP(AH597,P586:T595,5)</f>
        <v>2.2755050653425505E-3</v>
      </c>
      <c r="AI601" s="87">
        <f>SQRT($W$37*VLOOKUP(AI597,$P$34:$W$43,8))*(1-$Z$23)*T589*VLOOKUP(AI597,P586:T595,5)</f>
        <v>1.0493068887656885E-3</v>
      </c>
      <c r="AJ601" s="89">
        <f>$X$37*T589</f>
        <v>8.5305785967869097E-6</v>
      </c>
      <c r="AK601" s="59" t="s">
        <v>570</v>
      </c>
      <c r="AL601" s="60">
        <f>AL599-1</f>
        <v>-0.98585836222981282</v>
      </c>
      <c r="AM601" s="61"/>
      <c r="AN601" s="66"/>
      <c r="AO601" s="61"/>
      <c r="AP601" s="61"/>
      <c r="AQ601" s="50"/>
      <c r="AR601" s="65"/>
      <c r="AS601" s="65"/>
      <c r="AT601" s="65"/>
      <c r="AU601" s="65"/>
      <c r="AV601" s="81"/>
      <c r="AW601" s="59">
        <v>4</v>
      </c>
      <c r="AX601" s="61">
        <f t="shared" si="85"/>
        <v>1.2702609722620996E-2</v>
      </c>
      <c r="AY601" s="61">
        <f>SUMPRODUCT(T586:T595,$BA$34:$BA$43)</f>
        <v>0.13908438853517566</v>
      </c>
      <c r="AZ601" s="68">
        <f>IF($AA$10,EXP((AX601/AL599)*(AU603-1)-LN(AU603-AL599)-AL598*(2*AY601/AL598-AX601/AL599)*LN((AU603+2.41421536*AL599)/(AU603-0.41421536*AL599))/(AL599*2.82842713)      ),1)</f>
        <v>0.76545492768237799</v>
      </c>
    </row>
    <row r="602" spans="16:52" x14ac:dyDescent="0.25">
      <c r="P602" s="78">
        <v>5</v>
      </c>
      <c r="Q602" s="60"/>
      <c r="R602" s="60"/>
      <c r="S602" s="60">
        <f>$Z$11*$BJ$38/AZ602</f>
        <v>0.14521847416959699</v>
      </c>
      <c r="T602" s="61">
        <f>S602/S608</f>
        <v>0.14525648256537424</v>
      </c>
      <c r="U602" s="62"/>
      <c r="V602" s="62"/>
      <c r="W602" s="60"/>
      <c r="X602" s="63"/>
      <c r="Y602" s="61"/>
      <c r="Z602" s="86">
        <f>SQRT($W$38*VLOOKUP(Z597,$P$34:$W$43,8))*(1-$Q$24)*T590*VLOOKUP(Z597,P586:T595,5)</f>
        <v>2.2233005007915073E-4</v>
      </c>
      <c r="AA602" s="60">
        <f>SQRT($W$38*VLOOKUP(AA597,$P$34:$W$43,8))*(1-$R$24)*T590*VLOOKUP(AA597,P586:T595,5)</f>
        <v>2.2209136583201689E-3</v>
      </c>
      <c r="AB602" s="60">
        <f>SQRT($W$38*VLOOKUP(AB597,$P$34:$W$43,8))*(1-$S$24)*T590*VLOOKUP(AB597,P586:T595,5)</f>
        <v>1.0362985843596526E-2</v>
      </c>
      <c r="AC602" s="60">
        <f>SQRT($W$38*VLOOKUP(AC597,$P$34:$W$43,8))*(1-$T$24)*T590*VLOOKUP(AC597,P586:T595,5)</f>
        <v>3.0793632289963919E-2</v>
      </c>
      <c r="AD602" s="60">
        <f>SQRT($W$38*VLOOKUP(AD597,$P$34:$W$43,8))*(1-$U$24)*T590*VLOOKUP(AD597,P586:T595,5)</f>
        <v>3.6659747099718698E-2</v>
      </c>
      <c r="AE602" s="60">
        <f>SQRT($W$38*VLOOKUP(AE597,$P$34:$W$43,8))*(1-$V$24)*T590*VLOOKUP(AE597,P586:T595,5)</f>
        <v>0.2014263694059609</v>
      </c>
      <c r="AF602" s="60">
        <f>SQRT($W$38*VLOOKUP(AF597,$P$34:$W$43,8))*(1-$W$24)*T590*VLOOKUP(AF597,P586:T595,5)</f>
        <v>4.7830995471348339E-5</v>
      </c>
      <c r="AG602" s="60">
        <f>SQRT($W$38*VLOOKUP(AG597,$P$34:$W$43,8))*(1-$X$24)*T590*VLOOKUP(AG597,P586:T595,5)</f>
        <v>6.9493136349265327E-4</v>
      </c>
      <c r="AH602" s="60">
        <f>SQRT($W$38*VLOOKUP(AH597,$P$34:$W$43,8))*(1-$Y$24)*T590*VLOOKUP(AH597,P586:T595,5)</f>
        <v>2.5816098649261605E-3</v>
      </c>
      <c r="AI602" s="87">
        <f>SQRT($W$38*VLOOKUP(AI597,$P$34:$W$43,8))*(1-$Z$24)*T590*VLOOKUP(AI597,P586:T595,5)</f>
        <v>1.3766215816029357E-3</v>
      </c>
      <c r="AJ602" s="89">
        <f>$X$38*T590</f>
        <v>1.0512286113419859E-5</v>
      </c>
      <c r="AK602" s="59" t="s">
        <v>571</v>
      </c>
      <c r="AL602" s="60">
        <f>AL598-3*AL599*AL599-2*AL599</f>
        <v>0.1299897864756614</v>
      </c>
      <c r="AM602" s="61" t="s">
        <v>584</v>
      </c>
      <c r="AN602" s="66" t="s">
        <v>585</v>
      </c>
      <c r="AO602" s="61">
        <f>AL605^2/AL606^3</f>
        <v>0.84912603661079999</v>
      </c>
      <c r="AP602" s="61"/>
      <c r="AQ602" s="50"/>
      <c r="AR602" s="65"/>
      <c r="AS602" s="65"/>
      <c r="AT602" s="65"/>
      <c r="AU602" s="65"/>
      <c r="AV602" s="81"/>
      <c r="AW602" s="59">
        <v>5</v>
      </c>
      <c r="AX602" s="61">
        <f t="shared" si="85"/>
        <v>1.2699746755942376E-2</v>
      </c>
      <c r="AY602" s="61">
        <f>SUMPRODUCT(T586:T595,$BB$34:$BB$43)</f>
        <v>0.14194714990733898</v>
      </c>
      <c r="AZ602" s="68">
        <f>IF($AA$11,EXP((AX602/AL599)*(AU603-1)-LN(AU603-AL599)-AL598*(2*AY602/AL598-AX602/AL599)*LN((AU603+2.41421536*AL599)/(AU603-0.41421536*AL599))/(AL599*2.82842713)      ),1)</f>
        <v>0.6217716631101593</v>
      </c>
    </row>
    <row r="603" spans="16:52" x14ac:dyDescent="0.25">
      <c r="P603" s="78">
        <v>6</v>
      </c>
      <c r="Q603" s="60"/>
      <c r="R603" s="60"/>
      <c r="S603" s="60">
        <f>$Z$12*$BJ$39/AZ603</f>
        <v>0.63281164247361921</v>
      </c>
      <c r="T603" s="61">
        <f>S603/S608</f>
        <v>0.63297726985331126</v>
      </c>
      <c r="U603" s="62"/>
      <c r="V603" s="62"/>
      <c r="W603" s="60"/>
      <c r="X603" s="63"/>
      <c r="Y603" s="61"/>
      <c r="Z603" s="86">
        <f>SQRT($W$39*VLOOKUP(Z597,$P$34:$W$43,8))*(1-$Q$25)*T591*VLOOKUP(Z597,P586:T595,5)</f>
        <v>1.2248483303353519E-3</v>
      </c>
      <c r="AA603" s="60">
        <f>SQRT($W$39*VLOOKUP(AA597,$P$34:$W$43,8))*(1-$R$25)*T591*VLOOKUP(AA597,P586:T595,5)</f>
        <v>1.2027010477919634E-2</v>
      </c>
      <c r="AB603" s="60">
        <f>SQRT($W$39*VLOOKUP(AB597,$P$34:$W$43,8))*(1-$S$25)*T591*VLOOKUP(AB597,P586:T595,5)</f>
        <v>5.4990052526014084E-2</v>
      </c>
      <c r="AC603" s="60">
        <f>SQRT($W$39*VLOOKUP(AC597,$P$34:$W$43,8))*(1-$T$25)*T591*VLOOKUP(AC597,P586:T595,5)</f>
        <v>0.1566120171989705</v>
      </c>
      <c r="AD603" s="60">
        <f>SQRT($W$39*VLOOKUP(AD597,$P$34:$W$43,8))*(1-$U$25)*T591*VLOOKUP(AD597,P586:T595,5)</f>
        <v>0.2014263694059609</v>
      </c>
      <c r="AE603" s="60">
        <f>SQRT($W$39*VLOOKUP(AE597,$P$34:$W$43,8))*(1-$V$25)*T591*VLOOKUP(AE597,P586:T595,5)</f>
        <v>1.1067338293879818</v>
      </c>
      <c r="AF603" s="60">
        <f>SQRT($W$39*VLOOKUP(AF597,$P$34:$W$43,8))*(1-$W$25)*T591*VLOOKUP(AF597,P586:T595,5)</f>
        <v>2.901511556943038E-4</v>
      </c>
      <c r="AG603" s="60">
        <f>SQRT($W$39*VLOOKUP(AG597,$P$34:$W$43,8))*(1-$X$25)*T591*VLOOKUP(AG597,P586:T595,5)</f>
        <v>3.8087430718226111E-3</v>
      </c>
      <c r="AH603" s="60">
        <f>SQRT($W$39*VLOOKUP(AH597,$P$34:$W$43,8))*(1-$Y$25)*T591*VLOOKUP(AH597,P586:T595,5)</f>
        <v>1.395232184949872E-2</v>
      </c>
      <c r="AI603" s="87">
        <f>SQRT($W$39*VLOOKUP(AI597,$P$34:$W$43,8))*(1-$Z$25)*T591*VLOOKUP(AI597,P586:T595,5)</f>
        <v>7.5638243350101804E-3</v>
      </c>
      <c r="AJ603" s="89">
        <f>$X$39*T591</f>
        <v>5.6986177275954813E-5</v>
      </c>
      <c r="AK603" s="59" t="s">
        <v>572</v>
      </c>
      <c r="AL603" s="60">
        <f>-1*AL598*AL599+AL599^2+AL599^3</f>
        <v>-2.0439106498322305E-3</v>
      </c>
      <c r="AM603" s="61"/>
      <c r="AN603" s="66" t="s">
        <v>586</v>
      </c>
      <c r="AO603" s="61">
        <f>SQRT(1-AO602)/SQRT(AO602)*AL605/ABS(AL605)</f>
        <v>0.4215228002903661</v>
      </c>
      <c r="AP603" s="61"/>
      <c r="AQ603" s="50"/>
      <c r="AR603" s="65"/>
      <c r="AS603" s="65"/>
      <c r="AT603" s="65" t="s">
        <v>579</v>
      </c>
      <c r="AU603" s="61">
        <f>IF(AL607&gt;=0,AU598,AU600)</f>
        <v>1.8185529566081327E-2</v>
      </c>
      <c r="AV603" s="81"/>
      <c r="AW603" s="59">
        <v>6</v>
      </c>
      <c r="AX603" s="61">
        <f t="shared" si="85"/>
        <v>1.5798462423996604E-2</v>
      </c>
      <c r="AY603" s="61">
        <f>SUMPRODUCT(T586:T595,$BC$34:$BC$43)</f>
        <v>0.17728158538513797</v>
      </c>
      <c r="AZ603" s="68">
        <f>IF($AA$12,EXP((AX603/AL599)*(AU603-1)-LN(AU603-AL599)-AL598*(2*AY603/AL598-AX603/AL599)*LN((AU603+2.41421536*AL599)/(AU603-0.41421536*AL599))/(AL599*2.82842713)      ),1)</f>
        <v>0.1372077643951472</v>
      </c>
    </row>
    <row r="604" spans="16:52" x14ac:dyDescent="0.25">
      <c r="P604" s="78">
        <v>7</v>
      </c>
      <c r="Q604" s="60"/>
      <c r="R604" s="60"/>
      <c r="S604" s="60">
        <f>$Z$13*$BJ$40/AZ604</f>
        <v>9.3736451448460899E-4</v>
      </c>
      <c r="T604" s="61">
        <f>S604/S608</f>
        <v>9.3760985325199245E-4</v>
      </c>
      <c r="U604" s="62"/>
      <c r="V604" s="62"/>
      <c r="W604" s="60"/>
      <c r="X604" s="63"/>
      <c r="Y604" s="61"/>
      <c r="Z604" s="86">
        <f>SQRT($W$40*VLOOKUP(Z597,$P$34:$W$43,8))*(1-$Q$26)*T592*VLOOKUP(Z597,P586:T595,5)</f>
        <v>3.2167153512447859E-7</v>
      </c>
      <c r="AA604" s="60">
        <f>SQRT($W$40*VLOOKUP(AA597,$P$34:$W$43,8))*(1-$R$26)*T592*VLOOKUP(AA597,P586:T595,5)</f>
        <v>3.0446805074760744E-6</v>
      </c>
      <c r="AB604" s="60">
        <f>SQRT($W$40*VLOOKUP(AB597,$P$34:$W$43,8))*(1-$S$26)*T592*VLOOKUP(AB597,P586:T595,5)</f>
        <v>1.368703859966984E-5</v>
      </c>
      <c r="AC604" s="60">
        <f>SQRT($W$40*VLOOKUP(AC597,$P$34:$W$43,8))*(1-$T$26)*T592*VLOOKUP(AC597,P586:T595,5)</f>
        <v>4.1204803656242527E-5</v>
      </c>
      <c r="AD604" s="60">
        <f>SQRT($W$40*VLOOKUP(AD597,$P$34:$W$43,8))*(1-$U$26)*T592*VLOOKUP(AD597,P586:T595,5)</f>
        <v>4.7830995471348346E-5</v>
      </c>
      <c r="AE604" s="60">
        <f>SQRT($W$40*VLOOKUP(AE597,$P$34:$W$43,8))*(1-$V$26)*T592*VLOOKUP(AE597,P586:T595,5)</f>
        <v>2.901511556943038E-4</v>
      </c>
      <c r="AF604" s="60">
        <f>SQRT($W$40*VLOOKUP(AF597,$P$34:$W$43,8))*(1-$W$26)*T592*VLOOKUP(AF597,P586:T595,5)</f>
        <v>7.7613100866779125E-8</v>
      </c>
      <c r="AG604" s="60">
        <f>SQRT($W$40*VLOOKUP(AG597,$P$34:$W$43,8))*(1-$X$26)*T592*VLOOKUP(AG597,P586:T595,5)</f>
        <v>1.1685652801525144E-6</v>
      </c>
      <c r="AH604" s="60">
        <f>SQRT($W$40*VLOOKUP(AH597,$P$34:$W$43,8))*(1-$Y$26)*T592*VLOOKUP(AH597,P586:T595,5)</f>
        <v>3.2464665719657198E-6</v>
      </c>
      <c r="AI604" s="87">
        <f>SQRT($W$40*VLOOKUP(AI597,$P$34:$W$43,8))*(1-$Z$26)*T592*VLOOKUP(AI597,P586:T595,5)</f>
        <v>1.8315702319247743E-6</v>
      </c>
      <c r="AJ604" s="89">
        <f>$X$40*T592</f>
        <v>2.2549362366773159E-8</v>
      </c>
      <c r="AK604" s="82"/>
      <c r="AL604" s="65"/>
      <c r="AM604" s="61"/>
      <c r="AN604" s="66" t="s">
        <v>587</v>
      </c>
      <c r="AO604" s="61">
        <f>IF(ATAN(AO603)&lt;0,ATAN(AO603)+PI(),ATAN(AO603))</f>
        <v>0.39892174533605179</v>
      </c>
      <c r="AP604" s="61"/>
      <c r="AQ604" s="50"/>
      <c r="AR604" s="65"/>
      <c r="AS604" s="65"/>
      <c r="AT604" s="65"/>
      <c r="AU604" s="65"/>
      <c r="AV604" s="81"/>
      <c r="AW604" s="59">
        <v>7</v>
      </c>
      <c r="AX604" s="61">
        <f t="shared" si="85"/>
        <v>4.2203212895286406E-3</v>
      </c>
      <c r="AY604" s="61">
        <f>SUMPRODUCT(T586:T595,$BD$34:$BD$43)</f>
        <v>3.0911659390568249E-2</v>
      </c>
      <c r="AZ604" s="68">
        <f>IF($AA$13,EXP((AX604/AL599)*(AU603-1)-LN(AU603-AL599)-AL598*(2*AY604/AL598-AX604/AL599)*LN((AU603+2.41421536*AL599)/(AU603-0.41421536*AL599))/(AL599*2.82842713)      ),1)</f>
        <v>109.58651563265509</v>
      </c>
    </row>
    <row r="605" spans="16:52" x14ac:dyDescent="0.25">
      <c r="P605" s="78">
        <v>8</v>
      </c>
      <c r="Q605" s="60"/>
      <c r="R605" s="60"/>
      <c r="S605" s="60">
        <f>$Z$14*$BJ$41/AZ605</f>
        <v>6.4641155320233571E-3</v>
      </c>
      <c r="T605" s="61">
        <f>S605/S608</f>
        <v>6.4658074012080178E-3</v>
      </c>
      <c r="U605" s="62"/>
      <c r="V605" s="62"/>
      <c r="W605" s="60"/>
      <c r="X605" s="63"/>
      <c r="Y605" s="61"/>
      <c r="Z605" s="86">
        <f>SQRT($W$41*VLOOKUP(Z597,$P$34:$W$43,8))*(1-$Q$27)*T593*VLOOKUP(Z597,P586:T595,5)</f>
        <v>4.4633849225410911E-6</v>
      </c>
      <c r="AA605" s="60">
        <f>SQRT($W$41*VLOOKUP(AA597,$P$34:$W$43,8))*(1-$R$27)*T593*VLOOKUP(AA597,P586:T595,5)</f>
        <v>4.1240225182550081E-5</v>
      </c>
      <c r="AB605" s="60">
        <f>SQRT($W$41*VLOOKUP(AB597,$P$34:$W$43,8))*(1-$S$27)*T593*VLOOKUP(AB597,P586:T595,5)</f>
        <v>1.9401479670911717E-4</v>
      </c>
      <c r="AC605" s="60">
        <f>SQRT($W$41*VLOOKUP(AC597,$P$34:$W$43,8))*(1-$T$27)*T593*VLOOKUP(AC597,P586:T595,5)</f>
        <v>5.7467963711685843E-4</v>
      </c>
      <c r="AD605" s="60">
        <f>SQRT($W$41*VLOOKUP(AD597,$P$34:$W$43,8))*(1-$U$27)*T593*VLOOKUP(AD597,P586:T595,5)</f>
        <v>6.9493136349265327E-4</v>
      </c>
      <c r="AE605" s="60">
        <f>SQRT($W$41*VLOOKUP(AE597,$P$34:$W$43,8))*(1-$V$27)*T593*VLOOKUP(AE597,P586:T595,5)</f>
        <v>3.8087430718226115E-3</v>
      </c>
      <c r="AF605" s="60">
        <f>SQRT($W$41*VLOOKUP(AF597,$P$34:$W$43,8))*(1-$W$27)*T593*VLOOKUP(AF597,P586:T595,5)</f>
        <v>1.1685652801525142E-6</v>
      </c>
      <c r="AG605" s="60">
        <f>SQRT($W$41*VLOOKUP(AG597,$P$34:$W$43,8))*(1-$X$27)*T593*VLOOKUP(AG597,P586:T595,5)</f>
        <v>1.7010967556718618E-5</v>
      </c>
      <c r="AH605" s="60">
        <f>SQRT($W$41*VLOOKUP(AH597,$P$34:$W$43,8))*(1-$Y$27)*T593*VLOOKUP(AH597,P586:T595,5)</f>
        <v>5.2692055402090145E-5</v>
      </c>
      <c r="AI605" s="87">
        <f>SQRT($W$41*VLOOKUP(AI597,$P$34:$W$43,8))*(1-$Z$27)*T593*VLOOKUP(AI597,P586:T595,5)</f>
        <v>2.8017167996406929E-5</v>
      </c>
      <c r="AJ605" s="89">
        <f>$X$41*T593</f>
        <v>1.7248373568599554E-7</v>
      </c>
      <c r="AK605" s="59" t="s">
        <v>582</v>
      </c>
      <c r="AL605" s="61">
        <f>AL601*AL602/6-AL603/2-AL601^3/27</f>
        <v>1.5151228854943567E-2</v>
      </c>
      <c r="AM605" s="61"/>
      <c r="AN605" s="66" t="s">
        <v>573</v>
      </c>
      <c r="AO605" s="61">
        <f>2*SQRT(AL606)*COS(AO604/3)-AL601/3</f>
        <v>0.83269961903731171</v>
      </c>
      <c r="AP605" s="69">
        <f>AO605^3+AL601*AO605^2+AL602*AO605+AL603</f>
        <v>5.0740661672321608E-17</v>
      </c>
      <c r="AQ605" s="50"/>
      <c r="AR605" s="65"/>
      <c r="AS605" s="65"/>
      <c r="AT605" s="65"/>
      <c r="AU605" s="65"/>
      <c r="AV605" s="81"/>
      <c r="AW605" s="59">
        <v>8</v>
      </c>
      <c r="AX605" s="61">
        <f t="shared" si="85"/>
        <v>4.6812172555771754E-3</v>
      </c>
      <c r="AY605" s="61">
        <f>SUMPRODUCT(T586:T595,$BE$34:$BE$43)</f>
        <v>6.0317301846691242E-2</v>
      </c>
      <c r="AZ605" s="68">
        <f>IF($AA$14,EXP((AX605/AL599)*(AU603-1)-LN(AU603-AL599)-AL598*(2*AY605/AL598-AX605/AL599)*LN((AU603+2.41421536*AL599)/(AU603-0.41421536*AL599))/(AL599*2.82842713)      ),1)</f>
        <v>15.275958378122823</v>
      </c>
    </row>
    <row r="606" spans="16:52" x14ac:dyDescent="0.25">
      <c r="P606" s="78">
        <v>9</v>
      </c>
      <c r="Q606" s="60"/>
      <c r="R606" s="60"/>
      <c r="S606" s="60">
        <f>$Z$15*$BJ$42/AZ606</f>
        <v>1.9022990633599041E-2</v>
      </c>
      <c r="T606" s="61">
        <f>S606/S608</f>
        <v>1.9027969568689795E-2</v>
      </c>
      <c r="U606" s="62"/>
      <c r="V606" s="62" t="s">
        <v>592</v>
      </c>
      <c r="W606" s="60"/>
      <c r="X606" s="63"/>
      <c r="Y606" s="61"/>
      <c r="Z606" s="86">
        <f>SQRT($W$42*VLOOKUP(Z597,$P$34:$W$43,8))*(1-$Q$28)*T594*VLOOKUP(Z597,P586:T595,5)</f>
        <v>1.5450656391876788E-5</v>
      </c>
      <c r="AA606" s="60">
        <f>SQRT($W$42*VLOOKUP(AA597,$P$34:$W$43,8))*(1-$R$28)*T594*VLOOKUP(AA597,P586:T595,5)</f>
        <v>1.495028279924825E-4</v>
      </c>
      <c r="AB606" s="60">
        <f>SQRT($W$42*VLOOKUP(AB597,$P$34:$W$43,8))*(1-$S$28)*T594*VLOOKUP(AB597,P586:T595,5)</f>
        <v>6.9341173774326861E-4</v>
      </c>
      <c r="AC606" s="60">
        <f>SQRT($W$42*VLOOKUP(AC597,$P$34:$W$43,8))*(1-$T$28)*T594*VLOOKUP(AC597,P586:T595,5)</f>
        <v>2.275505065342551E-3</v>
      </c>
      <c r="AD606" s="60">
        <f>SQRT($W$42*VLOOKUP(AD597,$P$34:$W$43,8))*(1-$U$28)*T594*VLOOKUP(AD597,P586:T595,5)</f>
        <v>2.5816098649261605E-3</v>
      </c>
      <c r="AE606" s="60">
        <f>SQRT($W$42*VLOOKUP(AE597,$P$34:$W$43,8))*(1-$V$28)*T594*VLOOKUP(AE597,P586:T595,5)</f>
        <v>1.3952321849498722E-2</v>
      </c>
      <c r="AF606" s="60">
        <f>SQRT($W$42*VLOOKUP(AF597,$P$34:$W$43,8))*(1-$W$28)*T594*VLOOKUP(AF597,P586:T595,5)</f>
        <v>3.2464665719657198E-6</v>
      </c>
      <c r="AG606" s="60">
        <f>SQRT($W$42*VLOOKUP(AG597,$P$34:$W$43,8))*(1-$X$28)*T594*VLOOKUP(AG597,P586:T595,5)</f>
        <v>5.2692055402090145E-5</v>
      </c>
      <c r="AH606" s="60">
        <f>SQRT($W$42*VLOOKUP(AH597,$P$34:$W$43,8))*(1-$Y$28)*T594*VLOOKUP(AH597,P586:T595,5)</f>
        <v>2.0034135413526553E-4</v>
      </c>
      <c r="AI606" s="87">
        <f>SQRT($W$42*VLOOKUP(AI597,$P$34:$W$43,8))*(1-$Z$28)*T594*VLOOKUP(AI597,P586:T595,5)</f>
        <v>1.0176657161589509E-4</v>
      </c>
      <c r="AJ606" s="89">
        <f>$X$42*T594</f>
        <v>5.1399992230266097E-7</v>
      </c>
      <c r="AK606" s="59" t="s">
        <v>558</v>
      </c>
      <c r="AL606" s="61">
        <f>AL601^2/9-AL602/3</f>
        <v>6.4660816772384958E-2</v>
      </c>
      <c r="AM606" s="61"/>
      <c r="AN606" s="66" t="s">
        <v>574</v>
      </c>
      <c r="AO606" s="61">
        <f>2*SQRT(AL606)*COS((AO604+2*PI())/3)-AL601/3</f>
        <v>1.8185529566081327E-2</v>
      </c>
      <c r="AP606" s="69">
        <f>AO606^3+AO606^2*AL601+AO606*AL602+AL603</f>
        <v>3.903127820947816E-18</v>
      </c>
      <c r="AQ606" s="50"/>
      <c r="AR606" s="65"/>
      <c r="AS606" s="50"/>
      <c r="AT606" s="65"/>
      <c r="AU606" s="65"/>
      <c r="AV606" s="81"/>
      <c r="AW606" s="59">
        <v>9</v>
      </c>
      <c r="AX606" s="61">
        <f t="shared" si="85"/>
        <v>4.7402802327537697E-3</v>
      </c>
      <c r="AY606" s="61">
        <f>SUMPRODUCT(T586:T595,$BF$34:$BF$43)</f>
        <v>7.5771767757632433E-2</v>
      </c>
      <c r="AZ606" s="68">
        <f>IF($AA$15,EXP((AX606/AL599)*(AU603-1)-LN(AU603-AL599)-AL598*(2*AY606/AL598-AX606/AL599)*LN((AU603+2.41421536*AL599)/(AU603-0.41421536*AL599))/(AL599*2.82842713)      ),1)</f>
        <v>5.0989814743453543</v>
      </c>
    </row>
    <row r="607" spans="16:52" x14ac:dyDescent="0.25">
      <c r="P607" s="78">
        <v>10</v>
      </c>
      <c r="Q607" s="60"/>
      <c r="R607" s="60"/>
      <c r="S607" s="60">
        <f>$Z$16*$BJ$43/AZ607</f>
        <v>1.0256907277713808E-2</v>
      </c>
      <c r="T607" s="61">
        <f>S607/S608</f>
        <v>1.0259591843802875E-2</v>
      </c>
      <c r="U607" s="62"/>
      <c r="V607" s="96">
        <f>ABS(S596-S608)</f>
        <v>1.2212453270876722E-15</v>
      </c>
      <c r="W607" s="60"/>
      <c r="X607" s="63"/>
      <c r="Y607" s="61"/>
      <c r="Z607" s="86">
        <f>SQRT($W$43*VLOOKUP(Z597,$P$34:$W$43,8))*(1-$Q$29)*T595*VLOOKUP(Z597,P586:T595,5)</f>
        <v>8.3839142879103183E-6</v>
      </c>
      <c r="AA607" s="60">
        <f>SQRT($W$43*VLOOKUP(AA597,$P$34:$W$43,8))*(1-$R$29)*T595*VLOOKUP(AA597,P586:T595,5)</f>
        <v>8.2105867050579907E-5</v>
      </c>
      <c r="AB607" s="60">
        <f>SQRT($W$43*VLOOKUP(AB597,$P$34:$W$43,8))*(1-$S$29)*T595*VLOOKUP(AB597,P586:T595,5)</f>
        <v>3.8613188046207907E-4</v>
      </c>
      <c r="AC607" s="60">
        <f>SQRT($W$43*VLOOKUP(AC597,$P$34:$W$43,8))*(1-$T$29)*T595*VLOOKUP(AC597,P586:T595,5)</f>
        <v>1.0493068887656885E-3</v>
      </c>
      <c r="AD607" s="60">
        <f>SQRT($W$43*VLOOKUP(AD597,$P$34:$W$43,8))*(1-$U$29)*T595*VLOOKUP(AD597,P586:T595,5)</f>
        <v>1.3766215816029357E-3</v>
      </c>
      <c r="AE607" s="60">
        <f>SQRT($W$43*VLOOKUP(AE597,$P$34:$W$43,8))*(1-$V$29)*T595*VLOOKUP(AE597,P586:T595,5)</f>
        <v>7.5638243350101804E-3</v>
      </c>
      <c r="AF607" s="60">
        <f>SQRT($W$43*VLOOKUP(AF597,$P$34:$W$43,8))*(1-$W$29)*T595*VLOOKUP(AF597,P586:T595,5)</f>
        <v>1.8315702319247746E-6</v>
      </c>
      <c r="AG607" s="60">
        <f>SQRT($W$43*VLOOKUP(AG597,$P$34:$W$43,8))*(1-$X$29)*T595*VLOOKUP(AG597,P586:T595,5)</f>
        <v>2.8017167996406929E-5</v>
      </c>
      <c r="AH607" s="60">
        <f>SQRT($W$43*VLOOKUP(AH597,$P$34:$W$43,8))*(1-$Y$29)*T595*VLOOKUP(AH597,P586:T595,5)</f>
        <v>1.0176657161589509E-4</v>
      </c>
      <c r="AI607" s="87">
        <f>SQRT($W$43*VLOOKUP(AI597,$P$34:$W$43,8))*(1-$Z$29)*T595*VLOOKUP(AI597,P586:T595,5)</f>
        <v>5.1693945781462053E-5</v>
      </c>
      <c r="AJ607" s="89">
        <f>$X$43*T595</f>
        <v>3.721653553787445E-7</v>
      </c>
      <c r="AK607" s="59" t="s">
        <v>72</v>
      </c>
      <c r="AL607" s="63">
        <f>AL605^2-AL606^3</f>
        <v>-4.0788511579751153E-5</v>
      </c>
      <c r="AM607" s="61"/>
      <c r="AN607" s="66" t="s">
        <v>575</v>
      </c>
      <c r="AO607" s="61">
        <f>2*SQRT(AL606)*COS((AO604+4*PI())/3)-AL601/3</f>
        <v>0.13497321362641981</v>
      </c>
      <c r="AP607" s="69">
        <f>AO607^3+AO607^2*AL601+AL602*AO607+AL603</f>
        <v>0</v>
      </c>
      <c r="AQ607" s="50"/>
      <c r="AR607" s="65"/>
      <c r="AS607" s="50"/>
      <c r="AT607" s="65"/>
      <c r="AU607" s="65"/>
      <c r="AV607" s="81"/>
      <c r="AW607" s="59">
        <v>10</v>
      </c>
      <c r="AX607" s="61">
        <f t="shared" si="85"/>
        <v>6.3655989068255427E-3</v>
      </c>
      <c r="AY607" s="61">
        <f>SUMPRODUCT(T586:T595,$BG$34:$BG$43)</f>
        <v>7.4733542486602467E-2</v>
      </c>
      <c r="AZ607" s="68">
        <f>IF($AA$16,EXP((AX607/AL599)*(AU603-1)-LN(AU603-AL599)-AL598*(2*AY607/AL598-AX607/AL599)*LN((AU603+2.41421536*AL599)/(AU603-0.41421536*AL599))/(AL599*2.82842713)      ),1)</f>
        <v>9.4990152233683212</v>
      </c>
    </row>
    <row r="608" spans="16:52" x14ac:dyDescent="0.25">
      <c r="P608" s="79"/>
      <c r="Q608" s="71"/>
      <c r="R608" s="71"/>
      <c r="S608" s="94">
        <f>SUM(S598:S607)</f>
        <v>0.99973833597574457</v>
      </c>
      <c r="T608" s="72">
        <f>SUM(T598:T607)</f>
        <v>1.0000000000000002</v>
      </c>
      <c r="U608" s="73"/>
      <c r="V608" s="73"/>
      <c r="W608" s="73"/>
      <c r="X608" s="73"/>
      <c r="Y608" s="73"/>
      <c r="Z608" s="70"/>
      <c r="AA608" s="73"/>
      <c r="AB608" s="73"/>
      <c r="AC608" s="73"/>
      <c r="AD608" s="73"/>
      <c r="AE608" s="73"/>
      <c r="AF608" s="73"/>
      <c r="AG608" s="73"/>
      <c r="AH608" s="73"/>
      <c r="AI608" s="88">
        <f>SUM(Z598:AI607)</f>
        <v>2.2066893957681031</v>
      </c>
      <c r="AJ608" s="91">
        <f>SUM(AJ598:AJ607)</f>
        <v>8.0587242819724376E-5</v>
      </c>
      <c r="AK608" s="70"/>
      <c r="AL608" s="73"/>
      <c r="AM608" s="74"/>
      <c r="AN608" s="75"/>
      <c r="AO608" s="74"/>
      <c r="AP608" s="74"/>
      <c r="AQ608" s="76"/>
      <c r="AR608" s="73"/>
      <c r="AS608" s="76"/>
      <c r="AT608" s="73"/>
      <c r="AU608" s="73"/>
      <c r="AV608" s="80"/>
      <c r="AW608" s="70"/>
      <c r="AX608" s="73"/>
      <c r="AY608" s="73"/>
      <c r="AZ608" s="80"/>
    </row>
    <row r="609" spans="16:52" x14ac:dyDescent="0.25">
      <c r="P609" s="92">
        <f>P597+1</f>
        <v>48</v>
      </c>
      <c r="Q609" s="55"/>
      <c r="R609" s="55"/>
      <c r="S609" s="55"/>
      <c r="T609" s="55" t="s">
        <v>545</v>
      </c>
      <c r="U609" s="56"/>
      <c r="V609" s="56"/>
      <c r="W609" s="57"/>
      <c r="X609" s="57"/>
      <c r="Y609" s="57"/>
      <c r="Z609" s="54">
        <v>1</v>
      </c>
      <c r="AA609" s="55">
        <v>2</v>
      </c>
      <c r="AB609" s="55">
        <v>3</v>
      </c>
      <c r="AC609" s="55">
        <v>4</v>
      </c>
      <c r="AD609" s="55">
        <v>5</v>
      </c>
      <c r="AE609" s="55">
        <v>6</v>
      </c>
      <c r="AF609" s="55">
        <v>7</v>
      </c>
      <c r="AG609" s="55">
        <v>8</v>
      </c>
      <c r="AH609" s="55">
        <v>9</v>
      </c>
      <c r="AI609" s="58">
        <v>10</v>
      </c>
      <c r="AJ609" s="90"/>
      <c r="AK609" s="54"/>
      <c r="AL609" s="55"/>
      <c r="AM609" s="55"/>
      <c r="AN609" s="55"/>
      <c r="AO609" s="55"/>
      <c r="AP609" s="55"/>
      <c r="AQ609" s="55"/>
      <c r="AR609" s="55"/>
      <c r="AS609" s="55"/>
      <c r="AT609" s="55"/>
      <c r="AU609" s="55"/>
      <c r="AV609" s="58"/>
      <c r="AW609" s="54"/>
      <c r="AX609" s="55" t="s">
        <v>565</v>
      </c>
      <c r="AY609" s="55" t="s">
        <v>577</v>
      </c>
      <c r="AZ609" s="58" t="s">
        <v>578</v>
      </c>
    </row>
    <row r="610" spans="16:52" x14ac:dyDescent="0.25">
      <c r="P610" s="78">
        <v>1</v>
      </c>
      <c r="Q610" s="60"/>
      <c r="R610" s="60"/>
      <c r="S610" s="60">
        <f>$Z$7*$BJ$34/AZ610</f>
        <v>2.6288912284298605E-3</v>
      </c>
      <c r="T610" s="61">
        <f>S610/S620</f>
        <v>2.6295792947302202E-3</v>
      </c>
      <c r="U610" s="62"/>
      <c r="V610" s="62"/>
      <c r="W610" s="60"/>
      <c r="X610" s="63"/>
      <c r="Y610" s="61"/>
      <c r="Z610" s="86">
        <f>SQRT($W$34*VLOOKUP(Z609,$P$34:$W$43,8))*(1-$Q$20)*T598*VLOOKUP(Z609,P598:T607,5)</f>
        <v>1.4201437813716237E-6</v>
      </c>
      <c r="AA610" s="60">
        <f>SQRT($W$34*VLOOKUP(AA609,$P$34:$W$43,8))*(1-$R$20)*T598*VLOOKUP(AA609,P598:T607,5)</f>
        <v>1.3766728022995038E-5</v>
      </c>
      <c r="AB610" s="60">
        <f>SQRT($W$34*VLOOKUP(AB609,$P$34:$W$43,8))*(1-$S$20)*T598*VLOOKUP(AB609,P598:T607,5)</f>
        <v>6.3104291009573668E-5</v>
      </c>
      <c r="AC610" s="60">
        <f>SQRT($W$34*VLOOKUP(AC609,$P$34:$W$43,8))*(1-$T$20)*T598*VLOOKUP(AC609,P598:T607,5)</f>
        <v>1.8903568290603404E-4</v>
      </c>
      <c r="AD610" s="60">
        <f>SQRT($W$34*VLOOKUP(AD609,$P$34:$W$43,8))*(1-$U$20)*T598*VLOOKUP(AD609,P598:T607,5)</f>
        <v>2.2233005007914875E-4</v>
      </c>
      <c r="AE610" s="60">
        <f>SQRT($W$34*VLOOKUP(AE609,$P$34:$W$43,8))*(1-$V$20)*T598*VLOOKUP(AE609,P598:T607,5)</f>
        <v>1.224848330335343E-3</v>
      </c>
      <c r="AF610" s="60">
        <f>SQRT($W$34*VLOOKUP(AF609,$P$34:$W$43,8))*(1-$W$20)*T598*VLOOKUP(AF609,P598:T607,5)</f>
        <v>3.2167153512447176E-7</v>
      </c>
      <c r="AG610" s="60">
        <f>SQRT($W$34*VLOOKUP(AG609,$P$34:$W$43,8))*(1-$X$20)*T598*VLOOKUP(AG609,P598:T607,5)</f>
        <v>4.4633849225410191E-6</v>
      </c>
      <c r="AH610" s="60">
        <f>SQRT($W$34*VLOOKUP(AH609,$P$34:$W$43,8))*(1-$Y$20)*T598*VLOOKUP(AH609,P598:T607,5)</f>
        <v>1.5450656391876575E-5</v>
      </c>
      <c r="AI610" s="87">
        <f>SQRT($W$34*VLOOKUP(AI609,$P$34:$W$43,8))*(1-$Z$20)*T598*VLOOKUP(AI609,P598:T607,5)</f>
        <v>8.3839142879101794E-6</v>
      </c>
      <c r="AJ610" s="89">
        <f>$X$34*T598</f>
        <v>7.0477561646529369E-8</v>
      </c>
      <c r="AK610" s="59" t="s">
        <v>69</v>
      </c>
      <c r="AL610" s="60">
        <f>$Q$44*AI620*100000/($T$3*$AE$9)^2</f>
        <v>0.15887301977250548</v>
      </c>
      <c r="AM610" s="65" t="s">
        <v>583</v>
      </c>
      <c r="AN610" s="66" t="s">
        <v>573</v>
      </c>
      <c r="AO610" s="61" t="e">
        <f>(AL617+SQRT(AL619))^(1/3)+(AL617-SQRT(AL619))^(1/3)-AL613/3</f>
        <v>#NUM!</v>
      </c>
      <c r="AP610" s="63" t="e">
        <f>AO610^3+AL613*AO610^2+AL614*AO610+AL615</f>
        <v>#NUM!</v>
      </c>
      <c r="AQ610" s="65" t="s">
        <v>573</v>
      </c>
      <c r="AR610" s="61">
        <f>IF(AL619&gt;=0,AO610,AO617)</f>
        <v>0.83269961903731149</v>
      </c>
      <c r="AS610" s="61">
        <f>IF(AR610&lt;AR611,AR611,AR610)</f>
        <v>0.83269961903731149</v>
      </c>
      <c r="AT610" s="61">
        <f>AS610</f>
        <v>0.83269961903731149</v>
      </c>
      <c r="AU610" s="67">
        <f>IF(AT610&lt;AT611,AT611,AT610)</f>
        <v>0.83269961903731149</v>
      </c>
      <c r="AV610" s="81"/>
      <c r="AW610" s="59">
        <v>1</v>
      </c>
      <c r="AX610" s="61">
        <f>AX598</f>
        <v>4.7032494163116601E-3</v>
      </c>
      <c r="AY610" s="61">
        <f>SUMPRODUCT(T598:T607,$AX$34:$AX$43)</f>
        <v>4.772557461946187E-2</v>
      </c>
      <c r="AZ610" s="68">
        <f>IF($AA$7,EXP((AX610/AL611)*(AU615-1)-LN(AU615-AL611)-AL610*(2*AY610/AL610-AX610/AL611)*LN((AU615+2.41421536*AL611)/(AU615-0.41421536*AL611))/(AL611*2.82842713)      ),1)</f>
        <v>38.240115288525551</v>
      </c>
    </row>
    <row r="611" spans="16:52" x14ac:dyDescent="0.25">
      <c r="P611" s="78">
        <v>2</v>
      </c>
      <c r="Q611" s="60"/>
      <c r="R611" s="60"/>
      <c r="S611" s="60">
        <f>$Z$8*$BJ$35/AZ611</f>
        <v>1.4670668853759262E-2</v>
      </c>
      <c r="T611" s="61">
        <f>S611/S620</f>
        <v>1.4674508644745229E-2</v>
      </c>
      <c r="U611" s="62"/>
      <c r="V611" s="62"/>
      <c r="W611" s="60"/>
      <c r="X611" s="63"/>
      <c r="Y611" s="61"/>
      <c r="Z611" s="86">
        <f>SQRT($W$35*VLOOKUP(Z609,$P$34:$W$43,8))*(1-$Q$21)*T599*VLOOKUP(Z609,P598:T607,5)</f>
        <v>1.3766728022995038E-5</v>
      </c>
      <c r="AA611" s="60">
        <f>SQRT($W$35*VLOOKUP(AA609,$P$34:$W$43,8))*(1-$R$21)*T599*VLOOKUP(AA609,P598:T607,5)</f>
        <v>1.3276198833612563E-4</v>
      </c>
      <c r="AB611" s="60">
        <f>SQRT($W$35*VLOOKUP(AB609,$P$34:$W$43,8))*(1-$S$21)*T599*VLOOKUP(AB609,P598:T607,5)</f>
        <v>6.1812271817001491E-4</v>
      </c>
      <c r="AC611" s="60">
        <f>SQRT($W$35*VLOOKUP(AC609,$P$34:$W$43,8))*(1-$T$21)*T599*VLOOKUP(AC609,P598:T607,5)</f>
        <v>1.6745488012044258E-3</v>
      </c>
      <c r="AD611" s="60">
        <f>SQRT($W$35*VLOOKUP(AD609,$P$34:$W$43,8))*(1-$U$21)*T599*VLOOKUP(AD609,P598:T607,5)</f>
        <v>2.2209136583201581E-3</v>
      </c>
      <c r="AE611" s="60">
        <f>SQRT($W$35*VLOOKUP(AE609,$P$34:$W$43,8))*(1-$V$21)*T599*VLOOKUP(AE609,P598:T607,5)</f>
        <v>1.2027010477919592E-2</v>
      </c>
      <c r="AF611" s="60">
        <f>SQRT($W$35*VLOOKUP(AF609,$P$34:$W$43,8))*(1-$W$21)*T599*VLOOKUP(AF609,P598:T607,5)</f>
        <v>3.0446805074760215E-6</v>
      </c>
      <c r="AG611" s="60">
        <f>SQRT($W$35*VLOOKUP(AG609,$P$34:$W$43,8))*(1-$X$21)*T599*VLOOKUP(AG609,P598:T607,5)</f>
        <v>4.124022518254958E-5</v>
      </c>
      <c r="AH611" s="60">
        <f>SQRT($W$35*VLOOKUP(AH609,$P$34:$W$43,8))*(1-$Y$21)*T599*VLOOKUP(AH609,P598:T607,5)</f>
        <v>1.4950282799248101E-4</v>
      </c>
      <c r="AI611" s="87">
        <f>SQRT($W$35*VLOOKUP(AI609,$P$34:$W$43,8))*(1-$Z$21)*T599*VLOOKUP(AI609,P598:T607,5)</f>
        <v>8.2105867050578864E-5</v>
      </c>
      <c r="AJ611" s="89">
        <f>$X$35*T599</f>
        <v>5.9358527392400375E-7</v>
      </c>
      <c r="AK611" s="59" t="s">
        <v>65</v>
      </c>
      <c r="AL611" s="60">
        <f>AJ620*$Q$44*100000/($T$3*$AE$9)</f>
        <v>1.4141637770187159E-2</v>
      </c>
      <c r="AM611" s="61"/>
      <c r="AN611" s="66" t="s">
        <v>574</v>
      </c>
      <c r="AO611" s="66" t="e">
        <f>1/0</f>
        <v>#DIV/0!</v>
      </c>
      <c r="AP611" s="61"/>
      <c r="AQ611" s="65" t="s">
        <v>574</v>
      </c>
      <c r="AR611" s="66">
        <f>IF(AL619&gt;=0,0,AO618)</f>
        <v>1.8185529566081382E-2</v>
      </c>
      <c r="AS611" s="61">
        <f>IF(AR610&lt;AR611,AR610,AR611)</f>
        <v>1.8185529566081382E-2</v>
      </c>
      <c r="AT611" s="61">
        <f>IF(AS611&lt;AS612,AS612,AS611)</f>
        <v>0.13497321362641995</v>
      </c>
      <c r="AU611" s="67">
        <f>IF(AT610&lt;AT611,AT610,AT611)</f>
        <v>0.13497321362641995</v>
      </c>
      <c r="AV611" s="81"/>
      <c r="AW611" s="59">
        <v>2</v>
      </c>
      <c r="AX611" s="61">
        <f t="shared" ref="AX611:AX619" si="86">AX599</f>
        <v>7.0982772982749135E-3</v>
      </c>
      <c r="AY611" s="61">
        <f>SUMPRODUCT(T598:T607,$AY$34:$AY$43)</f>
        <v>8.3223982900197599E-2</v>
      </c>
      <c r="AZ611" s="68">
        <f>IF($AA$8,EXP((AX611/AL611)*(AU615-1)-LN(AU615-AL611)-AL610*(2*AY611/AL610-AX611/AL611)*LN((AU615+2.41421536*AL611)/(AU615-0.41421536*AL611))/(AL611*2.82842713)      ),1)</f>
        <v>6.5803436176417609</v>
      </c>
    </row>
    <row r="612" spans="16:52" x14ac:dyDescent="0.25">
      <c r="P612" s="78">
        <v>3</v>
      </c>
      <c r="Q612" s="60"/>
      <c r="R612" s="60"/>
      <c r="S612" s="60">
        <f>$Z$9*$BJ$36/AZ612</f>
        <v>4.9911005277786566E-2</v>
      </c>
      <c r="T612" s="61">
        <f>S612/S620</f>
        <v>4.9924068610486427E-2</v>
      </c>
      <c r="U612" s="62"/>
      <c r="V612" s="62"/>
      <c r="W612" s="60"/>
      <c r="X612" s="63"/>
      <c r="Y612" s="61"/>
      <c r="Z612" s="86">
        <f>SQRT($W$36*VLOOKUP(Z609,$P$34:$W$43,8))*(1-$Q$22)*T600*VLOOKUP(Z609,P598:T607,5)</f>
        <v>6.3104291009573682E-5</v>
      </c>
      <c r="AA612" s="60">
        <f>SQRT($W$36*VLOOKUP(AA609,$P$34:$W$43,8))*(1-$R$22)*T600*VLOOKUP(AA609,P598:T607,5)</f>
        <v>6.1812271817001491E-4</v>
      </c>
      <c r="AB612" s="60">
        <f>SQRT($W$36*VLOOKUP(AB609,$P$34:$W$43,8))*(1-$S$22)*T600*VLOOKUP(AB609,P598:T607,5)</f>
        <v>2.8842416042198994E-3</v>
      </c>
      <c r="AC612" s="60">
        <f>SQRT($W$36*VLOOKUP(AC609,$P$34:$W$43,8))*(1-$T$22)*T600*VLOOKUP(AC609,P598:T607,5)</f>
        <v>8.6054340567006497E-3</v>
      </c>
      <c r="AD612" s="60">
        <f>SQRT($W$36*VLOOKUP(AD609,$P$34:$W$43,8))*(1-$U$22)*T600*VLOOKUP(AD609,P598:T607,5)</f>
        <v>1.0362985843596505E-2</v>
      </c>
      <c r="AE612" s="60">
        <f>SQRT($W$36*VLOOKUP(AE609,$P$34:$W$43,8))*(1-$V$22)*T600*VLOOKUP(AE609,P598:T607,5)</f>
        <v>5.4990052526014056E-2</v>
      </c>
      <c r="AF612" s="60">
        <f>SQRT($W$36*VLOOKUP(AF609,$P$34:$W$43,8))*(1-$W$22)*T600*VLOOKUP(AF609,P598:T607,5)</f>
        <v>1.3687038599669642E-5</v>
      </c>
      <c r="AG612" s="60">
        <f>SQRT($W$36*VLOOKUP(AG609,$P$34:$W$43,8))*(1-$X$22)*T600*VLOOKUP(AG609,P598:T607,5)</f>
        <v>1.9401479670911538E-4</v>
      </c>
      <c r="AH612" s="60">
        <f>SQRT($W$36*VLOOKUP(AH609,$P$34:$W$43,8))*(1-$Y$22)*T600*VLOOKUP(AH609,P598:T607,5)</f>
        <v>6.9341173774326373E-4</v>
      </c>
      <c r="AI612" s="87">
        <f>SQRT($W$36*VLOOKUP(AI609,$P$34:$W$43,8))*(1-$Z$22)*T600*VLOOKUP(AI609,P598:T607,5)</f>
        <v>3.8613188046207532E-4</v>
      </c>
      <c r="AJ612" s="89">
        <f>$X$36*T600</f>
        <v>2.8129396222580725E-6</v>
      </c>
      <c r="AK612" s="82"/>
      <c r="AL612" s="65"/>
      <c r="AM612" s="61"/>
      <c r="AN612" s="66" t="s">
        <v>575</v>
      </c>
      <c r="AO612" s="66" t="e">
        <f>1/0</f>
        <v>#DIV/0!</v>
      </c>
      <c r="AP612" s="61"/>
      <c r="AQ612" s="65" t="s">
        <v>575</v>
      </c>
      <c r="AR612" s="66">
        <f>IF(AL619&gt;=0,0,AO619)</f>
        <v>0.13497321362641995</v>
      </c>
      <c r="AS612" s="61">
        <f>AR612</f>
        <v>0.13497321362641995</v>
      </c>
      <c r="AT612" s="61">
        <f>IF(AS611&lt;AS612,AS611,AS612)</f>
        <v>1.8185529566081382E-2</v>
      </c>
      <c r="AU612" s="67">
        <f>AT612</f>
        <v>1.8185529566081382E-2</v>
      </c>
      <c r="AV612" s="81"/>
      <c r="AW612" s="59">
        <v>3</v>
      </c>
      <c r="AX612" s="61">
        <f t="shared" si="86"/>
        <v>9.8874397632026413E-3</v>
      </c>
      <c r="AY612" s="61">
        <f>SUMPRODUCT(T598:T607,$AZ$34:$AZ$43)</f>
        <v>0.1136545526439267</v>
      </c>
      <c r="AZ612" s="68">
        <f>IF($AA$9,EXP((AX612/AL611)*(AU615-1)-LN(AU615-AL611)-AL610*(2*AY612/AL610-AX612/AL611)*LN((AU615+2.41421536*AL611)/(AU615-0.41421536*AL611))/(AL611*2.82842713)      ),1)</f>
        <v>1.8650458955062053</v>
      </c>
    </row>
    <row r="613" spans="16:52" x14ac:dyDescent="0.25">
      <c r="P613" s="78">
        <v>4</v>
      </c>
      <c r="Q613" s="60"/>
      <c r="R613" s="60"/>
      <c r="S613" s="60">
        <f>$Z$10*$BJ$37/AZ613</f>
        <v>0.11781627601473209</v>
      </c>
      <c r="T613" s="61">
        <f>S613/S620</f>
        <v>0.11784711236440033</v>
      </c>
      <c r="U613" s="62"/>
      <c r="V613" s="62"/>
      <c r="W613" s="60"/>
      <c r="X613" s="63"/>
      <c r="Y613" s="61"/>
      <c r="Z613" s="86">
        <f>SQRT($W$37*VLOOKUP(Z609,$P$34:$W$43,8))*(1-$Q$23)*T601*VLOOKUP(Z609,P598:T607,5)</f>
        <v>1.8903568290603407E-4</v>
      </c>
      <c r="AA613" s="60">
        <f>SQRT($W$37*VLOOKUP(AA609,$P$34:$W$43,8))*(1-$R$23)*T601*VLOOKUP(AA609,P598:T607,5)</f>
        <v>1.6745488012044258E-3</v>
      </c>
      <c r="AB613" s="60">
        <f>SQRT($W$37*VLOOKUP(AB609,$P$34:$W$43,8))*(1-$S$23)*T601*VLOOKUP(AB609,P598:T607,5)</f>
        <v>8.605434056700648E-3</v>
      </c>
      <c r="AC613" s="60">
        <f>SQRT($W$37*VLOOKUP(AC609,$P$34:$W$43,8))*(1-$T$23)*T601*VLOOKUP(AC609,P598:T607,5)</f>
        <v>2.584550416337681E-2</v>
      </c>
      <c r="AD613" s="60">
        <f>SQRT($W$37*VLOOKUP(AD609,$P$34:$W$43,8))*(1-$U$23)*T601*VLOOKUP(AD609,P598:T607,5)</f>
        <v>3.0793632289963777E-2</v>
      </c>
      <c r="AE613" s="60">
        <f>SQRT($W$37*VLOOKUP(AE609,$P$34:$W$43,8))*(1-$V$23)*T601*VLOOKUP(AE609,P598:T607,5)</f>
        <v>0.15661201719897</v>
      </c>
      <c r="AF613" s="60">
        <f>SQRT($W$37*VLOOKUP(AF609,$P$34:$W$43,8))*(1-$W$23)*T601*VLOOKUP(AF609,P598:T607,5)</f>
        <v>4.1204803656241822E-5</v>
      </c>
      <c r="AG613" s="60">
        <f>SQRT($W$37*VLOOKUP(AG609,$P$34:$W$43,8))*(1-$X$23)*T601*VLOOKUP(AG609,P598:T607,5)</f>
        <v>5.746796371168516E-4</v>
      </c>
      <c r="AH613" s="60">
        <f>SQRT($W$37*VLOOKUP(AH609,$P$34:$W$43,8))*(1-$Y$23)*T601*VLOOKUP(AH609,P598:T607,5)</f>
        <v>2.2755050653425288E-3</v>
      </c>
      <c r="AI613" s="87">
        <f>SQRT($W$37*VLOOKUP(AI609,$P$34:$W$43,8))*(1-$Z$23)*T601*VLOOKUP(AI609,P598:T607,5)</f>
        <v>1.0493068887656753E-3</v>
      </c>
      <c r="AJ613" s="89">
        <f>$X$37*T601</f>
        <v>8.5305785967868673E-6</v>
      </c>
      <c r="AK613" s="59" t="s">
        <v>570</v>
      </c>
      <c r="AL613" s="60">
        <f>AL611-1</f>
        <v>-0.98585836222981282</v>
      </c>
      <c r="AM613" s="61"/>
      <c r="AN613" s="66"/>
      <c r="AO613" s="61"/>
      <c r="AP613" s="61"/>
      <c r="AQ613" s="50"/>
      <c r="AR613" s="65"/>
      <c r="AS613" s="65"/>
      <c r="AT613" s="65"/>
      <c r="AU613" s="65"/>
      <c r="AV613" s="81"/>
      <c r="AW613" s="59">
        <v>4</v>
      </c>
      <c r="AX613" s="61">
        <f t="shared" si="86"/>
        <v>1.2702609722620996E-2</v>
      </c>
      <c r="AY613" s="61">
        <f>SUMPRODUCT(T598:T607,$BA$34:$BA$43)</f>
        <v>0.13908438853517574</v>
      </c>
      <c r="AZ613" s="68">
        <f>IF($AA$10,EXP((AX613/AL611)*(AU615-1)-LN(AU615-AL611)-AL610*(2*AY613/AL610-AX613/AL611)*LN((AU615+2.41421536*AL611)/(AU615-0.41421536*AL611))/(AL611*2.82842713)      ),1)</f>
        <v>0.76545492768237866</v>
      </c>
    </row>
    <row r="614" spans="16:52" x14ac:dyDescent="0.25">
      <c r="P614" s="78">
        <v>5</v>
      </c>
      <c r="Q614" s="60"/>
      <c r="R614" s="60"/>
      <c r="S614" s="60">
        <f>$Z$11*$BJ$38/AZ614</f>
        <v>0.14521847416959685</v>
      </c>
      <c r="T614" s="61">
        <f>S614/S620</f>
        <v>0.14525648256537421</v>
      </c>
      <c r="U614" s="62"/>
      <c r="V614" s="62"/>
      <c r="W614" s="60"/>
      <c r="X614" s="63"/>
      <c r="Y614" s="61"/>
      <c r="Z614" s="86">
        <f>SQRT($W$38*VLOOKUP(Z609,$P$34:$W$43,8))*(1-$Q$24)*T602*VLOOKUP(Z609,P598:T607,5)</f>
        <v>2.2233005007914878E-4</v>
      </c>
      <c r="AA614" s="60">
        <f>SQRT($W$38*VLOOKUP(AA609,$P$34:$W$43,8))*(1-$R$24)*T602*VLOOKUP(AA609,P598:T607,5)</f>
        <v>2.2209136583201585E-3</v>
      </c>
      <c r="AB614" s="60">
        <f>SQRT($W$38*VLOOKUP(AB609,$P$34:$W$43,8))*(1-$S$24)*T602*VLOOKUP(AB609,P598:T607,5)</f>
        <v>1.0362985843596503E-2</v>
      </c>
      <c r="AC614" s="60">
        <f>SQRT($W$38*VLOOKUP(AC609,$P$34:$W$43,8))*(1-$T$24)*T602*VLOOKUP(AC609,P598:T607,5)</f>
        <v>3.0793632289963777E-2</v>
      </c>
      <c r="AD614" s="60">
        <f>SQRT($W$38*VLOOKUP(AD609,$P$34:$W$43,8))*(1-$U$24)*T602*VLOOKUP(AD609,P598:T607,5)</f>
        <v>3.6659747099718719E-2</v>
      </c>
      <c r="AE614" s="60">
        <f>SQRT($W$38*VLOOKUP(AE609,$P$34:$W$43,8))*(1-$V$24)*T602*VLOOKUP(AE609,P598:T607,5)</f>
        <v>0.20142636940596137</v>
      </c>
      <c r="AF614" s="60">
        <f>SQRT($W$38*VLOOKUP(AF609,$P$34:$W$43,8))*(1-$W$24)*T602*VLOOKUP(AF609,P598:T607,5)</f>
        <v>4.7830995471347777E-5</v>
      </c>
      <c r="AG614" s="60">
        <f>SQRT($W$38*VLOOKUP(AG609,$P$34:$W$43,8))*(1-$X$24)*T602*VLOOKUP(AG609,P598:T607,5)</f>
        <v>6.9493136349264883E-4</v>
      </c>
      <c r="AH614" s="60">
        <f>SQRT($W$38*VLOOKUP(AH609,$P$34:$W$43,8))*(1-$Y$24)*T602*VLOOKUP(AH609,P598:T607,5)</f>
        <v>2.5816098649261501E-3</v>
      </c>
      <c r="AI614" s="87">
        <f>SQRT($W$38*VLOOKUP(AI609,$P$34:$W$43,8))*(1-$Z$24)*T602*VLOOKUP(AI609,P598:T607,5)</f>
        <v>1.3766215816029264E-3</v>
      </c>
      <c r="AJ614" s="89">
        <f>$X$38*T602</f>
        <v>1.0512286113419862E-5</v>
      </c>
      <c r="AK614" s="59" t="s">
        <v>571</v>
      </c>
      <c r="AL614" s="60">
        <f>AL610-3*AL611*AL611-2*AL611</f>
        <v>0.12998978647566159</v>
      </c>
      <c r="AM614" s="61" t="s">
        <v>584</v>
      </c>
      <c r="AN614" s="66" t="s">
        <v>585</v>
      </c>
      <c r="AO614" s="61">
        <f>AL617^2/AL618^3</f>
        <v>0.84912603661079922</v>
      </c>
      <c r="AP614" s="61"/>
      <c r="AQ614" s="50"/>
      <c r="AR614" s="65"/>
      <c r="AS614" s="65"/>
      <c r="AT614" s="65"/>
      <c r="AU614" s="65"/>
      <c r="AV614" s="81"/>
      <c r="AW614" s="59">
        <v>5</v>
      </c>
      <c r="AX614" s="61">
        <f t="shared" si="86"/>
        <v>1.2699746755942376E-2</v>
      </c>
      <c r="AY614" s="61">
        <f>SUMPRODUCT(T598:T607,$BB$34:$BB$43)</f>
        <v>0.14194714990733906</v>
      </c>
      <c r="AZ614" s="68">
        <f>IF($AA$11,EXP((AX614/AL611)*(AU615-1)-LN(AU615-AL611)-AL610*(2*AY614/AL610-AX614/AL611)*LN((AU615+2.41421536*AL611)/(AU615-0.41421536*AL611))/(AL611*2.82842713)      ),1)</f>
        <v>0.62177166311015986</v>
      </c>
    </row>
    <row r="615" spans="16:52" x14ac:dyDescent="0.25">
      <c r="P615" s="78">
        <v>6</v>
      </c>
      <c r="Q615" s="60"/>
      <c r="R615" s="60"/>
      <c r="S615" s="60">
        <f>$Z$12*$BJ$39/AZ615</f>
        <v>0.6328116424736181</v>
      </c>
      <c r="T615" s="61">
        <f>S615/S620</f>
        <v>0.6329772698533106</v>
      </c>
      <c r="U615" s="62"/>
      <c r="V615" s="62"/>
      <c r="W615" s="60"/>
      <c r="X615" s="63"/>
      <c r="Y615" s="61"/>
      <c r="Z615" s="86">
        <f>SQRT($W$39*VLOOKUP(Z609,$P$34:$W$43,8))*(1-$Q$25)*T603*VLOOKUP(Z609,P598:T607,5)</f>
        <v>1.224848330335343E-3</v>
      </c>
      <c r="AA615" s="60">
        <f>SQRT($W$39*VLOOKUP(AA609,$P$34:$W$43,8))*(1-$R$25)*T603*VLOOKUP(AA609,P598:T607,5)</f>
        <v>1.2027010477919592E-2</v>
      </c>
      <c r="AB615" s="60">
        <f>SQRT($W$39*VLOOKUP(AB609,$P$34:$W$43,8))*(1-$S$25)*T603*VLOOKUP(AB609,P598:T607,5)</f>
        <v>5.4990052526014056E-2</v>
      </c>
      <c r="AC615" s="60">
        <f>SQRT($W$39*VLOOKUP(AC609,$P$34:$W$43,8))*(1-$T$25)*T603*VLOOKUP(AC609,P598:T607,5)</f>
        <v>0.15661201719897003</v>
      </c>
      <c r="AD615" s="60">
        <f>SQRT($W$39*VLOOKUP(AD609,$P$34:$W$43,8))*(1-$U$25)*T603*VLOOKUP(AD609,P598:T607,5)</f>
        <v>0.20142636940596137</v>
      </c>
      <c r="AE615" s="60">
        <f>SQRT($W$39*VLOOKUP(AE609,$P$34:$W$43,8))*(1-$V$25)*T603*VLOOKUP(AE609,P598:T607,5)</f>
        <v>1.106733829387986</v>
      </c>
      <c r="AF615" s="60">
        <f>SQRT($W$39*VLOOKUP(AF609,$P$34:$W$43,8))*(1-$W$25)*T603*VLOOKUP(AF609,P598:T607,5)</f>
        <v>2.9015115569430087E-4</v>
      </c>
      <c r="AG615" s="60">
        <f>SQRT($W$39*VLOOKUP(AG609,$P$34:$W$43,8))*(1-$X$25)*T603*VLOOKUP(AG609,P598:T607,5)</f>
        <v>3.8087430718225929E-3</v>
      </c>
      <c r="AH615" s="60">
        <f>SQRT($W$39*VLOOKUP(AH609,$P$34:$W$43,8))*(1-$Y$25)*T603*VLOOKUP(AH609,P598:T607,5)</f>
        <v>1.3952321849498685E-2</v>
      </c>
      <c r="AI615" s="87">
        <f>SQRT($W$39*VLOOKUP(AI609,$P$34:$W$43,8))*(1-$Z$25)*T603*VLOOKUP(AI609,P598:T607,5)</f>
        <v>7.5638243350101405E-3</v>
      </c>
      <c r="AJ615" s="89">
        <f>$X$39*T603</f>
        <v>5.6986177275954922E-5</v>
      </c>
      <c r="AK615" s="59" t="s">
        <v>572</v>
      </c>
      <c r="AL615" s="60">
        <f>-1*AL610*AL611+AL611^2+AL611^3</f>
        <v>-2.0439106498322352E-3</v>
      </c>
      <c r="AM615" s="61"/>
      <c r="AN615" s="66" t="s">
        <v>586</v>
      </c>
      <c r="AO615" s="61">
        <f>SQRT(1-AO614)/SQRT(AO614)*AL617/ABS(AL617)</f>
        <v>0.42152280029036743</v>
      </c>
      <c r="AP615" s="61"/>
      <c r="AQ615" s="50"/>
      <c r="AR615" s="65"/>
      <c r="AS615" s="65"/>
      <c r="AT615" s="65" t="s">
        <v>579</v>
      </c>
      <c r="AU615" s="61">
        <f>IF(AL619&gt;=0,AU610,AU612)</f>
        <v>1.8185529566081382E-2</v>
      </c>
      <c r="AV615" s="81"/>
      <c r="AW615" s="59">
        <v>6</v>
      </c>
      <c r="AX615" s="61">
        <f t="shared" si="86"/>
        <v>1.5798462423996604E-2</v>
      </c>
      <c r="AY615" s="61">
        <f>SUMPRODUCT(T598:T607,$BC$34:$BC$43)</f>
        <v>0.17728158538513811</v>
      </c>
      <c r="AZ615" s="68">
        <f>IF($AA$12,EXP((AX615/AL611)*(AU615-1)-LN(AU615-AL611)-AL610*(2*AY615/AL610-AX615/AL611)*LN((AU615+2.41421536*AL611)/(AU615-0.41421536*AL611))/(AL611*2.82842713)      ),1)</f>
        <v>0.13720776439514745</v>
      </c>
    </row>
    <row r="616" spans="16:52" x14ac:dyDescent="0.25">
      <c r="P616" s="78">
        <v>7</v>
      </c>
      <c r="Q616" s="60"/>
      <c r="R616" s="60"/>
      <c r="S616" s="60">
        <f>$Z$13*$BJ$40/AZ616</f>
        <v>9.373645144846181E-4</v>
      </c>
      <c r="T616" s="61">
        <f>S616/S620</f>
        <v>9.3760985325200231E-4</v>
      </c>
      <c r="U616" s="62"/>
      <c r="V616" s="62"/>
      <c r="W616" s="60"/>
      <c r="X616" s="63"/>
      <c r="Y616" s="61"/>
      <c r="Z616" s="86">
        <f>SQRT($W$40*VLOOKUP(Z609,$P$34:$W$43,8))*(1-$Q$26)*T604*VLOOKUP(Z609,P598:T607,5)</f>
        <v>3.2167153512447176E-7</v>
      </c>
      <c r="AA616" s="60">
        <f>SQRT($W$40*VLOOKUP(AA609,$P$34:$W$43,8))*(1-$R$26)*T604*VLOOKUP(AA609,P598:T607,5)</f>
        <v>3.0446805074760219E-6</v>
      </c>
      <c r="AB616" s="60">
        <f>SQRT($W$40*VLOOKUP(AB609,$P$34:$W$43,8))*(1-$S$26)*T604*VLOOKUP(AB609,P598:T607,5)</f>
        <v>1.3687038599669643E-5</v>
      </c>
      <c r="AC616" s="60">
        <f>SQRT($W$40*VLOOKUP(AC609,$P$34:$W$43,8))*(1-$T$26)*T604*VLOOKUP(AC609,P598:T607,5)</f>
        <v>4.1204803656241822E-5</v>
      </c>
      <c r="AD616" s="60">
        <f>SQRT($W$40*VLOOKUP(AD609,$P$34:$W$43,8))*(1-$U$26)*T604*VLOOKUP(AD609,P598:T607,5)</f>
        <v>4.7830995471347777E-5</v>
      </c>
      <c r="AE616" s="60">
        <f>SQRT($W$40*VLOOKUP(AE609,$P$34:$W$43,8))*(1-$V$26)*T604*VLOOKUP(AE609,P598:T607,5)</f>
        <v>2.9015115569430087E-4</v>
      </c>
      <c r="AF616" s="60">
        <f>SQRT($W$40*VLOOKUP(AF609,$P$34:$W$43,8))*(1-$W$26)*T604*VLOOKUP(AF609,P598:T607,5)</f>
        <v>7.7613100866777272E-8</v>
      </c>
      <c r="AG616" s="60">
        <f>SQRT($W$40*VLOOKUP(AG609,$P$34:$W$43,8))*(1-$X$26)*T604*VLOOKUP(AG609,P598:T607,5)</f>
        <v>1.1685652801524924E-6</v>
      </c>
      <c r="AH616" s="60">
        <f>SQRT($W$40*VLOOKUP(AH609,$P$34:$W$43,8))*(1-$Y$26)*T604*VLOOKUP(AH609,P598:T607,5)</f>
        <v>3.2464665719656656E-6</v>
      </c>
      <c r="AI616" s="87">
        <f>SQRT($W$40*VLOOKUP(AI609,$P$34:$W$43,8))*(1-$Z$26)*T604*VLOOKUP(AI609,P598:T607,5)</f>
        <v>1.831570231924739E-6</v>
      </c>
      <c r="AJ616" s="89">
        <f>$X$40*T604</f>
        <v>2.2549362366772888E-8</v>
      </c>
      <c r="AK616" s="82"/>
      <c r="AL616" s="65"/>
      <c r="AM616" s="61"/>
      <c r="AN616" s="66" t="s">
        <v>587</v>
      </c>
      <c r="AO616" s="61">
        <f>IF(ATAN(AO615)&lt;0,ATAN(AO615)+PI(),ATAN(AO615))</f>
        <v>0.39892174533605296</v>
      </c>
      <c r="AP616" s="61"/>
      <c r="AQ616" s="50"/>
      <c r="AR616" s="65"/>
      <c r="AS616" s="65"/>
      <c r="AT616" s="65"/>
      <c r="AU616" s="65"/>
      <c r="AV616" s="81"/>
      <c r="AW616" s="59">
        <v>7</v>
      </c>
      <c r="AX616" s="61">
        <f t="shared" si="86"/>
        <v>4.2203212895286406E-3</v>
      </c>
      <c r="AY616" s="61">
        <f>SUMPRODUCT(T598:T607,$BD$34:$BD$43)</f>
        <v>3.091165939056827E-2</v>
      </c>
      <c r="AZ616" s="68">
        <f>IF($AA$13,EXP((AX616/AL611)*(AU615-1)-LN(AU615-AL611)-AL610*(2*AY616/AL610-AX616/AL611)*LN((AU615+2.41421536*AL611)/(AU615-0.41421536*AL611))/(AL611*2.82842713)      ),1)</f>
        <v>109.58651563265403</v>
      </c>
    </row>
    <row r="617" spans="16:52" x14ac:dyDescent="0.25">
      <c r="P617" s="78">
        <v>8</v>
      </c>
      <c r="Q617" s="60"/>
      <c r="R617" s="60"/>
      <c r="S617" s="60">
        <f>$Z$14*$BJ$41/AZ617</f>
        <v>6.4641155320233944E-3</v>
      </c>
      <c r="T617" s="61">
        <f>S617/S620</f>
        <v>6.4658074012080603E-3</v>
      </c>
      <c r="U617" s="62"/>
      <c r="V617" s="62"/>
      <c r="W617" s="60"/>
      <c r="X617" s="63"/>
      <c r="Y617" s="61"/>
      <c r="Z617" s="86">
        <f>SQRT($W$41*VLOOKUP(Z609,$P$34:$W$43,8))*(1-$Q$27)*T605*VLOOKUP(Z609,P598:T607,5)</f>
        <v>4.4633849225410191E-6</v>
      </c>
      <c r="AA617" s="60">
        <f>SQRT($W$41*VLOOKUP(AA609,$P$34:$W$43,8))*(1-$R$27)*T605*VLOOKUP(AA609,P598:T607,5)</f>
        <v>4.1240225182549573E-5</v>
      </c>
      <c r="AB617" s="60">
        <f>SQRT($W$41*VLOOKUP(AB609,$P$34:$W$43,8))*(1-$S$27)*T605*VLOOKUP(AB609,P598:T607,5)</f>
        <v>1.9401479670911538E-4</v>
      </c>
      <c r="AC617" s="60">
        <f>SQRT($W$41*VLOOKUP(AC609,$P$34:$W$43,8))*(1-$T$27)*T605*VLOOKUP(AC609,P598:T607,5)</f>
        <v>5.746796371168516E-4</v>
      </c>
      <c r="AD617" s="60">
        <f>SQRT($W$41*VLOOKUP(AD609,$P$34:$W$43,8))*(1-$U$27)*T605*VLOOKUP(AD609,P598:T607,5)</f>
        <v>6.9493136349264872E-4</v>
      </c>
      <c r="AE617" s="60">
        <f>SQRT($W$41*VLOOKUP(AE609,$P$34:$W$43,8))*(1-$V$27)*T605*VLOOKUP(AE609,P598:T607,5)</f>
        <v>3.8087430718225929E-3</v>
      </c>
      <c r="AF617" s="60">
        <f>SQRT($W$41*VLOOKUP(AF609,$P$34:$W$43,8))*(1-$W$27)*T605*VLOOKUP(AF609,P598:T607,5)</f>
        <v>1.1685652801524922E-6</v>
      </c>
      <c r="AG617" s="60">
        <f>SQRT($W$41*VLOOKUP(AG609,$P$34:$W$43,8))*(1-$X$27)*T605*VLOOKUP(AG609,P598:T607,5)</f>
        <v>1.7010967556718388E-5</v>
      </c>
      <c r="AH617" s="60">
        <f>SQRT($W$41*VLOOKUP(AH609,$P$34:$W$43,8))*(1-$Y$27)*T605*VLOOKUP(AH609,P598:T607,5)</f>
        <v>5.2692055402089549E-5</v>
      </c>
      <c r="AI617" s="87">
        <f>SQRT($W$41*VLOOKUP(AI609,$P$34:$W$43,8))*(1-$Z$27)*T605*VLOOKUP(AI609,P598:T607,5)</f>
        <v>2.8017167996406533E-5</v>
      </c>
      <c r="AJ617" s="89">
        <f>$X$41*T605</f>
        <v>1.7248373568599434E-7</v>
      </c>
      <c r="AK617" s="59" t="s">
        <v>582</v>
      </c>
      <c r="AL617" s="61">
        <f>AL613*AL614/6-AL615/2-AL613^3/27</f>
        <v>1.5151228854943535E-2</v>
      </c>
      <c r="AM617" s="61"/>
      <c r="AN617" s="66" t="s">
        <v>573</v>
      </c>
      <c r="AO617" s="61">
        <f>2*SQRT(AL618)*COS(AO616/3)-AL613/3</f>
        <v>0.83269961903731149</v>
      </c>
      <c r="AP617" s="69">
        <f>AO617^3+AL613*AO617^2+AL614*AO617+AL615</f>
        <v>-3.7296554733501353E-17</v>
      </c>
      <c r="AQ617" s="50"/>
      <c r="AR617" s="65"/>
      <c r="AS617" s="65"/>
      <c r="AT617" s="65"/>
      <c r="AU617" s="65"/>
      <c r="AV617" s="81"/>
      <c r="AW617" s="59">
        <v>8</v>
      </c>
      <c r="AX617" s="61">
        <f t="shared" si="86"/>
        <v>4.6812172555771754E-3</v>
      </c>
      <c r="AY617" s="61">
        <f>SUMPRODUCT(T598:T607,$BE$34:$BE$43)</f>
        <v>6.0317301846691269E-2</v>
      </c>
      <c r="AZ617" s="68">
        <f>IF($AA$14,EXP((AX617/AL611)*(AU615-1)-LN(AU615-AL611)-AL610*(2*AY617/AL610-AX617/AL611)*LN((AU615+2.41421536*AL611)/(AU615-0.41421536*AL611))/(AL611*2.82842713)      ),1)</f>
        <v>15.275958378122734</v>
      </c>
    </row>
    <row r="618" spans="16:52" x14ac:dyDescent="0.25">
      <c r="P618" s="78">
        <v>9</v>
      </c>
      <c r="Q618" s="60"/>
      <c r="R618" s="60"/>
      <c r="S618" s="60">
        <f>$Z$15*$BJ$42/AZ618</f>
        <v>1.9022990633599118E-2</v>
      </c>
      <c r="T618" s="61">
        <f>S618/S620</f>
        <v>1.9027969568689886E-2</v>
      </c>
      <c r="U618" s="62"/>
      <c r="V618" s="62" t="s">
        <v>592</v>
      </c>
      <c r="W618" s="60"/>
      <c r="X618" s="63"/>
      <c r="Y618" s="61"/>
      <c r="Z618" s="86">
        <f>SQRT($W$42*VLOOKUP(Z609,$P$34:$W$43,8))*(1-$Q$28)*T606*VLOOKUP(Z609,P598:T607,5)</f>
        <v>1.5450656391876575E-5</v>
      </c>
      <c r="AA618" s="60">
        <f>SQRT($W$42*VLOOKUP(AA609,$P$34:$W$43,8))*(1-$R$28)*T606*VLOOKUP(AA609,P598:T607,5)</f>
        <v>1.4950282799248101E-4</v>
      </c>
      <c r="AB618" s="60">
        <f>SQRT($W$42*VLOOKUP(AB609,$P$34:$W$43,8))*(1-$S$28)*T606*VLOOKUP(AB609,P598:T607,5)</f>
        <v>6.9341173774326384E-4</v>
      </c>
      <c r="AC618" s="60">
        <f>SQRT($W$42*VLOOKUP(AC609,$P$34:$W$43,8))*(1-$T$28)*T606*VLOOKUP(AC609,P598:T607,5)</f>
        <v>2.2755050653425288E-3</v>
      </c>
      <c r="AD618" s="60">
        <f>SQRT($W$42*VLOOKUP(AD609,$P$34:$W$43,8))*(1-$U$28)*T606*VLOOKUP(AD609,P598:T607,5)</f>
        <v>2.5816098649261501E-3</v>
      </c>
      <c r="AE618" s="60">
        <f>SQRT($W$42*VLOOKUP(AE609,$P$34:$W$43,8))*(1-$V$28)*T606*VLOOKUP(AE609,P598:T607,5)</f>
        <v>1.3952321849498685E-2</v>
      </c>
      <c r="AF618" s="60">
        <f>SQRT($W$42*VLOOKUP(AF609,$P$34:$W$43,8))*(1-$W$28)*T606*VLOOKUP(AF609,P598:T607,5)</f>
        <v>3.246466571965666E-6</v>
      </c>
      <c r="AG618" s="60">
        <f>SQRT($W$42*VLOOKUP(AG609,$P$34:$W$43,8))*(1-$X$28)*T606*VLOOKUP(AG609,P598:T607,5)</f>
        <v>5.2692055402089542E-5</v>
      </c>
      <c r="AH618" s="60">
        <f>SQRT($W$42*VLOOKUP(AH609,$P$34:$W$43,8))*(1-$Y$28)*T606*VLOOKUP(AH609,P598:T607,5)</f>
        <v>2.0034135413526374E-4</v>
      </c>
      <c r="AI618" s="87">
        <f>SQRT($W$42*VLOOKUP(AI609,$P$34:$W$43,8))*(1-$Z$28)*T606*VLOOKUP(AI609,P598:T607,5)</f>
        <v>1.0176657161589389E-4</v>
      </c>
      <c r="AJ618" s="89">
        <f>$X$42*T606</f>
        <v>5.1399992230265864E-7</v>
      </c>
      <c r="AK618" s="59" t="s">
        <v>558</v>
      </c>
      <c r="AL618" s="61">
        <f>AL613^2/9-AL614/3</f>
        <v>6.4660816772384888E-2</v>
      </c>
      <c r="AM618" s="61"/>
      <c r="AN618" s="66" t="s">
        <v>574</v>
      </c>
      <c r="AO618" s="61">
        <f>2*SQRT(AL618)*COS((AO616+2*PI())/3)-AL613/3</f>
        <v>1.8185529566081382E-2</v>
      </c>
      <c r="AP618" s="69">
        <f>AO618^3+AO618^2*AL613+AO618*AL614+AL615</f>
        <v>7.8062556418956319E-18</v>
      </c>
      <c r="AQ618" s="50"/>
      <c r="AR618" s="65"/>
      <c r="AS618" s="50"/>
      <c r="AT618" s="65"/>
      <c r="AU618" s="65"/>
      <c r="AV618" s="81"/>
      <c r="AW618" s="59">
        <v>9</v>
      </c>
      <c r="AX618" s="61">
        <f t="shared" si="86"/>
        <v>4.7402802327537697E-3</v>
      </c>
      <c r="AY618" s="61">
        <f>SUMPRODUCT(T598:T607,$BF$34:$BF$43)</f>
        <v>7.5771767757632474E-2</v>
      </c>
      <c r="AZ618" s="68">
        <f>IF($AA$15,EXP((AX618/AL611)*(AU615-1)-LN(AU615-AL611)-AL610*(2*AY618/AL610-AX618/AL611)*LN((AU615+2.41421536*AL611)/(AU615-0.41421536*AL611))/(AL611*2.82842713)      ),1)</f>
        <v>5.0989814743453339</v>
      </c>
    </row>
    <row r="619" spans="16:52" x14ac:dyDescent="0.25">
      <c r="P619" s="78">
        <v>10</v>
      </c>
      <c r="Q619" s="60"/>
      <c r="R619" s="60"/>
      <c r="S619" s="60">
        <f>$Z$16*$BJ$43/AZ619</f>
        <v>1.0256907277713872E-2</v>
      </c>
      <c r="T619" s="61">
        <f>S619/S620</f>
        <v>1.0259591843802948E-2</v>
      </c>
      <c r="U619" s="62"/>
      <c r="V619" s="96">
        <f>ABS(S608-S620)</f>
        <v>7.7715611723760958E-16</v>
      </c>
      <c r="W619" s="60"/>
      <c r="X619" s="63"/>
      <c r="Y619" s="61"/>
      <c r="Z619" s="86">
        <f>SQRT($W$43*VLOOKUP(Z609,$P$34:$W$43,8))*(1-$Q$29)*T607*VLOOKUP(Z609,P598:T607,5)</f>
        <v>8.3839142879101794E-6</v>
      </c>
      <c r="AA619" s="60">
        <f>SQRT($W$43*VLOOKUP(AA609,$P$34:$W$43,8))*(1-$R$29)*T607*VLOOKUP(AA609,P598:T607,5)</f>
        <v>8.2105867050578864E-5</v>
      </c>
      <c r="AB619" s="60">
        <f>SQRT($W$43*VLOOKUP(AB609,$P$34:$W$43,8))*(1-$S$29)*T607*VLOOKUP(AB609,P598:T607,5)</f>
        <v>3.8613188046207532E-4</v>
      </c>
      <c r="AC619" s="60">
        <f>SQRT($W$43*VLOOKUP(AC609,$P$34:$W$43,8))*(1-$T$29)*T607*VLOOKUP(AC609,P598:T607,5)</f>
        <v>1.0493068887656753E-3</v>
      </c>
      <c r="AD619" s="60">
        <f>SQRT($W$43*VLOOKUP(AD609,$P$34:$W$43,8))*(1-$U$29)*T607*VLOOKUP(AD609,P598:T607,5)</f>
        <v>1.3766215816029264E-3</v>
      </c>
      <c r="AE619" s="60">
        <f>SQRT($W$43*VLOOKUP(AE609,$P$34:$W$43,8))*(1-$V$29)*T607*VLOOKUP(AE609,P598:T607,5)</f>
        <v>7.5638243350101405E-3</v>
      </c>
      <c r="AF619" s="60">
        <f>SQRT($W$43*VLOOKUP(AF609,$P$34:$W$43,8))*(1-$W$29)*T607*VLOOKUP(AF609,P598:T607,5)</f>
        <v>1.831570231924739E-6</v>
      </c>
      <c r="AG619" s="60">
        <f>SQRT($W$43*VLOOKUP(AG609,$P$34:$W$43,8))*(1-$X$29)*T607*VLOOKUP(AG609,P598:T607,5)</f>
        <v>2.801716799640653E-5</v>
      </c>
      <c r="AH619" s="60">
        <f>SQRT($W$43*VLOOKUP(AH609,$P$34:$W$43,8))*(1-$Y$29)*T607*VLOOKUP(AH609,P598:T607,5)</f>
        <v>1.0176657161589389E-4</v>
      </c>
      <c r="AI619" s="87">
        <f>SQRT($W$43*VLOOKUP(AI609,$P$34:$W$43,8))*(1-$Z$29)*T607*VLOOKUP(AI609,P598:T607,5)</f>
        <v>5.1693945781461294E-5</v>
      </c>
      <c r="AJ619" s="89">
        <f>$X$43*T607</f>
        <v>3.721653553787418E-7</v>
      </c>
      <c r="AK619" s="59" t="s">
        <v>72</v>
      </c>
      <c r="AL619" s="63">
        <f>AL617^2-AL618^3</f>
        <v>-4.0788511579751207E-5</v>
      </c>
      <c r="AM619" s="61"/>
      <c r="AN619" s="66" t="s">
        <v>575</v>
      </c>
      <c r="AO619" s="61">
        <f>2*SQRT(AL618)*COS((AO616+4*PI())/3)-AL613/3</f>
        <v>0.13497321362641995</v>
      </c>
      <c r="AP619" s="69">
        <f>AO619^3+AO619^2*AL613+AL614*AO619+AL615</f>
        <v>9.540979117872439E-18</v>
      </c>
      <c r="AQ619" s="50"/>
      <c r="AR619" s="65"/>
      <c r="AS619" s="50"/>
      <c r="AT619" s="65"/>
      <c r="AU619" s="65"/>
      <c r="AV619" s="81"/>
      <c r="AW619" s="59">
        <v>10</v>
      </c>
      <c r="AX619" s="61">
        <f t="shared" si="86"/>
        <v>6.3655989068255427E-3</v>
      </c>
      <c r="AY619" s="61">
        <f>SUMPRODUCT(T598:T607,$BG$34:$BG$43)</f>
        <v>7.4733542486602522E-2</v>
      </c>
      <c r="AZ619" s="68">
        <f>IF($AA$16,EXP((AX619/AL611)*(AU615-1)-LN(AU615-AL611)-AL610*(2*AY619/AL610-AX619/AL611)*LN((AU615+2.41421536*AL611)/(AU615-0.41421536*AL611))/(AL611*2.82842713)      ),1)</f>
        <v>9.4990152233682625</v>
      </c>
    </row>
    <row r="620" spans="16:52" x14ac:dyDescent="0.25">
      <c r="P620" s="79"/>
      <c r="Q620" s="71"/>
      <c r="R620" s="71"/>
      <c r="S620" s="94">
        <f>SUM(S610:S619)</f>
        <v>0.9997383359757438</v>
      </c>
      <c r="T620" s="72">
        <f>SUM(T610:T619)</f>
        <v>1</v>
      </c>
      <c r="U620" s="73"/>
      <c r="V620" s="73"/>
      <c r="W620" s="73"/>
      <c r="X620" s="73"/>
      <c r="Y620" s="73"/>
      <c r="Z620" s="70"/>
      <c r="AA620" s="73"/>
      <c r="AB620" s="73"/>
      <c r="AC620" s="73"/>
      <c r="AD620" s="73"/>
      <c r="AE620" s="73"/>
      <c r="AF620" s="73"/>
      <c r="AG620" s="73"/>
      <c r="AH620" s="73"/>
      <c r="AI620" s="88">
        <f>SUM(Z610:AI619)</f>
        <v>2.2066893957681066</v>
      </c>
      <c r="AJ620" s="91">
        <f>SUM(AJ610:AJ619)</f>
        <v>8.058724281972443E-5</v>
      </c>
      <c r="AK620" s="70"/>
      <c r="AL620" s="73"/>
      <c r="AM620" s="74"/>
      <c r="AN620" s="75"/>
      <c r="AO620" s="74"/>
      <c r="AP620" s="74"/>
      <c r="AQ620" s="76"/>
      <c r="AR620" s="73"/>
      <c r="AS620" s="76"/>
      <c r="AT620" s="73"/>
      <c r="AU620" s="73"/>
      <c r="AV620" s="80"/>
      <c r="AW620" s="70"/>
      <c r="AX620" s="73"/>
      <c r="AY620" s="73"/>
      <c r="AZ620" s="80"/>
    </row>
    <row r="621" spans="16:52" x14ac:dyDescent="0.25">
      <c r="P621" s="92">
        <f>P609+1</f>
        <v>49</v>
      </c>
      <c r="Q621" s="55"/>
      <c r="R621" s="55"/>
      <c r="S621" s="55"/>
      <c r="T621" s="55" t="s">
        <v>545</v>
      </c>
      <c r="U621" s="56"/>
      <c r="V621" s="56"/>
      <c r="W621" s="57"/>
      <c r="X621" s="57"/>
      <c r="Y621" s="57"/>
      <c r="Z621" s="54">
        <v>1</v>
      </c>
      <c r="AA621" s="55">
        <v>2</v>
      </c>
      <c r="AB621" s="55">
        <v>3</v>
      </c>
      <c r="AC621" s="55">
        <v>4</v>
      </c>
      <c r="AD621" s="55">
        <v>5</v>
      </c>
      <c r="AE621" s="55">
        <v>6</v>
      </c>
      <c r="AF621" s="55">
        <v>7</v>
      </c>
      <c r="AG621" s="55">
        <v>8</v>
      </c>
      <c r="AH621" s="55">
        <v>9</v>
      </c>
      <c r="AI621" s="58">
        <v>10</v>
      </c>
      <c r="AJ621" s="90"/>
      <c r="AK621" s="54"/>
      <c r="AL621" s="55"/>
      <c r="AM621" s="55"/>
      <c r="AN621" s="55"/>
      <c r="AO621" s="55"/>
      <c r="AP621" s="55"/>
      <c r="AQ621" s="55"/>
      <c r="AR621" s="55"/>
      <c r="AS621" s="55"/>
      <c r="AT621" s="55"/>
      <c r="AU621" s="55"/>
      <c r="AV621" s="58"/>
      <c r="AW621" s="54"/>
      <c r="AX621" s="55" t="s">
        <v>565</v>
      </c>
      <c r="AY621" s="55" t="s">
        <v>577</v>
      </c>
      <c r="AZ621" s="58" t="s">
        <v>578</v>
      </c>
    </row>
    <row r="622" spans="16:52" x14ac:dyDescent="0.25">
      <c r="P622" s="78">
        <v>1</v>
      </c>
      <c r="Q622" s="60"/>
      <c r="R622" s="60"/>
      <c r="S622" s="60">
        <f>$Z$7*$BJ$34/AZ622</f>
        <v>2.6288912284298661E-3</v>
      </c>
      <c r="T622" s="61">
        <f>S622/S632</f>
        <v>2.6295792947302271E-3</v>
      </c>
      <c r="U622" s="62"/>
      <c r="V622" s="62"/>
      <c r="W622" s="60"/>
      <c r="X622" s="63"/>
      <c r="Y622" s="61"/>
      <c r="Z622" s="86">
        <f>SQRT($W$34*VLOOKUP(Z621,$P$34:$W$43,8))*(1-$Q$20)*T610*VLOOKUP(Z621,P610:T619,5)</f>
        <v>1.4201437813716455E-6</v>
      </c>
      <c r="AA622" s="60">
        <f>SQRT($W$34*VLOOKUP(AA621,$P$34:$W$43,8))*(1-$R$20)*T610*VLOOKUP(AA621,P610:T619,5)</f>
        <v>1.3766728022995216E-5</v>
      </c>
      <c r="AB622" s="60">
        <f>SQRT($W$34*VLOOKUP(AB621,$P$34:$W$43,8))*(1-$S$20)*T610*VLOOKUP(AB621,P610:T619,5)</f>
        <v>6.3104291009574319E-5</v>
      </c>
      <c r="AC622" s="60">
        <f>SQRT($W$34*VLOOKUP(AC621,$P$34:$W$43,8))*(1-$T$20)*T610*VLOOKUP(AC621,P610:T619,5)</f>
        <v>1.8903568290603551E-4</v>
      </c>
      <c r="AD622" s="60">
        <f>SQRT($W$34*VLOOKUP(AD621,$P$34:$W$43,8))*(1-$U$20)*T610*VLOOKUP(AD621,P610:T619,5)</f>
        <v>2.2233005007915043E-4</v>
      </c>
      <c r="AE622" s="60">
        <f>SQRT($W$34*VLOOKUP(AE621,$P$34:$W$43,8))*(1-$V$20)*T610*VLOOKUP(AE621,P610:T619,5)</f>
        <v>1.2248483303353513E-3</v>
      </c>
      <c r="AF622" s="60">
        <f>SQRT($W$34*VLOOKUP(AF621,$P$34:$W$43,8))*(1-$W$20)*T610*VLOOKUP(AF621,P610:T619,5)</f>
        <v>3.2167153512447764E-7</v>
      </c>
      <c r="AG622" s="60">
        <f>SQRT($W$34*VLOOKUP(AG621,$P$34:$W$43,8))*(1-$X$20)*T610*VLOOKUP(AG621,P610:T619,5)</f>
        <v>4.4633849225410826E-6</v>
      </c>
      <c r="AH622" s="60">
        <f>SQRT($W$34*VLOOKUP(AH621,$P$34:$W$43,8))*(1-$Y$20)*T610*VLOOKUP(AH621,P610:T619,5)</f>
        <v>1.5450656391876768E-5</v>
      </c>
      <c r="AI622" s="87">
        <f>SQRT($W$34*VLOOKUP(AI621,$P$34:$W$43,8))*(1-$Z$20)*T610*VLOOKUP(AI621,P610:T619,5)</f>
        <v>8.3839142879103048E-6</v>
      </c>
      <c r="AJ622" s="89">
        <f>$X$34*T610</f>
        <v>7.0477561646529912E-8</v>
      </c>
      <c r="AK622" s="59" t="s">
        <v>69</v>
      </c>
      <c r="AL622" s="60">
        <f>$Q$44*AI632*100000/($T$3*$AE$9)^2</f>
        <v>0.15887301977250529</v>
      </c>
      <c r="AM622" s="65" t="s">
        <v>583</v>
      </c>
      <c r="AN622" s="66" t="s">
        <v>573</v>
      </c>
      <c r="AO622" s="61" t="e">
        <f>(AL629+SQRT(AL631))^(1/3)+(AL629-SQRT(AL631))^(1/3)-AL625/3</f>
        <v>#NUM!</v>
      </c>
      <c r="AP622" s="63" t="e">
        <f>AO622^3+AL625*AO622^2+AL626*AO622+AL627</f>
        <v>#NUM!</v>
      </c>
      <c r="AQ622" s="65" t="s">
        <v>573</v>
      </c>
      <c r="AR622" s="61">
        <f>IF(AL631&gt;=0,AO622,AO629)</f>
        <v>0.83269961903731171</v>
      </c>
      <c r="AS622" s="61">
        <f>IF(AR622&lt;AR623,AR623,AR622)</f>
        <v>0.83269961903731171</v>
      </c>
      <c r="AT622" s="61">
        <f>AS622</f>
        <v>0.83269961903731171</v>
      </c>
      <c r="AU622" s="67">
        <f>IF(AT622&lt;AT623,AT623,AT622)</f>
        <v>0.83269961903731171</v>
      </c>
      <c r="AV622" s="81"/>
      <c r="AW622" s="59">
        <v>1</v>
      </c>
      <c r="AX622" s="61">
        <f>AX610</f>
        <v>4.7032494163116601E-3</v>
      </c>
      <c r="AY622" s="61">
        <f>SUMPRODUCT(T610:T619,$AX$34:$AX$43)</f>
        <v>4.772557461946185E-2</v>
      </c>
      <c r="AZ622" s="68">
        <f>IF($AA$7,EXP((AX622/AL623)*(AU627-1)-LN(AU627-AL623)-AL622*(2*AY622/AL622-AX622/AL623)*LN((AU627+2.41421536*AL623)/(AU627-0.41421536*AL623))/(AL623*2.82842713)      ),1)</f>
        <v>38.240115288525466</v>
      </c>
    </row>
    <row r="623" spans="16:52" x14ac:dyDescent="0.25">
      <c r="P623" s="78">
        <v>2</v>
      </c>
      <c r="Q623" s="60"/>
      <c r="R623" s="60"/>
      <c r="S623" s="60">
        <f>$Z$8*$BJ$35/AZ623</f>
        <v>1.4670668853759282E-2</v>
      </c>
      <c r="T623" s="61">
        <f>S623/S632</f>
        <v>1.4674508644745255E-2</v>
      </c>
      <c r="U623" s="62"/>
      <c r="V623" s="62"/>
      <c r="W623" s="60"/>
      <c r="X623" s="63"/>
      <c r="Y623" s="61"/>
      <c r="Z623" s="86">
        <f>SQRT($W$35*VLOOKUP(Z621,$P$34:$W$43,8))*(1-$Q$21)*T611*VLOOKUP(Z621,P610:T619,5)</f>
        <v>1.3766728022995218E-5</v>
      </c>
      <c r="AA623" s="60">
        <f>SQRT($W$35*VLOOKUP(AA621,$P$34:$W$43,8))*(1-$R$21)*T611*VLOOKUP(AA621,P610:T619,5)</f>
        <v>1.3276198833612701E-4</v>
      </c>
      <c r="AB623" s="60">
        <f>SQRT($W$35*VLOOKUP(AB621,$P$34:$W$43,8))*(1-$S$21)*T611*VLOOKUP(AB621,P610:T619,5)</f>
        <v>6.1812271817001968E-4</v>
      </c>
      <c r="AC623" s="60">
        <f>SQRT($W$35*VLOOKUP(AC621,$P$34:$W$43,8))*(1-$T$21)*T611*VLOOKUP(AC621,P610:T619,5)</f>
        <v>1.6745488012044347E-3</v>
      </c>
      <c r="AD623" s="60">
        <f>SQRT($W$35*VLOOKUP(AD621,$P$34:$W$43,8))*(1-$U$21)*T611*VLOOKUP(AD621,P610:T619,5)</f>
        <v>2.2209136583201694E-3</v>
      </c>
      <c r="AE623" s="60">
        <f>SQRT($W$35*VLOOKUP(AE621,$P$34:$W$43,8))*(1-$V$21)*T611*VLOOKUP(AE621,P610:T619,5)</f>
        <v>1.2027010477919641E-2</v>
      </c>
      <c r="AF623" s="60">
        <f>SQRT($W$35*VLOOKUP(AF621,$P$34:$W$43,8))*(1-$W$21)*T611*VLOOKUP(AF621,P610:T619,5)</f>
        <v>3.0446805074760693E-6</v>
      </c>
      <c r="AG623" s="60">
        <f>SQRT($W$35*VLOOKUP(AG621,$P$34:$W$43,8))*(1-$X$21)*T611*VLOOKUP(AG621,P610:T619,5)</f>
        <v>4.1240225182550061E-5</v>
      </c>
      <c r="AH623" s="60">
        <f>SQRT($W$35*VLOOKUP(AH621,$P$34:$W$43,8))*(1-$Y$21)*T611*VLOOKUP(AH621,P610:T619,5)</f>
        <v>1.4950282799248247E-4</v>
      </c>
      <c r="AI623" s="87">
        <f>SQRT($W$35*VLOOKUP(AI621,$P$34:$W$43,8))*(1-$Z$21)*T611*VLOOKUP(AI621,P610:T619,5)</f>
        <v>8.210586705057988E-5</v>
      </c>
      <c r="AJ623" s="89">
        <f>$X$35*T611</f>
        <v>5.9358527392400682E-7</v>
      </c>
      <c r="AK623" s="59" t="s">
        <v>65</v>
      </c>
      <c r="AL623" s="60">
        <f>AJ632*$Q$44*100000/($T$3*$AE$9)</f>
        <v>1.414163777018715E-2</v>
      </c>
      <c r="AM623" s="61"/>
      <c r="AN623" s="66" t="s">
        <v>574</v>
      </c>
      <c r="AO623" s="66" t="e">
        <f>1/0</f>
        <v>#DIV/0!</v>
      </c>
      <c r="AP623" s="61"/>
      <c r="AQ623" s="65" t="s">
        <v>574</v>
      </c>
      <c r="AR623" s="66">
        <f>IF(AL631&gt;=0,0,AO630)</f>
        <v>1.8185529566081382E-2</v>
      </c>
      <c r="AS623" s="61">
        <f>IF(AR622&lt;AR623,AR622,AR623)</f>
        <v>1.8185529566081382E-2</v>
      </c>
      <c r="AT623" s="61">
        <f>IF(AS623&lt;AS624,AS624,AS623)</f>
        <v>0.13497321362641987</v>
      </c>
      <c r="AU623" s="67">
        <f>IF(AT622&lt;AT623,AT622,AT623)</f>
        <v>0.13497321362641987</v>
      </c>
      <c r="AV623" s="81"/>
      <c r="AW623" s="59">
        <v>2</v>
      </c>
      <c r="AX623" s="61">
        <f t="shared" ref="AX623:AX631" si="87">AX611</f>
        <v>7.0982772982749135E-3</v>
      </c>
      <c r="AY623" s="61">
        <f>SUMPRODUCT(T610:T619,$AY$34:$AY$43)</f>
        <v>8.3223982900197557E-2</v>
      </c>
      <c r="AZ623" s="68">
        <f>IF($AA$8,EXP((AX623/AL623)*(AU627-1)-LN(AU627-AL623)-AL622*(2*AY623/AL622-AX623/AL623)*LN((AU627+2.41421536*AL623)/(AU627-0.41421536*AL623))/(AL623*2.82842713)      ),1)</f>
        <v>6.580343617641752</v>
      </c>
    </row>
    <row r="624" spans="16:52" x14ac:dyDescent="0.25">
      <c r="P624" s="78">
        <v>3</v>
      </c>
      <c r="Q624" s="60"/>
      <c r="R624" s="60"/>
      <c r="S624" s="60">
        <f>$Z$9*$BJ$36/AZ624</f>
        <v>4.9911005277786476E-2</v>
      </c>
      <c r="T624" s="61">
        <f>S624/S632</f>
        <v>4.9924068610486358E-2</v>
      </c>
      <c r="U624" s="62"/>
      <c r="V624" s="62"/>
      <c r="W624" s="60"/>
      <c r="X624" s="63"/>
      <c r="Y624" s="61"/>
      <c r="Z624" s="86">
        <f>SQRT($W$36*VLOOKUP(Z621,$P$34:$W$43,8))*(1-$Q$22)*T612*VLOOKUP(Z621,P610:T619,5)</f>
        <v>6.3104291009574319E-5</v>
      </c>
      <c r="AA624" s="60">
        <f>SQRT($W$36*VLOOKUP(AA621,$P$34:$W$43,8))*(1-$R$22)*T612*VLOOKUP(AA621,P610:T619,5)</f>
        <v>6.1812271817001968E-4</v>
      </c>
      <c r="AB624" s="60">
        <f>SQRT($W$36*VLOOKUP(AB621,$P$34:$W$43,8))*(1-$S$22)*T612*VLOOKUP(AB621,P610:T619,5)</f>
        <v>2.8842416042199142E-3</v>
      </c>
      <c r="AC624" s="60">
        <f>SQRT($W$36*VLOOKUP(AC621,$P$34:$W$43,8))*(1-$T$22)*T612*VLOOKUP(AC621,P610:T619,5)</f>
        <v>8.6054340567006705E-3</v>
      </c>
      <c r="AD624" s="60">
        <f>SQRT($W$36*VLOOKUP(AD621,$P$34:$W$43,8))*(1-$U$22)*T612*VLOOKUP(AD621,P610:T619,5)</f>
        <v>1.0362985843596529E-2</v>
      </c>
      <c r="AE624" s="60">
        <f>SQRT($W$36*VLOOKUP(AE621,$P$34:$W$43,8))*(1-$V$22)*T612*VLOOKUP(AE621,P610:T619,5)</f>
        <v>5.499005252601414E-2</v>
      </c>
      <c r="AF624" s="60">
        <f>SQRT($W$36*VLOOKUP(AF621,$P$34:$W$43,8))*(1-$W$22)*T612*VLOOKUP(AF621,P610:T619,5)</f>
        <v>1.3687038599669821E-5</v>
      </c>
      <c r="AG624" s="60">
        <f>SQRT($W$36*VLOOKUP(AG621,$P$34:$W$43,8))*(1-$X$22)*T612*VLOOKUP(AG621,P610:T619,5)</f>
        <v>1.9401479670911717E-4</v>
      </c>
      <c r="AH624" s="60">
        <f>SQRT($W$36*VLOOKUP(AH621,$P$34:$W$43,8))*(1-$Y$22)*T612*VLOOKUP(AH621,P610:T619,5)</f>
        <v>6.9341173774326882E-4</v>
      </c>
      <c r="AI624" s="87">
        <f>SQRT($W$36*VLOOKUP(AI621,$P$34:$W$43,8))*(1-$Z$22)*T612*VLOOKUP(AI621,P610:T619,5)</f>
        <v>3.8613188046207907E-4</v>
      </c>
      <c r="AJ624" s="89">
        <f>$X$36*T612</f>
        <v>2.8129396222580797E-6</v>
      </c>
      <c r="AK624" s="82"/>
      <c r="AL624" s="65"/>
      <c r="AM624" s="61"/>
      <c r="AN624" s="66" t="s">
        <v>575</v>
      </c>
      <c r="AO624" s="66" t="e">
        <f>1/0</f>
        <v>#DIV/0!</v>
      </c>
      <c r="AP624" s="61"/>
      <c r="AQ624" s="65" t="s">
        <v>575</v>
      </c>
      <c r="AR624" s="66">
        <f>IF(AL631&gt;=0,0,AO631)</f>
        <v>0.13497321362641987</v>
      </c>
      <c r="AS624" s="61">
        <f>AR624</f>
        <v>0.13497321362641987</v>
      </c>
      <c r="AT624" s="61">
        <f>IF(AS623&lt;AS624,AS623,AS624)</f>
        <v>1.8185529566081382E-2</v>
      </c>
      <c r="AU624" s="67">
        <f>AT624</f>
        <v>1.8185529566081382E-2</v>
      </c>
      <c r="AV624" s="81"/>
      <c r="AW624" s="59">
        <v>3</v>
      </c>
      <c r="AX624" s="61">
        <f t="shared" si="87"/>
        <v>9.8874397632026413E-3</v>
      </c>
      <c r="AY624" s="61">
        <f>SUMPRODUCT(T610:T619,$AZ$34:$AZ$43)</f>
        <v>0.11365455264392663</v>
      </c>
      <c r="AZ624" s="68">
        <f>IF($AA$9,EXP((AX624/AL623)*(AU627-1)-LN(AU627-AL623)-AL622*(2*AY624/AL622-AX624/AL623)*LN((AU627+2.41421536*AL623)/(AU627-0.41421536*AL623))/(AL623*2.82842713)      ),1)</f>
        <v>1.8650458955062086</v>
      </c>
    </row>
    <row r="625" spans="16:52" x14ac:dyDescent="0.25">
      <c r="P625" s="78">
        <v>4</v>
      </c>
      <c r="Q625" s="60"/>
      <c r="R625" s="60"/>
      <c r="S625" s="60">
        <f>$Z$10*$BJ$37/AZ625</f>
        <v>0.11781627601473228</v>
      </c>
      <c r="T625" s="61">
        <f>S625/S632</f>
        <v>0.11784711236440058</v>
      </c>
      <c r="U625" s="62"/>
      <c r="V625" s="62"/>
      <c r="W625" s="60"/>
      <c r="X625" s="63"/>
      <c r="Y625" s="61"/>
      <c r="Z625" s="86">
        <f>SQRT($W$37*VLOOKUP(Z621,$P$34:$W$43,8))*(1-$Q$23)*T613*VLOOKUP(Z621,P610:T619,5)</f>
        <v>1.8903568290603554E-4</v>
      </c>
      <c r="AA625" s="60">
        <f>SQRT($W$37*VLOOKUP(AA621,$P$34:$W$43,8))*(1-$R$23)*T613*VLOOKUP(AA621,P610:T619,5)</f>
        <v>1.6745488012044345E-3</v>
      </c>
      <c r="AB625" s="60">
        <f>SQRT($W$37*VLOOKUP(AB621,$P$34:$W$43,8))*(1-$S$23)*T613*VLOOKUP(AB621,P610:T619,5)</f>
        <v>8.6054340567006705E-3</v>
      </c>
      <c r="AC625" s="60">
        <f>SQRT($W$37*VLOOKUP(AC621,$P$34:$W$43,8))*(1-$T$23)*T613*VLOOKUP(AC621,P610:T619,5)</f>
        <v>2.584550416337681E-2</v>
      </c>
      <c r="AD625" s="60">
        <f>SQRT($W$37*VLOOKUP(AD621,$P$34:$W$43,8))*(1-$U$23)*T613*VLOOKUP(AD621,P610:T619,5)</f>
        <v>3.079363228996377E-2</v>
      </c>
      <c r="AE625" s="60">
        <f>SQRT($W$37*VLOOKUP(AE621,$P$34:$W$43,8))*(1-$V$23)*T613*VLOOKUP(AE621,P610:T619,5)</f>
        <v>0.15661201719896983</v>
      </c>
      <c r="AF625" s="60">
        <f>SQRT($W$37*VLOOKUP(AF621,$P$34:$W$43,8))*(1-$W$23)*T613*VLOOKUP(AF621,P610:T619,5)</f>
        <v>4.1204803656242256E-5</v>
      </c>
      <c r="AG625" s="60">
        <f>SQRT($W$37*VLOOKUP(AG621,$P$34:$W$43,8))*(1-$X$23)*T613*VLOOKUP(AG621,P610:T619,5)</f>
        <v>5.746796371168554E-4</v>
      </c>
      <c r="AH625" s="60">
        <f>SQRT($W$37*VLOOKUP(AH621,$P$34:$W$43,8))*(1-$Y$23)*T613*VLOOKUP(AH621,P610:T619,5)</f>
        <v>2.2755050653425397E-3</v>
      </c>
      <c r="AI625" s="87">
        <f>SQRT($W$37*VLOOKUP(AI621,$P$34:$W$43,8))*(1-$Z$23)*T613*VLOOKUP(AI621,P610:T619,5)</f>
        <v>1.0493068887656829E-3</v>
      </c>
      <c r="AJ625" s="89">
        <f>$X$37*T613</f>
        <v>8.5305785967868673E-6</v>
      </c>
      <c r="AK625" s="59" t="s">
        <v>570</v>
      </c>
      <c r="AL625" s="60">
        <f>AL623-1</f>
        <v>-0.98585836222981282</v>
      </c>
      <c r="AM625" s="61"/>
      <c r="AN625" s="66"/>
      <c r="AO625" s="61"/>
      <c r="AP625" s="61"/>
      <c r="AQ625" s="50"/>
      <c r="AR625" s="65"/>
      <c r="AS625" s="65"/>
      <c r="AT625" s="65"/>
      <c r="AU625" s="65"/>
      <c r="AV625" s="81"/>
      <c r="AW625" s="59">
        <v>4</v>
      </c>
      <c r="AX625" s="61">
        <f t="shared" si="87"/>
        <v>1.2702609722620996E-2</v>
      </c>
      <c r="AY625" s="61">
        <f>SUMPRODUCT(T610:T619,$BA$34:$BA$43)</f>
        <v>0.13908438853517568</v>
      </c>
      <c r="AZ625" s="68">
        <f>IF($AA$10,EXP((AX625/AL623)*(AU627-1)-LN(AU627-AL623)-AL622*(2*AY625/AL622-AX625/AL623)*LN((AU627+2.41421536*AL623)/(AU627-0.41421536*AL623))/(AL623*2.82842713)      ),1)</f>
        <v>0.76545492768237733</v>
      </c>
    </row>
    <row r="626" spans="16:52" x14ac:dyDescent="0.25">
      <c r="P626" s="78">
        <v>5</v>
      </c>
      <c r="Q626" s="60"/>
      <c r="R626" s="60"/>
      <c r="S626" s="60">
        <f>$Z$11*$BJ$38/AZ626</f>
        <v>0.14521847416959685</v>
      </c>
      <c r="T626" s="61">
        <f>S626/S632</f>
        <v>0.14525648256537427</v>
      </c>
      <c r="U626" s="62"/>
      <c r="V626" s="62"/>
      <c r="W626" s="60"/>
      <c r="X626" s="63"/>
      <c r="Y626" s="61"/>
      <c r="Z626" s="86">
        <f>SQRT($W$38*VLOOKUP(Z621,$P$34:$W$43,8))*(1-$Q$24)*T614*VLOOKUP(Z621,P610:T619,5)</f>
        <v>2.2233005007915043E-4</v>
      </c>
      <c r="AA626" s="60">
        <f>SQRT($W$38*VLOOKUP(AA621,$P$34:$W$43,8))*(1-$R$24)*T614*VLOOKUP(AA621,P610:T619,5)</f>
        <v>2.2209136583201694E-3</v>
      </c>
      <c r="AB626" s="60">
        <f>SQRT($W$38*VLOOKUP(AB621,$P$34:$W$43,8))*(1-$S$24)*T614*VLOOKUP(AB621,P610:T619,5)</f>
        <v>1.0362985843596528E-2</v>
      </c>
      <c r="AC626" s="60">
        <f>SQRT($W$38*VLOOKUP(AC621,$P$34:$W$43,8))*(1-$T$24)*T614*VLOOKUP(AC621,P610:T619,5)</f>
        <v>3.079363228996377E-2</v>
      </c>
      <c r="AD626" s="60">
        <f>SQRT($W$38*VLOOKUP(AD621,$P$34:$W$43,8))*(1-$U$24)*T614*VLOOKUP(AD621,P610:T619,5)</f>
        <v>3.6659747099718705E-2</v>
      </c>
      <c r="AE626" s="60">
        <f>SQRT($W$38*VLOOKUP(AE621,$P$34:$W$43,8))*(1-$V$24)*T614*VLOOKUP(AE621,P610:T619,5)</f>
        <v>0.20142636940596112</v>
      </c>
      <c r="AF626" s="60">
        <f>SQRT($W$38*VLOOKUP(AF621,$P$34:$W$43,8))*(1-$W$24)*T614*VLOOKUP(AF621,P610:T619,5)</f>
        <v>4.7830995471348278E-5</v>
      </c>
      <c r="AG626" s="60">
        <f>SQRT($W$38*VLOOKUP(AG621,$P$34:$W$43,8))*(1-$X$24)*T614*VLOOKUP(AG621,P610:T619,5)</f>
        <v>6.9493136349265327E-4</v>
      </c>
      <c r="AH626" s="60">
        <f>SQRT($W$38*VLOOKUP(AH621,$P$34:$W$43,8))*(1-$Y$24)*T614*VLOOKUP(AH621,P610:T619,5)</f>
        <v>2.5816098649261618E-3</v>
      </c>
      <c r="AI626" s="87">
        <f>SQRT($W$38*VLOOKUP(AI621,$P$34:$W$43,8))*(1-$Z$24)*T614*VLOOKUP(AI621,P610:T619,5)</f>
        <v>1.3766215816029359E-3</v>
      </c>
      <c r="AJ626" s="89">
        <f>$X$38*T614</f>
        <v>1.0512286113419861E-5</v>
      </c>
      <c r="AK626" s="59" t="s">
        <v>571</v>
      </c>
      <c r="AL626" s="60">
        <f>AL622-3*AL623*AL623-2*AL623</f>
        <v>0.12998978647566145</v>
      </c>
      <c r="AM626" s="61" t="s">
        <v>584</v>
      </c>
      <c r="AN626" s="66" t="s">
        <v>585</v>
      </c>
      <c r="AO626" s="61">
        <f>AL629^2/AL630^3</f>
        <v>0.84912603661079955</v>
      </c>
      <c r="AP626" s="61"/>
      <c r="AQ626" s="50"/>
      <c r="AR626" s="65"/>
      <c r="AS626" s="65"/>
      <c r="AT626" s="65"/>
      <c r="AU626" s="65"/>
      <c r="AV626" s="81"/>
      <c r="AW626" s="59">
        <v>5</v>
      </c>
      <c r="AX626" s="61">
        <f t="shared" si="87"/>
        <v>1.2699746755942376E-2</v>
      </c>
      <c r="AY626" s="61">
        <f>SUMPRODUCT(T610:T619,$BB$34:$BB$43)</f>
        <v>0.14194714990733898</v>
      </c>
      <c r="AZ626" s="68">
        <f>IF($AA$11,EXP((AX626/AL623)*(AU627-1)-LN(AU627-AL623)-AL622*(2*AY626/AL622-AX626/AL623)*LN((AU627+2.41421536*AL623)/(AU627-0.41421536*AL623))/(AL623*2.82842713)      ),1)</f>
        <v>0.62177166311015986</v>
      </c>
    </row>
    <row r="627" spans="16:52" x14ac:dyDescent="0.25">
      <c r="P627" s="78">
        <v>6</v>
      </c>
      <c r="Q627" s="60"/>
      <c r="R627" s="60"/>
      <c r="S627" s="60">
        <f>$Z$12*$BJ$39/AZ627</f>
        <v>0.63281164247361754</v>
      </c>
      <c r="T627" s="61">
        <f>S627/S632</f>
        <v>0.63297726985331038</v>
      </c>
      <c r="U627" s="62"/>
      <c r="V627" s="62"/>
      <c r="W627" s="60"/>
      <c r="X627" s="63"/>
      <c r="Y627" s="61"/>
      <c r="Z627" s="86">
        <f>SQRT($W$39*VLOOKUP(Z621,$P$34:$W$43,8))*(1-$Q$25)*T615*VLOOKUP(Z621,P610:T619,5)</f>
        <v>1.2248483303353513E-3</v>
      </c>
      <c r="AA627" s="60">
        <f>SQRT($W$39*VLOOKUP(AA621,$P$34:$W$43,8))*(1-$R$25)*T615*VLOOKUP(AA621,P610:T619,5)</f>
        <v>1.2027010477919641E-2</v>
      </c>
      <c r="AB627" s="60">
        <f>SQRT($W$39*VLOOKUP(AB621,$P$34:$W$43,8))*(1-$S$25)*T615*VLOOKUP(AB621,P610:T619,5)</f>
        <v>5.499005252601414E-2</v>
      </c>
      <c r="AC627" s="60">
        <f>SQRT($W$39*VLOOKUP(AC621,$P$34:$W$43,8))*(1-$T$25)*T615*VLOOKUP(AC621,P610:T619,5)</f>
        <v>0.15661201719896983</v>
      </c>
      <c r="AD627" s="60">
        <f>SQRT($W$39*VLOOKUP(AD621,$P$34:$W$43,8))*(1-$U$25)*T615*VLOOKUP(AD621,P610:T619,5)</f>
        <v>0.20142636940596115</v>
      </c>
      <c r="AE627" s="60">
        <f>SQRT($W$39*VLOOKUP(AE621,$P$34:$W$43,8))*(1-$V$25)*T615*VLOOKUP(AE621,P610:T619,5)</f>
        <v>1.1067338293879838</v>
      </c>
      <c r="AF627" s="60">
        <f>SQRT($W$39*VLOOKUP(AF621,$P$34:$W$43,8))*(1-$W$25)*T615*VLOOKUP(AF621,P610:T619,5)</f>
        <v>2.9015115569430363E-4</v>
      </c>
      <c r="AG627" s="60">
        <f>SQRT($W$39*VLOOKUP(AG621,$P$34:$W$43,8))*(1-$X$25)*T615*VLOOKUP(AG621,P610:T619,5)</f>
        <v>3.8087430718226137E-3</v>
      </c>
      <c r="AH627" s="60">
        <f>SQRT($W$39*VLOOKUP(AH621,$P$34:$W$43,8))*(1-$Y$25)*T615*VLOOKUP(AH621,P610:T619,5)</f>
        <v>1.3952321849498735E-2</v>
      </c>
      <c r="AI627" s="87">
        <f>SQRT($W$39*VLOOKUP(AI621,$P$34:$W$43,8))*(1-$Z$25)*T615*VLOOKUP(AI621,P610:T619,5)</f>
        <v>7.5638243350101865E-3</v>
      </c>
      <c r="AJ627" s="89">
        <f>$X$39*T615</f>
        <v>5.6986177275954868E-5</v>
      </c>
      <c r="AK627" s="59" t="s">
        <v>572</v>
      </c>
      <c r="AL627" s="60">
        <f>-1*AL622*AL623+AL623^2+AL623^3</f>
        <v>-2.0439106498322309E-3</v>
      </c>
      <c r="AM627" s="61"/>
      <c r="AN627" s="66" t="s">
        <v>586</v>
      </c>
      <c r="AO627" s="61">
        <f>SQRT(1-AO626)/SQRT(AO626)*AL629/ABS(AL629)</f>
        <v>0.42152280029036682</v>
      </c>
      <c r="AP627" s="61"/>
      <c r="AQ627" s="50"/>
      <c r="AR627" s="65"/>
      <c r="AS627" s="65"/>
      <c r="AT627" s="65" t="s">
        <v>579</v>
      </c>
      <c r="AU627" s="61">
        <f>IF(AL631&gt;=0,AU622,AU624)</f>
        <v>1.8185529566081382E-2</v>
      </c>
      <c r="AV627" s="81"/>
      <c r="AW627" s="59">
        <v>6</v>
      </c>
      <c r="AX627" s="61">
        <f t="shared" si="87"/>
        <v>1.5798462423996604E-2</v>
      </c>
      <c r="AY627" s="61">
        <f>SUMPRODUCT(T610:T619,$BC$34:$BC$43)</f>
        <v>0.177281585385138</v>
      </c>
      <c r="AZ627" s="68">
        <f>IF($AA$12,EXP((AX627/AL623)*(AU627-1)-LN(AU627-AL623)-AL622*(2*AY627/AL622-AX627/AL623)*LN((AU627+2.41421536*AL623)/(AU627-0.41421536*AL623))/(AL623*2.82842713)      ),1)</f>
        <v>0.13720776439514756</v>
      </c>
    </row>
    <row r="628" spans="16:52" x14ac:dyDescent="0.25">
      <c r="P628" s="78">
        <v>7</v>
      </c>
      <c r="Q628" s="60"/>
      <c r="R628" s="60"/>
      <c r="S628" s="60">
        <f>$Z$13*$BJ$40/AZ628</f>
        <v>9.3736451448461983E-4</v>
      </c>
      <c r="T628" s="61">
        <f>S628/S632</f>
        <v>9.3760985325200448E-4</v>
      </c>
      <c r="U628" s="62"/>
      <c r="V628" s="62"/>
      <c r="W628" s="60"/>
      <c r="X628" s="63"/>
      <c r="Y628" s="61"/>
      <c r="Z628" s="86">
        <f>SQRT($W$40*VLOOKUP(Z621,$P$34:$W$43,8))*(1-$Q$26)*T616*VLOOKUP(Z621,P610:T619,5)</f>
        <v>3.2167153512447764E-7</v>
      </c>
      <c r="AA628" s="60">
        <f>SQRT($W$40*VLOOKUP(AA621,$P$34:$W$43,8))*(1-$R$26)*T616*VLOOKUP(AA621,P610:T619,5)</f>
        <v>3.0446805074760693E-6</v>
      </c>
      <c r="AB628" s="60">
        <f>SQRT($W$40*VLOOKUP(AB621,$P$34:$W$43,8))*(1-$S$26)*T616*VLOOKUP(AB621,P610:T619,5)</f>
        <v>1.368703859966982E-5</v>
      </c>
      <c r="AC628" s="60">
        <f>SQRT($W$40*VLOOKUP(AC621,$P$34:$W$43,8))*(1-$T$26)*T616*VLOOKUP(AC621,P610:T619,5)</f>
        <v>4.1204803656242256E-5</v>
      </c>
      <c r="AD628" s="60">
        <f>SQRT($W$40*VLOOKUP(AD621,$P$34:$W$43,8))*(1-$U$26)*T616*VLOOKUP(AD621,P610:T619,5)</f>
        <v>4.7830995471348271E-5</v>
      </c>
      <c r="AE628" s="60">
        <f>SQRT($W$40*VLOOKUP(AE621,$P$34:$W$43,8))*(1-$V$26)*T616*VLOOKUP(AE621,P610:T619,5)</f>
        <v>2.9015115569430363E-4</v>
      </c>
      <c r="AF628" s="60">
        <f>SQRT($W$40*VLOOKUP(AF621,$P$34:$W$43,8))*(1-$W$26)*T616*VLOOKUP(AF621,P610:T619,5)</f>
        <v>7.76131008667789E-8</v>
      </c>
      <c r="AG628" s="60">
        <f>SQRT($W$40*VLOOKUP(AG621,$P$34:$W$43,8))*(1-$X$26)*T616*VLOOKUP(AG621,P610:T619,5)</f>
        <v>1.1685652801525123E-6</v>
      </c>
      <c r="AH628" s="60">
        <f>SQRT($W$40*VLOOKUP(AH621,$P$34:$W$43,8))*(1-$Y$26)*T616*VLOOKUP(AH621,P610:T619,5)</f>
        <v>3.2464665719657155E-6</v>
      </c>
      <c r="AI628" s="87">
        <f>SQRT($W$40*VLOOKUP(AI621,$P$34:$W$43,8))*(1-$Z$26)*T616*VLOOKUP(AI621,P610:T619,5)</f>
        <v>1.8315702319247714E-6</v>
      </c>
      <c r="AJ628" s="89">
        <f>$X$40*T616</f>
        <v>2.2549362366773126E-8</v>
      </c>
      <c r="AK628" s="82"/>
      <c r="AL628" s="65"/>
      <c r="AM628" s="61"/>
      <c r="AN628" s="66" t="s">
        <v>587</v>
      </c>
      <c r="AO628" s="61">
        <f>IF(ATAN(AO627)&lt;0,ATAN(AO627)+PI(),ATAN(AO627))</f>
        <v>0.3989217453360524</v>
      </c>
      <c r="AP628" s="61"/>
      <c r="AQ628" s="50"/>
      <c r="AR628" s="65"/>
      <c r="AS628" s="65"/>
      <c r="AT628" s="65"/>
      <c r="AU628" s="65"/>
      <c r="AV628" s="81"/>
      <c r="AW628" s="59">
        <v>7</v>
      </c>
      <c r="AX628" s="61">
        <f t="shared" si="87"/>
        <v>4.2203212895286406E-3</v>
      </c>
      <c r="AY628" s="61">
        <f>SUMPRODUCT(T610:T619,$BD$34:$BD$43)</f>
        <v>3.0911659390568256E-2</v>
      </c>
      <c r="AZ628" s="68">
        <f>IF($AA$13,EXP((AX628/AL623)*(AU627-1)-LN(AU627-AL623)-AL622*(2*AY628/AL622-AX628/AL623)*LN((AU627+2.41421536*AL623)/(AU627-0.41421536*AL623))/(AL623*2.82842713)      ),1)</f>
        <v>109.58651563265383</v>
      </c>
    </row>
    <row r="629" spans="16:52" x14ac:dyDescent="0.25">
      <c r="P629" s="78">
        <v>8</v>
      </c>
      <c r="Q629" s="60"/>
      <c r="R629" s="60"/>
      <c r="S629" s="60">
        <f>$Z$14*$BJ$41/AZ629</f>
        <v>6.4641155320234005E-3</v>
      </c>
      <c r="T629" s="61">
        <f>S629/S632</f>
        <v>6.465807401208069E-3</v>
      </c>
      <c r="U629" s="62"/>
      <c r="V629" s="62"/>
      <c r="W629" s="60"/>
      <c r="X629" s="63"/>
      <c r="Y629" s="61"/>
      <c r="Z629" s="86">
        <f>SQRT($W$41*VLOOKUP(Z621,$P$34:$W$43,8))*(1-$Q$27)*T617*VLOOKUP(Z621,P610:T619,5)</f>
        <v>4.4633849225410834E-6</v>
      </c>
      <c r="AA629" s="60">
        <f>SQRT($W$41*VLOOKUP(AA621,$P$34:$W$43,8))*(1-$R$27)*T617*VLOOKUP(AA621,P610:T619,5)</f>
        <v>4.1240225182550061E-5</v>
      </c>
      <c r="AB629" s="60">
        <f>SQRT($W$41*VLOOKUP(AB621,$P$34:$W$43,8))*(1-$S$27)*T617*VLOOKUP(AB621,P610:T619,5)</f>
        <v>1.9401479670911714E-4</v>
      </c>
      <c r="AC629" s="60">
        <f>SQRT($W$41*VLOOKUP(AC621,$P$34:$W$43,8))*(1-$T$27)*T617*VLOOKUP(AC621,P610:T619,5)</f>
        <v>5.746796371168554E-4</v>
      </c>
      <c r="AD629" s="60">
        <f>SQRT($W$41*VLOOKUP(AD621,$P$34:$W$43,8))*(1-$U$27)*T617*VLOOKUP(AD621,P610:T619,5)</f>
        <v>6.9493136349265327E-4</v>
      </c>
      <c r="AE629" s="60">
        <f>SQRT($W$41*VLOOKUP(AE621,$P$34:$W$43,8))*(1-$V$27)*T617*VLOOKUP(AE621,P610:T619,5)</f>
        <v>3.8087430718226137E-3</v>
      </c>
      <c r="AF629" s="60">
        <f>SQRT($W$41*VLOOKUP(AF621,$P$34:$W$43,8))*(1-$W$27)*T617*VLOOKUP(AF621,P610:T619,5)</f>
        <v>1.1685652801525123E-6</v>
      </c>
      <c r="AG629" s="60">
        <f>SQRT($W$41*VLOOKUP(AG621,$P$34:$W$43,8))*(1-$X$27)*T617*VLOOKUP(AG621,P610:T619,5)</f>
        <v>1.7010967556718608E-5</v>
      </c>
      <c r="AH629" s="60">
        <f>SQRT($W$41*VLOOKUP(AH621,$P$34:$W$43,8))*(1-$Y$27)*T617*VLOOKUP(AH621,P610:T619,5)</f>
        <v>5.2692055402090138E-5</v>
      </c>
      <c r="AI629" s="87">
        <f>SQRT($W$41*VLOOKUP(AI621,$P$34:$W$43,8))*(1-$Z$27)*T617*VLOOKUP(AI621,P610:T619,5)</f>
        <v>2.8017167996406916E-5</v>
      </c>
      <c r="AJ629" s="89">
        <f>$X$41*T617</f>
        <v>1.7248373568599548E-7</v>
      </c>
      <c r="AK629" s="59" t="s">
        <v>582</v>
      </c>
      <c r="AL629" s="61">
        <f>AL625*AL626/6-AL627/2-AL625^3/27</f>
        <v>1.5151228854943556E-2</v>
      </c>
      <c r="AM629" s="61"/>
      <c r="AN629" s="66" t="s">
        <v>573</v>
      </c>
      <c r="AO629" s="61">
        <f>2*SQRT(AL630)*COS(AO628/3)-AL625/3</f>
        <v>0.83269961903731171</v>
      </c>
      <c r="AP629" s="69">
        <f>AO629^3+AL625*AO629^2+AL626*AO629+AL627</f>
        <v>1.0581813203458523E-16</v>
      </c>
      <c r="AQ629" s="50"/>
      <c r="AR629" s="65"/>
      <c r="AS629" s="65"/>
      <c r="AT629" s="65"/>
      <c r="AU629" s="65"/>
      <c r="AV629" s="81"/>
      <c r="AW629" s="59">
        <v>8</v>
      </c>
      <c r="AX629" s="61">
        <f t="shared" si="87"/>
        <v>4.6812172555771754E-3</v>
      </c>
      <c r="AY629" s="61">
        <f>SUMPRODUCT(T610:T619,$BE$34:$BE$43)</f>
        <v>6.0317301846691242E-2</v>
      </c>
      <c r="AZ629" s="68">
        <f>IF($AA$14,EXP((AX629/AL623)*(AU627-1)-LN(AU627-AL623)-AL622*(2*AY629/AL622-AX629/AL623)*LN((AU627+2.41421536*AL623)/(AU627-0.41421536*AL623))/(AL623*2.82842713)      ),1)</f>
        <v>15.27595837812272</v>
      </c>
    </row>
    <row r="630" spans="16:52" x14ac:dyDescent="0.25">
      <c r="P630" s="78">
        <v>9</v>
      </c>
      <c r="Q630" s="60"/>
      <c r="R630" s="60"/>
      <c r="S630" s="60">
        <f>$Z$15*$BJ$42/AZ630</f>
        <v>1.9022990633599135E-2</v>
      </c>
      <c r="T630" s="61">
        <f>S630/S632</f>
        <v>1.902796956868991E-2</v>
      </c>
      <c r="U630" s="62"/>
      <c r="V630" s="62" t="s">
        <v>592</v>
      </c>
      <c r="W630" s="60"/>
      <c r="X630" s="63"/>
      <c r="Y630" s="61"/>
      <c r="Z630" s="86">
        <f>SQRT($W$42*VLOOKUP(Z621,$P$34:$W$43,8))*(1-$Q$28)*T618*VLOOKUP(Z621,P610:T619,5)</f>
        <v>1.5450656391876768E-5</v>
      </c>
      <c r="AA630" s="60">
        <f>SQRT($W$42*VLOOKUP(AA621,$P$34:$W$43,8))*(1-$R$28)*T618*VLOOKUP(AA621,P610:T619,5)</f>
        <v>1.495028279924825E-4</v>
      </c>
      <c r="AB630" s="60">
        <f>SQRT($W$42*VLOOKUP(AB621,$P$34:$W$43,8))*(1-$S$28)*T618*VLOOKUP(AB621,P610:T619,5)</f>
        <v>6.9341173774326882E-4</v>
      </c>
      <c r="AC630" s="60">
        <f>SQRT($W$42*VLOOKUP(AC621,$P$34:$W$43,8))*(1-$T$28)*T618*VLOOKUP(AC621,P610:T619,5)</f>
        <v>2.2755050653425397E-3</v>
      </c>
      <c r="AD630" s="60">
        <f>SQRT($W$42*VLOOKUP(AD621,$P$34:$W$43,8))*(1-$U$28)*T618*VLOOKUP(AD621,P610:T619,5)</f>
        <v>2.5816098649261618E-3</v>
      </c>
      <c r="AE630" s="60">
        <f>SQRT($W$42*VLOOKUP(AE621,$P$34:$W$43,8))*(1-$V$28)*T618*VLOOKUP(AE621,P610:T619,5)</f>
        <v>1.3952321849498735E-2</v>
      </c>
      <c r="AF630" s="60">
        <f>SQRT($W$42*VLOOKUP(AF621,$P$34:$W$43,8))*(1-$W$28)*T618*VLOOKUP(AF621,P610:T619,5)</f>
        <v>3.2464665719657155E-6</v>
      </c>
      <c r="AG630" s="60">
        <f>SQRT($W$42*VLOOKUP(AG621,$P$34:$W$43,8))*(1-$X$28)*T618*VLOOKUP(AG621,P610:T619,5)</f>
        <v>5.2692055402090145E-5</v>
      </c>
      <c r="AH630" s="60">
        <f>SQRT($W$42*VLOOKUP(AH621,$P$34:$W$43,8))*(1-$Y$28)*T618*VLOOKUP(AH621,P610:T619,5)</f>
        <v>2.0034135413526561E-4</v>
      </c>
      <c r="AI630" s="87">
        <f>SQRT($W$42*VLOOKUP(AI621,$P$34:$W$43,8))*(1-$Z$28)*T618*VLOOKUP(AI621,P610:T619,5)</f>
        <v>1.0176657161589509E-4</v>
      </c>
      <c r="AJ630" s="89">
        <f>$X$42*T618</f>
        <v>5.1399992230266108E-7</v>
      </c>
      <c r="AK630" s="59" t="s">
        <v>558</v>
      </c>
      <c r="AL630" s="61">
        <f>AL625^2/9-AL626/3</f>
        <v>6.4660816772384944E-2</v>
      </c>
      <c r="AM630" s="61"/>
      <c r="AN630" s="66" t="s">
        <v>574</v>
      </c>
      <c r="AO630" s="61">
        <f>2*SQRT(AL630)*COS((AO628+2*PI())/3)-AL625/3</f>
        <v>1.8185529566081382E-2</v>
      </c>
      <c r="AP630" s="69">
        <f>AO630^3+AO630^2*AL625+AO630*AL626+AL627</f>
        <v>9.540979117872439E-18</v>
      </c>
      <c r="AQ630" s="50"/>
      <c r="AR630" s="65"/>
      <c r="AS630" s="50"/>
      <c r="AT630" s="65"/>
      <c r="AU630" s="65"/>
      <c r="AV630" s="81"/>
      <c r="AW630" s="59">
        <v>9</v>
      </c>
      <c r="AX630" s="61">
        <f t="shared" si="87"/>
        <v>4.7402802327537697E-3</v>
      </c>
      <c r="AY630" s="61">
        <f>SUMPRODUCT(T610:T619,$BF$34:$BF$43)</f>
        <v>7.5771767757632447E-2</v>
      </c>
      <c r="AZ630" s="68">
        <f>IF($AA$15,EXP((AX630/AL623)*(AU627-1)-LN(AU627-AL623)-AL622*(2*AY630/AL622-AX630/AL623)*LN((AU627+2.41421536*AL623)/(AU627-0.41421536*AL623))/(AL623*2.82842713)      ),1)</f>
        <v>5.0989814743453294</v>
      </c>
    </row>
    <row r="631" spans="16:52" x14ac:dyDescent="0.25">
      <c r="P631" s="78">
        <v>10</v>
      </c>
      <c r="Q631" s="60"/>
      <c r="R631" s="60"/>
      <c r="S631" s="60">
        <f>$Z$16*$BJ$43/AZ631</f>
        <v>1.0256907277713875E-2</v>
      </c>
      <c r="T631" s="61">
        <f>S631/S632</f>
        <v>1.0259591843802955E-2</v>
      </c>
      <c r="U631" s="62"/>
      <c r="V631" s="96">
        <f>ABS(S620-S632)</f>
        <v>4.4408920985006262E-16</v>
      </c>
      <c r="W631" s="60"/>
      <c r="X631" s="63"/>
      <c r="Y631" s="61"/>
      <c r="Z631" s="86">
        <f>SQRT($W$43*VLOOKUP(Z621,$P$34:$W$43,8))*(1-$Q$29)*T619*VLOOKUP(Z621,P610:T619,5)</f>
        <v>8.3839142879103048E-6</v>
      </c>
      <c r="AA631" s="60">
        <f>SQRT($W$43*VLOOKUP(AA621,$P$34:$W$43,8))*(1-$R$29)*T619*VLOOKUP(AA621,P610:T619,5)</f>
        <v>8.210586705057988E-5</v>
      </c>
      <c r="AB631" s="60">
        <f>SQRT($W$43*VLOOKUP(AB621,$P$34:$W$43,8))*(1-$S$29)*T619*VLOOKUP(AB621,P610:T619,5)</f>
        <v>3.8613188046207901E-4</v>
      </c>
      <c r="AC631" s="60">
        <f>SQRT($W$43*VLOOKUP(AC621,$P$34:$W$43,8))*(1-$T$29)*T619*VLOOKUP(AC621,P610:T619,5)</f>
        <v>1.0493068887656829E-3</v>
      </c>
      <c r="AD631" s="60">
        <f>SQRT($W$43*VLOOKUP(AD621,$P$34:$W$43,8))*(1-$U$29)*T619*VLOOKUP(AD621,P610:T619,5)</f>
        <v>1.3766215816029357E-3</v>
      </c>
      <c r="AE631" s="60">
        <f>SQRT($W$43*VLOOKUP(AE621,$P$34:$W$43,8))*(1-$V$29)*T619*VLOOKUP(AE621,P610:T619,5)</f>
        <v>7.5638243350101865E-3</v>
      </c>
      <c r="AF631" s="60">
        <f>SQRT($W$43*VLOOKUP(AF621,$P$34:$W$43,8))*(1-$W$29)*T619*VLOOKUP(AF621,P610:T619,5)</f>
        <v>1.8315702319247714E-6</v>
      </c>
      <c r="AG631" s="60">
        <f>SQRT($W$43*VLOOKUP(AG621,$P$34:$W$43,8))*(1-$X$29)*T619*VLOOKUP(AG621,P610:T619,5)</f>
        <v>2.8017167996406916E-5</v>
      </c>
      <c r="AH631" s="60">
        <f>SQRT($W$43*VLOOKUP(AH621,$P$34:$W$43,8))*(1-$Y$29)*T619*VLOOKUP(AH621,P610:T619,5)</f>
        <v>1.0176657161589509E-4</v>
      </c>
      <c r="AI631" s="87">
        <f>SQRT($W$43*VLOOKUP(AI621,$P$34:$W$43,8))*(1-$Z$29)*T619*VLOOKUP(AI621,P610:T619,5)</f>
        <v>5.1693945781462033E-5</v>
      </c>
      <c r="AJ631" s="89">
        <f>$X$43*T619</f>
        <v>3.7216535537874444E-7</v>
      </c>
      <c r="AK631" s="59" t="s">
        <v>72</v>
      </c>
      <c r="AL631" s="63">
        <f>AL629^2-AL630^3</f>
        <v>-4.0788511579751234E-5</v>
      </c>
      <c r="AM631" s="61"/>
      <c r="AN631" s="66" t="s">
        <v>575</v>
      </c>
      <c r="AO631" s="61">
        <f>2*SQRT(AL630)*COS((AO628+4*PI())/3)-AL625/3</f>
        <v>0.13497321362641987</v>
      </c>
      <c r="AP631" s="69">
        <f>AO631^3+AO631^2*AL625+AL626*AO631+AL627</f>
        <v>0</v>
      </c>
      <c r="AQ631" s="50"/>
      <c r="AR631" s="65"/>
      <c r="AS631" s="50"/>
      <c r="AT631" s="65"/>
      <c r="AU631" s="65"/>
      <c r="AV631" s="81"/>
      <c r="AW631" s="59">
        <v>10</v>
      </c>
      <c r="AX631" s="61">
        <f t="shared" si="87"/>
        <v>6.3655989068255427E-3</v>
      </c>
      <c r="AY631" s="61">
        <f>SUMPRODUCT(T610:T619,$BG$34:$BG$43)</f>
        <v>7.4733542486602481E-2</v>
      </c>
      <c r="AZ631" s="68">
        <f>IF($AA$16,EXP((AX631/AL623)*(AU627-1)-LN(AU627-AL623)-AL622*(2*AY631/AL622-AX631/AL623)*LN((AU627+2.41421536*AL623)/(AU627-0.41421536*AL623))/(AL623*2.82842713)      ),1)</f>
        <v>9.499015223368259</v>
      </c>
    </row>
    <row r="632" spans="16:52" x14ac:dyDescent="0.25">
      <c r="P632" s="79"/>
      <c r="Q632" s="71"/>
      <c r="R632" s="71"/>
      <c r="S632" s="94">
        <f>SUM(S622:S631)</f>
        <v>0.99973833597574335</v>
      </c>
      <c r="T632" s="72">
        <f>SUM(T622:T631)</f>
        <v>1</v>
      </c>
      <c r="U632" s="73"/>
      <c r="V632" s="73"/>
      <c r="W632" s="73"/>
      <c r="X632" s="73"/>
      <c r="Y632" s="73"/>
      <c r="Z632" s="70"/>
      <c r="AA632" s="73"/>
      <c r="AB632" s="73"/>
      <c r="AC632" s="73"/>
      <c r="AD632" s="73"/>
      <c r="AE632" s="73"/>
      <c r="AF632" s="73"/>
      <c r="AG632" s="73"/>
      <c r="AH632" s="73"/>
      <c r="AI632" s="88">
        <f>SUM(Z622:AI631)</f>
        <v>2.206689395768104</v>
      </c>
      <c r="AJ632" s="91">
        <f>SUM(AJ622:AJ631)</f>
        <v>8.0587242819724376E-5</v>
      </c>
      <c r="AK632" s="70"/>
      <c r="AL632" s="73"/>
      <c r="AM632" s="74"/>
      <c r="AN632" s="75"/>
      <c r="AO632" s="74"/>
      <c r="AP632" s="74"/>
      <c r="AQ632" s="76"/>
      <c r="AR632" s="73"/>
      <c r="AS632" s="76"/>
      <c r="AT632" s="73"/>
      <c r="AU632" s="73"/>
      <c r="AV632" s="80"/>
      <c r="AW632" s="70"/>
      <c r="AX632" s="73"/>
      <c r="AY632" s="73"/>
      <c r="AZ632" s="80"/>
    </row>
    <row r="633" spans="16:52" x14ac:dyDescent="0.25">
      <c r="P633" s="92">
        <f>P621+1</f>
        <v>50</v>
      </c>
      <c r="Q633" s="55"/>
      <c r="R633" s="55"/>
      <c r="S633" s="55"/>
      <c r="T633" s="55" t="s">
        <v>545</v>
      </c>
      <c r="U633" s="56"/>
      <c r="V633" s="56"/>
      <c r="W633" s="57"/>
      <c r="X633" s="57"/>
      <c r="Y633" s="57"/>
      <c r="Z633" s="54">
        <v>1</v>
      </c>
      <c r="AA633" s="55">
        <v>2</v>
      </c>
      <c r="AB633" s="55">
        <v>3</v>
      </c>
      <c r="AC633" s="55">
        <v>4</v>
      </c>
      <c r="AD633" s="55">
        <v>5</v>
      </c>
      <c r="AE633" s="55">
        <v>6</v>
      </c>
      <c r="AF633" s="55">
        <v>7</v>
      </c>
      <c r="AG633" s="55">
        <v>8</v>
      </c>
      <c r="AH633" s="55">
        <v>9</v>
      </c>
      <c r="AI633" s="58">
        <v>10</v>
      </c>
      <c r="AJ633" s="90"/>
      <c r="AK633" s="54"/>
      <c r="AL633" s="55"/>
      <c r="AM633" s="55"/>
      <c r="AN633" s="55"/>
      <c r="AO633" s="55"/>
      <c r="AP633" s="55"/>
      <c r="AQ633" s="55"/>
      <c r="AR633" s="55"/>
      <c r="AS633" s="55"/>
      <c r="AT633" s="55"/>
      <c r="AU633" s="55"/>
      <c r="AV633" s="58"/>
      <c r="AW633" s="54"/>
      <c r="AX633" s="55" t="s">
        <v>565</v>
      </c>
      <c r="AY633" s="55" t="s">
        <v>577</v>
      </c>
      <c r="AZ633" s="58" t="s">
        <v>578</v>
      </c>
    </row>
    <row r="634" spans="16:52" x14ac:dyDescent="0.25">
      <c r="P634" s="78">
        <v>1</v>
      </c>
      <c r="Q634" s="60"/>
      <c r="R634" s="60"/>
      <c r="S634" s="60">
        <f>$Z$7*$BJ$34/AZ634</f>
        <v>2.6288912284298653E-3</v>
      </c>
      <c r="T634" s="61">
        <f>S634/S644</f>
        <v>2.6295792947302258E-3</v>
      </c>
      <c r="U634" s="62"/>
      <c r="V634" s="62"/>
      <c r="W634" s="60"/>
      <c r="X634" s="63"/>
      <c r="Y634" s="61"/>
      <c r="Z634" s="86">
        <f>SQRT($W$34*VLOOKUP(Z633,$P$34:$W$43,8))*(1-$Q$20)*T622*VLOOKUP(Z633,P622:T631,5)</f>
        <v>1.4201437813716533E-6</v>
      </c>
      <c r="AA634" s="60">
        <f>SQRT($W$34*VLOOKUP(AA633,$P$34:$W$43,8))*(1-$R$20)*T622*VLOOKUP(AA633,P622:T631,5)</f>
        <v>1.3766728022995277E-5</v>
      </c>
      <c r="AB634" s="60">
        <f>SQRT($W$34*VLOOKUP(AB633,$P$34:$W$43,8))*(1-$S$20)*T622*VLOOKUP(AB633,P622:T631,5)</f>
        <v>6.31042910095744E-5</v>
      </c>
      <c r="AC634" s="60">
        <f>SQRT($W$34*VLOOKUP(AC633,$P$34:$W$43,8))*(1-$T$20)*T622*VLOOKUP(AC633,P622:T631,5)</f>
        <v>1.8903568290603643E-4</v>
      </c>
      <c r="AD634" s="60">
        <f>SQRT($W$34*VLOOKUP(AD633,$P$34:$W$43,8))*(1-$U$20)*T622*VLOOKUP(AD633,P622:T631,5)</f>
        <v>2.2233005007915113E-4</v>
      </c>
      <c r="AE634" s="60">
        <f>SQRT($W$34*VLOOKUP(AE633,$P$34:$W$43,8))*(1-$V$20)*T622*VLOOKUP(AE633,P622:T631,5)</f>
        <v>1.2248483303353541E-3</v>
      </c>
      <c r="AF634" s="60">
        <f>SQRT($W$34*VLOOKUP(AF633,$P$34:$W$43,8))*(1-$W$20)*T622*VLOOKUP(AF633,P622:T631,5)</f>
        <v>3.2167153512447922E-7</v>
      </c>
      <c r="AG634" s="60">
        <f>SQRT($W$34*VLOOKUP(AG633,$P$34:$W$43,8))*(1-$X$20)*T622*VLOOKUP(AG633,P622:T631,5)</f>
        <v>4.4633849225411004E-6</v>
      </c>
      <c r="AH634" s="60">
        <f>SQRT($W$34*VLOOKUP(AH633,$P$34:$W$43,8))*(1-$Y$20)*T622*VLOOKUP(AH633,P622:T631,5)</f>
        <v>1.5450656391876829E-5</v>
      </c>
      <c r="AI634" s="87">
        <f>SQRT($W$34*VLOOKUP(AI633,$P$34:$W$43,8))*(1-$Z$20)*T622*VLOOKUP(AI633,P622:T631,5)</f>
        <v>8.3839142879103319E-6</v>
      </c>
      <c r="AJ634" s="89">
        <f>$X$34*T622</f>
        <v>7.0477561646530097E-8</v>
      </c>
      <c r="AK634" s="59" t="s">
        <v>69</v>
      </c>
      <c r="AL634" s="60">
        <f>$Q$44*AI644*100000/($T$3*$AE$9)^2</f>
        <v>0.15887301977250529</v>
      </c>
      <c r="AM634" s="65" t="s">
        <v>583</v>
      </c>
      <c r="AN634" s="66" t="s">
        <v>573</v>
      </c>
      <c r="AO634" s="61" t="e">
        <f>(AL641+SQRT(AL643))^(1/3)+(AL641-SQRT(AL643))^(1/3)-AL637/3</f>
        <v>#NUM!</v>
      </c>
      <c r="AP634" s="63" t="e">
        <f>AO634^3+AL637*AO634^2+AL638*AO634+AL639</f>
        <v>#NUM!</v>
      </c>
      <c r="AQ634" s="65" t="s">
        <v>573</v>
      </c>
      <c r="AR634" s="61">
        <f>IF(AL643&gt;=0,AO634,AO641)</f>
        <v>0.83269961903731171</v>
      </c>
      <c r="AS634" s="61">
        <f>IF(AR634&lt;AR635,AR635,AR634)</f>
        <v>0.83269961903731171</v>
      </c>
      <c r="AT634" s="61">
        <f>AS634</f>
        <v>0.83269961903731171</v>
      </c>
      <c r="AU634" s="67">
        <f>IF(AT634&lt;AT635,AT635,AT634)</f>
        <v>0.83269961903731171</v>
      </c>
      <c r="AV634" s="81"/>
      <c r="AW634" s="59">
        <v>1</v>
      </c>
      <c r="AX634" s="61">
        <f>AX622</f>
        <v>4.7032494163116601E-3</v>
      </c>
      <c r="AY634" s="61">
        <f>SUMPRODUCT(T622:T631,$AX$34:$AX$43)</f>
        <v>4.7725574619461843E-2</v>
      </c>
      <c r="AZ634" s="68">
        <f>IF($AA$7,EXP((AX634/AL635)*(AU639-1)-LN(AU639-AL635)-AL634*(2*AY634/AL634-AX634/AL635)*LN((AU639+2.41421536*AL635)/(AU639-0.41421536*AL635))/(AL635*2.82842713)      ),1)</f>
        <v>38.24011528852548</v>
      </c>
    </row>
    <row r="635" spans="16:52" x14ac:dyDescent="0.25">
      <c r="P635" s="78">
        <v>2</v>
      </c>
      <c r="Q635" s="60"/>
      <c r="R635" s="60"/>
      <c r="S635" s="60">
        <f>$Z$8*$BJ$35/AZ635</f>
        <v>1.4670668853759282E-2</v>
      </c>
      <c r="T635" s="61">
        <f>S635/S644</f>
        <v>1.4674508644745251E-2</v>
      </c>
      <c r="U635" s="62"/>
      <c r="V635" s="62"/>
      <c r="W635" s="60"/>
      <c r="X635" s="63"/>
      <c r="Y635" s="61"/>
      <c r="Z635" s="86">
        <f>SQRT($W$35*VLOOKUP(Z633,$P$34:$W$43,8))*(1-$Q$21)*T623*VLOOKUP(Z633,P622:T631,5)</f>
        <v>1.3766728022995277E-5</v>
      </c>
      <c r="AA635" s="60">
        <f>SQRT($W$35*VLOOKUP(AA633,$P$34:$W$43,8))*(1-$R$21)*T623*VLOOKUP(AA633,P622:T631,5)</f>
        <v>1.3276198833612747E-4</v>
      </c>
      <c r="AB635" s="60">
        <f>SQRT($W$35*VLOOKUP(AB633,$P$34:$W$43,8))*(1-$S$21)*T623*VLOOKUP(AB633,P622:T631,5)</f>
        <v>6.1812271817002001E-4</v>
      </c>
      <c r="AC635" s="60">
        <f>SQRT($W$35*VLOOKUP(AC633,$P$34:$W$43,8))*(1-$T$21)*T623*VLOOKUP(AC633,P622:T631,5)</f>
        <v>1.674548801204441E-3</v>
      </c>
      <c r="AD635" s="60">
        <f>SQRT($W$35*VLOOKUP(AD633,$P$34:$W$43,8))*(1-$U$21)*T623*VLOOKUP(AD633,P622:T631,5)</f>
        <v>2.2209136583201741E-3</v>
      </c>
      <c r="AE635" s="60">
        <f>SQRT($W$35*VLOOKUP(AE633,$P$34:$W$43,8))*(1-$V$21)*T623*VLOOKUP(AE633,P622:T631,5)</f>
        <v>1.2027010477919658E-2</v>
      </c>
      <c r="AF635" s="60">
        <f>SQRT($W$35*VLOOKUP(AF633,$P$34:$W$43,8))*(1-$W$21)*T623*VLOOKUP(AF633,P622:T631,5)</f>
        <v>3.044680507476082E-6</v>
      </c>
      <c r="AG635" s="60">
        <f>SQRT($W$35*VLOOKUP(AG633,$P$34:$W$43,8))*(1-$X$21)*T623*VLOOKUP(AG633,P622:T631,5)</f>
        <v>4.124022518255019E-5</v>
      </c>
      <c r="AH635" s="60">
        <f>SQRT($W$35*VLOOKUP(AH633,$P$34:$W$43,8))*(1-$Y$21)*T623*VLOOKUP(AH633,P622:T631,5)</f>
        <v>1.4950282799248293E-4</v>
      </c>
      <c r="AI635" s="87">
        <f>SQRT($W$35*VLOOKUP(AI633,$P$34:$W$43,8))*(1-$Z$21)*T623*VLOOKUP(AI633,P622:T631,5)</f>
        <v>8.2105867050580084E-5</v>
      </c>
      <c r="AJ635" s="89">
        <f>$X$35*T623</f>
        <v>5.9358527392400788E-7</v>
      </c>
      <c r="AK635" s="59" t="s">
        <v>65</v>
      </c>
      <c r="AL635" s="60">
        <f>AJ644*$Q$44*100000/($T$3*$AE$9)</f>
        <v>1.414163777018715E-2</v>
      </c>
      <c r="AM635" s="61"/>
      <c r="AN635" s="66" t="s">
        <v>574</v>
      </c>
      <c r="AO635" s="66" t="e">
        <f>1/0</f>
        <v>#DIV/0!</v>
      </c>
      <c r="AP635" s="61"/>
      <c r="AQ635" s="65" t="s">
        <v>574</v>
      </c>
      <c r="AR635" s="66">
        <f>IF(AL643&gt;=0,0,AO642)</f>
        <v>1.8185529566081382E-2</v>
      </c>
      <c r="AS635" s="61">
        <f>IF(AR634&lt;AR635,AR634,AR635)</f>
        <v>1.8185529566081382E-2</v>
      </c>
      <c r="AT635" s="61">
        <f>IF(AS635&lt;AS636,AS636,AS635)</f>
        <v>0.13497321362641987</v>
      </c>
      <c r="AU635" s="67">
        <f>IF(AT634&lt;AT635,AT634,AT635)</f>
        <v>0.13497321362641987</v>
      </c>
      <c r="AV635" s="81"/>
      <c r="AW635" s="59">
        <v>2</v>
      </c>
      <c r="AX635" s="61">
        <f t="shared" ref="AX635:AX643" si="88">AX623</f>
        <v>7.0982772982749135E-3</v>
      </c>
      <c r="AY635" s="61">
        <f>SUMPRODUCT(T622:T631,$AY$34:$AY$43)</f>
        <v>8.3223982900197557E-2</v>
      </c>
      <c r="AZ635" s="68">
        <f>IF($AA$8,EXP((AX635/AL635)*(AU639-1)-LN(AU639-AL635)-AL634*(2*AY635/AL634-AX635/AL635)*LN((AU639+2.41421536*AL635)/(AU639-0.41421536*AL635))/(AL635*2.82842713)      ),1)</f>
        <v>6.580343617641752</v>
      </c>
    </row>
    <row r="636" spans="16:52" x14ac:dyDescent="0.25">
      <c r="P636" s="78">
        <v>3</v>
      </c>
      <c r="Q636" s="60"/>
      <c r="R636" s="60"/>
      <c r="S636" s="60">
        <f>$Z$9*$BJ$36/AZ636</f>
        <v>4.9911005277786476E-2</v>
      </c>
      <c r="T636" s="61">
        <f>S636/S644</f>
        <v>4.9924068610486351E-2</v>
      </c>
      <c r="U636" s="62"/>
      <c r="V636" s="62"/>
      <c r="W636" s="60"/>
      <c r="X636" s="63"/>
      <c r="Y636" s="61"/>
      <c r="Z636" s="86">
        <f>SQRT($W$36*VLOOKUP(Z633,$P$34:$W$43,8))*(1-$Q$22)*T624*VLOOKUP(Z633,P622:T631,5)</f>
        <v>6.31042910095744E-5</v>
      </c>
      <c r="AA636" s="60">
        <f>SQRT($W$36*VLOOKUP(AA633,$P$34:$W$43,8))*(1-$R$22)*T624*VLOOKUP(AA633,P622:T631,5)</f>
        <v>6.1812271817002001E-4</v>
      </c>
      <c r="AB636" s="60">
        <f>SQRT($W$36*VLOOKUP(AB633,$P$34:$W$43,8))*(1-$S$22)*T624*VLOOKUP(AB633,P622:T631,5)</f>
        <v>2.8842416042199059E-3</v>
      </c>
      <c r="AC636" s="60">
        <f>SQRT($W$36*VLOOKUP(AC633,$P$34:$W$43,8))*(1-$T$22)*T624*VLOOKUP(AC633,P622:T631,5)</f>
        <v>8.6054340567006775E-3</v>
      </c>
      <c r="AD636" s="60">
        <f>SQRT($W$36*VLOOKUP(AD633,$P$34:$W$43,8))*(1-$U$22)*T624*VLOOKUP(AD633,P622:T631,5)</f>
        <v>1.0362985843596517E-2</v>
      </c>
      <c r="AE636" s="60">
        <f>SQRT($W$36*VLOOKUP(AE633,$P$34:$W$43,8))*(1-$V$22)*T624*VLOOKUP(AE633,P622:T631,5)</f>
        <v>5.4990052526014042E-2</v>
      </c>
      <c r="AF636" s="60">
        <f>SQRT($W$36*VLOOKUP(AF633,$P$34:$W$43,8))*(1-$W$22)*T624*VLOOKUP(AF633,P622:T631,5)</f>
        <v>1.3687038599669833E-5</v>
      </c>
      <c r="AG636" s="60">
        <f>SQRT($W$36*VLOOKUP(AG633,$P$34:$W$43,8))*(1-$X$22)*T624*VLOOKUP(AG633,P622:T631,5)</f>
        <v>1.9401479670911714E-4</v>
      </c>
      <c r="AH636" s="60">
        <f>SQRT($W$36*VLOOKUP(AH633,$P$34:$W$43,8))*(1-$Y$22)*T624*VLOOKUP(AH633,P622:T631,5)</f>
        <v>6.9341173774326872E-4</v>
      </c>
      <c r="AI636" s="87">
        <f>SQRT($W$36*VLOOKUP(AI633,$P$34:$W$43,8))*(1-$Z$22)*T624*VLOOKUP(AI633,P622:T631,5)</f>
        <v>3.8613188046207874E-4</v>
      </c>
      <c r="AJ636" s="89">
        <f>$X$36*T624</f>
        <v>2.8129396222580754E-6</v>
      </c>
      <c r="AK636" s="82"/>
      <c r="AL636" s="65"/>
      <c r="AM636" s="61"/>
      <c r="AN636" s="66" t="s">
        <v>575</v>
      </c>
      <c r="AO636" s="66" t="e">
        <f>1/0</f>
        <v>#DIV/0!</v>
      </c>
      <c r="AP636" s="61"/>
      <c r="AQ636" s="65" t="s">
        <v>575</v>
      </c>
      <c r="AR636" s="66">
        <f>IF(AL643&gt;=0,0,AO643)</f>
        <v>0.13497321362641987</v>
      </c>
      <c r="AS636" s="61">
        <f>AR636</f>
        <v>0.13497321362641987</v>
      </c>
      <c r="AT636" s="61">
        <f>IF(AS635&lt;AS636,AS635,AS636)</f>
        <v>1.8185529566081382E-2</v>
      </c>
      <c r="AU636" s="67">
        <f>AT636</f>
        <v>1.8185529566081382E-2</v>
      </c>
      <c r="AV636" s="81"/>
      <c r="AW636" s="59">
        <v>3</v>
      </c>
      <c r="AX636" s="61">
        <f t="shared" si="88"/>
        <v>9.8874397632026413E-3</v>
      </c>
      <c r="AY636" s="61">
        <f>SUMPRODUCT(T622:T631,$AZ$34:$AZ$43)</f>
        <v>0.11365455264392663</v>
      </c>
      <c r="AZ636" s="68">
        <f>IF($AA$9,EXP((AX636/AL635)*(AU639-1)-LN(AU639-AL635)-AL634*(2*AY636/AL634-AX636/AL635)*LN((AU639+2.41421536*AL635)/(AU639-0.41421536*AL635))/(AL635*2.82842713)      ),1)</f>
        <v>1.8650458955062086</v>
      </c>
    </row>
    <row r="637" spans="16:52" x14ac:dyDescent="0.25">
      <c r="P637" s="78">
        <v>4</v>
      </c>
      <c r="Q637" s="60"/>
      <c r="R637" s="60"/>
      <c r="S637" s="60">
        <f>$Z$10*$BJ$37/AZ637</f>
        <v>0.11781627601473249</v>
      </c>
      <c r="T637" s="61">
        <f>S637/S644</f>
        <v>0.11784711236440076</v>
      </c>
      <c r="U637" s="62"/>
      <c r="V637" s="62"/>
      <c r="W637" s="60"/>
      <c r="X637" s="63"/>
      <c r="Y637" s="61"/>
      <c r="Z637" s="86">
        <f>SQRT($W$37*VLOOKUP(Z633,$P$34:$W$43,8))*(1-$Q$23)*T625*VLOOKUP(Z633,P622:T631,5)</f>
        <v>1.8903568290603643E-4</v>
      </c>
      <c r="AA637" s="60">
        <f>SQRT($W$37*VLOOKUP(AA633,$P$34:$W$43,8))*(1-$R$23)*T625*VLOOKUP(AA633,P622:T631,5)</f>
        <v>1.674548801204441E-3</v>
      </c>
      <c r="AB637" s="60">
        <f>SQRT($W$37*VLOOKUP(AB633,$P$34:$W$43,8))*(1-$S$23)*T625*VLOOKUP(AB633,P622:T631,5)</f>
        <v>8.6054340567006758E-3</v>
      </c>
      <c r="AC637" s="60">
        <f>SQRT($W$37*VLOOKUP(AC633,$P$34:$W$43,8))*(1-$T$23)*T625*VLOOKUP(AC633,P622:T631,5)</f>
        <v>2.5845504163376918E-2</v>
      </c>
      <c r="AD637" s="60">
        <f>SQRT($W$37*VLOOKUP(AD633,$P$34:$W$43,8))*(1-$U$23)*T625*VLOOKUP(AD633,P622:T631,5)</f>
        <v>3.0793632289963846E-2</v>
      </c>
      <c r="AE637" s="60">
        <f>SQRT($W$37*VLOOKUP(AE633,$P$34:$W$43,8))*(1-$V$23)*T625*VLOOKUP(AE633,P622:T631,5)</f>
        <v>0.15661201719897011</v>
      </c>
      <c r="AF637" s="60">
        <f>SQRT($W$37*VLOOKUP(AF633,$P$34:$W$43,8))*(1-$W$23)*T625*VLOOKUP(AF633,P622:T631,5)</f>
        <v>4.1204803656242439E-5</v>
      </c>
      <c r="AG637" s="60">
        <f>SQRT($W$37*VLOOKUP(AG633,$P$34:$W$43,8))*(1-$X$23)*T625*VLOOKUP(AG633,P622:T631,5)</f>
        <v>5.7467963711685735E-4</v>
      </c>
      <c r="AH637" s="60">
        <f>SQRT($W$37*VLOOKUP(AH633,$P$34:$W$43,8))*(1-$Y$23)*T625*VLOOKUP(AH633,P622:T631,5)</f>
        <v>2.2755050653425475E-3</v>
      </c>
      <c r="AI637" s="87">
        <f>SQRT($W$37*VLOOKUP(AI633,$P$34:$W$43,8))*(1-$Z$23)*T625*VLOOKUP(AI633,P622:T631,5)</f>
        <v>1.0493068887656859E-3</v>
      </c>
      <c r="AJ637" s="89">
        <f>$X$37*T625</f>
        <v>8.5305785967868843E-6</v>
      </c>
      <c r="AK637" s="59" t="s">
        <v>570</v>
      </c>
      <c r="AL637" s="60">
        <f>AL635-1</f>
        <v>-0.98585836222981282</v>
      </c>
      <c r="AM637" s="61"/>
      <c r="AN637" s="66"/>
      <c r="AO637" s="61"/>
      <c r="AP637" s="61"/>
      <c r="AQ637" s="50"/>
      <c r="AR637" s="65"/>
      <c r="AS637" s="65"/>
      <c r="AT637" s="65"/>
      <c r="AU637" s="65"/>
      <c r="AV637" s="81"/>
      <c r="AW637" s="59">
        <v>4</v>
      </c>
      <c r="AX637" s="61">
        <f t="shared" si="88"/>
        <v>1.2702609722620996E-2</v>
      </c>
      <c r="AY637" s="61">
        <f>SUMPRODUCT(T622:T631,$BA$34:$BA$43)</f>
        <v>0.13908438853517571</v>
      </c>
      <c r="AZ637" s="68">
        <f>IF($AA$10,EXP((AX637/AL635)*(AU639-1)-LN(AU639-AL635)-AL634*(2*AY637/AL634-AX637/AL635)*LN((AU639+2.41421536*AL635)/(AU639-0.41421536*AL635))/(AL635*2.82842713)      ),1)</f>
        <v>0.765454927682376</v>
      </c>
    </row>
    <row r="638" spans="16:52" x14ac:dyDescent="0.25">
      <c r="P638" s="78">
        <v>5</v>
      </c>
      <c r="Q638" s="60"/>
      <c r="R638" s="60"/>
      <c r="S638" s="60">
        <f>$Z$11*$BJ$38/AZ638</f>
        <v>0.14521847416959685</v>
      </c>
      <c r="T638" s="61">
        <f>S638/S644</f>
        <v>0.14525648256537424</v>
      </c>
      <c r="U638" s="62"/>
      <c r="V638" s="62"/>
      <c r="W638" s="60"/>
      <c r="X638" s="63"/>
      <c r="Y638" s="61"/>
      <c r="Z638" s="86">
        <f>SQRT($W$38*VLOOKUP(Z633,$P$34:$W$43,8))*(1-$Q$24)*T626*VLOOKUP(Z633,P622:T631,5)</f>
        <v>2.2233005007915113E-4</v>
      </c>
      <c r="AA638" s="60">
        <f>SQRT($W$38*VLOOKUP(AA633,$P$34:$W$43,8))*(1-$R$24)*T626*VLOOKUP(AA633,P622:T631,5)</f>
        <v>2.2209136583201741E-3</v>
      </c>
      <c r="AB638" s="60">
        <f>SQRT($W$38*VLOOKUP(AB633,$P$34:$W$43,8))*(1-$S$24)*T626*VLOOKUP(AB633,P622:T631,5)</f>
        <v>1.0362985843596517E-2</v>
      </c>
      <c r="AC638" s="60">
        <f>SQRT($W$38*VLOOKUP(AC633,$P$34:$W$43,8))*(1-$T$24)*T626*VLOOKUP(AC633,P622:T631,5)</f>
        <v>3.0793632289963849E-2</v>
      </c>
      <c r="AD638" s="60">
        <f>SQRT($W$38*VLOOKUP(AD633,$P$34:$W$43,8))*(1-$U$24)*T626*VLOOKUP(AD633,P622:T631,5)</f>
        <v>3.6659747099718733E-2</v>
      </c>
      <c r="AE638" s="60">
        <f>SQRT($W$38*VLOOKUP(AE633,$P$34:$W$43,8))*(1-$V$24)*T626*VLOOKUP(AE633,P622:T631,5)</f>
        <v>0.20142636940596115</v>
      </c>
      <c r="AF638" s="60">
        <f>SQRT($W$38*VLOOKUP(AF633,$P$34:$W$43,8))*(1-$W$24)*T626*VLOOKUP(AF633,P622:T631,5)</f>
        <v>4.7830995471348407E-5</v>
      </c>
      <c r="AG638" s="60">
        <f>SQRT($W$38*VLOOKUP(AG633,$P$34:$W$43,8))*(1-$X$24)*T626*VLOOKUP(AG633,P622:T631,5)</f>
        <v>6.9493136349265446E-4</v>
      </c>
      <c r="AH638" s="60">
        <f>SQRT($W$38*VLOOKUP(AH633,$P$34:$W$43,8))*(1-$Y$24)*T626*VLOOKUP(AH633,P622:T631,5)</f>
        <v>2.5816098649261662E-3</v>
      </c>
      <c r="AI638" s="87">
        <f>SQRT($W$38*VLOOKUP(AI633,$P$34:$W$43,8))*(1-$Z$24)*T626*VLOOKUP(AI633,P622:T631,5)</f>
        <v>1.3766215816029372E-3</v>
      </c>
      <c r="AJ638" s="89">
        <f>$X$38*T626</f>
        <v>1.0512286113419864E-5</v>
      </c>
      <c r="AK638" s="59" t="s">
        <v>571</v>
      </c>
      <c r="AL638" s="60">
        <f>AL634-3*AL635*AL635-2*AL635</f>
        <v>0.12998978647566145</v>
      </c>
      <c r="AM638" s="61" t="s">
        <v>584</v>
      </c>
      <c r="AN638" s="66" t="s">
        <v>585</v>
      </c>
      <c r="AO638" s="61">
        <f>AL641^2/AL642^3</f>
        <v>0.84912603661079955</v>
      </c>
      <c r="AP638" s="61"/>
      <c r="AQ638" s="50"/>
      <c r="AR638" s="65"/>
      <c r="AS638" s="65"/>
      <c r="AT638" s="65"/>
      <c r="AU638" s="65"/>
      <c r="AV638" s="81"/>
      <c r="AW638" s="59">
        <v>5</v>
      </c>
      <c r="AX638" s="61">
        <f t="shared" si="88"/>
        <v>1.2699746755942376E-2</v>
      </c>
      <c r="AY638" s="61">
        <f>SUMPRODUCT(T622:T631,$BB$34:$BB$43)</f>
        <v>0.14194714990733898</v>
      </c>
      <c r="AZ638" s="68">
        <f>IF($AA$11,EXP((AX638/AL635)*(AU639-1)-LN(AU639-AL635)-AL634*(2*AY638/AL634-AX638/AL635)*LN((AU639+2.41421536*AL635)/(AU639-0.41421536*AL635))/(AL635*2.82842713)      ),1)</f>
        <v>0.62177166311015986</v>
      </c>
    </row>
    <row r="639" spans="16:52" x14ac:dyDescent="0.25">
      <c r="P639" s="78">
        <v>6</v>
      </c>
      <c r="Q639" s="60"/>
      <c r="R639" s="60"/>
      <c r="S639" s="60">
        <f>$Z$12*$BJ$39/AZ639</f>
        <v>0.63281164247361754</v>
      </c>
      <c r="T639" s="61">
        <f>S639/S644</f>
        <v>0.63297726985331015</v>
      </c>
      <c r="U639" s="62"/>
      <c r="V639" s="62"/>
      <c r="W639" s="60"/>
      <c r="X639" s="63"/>
      <c r="Y639" s="61"/>
      <c r="Z639" s="86">
        <f>SQRT($W$39*VLOOKUP(Z633,$P$34:$W$43,8))*(1-$Q$25)*T627*VLOOKUP(Z633,P622:T631,5)</f>
        <v>1.2248483303353541E-3</v>
      </c>
      <c r="AA639" s="60">
        <f>SQRT($W$39*VLOOKUP(AA633,$P$34:$W$43,8))*(1-$R$25)*T627*VLOOKUP(AA633,P622:T631,5)</f>
        <v>1.202701047791966E-2</v>
      </c>
      <c r="AB639" s="60">
        <f>SQRT($W$39*VLOOKUP(AB633,$P$34:$W$43,8))*(1-$S$25)*T627*VLOOKUP(AB633,P622:T631,5)</f>
        <v>5.4990052526014042E-2</v>
      </c>
      <c r="AC639" s="60">
        <f>SQRT($W$39*VLOOKUP(AC633,$P$34:$W$43,8))*(1-$T$25)*T627*VLOOKUP(AC633,P622:T631,5)</f>
        <v>0.15661201719897011</v>
      </c>
      <c r="AD639" s="60">
        <f>SQRT($W$39*VLOOKUP(AD633,$P$34:$W$43,8))*(1-$U$25)*T627*VLOOKUP(AD633,P622:T631,5)</f>
        <v>0.20142636940596115</v>
      </c>
      <c r="AE639" s="60">
        <f>SQRT($W$39*VLOOKUP(AE633,$P$34:$W$43,8))*(1-$V$25)*T627*VLOOKUP(AE633,P622:T631,5)</f>
        <v>1.1067338293879829</v>
      </c>
      <c r="AF639" s="60">
        <f>SQRT($W$39*VLOOKUP(AF633,$P$34:$W$43,8))*(1-$W$25)*T627*VLOOKUP(AF633,P622:T631,5)</f>
        <v>2.9015115569430418E-4</v>
      </c>
      <c r="AG639" s="60">
        <f>SQRT($W$39*VLOOKUP(AG633,$P$34:$W$43,8))*(1-$X$25)*T627*VLOOKUP(AG633,P622:T631,5)</f>
        <v>3.8087430718226171E-3</v>
      </c>
      <c r="AH639" s="60">
        <f>SQRT($W$39*VLOOKUP(AH633,$P$34:$W$43,8))*(1-$Y$25)*T627*VLOOKUP(AH633,P622:T631,5)</f>
        <v>1.3952321849498749E-2</v>
      </c>
      <c r="AI639" s="87">
        <f>SQRT($W$39*VLOOKUP(AI633,$P$34:$W$43,8))*(1-$Z$25)*T627*VLOOKUP(AI633,P622:T631,5)</f>
        <v>7.5638243350101891E-3</v>
      </c>
      <c r="AJ639" s="89">
        <f>$X$39*T627</f>
        <v>5.6986177275954847E-5</v>
      </c>
      <c r="AK639" s="59" t="s">
        <v>572</v>
      </c>
      <c r="AL639" s="60">
        <f>-1*AL634*AL635+AL635^2+AL635^3</f>
        <v>-2.0439106498322309E-3</v>
      </c>
      <c r="AM639" s="61"/>
      <c r="AN639" s="66" t="s">
        <v>586</v>
      </c>
      <c r="AO639" s="61">
        <f>SQRT(1-AO638)/SQRT(AO638)*AL641/ABS(AL641)</f>
        <v>0.42152280029036682</v>
      </c>
      <c r="AP639" s="61"/>
      <c r="AQ639" s="50"/>
      <c r="AR639" s="65"/>
      <c r="AS639" s="65"/>
      <c r="AT639" s="65" t="s">
        <v>579</v>
      </c>
      <c r="AU639" s="61">
        <f>IF(AL643&gt;=0,AU634,AU636)</f>
        <v>1.8185529566081382E-2</v>
      </c>
      <c r="AV639" s="81"/>
      <c r="AW639" s="59">
        <v>6</v>
      </c>
      <c r="AX639" s="61">
        <f t="shared" si="88"/>
        <v>1.5798462423996604E-2</v>
      </c>
      <c r="AY639" s="61">
        <f>SUMPRODUCT(T622:T631,$BC$34:$BC$43)</f>
        <v>0.177281585385138</v>
      </c>
      <c r="AZ639" s="68">
        <f>IF($AA$12,EXP((AX639/AL635)*(AU639-1)-LN(AU639-AL635)-AL634*(2*AY639/AL634-AX639/AL635)*LN((AU639+2.41421536*AL635)/(AU639-0.41421536*AL635))/(AL635*2.82842713)      ),1)</f>
        <v>0.13720776439514756</v>
      </c>
    </row>
    <row r="640" spans="16:52" x14ac:dyDescent="0.25">
      <c r="P640" s="78">
        <v>7</v>
      </c>
      <c r="Q640" s="60"/>
      <c r="R640" s="60"/>
      <c r="S640" s="60">
        <f>$Z$13*$BJ$40/AZ640</f>
        <v>9.3736451448461983E-4</v>
      </c>
      <c r="T640" s="61">
        <f>S640/S644</f>
        <v>9.3760985325200426E-4</v>
      </c>
      <c r="U640" s="62"/>
      <c r="V640" s="62"/>
      <c r="W640" s="60"/>
      <c r="X640" s="63"/>
      <c r="Y640" s="61"/>
      <c r="Z640" s="86">
        <f>SQRT($W$40*VLOOKUP(Z633,$P$34:$W$43,8))*(1-$Q$26)*T628*VLOOKUP(Z633,P622:T631,5)</f>
        <v>3.2167153512447928E-7</v>
      </c>
      <c r="AA640" s="60">
        <f>SQRT($W$40*VLOOKUP(AA633,$P$34:$W$43,8))*(1-$R$26)*T628*VLOOKUP(AA633,P622:T631,5)</f>
        <v>3.044680507476082E-6</v>
      </c>
      <c r="AB640" s="60">
        <f>SQRT($W$40*VLOOKUP(AB633,$P$34:$W$43,8))*(1-$S$26)*T628*VLOOKUP(AB633,P622:T631,5)</f>
        <v>1.3687038599669833E-5</v>
      </c>
      <c r="AC640" s="60">
        <f>SQRT($W$40*VLOOKUP(AC633,$P$34:$W$43,8))*(1-$T$26)*T628*VLOOKUP(AC633,P622:T631,5)</f>
        <v>4.1204803656242432E-5</v>
      </c>
      <c r="AD640" s="60">
        <f>SQRT($W$40*VLOOKUP(AD633,$P$34:$W$43,8))*(1-$U$26)*T628*VLOOKUP(AD633,P622:T631,5)</f>
        <v>4.78309954713484E-5</v>
      </c>
      <c r="AE640" s="60">
        <f>SQRT($W$40*VLOOKUP(AE633,$P$34:$W$43,8))*(1-$V$26)*T628*VLOOKUP(AE633,P622:T631,5)</f>
        <v>2.9015115569430418E-4</v>
      </c>
      <c r="AF640" s="60">
        <f>SQRT($W$40*VLOOKUP(AF633,$P$34:$W$43,8))*(1-$W$26)*T628*VLOOKUP(AF633,P622:T631,5)</f>
        <v>7.7613100866779258E-8</v>
      </c>
      <c r="AG640" s="60">
        <f>SQRT($W$40*VLOOKUP(AG633,$P$34:$W$43,8))*(1-$X$26)*T628*VLOOKUP(AG633,P622:T631,5)</f>
        <v>1.1685652801525165E-6</v>
      </c>
      <c r="AH640" s="60">
        <f>SQRT($W$40*VLOOKUP(AH633,$P$34:$W$43,8))*(1-$Y$26)*T628*VLOOKUP(AH633,P622:T631,5)</f>
        <v>3.246466571965727E-6</v>
      </c>
      <c r="AI640" s="87">
        <f>SQRT($W$40*VLOOKUP(AI633,$P$34:$W$43,8))*(1-$Z$26)*T628*VLOOKUP(AI633,P622:T631,5)</f>
        <v>1.8315702319247769E-6</v>
      </c>
      <c r="AJ640" s="89">
        <f>$X$40*T628</f>
        <v>2.2549362366773179E-8</v>
      </c>
      <c r="AK640" s="82"/>
      <c r="AL640" s="65"/>
      <c r="AM640" s="61"/>
      <c r="AN640" s="66" t="s">
        <v>587</v>
      </c>
      <c r="AO640" s="61">
        <f>IF(ATAN(AO639)&lt;0,ATAN(AO639)+PI(),ATAN(AO639))</f>
        <v>0.3989217453360524</v>
      </c>
      <c r="AP640" s="61"/>
      <c r="AQ640" s="50"/>
      <c r="AR640" s="65"/>
      <c r="AS640" s="65"/>
      <c r="AT640" s="65"/>
      <c r="AU640" s="65"/>
      <c r="AV640" s="81"/>
      <c r="AW640" s="59">
        <v>7</v>
      </c>
      <c r="AX640" s="61">
        <f t="shared" si="88"/>
        <v>4.2203212895286406E-3</v>
      </c>
      <c r="AY640" s="61">
        <f>SUMPRODUCT(T622:T631,$BD$34:$BD$43)</f>
        <v>3.0911659390568256E-2</v>
      </c>
      <c r="AZ640" s="68">
        <f>IF($AA$13,EXP((AX640/AL635)*(AU639-1)-LN(AU639-AL635)-AL634*(2*AY640/AL634-AX640/AL635)*LN((AU639+2.41421536*AL635)/(AU639-0.41421536*AL635))/(AL635*2.82842713)      ),1)</f>
        <v>109.58651563265383</v>
      </c>
    </row>
    <row r="641" spans="16:52" x14ac:dyDescent="0.25">
      <c r="P641" s="78">
        <v>8</v>
      </c>
      <c r="Q641" s="60"/>
      <c r="R641" s="60"/>
      <c r="S641" s="60">
        <f>$Z$14*$BJ$41/AZ641</f>
        <v>6.4641155320234031E-3</v>
      </c>
      <c r="T641" s="61">
        <f>S641/S644</f>
        <v>6.4658074012080699E-3</v>
      </c>
      <c r="U641" s="62"/>
      <c r="V641" s="62"/>
      <c r="W641" s="60"/>
      <c r="X641" s="63"/>
      <c r="Y641" s="61"/>
      <c r="Z641" s="86">
        <f>SQRT($W$41*VLOOKUP(Z633,$P$34:$W$43,8))*(1-$Q$27)*T629*VLOOKUP(Z633,P622:T631,5)</f>
        <v>4.4633849225411004E-6</v>
      </c>
      <c r="AA641" s="60">
        <f>SQRT($W$41*VLOOKUP(AA633,$P$34:$W$43,8))*(1-$R$27)*T629*VLOOKUP(AA633,P622:T631,5)</f>
        <v>4.1240225182550197E-5</v>
      </c>
      <c r="AB641" s="60">
        <f>SQRT($W$41*VLOOKUP(AB633,$P$34:$W$43,8))*(1-$S$27)*T629*VLOOKUP(AB633,P622:T631,5)</f>
        <v>1.9401479670911714E-4</v>
      </c>
      <c r="AC641" s="60">
        <f>SQRT($W$41*VLOOKUP(AC633,$P$34:$W$43,8))*(1-$T$27)*T629*VLOOKUP(AC633,P622:T631,5)</f>
        <v>5.7467963711685735E-4</v>
      </c>
      <c r="AD641" s="60">
        <f>SQRT($W$41*VLOOKUP(AD633,$P$34:$W$43,8))*(1-$U$27)*T629*VLOOKUP(AD633,P622:T631,5)</f>
        <v>6.9493136349265446E-4</v>
      </c>
      <c r="AE641" s="60">
        <f>SQRT($W$41*VLOOKUP(AE633,$P$34:$W$43,8))*(1-$V$27)*T629*VLOOKUP(AE633,P622:T631,5)</f>
        <v>3.8087430718226171E-3</v>
      </c>
      <c r="AF641" s="60">
        <f>SQRT($W$41*VLOOKUP(AF633,$P$34:$W$43,8))*(1-$W$27)*T629*VLOOKUP(AF633,P622:T631,5)</f>
        <v>1.1685652801525163E-6</v>
      </c>
      <c r="AG641" s="60">
        <f>SQRT($W$41*VLOOKUP(AG633,$P$34:$W$43,8))*(1-$X$27)*T629*VLOOKUP(AG633,P622:T631,5)</f>
        <v>1.7010967556718656E-5</v>
      </c>
      <c r="AH641" s="60">
        <f>SQRT($W$41*VLOOKUP(AH633,$P$34:$W$43,8))*(1-$Y$27)*T629*VLOOKUP(AH633,P622:T631,5)</f>
        <v>5.2692055402090281E-5</v>
      </c>
      <c r="AI641" s="87">
        <f>SQRT($W$41*VLOOKUP(AI633,$P$34:$W$43,8))*(1-$Z$27)*T629*VLOOKUP(AI633,P622:T631,5)</f>
        <v>2.8017167996406973E-5</v>
      </c>
      <c r="AJ641" s="89">
        <f>$X$41*T629</f>
        <v>1.7248373568599572E-7</v>
      </c>
      <c r="AK641" s="59" t="s">
        <v>582</v>
      </c>
      <c r="AL641" s="61">
        <f>AL637*AL638/6-AL639/2-AL637^3/27</f>
        <v>1.5151228854943556E-2</v>
      </c>
      <c r="AM641" s="61"/>
      <c r="AN641" s="66" t="s">
        <v>573</v>
      </c>
      <c r="AO641" s="61">
        <f>2*SQRT(AL642)*COS(AO640/3)-AL637/3</f>
        <v>0.83269961903731171</v>
      </c>
      <c r="AP641" s="69">
        <f>AO641^3+AL637*AO641^2+AL638*AO641+AL639</f>
        <v>1.0581813203458523E-16</v>
      </c>
      <c r="AQ641" s="50"/>
      <c r="AR641" s="65"/>
      <c r="AS641" s="65"/>
      <c r="AT641" s="65"/>
      <c r="AU641" s="65"/>
      <c r="AV641" s="81"/>
      <c r="AW641" s="59">
        <v>8</v>
      </c>
      <c r="AX641" s="61">
        <f t="shared" si="88"/>
        <v>4.6812172555771754E-3</v>
      </c>
      <c r="AY641" s="61">
        <f>SUMPRODUCT(T622:T631,$BE$34:$BE$43)</f>
        <v>6.0317301846691249E-2</v>
      </c>
      <c r="AZ641" s="68">
        <f>IF($AA$14,EXP((AX641/AL635)*(AU639-1)-LN(AU639-AL635)-AL634*(2*AY641/AL634-AX641/AL635)*LN((AU639+2.41421536*AL635)/(AU639-0.41421536*AL635))/(AL635*2.82842713)      ),1)</f>
        <v>15.275958378122715</v>
      </c>
    </row>
    <row r="642" spans="16:52" x14ac:dyDescent="0.25">
      <c r="P642" s="78">
        <v>9</v>
      </c>
      <c r="Q642" s="60"/>
      <c r="R642" s="60"/>
      <c r="S642" s="60">
        <f>$Z$15*$BJ$42/AZ642</f>
        <v>1.9022990633599135E-2</v>
      </c>
      <c r="T642" s="61">
        <f>S642/S644</f>
        <v>1.9027969568689906E-2</v>
      </c>
      <c r="U642" s="62"/>
      <c r="V642" s="62" t="s">
        <v>592</v>
      </c>
      <c r="W642" s="60"/>
      <c r="X642" s="63"/>
      <c r="Y642" s="61"/>
      <c r="Z642" s="86">
        <f>SQRT($W$42*VLOOKUP(Z633,$P$34:$W$43,8))*(1-$Q$28)*T630*VLOOKUP(Z633,P622:T631,5)</f>
        <v>1.5450656391876829E-5</v>
      </c>
      <c r="AA642" s="60">
        <f>SQRT($W$42*VLOOKUP(AA633,$P$34:$W$43,8))*(1-$R$28)*T630*VLOOKUP(AA633,P622:T631,5)</f>
        <v>1.4950282799248293E-4</v>
      </c>
      <c r="AB642" s="60">
        <f>SQRT($W$42*VLOOKUP(AB633,$P$34:$W$43,8))*(1-$S$28)*T630*VLOOKUP(AB633,P622:T631,5)</f>
        <v>6.9341173774326872E-4</v>
      </c>
      <c r="AC642" s="60">
        <f>SQRT($W$42*VLOOKUP(AC633,$P$34:$W$43,8))*(1-$T$28)*T630*VLOOKUP(AC633,P622:T631,5)</f>
        <v>2.2755050653425475E-3</v>
      </c>
      <c r="AD642" s="60">
        <f>SQRT($W$42*VLOOKUP(AD633,$P$34:$W$43,8))*(1-$U$28)*T630*VLOOKUP(AD633,P622:T631,5)</f>
        <v>2.5816098649261662E-3</v>
      </c>
      <c r="AE642" s="60">
        <f>SQRT($W$42*VLOOKUP(AE633,$P$34:$W$43,8))*(1-$V$28)*T630*VLOOKUP(AE633,P622:T631,5)</f>
        <v>1.3952321849498749E-2</v>
      </c>
      <c r="AF642" s="60">
        <f>SQRT($W$42*VLOOKUP(AF633,$P$34:$W$43,8))*(1-$W$28)*T630*VLOOKUP(AF633,P622:T631,5)</f>
        <v>3.246466571965727E-6</v>
      </c>
      <c r="AG642" s="60">
        <f>SQRT($W$42*VLOOKUP(AG633,$P$34:$W$43,8))*(1-$X$28)*T630*VLOOKUP(AG633,P622:T631,5)</f>
        <v>5.2692055402090281E-5</v>
      </c>
      <c r="AH642" s="60">
        <f>SQRT($W$42*VLOOKUP(AH633,$P$34:$W$43,8))*(1-$Y$28)*T630*VLOOKUP(AH633,P622:T631,5)</f>
        <v>2.0034135413526613E-4</v>
      </c>
      <c r="AI642" s="87">
        <f>SQRT($W$42*VLOOKUP(AI633,$P$34:$W$43,8))*(1-$Z$28)*T630*VLOOKUP(AI633,P622:T631,5)</f>
        <v>1.0176657161589528E-4</v>
      </c>
      <c r="AJ642" s="89">
        <f>$X$42*T630</f>
        <v>5.1399992230266171E-7</v>
      </c>
      <c r="AK642" s="59" t="s">
        <v>558</v>
      </c>
      <c r="AL642" s="61">
        <f>AL637^2/9-AL638/3</f>
        <v>6.4660816772384944E-2</v>
      </c>
      <c r="AM642" s="61"/>
      <c r="AN642" s="66" t="s">
        <v>574</v>
      </c>
      <c r="AO642" s="61">
        <f>2*SQRT(AL642)*COS((AO640+2*PI())/3)-AL637/3</f>
        <v>1.8185529566081382E-2</v>
      </c>
      <c r="AP642" s="69">
        <f>AO642^3+AO642^2*AL637+AO642*AL638+AL639</f>
        <v>9.540979117872439E-18</v>
      </c>
      <c r="AQ642" s="50"/>
      <c r="AR642" s="65"/>
      <c r="AS642" s="50"/>
      <c r="AT642" s="65"/>
      <c r="AU642" s="65"/>
      <c r="AV642" s="81"/>
      <c r="AW642" s="59">
        <v>9</v>
      </c>
      <c r="AX642" s="61">
        <f t="shared" si="88"/>
        <v>4.7402802327537697E-3</v>
      </c>
      <c r="AY642" s="61">
        <f>SUMPRODUCT(T622:T631,$BF$34:$BF$43)</f>
        <v>7.5771767757632447E-2</v>
      </c>
      <c r="AZ642" s="68">
        <f>IF($AA$15,EXP((AX642/AL635)*(AU639-1)-LN(AU639-AL635)-AL634*(2*AY642/AL634-AX642/AL635)*LN((AU639+2.41421536*AL635)/(AU639-0.41421536*AL635))/(AL635*2.82842713)      ),1)</f>
        <v>5.0989814743453294</v>
      </c>
    </row>
    <row r="643" spans="16:52" x14ac:dyDescent="0.25">
      <c r="P643" s="78">
        <v>10</v>
      </c>
      <c r="Q643" s="60"/>
      <c r="R643" s="60"/>
      <c r="S643" s="60">
        <f>$Z$16*$BJ$43/AZ643</f>
        <v>1.0256907277713875E-2</v>
      </c>
      <c r="T643" s="61">
        <f>S643/S644</f>
        <v>1.0259591843802953E-2</v>
      </c>
      <c r="U643" s="62"/>
      <c r="V643" s="96">
        <f>ABS(S632-S644)</f>
        <v>2.2204460492503131E-16</v>
      </c>
      <c r="W643" s="60"/>
      <c r="X643" s="63"/>
      <c r="Y643" s="61"/>
      <c r="Z643" s="86">
        <f>SQRT($W$43*VLOOKUP(Z633,$P$34:$W$43,8))*(1-$Q$29)*T631*VLOOKUP(Z633,P622:T631,5)</f>
        <v>8.3839142879103319E-6</v>
      </c>
      <c r="AA643" s="60">
        <f>SQRT($W$43*VLOOKUP(AA633,$P$34:$W$43,8))*(1-$R$29)*T631*VLOOKUP(AA633,P622:T631,5)</f>
        <v>8.2105867050580084E-5</v>
      </c>
      <c r="AB643" s="60">
        <f>SQRT($W$43*VLOOKUP(AB633,$P$34:$W$43,8))*(1-$S$29)*T631*VLOOKUP(AB633,P622:T631,5)</f>
        <v>3.8613188046207874E-4</v>
      </c>
      <c r="AC643" s="60">
        <f>SQRT($W$43*VLOOKUP(AC633,$P$34:$W$43,8))*(1-$T$29)*T631*VLOOKUP(AC633,P622:T631,5)</f>
        <v>1.0493068887656857E-3</v>
      </c>
      <c r="AD643" s="60">
        <f>SQRT($W$43*VLOOKUP(AD633,$P$34:$W$43,8))*(1-$U$29)*T631*VLOOKUP(AD633,P622:T631,5)</f>
        <v>1.3766215816029374E-3</v>
      </c>
      <c r="AE643" s="60">
        <f>SQRT($W$43*VLOOKUP(AE633,$P$34:$W$43,8))*(1-$V$29)*T631*VLOOKUP(AE633,P622:T631,5)</f>
        <v>7.5638243350101891E-3</v>
      </c>
      <c r="AF643" s="60">
        <f>SQRT($W$43*VLOOKUP(AF633,$P$34:$W$43,8))*(1-$W$29)*T631*VLOOKUP(AF633,P622:T631,5)</f>
        <v>1.8315702319247769E-6</v>
      </c>
      <c r="AG643" s="60">
        <f>SQRT($W$43*VLOOKUP(AG633,$P$34:$W$43,8))*(1-$X$29)*T631*VLOOKUP(AG633,P622:T631,5)</f>
        <v>2.801716799640697E-5</v>
      </c>
      <c r="AH643" s="60">
        <f>SQRT($W$43*VLOOKUP(AH633,$P$34:$W$43,8))*(1-$Y$29)*T631*VLOOKUP(AH633,P622:T631,5)</f>
        <v>1.0176657161589528E-4</v>
      </c>
      <c r="AI643" s="87">
        <f>SQRT($W$43*VLOOKUP(AI633,$P$34:$W$43,8))*(1-$Z$29)*T631*VLOOKUP(AI633,P622:T631,5)</f>
        <v>5.1693945781462107E-5</v>
      </c>
      <c r="AJ643" s="89">
        <f>$X$43*T631</f>
        <v>3.7216535537874466E-7</v>
      </c>
      <c r="AK643" s="59" t="s">
        <v>72</v>
      </c>
      <c r="AL643" s="63">
        <f>AL641^2-AL642^3</f>
        <v>-4.0788511579751234E-5</v>
      </c>
      <c r="AM643" s="61"/>
      <c r="AN643" s="66" t="s">
        <v>575</v>
      </c>
      <c r="AO643" s="61">
        <f>2*SQRT(AL642)*COS((AO640+4*PI())/3)-AL637/3</f>
        <v>0.13497321362641987</v>
      </c>
      <c r="AP643" s="69">
        <f>AO643^3+AO643^2*AL637+AL638*AO643+AL639</f>
        <v>0</v>
      </c>
      <c r="AQ643" s="50"/>
      <c r="AR643" s="65"/>
      <c r="AS643" s="50"/>
      <c r="AT643" s="65"/>
      <c r="AU643" s="65"/>
      <c r="AV643" s="81"/>
      <c r="AW643" s="59">
        <v>10</v>
      </c>
      <c r="AX643" s="61">
        <f t="shared" si="88"/>
        <v>6.3655989068255427E-3</v>
      </c>
      <c r="AY643" s="61">
        <f>SUMPRODUCT(T622:T631,$BG$34:$BG$43)</f>
        <v>7.4733542486602481E-2</v>
      </c>
      <c r="AZ643" s="68">
        <f>IF($AA$16,EXP((AX643/AL635)*(AU639-1)-LN(AU639-AL635)-AL634*(2*AY643/AL634-AX643/AL635)*LN((AU639+2.41421536*AL635)/(AU639-0.41421536*AL635))/(AL635*2.82842713)      ),1)</f>
        <v>9.499015223368259</v>
      </c>
    </row>
    <row r="644" spans="16:52" x14ac:dyDescent="0.25">
      <c r="P644" s="79"/>
      <c r="Q644" s="71"/>
      <c r="R644" s="71"/>
      <c r="S644" s="94">
        <f>SUM(S634:S643)</f>
        <v>0.99973833597574358</v>
      </c>
      <c r="T644" s="72">
        <f>SUM(T634:T643)</f>
        <v>0.99999999999999989</v>
      </c>
      <c r="U644" s="73"/>
      <c r="V644" s="73"/>
      <c r="W644" s="73"/>
      <c r="X644" s="73"/>
      <c r="Y644" s="73"/>
      <c r="Z644" s="70"/>
      <c r="AA644" s="73"/>
      <c r="AB644" s="73"/>
      <c r="AC644" s="73"/>
      <c r="AD644" s="73"/>
      <c r="AE644" s="73"/>
      <c r="AF644" s="73"/>
      <c r="AG644" s="73"/>
      <c r="AH644" s="73"/>
      <c r="AI644" s="88">
        <f>SUM(Z634:AI643)</f>
        <v>2.206689395768104</v>
      </c>
      <c r="AJ644" s="91">
        <f>SUM(AJ634:AJ643)</f>
        <v>8.0587242819724376E-5</v>
      </c>
      <c r="AK644" s="70"/>
      <c r="AL644" s="73"/>
      <c r="AM644" s="74"/>
      <c r="AN644" s="75"/>
      <c r="AO644" s="74"/>
      <c r="AP644" s="74"/>
      <c r="AQ644" s="76"/>
      <c r="AR644" s="73"/>
      <c r="AS644" s="76"/>
      <c r="AT644" s="73"/>
      <c r="AU644" s="73"/>
      <c r="AV644" s="80"/>
      <c r="AW644" s="70"/>
      <c r="AX644" s="73"/>
      <c r="AY644" s="73"/>
      <c r="AZ644" s="80"/>
    </row>
  </sheetData>
  <mergeCells count="13">
    <mergeCell ref="B13:E13"/>
    <mergeCell ref="B2:J2"/>
    <mergeCell ref="B9:E9"/>
    <mergeCell ref="B10:E10"/>
    <mergeCell ref="B11:E11"/>
    <mergeCell ref="B12:E12"/>
    <mergeCell ref="I23:J27"/>
    <mergeCell ref="B14:E14"/>
    <mergeCell ref="B15:E15"/>
    <mergeCell ref="B16:E16"/>
    <mergeCell ref="B17:E17"/>
    <mergeCell ref="B18:E18"/>
    <mergeCell ref="B22:G22"/>
  </mergeCells>
  <hyperlinks>
    <hyperlink ref="B3" r:id="rId1"/>
  </hyperlinks>
  <pageMargins left="0.7" right="0.7" top="0.75" bottom="0.75" header="0.3" footer="0.3"/>
  <pageSetup paperSize="9" orientation="portrait" horizontalDpi="4294967293" verticalDpi="4294967293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Q483"/>
  <sheetViews>
    <sheetView topLeftCell="A7" zoomScale="70" workbookViewId="0">
      <pane ySplit="6" topLeftCell="A448" activePane="bottomLeft" state="frozen"/>
      <selection activeCell="A7" sqref="A7"/>
      <selection pane="bottomLeft" activeCell="A7" sqref="A7"/>
    </sheetView>
  </sheetViews>
  <sheetFormatPr defaultColWidth="16.28515625" defaultRowHeight="12.75" x14ac:dyDescent="0.2"/>
  <cols>
    <col min="1" max="1" width="11.140625" style="13" customWidth="1"/>
    <col min="2" max="2" width="52.28515625" style="13" customWidth="1"/>
    <col min="3" max="256" width="16.28515625" style="13"/>
    <col min="257" max="257" width="11.140625" style="13" customWidth="1"/>
    <col min="258" max="258" width="52.28515625" style="13" customWidth="1"/>
    <col min="259" max="512" width="16.28515625" style="13"/>
    <col min="513" max="513" width="11.140625" style="13" customWidth="1"/>
    <col min="514" max="514" width="52.28515625" style="13" customWidth="1"/>
    <col min="515" max="768" width="16.28515625" style="13"/>
    <col min="769" max="769" width="11.140625" style="13" customWidth="1"/>
    <col min="770" max="770" width="52.28515625" style="13" customWidth="1"/>
    <col min="771" max="1024" width="16.28515625" style="13"/>
    <col min="1025" max="1025" width="11.140625" style="13" customWidth="1"/>
    <col min="1026" max="1026" width="52.28515625" style="13" customWidth="1"/>
    <col min="1027" max="1280" width="16.28515625" style="13"/>
    <col min="1281" max="1281" width="11.140625" style="13" customWidth="1"/>
    <col min="1282" max="1282" width="52.28515625" style="13" customWidth="1"/>
    <col min="1283" max="1536" width="16.28515625" style="13"/>
    <col min="1537" max="1537" width="11.140625" style="13" customWidth="1"/>
    <col min="1538" max="1538" width="52.28515625" style="13" customWidth="1"/>
    <col min="1539" max="1792" width="16.28515625" style="13"/>
    <col min="1793" max="1793" width="11.140625" style="13" customWidth="1"/>
    <col min="1794" max="1794" width="52.28515625" style="13" customWidth="1"/>
    <col min="1795" max="2048" width="16.28515625" style="13"/>
    <col min="2049" max="2049" width="11.140625" style="13" customWidth="1"/>
    <col min="2050" max="2050" width="52.28515625" style="13" customWidth="1"/>
    <col min="2051" max="2304" width="16.28515625" style="13"/>
    <col min="2305" max="2305" width="11.140625" style="13" customWidth="1"/>
    <col min="2306" max="2306" width="52.28515625" style="13" customWidth="1"/>
    <col min="2307" max="2560" width="16.28515625" style="13"/>
    <col min="2561" max="2561" width="11.140625" style="13" customWidth="1"/>
    <col min="2562" max="2562" width="52.28515625" style="13" customWidth="1"/>
    <col min="2563" max="2816" width="16.28515625" style="13"/>
    <col min="2817" max="2817" width="11.140625" style="13" customWidth="1"/>
    <col min="2818" max="2818" width="52.28515625" style="13" customWidth="1"/>
    <col min="2819" max="3072" width="16.28515625" style="13"/>
    <col min="3073" max="3073" width="11.140625" style="13" customWidth="1"/>
    <col min="3074" max="3074" width="52.28515625" style="13" customWidth="1"/>
    <col min="3075" max="3328" width="16.28515625" style="13"/>
    <col min="3329" max="3329" width="11.140625" style="13" customWidth="1"/>
    <col min="3330" max="3330" width="52.28515625" style="13" customWidth="1"/>
    <col min="3331" max="3584" width="16.28515625" style="13"/>
    <col min="3585" max="3585" width="11.140625" style="13" customWidth="1"/>
    <col min="3586" max="3586" width="52.28515625" style="13" customWidth="1"/>
    <col min="3587" max="3840" width="16.28515625" style="13"/>
    <col min="3841" max="3841" width="11.140625" style="13" customWidth="1"/>
    <col min="3842" max="3842" width="52.28515625" style="13" customWidth="1"/>
    <col min="3843" max="4096" width="16.28515625" style="13"/>
    <col min="4097" max="4097" width="11.140625" style="13" customWidth="1"/>
    <col min="4098" max="4098" width="52.28515625" style="13" customWidth="1"/>
    <col min="4099" max="4352" width="16.28515625" style="13"/>
    <col min="4353" max="4353" width="11.140625" style="13" customWidth="1"/>
    <col min="4354" max="4354" width="52.28515625" style="13" customWidth="1"/>
    <col min="4355" max="4608" width="16.28515625" style="13"/>
    <col min="4609" max="4609" width="11.140625" style="13" customWidth="1"/>
    <col min="4610" max="4610" width="52.28515625" style="13" customWidth="1"/>
    <col min="4611" max="4864" width="16.28515625" style="13"/>
    <col min="4865" max="4865" width="11.140625" style="13" customWidth="1"/>
    <col min="4866" max="4866" width="52.28515625" style="13" customWidth="1"/>
    <col min="4867" max="5120" width="16.28515625" style="13"/>
    <col min="5121" max="5121" width="11.140625" style="13" customWidth="1"/>
    <col min="5122" max="5122" width="52.28515625" style="13" customWidth="1"/>
    <col min="5123" max="5376" width="16.28515625" style="13"/>
    <col min="5377" max="5377" width="11.140625" style="13" customWidth="1"/>
    <col min="5378" max="5378" width="52.28515625" style="13" customWidth="1"/>
    <col min="5379" max="5632" width="16.28515625" style="13"/>
    <col min="5633" max="5633" width="11.140625" style="13" customWidth="1"/>
    <col min="5634" max="5634" width="52.28515625" style="13" customWidth="1"/>
    <col min="5635" max="5888" width="16.28515625" style="13"/>
    <col min="5889" max="5889" width="11.140625" style="13" customWidth="1"/>
    <col min="5890" max="5890" width="52.28515625" style="13" customWidth="1"/>
    <col min="5891" max="6144" width="16.28515625" style="13"/>
    <col min="6145" max="6145" width="11.140625" style="13" customWidth="1"/>
    <col min="6146" max="6146" width="52.28515625" style="13" customWidth="1"/>
    <col min="6147" max="6400" width="16.28515625" style="13"/>
    <col min="6401" max="6401" width="11.140625" style="13" customWidth="1"/>
    <col min="6402" max="6402" width="52.28515625" style="13" customWidth="1"/>
    <col min="6403" max="6656" width="16.28515625" style="13"/>
    <col min="6657" max="6657" width="11.140625" style="13" customWidth="1"/>
    <col min="6658" max="6658" width="52.28515625" style="13" customWidth="1"/>
    <col min="6659" max="6912" width="16.28515625" style="13"/>
    <col min="6913" max="6913" width="11.140625" style="13" customWidth="1"/>
    <col min="6914" max="6914" width="52.28515625" style="13" customWidth="1"/>
    <col min="6915" max="7168" width="16.28515625" style="13"/>
    <col min="7169" max="7169" width="11.140625" style="13" customWidth="1"/>
    <col min="7170" max="7170" width="52.28515625" style="13" customWidth="1"/>
    <col min="7171" max="7424" width="16.28515625" style="13"/>
    <col min="7425" max="7425" width="11.140625" style="13" customWidth="1"/>
    <col min="7426" max="7426" width="52.28515625" style="13" customWidth="1"/>
    <col min="7427" max="7680" width="16.28515625" style="13"/>
    <col min="7681" max="7681" width="11.140625" style="13" customWidth="1"/>
    <col min="7682" max="7682" width="52.28515625" style="13" customWidth="1"/>
    <col min="7683" max="7936" width="16.28515625" style="13"/>
    <col min="7937" max="7937" width="11.140625" style="13" customWidth="1"/>
    <col min="7938" max="7938" width="52.28515625" style="13" customWidth="1"/>
    <col min="7939" max="8192" width="16.28515625" style="13"/>
    <col min="8193" max="8193" width="11.140625" style="13" customWidth="1"/>
    <col min="8194" max="8194" width="52.28515625" style="13" customWidth="1"/>
    <col min="8195" max="8448" width="16.28515625" style="13"/>
    <col min="8449" max="8449" width="11.140625" style="13" customWidth="1"/>
    <col min="8450" max="8450" width="52.28515625" style="13" customWidth="1"/>
    <col min="8451" max="8704" width="16.28515625" style="13"/>
    <col min="8705" max="8705" width="11.140625" style="13" customWidth="1"/>
    <col min="8706" max="8706" width="52.28515625" style="13" customWidth="1"/>
    <col min="8707" max="8960" width="16.28515625" style="13"/>
    <col min="8961" max="8961" width="11.140625" style="13" customWidth="1"/>
    <col min="8962" max="8962" width="52.28515625" style="13" customWidth="1"/>
    <col min="8963" max="9216" width="16.28515625" style="13"/>
    <col min="9217" max="9217" width="11.140625" style="13" customWidth="1"/>
    <col min="9218" max="9218" width="52.28515625" style="13" customWidth="1"/>
    <col min="9219" max="9472" width="16.28515625" style="13"/>
    <col min="9473" max="9473" width="11.140625" style="13" customWidth="1"/>
    <col min="9474" max="9474" width="52.28515625" style="13" customWidth="1"/>
    <col min="9475" max="9728" width="16.28515625" style="13"/>
    <col min="9729" max="9729" width="11.140625" style="13" customWidth="1"/>
    <col min="9730" max="9730" width="52.28515625" style="13" customWidth="1"/>
    <col min="9731" max="9984" width="16.28515625" style="13"/>
    <col min="9985" max="9985" width="11.140625" style="13" customWidth="1"/>
    <col min="9986" max="9986" width="52.28515625" style="13" customWidth="1"/>
    <col min="9987" max="10240" width="16.28515625" style="13"/>
    <col min="10241" max="10241" width="11.140625" style="13" customWidth="1"/>
    <col min="10242" max="10242" width="52.28515625" style="13" customWidth="1"/>
    <col min="10243" max="10496" width="16.28515625" style="13"/>
    <col min="10497" max="10497" width="11.140625" style="13" customWidth="1"/>
    <col min="10498" max="10498" width="52.28515625" style="13" customWidth="1"/>
    <col min="10499" max="10752" width="16.28515625" style="13"/>
    <col min="10753" max="10753" width="11.140625" style="13" customWidth="1"/>
    <col min="10754" max="10754" width="52.28515625" style="13" customWidth="1"/>
    <col min="10755" max="11008" width="16.28515625" style="13"/>
    <col min="11009" max="11009" width="11.140625" style="13" customWidth="1"/>
    <col min="11010" max="11010" width="52.28515625" style="13" customWidth="1"/>
    <col min="11011" max="11264" width="16.28515625" style="13"/>
    <col min="11265" max="11265" width="11.140625" style="13" customWidth="1"/>
    <col min="11266" max="11266" width="52.28515625" style="13" customWidth="1"/>
    <col min="11267" max="11520" width="16.28515625" style="13"/>
    <col min="11521" max="11521" width="11.140625" style="13" customWidth="1"/>
    <col min="11522" max="11522" width="52.28515625" style="13" customWidth="1"/>
    <col min="11523" max="11776" width="16.28515625" style="13"/>
    <col min="11777" max="11777" width="11.140625" style="13" customWidth="1"/>
    <col min="11778" max="11778" width="52.28515625" style="13" customWidth="1"/>
    <col min="11779" max="12032" width="16.28515625" style="13"/>
    <col min="12033" max="12033" width="11.140625" style="13" customWidth="1"/>
    <col min="12034" max="12034" width="52.28515625" style="13" customWidth="1"/>
    <col min="12035" max="12288" width="16.28515625" style="13"/>
    <col min="12289" max="12289" width="11.140625" style="13" customWidth="1"/>
    <col min="12290" max="12290" width="52.28515625" style="13" customWidth="1"/>
    <col min="12291" max="12544" width="16.28515625" style="13"/>
    <col min="12545" max="12545" width="11.140625" style="13" customWidth="1"/>
    <col min="12546" max="12546" width="52.28515625" style="13" customWidth="1"/>
    <col min="12547" max="12800" width="16.28515625" style="13"/>
    <col min="12801" max="12801" width="11.140625" style="13" customWidth="1"/>
    <col min="12802" max="12802" width="52.28515625" style="13" customWidth="1"/>
    <col min="12803" max="13056" width="16.28515625" style="13"/>
    <col min="13057" max="13057" width="11.140625" style="13" customWidth="1"/>
    <col min="13058" max="13058" width="52.28515625" style="13" customWidth="1"/>
    <col min="13059" max="13312" width="16.28515625" style="13"/>
    <col min="13313" max="13313" width="11.140625" style="13" customWidth="1"/>
    <col min="13314" max="13314" width="52.28515625" style="13" customWidth="1"/>
    <col min="13315" max="13568" width="16.28515625" style="13"/>
    <col min="13569" max="13569" width="11.140625" style="13" customWidth="1"/>
    <col min="13570" max="13570" width="52.28515625" style="13" customWidth="1"/>
    <col min="13571" max="13824" width="16.28515625" style="13"/>
    <col min="13825" max="13825" width="11.140625" style="13" customWidth="1"/>
    <col min="13826" max="13826" width="52.28515625" style="13" customWidth="1"/>
    <col min="13827" max="14080" width="16.28515625" style="13"/>
    <col min="14081" max="14081" width="11.140625" style="13" customWidth="1"/>
    <col min="14082" max="14082" width="52.28515625" style="13" customWidth="1"/>
    <col min="14083" max="14336" width="16.28515625" style="13"/>
    <col min="14337" max="14337" width="11.140625" style="13" customWidth="1"/>
    <col min="14338" max="14338" width="52.28515625" style="13" customWidth="1"/>
    <col min="14339" max="14592" width="16.28515625" style="13"/>
    <col min="14593" max="14593" width="11.140625" style="13" customWidth="1"/>
    <col min="14594" max="14594" width="52.28515625" style="13" customWidth="1"/>
    <col min="14595" max="14848" width="16.28515625" style="13"/>
    <col min="14849" max="14849" width="11.140625" style="13" customWidth="1"/>
    <col min="14850" max="14850" width="52.28515625" style="13" customWidth="1"/>
    <col min="14851" max="15104" width="16.28515625" style="13"/>
    <col min="15105" max="15105" width="11.140625" style="13" customWidth="1"/>
    <col min="15106" max="15106" width="52.28515625" style="13" customWidth="1"/>
    <col min="15107" max="15360" width="16.28515625" style="13"/>
    <col min="15361" max="15361" width="11.140625" style="13" customWidth="1"/>
    <col min="15362" max="15362" width="52.28515625" style="13" customWidth="1"/>
    <col min="15363" max="15616" width="16.28515625" style="13"/>
    <col min="15617" max="15617" width="11.140625" style="13" customWidth="1"/>
    <col min="15618" max="15618" width="52.28515625" style="13" customWidth="1"/>
    <col min="15619" max="15872" width="16.28515625" style="13"/>
    <col min="15873" max="15873" width="11.140625" style="13" customWidth="1"/>
    <col min="15874" max="15874" width="52.28515625" style="13" customWidth="1"/>
    <col min="15875" max="16128" width="16.28515625" style="13"/>
    <col min="16129" max="16129" width="11.140625" style="13" customWidth="1"/>
    <col min="16130" max="16130" width="52.28515625" style="13" customWidth="1"/>
    <col min="16131" max="16384" width="16.28515625" style="13"/>
  </cols>
  <sheetData>
    <row r="2" spans="1:43" ht="15" x14ac:dyDescent="0.2">
      <c r="A2" s="12"/>
    </row>
    <row r="3" spans="1:43" ht="15" x14ac:dyDescent="0.2">
      <c r="A3" s="12"/>
    </row>
    <row r="6" spans="1:43" ht="15" x14ac:dyDescent="0.2">
      <c r="AL6" s="12"/>
      <c r="AQ6" s="12"/>
    </row>
    <row r="7" spans="1:43" ht="15" x14ac:dyDescent="0.2">
      <c r="AL7" s="12"/>
      <c r="AQ7" s="12"/>
    </row>
    <row r="8" spans="1:43" ht="15" x14ac:dyDescent="0.2">
      <c r="A8" s="12" t="s">
        <v>4</v>
      </c>
      <c r="B8" s="14" t="s">
        <v>5</v>
      </c>
      <c r="C8" s="14" t="s">
        <v>6</v>
      </c>
      <c r="D8" s="14" t="s">
        <v>7</v>
      </c>
      <c r="E8" s="14" t="s">
        <v>8</v>
      </c>
      <c r="F8" s="14" t="s">
        <v>9</v>
      </c>
      <c r="G8" s="14" t="s">
        <v>9</v>
      </c>
      <c r="H8" s="14" t="s">
        <v>10</v>
      </c>
      <c r="I8" s="14" t="s">
        <v>9</v>
      </c>
      <c r="J8" s="14" t="s">
        <v>11</v>
      </c>
      <c r="K8" s="14" t="s">
        <v>12</v>
      </c>
      <c r="L8" s="14" t="s">
        <v>13</v>
      </c>
      <c r="M8" s="14" t="s">
        <v>14</v>
      </c>
      <c r="O8" s="12" t="s">
        <v>15</v>
      </c>
      <c r="R8" s="12" t="s">
        <v>16</v>
      </c>
      <c r="T8" s="14" t="s">
        <v>17</v>
      </c>
      <c r="U8" s="14" t="s">
        <v>18</v>
      </c>
      <c r="V8" s="15" t="s">
        <v>19</v>
      </c>
      <c r="Y8" s="14" t="s">
        <v>20</v>
      </c>
      <c r="Z8" s="14" t="s">
        <v>20</v>
      </c>
      <c r="AB8" s="14" t="s">
        <v>21</v>
      </c>
      <c r="AE8" s="14" t="s">
        <v>22</v>
      </c>
      <c r="AF8" s="16"/>
      <c r="AI8" s="12"/>
      <c r="AJ8" s="12"/>
      <c r="AL8" s="12"/>
      <c r="AQ8" s="12"/>
    </row>
    <row r="9" spans="1:43" ht="15" x14ac:dyDescent="0.2">
      <c r="D9" s="14" t="s">
        <v>23</v>
      </c>
      <c r="E9" s="14" t="s">
        <v>23</v>
      </c>
      <c r="F9" s="14" t="s">
        <v>24</v>
      </c>
      <c r="G9" s="14" t="s">
        <v>25</v>
      </c>
      <c r="H9" s="14" t="s">
        <v>26</v>
      </c>
      <c r="I9" s="14" t="s">
        <v>27</v>
      </c>
      <c r="J9" s="14" t="s">
        <v>28</v>
      </c>
      <c r="K9" s="14" t="s">
        <v>29</v>
      </c>
      <c r="L9" s="14" t="s">
        <v>30</v>
      </c>
      <c r="M9" s="14" t="s">
        <v>31</v>
      </c>
      <c r="N9" s="12" t="s">
        <v>32</v>
      </c>
      <c r="R9" s="12" t="s">
        <v>33</v>
      </c>
      <c r="T9" s="14" t="s">
        <v>34</v>
      </c>
      <c r="U9" s="14" t="s">
        <v>34</v>
      </c>
      <c r="W9" s="12" t="s">
        <v>35</v>
      </c>
      <c r="Y9" s="14" t="s">
        <v>36</v>
      </c>
      <c r="Z9" s="14" t="s">
        <v>37</v>
      </c>
      <c r="AA9" s="12" t="s">
        <v>38</v>
      </c>
      <c r="AE9" s="14" t="s">
        <v>39</v>
      </c>
      <c r="AI9" s="12"/>
      <c r="AJ9" s="12"/>
      <c r="AL9" s="12"/>
      <c r="AQ9" s="12"/>
    </row>
    <row r="10" spans="1:43" ht="15" x14ac:dyDescent="0.2">
      <c r="D10" s="14" t="s">
        <v>40</v>
      </c>
      <c r="E10" s="14" t="s">
        <v>40</v>
      </c>
      <c r="F10" s="14" t="s">
        <v>40</v>
      </c>
      <c r="G10" s="14" t="s">
        <v>41</v>
      </c>
      <c r="H10" s="14" t="s">
        <v>42</v>
      </c>
      <c r="K10" s="14" t="s">
        <v>43</v>
      </c>
      <c r="L10" s="14" t="s">
        <v>40</v>
      </c>
      <c r="M10" s="14" t="s">
        <v>44</v>
      </c>
      <c r="N10" s="17" t="s">
        <v>45</v>
      </c>
      <c r="R10" s="12" t="s">
        <v>46</v>
      </c>
      <c r="T10" s="12" t="s">
        <v>47</v>
      </c>
      <c r="U10" s="12" t="s">
        <v>47</v>
      </c>
      <c r="V10" s="12" t="s">
        <v>48</v>
      </c>
      <c r="Y10" s="14" t="s">
        <v>40</v>
      </c>
      <c r="Z10" s="14" t="s">
        <v>40</v>
      </c>
      <c r="AB10" s="12" t="s">
        <v>49</v>
      </c>
      <c r="AE10" s="14" t="s">
        <v>50</v>
      </c>
    </row>
    <row r="11" spans="1:43" ht="15" x14ac:dyDescent="0.2">
      <c r="D11" s="14" t="s">
        <v>51</v>
      </c>
      <c r="E11" s="14" t="s">
        <v>52</v>
      </c>
      <c r="F11" s="14" t="s">
        <v>53</v>
      </c>
      <c r="G11" s="14" t="s">
        <v>54</v>
      </c>
      <c r="H11" s="14" t="s">
        <v>55</v>
      </c>
      <c r="I11" s="14" t="s">
        <v>56</v>
      </c>
      <c r="J11" s="14" t="s">
        <v>57</v>
      </c>
      <c r="K11" s="14" t="s">
        <v>58</v>
      </c>
      <c r="L11" s="14" t="s">
        <v>59</v>
      </c>
      <c r="M11" s="14" t="s">
        <v>60</v>
      </c>
      <c r="N11" s="14" t="s">
        <v>61</v>
      </c>
      <c r="O11" s="14" t="s">
        <v>62</v>
      </c>
      <c r="P11" s="14" t="s">
        <v>63</v>
      </c>
      <c r="Q11" s="14" t="s">
        <v>64</v>
      </c>
      <c r="R11" s="14" t="s">
        <v>65</v>
      </c>
      <c r="S11" s="14" t="s">
        <v>66</v>
      </c>
      <c r="T11" s="14" t="s">
        <v>67</v>
      </c>
      <c r="U11" s="14" t="s">
        <v>68</v>
      </c>
      <c r="V11" s="14" t="s">
        <v>69</v>
      </c>
      <c r="W11" s="14" t="s">
        <v>65</v>
      </c>
      <c r="X11" s="14" t="s">
        <v>66</v>
      </c>
      <c r="Y11" s="14" t="s">
        <v>70</v>
      </c>
      <c r="Z11" s="14" t="s">
        <v>71</v>
      </c>
      <c r="AA11" s="14" t="s">
        <v>69</v>
      </c>
      <c r="AB11" s="14" t="s">
        <v>65</v>
      </c>
      <c r="AC11" s="14" t="s">
        <v>66</v>
      </c>
      <c r="AD11" s="14" t="s">
        <v>72</v>
      </c>
      <c r="AE11" s="14" t="s">
        <v>73</v>
      </c>
    </row>
    <row r="12" spans="1:43" ht="15" x14ac:dyDescent="0.2">
      <c r="A12" s="12" t="s">
        <v>74</v>
      </c>
      <c r="B12" s="12" t="s">
        <v>75</v>
      </c>
      <c r="C12" s="12" t="s">
        <v>76</v>
      </c>
      <c r="D12" s="12" t="s">
        <v>76</v>
      </c>
      <c r="E12" s="12" t="s">
        <v>76</v>
      </c>
      <c r="F12" s="12" t="s">
        <v>76</v>
      </c>
      <c r="G12" s="12" t="s">
        <v>76</v>
      </c>
      <c r="H12" s="12" t="s">
        <v>76</v>
      </c>
      <c r="I12" s="12" t="s">
        <v>76</v>
      </c>
      <c r="J12" s="12" t="s">
        <v>76</v>
      </c>
      <c r="K12" s="12" t="s">
        <v>76</v>
      </c>
      <c r="L12" s="12" t="s">
        <v>76</v>
      </c>
      <c r="M12" s="12" t="s">
        <v>76</v>
      </c>
      <c r="N12" s="12" t="s">
        <v>76</v>
      </c>
      <c r="O12" s="12" t="s">
        <v>76</v>
      </c>
      <c r="P12" s="12" t="s">
        <v>76</v>
      </c>
      <c r="Q12" s="12" t="s">
        <v>76</v>
      </c>
      <c r="R12" s="12" t="s">
        <v>76</v>
      </c>
      <c r="S12" s="12" t="s">
        <v>76</v>
      </c>
      <c r="T12" s="12" t="s">
        <v>76</v>
      </c>
      <c r="U12" s="12" t="s">
        <v>76</v>
      </c>
      <c r="V12" s="12" t="s">
        <v>76</v>
      </c>
      <c r="W12" s="12" t="s">
        <v>76</v>
      </c>
      <c r="X12" s="12" t="s">
        <v>76</v>
      </c>
      <c r="Y12" s="12" t="s">
        <v>76</v>
      </c>
      <c r="Z12" s="12" t="s">
        <v>76</v>
      </c>
      <c r="AA12" s="12" t="s">
        <v>76</v>
      </c>
      <c r="AB12" s="12" t="s">
        <v>76</v>
      </c>
      <c r="AC12" s="12" t="s">
        <v>76</v>
      </c>
      <c r="AD12" s="12" t="s">
        <v>76</v>
      </c>
      <c r="AE12" s="12" t="s">
        <v>76</v>
      </c>
    </row>
    <row r="13" spans="1:43" ht="15" x14ac:dyDescent="0.2">
      <c r="AI13" s="12"/>
      <c r="AJ13" s="12"/>
      <c r="AL13" s="12"/>
      <c r="AO13" s="12"/>
      <c r="AP13" s="12"/>
      <c r="AQ13" s="12"/>
    </row>
    <row r="14" spans="1:43" ht="15" x14ac:dyDescent="0.2">
      <c r="AI14" s="12"/>
      <c r="AJ14" s="12"/>
      <c r="AL14" s="12"/>
      <c r="AO14" s="12"/>
      <c r="AP14" s="12"/>
      <c r="AQ14" s="12"/>
    </row>
    <row r="15" spans="1:43" ht="15" x14ac:dyDescent="0.2">
      <c r="A15" s="13">
        <v>1</v>
      </c>
      <c r="B15" s="12" t="s">
        <v>77</v>
      </c>
      <c r="C15" s="18">
        <v>84.040999999999997</v>
      </c>
      <c r="D15" s="19">
        <v>161.9</v>
      </c>
      <c r="E15" s="19">
        <v>225.5</v>
      </c>
      <c r="F15" s="19">
        <v>346.2</v>
      </c>
      <c r="G15" s="19">
        <v>37.1</v>
      </c>
      <c r="H15" s="19">
        <v>221</v>
      </c>
      <c r="I15" s="18">
        <v>0.28899999999999998</v>
      </c>
      <c r="J15" s="18">
        <v>0.25700000000000001</v>
      </c>
      <c r="K15" s="18">
        <v>0</v>
      </c>
      <c r="L15" s="19">
        <v>0</v>
      </c>
      <c r="M15" s="19">
        <v>2.2999999999999998</v>
      </c>
      <c r="N15" s="20">
        <v>1.3720000000000001</v>
      </c>
      <c r="O15" s="21">
        <v>7.5020000000000003E-2</v>
      </c>
      <c r="P15" s="21">
        <v>-6.2030000000000001E-5</v>
      </c>
      <c r="Q15" s="21">
        <v>2.0100000000000001E-8</v>
      </c>
      <c r="R15" s="22">
        <v>0</v>
      </c>
      <c r="S15" s="22">
        <v>0</v>
      </c>
      <c r="T15" s="13">
        <v>-178.2</v>
      </c>
      <c r="U15" s="13">
        <v>-162.22999999999999</v>
      </c>
      <c r="V15" s="20">
        <v>15.8965</v>
      </c>
      <c r="W15" s="22">
        <v>1814.91</v>
      </c>
      <c r="X15" s="22">
        <v>-29.92</v>
      </c>
      <c r="Y15" s="13">
        <v>300</v>
      </c>
      <c r="Z15" s="13">
        <v>270</v>
      </c>
      <c r="AA15" s="18">
        <v>50.588999999999999</v>
      </c>
      <c r="AB15" s="22">
        <v>-3540.17</v>
      </c>
      <c r="AC15" s="18">
        <v>-5.2229999999999999</v>
      </c>
      <c r="AD15" s="18">
        <v>1.79</v>
      </c>
      <c r="AE15" s="13">
        <v>4580</v>
      </c>
      <c r="AI15" s="12"/>
      <c r="AJ15" s="12"/>
      <c r="AL15" s="12"/>
      <c r="AO15" s="12"/>
      <c r="AP15" s="12"/>
      <c r="AQ15" s="12"/>
    </row>
    <row r="16" spans="1:43" ht="15" x14ac:dyDescent="0.2">
      <c r="A16" s="13">
        <v>2</v>
      </c>
      <c r="B16" s="12" t="s">
        <v>78</v>
      </c>
      <c r="C16" s="18">
        <v>203.83099999999999</v>
      </c>
      <c r="D16" s="19">
        <v>298</v>
      </c>
      <c r="E16" s="19">
        <v>364.7</v>
      </c>
      <c r="F16" s="19">
        <v>551</v>
      </c>
      <c r="G16" s="19">
        <v>0</v>
      </c>
      <c r="H16" s="19">
        <v>0</v>
      </c>
      <c r="I16" s="18">
        <v>0</v>
      </c>
      <c r="J16" s="18">
        <v>0</v>
      </c>
      <c r="K16" s="18">
        <v>1.645</v>
      </c>
      <c r="L16" s="19">
        <v>298</v>
      </c>
      <c r="M16" s="19">
        <v>0</v>
      </c>
      <c r="N16" s="20">
        <v>0</v>
      </c>
      <c r="O16" s="21">
        <v>0</v>
      </c>
      <c r="P16" s="21">
        <v>0</v>
      </c>
      <c r="Q16" s="21">
        <v>0</v>
      </c>
      <c r="R16" s="22">
        <v>0</v>
      </c>
      <c r="S16" s="22">
        <v>0</v>
      </c>
      <c r="T16" s="13">
        <v>0</v>
      </c>
      <c r="U16" s="13">
        <v>0</v>
      </c>
      <c r="V16" s="20">
        <v>0</v>
      </c>
      <c r="W16" s="22">
        <v>0</v>
      </c>
      <c r="X16" s="22">
        <v>0</v>
      </c>
      <c r="Y16" s="13">
        <v>0</v>
      </c>
      <c r="Z16" s="13">
        <v>0</v>
      </c>
      <c r="AA16" s="18">
        <v>75.314999999999998</v>
      </c>
      <c r="AB16" s="22">
        <v>-7113.72</v>
      </c>
      <c r="AC16" s="18">
        <v>-8.3439999999999994</v>
      </c>
      <c r="AD16" s="18">
        <v>4.95</v>
      </c>
      <c r="AE16" s="13">
        <v>0</v>
      </c>
      <c r="AL16" s="12"/>
      <c r="AO16" s="12"/>
      <c r="AP16" s="12"/>
      <c r="AQ16" s="12"/>
    </row>
    <row r="17" spans="1:43" ht="15" x14ac:dyDescent="0.2">
      <c r="A17" s="13">
        <v>3</v>
      </c>
      <c r="B17" s="12" t="s">
        <v>79</v>
      </c>
      <c r="C17" s="18">
        <v>133.405</v>
      </c>
      <c r="D17" s="19">
        <v>236.5</v>
      </c>
      <c r="E17" s="19">
        <v>386.9</v>
      </c>
      <c r="F17" s="19">
        <v>602</v>
      </c>
      <c r="G17" s="19">
        <v>41</v>
      </c>
      <c r="H17" s="19">
        <v>294</v>
      </c>
      <c r="I17" s="18">
        <v>0.24</v>
      </c>
      <c r="J17" s="18">
        <v>0.22</v>
      </c>
      <c r="K17" s="18">
        <v>1.4410000000000001</v>
      </c>
      <c r="L17" s="19">
        <v>293</v>
      </c>
      <c r="M17" s="19">
        <v>1.7</v>
      </c>
      <c r="N17" s="20">
        <v>1.51</v>
      </c>
      <c r="O17" s="21">
        <v>8.1939999999999999E-2</v>
      </c>
      <c r="P17" s="21">
        <v>-7.0640000000000001E-5</v>
      </c>
      <c r="Q17" s="21">
        <v>2.339E-8</v>
      </c>
      <c r="R17" s="22">
        <v>346.72</v>
      </c>
      <c r="S17" s="22">
        <v>304.43</v>
      </c>
      <c r="T17" s="13">
        <v>-33.1</v>
      </c>
      <c r="U17" s="13">
        <v>-18.52</v>
      </c>
      <c r="V17" s="20">
        <v>16.0381</v>
      </c>
      <c r="W17" s="22">
        <v>3110.79</v>
      </c>
      <c r="X17" s="22">
        <v>-56.16</v>
      </c>
      <c r="Y17" s="13">
        <v>428</v>
      </c>
      <c r="Z17" s="13">
        <v>302</v>
      </c>
      <c r="AA17" s="18">
        <v>0</v>
      </c>
      <c r="AB17" s="22">
        <v>0</v>
      </c>
      <c r="AC17" s="18">
        <v>0</v>
      </c>
      <c r="AD17" s="18">
        <v>0</v>
      </c>
      <c r="AE17" s="13">
        <v>7960</v>
      </c>
      <c r="AO17" s="12"/>
      <c r="AP17" s="12"/>
      <c r="AQ17" s="12"/>
    </row>
    <row r="18" spans="1:43" ht="15" x14ac:dyDescent="0.2">
      <c r="A18" s="13">
        <v>4</v>
      </c>
      <c r="B18" s="12" t="s">
        <v>80</v>
      </c>
      <c r="C18" s="18">
        <v>112.21599999999999</v>
      </c>
      <c r="D18" s="19">
        <v>0</v>
      </c>
      <c r="E18" s="19">
        <v>386.9</v>
      </c>
      <c r="F18" s="19">
        <v>579.5</v>
      </c>
      <c r="G18" s="19">
        <v>29</v>
      </c>
      <c r="H18" s="19">
        <v>0</v>
      </c>
      <c r="I18" s="18">
        <v>0</v>
      </c>
      <c r="J18" s="18">
        <v>0.252</v>
      </c>
      <c r="K18" s="18">
        <v>0</v>
      </c>
      <c r="L18" s="19">
        <v>0</v>
      </c>
      <c r="M18" s="19">
        <v>0</v>
      </c>
      <c r="N18" s="20">
        <v>0</v>
      </c>
      <c r="O18" s="21">
        <v>0</v>
      </c>
      <c r="P18" s="21">
        <v>0</v>
      </c>
      <c r="Q18" s="21">
        <v>0</v>
      </c>
      <c r="R18" s="22">
        <v>0</v>
      </c>
      <c r="S18" s="22">
        <v>0</v>
      </c>
      <c r="T18" s="13">
        <v>0</v>
      </c>
      <c r="U18" s="13">
        <v>0</v>
      </c>
      <c r="V18" s="20">
        <v>15.708399999999999</v>
      </c>
      <c r="W18" s="22">
        <v>3015.51</v>
      </c>
      <c r="X18" s="22">
        <v>-54.59</v>
      </c>
      <c r="Y18" s="13">
        <v>414</v>
      </c>
      <c r="Z18" s="13">
        <v>279</v>
      </c>
      <c r="AA18" s="18">
        <v>0</v>
      </c>
      <c r="AB18" s="22">
        <v>0</v>
      </c>
      <c r="AC18" s="18">
        <v>0</v>
      </c>
      <c r="AD18" s="18">
        <v>0</v>
      </c>
      <c r="AE18" s="13">
        <v>7790</v>
      </c>
      <c r="AQ18" s="12"/>
    </row>
    <row r="19" spans="1:43" ht="15" x14ac:dyDescent="0.2">
      <c r="A19" s="13">
        <v>5</v>
      </c>
      <c r="B19" s="12" t="s">
        <v>81</v>
      </c>
      <c r="C19" s="18">
        <v>112.21599999999999</v>
      </c>
      <c r="D19" s="19">
        <v>0</v>
      </c>
      <c r="E19" s="19">
        <v>378</v>
      </c>
      <c r="F19" s="19">
        <v>569.5</v>
      </c>
      <c r="G19" s="19">
        <v>27.9</v>
      </c>
      <c r="H19" s="19">
        <v>0</v>
      </c>
      <c r="I19" s="18">
        <v>0</v>
      </c>
      <c r="J19" s="18">
        <v>0.21099999999999999</v>
      </c>
      <c r="K19" s="18">
        <v>0</v>
      </c>
      <c r="L19" s="19">
        <v>0</v>
      </c>
      <c r="M19" s="19">
        <v>0</v>
      </c>
      <c r="N19" s="20">
        <v>0</v>
      </c>
      <c r="O19" s="21">
        <v>0</v>
      </c>
      <c r="P19" s="21">
        <v>0</v>
      </c>
      <c r="Q19" s="21">
        <v>0</v>
      </c>
      <c r="R19" s="22">
        <v>0</v>
      </c>
      <c r="S19" s="22">
        <v>0</v>
      </c>
      <c r="T19" s="13">
        <v>0</v>
      </c>
      <c r="U19" s="13">
        <v>0</v>
      </c>
      <c r="V19" s="20">
        <v>15.679399999999999</v>
      </c>
      <c r="W19" s="22">
        <v>2938.09</v>
      </c>
      <c r="X19" s="22">
        <v>-53.25</v>
      </c>
      <c r="Y19" s="13">
        <v>404</v>
      </c>
      <c r="Z19" s="13">
        <v>273</v>
      </c>
      <c r="AA19" s="18">
        <v>0</v>
      </c>
      <c r="AB19" s="22">
        <v>0</v>
      </c>
      <c r="AC19" s="18">
        <v>0</v>
      </c>
      <c r="AD19" s="18">
        <v>0</v>
      </c>
      <c r="AE19" s="13">
        <v>7570</v>
      </c>
      <c r="AQ19" s="12"/>
    </row>
    <row r="20" spans="1:43" ht="15" x14ac:dyDescent="0.2">
      <c r="A20" s="13">
        <v>6</v>
      </c>
      <c r="B20" s="12" t="s">
        <v>82</v>
      </c>
      <c r="C20" s="18">
        <v>170.922</v>
      </c>
      <c r="D20" s="19">
        <v>179</v>
      </c>
      <c r="E20" s="19">
        <v>277</v>
      </c>
      <c r="F20" s="19">
        <v>418.6</v>
      </c>
      <c r="G20" s="19">
        <v>32.6</v>
      </c>
      <c r="H20" s="19">
        <v>294</v>
      </c>
      <c r="I20" s="18">
        <v>0.27900000000000003</v>
      </c>
      <c r="J20" s="18">
        <v>0</v>
      </c>
      <c r="K20" s="18">
        <v>1.4550000000000001</v>
      </c>
      <c r="L20" s="19">
        <v>298</v>
      </c>
      <c r="M20" s="19">
        <v>0</v>
      </c>
      <c r="N20" s="20">
        <v>9.6620000000000008</v>
      </c>
      <c r="O20" s="21">
        <v>7.8299999999999995E-2</v>
      </c>
      <c r="P20" s="21">
        <v>6.5720000000000001E-5</v>
      </c>
      <c r="Q20" s="21">
        <v>1.8679999999999999E-8</v>
      </c>
      <c r="R20" s="22">
        <v>0</v>
      </c>
      <c r="S20" s="22">
        <v>0</v>
      </c>
      <c r="T20" s="13">
        <v>0</v>
      </c>
      <c r="U20" s="13">
        <v>0</v>
      </c>
      <c r="V20" s="20">
        <v>0</v>
      </c>
      <c r="W20" s="22">
        <v>0</v>
      </c>
      <c r="X20" s="22">
        <v>0</v>
      </c>
      <c r="Y20" s="13">
        <v>0</v>
      </c>
      <c r="Z20" s="13">
        <v>0</v>
      </c>
      <c r="AA20" s="18">
        <v>0</v>
      </c>
      <c r="AB20" s="22">
        <v>0</v>
      </c>
      <c r="AC20" s="18">
        <v>0</v>
      </c>
      <c r="AD20" s="18">
        <v>0</v>
      </c>
      <c r="AE20" s="13">
        <v>0</v>
      </c>
      <c r="AQ20" s="12"/>
    </row>
    <row r="21" spans="1:43" ht="15" x14ac:dyDescent="0.2">
      <c r="A21" s="13">
        <v>7</v>
      </c>
      <c r="B21" s="12" t="s">
        <v>83</v>
      </c>
      <c r="C21" s="18">
        <v>98.96</v>
      </c>
      <c r="D21" s="19">
        <v>176.2</v>
      </c>
      <c r="E21" s="19">
        <v>330.4</v>
      </c>
      <c r="F21" s="19">
        <v>523</v>
      </c>
      <c r="G21" s="19">
        <v>50</v>
      </c>
      <c r="H21" s="19">
        <v>240</v>
      </c>
      <c r="I21" s="18">
        <v>0.28000000000000003</v>
      </c>
      <c r="J21" s="18">
        <v>0.248</v>
      </c>
      <c r="K21" s="18">
        <v>1.1679999999999999</v>
      </c>
      <c r="L21" s="19">
        <v>298</v>
      </c>
      <c r="M21" s="19">
        <v>2</v>
      </c>
      <c r="N21" s="20">
        <v>2.9790000000000001</v>
      </c>
      <c r="O21" s="21">
        <v>6.4390000000000003E-2</v>
      </c>
      <c r="P21" s="21">
        <v>-4.8959999999999999E-5</v>
      </c>
      <c r="Q21" s="21">
        <v>1.5049999999999999E-8</v>
      </c>
      <c r="R21" s="22">
        <v>412.27</v>
      </c>
      <c r="S21" s="22">
        <v>239.1</v>
      </c>
      <c r="T21" s="13">
        <v>-31.05</v>
      </c>
      <c r="U21" s="13">
        <v>-17.47</v>
      </c>
      <c r="V21" s="20">
        <v>16.084199999999999</v>
      </c>
      <c r="W21" s="22">
        <v>2697.29</v>
      </c>
      <c r="X21" s="22">
        <v>-45.03</v>
      </c>
      <c r="Y21" s="13">
        <v>352</v>
      </c>
      <c r="Z21" s="13">
        <v>242</v>
      </c>
      <c r="AA21" s="18">
        <v>56.232999999999997</v>
      </c>
      <c r="AB21" s="22">
        <v>-5422.68</v>
      </c>
      <c r="AC21" s="18">
        <v>-5.726</v>
      </c>
      <c r="AD21" s="18">
        <v>3.17</v>
      </c>
      <c r="AE21" s="13">
        <v>6860</v>
      </c>
      <c r="AQ21" s="12"/>
    </row>
    <row r="22" spans="1:43" ht="15" x14ac:dyDescent="0.2">
      <c r="A22" s="13">
        <v>8</v>
      </c>
      <c r="B22" s="12" t="s">
        <v>84</v>
      </c>
      <c r="C22" s="18">
        <v>66.051000000000002</v>
      </c>
      <c r="D22" s="19">
        <v>156.19999999999999</v>
      </c>
      <c r="E22" s="19">
        <v>248.4</v>
      </c>
      <c r="F22" s="19">
        <v>386.6</v>
      </c>
      <c r="G22" s="19">
        <v>44.4</v>
      </c>
      <c r="H22" s="19">
        <v>181</v>
      </c>
      <c r="I22" s="18">
        <v>0.253</v>
      </c>
      <c r="J22" s="18">
        <v>0.26600000000000001</v>
      </c>
      <c r="K22" s="18">
        <v>0</v>
      </c>
      <c r="L22" s="19">
        <v>0</v>
      </c>
      <c r="M22" s="19">
        <v>2.2999999999999998</v>
      </c>
      <c r="N22" s="20">
        <v>2.0720000000000001</v>
      </c>
      <c r="O22" s="21">
        <v>5.722E-2</v>
      </c>
      <c r="P22" s="21">
        <v>-3.4799999999999999E-5</v>
      </c>
      <c r="Q22" s="21">
        <v>8.1069999999999994E-9</v>
      </c>
      <c r="R22" s="22">
        <v>319.27</v>
      </c>
      <c r="S22" s="22">
        <v>186.56</v>
      </c>
      <c r="T22" s="13">
        <v>-118</v>
      </c>
      <c r="U22" s="13">
        <v>-104.26</v>
      </c>
      <c r="V22" s="20">
        <v>16.187100000000001</v>
      </c>
      <c r="W22" s="22">
        <v>2095.35</v>
      </c>
      <c r="X22" s="22">
        <v>-29.16</v>
      </c>
      <c r="Y22" s="13">
        <v>273</v>
      </c>
      <c r="Z22" s="13">
        <v>238</v>
      </c>
      <c r="AA22" s="18">
        <v>48.591000000000001</v>
      </c>
      <c r="AB22" s="22">
        <v>-3837.61</v>
      </c>
      <c r="AC22" s="18">
        <v>-4.8109999999999999</v>
      </c>
      <c r="AD22" s="18">
        <v>1.87</v>
      </c>
      <c r="AE22" s="13">
        <v>5100</v>
      </c>
      <c r="AQ22" s="12"/>
    </row>
    <row r="23" spans="1:43" ht="15" x14ac:dyDescent="0.2">
      <c r="A23" s="13">
        <v>9</v>
      </c>
      <c r="B23" s="12" t="s">
        <v>85</v>
      </c>
      <c r="C23" s="18">
        <v>64.034999999999997</v>
      </c>
      <c r="D23" s="19">
        <v>0</v>
      </c>
      <c r="E23" s="19">
        <v>0</v>
      </c>
      <c r="F23" s="19">
        <v>302.8</v>
      </c>
      <c r="G23" s="19">
        <v>44</v>
      </c>
      <c r="H23" s="19">
        <v>154</v>
      </c>
      <c r="I23" s="18">
        <v>0.27300000000000002</v>
      </c>
      <c r="J23" s="18">
        <v>0</v>
      </c>
      <c r="K23" s="18">
        <v>0</v>
      </c>
      <c r="L23" s="19">
        <v>0</v>
      </c>
      <c r="M23" s="19">
        <v>1.4</v>
      </c>
      <c r="N23" s="20">
        <v>0.73399999999999999</v>
      </c>
      <c r="O23" s="21">
        <v>5.8389999999999997E-2</v>
      </c>
      <c r="P23" s="21">
        <v>-5.0139999999999998E-5</v>
      </c>
      <c r="Q23" s="21">
        <v>1.6770000000000001E-8</v>
      </c>
      <c r="R23" s="22">
        <v>0</v>
      </c>
      <c r="S23" s="22">
        <v>0</v>
      </c>
      <c r="T23" s="13">
        <v>-82.5</v>
      </c>
      <c r="U23" s="13">
        <v>-76.84</v>
      </c>
      <c r="V23" s="20">
        <v>0</v>
      </c>
      <c r="W23" s="22">
        <v>0</v>
      </c>
      <c r="X23" s="22">
        <v>0</v>
      </c>
      <c r="Y23" s="13">
        <v>0</v>
      </c>
      <c r="Z23" s="13">
        <v>0</v>
      </c>
      <c r="AA23" s="18">
        <v>0</v>
      </c>
      <c r="AB23" s="22">
        <v>0</v>
      </c>
      <c r="AC23" s="18">
        <v>0</v>
      </c>
      <c r="AD23" s="18">
        <v>0</v>
      </c>
      <c r="AE23" s="13">
        <v>0</v>
      </c>
      <c r="AQ23" s="12"/>
    </row>
    <row r="24" spans="1:43" ht="15" x14ac:dyDescent="0.2">
      <c r="A24" s="13">
        <v>10</v>
      </c>
      <c r="B24" s="12" t="s">
        <v>86</v>
      </c>
      <c r="C24" s="18">
        <v>112.21599999999999</v>
      </c>
      <c r="D24" s="19">
        <v>239.7</v>
      </c>
      <c r="E24" s="19">
        <v>392.7</v>
      </c>
      <c r="F24" s="19">
        <v>591</v>
      </c>
      <c r="G24" s="19">
        <v>29.3</v>
      </c>
      <c r="H24" s="19">
        <v>416</v>
      </c>
      <c r="I24" s="18">
        <v>0.25</v>
      </c>
      <c r="J24" s="18">
        <v>0.23799999999999999</v>
      </c>
      <c r="K24" s="18">
        <v>0.78500000000000003</v>
      </c>
      <c r="L24" s="19">
        <v>289</v>
      </c>
      <c r="M24" s="19">
        <v>0</v>
      </c>
      <c r="N24" s="20">
        <v>-17.122</v>
      </c>
      <c r="O24" s="21">
        <v>0.21490000000000001</v>
      </c>
      <c r="P24" s="21">
        <v>-1.199E-4</v>
      </c>
      <c r="Q24" s="21">
        <v>2.461E-8</v>
      </c>
      <c r="R24" s="22">
        <v>0</v>
      </c>
      <c r="S24" s="22">
        <v>0</v>
      </c>
      <c r="T24" s="13">
        <v>-43.26</v>
      </c>
      <c r="U24" s="13">
        <v>8.42</v>
      </c>
      <c r="V24" s="20">
        <v>16.964700000000001</v>
      </c>
      <c r="W24" s="22">
        <v>4276.08</v>
      </c>
      <c r="X24" s="22">
        <v>-52.8</v>
      </c>
      <c r="Y24" s="13">
        <v>480</v>
      </c>
      <c r="Z24" s="13">
        <v>345</v>
      </c>
      <c r="AA24" s="18">
        <v>0</v>
      </c>
      <c r="AB24" s="22">
        <v>0</v>
      </c>
      <c r="AC24" s="18">
        <v>0</v>
      </c>
      <c r="AD24" s="18">
        <v>0</v>
      </c>
      <c r="AE24" s="13">
        <v>0</v>
      </c>
      <c r="AQ24" s="12"/>
    </row>
    <row r="25" spans="1:43" ht="15" x14ac:dyDescent="0.2">
      <c r="A25" s="13">
        <v>11</v>
      </c>
      <c r="B25" s="12" t="s">
        <v>87</v>
      </c>
      <c r="C25" s="18">
        <v>98.188999999999993</v>
      </c>
      <c r="D25" s="19">
        <v>203.4</v>
      </c>
      <c r="E25" s="19">
        <v>361</v>
      </c>
      <c r="F25" s="19">
        <v>547</v>
      </c>
      <c r="G25" s="19">
        <v>34</v>
      </c>
      <c r="H25" s="19">
        <v>360</v>
      </c>
      <c r="I25" s="18">
        <v>0.27</v>
      </c>
      <c r="J25" s="18">
        <v>0.27300000000000002</v>
      </c>
      <c r="K25" s="18">
        <v>0.75900000000000001</v>
      </c>
      <c r="L25" s="19">
        <v>289</v>
      </c>
      <c r="M25" s="19">
        <v>0</v>
      </c>
      <c r="N25" s="20">
        <v>-13.827</v>
      </c>
      <c r="O25" s="21">
        <v>0.1832</v>
      </c>
      <c r="P25" s="21">
        <v>-1.075E-4</v>
      </c>
      <c r="Q25" s="21">
        <v>2.4129999999999998E-8</v>
      </c>
      <c r="R25" s="22">
        <v>0</v>
      </c>
      <c r="S25" s="22">
        <v>0</v>
      </c>
      <c r="T25" s="13">
        <v>-33.049999999999997</v>
      </c>
      <c r="U25" s="13">
        <v>9.33</v>
      </c>
      <c r="V25" s="20">
        <v>15.6973</v>
      </c>
      <c r="W25" s="22">
        <v>2807.94</v>
      </c>
      <c r="X25" s="22">
        <v>-51.2</v>
      </c>
      <c r="Y25" s="13">
        <v>390</v>
      </c>
      <c r="Z25" s="13">
        <v>260</v>
      </c>
      <c r="AA25" s="18">
        <v>0</v>
      </c>
      <c r="AB25" s="22">
        <v>0</v>
      </c>
      <c r="AC25" s="18">
        <v>0</v>
      </c>
      <c r="AD25" s="18">
        <v>0</v>
      </c>
      <c r="AE25" s="13">
        <v>7240</v>
      </c>
      <c r="AQ25" s="12"/>
    </row>
    <row r="26" spans="1:43" ht="15" x14ac:dyDescent="0.2">
      <c r="A26" s="13">
        <v>12</v>
      </c>
      <c r="B26" s="12" t="s">
        <v>88</v>
      </c>
      <c r="C26" s="18">
        <v>187.38</v>
      </c>
      <c r="D26" s="19">
        <v>238.2</v>
      </c>
      <c r="E26" s="19">
        <v>320.7</v>
      </c>
      <c r="F26" s="19">
        <v>487.2</v>
      </c>
      <c r="G26" s="19">
        <v>33.700000000000003</v>
      </c>
      <c r="H26" s="19">
        <v>304</v>
      </c>
      <c r="I26" s="18">
        <v>0.25600000000000001</v>
      </c>
      <c r="J26" s="18">
        <v>0.252</v>
      </c>
      <c r="K26" s="18">
        <v>1.58</v>
      </c>
      <c r="L26" s="19">
        <v>289</v>
      </c>
      <c r="M26" s="19">
        <v>0</v>
      </c>
      <c r="N26" s="20">
        <v>14.603</v>
      </c>
      <c r="O26" s="21">
        <v>6.8650000000000003E-2</v>
      </c>
      <c r="P26" s="21">
        <v>-5.7800000000000002E-5</v>
      </c>
      <c r="Q26" s="21">
        <v>1.6490000000000001E-8</v>
      </c>
      <c r="R26" s="22">
        <v>0</v>
      </c>
      <c r="S26" s="22">
        <v>0</v>
      </c>
      <c r="T26" s="13">
        <v>-178.1</v>
      </c>
      <c r="U26" s="13">
        <v>0</v>
      </c>
      <c r="V26" s="20">
        <v>15.8424</v>
      </c>
      <c r="W26" s="22">
        <v>2523.61</v>
      </c>
      <c r="X26" s="22">
        <v>-45.67</v>
      </c>
      <c r="Y26" s="13">
        <v>360</v>
      </c>
      <c r="Z26" s="13">
        <v>250</v>
      </c>
      <c r="AA26" s="18">
        <v>57.097000000000001</v>
      </c>
      <c r="AB26" s="22">
        <v>-5249.75</v>
      </c>
      <c r="AC26" s="18">
        <v>-5.9130000000000003</v>
      </c>
      <c r="AD26" s="18">
        <v>3.91</v>
      </c>
      <c r="AE26" s="13">
        <v>6570</v>
      </c>
      <c r="AQ26" s="12"/>
    </row>
    <row r="27" spans="1:43" ht="15" x14ac:dyDescent="0.2">
      <c r="A27" s="13">
        <v>13</v>
      </c>
      <c r="B27" s="12" t="s">
        <v>89</v>
      </c>
      <c r="C27" s="18">
        <v>132.20599999999999</v>
      </c>
      <c r="D27" s="19">
        <v>242</v>
      </c>
      <c r="E27" s="19">
        <v>480.7</v>
      </c>
      <c r="F27" s="19">
        <v>719</v>
      </c>
      <c r="G27" s="19">
        <v>34.700000000000003</v>
      </c>
      <c r="H27" s="19">
        <v>0</v>
      </c>
      <c r="I27" s="18">
        <v>0</v>
      </c>
      <c r="J27" s="18">
        <v>0.30299999999999999</v>
      </c>
      <c r="K27" s="18">
        <v>0.97299999999999998</v>
      </c>
      <c r="L27" s="19">
        <v>293</v>
      </c>
      <c r="M27" s="19">
        <v>0</v>
      </c>
      <c r="N27" s="20">
        <v>0</v>
      </c>
      <c r="O27" s="21">
        <v>0</v>
      </c>
      <c r="P27" s="21">
        <v>0</v>
      </c>
      <c r="Q27" s="21">
        <v>0</v>
      </c>
      <c r="R27" s="22">
        <v>0</v>
      </c>
      <c r="S27" s="22">
        <v>0</v>
      </c>
      <c r="T27" s="13">
        <v>6.6</v>
      </c>
      <c r="U27" s="13">
        <v>39.9</v>
      </c>
      <c r="V27" s="20">
        <v>16.2805</v>
      </c>
      <c r="W27" s="22">
        <v>4009.49</v>
      </c>
      <c r="X27" s="22">
        <v>-64.89</v>
      </c>
      <c r="Y27" s="13">
        <v>500</v>
      </c>
      <c r="Z27" s="13">
        <v>365</v>
      </c>
      <c r="AA27" s="18">
        <v>0</v>
      </c>
      <c r="AB27" s="22">
        <v>0</v>
      </c>
      <c r="AC27" s="18">
        <v>0</v>
      </c>
      <c r="AD27" s="18">
        <v>0</v>
      </c>
      <c r="AE27" s="13">
        <v>9490</v>
      </c>
      <c r="AQ27" s="12"/>
    </row>
    <row r="28" spans="1:43" ht="15" x14ac:dyDescent="0.2">
      <c r="A28" s="13">
        <v>14</v>
      </c>
      <c r="B28" s="12" t="s">
        <v>90</v>
      </c>
      <c r="C28" s="18">
        <v>147.43199999999999</v>
      </c>
      <c r="D28" s="19">
        <v>258.5</v>
      </c>
      <c r="E28" s="19">
        <v>429</v>
      </c>
      <c r="F28" s="19">
        <v>651</v>
      </c>
      <c r="G28" s="19">
        <v>39</v>
      </c>
      <c r="H28" s="19">
        <v>348</v>
      </c>
      <c r="I28" s="18">
        <v>0.25</v>
      </c>
      <c r="J28" s="18">
        <v>0.31</v>
      </c>
      <c r="K28" s="18">
        <v>1.389</v>
      </c>
      <c r="L28" s="19">
        <v>293</v>
      </c>
      <c r="M28" s="19">
        <v>0</v>
      </c>
      <c r="N28" s="20">
        <v>6.4210000000000003</v>
      </c>
      <c r="O28" s="21">
        <v>8.6510000000000004E-2</v>
      </c>
      <c r="P28" s="21">
        <v>-6.656E-5</v>
      </c>
      <c r="Q28" s="21">
        <v>2.0990000000000001E-8</v>
      </c>
      <c r="R28" s="22">
        <v>818.63</v>
      </c>
      <c r="S28" s="22">
        <v>342.88</v>
      </c>
      <c r="T28" s="13">
        <v>-44.4</v>
      </c>
      <c r="U28" s="13">
        <v>-23.37</v>
      </c>
      <c r="V28" s="20">
        <v>16.124600000000001</v>
      </c>
      <c r="W28" s="22">
        <v>3417.27</v>
      </c>
      <c r="X28" s="22">
        <v>-69.150000000000006</v>
      </c>
      <c r="Y28" s="13">
        <v>470</v>
      </c>
      <c r="Z28" s="13">
        <v>315</v>
      </c>
      <c r="AA28" s="18">
        <v>0</v>
      </c>
      <c r="AB28" s="22">
        <v>0</v>
      </c>
      <c r="AC28" s="18">
        <v>0</v>
      </c>
      <c r="AD28" s="18">
        <v>0</v>
      </c>
      <c r="AE28" s="13">
        <v>9180</v>
      </c>
      <c r="AQ28" s="12"/>
    </row>
    <row r="29" spans="1:43" ht="15" x14ac:dyDescent="0.2">
      <c r="A29" s="13">
        <v>15</v>
      </c>
      <c r="B29" s="12" t="s">
        <v>91</v>
      </c>
      <c r="C29" s="18">
        <v>120.19499999999999</v>
      </c>
      <c r="D29" s="19">
        <v>247.7</v>
      </c>
      <c r="E29" s="19">
        <v>449.2</v>
      </c>
      <c r="F29" s="19">
        <v>664.5</v>
      </c>
      <c r="G29" s="19">
        <v>34.1</v>
      </c>
      <c r="H29" s="19">
        <v>430</v>
      </c>
      <c r="I29" s="18">
        <v>0.27</v>
      </c>
      <c r="J29" s="18">
        <v>0.39</v>
      </c>
      <c r="K29" s="18">
        <v>0.89400000000000002</v>
      </c>
      <c r="L29" s="19">
        <v>293</v>
      </c>
      <c r="M29" s="19">
        <v>0.6</v>
      </c>
      <c r="N29" s="20">
        <v>-1.6579999999999999</v>
      </c>
      <c r="O29" s="21">
        <v>0.15129999999999999</v>
      </c>
      <c r="P29" s="21">
        <v>-7.9450000000000007E-5</v>
      </c>
      <c r="Q29" s="21">
        <v>1.5790000000000001E-8</v>
      </c>
      <c r="R29" s="22">
        <v>0</v>
      </c>
      <c r="S29" s="22">
        <v>0</v>
      </c>
      <c r="T29" s="13">
        <v>-2.29</v>
      </c>
      <c r="U29" s="13">
        <v>29.77</v>
      </c>
      <c r="V29" s="20">
        <v>16.2121</v>
      </c>
      <c r="W29" s="22">
        <v>3670.22</v>
      </c>
      <c r="X29" s="22">
        <v>-66.069999999999993</v>
      </c>
      <c r="Y29" s="13">
        <v>479</v>
      </c>
      <c r="Z29" s="13">
        <v>329</v>
      </c>
      <c r="AA29" s="18">
        <v>0</v>
      </c>
      <c r="AB29" s="22">
        <v>0</v>
      </c>
      <c r="AC29" s="18">
        <v>0</v>
      </c>
      <c r="AD29" s="18">
        <v>0</v>
      </c>
      <c r="AE29" s="13">
        <v>9570</v>
      </c>
      <c r="AQ29" s="12"/>
    </row>
    <row r="30" spans="1:43" ht="15" x14ac:dyDescent="0.2">
      <c r="A30" s="13">
        <v>16</v>
      </c>
      <c r="B30" s="12" t="s">
        <v>92</v>
      </c>
      <c r="C30" s="18">
        <v>134.22200000000001</v>
      </c>
      <c r="D30" s="19">
        <v>352</v>
      </c>
      <c r="E30" s="19">
        <v>470</v>
      </c>
      <c r="F30" s="19">
        <v>675</v>
      </c>
      <c r="G30" s="19">
        <v>29</v>
      </c>
      <c r="H30" s="19">
        <v>480</v>
      </c>
      <c r="I30" s="18">
        <v>0.25</v>
      </c>
      <c r="J30" s="18">
        <v>0.42599999999999999</v>
      </c>
      <c r="K30" s="18">
        <v>0.83799999999999997</v>
      </c>
      <c r="L30" s="19">
        <v>354</v>
      </c>
      <c r="M30" s="19">
        <v>0</v>
      </c>
      <c r="N30" s="20">
        <v>3.9460000000000002</v>
      </c>
      <c r="O30" s="21">
        <v>0.15570000000000001</v>
      </c>
      <c r="P30" s="21">
        <v>-6.8759999999999999E-5</v>
      </c>
      <c r="Q30" s="21">
        <v>7.7789999999999997E-9</v>
      </c>
      <c r="R30" s="22">
        <v>0</v>
      </c>
      <c r="S30" s="22">
        <v>0</v>
      </c>
      <c r="T30" s="13">
        <v>-10.82</v>
      </c>
      <c r="U30" s="13">
        <v>28.55</v>
      </c>
      <c r="V30" s="20">
        <v>16.302299999999999</v>
      </c>
      <c r="W30" s="22">
        <v>3850.91</v>
      </c>
      <c r="X30" s="22">
        <v>-71.72</v>
      </c>
      <c r="Y30" s="13">
        <v>500</v>
      </c>
      <c r="Z30" s="13">
        <v>361</v>
      </c>
      <c r="AA30" s="18">
        <v>64.138999999999996</v>
      </c>
      <c r="AB30" s="22">
        <v>-8300.92</v>
      </c>
      <c r="AC30" s="18">
        <v>-6.4779999999999998</v>
      </c>
      <c r="AD30" s="18">
        <v>8.8000000000000007</v>
      </c>
      <c r="AE30" s="13">
        <v>10880</v>
      </c>
      <c r="AQ30" s="12"/>
    </row>
    <row r="31" spans="1:43" ht="15" x14ac:dyDescent="0.2">
      <c r="A31" s="13">
        <v>17</v>
      </c>
      <c r="B31" s="12" t="s">
        <v>93</v>
      </c>
      <c r="C31" s="18">
        <v>120.19499999999999</v>
      </c>
      <c r="D31" s="19">
        <v>227</v>
      </c>
      <c r="E31" s="19">
        <v>442.5</v>
      </c>
      <c r="F31" s="19">
        <v>649.1</v>
      </c>
      <c r="G31" s="19">
        <v>31.9</v>
      </c>
      <c r="H31" s="19">
        <v>430</v>
      </c>
      <c r="I31" s="18">
        <v>0.25800000000000001</v>
      </c>
      <c r="J31" s="18">
        <v>0.39</v>
      </c>
      <c r="K31" s="18">
        <v>0.88</v>
      </c>
      <c r="L31" s="19">
        <v>289</v>
      </c>
      <c r="M31" s="19">
        <v>0.3</v>
      </c>
      <c r="N31" s="20">
        <v>-1.115</v>
      </c>
      <c r="O31" s="21">
        <v>0.14899999999999999</v>
      </c>
      <c r="P31" s="21">
        <v>-7.7929999999999994E-5</v>
      </c>
      <c r="Q31" s="21">
        <v>1.5230000000000001E-8</v>
      </c>
      <c r="R31" s="22">
        <v>872.74</v>
      </c>
      <c r="S31" s="22">
        <v>297.75</v>
      </c>
      <c r="T31" s="13">
        <v>-3.33</v>
      </c>
      <c r="U31" s="13">
        <v>27.95</v>
      </c>
      <c r="V31" s="20">
        <v>16.219000000000001</v>
      </c>
      <c r="W31" s="22">
        <v>3622.58</v>
      </c>
      <c r="X31" s="22">
        <v>-64.59</v>
      </c>
      <c r="Y31" s="13">
        <v>471</v>
      </c>
      <c r="Z31" s="13">
        <v>324</v>
      </c>
      <c r="AA31" s="18">
        <v>56.241</v>
      </c>
      <c r="AB31" s="22">
        <v>-7256.56</v>
      </c>
      <c r="AC31" s="18">
        <v>-5.4589999999999996</v>
      </c>
      <c r="AD31" s="18">
        <v>7.27</v>
      </c>
      <c r="AE31" s="13">
        <v>9380</v>
      </c>
      <c r="AQ31" s="12"/>
    </row>
    <row r="32" spans="1:43" ht="15" x14ac:dyDescent="0.2">
      <c r="A32" s="13">
        <v>18</v>
      </c>
      <c r="B32" s="12" t="s">
        <v>94</v>
      </c>
      <c r="C32" s="18">
        <v>54.091999999999999</v>
      </c>
      <c r="D32" s="19">
        <v>137</v>
      </c>
      <c r="E32" s="19">
        <v>284</v>
      </c>
      <c r="F32" s="19">
        <v>443.7</v>
      </c>
      <c r="G32" s="19">
        <v>44.4</v>
      </c>
      <c r="H32" s="19">
        <v>219</v>
      </c>
      <c r="I32" s="18">
        <v>0.26700000000000002</v>
      </c>
      <c r="J32" s="18">
        <v>0.255</v>
      </c>
      <c r="K32" s="18">
        <v>0.65200000000000002</v>
      </c>
      <c r="L32" s="19">
        <v>293</v>
      </c>
      <c r="M32" s="19">
        <v>0.4</v>
      </c>
      <c r="N32" s="20">
        <v>2.6749999999999998</v>
      </c>
      <c r="O32" s="21">
        <v>6.5049999999999997E-2</v>
      </c>
      <c r="P32" s="21">
        <v>-3.5070000000000001E-5</v>
      </c>
      <c r="Q32" s="21">
        <v>7.378E-9</v>
      </c>
      <c r="R32" s="22">
        <v>0</v>
      </c>
      <c r="S32" s="22">
        <v>0</v>
      </c>
      <c r="T32" s="13">
        <v>38.770000000000003</v>
      </c>
      <c r="U32" s="13">
        <v>47.43</v>
      </c>
      <c r="V32" s="20">
        <v>16.103899999999999</v>
      </c>
      <c r="W32" s="22">
        <v>2397.2600000000002</v>
      </c>
      <c r="X32" s="22">
        <v>-30.88</v>
      </c>
      <c r="Y32" s="13">
        <v>305</v>
      </c>
      <c r="Z32" s="13">
        <v>245</v>
      </c>
      <c r="AA32" s="18">
        <v>0</v>
      </c>
      <c r="AB32" s="22">
        <v>0</v>
      </c>
      <c r="AC32" s="18">
        <v>0</v>
      </c>
      <c r="AD32" s="18">
        <v>0</v>
      </c>
      <c r="AE32" s="13">
        <v>5800</v>
      </c>
      <c r="AQ32" s="12"/>
    </row>
    <row r="33" spans="1:43" ht="15" x14ac:dyDescent="0.2">
      <c r="A33" s="13">
        <v>19</v>
      </c>
      <c r="B33" s="12" t="s">
        <v>95</v>
      </c>
      <c r="C33" s="18">
        <v>170.922</v>
      </c>
      <c r="D33" s="19">
        <v>179.3</v>
      </c>
      <c r="E33" s="19">
        <v>276.89999999999998</v>
      </c>
      <c r="F33" s="19">
        <v>418.9</v>
      </c>
      <c r="G33" s="19">
        <v>32.200000000000003</v>
      </c>
      <c r="H33" s="19">
        <v>293</v>
      </c>
      <c r="I33" s="18">
        <v>0.27500000000000002</v>
      </c>
      <c r="J33" s="18">
        <v>0.255</v>
      </c>
      <c r="K33" s="18">
        <v>1.48</v>
      </c>
      <c r="L33" s="19">
        <v>277</v>
      </c>
      <c r="M33" s="19">
        <v>0.5</v>
      </c>
      <c r="N33" s="20">
        <v>9.2620000000000005</v>
      </c>
      <c r="O33" s="21">
        <v>8.2159999999999997E-2</v>
      </c>
      <c r="P33" s="21">
        <v>7.0469999999999994E-5</v>
      </c>
      <c r="Q33" s="21">
        <v>2.0319999999999999E-8</v>
      </c>
      <c r="R33" s="22">
        <v>0</v>
      </c>
      <c r="S33" s="22">
        <v>0</v>
      </c>
      <c r="T33" s="13">
        <v>-214.6</v>
      </c>
      <c r="U33" s="13">
        <v>0</v>
      </c>
      <c r="V33" s="20">
        <v>0</v>
      </c>
      <c r="W33" s="22">
        <v>0</v>
      </c>
      <c r="X33" s="22">
        <v>0</v>
      </c>
      <c r="Y33" s="13">
        <v>0</v>
      </c>
      <c r="Z33" s="13">
        <v>0</v>
      </c>
      <c r="AA33" s="18">
        <v>52.316000000000003</v>
      </c>
      <c r="AB33" s="22">
        <v>-4327.01</v>
      </c>
      <c r="AC33" s="18">
        <v>-5.35</v>
      </c>
      <c r="AD33" s="18">
        <v>3.02</v>
      </c>
      <c r="AE33" s="13">
        <v>5560</v>
      </c>
      <c r="AQ33" s="12"/>
    </row>
    <row r="34" spans="1:43" ht="15" x14ac:dyDescent="0.2">
      <c r="A34" s="13">
        <v>20</v>
      </c>
      <c r="B34" s="12" t="s">
        <v>96</v>
      </c>
      <c r="C34" s="18">
        <v>98.96</v>
      </c>
      <c r="D34" s="19">
        <v>237.5</v>
      </c>
      <c r="E34" s="19">
        <v>356.6</v>
      </c>
      <c r="F34" s="19">
        <v>561</v>
      </c>
      <c r="G34" s="19">
        <v>53</v>
      </c>
      <c r="H34" s="19">
        <v>220</v>
      </c>
      <c r="I34" s="18">
        <v>0.25</v>
      </c>
      <c r="J34" s="18">
        <v>0.28599999999999998</v>
      </c>
      <c r="K34" s="18">
        <v>1.25</v>
      </c>
      <c r="L34" s="19">
        <v>289</v>
      </c>
      <c r="M34" s="19">
        <v>1.8</v>
      </c>
      <c r="N34" s="20">
        <v>4.8929999999999998</v>
      </c>
      <c r="O34" s="21">
        <v>5.518E-2</v>
      </c>
      <c r="P34" s="21">
        <v>-3.4350000000000001E-5</v>
      </c>
      <c r="Q34" s="21">
        <v>8.0939999999999996E-9</v>
      </c>
      <c r="R34" s="22">
        <v>473.95</v>
      </c>
      <c r="S34" s="22">
        <v>277.98</v>
      </c>
      <c r="T34" s="13">
        <v>-31</v>
      </c>
      <c r="U34" s="13">
        <v>-17.649999999999999</v>
      </c>
      <c r="V34" s="20">
        <v>16.176400000000001</v>
      </c>
      <c r="W34" s="22">
        <v>2927.17</v>
      </c>
      <c r="X34" s="22">
        <v>-50.22</v>
      </c>
      <c r="Y34" s="13">
        <v>373</v>
      </c>
      <c r="Z34" s="13">
        <v>240</v>
      </c>
      <c r="AA34" s="18">
        <v>51.956000000000003</v>
      </c>
      <c r="AB34" s="22">
        <v>-5712.66</v>
      </c>
      <c r="AC34" s="18">
        <v>-4.9909999999999997</v>
      </c>
      <c r="AD34" s="18">
        <v>3.3</v>
      </c>
      <c r="AE34" s="13">
        <v>7650</v>
      </c>
      <c r="AQ34" s="12"/>
    </row>
    <row r="35" spans="1:43" ht="15" x14ac:dyDescent="0.2">
      <c r="A35" s="13">
        <v>21</v>
      </c>
      <c r="B35" s="12" t="s">
        <v>97</v>
      </c>
      <c r="C35" s="18">
        <v>112.98699999999999</v>
      </c>
      <c r="D35" s="19">
        <v>172.7</v>
      </c>
      <c r="E35" s="19">
        <v>369.5</v>
      </c>
      <c r="F35" s="19">
        <v>577</v>
      </c>
      <c r="G35" s="19">
        <v>44</v>
      </c>
      <c r="H35" s="19">
        <v>226</v>
      </c>
      <c r="I35" s="18">
        <v>0.21</v>
      </c>
      <c r="J35" s="18">
        <v>0.24</v>
      </c>
      <c r="K35" s="18">
        <v>1.1499999999999999</v>
      </c>
      <c r="L35" s="19">
        <v>293</v>
      </c>
      <c r="M35" s="19">
        <v>1.9</v>
      </c>
      <c r="N35" s="20">
        <v>2.496</v>
      </c>
      <c r="O35" s="21">
        <v>8.7290000000000006E-2</v>
      </c>
      <c r="P35" s="21">
        <v>-6.2189999999999999E-5</v>
      </c>
      <c r="Q35" s="21">
        <v>1.8489999999999999E-8</v>
      </c>
      <c r="R35" s="22">
        <v>514.36</v>
      </c>
      <c r="S35" s="22">
        <v>281.02999999999997</v>
      </c>
      <c r="T35" s="13">
        <v>-39.6</v>
      </c>
      <c r="U35" s="13">
        <v>-19.86</v>
      </c>
      <c r="V35" s="20">
        <v>16.038499999999999</v>
      </c>
      <c r="W35" s="22">
        <v>2985.07</v>
      </c>
      <c r="X35" s="22">
        <v>-52.16</v>
      </c>
      <c r="Y35" s="13">
        <v>408</v>
      </c>
      <c r="Z35" s="13">
        <v>288</v>
      </c>
      <c r="AA35" s="18">
        <v>0</v>
      </c>
      <c r="AB35" s="22">
        <v>0</v>
      </c>
      <c r="AC35" s="18">
        <v>0</v>
      </c>
      <c r="AD35" s="18">
        <v>0</v>
      </c>
      <c r="AE35" s="13">
        <v>7500</v>
      </c>
      <c r="AQ35" s="12"/>
    </row>
    <row r="36" spans="1:43" ht="15" x14ac:dyDescent="0.2">
      <c r="A36" s="13">
        <v>22</v>
      </c>
      <c r="B36" s="12" t="s">
        <v>98</v>
      </c>
      <c r="C36" s="18">
        <v>90.123000000000005</v>
      </c>
      <c r="D36" s="19">
        <v>202</v>
      </c>
      <c r="E36" s="19">
        <v>358.6</v>
      </c>
      <c r="F36" s="19">
        <v>536</v>
      </c>
      <c r="G36" s="19">
        <v>38.200000000000003</v>
      </c>
      <c r="H36" s="19">
        <v>271</v>
      </c>
      <c r="I36" s="18">
        <v>0.23499999999999999</v>
      </c>
      <c r="J36" s="18">
        <v>0.371</v>
      </c>
      <c r="K36" s="18">
        <v>0.86699999999999999</v>
      </c>
      <c r="L36" s="19">
        <v>293</v>
      </c>
      <c r="M36" s="19">
        <v>0</v>
      </c>
      <c r="N36" s="20">
        <v>7.6989999999999998</v>
      </c>
      <c r="O36" s="21">
        <v>8.5199999999999998E-2</v>
      </c>
      <c r="P36" s="21">
        <v>-3.1900000000000003E-5</v>
      </c>
      <c r="Q36" s="21">
        <v>6.0000000000000003E-12</v>
      </c>
      <c r="R36" s="22">
        <v>0</v>
      </c>
      <c r="S36" s="22">
        <v>0</v>
      </c>
      <c r="T36" s="13">
        <v>0</v>
      </c>
      <c r="U36" s="13">
        <v>0</v>
      </c>
      <c r="V36" s="20">
        <v>16.021000000000001</v>
      </c>
      <c r="W36" s="22">
        <v>2869.79</v>
      </c>
      <c r="X36" s="22">
        <v>-53.15</v>
      </c>
      <c r="Y36" s="13">
        <v>393</v>
      </c>
      <c r="Z36" s="13">
        <v>262</v>
      </c>
      <c r="AA36" s="18">
        <v>0</v>
      </c>
      <c r="AB36" s="22">
        <v>0</v>
      </c>
      <c r="AC36" s="18">
        <v>0</v>
      </c>
      <c r="AD36" s="18">
        <v>0</v>
      </c>
      <c r="AE36" s="13">
        <v>7510</v>
      </c>
      <c r="AQ36" s="12"/>
    </row>
    <row r="37" spans="1:43" ht="15" x14ac:dyDescent="0.2">
      <c r="A37" s="13">
        <v>23</v>
      </c>
      <c r="B37" s="12" t="s">
        <v>99</v>
      </c>
      <c r="C37" s="18">
        <v>68.119</v>
      </c>
      <c r="D37" s="19">
        <v>135.9</v>
      </c>
      <c r="E37" s="19">
        <v>318</v>
      </c>
      <c r="F37" s="19">
        <v>503</v>
      </c>
      <c r="G37" s="19">
        <v>40.200000000000003</v>
      </c>
      <c r="H37" s="19">
        <v>276</v>
      </c>
      <c r="I37" s="18">
        <v>0.26900000000000002</v>
      </c>
      <c r="J37" s="18">
        <v>0.17299999999999999</v>
      </c>
      <c r="K37" s="18">
        <v>0.69299999999999995</v>
      </c>
      <c r="L37" s="19">
        <v>293</v>
      </c>
      <c r="M37" s="19">
        <v>0</v>
      </c>
      <c r="N37" s="20">
        <v>2.1080000000000001</v>
      </c>
      <c r="O37" s="21">
        <v>9.2670000000000002E-2</v>
      </c>
      <c r="P37" s="21">
        <v>-5.4459999999999997E-5</v>
      </c>
      <c r="Q37" s="21">
        <v>1.253E-8</v>
      </c>
      <c r="R37" s="22">
        <v>0</v>
      </c>
      <c r="S37" s="22">
        <v>0</v>
      </c>
      <c r="T37" s="13">
        <v>34.799999999999997</v>
      </c>
      <c r="U37" s="13">
        <v>50.29</v>
      </c>
      <c r="V37" s="20">
        <v>15.9297</v>
      </c>
      <c r="W37" s="22">
        <v>2544.34</v>
      </c>
      <c r="X37" s="22">
        <v>-44.3</v>
      </c>
      <c r="Y37" s="13">
        <v>340</v>
      </c>
      <c r="Z37" s="13">
        <v>250</v>
      </c>
      <c r="AA37" s="18">
        <v>0</v>
      </c>
      <c r="AB37" s="22">
        <v>0</v>
      </c>
      <c r="AC37" s="18">
        <v>0</v>
      </c>
      <c r="AD37" s="18">
        <v>0</v>
      </c>
      <c r="AE37" s="13">
        <v>6590</v>
      </c>
      <c r="AQ37" s="12"/>
    </row>
    <row r="38" spans="1:43" ht="15" x14ac:dyDescent="0.2">
      <c r="A38" s="13">
        <v>24</v>
      </c>
      <c r="B38" s="12" t="s">
        <v>100</v>
      </c>
      <c r="C38" s="18">
        <v>76.096000000000004</v>
      </c>
      <c r="D38" s="19">
        <v>213</v>
      </c>
      <c r="E38" s="19">
        <v>460.5</v>
      </c>
      <c r="F38" s="19">
        <v>625</v>
      </c>
      <c r="G38" s="19">
        <v>60</v>
      </c>
      <c r="H38" s="19">
        <v>237</v>
      </c>
      <c r="I38" s="18">
        <v>0.28000000000000003</v>
      </c>
      <c r="J38" s="18">
        <v>0</v>
      </c>
      <c r="K38" s="18">
        <v>1.036</v>
      </c>
      <c r="L38" s="19">
        <v>293</v>
      </c>
      <c r="M38" s="19">
        <v>3.6</v>
      </c>
      <c r="N38" s="20">
        <v>0.151</v>
      </c>
      <c r="O38" s="21">
        <v>0.10059999999999999</v>
      </c>
      <c r="P38" s="21">
        <v>-7.1210000000000004E-5</v>
      </c>
      <c r="Q38" s="21">
        <v>2.138E-8</v>
      </c>
      <c r="R38" s="22">
        <v>1404.2</v>
      </c>
      <c r="S38" s="22">
        <v>426.74</v>
      </c>
      <c r="T38" s="13">
        <v>-101.33</v>
      </c>
      <c r="U38" s="13">
        <v>0</v>
      </c>
      <c r="V38" s="20">
        <v>20.532399999999999</v>
      </c>
      <c r="W38" s="22">
        <v>6091.95</v>
      </c>
      <c r="X38" s="22">
        <v>-22.46</v>
      </c>
      <c r="Y38" s="13">
        <v>483</v>
      </c>
      <c r="Z38" s="13">
        <v>357</v>
      </c>
      <c r="AA38" s="18">
        <v>0</v>
      </c>
      <c r="AB38" s="22">
        <v>0</v>
      </c>
      <c r="AC38" s="18">
        <v>0</v>
      </c>
      <c r="AD38" s="18">
        <v>0</v>
      </c>
      <c r="AE38" s="13">
        <v>12940</v>
      </c>
      <c r="AQ38" s="12"/>
    </row>
    <row r="39" spans="1:43" ht="15" x14ac:dyDescent="0.2">
      <c r="A39" s="13">
        <v>25</v>
      </c>
      <c r="B39" s="12" t="s">
        <v>101</v>
      </c>
      <c r="C39" s="18">
        <v>120.19499999999999</v>
      </c>
      <c r="D39" s="19">
        <v>228.4</v>
      </c>
      <c r="E39" s="19">
        <v>437.9</v>
      </c>
      <c r="F39" s="19">
        <v>637.29999999999995</v>
      </c>
      <c r="G39" s="19">
        <v>30.9</v>
      </c>
      <c r="H39" s="19">
        <v>433</v>
      </c>
      <c r="I39" s="18">
        <v>0.26</v>
      </c>
      <c r="J39" s="18">
        <v>0.39800000000000002</v>
      </c>
      <c r="K39" s="18">
        <v>0.86499999999999999</v>
      </c>
      <c r="L39" s="19">
        <v>293</v>
      </c>
      <c r="M39" s="19">
        <v>0.1</v>
      </c>
      <c r="N39" s="20">
        <v>-4.6790000000000003</v>
      </c>
      <c r="O39" s="21">
        <v>0.16059999999999999</v>
      </c>
      <c r="P39" s="21">
        <v>-8.8189999999999994E-5</v>
      </c>
      <c r="Q39" s="21">
        <v>1.8390000000000001E-8</v>
      </c>
      <c r="R39" s="22">
        <v>437.52</v>
      </c>
      <c r="S39" s="22">
        <v>268.27</v>
      </c>
      <c r="T39" s="13">
        <v>3.84</v>
      </c>
      <c r="U39" s="13">
        <v>28.19</v>
      </c>
      <c r="V39" s="20">
        <v>16.289300000000001</v>
      </c>
      <c r="W39" s="22">
        <v>3614.19</v>
      </c>
      <c r="X39" s="22">
        <v>-63.57</v>
      </c>
      <c r="Y39" s="13">
        <v>466</v>
      </c>
      <c r="Z39" s="13">
        <v>321</v>
      </c>
      <c r="AA39" s="18">
        <v>58.040999999999997</v>
      </c>
      <c r="AB39" s="22">
        <v>-7326.78</v>
      </c>
      <c r="AC39" s="18">
        <v>-5.7060000000000004</v>
      </c>
      <c r="AD39" s="18">
        <v>7.22</v>
      </c>
      <c r="AE39" s="13">
        <v>9330</v>
      </c>
      <c r="AQ39" s="12"/>
    </row>
    <row r="40" spans="1:43" ht="15" x14ac:dyDescent="0.2">
      <c r="A40" s="13">
        <v>26</v>
      </c>
      <c r="B40" s="12" t="s">
        <v>102</v>
      </c>
      <c r="C40" s="18">
        <v>54.091999999999999</v>
      </c>
      <c r="D40" s="19">
        <v>164.3</v>
      </c>
      <c r="E40" s="19">
        <v>268.7</v>
      </c>
      <c r="F40" s="19">
        <v>425</v>
      </c>
      <c r="G40" s="19">
        <v>42.7</v>
      </c>
      <c r="H40" s="19">
        <v>221</v>
      </c>
      <c r="I40" s="18">
        <v>0.27</v>
      </c>
      <c r="J40" s="18">
        <v>0.19500000000000001</v>
      </c>
      <c r="K40" s="18">
        <v>0.621</v>
      </c>
      <c r="L40" s="19">
        <v>293</v>
      </c>
      <c r="M40" s="19">
        <v>0</v>
      </c>
      <c r="N40" s="20">
        <v>-0.40300000000000002</v>
      </c>
      <c r="O40" s="21">
        <v>8.165E-2</v>
      </c>
      <c r="P40" s="21">
        <v>-5.5890000000000002E-5</v>
      </c>
      <c r="Q40" s="21">
        <v>1.513E-8</v>
      </c>
      <c r="R40" s="22">
        <v>300.58999999999997</v>
      </c>
      <c r="S40" s="22">
        <v>163.12</v>
      </c>
      <c r="T40" s="13">
        <v>26.33</v>
      </c>
      <c r="U40" s="13">
        <v>36.01</v>
      </c>
      <c r="V40" s="20">
        <v>15.7727</v>
      </c>
      <c r="W40" s="22">
        <v>2142.66</v>
      </c>
      <c r="X40" s="22">
        <v>-34.299999999999997</v>
      </c>
      <c r="Y40" s="13">
        <v>290</v>
      </c>
      <c r="Z40" s="13">
        <v>215</v>
      </c>
      <c r="AA40" s="18">
        <v>0</v>
      </c>
      <c r="AB40" s="22">
        <v>0</v>
      </c>
      <c r="AC40" s="18">
        <v>0</v>
      </c>
      <c r="AD40" s="18">
        <v>0</v>
      </c>
      <c r="AE40" s="13">
        <v>5370</v>
      </c>
      <c r="AQ40" s="12"/>
    </row>
    <row r="41" spans="1:43" ht="15" x14ac:dyDescent="0.2">
      <c r="A41" s="13">
        <v>27</v>
      </c>
      <c r="B41" s="12" t="s">
        <v>103</v>
      </c>
      <c r="C41" s="18">
        <v>76.096000000000004</v>
      </c>
      <c r="D41" s="19">
        <v>246.4</v>
      </c>
      <c r="E41" s="19">
        <v>487.6</v>
      </c>
      <c r="F41" s="19">
        <v>658</v>
      </c>
      <c r="G41" s="19">
        <v>59</v>
      </c>
      <c r="H41" s="19">
        <v>241</v>
      </c>
      <c r="I41" s="18">
        <v>0.26</v>
      </c>
      <c r="J41" s="18">
        <v>0</v>
      </c>
      <c r="K41" s="18">
        <v>1.0529999999999999</v>
      </c>
      <c r="L41" s="19">
        <v>293</v>
      </c>
      <c r="M41" s="19">
        <v>3.7</v>
      </c>
      <c r="N41" s="20">
        <v>1.9750000000000001</v>
      </c>
      <c r="O41" s="21">
        <v>8.7790000000000007E-2</v>
      </c>
      <c r="P41" s="21">
        <v>-5.1629999999999999E-5</v>
      </c>
      <c r="Q41" s="21">
        <v>1.207E-8</v>
      </c>
      <c r="R41" s="22">
        <v>1813</v>
      </c>
      <c r="S41" s="22">
        <v>406.96</v>
      </c>
      <c r="T41" s="13">
        <v>-97.71</v>
      </c>
      <c r="U41" s="13">
        <v>0</v>
      </c>
      <c r="V41" s="20">
        <v>17.291699999999999</v>
      </c>
      <c r="W41" s="22">
        <v>3888.84</v>
      </c>
      <c r="X41" s="22">
        <v>-123.2</v>
      </c>
      <c r="Y41" s="13">
        <v>525</v>
      </c>
      <c r="Z41" s="13">
        <v>380</v>
      </c>
      <c r="AA41" s="18">
        <v>0</v>
      </c>
      <c r="AB41" s="22">
        <v>0</v>
      </c>
      <c r="AC41" s="18">
        <v>0</v>
      </c>
      <c r="AD41" s="18">
        <v>0</v>
      </c>
      <c r="AE41" s="13">
        <v>13500</v>
      </c>
      <c r="AQ41" s="12"/>
    </row>
    <row r="42" spans="1:43" ht="15" x14ac:dyDescent="0.2">
      <c r="A42" s="13">
        <v>28</v>
      </c>
      <c r="B42" s="12" t="s">
        <v>104</v>
      </c>
      <c r="C42" s="18">
        <v>88.106999999999999</v>
      </c>
      <c r="D42" s="19">
        <v>285</v>
      </c>
      <c r="E42" s="19">
        <v>374.5</v>
      </c>
      <c r="F42" s="19">
        <v>587</v>
      </c>
      <c r="G42" s="19">
        <v>51.4</v>
      </c>
      <c r="H42" s="19">
        <v>238</v>
      </c>
      <c r="I42" s="18">
        <v>0.254</v>
      </c>
      <c r="J42" s="18">
        <v>0.28799999999999998</v>
      </c>
      <c r="K42" s="18">
        <v>1.0329999999999999</v>
      </c>
      <c r="L42" s="19">
        <v>293</v>
      </c>
      <c r="M42" s="19">
        <v>0.4</v>
      </c>
      <c r="N42" s="20">
        <v>-12.795999999999999</v>
      </c>
      <c r="O42" s="21">
        <v>0.14299999999999999</v>
      </c>
      <c r="P42" s="21">
        <v>-9.7570000000000003E-5</v>
      </c>
      <c r="Q42" s="21">
        <v>2.5370000000000002E-8</v>
      </c>
      <c r="R42" s="22">
        <v>660.36</v>
      </c>
      <c r="S42" s="22">
        <v>308.77</v>
      </c>
      <c r="T42" s="13">
        <v>-75.3</v>
      </c>
      <c r="U42" s="13">
        <v>-43.21</v>
      </c>
      <c r="V42" s="20">
        <v>16.1327</v>
      </c>
      <c r="W42" s="22">
        <v>2966.88</v>
      </c>
      <c r="X42" s="22">
        <v>-62.15</v>
      </c>
      <c r="Y42" s="13">
        <v>410</v>
      </c>
      <c r="Z42" s="13">
        <v>275</v>
      </c>
      <c r="AA42" s="18">
        <v>0</v>
      </c>
      <c r="AB42" s="22">
        <v>0</v>
      </c>
      <c r="AC42" s="18">
        <v>0</v>
      </c>
      <c r="AD42" s="18">
        <v>0</v>
      </c>
      <c r="AE42" s="13">
        <v>8690</v>
      </c>
      <c r="AQ42" s="12"/>
    </row>
    <row r="43" spans="1:43" ht="15" x14ac:dyDescent="0.2">
      <c r="A43" s="13">
        <v>29</v>
      </c>
      <c r="B43" s="12" t="s">
        <v>105</v>
      </c>
      <c r="C43" s="18">
        <v>134.22200000000001</v>
      </c>
      <c r="D43" s="19">
        <v>231</v>
      </c>
      <c r="E43" s="19">
        <v>456.9</v>
      </c>
      <c r="F43" s="19">
        <v>657.9</v>
      </c>
      <c r="G43" s="19">
        <v>27.7</v>
      </c>
      <c r="H43" s="19">
        <v>480</v>
      </c>
      <c r="I43" s="18">
        <v>0.25</v>
      </c>
      <c r="J43" s="18">
        <v>0.40300000000000002</v>
      </c>
      <c r="K43" s="18">
        <v>0.86199999999999999</v>
      </c>
      <c r="L43" s="19">
        <v>293</v>
      </c>
      <c r="M43" s="19">
        <v>0.1</v>
      </c>
      <c r="N43" s="20">
        <v>-8.9369999999999994</v>
      </c>
      <c r="O43" s="21">
        <v>0.20710000000000001</v>
      </c>
      <c r="P43" s="21">
        <v>-1.328E-4</v>
      </c>
      <c r="Q43" s="21">
        <v>3.3699999999999997E-8</v>
      </c>
      <c r="R43" s="22">
        <v>0</v>
      </c>
      <c r="S43" s="22">
        <v>0</v>
      </c>
      <c r="T43" s="13">
        <v>-5.32</v>
      </c>
      <c r="U43" s="13">
        <v>32.950000000000003</v>
      </c>
      <c r="V43" s="20">
        <v>16.114000000000001</v>
      </c>
      <c r="W43" s="22">
        <v>3657.22</v>
      </c>
      <c r="X43" s="22">
        <v>-71.180000000000007</v>
      </c>
      <c r="Y43" s="13">
        <v>487</v>
      </c>
      <c r="Z43" s="13">
        <v>335</v>
      </c>
      <c r="AA43" s="18">
        <v>0</v>
      </c>
      <c r="AB43" s="22">
        <v>0</v>
      </c>
      <c r="AC43" s="18">
        <v>0</v>
      </c>
      <c r="AD43" s="18">
        <v>0</v>
      </c>
      <c r="AE43" s="13">
        <v>9410</v>
      </c>
      <c r="AQ43" s="12"/>
    </row>
    <row r="44" spans="1:43" ht="15" x14ac:dyDescent="0.2">
      <c r="A44" s="13">
        <v>30</v>
      </c>
      <c r="B44" s="12" t="s">
        <v>106</v>
      </c>
      <c r="C44" s="18">
        <v>68.119</v>
      </c>
      <c r="D44" s="19">
        <v>124.9</v>
      </c>
      <c r="E44" s="19">
        <v>299.10000000000002</v>
      </c>
      <c r="F44" s="19">
        <v>478</v>
      </c>
      <c r="G44" s="19">
        <v>37.4</v>
      </c>
      <c r="H44" s="19">
        <v>276</v>
      </c>
      <c r="I44" s="18">
        <v>0.26300000000000001</v>
      </c>
      <c r="J44" s="18">
        <v>0.104</v>
      </c>
      <c r="K44" s="18">
        <v>0.66100000000000003</v>
      </c>
      <c r="L44" s="19">
        <v>293</v>
      </c>
      <c r="M44" s="19">
        <v>0.4</v>
      </c>
      <c r="N44" s="20">
        <v>1.671</v>
      </c>
      <c r="O44" s="21">
        <v>9.4380000000000006E-2</v>
      </c>
      <c r="P44" s="21">
        <v>-5.6700000000000003E-5</v>
      </c>
      <c r="Q44" s="21">
        <v>1.337E-8</v>
      </c>
      <c r="R44" s="22">
        <v>0</v>
      </c>
      <c r="S44" s="22">
        <v>0</v>
      </c>
      <c r="T44" s="13">
        <v>25.2</v>
      </c>
      <c r="U44" s="13">
        <v>40.69</v>
      </c>
      <c r="V44" s="20">
        <v>15.7392</v>
      </c>
      <c r="W44" s="22">
        <v>2344.02</v>
      </c>
      <c r="X44" s="22">
        <v>-41.69</v>
      </c>
      <c r="Y44" s="13">
        <v>320</v>
      </c>
      <c r="Z44" s="13">
        <v>240</v>
      </c>
      <c r="AA44" s="18">
        <v>0</v>
      </c>
      <c r="AB44" s="22">
        <v>0</v>
      </c>
      <c r="AC44" s="18">
        <v>0</v>
      </c>
      <c r="AD44" s="18">
        <v>0</v>
      </c>
      <c r="AE44" s="13">
        <v>6010</v>
      </c>
      <c r="AQ44" s="12"/>
    </row>
    <row r="45" spans="1:43" ht="15" x14ac:dyDescent="0.2">
      <c r="A45" s="13">
        <v>31</v>
      </c>
      <c r="B45" s="12" t="s">
        <v>107</v>
      </c>
      <c r="C45" s="18">
        <v>82.146000000000001</v>
      </c>
      <c r="D45" s="19">
        <v>132</v>
      </c>
      <c r="E45" s="19">
        <v>332.6</v>
      </c>
      <c r="F45" s="19">
        <v>507</v>
      </c>
      <c r="G45" s="19">
        <v>34</v>
      </c>
      <c r="H45" s="19">
        <v>328</v>
      </c>
      <c r="I45" s="18">
        <v>0.26</v>
      </c>
      <c r="J45" s="18">
        <v>0.16</v>
      </c>
      <c r="K45" s="18">
        <v>0.69199999999999995</v>
      </c>
      <c r="L45" s="19">
        <v>293</v>
      </c>
      <c r="M45" s="19">
        <v>0</v>
      </c>
      <c r="N45" s="20">
        <v>0</v>
      </c>
      <c r="O45" s="21">
        <v>0</v>
      </c>
      <c r="P45" s="21">
        <v>0</v>
      </c>
      <c r="Q45" s="21">
        <v>0</v>
      </c>
      <c r="R45" s="22">
        <v>0</v>
      </c>
      <c r="S45" s="22">
        <v>0</v>
      </c>
      <c r="T45" s="13">
        <v>20</v>
      </c>
      <c r="U45" s="13">
        <v>0</v>
      </c>
      <c r="V45" s="20">
        <v>16.135100000000001</v>
      </c>
      <c r="W45" s="22">
        <v>2728.54</v>
      </c>
      <c r="X45" s="22">
        <v>45.45</v>
      </c>
      <c r="Y45" s="13">
        <v>350</v>
      </c>
      <c r="Z45" s="13">
        <v>282</v>
      </c>
      <c r="AA45" s="18">
        <v>0</v>
      </c>
      <c r="AB45" s="22">
        <v>0</v>
      </c>
      <c r="AC45" s="18">
        <v>0</v>
      </c>
      <c r="AD45" s="18">
        <v>0</v>
      </c>
      <c r="AE45" s="13">
        <v>6561</v>
      </c>
      <c r="AQ45" s="12"/>
    </row>
    <row r="46" spans="1:43" ht="15" x14ac:dyDescent="0.2">
      <c r="A46" s="13">
        <v>32</v>
      </c>
      <c r="B46" s="12" t="s">
        <v>108</v>
      </c>
      <c r="C46" s="18">
        <v>56.107999999999997</v>
      </c>
      <c r="D46" s="19">
        <v>87.8</v>
      </c>
      <c r="E46" s="19">
        <v>266.89999999999998</v>
      </c>
      <c r="F46" s="19">
        <v>419.6</v>
      </c>
      <c r="G46" s="19">
        <v>39.700000000000003</v>
      </c>
      <c r="H46" s="19">
        <v>240</v>
      </c>
      <c r="I46" s="18">
        <v>0.27700000000000002</v>
      </c>
      <c r="J46" s="18">
        <v>0.187</v>
      </c>
      <c r="K46" s="18">
        <v>0.59499999999999997</v>
      </c>
      <c r="L46" s="19">
        <v>293</v>
      </c>
      <c r="M46" s="19">
        <v>0.3</v>
      </c>
      <c r="N46" s="20">
        <v>-0.71499999999999997</v>
      </c>
      <c r="O46" s="21">
        <v>8.4360000000000004E-2</v>
      </c>
      <c r="P46" s="21">
        <v>-4.7540000000000002E-5</v>
      </c>
      <c r="Q46" s="21">
        <v>1.0660000000000001E-8</v>
      </c>
      <c r="R46" s="22">
        <v>256.3</v>
      </c>
      <c r="S46" s="22">
        <v>151.86000000000001</v>
      </c>
      <c r="T46" s="13">
        <v>-0.03</v>
      </c>
      <c r="U46" s="13">
        <v>17.04</v>
      </c>
      <c r="V46" s="20">
        <v>15.756399999999999</v>
      </c>
      <c r="W46" s="22">
        <v>2132.42</v>
      </c>
      <c r="X46" s="22">
        <v>-33.15</v>
      </c>
      <c r="Y46" s="13">
        <v>295</v>
      </c>
      <c r="Z46" s="13">
        <v>190</v>
      </c>
      <c r="AA46" s="18">
        <v>48.332999999999998</v>
      </c>
      <c r="AB46" s="22">
        <v>-3996.8</v>
      </c>
      <c r="AC46" s="18">
        <v>-4.7880000000000003</v>
      </c>
      <c r="AD46" s="18">
        <v>2.46</v>
      </c>
      <c r="AE46" s="13">
        <v>5238</v>
      </c>
      <c r="AQ46" s="12"/>
    </row>
    <row r="47" spans="1:43" ht="15" x14ac:dyDescent="0.2">
      <c r="A47" s="13">
        <v>33</v>
      </c>
      <c r="B47" s="12" t="s">
        <v>109</v>
      </c>
      <c r="C47" s="18">
        <v>54.091999999999999</v>
      </c>
      <c r="D47" s="19">
        <v>147.4</v>
      </c>
      <c r="E47" s="19">
        <v>281.2</v>
      </c>
      <c r="F47" s="19">
        <v>463.7</v>
      </c>
      <c r="G47" s="19">
        <v>46.5</v>
      </c>
      <c r="H47" s="19">
        <v>220</v>
      </c>
      <c r="I47" s="18">
        <v>0.27</v>
      </c>
      <c r="J47" s="18">
        <v>0.05</v>
      </c>
      <c r="K47" s="18">
        <v>0.65</v>
      </c>
      <c r="L47" s="19">
        <v>289</v>
      </c>
      <c r="M47" s="19">
        <v>0.8</v>
      </c>
      <c r="N47" s="20">
        <v>2.9969999999999999</v>
      </c>
      <c r="O47" s="21">
        <v>6.5530000000000005E-2</v>
      </c>
      <c r="P47" s="21">
        <v>-3.6900000000000002E-5</v>
      </c>
      <c r="Q47" s="21">
        <v>8.2399999999999997E-9</v>
      </c>
      <c r="R47" s="22">
        <v>0</v>
      </c>
      <c r="S47" s="22">
        <v>0</v>
      </c>
      <c r="T47" s="13">
        <v>39.479999999999997</v>
      </c>
      <c r="U47" s="13">
        <v>48.3</v>
      </c>
      <c r="V47" s="20">
        <v>16.060500000000001</v>
      </c>
      <c r="W47" s="22">
        <v>2271.42</v>
      </c>
      <c r="X47" s="22">
        <v>-40.299999999999997</v>
      </c>
      <c r="Y47" s="13">
        <v>300</v>
      </c>
      <c r="Z47" s="13">
        <v>200</v>
      </c>
      <c r="AA47" s="18">
        <v>0</v>
      </c>
      <c r="AB47" s="22">
        <v>0</v>
      </c>
      <c r="AC47" s="18">
        <v>0</v>
      </c>
      <c r="AD47" s="18">
        <v>0</v>
      </c>
      <c r="AE47" s="13">
        <v>5970</v>
      </c>
      <c r="AQ47" s="12"/>
    </row>
    <row r="48" spans="1:43" ht="15" x14ac:dyDescent="0.2">
      <c r="A48" s="13">
        <v>34</v>
      </c>
      <c r="B48" s="12" t="s">
        <v>110</v>
      </c>
      <c r="C48" s="18">
        <v>100.496</v>
      </c>
      <c r="D48" s="19">
        <v>142</v>
      </c>
      <c r="E48" s="19">
        <v>263.39999999999998</v>
      </c>
      <c r="F48" s="19">
        <v>410.2</v>
      </c>
      <c r="G48" s="19">
        <v>40.700000000000003</v>
      </c>
      <c r="H48" s="19">
        <v>231</v>
      </c>
      <c r="I48" s="18">
        <v>0.27900000000000003</v>
      </c>
      <c r="J48" s="18">
        <v>0</v>
      </c>
      <c r="K48" s="18">
        <v>1.1000000000000001</v>
      </c>
      <c r="L48" s="19">
        <v>303</v>
      </c>
      <c r="M48" s="19">
        <v>2.1</v>
      </c>
      <c r="N48" s="20">
        <v>4.0170000000000003</v>
      </c>
      <c r="O48" s="21">
        <v>6.5839999999999996E-2</v>
      </c>
      <c r="P48" s="21">
        <v>-4.7580000000000002E-5</v>
      </c>
      <c r="Q48" s="21">
        <v>1.267E-8</v>
      </c>
      <c r="R48" s="22">
        <v>0</v>
      </c>
      <c r="S48" s="22">
        <v>0</v>
      </c>
      <c r="T48" s="13">
        <v>0</v>
      </c>
      <c r="U48" s="13">
        <v>0</v>
      </c>
      <c r="V48" s="20">
        <v>0</v>
      </c>
      <c r="W48" s="22">
        <v>0</v>
      </c>
      <c r="X48" s="22">
        <v>0</v>
      </c>
      <c r="Y48" s="13">
        <v>0</v>
      </c>
      <c r="Z48" s="13">
        <v>0</v>
      </c>
      <c r="AA48" s="18">
        <v>0</v>
      </c>
      <c r="AB48" s="22">
        <v>0</v>
      </c>
      <c r="AC48" s="18">
        <v>0</v>
      </c>
      <c r="AD48" s="18">
        <v>0</v>
      </c>
      <c r="AE48" s="13">
        <v>0</v>
      </c>
      <c r="AQ48" s="12"/>
    </row>
    <row r="49" spans="1:43" ht="15" x14ac:dyDescent="0.2">
      <c r="A49" s="13">
        <v>35</v>
      </c>
      <c r="B49" s="12" t="s">
        <v>111</v>
      </c>
      <c r="C49" s="18">
        <v>92.569000000000003</v>
      </c>
      <c r="D49" s="19">
        <v>150.1</v>
      </c>
      <c r="E49" s="19">
        <v>351.6</v>
      </c>
      <c r="F49" s="19">
        <v>542</v>
      </c>
      <c r="G49" s="19">
        <v>36.4</v>
      </c>
      <c r="H49" s="19">
        <v>312</v>
      </c>
      <c r="I49" s="18">
        <v>0.255</v>
      </c>
      <c r="J49" s="18">
        <v>0.218</v>
      </c>
      <c r="K49" s="18">
        <v>0.88600000000000001</v>
      </c>
      <c r="L49" s="19">
        <v>293</v>
      </c>
      <c r="M49" s="19">
        <v>2</v>
      </c>
      <c r="N49" s="20">
        <v>-0.624</v>
      </c>
      <c r="O49" s="21">
        <v>0.1074</v>
      </c>
      <c r="P49" s="21">
        <v>-7.0140000000000003E-5</v>
      </c>
      <c r="Q49" s="21">
        <v>1.9300000000000001E-8</v>
      </c>
      <c r="R49" s="22">
        <v>783.72</v>
      </c>
      <c r="S49" s="22">
        <v>260.02999999999997</v>
      </c>
      <c r="T49" s="13">
        <v>-35.200000000000003</v>
      </c>
      <c r="U49" s="13">
        <v>-9.27</v>
      </c>
      <c r="V49" s="20">
        <v>15.975</v>
      </c>
      <c r="W49" s="22">
        <v>2826.26</v>
      </c>
      <c r="X49" s="22">
        <v>-49.05</v>
      </c>
      <c r="Y49" s="13">
        <v>385</v>
      </c>
      <c r="Z49" s="13">
        <v>255</v>
      </c>
      <c r="AA49" s="18">
        <v>0</v>
      </c>
      <c r="AB49" s="22">
        <v>0</v>
      </c>
      <c r="AC49" s="18">
        <v>0</v>
      </c>
      <c r="AD49" s="18">
        <v>0</v>
      </c>
      <c r="AE49" s="13">
        <v>7170</v>
      </c>
      <c r="AQ49" s="12"/>
    </row>
    <row r="50" spans="1:43" ht="15" x14ac:dyDescent="0.2">
      <c r="A50" s="13">
        <v>36</v>
      </c>
      <c r="B50" s="12" t="s">
        <v>112</v>
      </c>
      <c r="C50" s="18">
        <v>158.285</v>
      </c>
      <c r="D50" s="19">
        <v>280.10000000000002</v>
      </c>
      <c r="E50" s="19">
        <v>503.4</v>
      </c>
      <c r="F50" s="19">
        <v>700</v>
      </c>
      <c r="G50" s="19">
        <v>22</v>
      </c>
      <c r="H50" s="19">
        <v>600</v>
      </c>
      <c r="I50" s="18">
        <v>0.23</v>
      </c>
      <c r="J50" s="18">
        <v>0</v>
      </c>
      <c r="K50" s="18">
        <v>0.83</v>
      </c>
      <c r="L50" s="19">
        <v>293</v>
      </c>
      <c r="M50" s="19">
        <v>1.8</v>
      </c>
      <c r="N50" s="20">
        <v>3.48</v>
      </c>
      <c r="O50" s="21">
        <v>0.2137</v>
      </c>
      <c r="P50" s="21">
        <v>-9.365E-5</v>
      </c>
      <c r="Q50" s="21">
        <v>8.2420000000000003E-9</v>
      </c>
      <c r="R50" s="22">
        <v>1481.8</v>
      </c>
      <c r="S50" s="22">
        <v>380</v>
      </c>
      <c r="T50" s="13">
        <v>-96</v>
      </c>
      <c r="U50" s="13">
        <v>-24.9</v>
      </c>
      <c r="V50" s="20">
        <v>15.939500000000001</v>
      </c>
      <c r="W50" s="22">
        <v>3389.43</v>
      </c>
      <c r="X50" s="22">
        <v>-139</v>
      </c>
      <c r="Y50" s="13">
        <v>503</v>
      </c>
      <c r="Z50" s="13">
        <v>376</v>
      </c>
      <c r="AA50" s="18">
        <v>0</v>
      </c>
      <c r="AB50" s="22">
        <v>0</v>
      </c>
      <c r="AC50" s="18">
        <v>0</v>
      </c>
      <c r="AD50" s="18">
        <v>0</v>
      </c>
      <c r="AE50" s="13">
        <v>12000</v>
      </c>
      <c r="AQ50" s="12"/>
    </row>
    <row r="51" spans="1:43" ht="15" x14ac:dyDescent="0.2">
      <c r="A51" s="13">
        <v>37</v>
      </c>
      <c r="B51" s="12" t="s">
        <v>113</v>
      </c>
      <c r="C51" s="18">
        <v>140.27000000000001</v>
      </c>
      <c r="D51" s="19">
        <v>206.9</v>
      </c>
      <c r="E51" s="19">
        <v>443.7</v>
      </c>
      <c r="F51" s="19">
        <v>615</v>
      </c>
      <c r="G51" s="19">
        <v>21.8</v>
      </c>
      <c r="H51" s="19">
        <v>650</v>
      </c>
      <c r="I51" s="18">
        <v>0.28000000000000003</v>
      </c>
      <c r="J51" s="18">
        <v>0.49099999999999999</v>
      </c>
      <c r="K51" s="18">
        <v>0.74099999999999999</v>
      </c>
      <c r="L51" s="19">
        <v>293</v>
      </c>
      <c r="M51" s="19">
        <v>0</v>
      </c>
      <c r="N51" s="20">
        <v>-1.1140000000000001</v>
      </c>
      <c r="O51" s="21">
        <v>0.21679999999999999</v>
      </c>
      <c r="P51" s="21">
        <v>-1.208E-4</v>
      </c>
      <c r="Q51" s="21">
        <v>2.6160000000000001E-8</v>
      </c>
      <c r="R51" s="22">
        <v>518.37</v>
      </c>
      <c r="S51" s="22">
        <v>277.8</v>
      </c>
      <c r="T51" s="13">
        <v>-29.67</v>
      </c>
      <c r="U51" s="13">
        <v>28.93</v>
      </c>
      <c r="V51" s="20">
        <v>16.012899999999998</v>
      </c>
      <c r="W51" s="22">
        <v>3448.18</v>
      </c>
      <c r="X51" s="22">
        <v>-76.09</v>
      </c>
      <c r="Y51" s="13">
        <v>460</v>
      </c>
      <c r="Z51" s="13">
        <v>356</v>
      </c>
      <c r="AA51" s="18">
        <v>73.938000000000002</v>
      </c>
      <c r="AB51" s="22">
        <v>-8380.48</v>
      </c>
      <c r="AC51" s="18">
        <v>-7.95</v>
      </c>
      <c r="AD51" s="18">
        <v>9.9</v>
      </c>
      <c r="AE51" s="13">
        <v>9240</v>
      </c>
      <c r="AQ51" s="12"/>
    </row>
    <row r="52" spans="1:43" ht="15" x14ac:dyDescent="0.2">
      <c r="A52" s="13">
        <v>38</v>
      </c>
      <c r="B52" s="12" t="s">
        <v>114</v>
      </c>
      <c r="C52" s="18">
        <v>168.32400000000001</v>
      </c>
      <c r="D52" s="19">
        <v>238</v>
      </c>
      <c r="E52" s="19">
        <v>486.5</v>
      </c>
      <c r="F52" s="19">
        <v>657</v>
      </c>
      <c r="G52" s="19">
        <v>18.3</v>
      </c>
      <c r="H52" s="19">
        <v>0</v>
      </c>
      <c r="I52" s="18">
        <v>0</v>
      </c>
      <c r="J52" s="18">
        <v>0.55800000000000005</v>
      </c>
      <c r="K52" s="18">
        <v>0.75800000000000001</v>
      </c>
      <c r="L52" s="19">
        <v>293</v>
      </c>
      <c r="M52" s="19">
        <v>0</v>
      </c>
      <c r="N52" s="20">
        <v>-1.5629999999999999</v>
      </c>
      <c r="O52" s="21">
        <v>0.26219999999999999</v>
      </c>
      <c r="P52" s="21">
        <v>-1.47E-4</v>
      </c>
      <c r="Q52" s="21">
        <v>3.2030000000000003E-8</v>
      </c>
      <c r="R52" s="22">
        <v>615.66999999999996</v>
      </c>
      <c r="S52" s="22">
        <v>310.07</v>
      </c>
      <c r="T52" s="13">
        <v>-39.520000000000003</v>
      </c>
      <c r="U52" s="13">
        <v>32.96</v>
      </c>
      <c r="V52" s="20">
        <v>16.061</v>
      </c>
      <c r="W52" s="22">
        <v>3729.87</v>
      </c>
      <c r="X52" s="22">
        <v>-90.88</v>
      </c>
      <c r="Y52" s="13">
        <v>517</v>
      </c>
      <c r="Z52" s="13">
        <v>361</v>
      </c>
      <c r="AA52" s="18">
        <v>82.968000000000004</v>
      </c>
      <c r="AB52" s="22">
        <v>-9846.99</v>
      </c>
      <c r="AC52" s="18">
        <v>-9.0730000000000004</v>
      </c>
      <c r="AD52" s="18">
        <v>13.1</v>
      </c>
      <c r="AE52" s="13">
        <v>10270</v>
      </c>
      <c r="AQ52" s="12"/>
    </row>
    <row r="53" spans="1:43" ht="15" x14ac:dyDescent="0.2">
      <c r="A53" s="13">
        <v>39</v>
      </c>
      <c r="B53" s="12" t="s">
        <v>115</v>
      </c>
      <c r="C53" s="18">
        <v>298.55500000000001</v>
      </c>
      <c r="D53" s="19">
        <v>339</v>
      </c>
      <c r="E53" s="19">
        <v>629</v>
      </c>
      <c r="F53" s="19">
        <v>770</v>
      </c>
      <c r="G53" s="19">
        <v>12</v>
      </c>
      <c r="H53" s="19">
        <v>0</v>
      </c>
      <c r="I53" s="18">
        <v>0</v>
      </c>
      <c r="J53" s="18">
        <v>0</v>
      </c>
      <c r="K53" s="18">
        <v>0</v>
      </c>
      <c r="L53" s="19">
        <v>0</v>
      </c>
      <c r="M53" s="19">
        <v>0</v>
      </c>
      <c r="N53" s="20">
        <v>-3.0049999999999999</v>
      </c>
      <c r="O53" s="21">
        <v>0.4657</v>
      </c>
      <c r="P53" s="21">
        <v>-2.6709999999999999E-4</v>
      </c>
      <c r="Q53" s="21">
        <v>6.0090000000000004E-8</v>
      </c>
      <c r="R53" s="22">
        <v>0</v>
      </c>
      <c r="S53" s="22">
        <v>0</v>
      </c>
      <c r="T53" s="13">
        <v>-145.25</v>
      </c>
      <c r="U53" s="13">
        <v>-4.6399999999999997</v>
      </c>
      <c r="V53" s="20">
        <v>15.8233</v>
      </c>
      <c r="W53" s="22">
        <v>3912.1</v>
      </c>
      <c r="X53" s="22">
        <v>-203.1</v>
      </c>
      <c r="Y53" s="13">
        <v>679</v>
      </c>
      <c r="Z53" s="13">
        <v>492</v>
      </c>
      <c r="AA53" s="18">
        <v>0</v>
      </c>
      <c r="AB53" s="22">
        <v>0</v>
      </c>
      <c r="AC53" s="18">
        <v>0</v>
      </c>
      <c r="AD53" s="18">
        <v>0</v>
      </c>
      <c r="AE53" s="13">
        <v>15600</v>
      </c>
      <c r="AQ53" s="12"/>
    </row>
    <row r="54" spans="1:43" ht="15" x14ac:dyDescent="0.2">
      <c r="A54" s="13">
        <v>40</v>
      </c>
      <c r="B54" s="12" t="s">
        <v>116</v>
      </c>
      <c r="C54" s="18">
        <v>116.20399999999999</v>
      </c>
      <c r="D54" s="19">
        <v>239.2</v>
      </c>
      <c r="E54" s="19">
        <v>449.5</v>
      </c>
      <c r="F54" s="19">
        <v>633</v>
      </c>
      <c r="G54" s="19">
        <v>30</v>
      </c>
      <c r="H54" s="19">
        <v>435</v>
      </c>
      <c r="I54" s="18">
        <v>0.25</v>
      </c>
      <c r="J54" s="18">
        <v>0.56000000000000005</v>
      </c>
      <c r="K54" s="18">
        <v>0.82199999999999995</v>
      </c>
      <c r="L54" s="19">
        <v>293</v>
      </c>
      <c r="M54" s="19">
        <v>1.7</v>
      </c>
      <c r="N54" s="20">
        <v>1.1719999999999999</v>
      </c>
      <c r="O54" s="21">
        <v>0.16189999999999999</v>
      </c>
      <c r="P54" s="21">
        <v>-8.2319999999999998E-5</v>
      </c>
      <c r="Q54" s="21">
        <v>1.4440000000000001E-8</v>
      </c>
      <c r="R54" s="22">
        <v>1287</v>
      </c>
      <c r="S54" s="22">
        <v>361.83</v>
      </c>
      <c r="T54" s="13">
        <v>-79.3</v>
      </c>
      <c r="U54" s="13">
        <v>-28.9</v>
      </c>
      <c r="V54" s="20">
        <v>15.306800000000001</v>
      </c>
      <c r="W54" s="22">
        <v>2626.42</v>
      </c>
      <c r="X54" s="22">
        <v>-146.6</v>
      </c>
      <c r="Y54" s="13">
        <v>449</v>
      </c>
      <c r="Z54" s="13">
        <v>333</v>
      </c>
      <c r="AA54" s="18">
        <v>0</v>
      </c>
      <c r="AB54" s="22">
        <v>0</v>
      </c>
      <c r="AC54" s="18">
        <v>0</v>
      </c>
      <c r="AD54" s="18">
        <v>0</v>
      </c>
      <c r="AE54" s="13">
        <v>11500</v>
      </c>
      <c r="AQ54" s="12"/>
    </row>
    <row r="55" spans="1:43" ht="15" x14ac:dyDescent="0.2">
      <c r="A55" s="13">
        <v>41</v>
      </c>
      <c r="B55" s="12" t="s">
        <v>117</v>
      </c>
      <c r="C55" s="18">
        <v>98.188999999999993</v>
      </c>
      <c r="D55" s="19">
        <v>154.30000000000001</v>
      </c>
      <c r="E55" s="19">
        <v>366.8</v>
      </c>
      <c r="F55" s="19">
        <v>537.20000000000005</v>
      </c>
      <c r="G55" s="19">
        <v>28</v>
      </c>
      <c r="H55" s="19">
        <v>440</v>
      </c>
      <c r="I55" s="18">
        <v>0.28000000000000003</v>
      </c>
      <c r="J55" s="18">
        <v>0.35799999999999998</v>
      </c>
      <c r="K55" s="18">
        <v>0.69699999999999995</v>
      </c>
      <c r="L55" s="19">
        <v>293</v>
      </c>
      <c r="M55" s="19">
        <v>0.3</v>
      </c>
      <c r="N55" s="20">
        <v>-0.78900000000000003</v>
      </c>
      <c r="O55" s="21">
        <v>0.15040000000000001</v>
      </c>
      <c r="P55" s="21">
        <v>-8.3880000000000003E-5</v>
      </c>
      <c r="Q55" s="21">
        <v>1.817E-8</v>
      </c>
      <c r="R55" s="22">
        <v>368.69</v>
      </c>
      <c r="S55" s="22">
        <v>214.32</v>
      </c>
      <c r="T55" s="13">
        <v>-14.89</v>
      </c>
      <c r="U55" s="13">
        <v>22.9</v>
      </c>
      <c r="V55" s="20">
        <v>15.8894</v>
      </c>
      <c r="W55" s="22">
        <v>2895.51</v>
      </c>
      <c r="X55" s="22">
        <v>-53.97</v>
      </c>
      <c r="Y55" s="13">
        <v>400</v>
      </c>
      <c r="Z55" s="13">
        <v>265</v>
      </c>
      <c r="AA55" s="18">
        <v>60.034999999999997</v>
      </c>
      <c r="AB55" s="22">
        <v>-6147.41</v>
      </c>
      <c r="AC55" s="18">
        <v>-6.2110000000000003</v>
      </c>
      <c r="AD55" s="18">
        <v>5.7</v>
      </c>
      <c r="AE55" s="13">
        <v>7430</v>
      </c>
      <c r="AQ55" s="12"/>
    </row>
    <row r="56" spans="1:43" ht="15" x14ac:dyDescent="0.2">
      <c r="A56" s="13">
        <v>42</v>
      </c>
      <c r="B56" s="12" t="s">
        <v>118</v>
      </c>
      <c r="C56" s="18">
        <v>224.43199999999999</v>
      </c>
      <c r="D56" s="19">
        <v>277.3</v>
      </c>
      <c r="E56" s="19">
        <v>558</v>
      </c>
      <c r="F56" s="19">
        <v>717</v>
      </c>
      <c r="G56" s="19">
        <v>13.2</v>
      </c>
      <c r="H56" s="19">
        <v>0</v>
      </c>
      <c r="I56" s="18">
        <v>0</v>
      </c>
      <c r="J56" s="18">
        <v>0.72099999999999997</v>
      </c>
      <c r="K56" s="18">
        <v>0.78800000000000003</v>
      </c>
      <c r="L56" s="19">
        <v>283</v>
      </c>
      <c r="M56" s="19">
        <v>0</v>
      </c>
      <c r="N56" s="20">
        <v>-2.3180000000000001</v>
      </c>
      <c r="O56" s="21">
        <v>3.5230000000000001</v>
      </c>
      <c r="P56" s="21">
        <v>-1</v>
      </c>
      <c r="Q56" s="21">
        <v>-1.982</v>
      </c>
      <c r="R56" s="22">
        <v>-4</v>
      </c>
      <c r="S56" s="22">
        <v>4.3239999999999998</v>
      </c>
      <c r="T56" s="13">
        <v>-8</v>
      </c>
      <c r="U56" s="13">
        <v>767.48</v>
      </c>
      <c r="V56" s="20">
        <v>357.85</v>
      </c>
      <c r="W56" s="22">
        <v>-59.23</v>
      </c>
      <c r="X56" s="22">
        <v>40.99</v>
      </c>
      <c r="Y56" s="13">
        <v>16.220300000000002</v>
      </c>
      <c r="Z56" s="13">
        <v>4245</v>
      </c>
      <c r="AA56" s="18">
        <v>-115.2</v>
      </c>
      <c r="AB56" s="22">
        <v>592</v>
      </c>
      <c r="AC56" s="18">
        <v>420</v>
      </c>
      <c r="AD56" s="18">
        <v>105.9</v>
      </c>
      <c r="AE56" s="13">
        <v>-13117</v>
      </c>
      <c r="AG56" s="13">
        <v>21.68</v>
      </c>
      <c r="AQ56" s="12"/>
    </row>
    <row r="57" spans="1:43" ht="15" x14ac:dyDescent="0.2">
      <c r="A57" s="13">
        <v>43</v>
      </c>
      <c r="B57" s="12" t="s">
        <v>119</v>
      </c>
      <c r="C57" s="18">
        <v>102.17700000000001</v>
      </c>
      <c r="D57" s="19">
        <v>229.2</v>
      </c>
      <c r="E57" s="19">
        <v>430.2</v>
      </c>
      <c r="F57" s="19">
        <v>610</v>
      </c>
      <c r="G57" s="19">
        <v>40</v>
      </c>
      <c r="H57" s="19">
        <v>381</v>
      </c>
      <c r="I57" s="18">
        <v>0.3</v>
      </c>
      <c r="J57" s="18">
        <v>0.56000000000000005</v>
      </c>
      <c r="K57" s="18">
        <v>0.81899999999999995</v>
      </c>
      <c r="L57" s="19">
        <v>293</v>
      </c>
      <c r="M57" s="19">
        <v>1.8</v>
      </c>
      <c r="N57" s="20">
        <v>1.149</v>
      </c>
      <c r="O57" s="21">
        <v>0.14069999999999999</v>
      </c>
      <c r="P57" s="21">
        <v>-7.1890000000000005E-5</v>
      </c>
      <c r="Q57" s="21">
        <v>1.296E-8</v>
      </c>
      <c r="R57" s="22">
        <v>1179.4000000000001</v>
      </c>
      <c r="S57" s="22">
        <v>354.94</v>
      </c>
      <c r="T57" s="13">
        <v>-75.900000000000006</v>
      </c>
      <c r="U57" s="13">
        <v>-32.4</v>
      </c>
      <c r="V57" s="20">
        <v>18.099399999999999</v>
      </c>
      <c r="W57" s="22">
        <v>4055.45</v>
      </c>
      <c r="X57" s="22">
        <v>-76.489999999999995</v>
      </c>
      <c r="Y57" s="13">
        <v>430</v>
      </c>
      <c r="Z57" s="13">
        <v>308</v>
      </c>
      <c r="AA57" s="18">
        <v>0</v>
      </c>
      <c r="AB57" s="22">
        <v>0</v>
      </c>
      <c r="AC57" s="18">
        <v>0</v>
      </c>
      <c r="AD57" s="18">
        <v>0</v>
      </c>
      <c r="AE57" s="13">
        <v>11600</v>
      </c>
      <c r="AQ57" s="12"/>
    </row>
    <row r="58" spans="1:43" ht="15" x14ac:dyDescent="0.2">
      <c r="A58" s="13">
        <v>44</v>
      </c>
      <c r="B58" s="12" t="s">
        <v>120</v>
      </c>
      <c r="C58" s="18">
        <v>84.162000000000006</v>
      </c>
      <c r="D58" s="19">
        <v>133.30000000000001</v>
      </c>
      <c r="E58" s="19">
        <v>336.6</v>
      </c>
      <c r="F58" s="19">
        <v>504</v>
      </c>
      <c r="G58" s="19">
        <v>31.3</v>
      </c>
      <c r="H58" s="19">
        <v>350</v>
      </c>
      <c r="I58" s="18">
        <v>0.26</v>
      </c>
      <c r="J58" s="18">
        <v>0.28499999999999998</v>
      </c>
      <c r="K58" s="18">
        <v>0.67300000000000004</v>
      </c>
      <c r="L58" s="19">
        <v>293</v>
      </c>
      <c r="M58" s="19">
        <v>0.4</v>
      </c>
      <c r="N58" s="20">
        <v>0.41699999999999998</v>
      </c>
      <c r="O58" s="21">
        <v>0.1268</v>
      </c>
      <c r="P58" s="21">
        <v>-6.9330000000000002E-5</v>
      </c>
      <c r="Q58" s="21">
        <v>1.446E-8</v>
      </c>
      <c r="R58" s="22">
        <v>357.43</v>
      </c>
      <c r="S58" s="22">
        <v>197.74</v>
      </c>
      <c r="T58" s="13">
        <v>-9.9600000000000009</v>
      </c>
      <c r="U58" s="13">
        <v>20.9</v>
      </c>
      <c r="V58" s="20">
        <v>15.8089</v>
      </c>
      <c r="W58" s="22">
        <v>2654.81</v>
      </c>
      <c r="X58" s="22">
        <v>-47.3</v>
      </c>
      <c r="Y58" s="13">
        <v>360</v>
      </c>
      <c r="Z58" s="13">
        <v>240</v>
      </c>
      <c r="AA58" s="18">
        <v>55.908999999999999</v>
      </c>
      <c r="AB58" s="22">
        <v>-5423.07</v>
      </c>
      <c r="AC58" s="18">
        <v>-5.7050000000000001</v>
      </c>
      <c r="AD58" s="18">
        <v>4.54</v>
      </c>
      <c r="AE58" s="13">
        <v>6760</v>
      </c>
      <c r="AQ58" s="12"/>
    </row>
    <row r="59" spans="1:43" ht="15" x14ac:dyDescent="0.2">
      <c r="A59" s="13">
        <v>45</v>
      </c>
      <c r="B59" s="12" t="s">
        <v>121</v>
      </c>
      <c r="C59" s="18">
        <v>112.21599999999999</v>
      </c>
      <c r="D59" s="19">
        <v>0</v>
      </c>
      <c r="E59" s="19">
        <v>394.7</v>
      </c>
      <c r="F59" s="19">
        <v>592</v>
      </c>
      <c r="G59" s="19">
        <v>29.5</v>
      </c>
      <c r="H59" s="19">
        <v>0</v>
      </c>
      <c r="I59" s="18">
        <v>0</v>
      </c>
      <c r="J59" s="18">
        <v>0.25</v>
      </c>
      <c r="K59" s="18">
        <v>0</v>
      </c>
      <c r="L59" s="19">
        <v>0</v>
      </c>
      <c r="M59" s="19">
        <v>0</v>
      </c>
      <c r="N59" s="20">
        <v>0</v>
      </c>
      <c r="O59" s="21">
        <v>0</v>
      </c>
      <c r="P59" s="21">
        <v>0</v>
      </c>
      <c r="Q59" s="21">
        <v>0</v>
      </c>
      <c r="R59" s="22">
        <v>0</v>
      </c>
      <c r="S59" s="22">
        <v>0</v>
      </c>
      <c r="T59" s="13">
        <v>0</v>
      </c>
      <c r="U59" s="13">
        <v>0</v>
      </c>
      <c r="V59" s="20">
        <v>15.8222</v>
      </c>
      <c r="W59" s="22">
        <v>3120.66</v>
      </c>
      <c r="X59" s="22">
        <v>-55.06</v>
      </c>
      <c r="Y59" s="13">
        <v>422</v>
      </c>
      <c r="Z59" s="13">
        <v>286</v>
      </c>
      <c r="AA59" s="18">
        <v>0</v>
      </c>
      <c r="AB59" s="22">
        <v>0</v>
      </c>
      <c r="AC59" s="18">
        <v>0</v>
      </c>
      <c r="AD59" s="18">
        <v>0</v>
      </c>
      <c r="AE59" s="13">
        <v>8040</v>
      </c>
      <c r="AQ59" s="12"/>
    </row>
    <row r="60" spans="1:43" ht="15" x14ac:dyDescent="0.2">
      <c r="A60" s="13">
        <v>46</v>
      </c>
      <c r="B60" s="12" t="s">
        <v>122</v>
      </c>
      <c r="C60" s="18">
        <v>120.19499999999999</v>
      </c>
      <c r="D60" s="19">
        <v>192.3</v>
      </c>
      <c r="E60" s="19">
        <v>438.3</v>
      </c>
      <c r="F60" s="19">
        <v>651</v>
      </c>
      <c r="G60" s="19">
        <v>30</v>
      </c>
      <c r="H60" s="19">
        <v>460</v>
      </c>
      <c r="I60" s="18">
        <v>0.26</v>
      </c>
      <c r="J60" s="18">
        <v>0.29399999999999998</v>
      </c>
      <c r="K60" s="18">
        <v>0.88100000000000001</v>
      </c>
      <c r="L60" s="19">
        <v>293</v>
      </c>
      <c r="M60" s="19">
        <v>0</v>
      </c>
      <c r="N60" s="20">
        <v>-3.9279999999999999</v>
      </c>
      <c r="O60" s="21">
        <v>0.1671</v>
      </c>
      <c r="P60" s="21">
        <v>-9.8410000000000001E-5</v>
      </c>
      <c r="Q60" s="21">
        <v>2.2280000000000002E-8</v>
      </c>
      <c r="R60" s="22">
        <v>0</v>
      </c>
      <c r="S60" s="22">
        <v>0</v>
      </c>
      <c r="T60" s="13">
        <v>0.28999999999999998</v>
      </c>
      <c r="U60" s="13">
        <v>31.33</v>
      </c>
      <c r="V60" s="20">
        <v>16.125299999999999</v>
      </c>
      <c r="W60" s="22">
        <v>3535.33</v>
      </c>
      <c r="X60" s="22">
        <v>-65.849999999999994</v>
      </c>
      <c r="Y60" s="13">
        <v>467</v>
      </c>
      <c r="Z60" s="13">
        <v>321</v>
      </c>
      <c r="AA60" s="18">
        <v>64.337000000000003</v>
      </c>
      <c r="AB60" s="22">
        <v>-7662.94</v>
      </c>
      <c r="AC60" s="18">
        <v>-6.617</v>
      </c>
      <c r="AD60" s="18">
        <v>7.18</v>
      </c>
      <c r="AE60" s="13">
        <v>9290</v>
      </c>
      <c r="AQ60" s="12"/>
    </row>
    <row r="61" spans="1:43" ht="15" x14ac:dyDescent="0.2">
      <c r="A61" s="13">
        <v>47</v>
      </c>
      <c r="B61" s="12" t="s">
        <v>123</v>
      </c>
      <c r="C61" s="18">
        <v>134.22200000000001</v>
      </c>
      <c r="D61" s="19">
        <v>0</v>
      </c>
      <c r="E61" s="19">
        <v>451.5</v>
      </c>
      <c r="F61" s="19">
        <v>670</v>
      </c>
      <c r="G61" s="19">
        <v>28.6</v>
      </c>
      <c r="H61" s="19">
        <v>0</v>
      </c>
      <c r="I61" s="18">
        <v>0</v>
      </c>
      <c r="J61" s="18">
        <v>0.27700000000000002</v>
      </c>
      <c r="K61" s="18">
        <v>0.876</v>
      </c>
      <c r="L61" s="19">
        <v>293</v>
      </c>
      <c r="M61" s="19">
        <v>0</v>
      </c>
      <c r="N61" s="20">
        <v>0</v>
      </c>
      <c r="O61" s="21">
        <v>0</v>
      </c>
      <c r="P61" s="21">
        <v>0</v>
      </c>
      <c r="Q61" s="21">
        <v>0</v>
      </c>
      <c r="R61" s="22">
        <v>0</v>
      </c>
      <c r="S61" s="22">
        <v>0</v>
      </c>
      <c r="T61" s="13">
        <v>0</v>
      </c>
      <c r="U61" s="13">
        <v>0</v>
      </c>
      <c r="V61" s="20">
        <v>15.9809</v>
      </c>
      <c r="W61" s="22">
        <v>3564.52</v>
      </c>
      <c r="X61" s="22">
        <v>-70</v>
      </c>
      <c r="Y61" s="13">
        <v>481</v>
      </c>
      <c r="Z61" s="13">
        <v>330</v>
      </c>
      <c r="AA61" s="18">
        <v>0</v>
      </c>
      <c r="AB61" s="22">
        <v>0</v>
      </c>
      <c r="AC61" s="18">
        <v>0</v>
      </c>
      <c r="AD61" s="18">
        <v>0</v>
      </c>
      <c r="AE61" s="13">
        <v>0</v>
      </c>
      <c r="AQ61" s="12"/>
    </row>
    <row r="62" spans="1:43" ht="15" x14ac:dyDescent="0.2">
      <c r="A62" s="13">
        <v>48</v>
      </c>
      <c r="B62" s="12" t="s">
        <v>123</v>
      </c>
      <c r="C62" s="18">
        <v>134.22200000000001</v>
      </c>
      <c r="D62" s="19">
        <v>0</v>
      </c>
      <c r="E62" s="19">
        <v>448.3</v>
      </c>
      <c r="F62" s="19">
        <v>666</v>
      </c>
      <c r="G62" s="19">
        <v>29</v>
      </c>
      <c r="H62" s="19">
        <v>0</v>
      </c>
      <c r="I62" s="18">
        <v>0</v>
      </c>
      <c r="J62" s="18">
        <v>0.27900000000000003</v>
      </c>
      <c r="K62" s="18">
        <v>0.86099999999999999</v>
      </c>
      <c r="L62" s="19">
        <v>293</v>
      </c>
      <c r="M62" s="19">
        <v>0</v>
      </c>
      <c r="N62" s="20">
        <v>-11.646000000000001</v>
      </c>
      <c r="O62" s="21">
        <v>0.2165</v>
      </c>
      <c r="P62" s="21">
        <v>-1.4459999999999999E-4</v>
      </c>
      <c r="Q62" s="21">
        <v>3.8870000000000003E-8</v>
      </c>
      <c r="R62" s="22">
        <v>0</v>
      </c>
      <c r="S62" s="22">
        <v>0</v>
      </c>
      <c r="T62" s="13">
        <v>-7</v>
      </c>
      <c r="U62" s="13">
        <v>0</v>
      </c>
      <c r="V62" s="20">
        <v>15.9811</v>
      </c>
      <c r="W62" s="22">
        <v>3543.79</v>
      </c>
      <c r="X62" s="22">
        <v>-69.22</v>
      </c>
      <c r="Y62" s="13">
        <v>478</v>
      </c>
      <c r="Z62" s="13">
        <v>328</v>
      </c>
      <c r="AA62" s="18">
        <v>67.725999999999999</v>
      </c>
      <c r="AB62" s="22">
        <v>-8033.58</v>
      </c>
      <c r="AC62" s="18">
        <v>-7.0759999999999996</v>
      </c>
      <c r="AD62" s="18">
        <v>8.39</v>
      </c>
      <c r="AE62" s="13">
        <v>9110</v>
      </c>
      <c r="AQ62" s="12"/>
    </row>
    <row r="63" spans="1:43" ht="15" x14ac:dyDescent="0.2">
      <c r="A63" s="13">
        <v>49</v>
      </c>
      <c r="B63" s="12" t="s">
        <v>124</v>
      </c>
      <c r="C63" s="18">
        <v>120.19499999999999</v>
      </c>
      <c r="D63" s="19">
        <v>177.6</v>
      </c>
      <c r="E63" s="19">
        <v>434.5</v>
      </c>
      <c r="F63" s="19">
        <v>637</v>
      </c>
      <c r="G63" s="19">
        <v>28</v>
      </c>
      <c r="H63" s="19">
        <v>490</v>
      </c>
      <c r="I63" s="18">
        <v>0.26</v>
      </c>
      <c r="J63" s="18">
        <v>0.36</v>
      </c>
      <c r="K63" s="18">
        <v>0.86499999999999999</v>
      </c>
      <c r="L63" s="19">
        <v>293</v>
      </c>
      <c r="M63" s="19">
        <v>0</v>
      </c>
      <c r="N63" s="20">
        <v>-6.9260000000000002</v>
      </c>
      <c r="O63" s="21">
        <v>0.17419999999999999</v>
      </c>
      <c r="P63" s="21">
        <v>-1.042E-4</v>
      </c>
      <c r="Q63" s="21">
        <v>2.3879999999999999</v>
      </c>
      <c r="R63" s="22">
        <v>8</v>
      </c>
      <c r="S63" s="22">
        <v>0</v>
      </c>
      <c r="T63" s="13">
        <v>0</v>
      </c>
      <c r="U63" s="13">
        <v>-0.46</v>
      </c>
      <c r="V63" s="20">
        <v>30.22</v>
      </c>
      <c r="W63" s="22">
        <v>16.154499999999999</v>
      </c>
      <c r="X63" s="22">
        <v>3521.08</v>
      </c>
      <c r="Y63" s="13">
        <v>-64.64</v>
      </c>
      <c r="Z63" s="13">
        <v>463</v>
      </c>
      <c r="AA63" s="18">
        <v>318</v>
      </c>
      <c r="AB63" s="22">
        <v>65.67</v>
      </c>
      <c r="AC63" s="18">
        <v>-7678.11</v>
      </c>
      <c r="AD63" s="18">
        <v>-6.8150000000000004</v>
      </c>
      <c r="AE63" s="13">
        <v>7.2</v>
      </c>
      <c r="AQ63" s="12"/>
    </row>
    <row r="64" spans="1:43" ht="15" x14ac:dyDescent="0.2">
      <c r="A64" s="13">
        <v>50</v>
      </c>
      <c r="B64" s="12" t="s">
        <v>125</v>
      </c>
      <c r="C64" s="18">
        <v>120.19499999999999</v>
      </c>
      <c r="D64" s="19">
        <v>210.8</v>
      </c>
      <c r="E64" s="19">
        <v>435.2</v>
      </c>
      <c r="F64" s="19">
        <v>640</v>
      </c>
      <c r="G64" s="19">
        <v>29</v>
      </c>
      <c r="H64" s="19">
        <v>470</v>
      </c>
      <c r="I64" s="18">
        <v>0.26</v>
      </c>
      <c r="J64" s="18">
        <v>0.32200000000000001</v>
      </c>
      <c r="K64" s="18">
        <v>0.86099999999999999</v>
      </c>
      <c r="L64" s="19">
        <v>293</v>
      </c>
      <c r="M64" s="19">
        <v>0</v>
      </c>
      <c r="N64" s="20">
        <v>-6.5229999999999997</v>
      </c>
      <c r="O64" s="21">
        <v>0.1714</v>
      </c>
      <c r="P64" s="21">
        <v>-1.009E-4</v>
      </c>
      <c r="Q64" s="21">
        <v>2.2790000000000001E-8</v>
      </c>
      <c r="R64" s="22">
        <v>463.17</v>
      </c>
      <c r="S64" s="22">
        <v>266.08</v>
      </c>
      <c r="T64" s="13">
        <v>-0.49</v>
      </c>
      <c r="U64" s="13">
        <v>30.28</v>
      </c>
      <c r="V64" s="20">
        <v>16.113499999999998</v>
      </c>
      <c r="W64" s="22">
        <v>3516.31</v>
      </c>
      <c r="X64" s="22">
        <v>-64.23</v>
      </c>
      <c r="Y64" s="13">
        <v>463</v>
      </c>
      <c r="Z64" s="13">
        <v>318</v>
      </c>
      <c r="AA64" s="18">
        <v>61.404000000000003</v>
      </c>
      <c r="AB64" s="22">
        <v>-7422.59</v>
      </c>
      <c r="AC64" s="18">
        <v>-6.2119999999999997</v>
      </c>
      <c r="AD64" s="18">
        <v>7.23</v>
      </c>
      <c r="AE64" s="13">
        <v>9180</v>
      </c>
    </row>
    <row r="65" spans="1:33" ht="15" x14ac:dyDescent="0.2">
      <c r="A65" s="13">
        <v>51</v>
      </c>
      <c r="B65" s="12" t="s">
        <v>126</v>
      </c>
      <c r="C65" s="18">
        <v>134.22200000000001</v>
      </c>
      <c r="D65" s="19">
        <v>200</v>
      </c>
      <c r="E65" s="19">
        <v>450.3</v>
      </c>
      <c r="F65" s="19">
        <v>653</v>
      </c>
      <c r="G65" s="19">
        <v>27.9</v>
      </c>
      <c r="H65" s="19">
        <v>0</v>
      </c>
      <c r="I65" s="18">
        <v>0</v>
      </c>
      <c r="J65" s="18">
        <v>0.371</v>
      </c>
      <c r="K65" s="18">
        <v>0.85699999999999998</v>
      </c>
      <c r="L65" s="19">
        <v>293</v>
      </c>
      <c r="M65" s="19">
        <v>0</v>
      </c>
      <c r="N65" s="20">
        <v>0</v>
      </c>
      <c r="O65" s="21">
        <v>0</v>
      </c>
      <c r="P65" s="21">
        <v>0</v>
      </c>
      <c r="Q65" s="21">
        <v>0</v>
      </c>
      <c r="R65" s="22">
        <v>0</v>
      </c>
      <c r="S65" s="22">
        <v>0</v>
      </c>
      <c r="T65" s="13">
        <v>0</v>
      </c>
      <c r="U65" s="13">
        <v>0</v>
      </c>
      <c r="V65" s="20">
        <v>15.942399999999999</v>
      </c>
      <c r="W65" s="22">
        <v>3539.21</v>
      </c>
      <c r="X65" s="22">
        <v>-70.099999999999994</v>
      </c>
      <c r="Y65" s="13">
        <v>480</v>
      </c>
      <c r="Z65" s="13">
        <v>329</v>
      </c>
      <c r="AA65" s="18">
        <v>63.225000000000001</v>
      </c>
      <c r="AB65" s="22">
        <v>-7800.97</v>
      </c>
      <c r="AC65" s="18">
        <v>-6.4320000000000004</v>
      </c>
      <c r="AD65" s="18">
        <v>8.41</v>
      </c>
      <c r="AE65" s="13">
        <v>0</v>
      </c>
    </row>
    <row r="66" spans="1:33" ht="15" x14ac:dyDescent="0.2">
      <c r="A66" s="13">
        <v>52</v>
      </c>
      <c r="B66" s="12" t="s">
        <v>127</v>
      </c>
      <c r="C66" s="18">
        <v>142.20099999999999</v>
      </c>
      <c r="D66" s="19">
        <v>242.7</v>
      </c>
      <c r="E66" s="19">
        <v>517.79999999999995</v>
      </c>
      <c r="F66" s="19">
        <v>772</v>
      </c>
      <c r="G66" s="19">
        <v>35.200000000000003</v>
      </c>
      <c r="H66" s="19">
        <v>445</v>
      </c>
      <c r="I66" s="18">
        <v>0.25</v>
      </c>
      <c r="J66" s="18">
        <v>0.33400000000000002</v>
      </c>
      <c r="K66" s="18">
        <v>1.02</v>
      </c>
      <c r="L66" s="19">
        <v>293</v>
      </c>
      <c r="M66" s="19">
        <v>0.5</v>
      </c>
      <c r="N66" s="20">
        <v>-15.481999999999999</v>
      </c>
      <c r="O66" s="21">
        <v>0.22420000000000001</v>
      </c>
      <c r="P66" s="21">
        <v>-1.6579999999999999E-4</v>
      </c>
      <c r="Q66" s="21">
        <v>4.814E-8</v>
      </c>
      <c r="R66" s="22">
        <v>862.89</v>
      </c>
      <c r="S66" s="22">
        <v>361.76</v>
      </c>
      <c r="T66" s="13">
        <v>27.93</v>
      </c>
      <c r="U66" s="13">
        <v>52.03</v>
      </c>
      <c r="V66" s="20">
        <v>16.200800000000001</v>
      </c>
      <c r="W66" s="22">
        <v>4206.7</v>
      </c>
      <c r="X66" s="22">
        <v>-78.150000000000006</v>
      </c>
      <c r="Y66" s="13">
        <v>551</v>
      </c>
      <c r="Z66" s="13">
        <v>380</v>
      </c>
      <c r="AA66" s="18">
        <v>0</v>
      </c>
      <c r="AB66" s="22">
        <v>0</v>
      </c>
      <c r="AC66" s="18">
        <v>0</v>
      </c>
      <c r="AD66" s="18">
        <v>0</v>
      </c>
      <c r="AE66" s="13">
        <v>11000</v>
      </c>
    </row>
    <row r="67" spans="1:33" ht="15" x14ac:dyDescent="0.2">
      <c r="A67" s="13">
        <v>53</v>
      </c>
      <c r="B67" s="12" t="s">
        <v>128</v>
      </c>
      <c r="C67" s="18">
        <v>126.24299999999999</v>
      </c>
      <c r="D67" s="19">
        <v>191.8</v>
      </c>
      <c r="E67" s="19">
        <v>420</v>
      </c>
      <c r="F67" s="19">
        <v>592</v>
      </c>
      <c r="G67" s="19">
        <v>23.1</v>
      </c>
      <c r="H67" s="19">
        <v>580</v>
      </c>
      <c r="I67" s="18">
        <v>0.28000000000000003</v>
      </c>
      <c r="J67" s="18">
        <v>0.43</v>
      </c>
      <c r="K67" s="18">
        <v>0.745</v>
      </c>
      <c r="L67" s="19">
        <v>273</v>
      </c>
      <c r="M67" s="19">
        <v>0</v>
      </c>
      <c r="N67" s="20">
        <v>0.88800000000000001</v>
      </c>
      <c r="O67" s="21">
        <v>0.19400000000000001</v>
      </c>
      <c r="P67" s="21">
        <v>-1.077E-4</v>
      </c>
      <c r="Q67" s="21">
        <v>2.318E-8</v>
      </c>
      <c r="R67" s="22">
        <v>471</v>
      </c>
      <c r="S67" s="22">
        <v>258.92</v>
      </c>
      <c r="T67" s="13">
        <v>-24.74</v>
      </c>
      <c r="U67" s="13">
        <v>26.93</v>
      </c>
      <c r="V67" s="20">
        <v>16.011800000000001</v>
      </c>
      <c r="W67" s="22">
        <v>3305.03</v>
      </c>
      <c r="X67" s="22">
        <v>-67.61</v>
      </c>
      <c r="Y67" s="13">
        <v>448</v>
      </c>
      <c r="Z67" s="13">
        <v>308</v>
      </c>
      <c r="AA67" s="18">
        <v>69.084999999999994</v>
      </c>
      <c r="AB67" s="22">
        <v>-7626.91</v>
      </c>
      <c r="AC67" s="18">
        <v>-7.3390000000000004</v>
      </c>
      <c r="AD67" s="18">
        <v>8.3800000000000008</v>
      </c>
      <c r="AE67" s="13">
        <v>8680</v>
      </c>
    </row>
    <row r="68" spans="1:33" ht="15" x14ac:dyDescent="0.2">
      <c r="A68" s="13">
        <v>54</v>
      </c>
      <c r="B68" s="12" t="s">
        <v>129</v>
      </c>
      <c r="C68" s="18">
        <v>270.50099999999998</v>
      </c>
      <c r="D68" s="19">
        <v>331</v>
      </c>
      <c r="E68" s="19">
        <v>608</v>
      </c>
      <c r="F68" s="19">
        <v>747</v>
      </c>
      <c r="G68" s="19">
        <v>14</v>
      </c>
      <c r="H68" s="19">
        <v>0</v>
      </c>
      <c r="I68" s="18">
        <v>0</v>
      </c>
      <c r="J68" s="18">
        <v>0</v>
      </c>
      <c r="K68" s="18">
        <v>0.81200000000000006</v>
      </c>
      <c r="L68" s="19">
        <v>332</v>
      </c>
      <c r="M68" s="19">
        <v>1.7</v>
      </c>
      <c r="N68" s="20">
        <v>-2.0790000000000002</v>
      </c>
      <c r="O68" s="21">
        <v>0.41739999999999999</v>
      </c>
      <c r="P68" s="21">
        <v>-2.3599999999999999E-4</v>
      </c>
      <c r="Q68" s="21">
        <v>5.1529999999999999E-8</v>
      </c>
      <c r="R68" s="22">
        <v>0</v>
      </c>
      <c r="S68" s="22">
        <v>0</v>
      </c>
      <c r="T68" s="13">
        <v>-135.38999999999999</v>
      </c>
      <c r="U68" s="13">
        <v>-8.65</v>
      </c>
      <c r="V68" s="20">
        <v>15.6898</v>
      </c>
      <c r="W68" s="22">
        <v>3757.82</v>
      </c>
      <c r="X68" s="22">
        <v>-193.1</v>
      </c>
      <c r="Y68" s="13">
        <v>658</v>
      </c>
      <c r="Z68" s="13">
        <v>474</v>
      </c>
      <c r="AA68" s="18">
        <v>0</v>
      </c>
      <c r="AB68" s="22">
        <v>0</v>
      </c>
      <c r="AC68" s="18">
        <v>0</v>
      </c>
      <c r="AD68" s="18">
        <v>0</v>
      </c>
      <c r="AE68" s="13">
        <v>0</v>
      </c>
    </row>
    <row r="69" spans="1:33" ht="15" x14ac:dyDescent="0.2">
      <c r="A69" s="13">
        <v>55</v>
      </c>
      <c r="B69" s="12" t="s">
        <v>130</v>
      </c>
      <c r="C69" s="18">
        <v>252.48599999999999</v>
      </c>
      <c r="D69" s="19">
        <v>290.8</v>
      </c>
      <c r="E69" s="19">
        <v>588</v>
      </c>
      <c r="F69" s="19">
        <v>739</v>
      </c>
      <c r="G69" s="19">
        <v>11.2</v>
      </c>
      <c r="H69" s="19">
        <v>0</v>
      </c>
      <c r="I69" s="18">
        <v>0</v>
      </c>
      <c r="J69" s="18">
        <v>0.80700000000000005</v>
      </c>
      <c r="K69" s="18">
        <v>0.78900000000000003</v>
      </c>
      <c r="L69" s="19">
        <v>293</v>
      </c>
      <c r="M69" s="19">
        <v>0</v>
      </c>
      <c r="N69" s="20">
        <v>-2.706</v>
      </c>
      <c r="O69" s="21">
        <v>0.39750000000000002</v>
      </c>
      <c r="P69" s="21">
        <v>-2.2389999999999999E-4</v>
      </c>
      <c r="Q69" s="21">
        <v>4.8930000000000002E-8</v>
      </c>
      <c r="R69" s="22">
        <v>816.19</v>
      </c>
      <c r="S69" s="22">
        <v>376.93</v>
      </c>
      <c r="T69" s="13">
        <v>-69.08</v>
      </c>
      <c r="U69" s="13">
        <v>45.01</v>
      </c>
      <c r="V69" s="20">
        <v>16.222100000000001</v>
      </c>
      <c r="W69" s="22">
        <v>4416.13</v>
      </c>
      <c r="X69" s="22">
        <v>-127.3</v>
      </c>
      <c r="Y69" s="13">
        <v>623</v>
      </c>
      <c r="Z69" s="13">
        <v>444</v>
      </c>
      <c r="AA69" s="18">
        <v>0</v>
      </c>
      <c r="AB69" s="22">
        <v>0</v>
      </c>
      <c r="AC69" s="18">
        <v>0</v>
      </c>
      <c r="AD69" s="18">
        <v>0</v>
      </c>
      <c r="AE69" s="13">
        <v>12970</v>
      </c>
    </row>
    <row r="70" spans="1:33" ht="15" x14ac:dyDescent="0.2">
      <c r="A70" s="13">
        <v>56</v>
      </c>
      <c r="B70" s="12" t="s">
        <v>131</v>
      </c>
      <c r="C70" s="18">
        <v>130.23099999999999</v>
      </c>
      <c r="D70" s="19">
        <v>257.7</v>
      </c>
      <c r="E70" s="19">
        <v>468.4</v>
      </c>
      <c r="F70" s="19">
        <v>58</v>
      </c>
      <c r="G70" s="19">
        <v>34</v>
      </c>
      <c r="H70" s="19">
        <v>490</v>
      </c>
      <c r="I70" s="18">
        <v>0.31</v>
      </c>
      <c r="J70" s="18">
        <v>0.53</v>
      </c>
      <c r="K70" s="18">
        <v>0.82599999999999996</v>
      </c>
      <c r="L70" s="19">
        <v>293</v>
      </c>
      <c r="M70" s="19">
        <v>2</v>
      </c>
      <c r="N70" s="20">
        <v>1.474</v>
      </c>
      <c r="O70" s="21">
        <v>0.1817</v>
      </c>
      <c r="P70" s="21">
        <v>-9.0690000000000001E-5</v>
      </c>
      <c r="Q70" s="21">
        <v>1.496E-8</v>
      </c>
      <c r="R70" s="22">
        <v>1312.1</v>
      </c>
      <c r="S70" s="22">
        <v>369.97</v>
      </c>
      <c r="T70" s="13">
        <v>-86</v>
      </c>
      <c r="U70" s="13">
        <v>-28.7</v>
      </c>
      <c r="V70" s="20">
        <v>15.742800000000001</v>
      </c>
      <c r="W70" s="22">
        <v>3017.81</v>
      </c>
      <c r="X70" s="22">
        <v>-137.1</v>
      </c>
      <c r="Y70" s="13">
        <v>468</v>
      </c>
      <c r="Z70" s="13">
        <v>343</v>
      </c>
      <c r="AA70" s="18">
        <v>0</v>
      </c>
      <c r="AB70" s="22">
        <v>0</v>
      </c>
      <c r="AC70" s="18">
        <v>0</v>
      </c>
      <c r="AD70" s="18">
        <v>0</v>
      </c>
      <c r="AE70" s="13">
        <v>12100</v>
      </c>
    </row>
    <row r="71" spans="1:33" ht="15" x14ac:dyDescent="0.2">
      <c r="A71" s="13">
        <v>57</v>
      </c>
      <c r="B71" s="12" t="s">
        <v>132</v>
      </c>
      <c r="C71" s="18">
        <v>112.21599999999999</v>
      </c>
      <c r="D71" s="19">
        <v>171.4</v>
      </c>
      <c r="E71" s="19">
        <v>394.4</v>
      </c>
      <c r="F71" s="19">
        <v>566.6</v>
      </c>
      <c r="G71" s="19">
        <v>25.9</v>
      </c>
      <c r="H71" s="19">
        <v>464</v>
      </c>
      <c r="I71" s="18">
        <v>0.26</v>
      </c>
      <c r="J71" s="18">
        <v>0.38600000000000001</v>
      </c>
      <c r="K71" s="18">
        <v>0.71499999999999997</v>
      </c>
      <c r="L71" s="19">
        <v>293</v>
      </c>
      <c r="M71" s="19">
        <v>0.3</v>
      </c>
      <c r="N71" s="20">
        <v>-0.97899999999999998</v>
      </c>
      <c r="O71" s="21">
        <v>0.1729</v>
      </c>
      <c r="P71" s="21">
        <v>-9.6409999999999993E-5</v>
      </c>
      <c r="Q71" s="21">
        <v>2.072E-8</v>
      </c>
      <c r="R71" s="22">
        <v>418.82</v>
      </c>
      <c r="S71" s="22">
        <v>237.63</v>
      </c>
      <c r="T71" s="13">
        <v>-19.82</v>
      </c>
      <c r="U71" s="13">
        <v>24.91</v>
      </c>
      <c r="V71" s="20">
        <v>15.962999999999999</v>
      </c>
      <c r="W71" s="22">
        <v>3116.52</v>
      </c>
      <c r="X71" s="22">
        <v>-60.39</v>
      </c>
      <c r="Y71" s="13">
        <v>420</v>
      </c>
      <c r="Z71" s="13">
        <v>288</v>
      </c>
      <c r="AA71" s="18">
        <v>64.486999999999995</v>
      </c>
      <c r="AB71" s="22">
        <v>6883.34</v>
      </c>
      <c r="AC71" s="18">
        <v>-6.7649999999999997</v>
      </c>
      <c r="AD71" s="18">
        <v>6.98</v>
      </c>
      <c r="AE71" s="13">
        <v>8070</v>
      </c>
    </row>
    <row r="72" spans="1:33" ht="15" x14ac:dyDescent="0.2">
      <c r="A72" s="13">
        <v>58</v>
      </c>
      <c r="B72" s="12" t="s">
        <v>133</v>
      </c>
      <c r="C72" s="18">
        <v>210.405</v>
      </c>
      <c r="D72" s="19">
        <v>269.39999999999998</v>
      </c>
      <c r="E72" s="19">
        <v>541.5</v>
      </c>
      <c r="F72" s="19">
        <v>704</v>
      </c>
      <c r="G72" s="19">
        <v>14.4</v>
      </c>
      <c r="H72" s="19">
        <v>0</v>
      </c>
      <c r="I72" s="18">
        <v>0</v>
      </c>
      <c r="J72" s="18">
        <v>0.68200000000000005</v>
      </c>
      <c r="K72" s="18">
        <v>0.79100000000000004</v>
      </c>
      <c r="L72" s="19">
        <v>273</v>
      </c>
      <c r="M72" s="19">
        <v>0</v>
      </c>
      <c r="N72" s="20">
        <v>-2.198</v>
      </c>
      <c r="O72" s="21">
        <v>3.302</v>
      </c>
      <c r="P72" s="21">
        <v>-1</v>
      </c>
      <c r="Q72" s="21">
        <v>-1.859</v>
      </c>
      <c r="R72" s="22">
        <v>-4</v>
      </c>
      <c r="S72" s="22">
        <v>4.0670000000000002</v>
      </c>
      <c r="T72" s="13">
        <v>-8</v>
      </c>
      <c r="U72" s="13">
        <v>739.13</v>
      </c>
      <c r="V72" s="20">
        <v>347.46</v>
      </c>
      <c r="W72" s="22">
        <v>-54.31</v>
      </c>
      <c r="X72" s="22">
        <v>38.97</v>
      </c>
      <c r="Y72" s="13">
        <v>16.1539</v>
      </c>
      <c r="Z72" s="13">
        <v>4103.1499999999996</v>
      </c>
      <c r="AA72" s="18">
        <v>-110.6</v>
      </c>
      <c r="AB72" s="22">
        <v>574</v>
      </c>
      <c r="AC72" s="18">
        <v>406</v>
      </c>
      <c r="AD72" s="18">
        <v>98.92</v>
      </c>
      <c r="AE72" s="13">
        <v>-12205.3</v>
      </c>
      <c r="AG72" s="13">
        <v>19.16</v>
      </c>
    </row>
    <row r="73" spans="1:33" ht="15" x14ac:dyDescent="0.2">
      <c r="A73" s="13">
        <v>59</v>
      </c>
      <c r="B73" s="12" t="s">
        <v>134</v>
      </c>
      <c r="C73" s="18">
        <v>88.15</v>
      </c>
      <c r="D73" s="19">
        <v>195</v>
      </c>
      <c r="E73" s="19">
        <v>411</v>
      </c>
      <c r="F73" s="19">
        <v>586</v>
      </c>
      <c r="G73" s="19">
        <v>38</v>
      </c>
      <c r="H73" s="19">
        <v>326</v>
      </c>
      <c r="I73" s="18">
        <v>0.26</v>
      </c>
      <c r="J73" s="18">
        <v>0.57999999999999996</v>
      </c>
      <c r="K73" s="18">
        <v>0.81499999999999995</v>
      </c>
      <c r="L73" s="19">
        <v>293</v>
      </c>
      <c r="M73" s="19">
        <v>1.7</v>
      </c>
      <c r="N73" s="20">
        <v>0.92400000000000004</v>
      </c>
      <c r="O73" s="21">
        <v>0.1205</v>
      </c>
      <c r="P73" s="21">
        <v>-6.3040000000000006E-5</v>
      </c>
      <c r="Q73" s="21">
        <v>1.2229999999999999E-8</v>
      </c>
      <c r="R73" s="22">
        <v>1151.0999999999999</v>
      </c>
      <c r="S73" s="22">
        <v>349.62</v>
      </c>
      <c r="T73" s="13">
        <v>-71.400000000000006</v>
      </c>
      <c r="U73" s="13">
        <v>-34.9</v>
      </c>
      <c r="V73" s="20">
        <v>16.527000000000001</v>
      </c>
      <c r="W73" s="22">
        <v>3026.89</v>
      </c>
      <c r="X73" s="22">
        <v>-105</v>
      </c>
      <c r="Y73" s="13">
        <v>411</v>
      </c>
      <c r="Z73" s="13">
        <v>310</v>
      </c>
      <c r="AA73" s="18">
        <v>0</v>
      </c>
      <c r="AB73" s="22">
        <v>0</v>
      </c>
      <c r="AC73" s="18">
        <v>0</v>
      </c>
      <c r="AD73" s="18">
        <v>0</v>
      </c>
      <c r="AE73" s="13">
        <v>10600</v>
      </c>
    </row>
    <row r="74" spans="1:33" ht="15" x14ac:dyDescent="0.2">
      <c r="A74" s="13">
        <v>60</v>
      </c>
      <c r="B74" s="12" t="s">
        <v>135</v>
      </c>
      <c r="C74" s="18">
        <v>70.135000000000005</v>
      </c>
      <c r="D74" s="19">
        <v>107.9</v>
      </c>
      <c r="E74" s="19">
        <v>303.10000000000002</v>
      </c>
      <c r="F74" s="19">
        <v>464.7</v>
      </c>
      <c r="G74" s="19">
        <v>40</v>
      </c>
      <c r="H74" s="19">
        <v>300</v>
      </c>
      <c r="I74" s="18">
        <v>0.31</v>
      </c>
      <c r="J74" s="18">
        <v>0.245</v>
      </c>
      <c r="K74" s="18">
        <v>0.64</v>
      </c>
      <c r="L74" s="19">
        <v>293</v>
      </c>
      <c r="M74" s="19">
        <v>0.4</v>
      </c>
      <c r="N74" s="20">
        <v>-3.2000000000000001E-2</v>
      </c>
      <c r="O74" s="21">
        <v>0.10340000000000001</v>
      </c>
      <c r="P74" s="21">
        <v>-5.5340000000000002E-5</v>
      </c>
      <c r="Q74" s="21">
        <v>1.118E-8</v>
      </c>
      <c r="R74" s="22">
        <v>305.25</v>
      </c>
      <c r="S74" s="22">
        <v>174.7</v>
      </c>
      <c r="T74" s="13">
        <v>-5</v>
      </c>
      <c r="U74" s="13">
        <v>18.91</v>
      </c>
      <c r="V74" s="20">
        <v>15.7646</v>
      </c>
      <c r="W74" s="22">
        <v>2405.96</v>
      </c>
      <c r="X74" s="22">
        <v>-39.630000000000003</v>
      </c>
      <c r="Y74" s="13">
        <v>325</v>
      </c>
      <c r="Z74" s="13">
        <v>220</v>
      </c>
      <c r="AA74" s="18">
        <v>51.816000000000003</v>
      </c>
      <c r="AB74" s="22">
        <v>-4694.26</v>
      </c>
      <c r="AC74" s="18">
        <v>-5.202</v>
      </c>
      <c r="AD74" s="18">
        <v>3.42</v>
      </c>
      <c r="AE74" s="13">
        <v>6022</v>
      </c>
    </row>
    <row r="75" spans="1:33" ht="15" x14ac:dyDescent="0.2">
      <c r="A75" s="13">
        <v>61</v>
      </c>
      <c r="B75" s="12" t="s">
        <v>136</v>
      </c>
      <c r="C75" s="18">
        <v>68.119</v>
      </c>
      <c r="D75" s="19">
        <v>167.5</v>
      </c>
      <c r="E75" s="19">
        <v>313.3</v>
      </c>
      <c r="F75" s="19">
        <v>493.4</v>
      </c>
      <c r="G75" s="19">
        <v>40</v>
      </c>
      <c r="H75" s="19">
        <v>278</v>
      </c>
      <c r="I75" s="18">
        <v>0.27500000000000002</v>
      </c>
      <c r="J75" s="18">
        <v>0.16400000000000001</v>
      </c>
      <c r="K75" s="18">
        <v>0.69</v>
      </c>
      <c r="L75" s="19">
        <v>293</v>
      </c>
      <c r="M75" s="19">
        <v>0.9</v>
      </c>
      <c r="N75" s="20">
        <v>4.3150000000000004</v>
      </c>
      <c r="O75" s="21">
        <v>8.3860000000000004E-2</v>
      </c>
      <c r="P75" s="21">
        <v>-4.57E-5</v>
      </c>
      <c r="Q75" s="21">
        <v>9.7870000000000002E-9</v>
      </c>
      <c r="R75" s="22">
        <v>0</v>
      </c>
      <c r="S75" s="22">
        <v>0</v>
      </c>
      <c r="T75" s="13">
        <v>34.5</v>
      </c>
      <c r="U75" s="13">
        <v>50.25</v>
      </c>
      <c r="V75" s="20">
        <v>16.042899999999999</v>
      </c>
      <c r="W75" s="22">
        <v>2515.62</v>
      </c>
      <c r="X75" s="22">
        <v>-45.97</v>
      </c>
      <c r="Y75" s="13">
        <v>335</v>
      </c>
      <c r="Z75" s="13">
        <v>230</v>
      </c>
      <c r="AA75" s="18">
        <v>0</v>
      </c>
      <c r="AB75" s="22">
        <v>0</v>
      </c>
      <c r="AC75" s="18">
        <v>0</v>
      </c>
      <c r="AD75" s="18">
        <v>0</v>
      </c>
      <c r="AE75" s="13">
        <v>0</v>
      </c>
    </row>
    <row r="76" spans="1:33" ht="15" x14ac:dyDescent="0.2">
      <c r="A76" s="13">
        <v>62</v>
      </c>
      <c r="B76" s="12" t="s">
        <v>137</v>
      </c>
      <c r="C76" s="18">
        <v>60.095999999999997</v>
      </c>
      <c r="D76" s="19">
        <v>146.9</v>
      </c>
      <c r="E76" s="19">
        <v>370.4</v>
      </c>
      <c r="F76" s="19">
        <v>536.70000000000005</v>
      </c>
      <c r="G76" s="19">
        <v>51</v>
      </c>
      <c r="H76" s="19">
        <v>218.5</v>
      </c>
      <c r="I76" s="18">
        <v>0.253</v>
      </c>
      <c r="J76" s="18">
        <v>0.624</v>
      </c>
      <c r="K76" s="18">
        <v>0.80400000000000005</v>
      </c>
      <c r="L76" s="19">
        <v>293</v>
      </c>
      <c r="M76" s="19">
        <v>1.7</v>
      </c>
      <c r="N76" s="20">
        <v>0.59</v>
      </c>
      <c r="O76" s="21">
        <v>7.9420000000000004E-2</v>
      </c>
      <c r="P76" s="21">
        <v>-4.4310000000000001E-5</v>
      </c>
      <c r="Q76" s="21">
        <v>1.0260000000000001E-8</v>
      </c>
      <c r="R76" s="22">
        <v>951.04</v>
      </c>
      <c r="S76" s="22">
        <v>327.83</v>
      </c>
      <c r="T76" s="13">
        <v>-61.28</v>
      </c>
      <c r="U76" s="13">
        <v>-38.67</v>
      </c>
      <c r="V76" s="20">
        <v>17.543900000000001</v>
      </c>
      <c r="W76" s="22">
        <v>3166.38</v>
      </c>
      <c r="X76" s="22">
        <v>-80.150000000000006</v>
      </c>
      <c r="Y76" s="13">
        <v>400</v>
      </c>
      <c r="Z76" s="13">
        <v>285</v>
      </c>
      <c r="AA76" s="18">
        <v>101.82</v>
      </c>
      <c r="AB76" s="22">
        <v>-9416.25</v>
      </c>
      <c r="AC76" s="18">
        <v>-11.79</v>
      </c>
      <c r="AD76" s="18">
        <v>3.13</v>
      </c>
      <c r="AE76" s="13">
        <v>9980</v>
      </c>
    </row>
    <row r="77" spans="1:33" ht="15" x14ac:dyDescent="0.2">
      <c r="A77" s="13">
        <v>63</v>
      </c>
      <c r="B77" s="12" t="s">
        <v>138</v>
      </c>
      <c r="C77" s="18">
        <v>196.37799999999999</v>
      </c>
      <c r="D77" s="19">
        <v>260.3</v>
      </c>
      <c r="E77" s="19">
        <v>524.29999999999995</v>
      </c>
      <c r="F77" s="19">
        <v>689</v>
      </c>
      <c r="G77" s="19">
        <v>15.4</v>
      </c>
      <c r="H77" s="19">
        <v>0</v>
      </c>
      <c r="I77" s="18">
        <v>0</v>
      </c>
      <c r="J77" s="18">
        <v>0.64400000000000002</v>
      </c>
      <c r="K77" s="18">
        <v>0.78600000000000003</v>
      </c>
      <c r="L77" s="19">
        <v>273</v>
      </c>
      <c r="M77" s="19">
        <v>0</v>
      </c>
      <c r="N77" s="20">
        <v>-1.903</v>
      </c>
      <c r="O77" s="21">
        <v>3.0710000000000002</v>
      </c>
      <c r="P77" s="21">
        <v>-1</v>
      </c>
      <c r="Q77" s="21">
        <v>-1.722</v>
      </c>
      <c r="R77" s="22">
        <v>-4</v>
      </c>
      <c r="S77" s="22">
        <v>3.7480000000000002</v>
      </c>
      <c r="T77" s="13">
        <v>-8</v>
      </c>
      <c r="U77" s="13">
        <v>697.49</v>
      </c>
      <c r="V77" s="20">
        <v>336.13</v>
      </c>
      <c r="W77" s="22">
        <v>-49.36</v>
      </c>
      <c r="X77" s="22">
        <v>36.99</v>
      </c>
      <c r="Y77" s="13">
        <v>16.164300000000001</v>
      </c>
      <c r="Z77" s="13">
        <v>4018.01</v>
      </c>
      <c r="AA77" s="18">
        <v>-102.7</v>
      </c>
      <c r="AB77" s="22">
        <v>557</v>
      </c>
      <c r="AC77" s="18">
        <v>392</v>
      </c>
      <c r="AD77" s="18">
        <v>92.474000000000004</v>
      </c>
      <c r="AE77" s="13">
        <v>-11329.2</v>
      </c>
      <c r="AG77" s="13">
        <v>17.07</v>
      </c>
    </row>
    <row r="78" spans="1:33" ht="15" x14ac:dyDescent="0.2">
      <c r="A78" s="13">
        <v>64</v>
      </c>
      <c r="B78" s="12" t="s">
        <v>139</v>
      </c>
      <c r="C78" s="18">
        <v>68.119</v>
      </c>
      <c r="D78" s="19">
        <v>185.7</v>
      </c>
      <c r="E78" s="19">
        <v>315.2</v>
      </c>
      <c r="F78" s="19">
        <v>496</v>
      </c>
      <c r="G78" s="19">
        <v>39.4</v>
      </c>
      <c r="H78" s="19">
        <v>275</v>
      </c>
      <c r="I78" s="18">
        <v>0.26600000000000001</v>
      </c>
      <c r="J78" s="18">
        <v>0.17499999999999999</v>
      </c>
      <c r="K78" s="18">
        <v>0.67600000000000005</v>
      </c>
      <c r="L78" s="19">
        <v>293</v>
      </c>
      <c r="M78" s="19">
        <v>0.7</v>
      </c>
      <c r="N78" s="20">
        <v>7.33</v>
      </c>
      <c r="O78" s="21">
        <v>6.7140000000000005E-2</v>
      </c>
      <c r="P78" s="21">
        <v>-1.6030000000000001E-5</v>
      </c>
      <c r="Q78" s="21">
        <v>-5.6169999999999999E-9</v>
      </c>
      <c r="R78" s="22">
        <v>0</v>
      </c>
      <c r="S78" s="22">
        <v>0</v>
      </c>
      <c r="T78" s="13">
        <v>18.600000000000001</v>
      </c>
      <c r="U78" s="13">
        <v>35.07</v>
      </c>
      <c r="V78" s="20">
        <v>15.918200000000001</v>
      </c>
      <c r="W78" s="22">
        <v>2541.69</v>
      </c>
      <c r="X78" s="22">
        <v>-41.43</v>
      </c>
      <c r="Y78" s="13">
        <v>340</v>
      </c>
      <c r="Z78" s="13">
        <v>250</v>
      </c>
      <c r="AA78" s="18">
        <v>0</v>
      </c>
      <c r="AB78" s="22">
        <v>0</v>
      </c>
      <c r="AC78" s="18">
        <v>0</v>
      </c>
      <c r="AD78" s="18">
        <v>0</v>
      </c>
      <c r="AE78" s="13">
        <v>6460</v>
      </c>
    </row>
    <row r="79" spans="1:33" ht="15" x14ac:dyDescent="0.2">
      <c r="A79" s="13">
        <v>65</v>
      </c>
      <c r="B79" s="12" t="s">
        <v>140</v>
      </c>
      <c r="C79" s="18">
        <v>182.351</v>
      </c>
      <c r="D79" s="19">
        <v>250.1</v>
      </c>
      <c r="E79" s="19">
        <v>505.9</v>
      </c>
      <c r="F79" s="19">
        <v>674</v>
      </c>
      <c r="G79" s="19">
        <v>16.8</v>
      </c>
      <c r="H79" s="19">
        <v>0</v>
      </c>
      <c r="I79" s="18">
        <v>0</v>
      </c>
      <c r="J79" s="18">
        <v>0.59799999999999998</v>
      </c>
      <c r="K79" s="18">
        <v>0.76600000000000001</v>
      </c>
      <c r="L79" s="19">
        <v>293</v>
      </c>
      <c r="M79" s="19">
        <v>0</v>
      </c>
      <c r="N79" s="20">
        <v>-1.7</v>
      </c>
      <c r="O79" s="21">
        <v>2.8450000000000002</v>
      </c>
      <c r="P79" s="21">
        <v>-1</v>
      </c>
      <c r="Q79" s="21">
        <v>-1.5940000000000001</v>
      </c>
      <c r="R79" s="22">
        <v>-4</v>
      </c>
      <c r="S79" s="22">
        <v>3.4660000000000002</v>
      </c>
      <c r="T79" s="13">
        <v>-8</v>
      </c>
      <c r="U79" s="13">
        <v>658.16</v>
      </c>
      <c r="V79" s="20">
        <v>323.70999999999998</v>
      </c>
      <c r="W79" s="22">
        <v>-44.45</v>
      </c>
      <c r="X79" s="22">
        <v>34.96</v>
      </c>
      <c r="Y79" s="13">
        <v>16.085000000000001</v>
      </c>
      <c r="Z79" s="13">
        <v>3856.23</v>
      </c>
      <c r="AA79" s="18">
        <v>-97.94</v>
      </c>
      <c r="AB79" s="22">
        <v>537</v>
      </c>
      <c r="AC79" s="18">
        <v>377</v>
      </c>
      <c r="AD79" s="18">
        <v>88.01</v>
      </c>
      <c r="AE79" s="13">
        <v>-10609.4</v>
      </c>
      <c r="AG79" s="13">
        <v>15</v>
      </c>
    </row>
    <row r="80" spans="1:33" ht="15" x14ac:dyDescent="0.2">
      <c r="A80" s="13">
        <v>66</v>
      </c>
      <c r="B80" s="12" t="s">
        <v>141</v>
      </c>
      <c r="C80" s="18">
        <v>154.297</v>
      </c>
      <c r="D80" s="19">
        <v>224</v>
      </c>
      <c r="E80" s="19">
        <v>465.8</v>
      </c>
      <c r="F80" s="19">
        <v>637</v>
      </c>
      <c r="G80" s="19">
        <v>19.7</v>
      </c>
      <c r="H80" s="19">
        <v>0</v>
      </c>
      <c r="I80" s="18">
        <v>0</v>
      </c>
      <c r="J80" s="18">
        <v>0.51800000000000002</v>
      </c>
      <c r="K80" s="18">
        <v>0.751</v>
      </c>
      <c r="L80" s="19">
        <v>293</v>
      </c>
      <c r="M80" s="19">
        <v>0</v>
      </c>
      <c r="N80" s="20">
        <v>-1.3340000000000001</v>
      </c>
      <c r="O80" s="21">
        <v>0.23949999999999999</v>
      </c>
      <c r="P80" s="21">
        <v>-1.338E-4</v>
      </c>
      <c r="Q80" s="21">
        <v>2.9049999999999999E-8</v>
      </c>
      <c r="R80" s="22">
        <v>566.26</v>
      </c>
      <c r="S80" s="22">
        <v>294.89</v>
      </c>
      <c r="T80" s="13">
        <v>-34.6</v>
      </c>
      <c r="U80" s="13">
        <v>30.94</v>
      </c>
      <c r="V80" s="20">
        <v>16.0412</v>
      </c>
      <c r="W80" s="22">
        <v>3597.72</v>
      </c>
      <c r="X80" s="22">
        <v>-83.41</v>
      </c>
      <c r="Y80" s="13">
        <v>496</v>
      </c>
      <c r="Z80" s="13">
        <v>345</v>
      </c>
      <c r="AA80" s="18">
        <v>78.295000000000002</v>
      </c>
      <c r="AB80" s="22">
        <v>-9105.75</v>
      </c>
      <c r="AC80" s="18">
        <v>-8.4890000000000008</v>
      </c>
      <c r="AD80" s="18">
        <v>11.46</v>
      </c>
      <c r="AE80" s="13">
        <v>9770</v>
      </c>
    </row>
    <row r="81" spans="1:31" ht="15" x14ac:dyDescent="0.2">
      <c r="A81" s="13">
        <v>67</v>
      </c>
      <c r="B81" s="12" t="s">
        <v>142</v>
      </c>
      <c r="C81" s="18">
        <v>86.177999999999997</v>
      </c>
      <c r="D81" s="19">
        <v>173.3</v>
      </c>
      <c r="E81" s="19">
        <v>322.89999999999998</v>
      </c>
      <c r="F81" s="19">
        <v>488.7</v>
      </c>
      <c r="G81" s="19">
        <v>30.4</v>
      </c>
      <c r="H81" s="19">
        <v>359</v>
      </c>
      <c r="I81" s="18">
        <v>0.27200000000000002</v>
      </c>
      <c r="J81" s="18">
        <v>0.23100000000000001</v>
      </c>
      <c r="K81" s="18">
        <v>0.64900000000000002</v>
      </c>
      <c r="L81" s="19">
        <v>293</v>
      </c>
      <c r="M81" s="19">
        <v>0</v>
      </c>
      <c r="N81" s="20">
        <v>-3.9729999999999999</v>
      </c>
      <c r="O81" s="21">
        <v>0.15029999999999999</v>
      </c>
      <c r="P81" s="21">
        <v>-8.3139999999999993E-5</v>
      </c>
      <c r="Q81" s="21">
        <v>1.6359999999999999E-8</v>
      </c>
      <c r="R81" s="22">
        <v>438.44</v>
      </c>
      <c r="S81" s="22">
        <v>226.67</v>
      </c>
      <c r="T81" s="13">
        <v>-44.35</v>
      </c>
      <c r="U81" s="13">
        <v>-2.2999999999999998</v>
      </c>
      <c r="V81" s="20">
        <v>15.553599999999999</v>
      </c>
      <c r="W81" s="22">
        <v>2489.5</v>
      </c>
      <c r="X81" s="22">
        <v>-43.81</v>
      </c>
      <c r="Y81" s="13">
        <v>350</v>
      </c>
      <c r="Z81" s="13">
        <v>230</v>
      </c>
      <c r="AA81" s="18">
        <v>51.47</v>
      </c>
      <c r="AB81" s="22">
        <v>-4910.28</v>
      </c>
      <c r="AC81" s="18">
        <v>-5.3140000000000001</v>
      </c>
      <c r="AD81" s="18">
        <v>4.3230000000000004</v>
      </c>
      <c r="AE81" s="13">
        <v>6287</v>
      </c>
    </row>
    <row r="82" spans="1:31" ht="15" x14ac:dyDescent="0.2">
      <c r="A82" s="13">
        <v>68</v>
      </c>
      <c r="B82" s="12" t="s">
        <v>143</v>
      </c>
      <c r="C82" s="18">
        <v>114.232</v>
      </c>
      <c r="D82" s="19">
        <v>160.9</v>
      </c>
      <c r="E82" s="19">
        <v>383</v>
      </c>
      <c r="F82" s="19">
        <v>563.4</v>
      </c>
      <c r="G82" s="19">
        <v>26.9</v>
      </c>
      <c r="H82" s="19">
        <v>436</v>
      </c>
      <c r="I82" s="18">
        <v>0.254</v>
      </c>
      <c r="J82" s="18">
        <v>0.29699999999999999</v>
      </c>
      <c r="K82" s="18">
        <v>0.71599999999999997</v>
      </c>
      <c r="L82" s="19">
        <v>293</v>
      </c>
      <c r="M82" s="19">
        <v>0</v>
      </c>
      <c r="N82" s="20">
        <v>2.2010000000000001</v>
      </c>
      <c r="O82" s="21">
        <v>0.18770000000000001</v>
      </c>
      <c r="P82" s="21">
        <v>-1.0509999999999999E-4</v>
      </c>
      <c r="Q82" s="21">
        <v>2.316E-8</v>
      </c>
      <c r="R82" s="22">
        <v>474.57</v>
      </c>
      <c r="S82" s="22">
        <v>257.61</v>
      </c>
      <c r="T82" s="13">
        <v>-52.61</v>
      </c>
      <c r="U82" s="13">
        <v>4.09</v>
      </c>
      <c r="V82" s="20">
        <v>15.716200000000001</v>
      </c>
      <c r="W82" s="22">
        <v>2981.56</v>
      </c>
      <c r="X82" s="22">
        <v>-54.73</v>
      </c>
      <c r="Y82" s="13">
        <v>409</v>
      </c>
      <c r="Z82" s="13">
        <v>277</v>
      </c>
      <c r="AA82" s="18">
        <v>58.179000000000002</v>
      </c>
      <c r="AB82" s="22">
        <v>-6218.74</v>
      </c>
      <c r="AC82" s="18">
        <v>-5.9420000000000002</v>
      </c>
      <c r="AD82" s="18">
        <v>6.54</v>
      </c>
      <c r="AE82" s="13">
        <v>7650</v>
      </c>
    </row>
    <row r="83" spans="1:31" ht="15" x14ac:dyDescent="0.2">
      <c r="A83" s="13">
        <v>69</v>
      </c>
      <c r="B83" s="12" t="s">
        <v>144</v>
      </c>
      <c r="C83" s="18">
        <v>142.286</v>
      </c>
      <c r="D83" s="19">
        <v>0</v>
      </c>
      <c r="E83" s="19">
        <v>433.5</v>
      </c>
      <c r="F83" s="19">
        <v>623.1</v>
      </c>
      <c r="G83" s="19">
        <v>24.8</v>
      </c>
      <c r="H83" s="19">
        <v>0</v>
      </c>
      <c r="I83" s="18">
        <v>0</v>
      </c>
      <c r="J83" s="18">
        <v>0.36</v>
      </c>
      <c r="K83" s="18">
        <v>0</v>
      </c>
      <c r="L83" s="19">
        <v>0</v>
      </c>
      <c r="M83" s="19">
        <v>0</v>
      </c>
      <c r="N83" s="20">
        <v>-14.052</v>
      </c>
      <c r="O83" s="21">
        <v>0.29409999999999997</v>
      </c>
      <c r="P83" s="21">
        <v>-2.1100000000000001E-4</v>
      </c>
      <c r="Q83" s="21">
        <v>6.1739999999999996E-8</v>
      </c>
      <c r="R83" s="22">
        <v>0</v>
      </c>
      <c r="S83" s="22">
        <v>0</v>
      </c>
      <c r="T83" s="13">
        <v>0</v>
      </c>
      <c r="U83" s="13">
        <v>0</v>
      </c>
      <c r="V83" s="20">
        <v>15.7598</v>
      </c>
      <c r="W83" s="22">
        <v>3371.05</v>
      </c>
      <c r="X83" s="22">
        <v>-64.09</v>
      </c>
      <c r="Y83" s="13">
        <v>463</v>
      </c>
      <c r="Z83" s="13">
        <v>314</v>
      </c>
      <c r="AA83" s="18">
        <v>0</v>
      </c>
      <c r="AB83" s="22">
        <v>0</v>
      </c>
      <c r="AC83" s="18">
        <v>0</v>
      </c>
      <c r="AD83" s="18">
        <v>0</v>
      </c>
      <c r="AE83" s="13">
        <v>8690</v>
      </c>
    </row>
    <row r="84" spans="1:31" ht="15" x14ac:dyDescent="0.2">
      <c r="A84" s="13">
        <v>70</v>
      </c>
      <c r="B84" s="12" t="s">
        <v>145</v>
      </c>
      <c r="C84" s="18">
        <v>128.25899999999999</v>
      </c>
      <c r="D84" s="19">
        <v>0</v>
      </c>
      <c r="E84" s="19">
        <v>413.4</v>
      </c>
      <c r="F84" s="19">
        <v>607.6</v>
      </c>
      <c r="G84" s="19">
        <v>27</v>
      </c>
      <c r="H84" s="19">
        <v>0</v>
      </c>
      <c r="I84" s="18">
        <v>0</v>
      </c>
      <c r="J84" s="18">
        <v>0.27900000000000003</v>
      </c>
      <c r="K84" s="18">
        <v>0</v>
      </c>
      <c r="L84" s="19">
        <v>0</v>
      </c>
      <c r="M84" s="19">
        <v>0</v>
      </c>
      <c r="N84" s="20">
        <v>-13.037000000000001</v>
      </c>
      <c r="O84" s="21">
        <v>0.2601</v>
      </c>
      <c r="P84" s="21">
        <v>-1.808E-4</v>
      </c>
      <c r="Q84" s="21">
        <v>5.1160000000000003E-8</v>
      </c>
      <c r="R84" s="22">
        <v>0</v>
      </c>
      <c r="S84" s="22">
        <v>0</v>
      </c>
      <c r="T84" s="13">
        <v>-56.7</v>
      </c>
      <c r="U84" s="13">
        <v>8.1999999999999993</v>
      </c>
      <c r="V84" s="20">
        <v>15.728</v>
      </c>
      <c r="W84" s="22">
        <v>3220.55</v>
      </c>
      <c r="X84" s="22">
        <v>-59.31</v>
      </c>
      <c r="Y84" s="13">
        <v>440</v>
      </c>
      <c r="Z84" s="13">
        <v>328</v>
      </c>
      <c r="AA84" s="18">
        <v>64.103999999999999</v>
      </c>
      <c r="AB84" s="22">
        <v>-7011.38</v>
      </c>
      <c r="AC84" s="18">
        <v>-6.7309999999999999</v>
      </c>
      <c r="AD84" s="18">
        <v>8.4600000000000009</v>
      </c>
      <c r="AE84" s="13">
        <v>8430</v>
      </c>
    </row>
    <row r="85" spans="1:31" ht="15" x14ac:dyDescent="0.2">
      <c r="A85" s="13">
        <v>71</v>
      </c>
      <c r="B85" s="12" t="s">
        <v>146</v>
      </c>
      <c r="C85" s="18">
        <v>128.25899999999999</v>
      </c>
      <c r="D85" s="19">
        <v>0</v>
      </c>
      <c r="E85" s="19">
        <v>406.2</v>
      </c>
      <c r="F85" s="19">
        <v>592.70000000000005</v>
      </c>
      <c r="G85" s="19">
        <v>25.7</v>
      </c>
      <c r="H85" s="19">
        <v>0</v>
      </c>
      <c r="I85" s="18">
        <v>0</v>
      </c>
      <c r="J85" s="18">
        <v>0.311</v>
      </c>
      <c r="K85" s="18">
        <v>0</v>
      </c>
      <c r="L85" s="19">
        <v>0</v>
      </c>
      <c r="M85" s="19">
        <v>0</v>
      </c>
      <c r="N85" s="20">
        <v>-13.037000000000001</v>
      </c>
      <c r="O85" s="21">
        <v>0.2601</v>
      </c>
      <c r="P85" s="21">
        <v>-1.808E-4</v>
      </c>
      <c r="Q85" s="21">
        <v>5.1660000000000001E-8</v>
      </c>
      <c r="R85" s="22">
        <v>0</v>
      </c>
      <c r="S85" s="22">
        <v>0</v>
      </c>
      <c r="T85" s="13">
        <v>-56.64</v>
      </c>
      <c r="U85" s="13">
        <v>7.8</v>
      </c>
      <c r="V85" s="20">
        <v>15.7363</v>
      </c>
      <c r="W85" s="22">
        <v>3167.42</v>
      </c>
      <c r="X85" s="22">
        <v>-58.21</v>
      </c>
      <c r="Y85" s="13">
        <v>430</v>
      </c>
      <c r="Z85" s="13">
        <v>318</v>
      </c>
      <c r="AA85" s="18">
        <v>0</v>
      </c>
      <c r="AB85" s="22">
        <v>0</v>
      </c>
      <c r="AC85" s="18">
        <v>0</v>
      </c>
      <c r="AD85" s="18">
        <v>0</v>
      </c>
      <c r="AE85" s="13">
        <v>8190</v>
      </c>
    </row>
    <row r="86" spans="1:31" ht="15" x14ac:dyDescent="0.2">
      <c r="A86" s="13">
        <v>72</v>
      </c>
      <c r="B86" s="12" t="s">
        <v>147</v>
      </c>
      <c r="C86" s="18">
        <v>100.205</v>
      </c>
      <c r="D86" s="19">
        <v>248.3</v>
      </c>
      <c r="E86" s="19">
        <v>354</v>
      </c>
      <c r="F86" s="19">
        <v>531.1</v>
      </c>
      <c r="G86" s="19">
        <v>29.2</v>
      </c>
      <c r="H86" s="19">
        <v>398</v>
      </c>
      <c r="I86" s="18">
        <v>0.26700000000000002</v>
      </c>
      <c r="J86" s="18">
        <v>0.251</v>
      </c>
      <c r="K86" s="18">
        <v>0.69</v>
      </c>
      <c r="L86" s="19">
        <v>293</v>
      </c>
      <c r="M86" s="19">
        <v>0</v>
      </c>
      <c r="N86" s="20">
        <v>-5.48</v>
      </c>
      <c r="O86" s="21">
        <v>0.17960000000000001</v>
      </c>
      <c r="P86" s="21">
        <v>-1.0560000000000001E-4</v>
      </c>
      <c r="Q86" s="21">
        <v>2.4E-8</v>
      </c>
      <c r="R86" s="22">
        <v>0</v>
      </c>
      <c r="S86" s="22">
        <v>0</v>
      </c>
      <c r="T86" s="13">
        <v>-48.95</v>
      </c>
      <c r="U86" s="13">
        <v>1.02</v>
      </c>
      <c r="V86" s="20">
        <v>15.639799999999999</v>
      </c>
      <c r="W86" s="22">
        <v>2764.4</v>
      </c>
      <c r="X86" s="22">
        <v>-47.1</v>
      </c>
      <c r="Y86" s="13">
        <v>379</v>
      </c>
      <c r="Z86" s="13">
        <v>254</v>
      </c>
      <c r="AA86" s="18">
        <v>52.761000000000003</v>
      </c>
      <c r="AB86" s="22">
        <v>-5431.67</v>
      </c>
      <c r="AC86" s="18">
        <v>-5.2510000000000003</v>
      </c>
      <c r="AD86" s="18">
        <v>5.37</v>
      </c>
      <c r="AE86" s="13">
        <v>6919</v>
      </c>
    </row>
    <row r="87" spans="1:31" ht="15" x14ac:dyDescent="0.2">
      <c r="A87" s="13">
        <v>73</v>
      </c>
      <c r="B87" s="12" t="s">
        <v>148</v>
      </c>
      <c r="C87" s="18">
        <v>128.25899999999999</v>
      </c>
      <c r="D87" s="19">
        <v>0</v>
      </c>
      <c r="E87" s="19">
        <v>406.8</v>
      </c>
      <c r="F87" s="19">
        <v>588</v>
      </c>
      <c r="G87" s="19">
        <v>24.6</v>
      </c>
      <c r="H87" s="19">
        <v>0</v>
      </c>
      <c r="I87" s="18">
        <v>0</v>
      </c>
      <c r="J87" s="18">
        <v>0.33200000000000002</v>
      </c>
      <c r="K87" s="18">
        <v>0</v>
      </c>
      <c r="L87" s="19">
        <v>0</v>
      </c>
      <c r="M87" s="19">
        <v>0</v>
      </c>
      <c r="N87" s="20">
        <v>-10.898999999999999</v>
      </c>
      <c r="O87" s="21">
        <v>0.25209999999999999</v>
      </c>
      <c r="P87" s="21">
        <v>-1.7129999999999999E-4</v>
      </c>
      <c r="Q87" s="21">
        <v>4.7449999999999998E-8</v>
      </c>
      <c r="R87" s="22">
        <v>0</v>
      </c>
      <c r="S87" s="22">
        <v>0</v>
      </c>
      <c r="T87" s="13">
        <v>-57.65</v>
      </c>
      <c r="U87" s="13">
        <v>5.86</v>
      </c>
      <c r="V87" s="20">
        <v>15.8017</v>
      </c>
      <c r="W87" s="22">
        <v>3164.17</v>
      </c>
      <c r="X87" s="22">
        <v>-61.66</v>
      </c>
      <c r="Y87" s="13">
        <v>436</v>
      </c>
      <c r="Z87" s="13">
        <v>297</v>
      </c>
      <c r="AA87" s="18">
        <v>0</v>
      </c>
      <c r="AB87" s="22">
        <v>0</v>
      </c>
      <c r="AC87" s="18">
        <v>0</v>
      </c>
      <c r="AD87" s="18">
        <v>0</v>
      </c>
      <c r="AE87" s="13">
        <v>8310</v>
      </c>
    </row>
    <row r="88" spans="1:31" ht="15" x14ac:dyDescent="0.2">
      <c r="A88" s="13">
        <v>74</v>
      </c>
      <c r="B88" s="12" t="s">
        <v>149</v>
      </c>
      <c r="C88" s="18">
        <v>114.232</v>
      </c>
      <c r="D88" s="19">
        <v>165.8</v>
      </c>
      <c r="E88" s="19">
        <v>372.4</v>
      </c>
      <c r="F88" s="19">
        <v>543.9</v>
      </c>
      <c r="G88" s="19">
        <v>25.3</v>
      </c>
      <c r="H88" s="19">
        <v>468</v>
      </c>
      <c r="I88" s="18">
        <v>0.26600000000000001</v>
      </c>
      <c r="J88" s="18">
        <v>0.30299999999999999</v>
      </c>
      <c r="K88" s="18">
        <v>0.69199999999999995</v>
      </c>
      <c r="L88" s="19">
        <v>293</v>
      </c>
      <c r="M88" s="19">
        <v>0</v>
      </c>
      <c r="N88" s="20">
        <v>-1.782</v>
      </c>
      <c r="O88" s="21">
        <v>0.18579999999999999</v>
      </c>
      <c r="P88" s="21">
        <v>-1.024E-4</v>
      </c>
      <c r="Q88" s="21">
        <v>2.1909999999999999E-8</v>
      </c>
      <c r="R88" s="22">
        <v>467.04</v>
      </c>
      <c r="S88" s="22">
        <v>246.43</v>
      </c>
      <c r="T88" s="13">
        <v>-5357</v>
      </c>
      <c r="U88" s="13">
        <v>3.27</v>
      </c>
      <c r="V88" s="20">
        <v>15.685</v>
      </c>
      <c r="W88" s="22">
        <v>2896.28</v>
      </c>
      <c r="X88" s="22">
        <v>-52.41</v>
      </c>
      <c r="Y88" s="13">
        <v>398</v>
      </c>
      <c r="Z88" s="13">
        <v>269</v>
      </c>
      <c r="AA88" s="18">
        <v>58.265000000000001</v>
      </c>
      <c r="AB88" s="22">
        <v>-6039.34</v>
      </c>
      <c r="AC88" s="18">
        <v>-5.9880000000000004</v>
      </c>
      <c r="AD88" s="18">
        <v>6.48</v>
      </c>
      <c r="AE88" s="13">
        <v>7411</v>
      </c>
    </row>
    <row r="89" spans="1:31" ht="15" x14ac:dyDescent="0.2">
      <c r="A89" s="13">
        <v>75</v>
      </c>
      <c r="B89" s="12" t="s">
        <v>150</v>
      </c>
      <c r="C89" s="18">
        <v>128.25899999999999</v>
      </c>
      <c r="D89" s="19">
        <v>206</v>
      </c>
      <c r="E89" s="19">
        <v>395.4</v>
      </c>
      <c r="F89" s="19">
        <v>574.70000000000005</v>
      </c>
      <c r="G89" s="19">
        <v>24.5</v>
      </c>
      <c r="H89" s="19">
        <v>0</v>
      </c>
      <c r="I89" s="18">
        <v>0</v>
      </c>
      <c r="J89" s="18">
        <v>0.315</v>
      </c>
      <c r="K89" s="18">
        <v>0.71899999999999997</v>
      </c>
      <c r="L89" s="19">
        <v>293</v>
      </c>
      <c r="M89" s="19">
        <v>0</v>
      </c>
      <c r="N89" s="20">
        <v>-16.099</v>
      </c>
      <c r="O89" s="21">
        <v>0.27900000000000003</v>
      </c>
      <c r="P89" s="21">
        <v>-2.0570000000000001E-4</v>
      </c>
      <c r="Q89" s="21">
        <v>6.1469999999999994E-8</v>
      </c>
      <c r="R89" s="22">
        <v>0</v>
      </c>
      <c r="S89" s="22">
        <v>0</v>
      </c>
      <c r="T89" s="13">
        <v>-57.83</v>
      </c>
      <c r="U89" s="13">
        <v>8.1300000000000008</v>
      </c>
      <c r="V89" s="20">
        <v>15.6488</v>
      </c>
      <c r="W89" s="22">
        <v>3049.98</v>
      </c>
      <c r="X89" s="22">
        <v>-57.13</v>
      </c>
      <c r="Y89" s="13">
        <v>413</v>
      </c>
      <c r="Z89" s="13">
        <v>313</v>
      </c>
      <c r="AA89" s="18">
        <v>0</v>
      </c>
      <c r="AB89" s="22">
        <v>0</v>
      </c>
      <c r="AC89" s="18">
        <v>0</v>
      </c>
      <c r="AD89" s="18">
        <v>0</v>
      </c>
      <c r="AE89" s="13">
        <v>7850</v>
      </c>
    </row>
    <row r="90" spans="1:31" ht="15" x14ac:dyDescent="0.2">
      <c r="A90" s="13">
        <v>76</v>
      </c>
      <c r="B90" s="12" t="s">
        <v>151</v>
      </c>
      <c r="C90" s="18">
        <v>128.25899999999999</v>
      </c>
      <c r="D90" s="19">
        <v>153</v>
      </c>
      <c r="E90" s="19">
        <v>399.7</v>
      </c>
      <c r="F90" s="19">
        <v>573.70000000000005</v>
      </c>
      <c r="G90" s="19">
        <v>23.4</v>
      </c>
      <c r="H90" s="19">
        <v>0</v>
      </c>
      <c r="I90" s="18">
        <v>0</v>
      </c>
      <c r="J90" s="18">
        <v>0.32100000000000001</v>
      </c>
      <c r="K90" s="18">
        <v>0.72</v>
      </c>
      <c r="L90" s="19">
        <v>289</v>
      </c>
      <c r="M90" s="19">
        <v>0</v>
      </c>
      <c r="N90" s="20">
        <v>-14.404999999999999</v>
      </c>
      <c r="O90" s="21">
        <v>0.26379999999999998</v>
      </c>
      <c r="P90" s="21">
        <v>-1.8420000000000001E-4</v>
      </c>
      <c r="Q90" s="21">
        <v>5.2250000000000001E-8</v>
      </c>
      <c r="R90" s="22">
        <v>0</v>
      </c>
      <c r="S90" s="22">
        <v>0</v>
      </c>
      <c r="T90" s="13">
        <v>-58.13</v>
      </c>
      <c r="U90" s="13">
        <v>5.38</v>
      </c>
      <c r="V90" s="20">
        <v>15.7639</v>
      </c>
      <c r="W90" s="22">
        <v>3084.08</v>
      </c>
      <c r="X90" s="22">
        <v>-61.94</v>
      </c>
      <c r="Y90" s="13">
        <v>428</v>
      </c>
      <c r="Z90" s="13">
        <v>291</v>
      </c>
      <c r="AA90" s="18">
        <v>0</v>
      </c>
      <c r="AB90" s="22">
        <v>0</v>
      </c>
      <c r="AC90" s="18">
        <v>0</v>
      </c>
      <c r="AD90" s="18">
        <v>0</v>
      </c>
      <c r="AE90" s="13">
        <v>8130</v>
      </c>
    </row>
    <row r="91" spans="1:31" ht="15" x14ac:dyDescent="0.2">
      <c r="A91" s="13">
        <v>77</v>
      </c>
      <c r="B91" s="12" t="s">
        <v>152</v>
      </c>
      <c r="C91" s="18">
        <v>142.286</v>
      </c>
      <c r="D91" s="19">
        <v>0</v>
      </c>
      <c r="E91" s="19">
        <v>410.6</v>
      </c>
      <c r="F91" s="19">
        <v>581.5</v>
      </c>
      <c r="G91" s="19">
        <v>21.6</v>
      </c>
      <c r="H91" s="19">
        <v>0</v>
      </c>
      <c r="I91" s="18">
        <v>0</v>
      </c>
      <c r="J91" s="18">
        <v>0.374</v>
      </c>
      <c r="K91" s="18">
        <v>0</v>
      </c>
      <c r="L91" s="19">
        <v>0</v>
      </c>
      <c r="M91" s="19">
        <v>0</v>
      </c>
      <c r="N91" s="20">
        <v>-14.89</v>
      </c>
      <c r="O91" s="21">
        <v>0.29730000000000001</v>
      </c>
      <c r="P91" s="21">
        <v>-2.139E-4</v>
      </c>
      <c r="Q91" s="21">
        <v>6.2530000000000005E-8</v>
      </c>
      <c r="R91" s="22">
        <v>0</v>
      </c>
      <c r="S91" s="22">
        <v>0</v>
      </c>
      <c r="T91" s="13">
        <v>0</v>
      </c>
      <c r="U91" s="13">
        <v>0</v>
      </c>
      <c r="V91" s="20">
        <v>15.8446</v>
      </c>
      <c r="W91" s="22">
        <v>3172.92</v>
      </c>
      <c r="X91" s="22">
        <v>-66.150000000000006</v>
      </c>
      <c r="Y91" s="13">
        <v>438</v>
      </c>
      <c r="Z91" s="13">
        <v>300</v>
      </c>
      <c r="AA91" s="18">
        <v>0</v>
      </c>
      <c r="AB91" s="22">
        <v>0</v>
      </c>
      <c r="AC91" s="18">
        <v>0</v>
      </c>
      <c r="AD91" s="18">
        <v>0</v>
      </c>
      <c r="AE91" s="13">
        <v>8430</v>
      </c>
    </row>
    <row r="92" spans="1:31" ht="15" x14ac:dyDescent="0.2">
      <c r="A92" s="13">
        <v>78</v>
      </c>
      <c r="B92" s="12" t="s">
        <v>153</v>
      </c>
      <c r="C92" s="18">
        <v>128.25899999999999</v>
      </c>
      <c r="D92" s="19">
        <v>167.4</v>
      </c>
      <c r="E92" s="19">
        <v>397.3</v>
      </c>
      <c r="F92" s="19">
        <v>568</v>
      </c>
      <c r="G92" s="19">
        <v>23</v>
      </c>
      <c r="H92" s="19">
        <v>519</v>
      </c>
      <c r="I92" s="18">
        <v>0.26</v>
      </c>
      <c r="J92" s="18">
        <v>0.35699999999999998</v>
      </c>
      <c r="K92" s="18">
        <v>0.71699999999999997</v>
      </c>
      <c r="L92" s="19">
        <v>289</v>
      </c>
      <c r="M92" s="19">
        <v>0</v>
      </c>
      <c r="N92" s="20">
        <v>-12.923</v>
      </c>
      <c r="O92" s="21">
        <v>0.26150000000000001</v>
      </c>
      <c r="P92" s="21">
        <v>-1.85E-4</v>
      </c>
      <c r="Q92" s="21">
        <v>5.3850000000000002E-8</v>
      </c>
      <c r="R92" s="22">
        <v>0</v>
      </c>
      <c r="S92" s="22">
        <v>0</v>
      </c>
      <c r="T92" s="13">
        <v>-60.71</v>
      </c>
      <c r="U92" s="13">
        <v>3.21</v>
      </c>
      <c r="V92" s="20">
        <v>15.7445</v>
      </c>
      <c r="W92" s="22">
        <v>3052.17</v>
      </c>
      <c r="X92" s="22">
        <v>-62.24</v>
      </c>
      <c r="Y92" s="13">
        <v>420</v>
      </c>
      <c r="Z92" s="13">
        <v>315</v>
      </c>
      <c r="AA92" s="18">
        <v>0</v>
      </c>
      <c r="AB92" s="22">
        <v>0</v>
      </c>
      <c r="AC92" s="18">
        <v>0</v>
      </c>
      <c r="AD92" s="18">
        <v>0</v>
      </c>
      <c r="AE92" s="13">
        <v>8070</v>
      </c>
    </row>
    <row r="93" spans="1:31" ht="15" x14ac:dyDescent="0.2">
      <c r="A93" s="13">
        <v>79</v>
      </c>
      <c r="B93" s="12" t="s">
        <v>154</v>
      </c>
      <c r="C93" s="18">
        <v>72.150999999999996</v>
      </c>
      <c r="D93" s="19">
        <v>256.60000000000002</v>
      </c>
      <c r="E93" s="19">
        <v>282.60000000000002</v>
      </c>
      <c r="F93" s="19">
        <v>433.8</v>
      </c>
      <c r="G93" s="19">
        <v>31.6</v>
      </c>
      <c r="H93" s="19">
        <v>303</v>
      </c>
      <c r="I93" s="18">
        <v>0.26900000000000002</v>
      </c>
      <c r="J93" s="18">
        <v>0.19700000000000001</v>
      </c>
      <c r="K93" s="18">
        <v>0.59099999999999997</v>
      </c>
      <c r="L93" s="19">
        <v>293</v>
      </c>
      <c r="M93" s="19">
        <v>0</v>
      </c>
      <c r="N93" s="20">
        <v>-3.9630000000000001</v>
      </c>
      <c r="O93" s="21">
        <v>0.1326</v>
      </c>
      <c r="P93" s="21">
        <v>-7.8969999999999998E-5</v>
      </c>
      <c r="Q93" s="21">
        <v>1.8229999999999998E-8</v>
      </c>
      <c r="R93" s="22">
        <v>355.54</v>
      </c>
      <c r="S93" s="22">
        <v>196.35</v>
      </c>
      <c r="T93" s="13">
        <v>-39.67</v>
      </c>
      <c r="U93" s="13">
        <v>-3.64</v>
      </c>
      <c r="V93" s="20">
        <v>15.206899999999999</v>
      </c>
      <c r="W93" s="22">
        <v>2034.15</v>
      </c>
      <c r="X93" s="22">
        <v>-45.37</v>
      </c>
      <c r="Y93" s="13">
        <v>305</v>
      </c>
      <c r="Z93" s="13">
        <v>260</v>
      </c>
      <c r="AA93" s="18">
        <v>49.6</v>
      </c>
      <c r="AB93" s="22">
        <v>-4213.21</v>
      </c>
      <c r="AC93" s="18">
        <v>-4.9770000000000003</v>
      </c>
      <c r="AD93" s="18">
        <v>3.31</v>
      </c>
      <c r="AE93" s="13">
        <v>5438</v>
      </c>
    </row>
    <row r="94" spans="1:31" ht="15" x14ac:dyDescent="0.2">
      <c r="A94" s="13">
        <v>80</v>
      </c>
      <c r="B94" s="12" t="s">
        <v>155</v>
      </c>
      <c r="C94" s="18">
        <v>88.15</v>
      </c>
      <c r="D94" s="19">
        <v>327</v>
      </c>
      <c r="E94" s="19">
        <v>386.3</v>
      </c>
      <c r="F94" s="19">
        <v>549</v>
      </c>
      <c r="G94" s="19">
        <v>39</v>
      </c>
      <c r="H94" s="19">
        <v>319</v>
      </c>
      <c r="I94" s="18">
        <v>0.28000000000000003</v>
      </c>
      <c r="J94" s="18">
        <v>0</v>
      </c>
      <c r="K94" s="18">
        <v>0.78300000000000003</v>
      </c>
      <c r="L94" s="19">
        <v>327</v>
      </c>
      <c r="M94" s="19">
        <v>0</v>
      </c>
      <c r="N94" s="20">
        <v>2.903</v>
      </c>
      <c r="O94" s="21">
        <v>0.12889999999999999</v>
      </c>
      <c r="P94" s="21">
        <v>-7.5469999999999994E-5</v>
      </c>
      <c r="Q94" s="21">
        <v>1.7010000000000001E-8</v>
      </c>
      <c r="R94" s="22">
        <v>0</v>
      </c>
      <c r="S94" s="22">
        <v>0</v>
      </c>
      <c r="T94" s="13">
        <v>-70</v>
      </c>
      <c r="U94" s="13">
        <v>-29.98</v>
      </c>
      <c r="V94" s="20">
        <v>18.133600000000001</v>
      </c>
      <c r="W94" s="22">
        <v>3694.96</v>
      </c>
      <c r="X94" s="22">
        <v>-65</v>
      </c>
      <c r="Y94" s="13">
        <v>406</v>
      </c>
      <c r="Z94" s="13">
        <v>328</v>
      </c>
      <c r="AA94" s="18">
        <v>0</v>
      </c>
      <c r="AB94" s="22">
        <v>0</v>
      </c>
      <c r="AC94" s="18">
        <v>0</v>
      </c>
      <c r="AD94" s="18">
        <v>0</v>
      </c>
      <c r="AE94" s="13">
        <v>10300</v>
      </c>
    </row>
    <row r="95" spans="1:31" ht="15" x14ac:dyDescent="0.2">
      <c r="A95" s="13">
        <v>81</v>
      </c>
      <c r="B95" s="12" t="s">
        <v>156</v>
      </c>
      <c r="C95" s="18">
        <v>114.232</v>
      </c>
      <c r="D95" s="19">
        <v>152</v>
      </c>
      <c r="E95" s="19">
        <v>382</v>
      </c>
      <c r="F95" s="19">
        <v>549.79999999999995</v>
      </c>
      <c r="G95" s="19">
        <v>25</v>
      </c>
      <c r="H95" s="19">
        <v>478</v>
      </c>
      <c r="I95" s="18">
        <v>0.26400000000000001</v>
      </c>
      <c r="J95" s="18">
        <v>0.33800000000000002</v>
      </c>
      <c r="K95" s="18">
        <v>0.69499999999999995</v>
      </c>
      <c r="L95" s="19">
        <v>293</v>
      </c>
      <c r="M95" s="19">
        <v>0</v>
      </c>
      <c r="N95" s="20">
        <v>-2.2010000000000001</v>
      </c>
      <c r="O95" s="21">
        <v>0.18770000000000001</v>
      </c>
      <c r="P95" s="21">
        <v>-1.0509999999999999E-4</v>
      </c>
      <c r="Q95" s="21">
        <v>2.316E-8</v>
      </c>
      <c r="R95" s="22">
        <v>0</v>
      </c>
      <c r="S95" s="22">
        <v>0</v>
      </c>
      <c r="T95" s="13">
        <v>-53.71</v>
      </c>
      <c r="U95" s="13">
        <v>2.56</v>
      </c>
      <c r="V95" s="20">
        <v>15.7431</v>
      </c>
      <c r="W95" s="22">
        <v>2932.56</v>
      </c>
      <c r="X95" s="22">
        <v>-58.08</v>
      </c>
      <c r="Y95" s="13">
        <v>405</v>
      </c>
      <c r="Z95" s="13">
        <v>276</v>
      </c>
      <c r="AA95" s="18">
        <v>61.970999999999997</v>
      </c>
      <c r="AB95" s="22">
        <v>-6425.9</v>
      </c>
      <c r="AC95" s="18">
        <v>-6.4749999999999996</v>
      </c>
      <c r="AD95" s="18">
        <v>6.72</v>
      </c>
      <c r="AE95" s="13">
        <v>7710</v>
      </c>
    </row>
    <row r="96" spans="1:31" ht="15" x14ac:dyDescent="0.2">
      <c r="A96" s="13">
        <v>82</v>
      </c>
      <c r="B96" s="12" t="s">
        <v>157</v>
      </c>
      <c r="C96" s="18">
        <v>100.205</v>
      </c>
      <c r="D96" s="19">
        <v>149.4</v>
      </c>
      <c r="E96" s="19">
        <v>352.4</v>
      </c>
      <c r="F96" s="19">
        <v>520.4</v>
      </c>
      <c r="G96" s="19">
        <v>27.4</v>
      </c>
      <c r="H96" s="19">
        <v>416</v>
      </c>
      <c r="I96" s="18">
        <v>0.26700000000000002</v>
      </c>
      <c r="J96" s="18">
        <v>0.28899999999999998</v>
      </c>
      <c r="K96" s="18">
        <v>0.67400000000000004</v>
      </c>
      <c r="L96" s="19">
        <v>293</v>
      </c>
      <c r="M96" s="19">
        <v>0</v>
      </c>
      <c r="N96" s="20">
        <v>-11.965999999999999</v>
      </c>
      <c r="O96" s="21">
        <v>0.21390000000000001</v>
      </c>
      <c r="P96" s="21">
        <v>-1.5190000000000001E-4</v>
      </c>
      <c r="Q96" s="21">
        <v>4.1460000000000002E-8</v>
      </c>
      <c r="R96" s="22">
        <v>417.37</v>
      </c>
      <c r="S96" s="22">
        <v>226.19</v>
      </c>
      <c r="T96" s="13">
        <v>-49.27</v>
      </c>
      <c r="U96" s="13">
        <v>0.02</v>
      </c>
      <c r="V96" s="20">
        <v>15.691700000000001</v>
      </c>
      <c r="W96" s="22">
        <v>2740.15</v>
      </c>
      <c r="X96" s="22">
        <v>-49.85</v>
      </c>
      <c r="Y96" s="13">
        <v>378</v>
      </c>
      <c r="Z96" s="13">
        <v>254</v>
      </c>
      <c r="AA96" s="18">
        <v>55.514000000000003</v>
      </c>
      <c r="AB96" s="22">
        <v>-5590.61</v>
      </c>
      <c r="AC96" s="18">
        <v>-5.6360000000000001</v>
      </c>
      <c r="AD96" s="18">
        <v>5.49</v>
      </c>
      <c r="AE96" s="13">
        <v>6970</v>
      </c>
    </row>
    <row r="97" spans="1:31" ht="15" x14ac:dyDescent="0.2">
      <c r="A97" s="13">
        <v>83</v>
      </c>
      <c r="B97" s="12" t="s">
        <v>158</v>
      </c>
      <c r="C97" s="18">
        <v>86.177999999999997</v>
      </c>
      <c r="D97" s="19">
        <v>144.6</v>
      </c>
      <c r="E97" s="19">
        <v>331.2</v>
      </c>
      <c r="F97" s="19">
        <v>499.9</v>
      </c>
      <c r="G97" s="19">
        <v>30.9</v>
      </c>
      <c r="H97" s="19">
        <v>358</v>
      </c>
      <c r="I97" s="18">
        <v>0.27</v>
      </c>
      <c r="J97" s="18">
        <v>0.247</v>
      </c>
      <c r="K97" s="18">
        <v>0.66200000000000003</v>
      </c>
      <c r="L97" s="19">
        <v>293</v>
      </c>
      <c r="M97" s="19">
        <v>0</v>
      </c>
      <c r="N97" s="20">
        <v>-3.4889999999999999</v>
      </c>
      <c r="O97" s="21">
        <v>0.1469</v>
      </c>
      <c r="P97" s="21">
        <v>-8.0630000000000006E-5</v>
      </c>
      <c r="Q97" s="21">
        <v>1.6289999999999999E-8</v>
      </c>
      <c r="R97" s="22">
        <v>444.19</v>
      </c>
      <c r="S97" s="22">
        <v>228.86</v>
      </c>
      <c r="T97" s="13">
        <v>-42.49</v>
      </c>
      <c r="U97" s="13">
        <v>-0.98</v>
      </c>
      <c r="V97" s="20">
        <v>15.680199999999999</v>
      </c>
      <c r="W97" s="22">
        <v>2595.44</v>
      </c>
      <c r="X97" s="22">
        <v>-44.25</v>
      </c>
      <c r="Y97" s="13">
        <v>354</v>
      </c>
      <c r="Z97" s="13">
        <v>235</v>
      </c>
      <c r="AA97" s="18">
        <v>51.7</v>
      </c>
      <c r="AB97" s="22">
        <v>-5061.4399999999996</v>
      </c>
      <c r="AC97" s="18">
        <v>-5.1379999999999999</v>
      </c>
      <c r="AD97" s="18">
        <v>4.4720000000000004</v>
      </c>
      <c r="AE97" s="13">
        <v>6520</v>
      </c>
    </row>
    <row r="98" spans="1:31" ht="15" x14ac:dyDescent="0.2">
      <c r="A98" s="13">
        <v>84</v>
      </c>
      <c r="B98" s="12" t="s">
        <v>159</v>
      </c>
      <c r="C98" s="18">
        <v>114.232</v>
      </c>
      <c r="D98" s="19">
        <v>172.5</v>
      </c>
      <c r="E98" s="19">
        <v>387.9</v>
      </c>
      <c r="F98" s="19">
        <v>573.5</v>
      </c>
      <c r="G98" s="19">
        <v>27.8</v>
      </c>
      <c r="H98" s="19">
        <v>455</v>
      </c>
      <c r="I98" s="18">
        <v>0.26900000000000002</v>
      </c>
      <c r="J98" s="18">
        <v>0.28999999999999998</v>
      </c>
      <c r="K98" s="18">
        <v>0.72599999999999998</v>
      </c>
      <c r="L98" s="19">
        <v>293</v>
      </c>
      <c r="M98" s="19">
        <v>0</v>
      </c>
      <c r="N98" s="20">
        <v>-2.2010000000000001</v>
      </c>
      <c r="O98" s="21">
        <v>0.18770000000000001</v>
      </c>
      <c r="P98" s="21">
        <v>-1.0509999999999999E-4</v>
      </c>
      <c r="Q98" s="21">
        <v>2.316E-8</v>
      </c>
      <c r="R98" s="22">
        <v>0</v>
      </c>
      <c r="S98" s="22">
        <v>0</v>
      </c>
      <c r="T98" s="13">
        <v>-51.73</v>
      </c>
      <c r="U98" s="13">
        <v>4.5199999999999996</v>
      </c>
      <c r="V98" s="20">
        <v>15.7578</v>
      </c>
      <c r="W98" s="22">
        <v>3057.94</v>
      </c>
      <c r="X98" s="22">
        <v>-52.77</v>
      </c>
      <c r="Y98" s="13">
        <v>415</v>
      </c>
      <c r="Z98" s="13">
        <v>280</v>
      </c>
      <c r="AA98" s="18">
        <v>56.436</v>
      </c>
      <c r="AB98" s="22">
        <v>-6186.92</v>
      </c>
      <c r="AC98" s="18">
        <v>-5.6849999999999996</v>
      </c>
      <c r="AD98" s="18">
        <v>6.56</v>
      </c>
      <c r="AE98" s="13">
        <v>7730</v>
      </c>
    </row>
    <row r="99" spans="1:31" ht="15" x14ac:dyDescent="0.2">
      <c r="A99" s="13">
        <v>85</v>
      </c>
      <c r="B99" s="12" t="s">
        <v>160</v>
      </c>
      <c r="C99" s="18">
        <v>128.25899999999999</v>
      </c>
      <c r="D99" s="19">
        <v>0</v>
      </c>
      <c r="E99" s="19">
        <v>414.7</v>
      </c>
      <c r="F99" s="19">
        <v>607.6</v>
      </c>
      <c r="G99" s="19">
        <v>26.8</v>
      </c>
      <c r="H99" s="19">
        <v>0</v>
      </c>
      <c r="I99" s="18">
        <v>0</v>
      </c>
      <c r="J99" s="18">
        <v>0.29899999999999999</v>
      </c>
      <c r="K99" s="18">
        <v>0</v>
      </c>
      <c r="L99" s="19">
        <v>0</v>
      </c>
      <c r="M99" s="19">
        <v>0</v>
      </c>
      <c r="N99" s="20">
        <v>-13.117000000000001</v>
      </c>
      <c r="O99" s="21">
        <v>0.2606</v>
      </c>
      <c r="P99" s="21">
        <v>-1.816E-4</v>
      </c>
      <c r="Q99" s="21">
        <v>5.1539999999999997E-8</v>
      </c>
      <c r="R99" s="22">
        <v>0</v>
      </c>
      <c r="S99" s="22">
        <v>0</v>
      </c>
      <c r="T99" s="13">
        <v>-56.46</v>
      </c>
      <c r="U99" s="13">
        <v>8.15</v>
      </c>
      <c r="V99" s="20">
        <v>15.802899999999999</v>
      </c>
      <c r="W99" s="22">
        <v>3269.07</v>
      </c>
      <c r="X99" s="22">
        <v>-58.19</v>
      </c>
      <c r="Y99" s="13">
        <v>425</v>
      </c>
      <c r="Z99" s="13">
        <v>325</v>
      </c>
      <c r="AA99" s="18">
        <v>0</v>
      </c>
      <c r="AB99" s="22">
        <v>0</v>
      </c>
      <c r="AC99" s="18">
        <v>0</v>
      </c>
      <c r="AD99" s="18">
        <v>0</v>
      </c>
      <c r="AE99" s="13">
        <v>8350</v>
      </c>
    </row>
    <row r="100" spans="1:31" ht="15" x14ac:dyDescent="0.2">
      <c r="A100" s="13">
        <v>86</v>
      </c>
      <c r="B100" s="12" t="s">
        <v>161</v>
      </c>
      <c r="C100" s="18">
        <v>98.188999999999993</v>
      </c>
      <c r="D100" s="19">
        <v>163.30000000000001</v>
      </c>
      <c r="E100" s="19">
        <v>351</v>
      </c>
      <c r="F100" s="19">
        <v>533</v>
      </c>
      <c r="G100" s="19">
        <v>28.6</v>
      </c>
      <c r="H100" s="19">
        <v>400</v>
      </c>
      <c r="I100" s="18">
        <v>0.26</v>
      </c>
      <c r="J100" s="18">
        <v>0.192</v>
      </c>
      <c r="K100" s="18">
        <v>0.70499999999999996</v>
      </c>
      <c r="L100" s="19">
        <v>293</v>
      </c>
      <c r="M100" s="19">
        <v>0</v>
      </c>
      <c r="N100" s="20">
        <v>0</v>
      </c>
      <c r="O100" s="21">
        <v>0</v>
      </c>
      <c r="P100" s="21">
        <v>0</v>
      </c>
      <c r="Q100" s="21">
        <v>0</v>
      </c>
      <c r="R100" s="22">
        <v>0</v>
      </c>
      <c r="S100" s="22">
        <v>0</v>
      </c>
      <c r="T100" s="13">
        <v>-20.67</v>
      </c>
      <c r="U100" s="13">
        <v>0</v>
      </c>
      <c r="V100" s="20">
        <v>15.653600000000001</v>
      </c>
      <c r="W100" s="22">
        <v>2719.47</v>
      </c>
      <c r="X100" s="22">
        <v>-49.56</v>
      </c>
      <c r="Y100" s="13">
        <v>375</v>
      </c>
      <c r="Z100" s="13">
        <v>253</v>
      </c>
      <c r="AA100" s="18">
        <v>0</v>
      </c>
      <c r="AB100" s="22">
        <v>0</v>
      </c>
      <c r="AC100" s="18">
        <v>0</v>
      </c>
      <c r="AD100" s="18">
        <v>0</v>
      </c>
      <c r="AE100" s="13">
        <v>6900</v>
      </c>
    </row>
    <row r="101" spans="1:31" ht="15" x14ac:dyDescent="0.2">
      <c r="A101" s="13">
        <v>87</v>
      </c>
      <c r="B101" s="12" t="s">
        <v>162</v>
      </c>
      <c r="C101" s="18">
        <v>114.232</v>
      </c>
      <c r="D101" s="19">
        <v>163.9</v>
      </c>
      <c r="E101" s="19">
        <v>386.6</v>
      </c>
      <c r="F101" s="19">
        <v>56.3</v>
      </c>
      <c r="G101" s="19">
        <v>26.9</v>
      </c>
      <c r="H101" s="19">
        <v>461</v>
      </c>
      <c r="I101" s="18">
        <v>0.26700000000000002</v>
      </c>
      <c r="J101" s="18">
        <v>0.317</v>
      </c>
      <c r="K101" s="18">
        <v>0.71899999999999997</v>
      </c>
      <c r="L101" s="19">
        <v>293</v>
      </c>
      <c r="M101" s="19">
        <v>0</v>
      </c>
      <c r="N101" s="20">
        <v>-2.2010000000000001</v>
      </c>
      <c r="O101" s="21">
        <v>0.18770000000000001</v>
      </c>
      <c r="P101" s="21">
        <v>-1.0509999999999999E-4</v>
      </c>
      <c r="Q101" s="21">
        <v>2.316E-8</v>
      </c>
      <c r="R101" s="22">
        <v>0</v>
      </c>
      <c r="S101" s="22">
        <v>0</v>
      </c>
      <c r="T101" s="13">
        <v>-51.97</v>
      </c>
      <c r="U101" s="13">
        <v>4.5199999999999996</v>
      </c>
      <c r="V101" s="20">
        <v>15.7818</v>
      </c>
      <c r="W101" s="22">
        <v>3028.09</v>
      </c>
      <c r="X101" s="22">
        <v>55.62</v>
      </c>
      <c r="Y101" s="13">
        <v>413</v>
      </c>
      <c r="Z101" s="13">
        <v>280</v>
      </c>
      <c r="AA101" s="18">
        <v>58.957000000000001</v>
      </c>
      <c r="AB101" s="22">
        <v>-6346.9</v>
      </c>
      <c r="AC101" s="18">
        <v>-6.0330000000000004</v>
      </c>
      <c r="AD101" s="18">
        <v>6.61</v>
      </c>
      <c r="AE101" s="13">
        <v>7823</v>
      </c>
    </row>
    <row r="102" spans="1:31" ht="15" x14ac:dyDescent="0.2">
      <c r="A102" s="13">
        <v>88</v>
      </c>
      <c r="B102" s="12" t="s">
        <v>163</v>
      </c>
      <c r="C102" s="18">
        <v>84.162000000000006</v>
      </c>
      <c r="D102" s="19">
        <v>115.9</v>
      </c>
      <c r="E102" s="19">
        <v>328.8</v>
      </c>
      <c r="F102" s="19">
        <v>501</v>
      </c>
      <c r="G102" s="19">
        <v>32</v>
      </c>
      <c r="H102" s="19">
        <v>343</v>
      </c>
      <c r="I102" s="18">
        <v>0.27</v>
      </c>
      <c r="J102" s="18">
        <v>0.221</v>
      </c>
      <c r="K102" s="18">
        <v>0.67800000000000005</v>
      </c>
      <c r="L102" s="19">
        <v>293</v>
      </c>
      <c r="M102" s="19">
        <v>0</v>
      </c>
      <c r="N102" s="20">
        <v>1.6779999999999999</v>
      </c>
      <c r="O102" s="21">
        <v>0.13339999999999999</v>
      </c>
      <c r="P102" s="21">
        <v>-8.8280000000000002E-5</v>
      </c>
      <c r="Q102" s="21">
        <v>2.5390000000000001E-8</v>
      </c>
      <c r="R102" s="22">
        <v>0</v>
      </c>
      <c r="S102" s="22">
        <v>0</v>
      </c>
      <c r="T102" s="13">
        <v>-13.32</v>
      </c>
      <c r="U102" s="13">
        <v>18.89</v>
      </c>
      <c r="V102" s="20">
        <v>15.8012</v>
      </c>
      <c r="W102" s="22">
        <v>2612.69</v>
      </c>
      <c r="X102" s="22">
        <v>-43.78</v>
      </c>
      <c r="Y102" s="13">
        <v>360</v>
      </c>
      <c r="Z102" s="13">
        <v>235</v>
      </c>
      <c r="AA102" s="18">
        <v>0</v>
      </c>
      <c r="AB102" s="22">
        <v>0</v>
      </c>
      <c r="AC102" s="18">
        <v>0</v>
      </c>
      <c r="AD102" s="18">
        <v>0</v>
      </c>
      <c r="AE102" s="13">
        <v>6550</v>
      </c>
    </row>
    <row r="103" spans="1:31" ht="15" x14ac:dyDescent="0.2">
      <c r="A103" s="13">
        <v>89</v>
      </c>
      <c r="B103" s="12" t="s">
        <v>164</v>
      </c>
      <c r="C103" s="18">
        <v>84.162000000000006</v>
      </c>
      <c r="D103" s="19">
        <v>198.9</v>
      </c>
      <c r="E103" s="19">
        <v>346.4</v>
      </c>
      <c r="F103" s="19">
        <v>524</v>
      </c>
      <c r="G103" s="19">
        <v>33.200000000000003</v>
      </c>
      <c r="H103" s="19">
        <v>351</v>
      </c>
      <c r="I103" s="18">
        <v>0.27</v>
      </c>
      <c r="J103" s="18">
        <v>0.23899999999999999</v>
      </c>
      <c r="K103" s="18">
        <v>0.70799999999999996</v>
      </c>
      <c r="L103" s="19">
        <v>293</v>
      </c>
      <c r="M103" s="19">
        <v>0</v>
      </c>
      <c r="N103" s="20">
        <v>0.54800000000000004</v>
      </c>
      <c r="O103" s="21">
        <v>0.1153</v>
      </c>
      <c r="P103" s="21">
        <v>-5.2519999999999999E-5</v>
      </c>
      <c r="Q103" s="21">
        <v>7.265E-9</v>
      </c>
      <c r="R103" s="22">
        <v>0</v>
      </c>
      <c r="S103" s="22">
        <v>0</v>
      </c>
      <c r="T103" s="13">
        <v>-14.15</v>
      </c>
      <c r="U103" s="13">
        <v>18.13</v>
      </c>
      <c r="V103" s="20">
        <v>16.004300000000001</v>
      </c>
      <c r="W103" s="22">
        <v>2798.63</v>
      </c>
      <c r="X103" s="22">
        <v>-47.71</v>
      </c>
      <c r="Y103" s="13">
        <v>375</v>
      </c>
      <c r="Z103" s="13">
        <v>250</v>
      </c>
      <c r="AA103" s="18">
        <v>0</v>
      </c>
      <c r="AB103" s="22">
        <v>0</v>
      </c>
      <c r="AC103" s="18">
        <v>0</v>
      </c>
      <c r="AD103" s="18">
        <v>0</v>
      </c>
      <c r="AE103" s="13">
        <v>7083</v>
      </c>
    </row>
    <row r="104" spans="1:31" ht="15" x14ac:dyDescent="0.2">
      <c r="A104" s="13">
        <v>90</v>
      </c>
      <c r="B104" s="12" t="s">
        <v>165</v>
      </c>
      <c r="C104" s="18">
        <v>114.232</v>
      </c>
      <c r="D104" s="19">
        <v>0</v>
      </c>
      <c r="E104" s="19">
        <v>388.8</v>
      </c>
      <c r="F104" s="19">
        <v>563.4</v>
      </c>
      <c r="G104" s="19">
        <v>25.9</v>
      </c>
      <c r="H104" s="19">
        <v>468</v>
      </c>
      <c r="I104" s="18">
        <v>0.26200000000000001</v>
      </c>
      <c r="J104" s="18">
        <v>0.34599999999999997</v>
      </c>
      <c r="K104" s="18">
        <v>0.71199999999999997</v>
      </c>
      <c r="L104" s="19">
        <v>293</v>
      </c>
      <c r="M104" s="19">
        <v>0</v>
      </c>
      <c r="N104" s="20">
        <v>-2.2010000000000001</v>
      </c>
      <c r="O104" s="21">
        <v>0.18770000000000001</v>
      </c>
      <c r="P104" s="21">
        <v>-1.0509999999999999E-4</v>
      </c>
      <c r="Q104" s="21">
        <v>2.316E-8</v>
      </c>
      <c r="R104" s="22">
        <v>0</v>
      </c>
      <c r="S104" s="22">
        <v>0</v>
      </c>
      <c r="T104" s="13">
        <v>-51.13</v>
      </c>
      <c r="U104" s="13">
        <v>4.2300000000000004</v>
      </c>
      <c r="V104" s="20">
        <v>15.818899999999999</v>
      </c>
      <c r="W104" s="22">
        <v>3029.06</v>
      </c>
      <c r="X104" s="22">
        <v>-58.99</v>
      </c>
      <c r="Y104" s="13">
        <v>415</v>
      </c>
      <c r="Z104" s="13">
        <v>283</v>
      </c>
      <c r="AA104" s="18">
        <v>61.854999999999997</v>
      </c>
      <c r="AB104" s="22">
        <v>-6587.23</v>
      </c>
      <c r="AC104" s="18">
        <v>-6.4249999999999998</v>
      </c>
      <c r="AD104" s="18">
        <v>6.79</v>
      </c>
      <c r="AE104" s="13">
        <v>7936</v>
      </c>
    </row>
    <row r="105" spans="1:31" ht="15" x14ac:dyDescent="0.2">
      <c r="A105" s="13">
        <v>91</v>
      </c>
      <c r="B105" s="12" t="s">
        <v>166</v>
      </c>
      <c r="C105" s="18">
        <v>100.205</v>
      </c>
      <c r="D105" s="19">
        <v>0</v>
      </c>
      <c r="E105" s="19">
        <v>362.9</v>
      </c>
      <c r="F105" s="19">
        <v>537.29999999999995</v>
      </c>
      <c r="G105" s="19">
        <v>28.7</v>
      </c>
      <c r="H105" s="19">
        <v>393</v>
      </c>
      <c r="I105" s="18">
        <v>0.25600000000000001</v>
      </c>
      <c r="J105" s="18">
        <v>0.29899999999999999</v>
      </c>
      <c r="K105" s="18">
        <v>0.69499999999999995</v>
      </c>
      <c r="L105" s="19">
        <v>293</v>
      </c>
      <c r="M105" s="19">
        <v>0</v>
      </c>
      <c r="N105" s="20">
        <v>-1.6830000000000001</v>
      </c>
      <c r="O105" s="21">
        <v>0.1633</v>
      </c>
      <c r="P105" s="21">
        <v>-8.9190000000000005E-5</v>
      </c>
      <c r="Q105" s="21">
        <v>1.871E-8</v>
      </c>
      <c r="R105" s="22">
        <v>0</v>
      </c>
      <c r="S105" s="22">
        <v>0</v>
      </c>
      <c r="T105" s="13">
        <v>-47.62</v>
      </c>
      <c r="U105" s="13">
        <v>0.16</v>
      </c>
      <c r="V105" s="20">
        <v>15.781499999999999</v>
      </c>
      <c r="W105" s="22">
        <v>2850.64</v>
      </c>
      <c r="X105" s="22">
        <v>-51.33</v>
      </c>
      <c r="Y105" s="13">
        <v>388</v>
      </c>
      <c r="Z105" s="13">
        <v>262</v>
      </c>
      <c r="AA105" s="18">
        <v>57.249000000000002</v>
      </c>
      <c r="AB105" s="22">
        <v>-5882.73</v>
      </c>
      <c r="AC105" s="18">
        <v>-5.843</v>
      </c>
      <c r="AD105" s="18">
        <v>5.58</v>
      </c>
      <c r="AE105" s="13">
        <v>7263</v>
      </c>
    </row>
    <row r="106" spans="1:31" ht="15" x14ac:dyDescent="0.2">
      <c r="A106" s="13">
        <v>92</v>
      </c>
      <c r="B106" s="12" t="s">
        <v>167</v>
      </c>
      <c r="C106" s="18">
        <v>107.15600000000001</v>
      </c>
      <c r="D106" s="19">
        <v>0</v>
      </c>
      <c r="E106" s="19">
        <v>434</v>
      </c>
      <c r="F106" s="19">
        <v>655.4</v>
      </c>
      <c r="G106" s="19">
        <v>0</v>
      </c>
      <c r="H106" s="19">
        <v>0</v>
      </c>
      <c r="I106" s="18">
        <v>0</v>
      </c>
      <c r="J106" s="18">
        <v>0</v>
      </c>
      <c r="K106" s="18">
        <v>0.94199999999999995</v>
      </c>
      <c r="L106" s="19">
        <v>298</v>
      </c>
      <c r="M106" s="19">
        <v>2.2000000000000002</v>
      </c>
      <c r="N106" s="20">
        <v>0</v>
      </c>
      <c r="O106" s="21">
        <v>0</v>
      </c>
      <c r="P106" s="21">
        <v>0</v>
      </c>
      <c r="Q106" s="21">
        <v>0</v>
      </c>
      <c r="R106" s="22">
        <v>0</v>
      </c>
      <c r="S106" s="22">
        <v>0</v>
      </c>
      <c r="T106" s="13">
        <v>16.309999999999999</v>
      </c>
      <c r="U106" s="13">
        <v>0</v>
      </c>
      <c r="V106" s="20">
        <v>17.1492</v>
      </c>
      <c r="W106" s="22">
        <v>4219.74</v>
      </c>
      <c r="X106" s="22">
        <v>-33.04</v>
      </c>
      <c r="Y106" s="13">
        <v>440</v>
      </c>
      <c r="Z106" s="13">
        <v>420</v>
      </c>
      <c r="AA106" s="18">
        <v>0</v>
      </c>
      <c r="AB106" s="22">
        <v>0</v>
      </c>
      <c r="AC106" s="18">
        <v>0</v>
      </c>
      <c r="AD106" s="18">
        <v>0</v>
      </c>
      <c r="AE106" s="13">
        <v>0</v>
      </c>
    </row>
    <row r="107" spans="1:31" ht="15" x14ac:dyDescent="0.2">
      <c r="A107" s="13">
        <v>93</v>
      </c>
      <c r="B107" s="12" t="s">
        <v>168</v>
      </c>
      <c r="C107" s="18">
        <v>122.167</v>
      </c>
      <c r="D107" s="19">
        <v>348</v>
      </c>
      <c r="E107" s="19">
        <v>490.1</v>
      </c>
      <c r="F107" s="19">
        <v>722.8</v>
      </c>
      <c r="G107" s="19">
        <v>0</v>
      </c>
      <c r="H107" s="19">
        <v>0</v>
      </c>
      <c r="I107" s="18">
        <v>0</v>
      </c>
      <c r="J107" s="18">
        <v>0</v>
      </c>
      <c r="K107" s="18">
        <v>0</v>
      </c>
      <c r="L107" s="19">
        <v>0</v>
      </c>
      <c r="M107" s="19">
        <v>0</v>
      </c>
      <c r="N107" s="20">
        <v>0</v>
      </c>
      <c r="O107" s="21">
        <v>0</v>
      </c>
      <c r="P107" s="21">
        <v>0</v>
      </c>
      <c r="Q107" s="21">
        <v>0</v>
      </c>
      <c r="R107" s="22">
        <v>0</v>
      </c>
      <c r="S107" s="22">
        <v>0</v>
      </c>
      <c r="T107" s="13">
        <v>-37.58</v>
      </c>
      <c r="U107" s="13">
        <v>0</v>
      </c>
      <c r="V107" s="20">
        <v>16.2424</v>
      </c>
      <c r="W107" s="22">
        <v>3724.58</v>
      </c>
      <c r="X107" s="22">
        <v>-102.4</v>
      </c>
      <c r="Y107" s="13">
        <v>500</v>
      </c>
      <c r="Z107" s="13">
        <v>420</v>
      </c>
      <c r="AA107" s="18">
        <v>0</v>
      </c>
      <c r="AB107" s="22">
        <v>0</v>
      </c>
      <c r="AC107" s="18">
        <v>0</v>
      </c>
      <c r="AD107" s="18">
        <v>0</v>
      </c>
      <c r="AE107" s="13">
        <v>11300</v>
      </c>
    </row>
    <row r="108" spans="1:31" ht="15" x14ac:dyDescent="0.2">
      <c r="A108" s="13">
        <v>94</v>
      </c>
      <c r="B108" s="12" t="s">
        <v>169</v>
      </c>
      <c r="C108" s="18">
        <v>114.232</v>
      </c>
      <c r="D108" s="19">
        <v>0</v>
      </c>
      <c r="E108" s="19">
        <v>382.6</v>
      </c>
      <c r="F108" s="19">
        <v>553.5</v>
      </c>
      <c r="G108" s="19">
        <v>25.2</v>
      </c>
      <c r="H108" s="19">
        <v>472</v>
      </c>
      <c r="I108" s="18">
        <v>0.26200000000000001</v>
      </c>
      <c r="J108" s="18">
        <v>0.34300000000000003</v>
      </c>
      <c r="K108" s="18">
        <v>0.7</v>
      </c>
      <c r="L108" s="19">
        <v>293</v>
      </c>
      <c r="M108" s="19">
        <v>0</v>
      </c>
      <c r="N108" s="20">
        <v>-2.2010000000000001</v>
      </c>
      <c r="O108" s="21">
        <v>0.18770000000000001</v>
      </c>
      <c r="P108" s="21">
        <v>-1.0509999999999999E-4</v>
      </c>
      <c r="Q108" s="21">
        <v>2.316E-8</v>
      </c>
      <c r="R108" s="22">
        <v>0</v>
      </c>
      <c r="S108" s="22">
        <v>0</v>
      </c>
      <c r="T108" s="13">
        <v>-52.44</v>
      </c>
      <c r="U108" s="13">
        <v>2.8</v>
      </c>
      <c r="V108" s="20">
        <v>15.7797</v>
      </c>
      <c r="W108" s="22">
        <v>2965.44</v>
      </c>
      <c r="X108" s="22">
        <v>-58.36</v>
      </c>
      <c r="Y108" s="13">
        <v>408</v>
      </c>
      <c r="Z108" s="13">
        <v>278</v>
      </c>
      <c r="AA108" s="18">
        <v>62.103000000000002</v>
      </c>
      <c r="AB108" s="22">
        <v>-6487.48</v>
      </c>
      <c r="AC108" s="18">
        <v>-6.4820000000000002</v>
      </c>
      <c r="AD108" s="18">
        <v>6.74</v>
      </c>
      <c r="AE108" s="13">
        <v>7790</v>
      </c>
    </row>
    <row r="109" spans="1:31" ht="15" x14ac:dyDescent="0.2">
      <c r="A109" s="13">
        <v>95</v>
      </c>
      <c r="B109" s="12" t="s">
        <v>170</v>
      </c>
      <c r="C109" s="18">
        <v>100.205</v>
      </c>
      <c r="D109" s="19">
        <v>154</v>
      </c>
      <c r="E109" s="19">
        <v>353.7</v>
      </c>
      <c r="F109" s="19">
        <v>519.70000000000005</v>
      </c>
      <c r="G109" s="19">
        <v>27</v>
      </c>
      <c r="H109" s="19">
        <v>418</v>
      </c>
      <c r="I109" s="18">
        <v>0.26500000000000001</v>
      </c>
      <c r="J109" s="18">
        <v>0.30599999999999999</v>
      </c>
      <c r="K109" s="18">
        <v>0.67300000000000004</v>
      </c>
      <c r="L109" s="19">
        <v>293</v>
      </c>
      <c r="M109" s="19">
        <v>0</v>
      </c>
      <c r="N109" s="20">
        <v>-1.6830000000000001</v>
      </c>
      <c r="O109" s="21">
        <v>0.1633</v>
      </c>
      <c r="P109" s="21">
        <v>-8.9190000000000005E-5</v>
      </c>
      <c r="Q109" s="21">
        <v>1.871E-8</v>
      </c>
      <c r="R109" s="22">
        <v>0</v>
      </c>
      <c r="S109" s="22">
        <v>0</v>
      </c>
      <c r="T109" s="13">
        <v>-48.28</v>
      </c>
      <c r="U109" s="13">
        <v>0.74</v>
      </c>
      <c r="V109" s="20">
        <v>15.7179</v>
      </c>
      <c r="W109" s="22">
        <v>2744.78</v>
      </c>
      <c r="X109" s="22">
        <v>-51.52</v>
      </c>
      <c r="Y109" s="13">
        <v>378</v>
      </c>
      <c r="Z109" s="13">
        <v>256</v>
      </c>
      <c r="AA109" s="18">
        <v>0</v>
      </c>
      <c r="AB109" s="22">
        <v>0</v>
      </c>
      <c r="AC109" s="18">
        <v>0</v>
      </c>
      <c r="AD109" s="18">
        <v>0</v>
      </c>
      <c r="AE109" s="13">
        <v>7050</v>
      </c>
    </row>
    <row r="110" spans="1:31" ht="15" x14ac:dyDescent="0.2">
      <c r="A110" s="13">
        <v>96</v>
      </c>
      <c r="B110" s="12" t="s">
        <v>171</v>
      </c>
      <c r="C110" s="18">
        <v>122.167</v>
      </c>
      <c r="D110" s="19">
        <v>298</v>
      </c>
      <c r="E110" s="19">
        <v>484</v>
      </c>
      <c r="F110" s="19">
        <v>707.6</v>
      </c>
      <c r="G110" s="19">
        <v>0</v>
      </c>
      <c r="H110" s="19">
        <v>0</v>
      </c>
      <c r="I110" s="18">
        <v>0</v>
      </c>
      <c r="J110" s="18">
        <v>0</v>
      </c>
      <c r="K110" s="18">
        <v>0</v>
      </c>
      <c r="L110" s="19">
        <v>0</v>
      </c>
      <c r="M110" s="19">
        <v>2</v>
      </c>
      <c r="N110" s="20">
        <v>0</v>
      </c>
      <c r="O110" s="21">
        <v>0</v>
      </c>
      <c r="P110" s="21">
        <v>0</v>
      </c>
      <c r="Q110" s="21">
        <v>0</v>
      </c>
      <c r="R110" s="22">
        <v>0</v>
      </c>
      <c r="S110" s="22">
        <v>0</v>
      </c>
      <c r="T110" s="13">
        <v>-38.880000000000003</v>
      </c>
      <c r="U110" s="13">
        <v>0</v>
      </c>
      <c r="V110" s="20">
        <v>16.2456</v>
      </c>
      <c r="W110" s="22">
        <v>3655.26</v>
      </c>
      <c r="X110" s="22">
        <v>-103.8</v>
      </c>
      <c r="Y110" s="13">
        <v>500</v>
      </c>
      <c r="Z110" s="13">
        <v>410</v>
      </c>
      <c r="AA110" s="18">
        <v>0</v>
      </c>
      <c r="AB110" s="22">
        <v>0</v>
      </c>
      <c r="AC110" s="18">
        <v>0</v>
      </c>
      <c r="AD110" s="18">
        <v>0</v>
      </c>
      <c r="AE110" s="13">
        <v>11260</v>
      </c>
    </row>
    <row r="111" spans="1:31" ht="15" x14ac:dyDescent="0.2">
      <c r="A111" s="13">
        <v>97</v>
      </c>
      <c r="B111" s="12" t="s">
        <v>172</v>
      </c>
      <c r="C111" s="18">
        <v>114.232</v>
      </c>
      <c r="D111" s="19">
        <v>181.9</v>
      </c>
      <c r="E111" s="19">
        <v>382.3</v>
      </c>
      <c r="F111" s="19">
        <v>550</v>
      </c>
      <c r="G111" s="19">
        <v>24.5</v>
      </c>
      <c r="H111" s="19">
        <v>42</v>
      </c>
      <c r="I111" s="18">
        <v>0.26200000000000001</v>
      </c>
      <c r="J111" s="18">
        <v>0.35199999999999998</v>
      </c>
      <c r="K111" s="18">
        <v>0.69299999999999995</v>
      </c>
      <c r="L111" s="19">
        <v>293</v>
      </c>
      <c r="M111" s="19">
        <v>0</v>
      </c>
      <c r="N111" s="20">
        <v>-2.2010000000000001</v>
      </c>
      <c r="O111" s="21">
        <v>0.18770000000000001</v>
      </c>
      <c r="P111" s="21">
        <v>-1.0509999999999999E-4</v>
      </c>
      <c r="Q111" s="21">
        <v>2.316E-8</v>
      </c>
      <c r="R111" s="22">
        <v>0</v>
      </c>
      <c r="S111" s="22">
        <v>0</v>
      </c>
      <c r="T111" s="13">
        <v>-53.21</v>
      </c>
      <c r="U111" s="13">
        <v>2.5</v>
      </c>
      <c r="V111" s="20">
        <v>15.795400000000001</v>
      </c>
      <c r="W111" s="22">
        <v>2964.06</v>
      </c>
      <c r="X111" s="22">
        <v>-58.74</v>
      </c>
      <c r="Y111" s="13">
        <v>408</v>
      </c>
      <c r="Z111" s="13">
        <v>278</v>
      </c>
      <c r="AA111" s="18">
        <v>62.872</v>
      </c>
      <c r="AB111" s="22">
        <v>-6532.9</v>
      </c>
      <c r="AC111" s="18">
        <v>-6.59</v>
      </c>
      <c r="AD111" s="18">
        <v>6.84</v>
      </c>
      <c r="AE111" s="13">
        <v>7800</v>
      </c>
    </row>
    <row r="112" spans="1:31" ht="15" x14ac:dyDescent="0.2">
      <c r="A112" s="13">
        <v>98</v>
      </c>
      <c r="B112" s="12" t="s">
        <v>173</v>
      </c>
      <c r="C112" s="18">
        <v>107.15600000000001</v>
      </c>
      <c r="D112" s="19">
        <v>0</v>
      </c>
      <c r="E112" s="19">
        <v>430.2</v>
      </c>
      <c r="F112" s="19">
        <v>644.20000000000005</v>
      </c>
      <c r="G112" s="19">
        <v>0</v>
      </c>
      <c r="H112" s="19">
        <v>0</v>
      </c>
      <c r="I112" s="18">
        <v>0</v>
      </c>
      <c r="J112" s="18">
        <v>0</v>
      </c>
      <c r="K112" s="18">
        <v>0.93799999999999994</v>
      </c>
      <c r="L112" s="19">
        <v>273</v>
      </c>
      <c r="M112" s="19">
        <v>2.2000000000000002</v>
      </c>
      <c r="N112" s="20">
        <v>0</v>
      </c>
      <c r="O112" s="21">
        <v>0</v>
      </c>
      <c r="P112" s="21">
        <v>0</v>
      </c>
      <c r="Q112" s="21">
        <v>0</v>
      </c>
      <c r="R112" s="22">
        <v>0</v>
      </c>
      <c r="S112" s="22">
        <v>0</v>
      </c>
      <c r="T112" s="13">
        <v>15.87</v>
      </c>
      <c r="U112" s="13">
        <v>0</v>
      </c>
      <c r="V112" s="20">
        <v>16.304600000000001</v>
      </c>
      <c r="W112" s="22">
        <v>3545.14</v>
      </c>
      <c r="X112" s="22">
        <v>-63.59</v>
      </c>
      <c r="Y112" s="13">
        <v>435</v>
      </c>
      <c r="Z112" s="13">
        <v>350</v>
      </c>
      <c r="AA112" s="18">
        <v>0</v>
      </c>
      <c r="AB112" s="22">
        <v>0</v>
      </c>
      <c r="AC112" s="18">
        <v>0</v>
      </c>
      <c r="AD112" s="18">
        <v>0</v>
      </c>
      <c r="AE112" s="13">
        <v>0</v>
      </c>
    </row>
    <row r="113" spans="1:31" ht="15" x14ac:dyDescent="0.2">
      <c r="A113" s="13">
        <v>99</v>
      </c>
      <c r="B113" s="12" t="s">
        <v>174</v>
      </c>
      <c r="C113" s="18">
        <v>122.167</v>
      </c>
      <c r="D113" s="19">
        <v>348</v>
      </c>
      <c r="E113" s="19">
        <v>484.3</v>
      </c>
      <c r="F113" s="19">
        <v>723</v>
      </c>
      <c r="G113" s="19">
        <v>0</v>
      </c>
      <c r="H113" s="19">
        <v>0</v>
      </c>
      <c r="I113" s="18">
        <v>0</v>
      </c>
      <c r="J113" s="18">
        <v>0</v>
      </c>
      <c r="K113" s="18">
        <v>0</v>
      </c>
      <c r="L113" s="19">
        <v>0</v>
      </c>
      <c r="M113" s="19">
        <v>1.5</v>
      </c>
      <c r="N113" s="20">
        <v>0</v>
      </c>
      <c r="O113" s="21">
        <v>0</v>
      </c>
      <c r="P113" s="21">
        <v>0</v>
      </c>
      <c r="Q113" s="21">
        <v>0</v>
      </c>
      <c r="R113" s="22">
        <v>0</v>
      </c>
      <c r="S113" s="22">
        <v>0</v>
      </c>
      <c r="T113" s="13">
        <v>-38.58</v>
      </c>
      <c r="U113" s="13">
        <v>0</v>
      </c>
      <c r="V113" s="20">
        <v>16.236799999999999</v>
      </c>
      <c r="W113" s="22">
        <v>3667.32</v>
      </c>
      <c r="X113" s="22">
        <v>-102.4</v>
      </c>
      <c r="Y113" s="13">
        <v>490</v>
      </c>
      <c r="Z113" s="13">
        <v>410</v>
      </c>
      <c r="AA113" s="18">
        <v>0</v>
      </c>
      <c r="AB113" s="22">
        <v>0</v>
      </c>
      <c r="AC113" s="18">
        <v>0</v>
      </c>
      <c r="AD113" s="18">
        <v>0</v>
      </c>
      <c r="AE113" s="13">
        <v>11200</v>
      </c>
    </row>
    <row r="114" spans="1:31" ht="15" x14ac:dyDescent="0.2">
      <c r="A114" s="13">
        <v>100</v>
      </c>
      <c r="B114" s="12" t="s">
        <v>175</v>
      </c>
      <c r="C114" s="18">
        <v>122.167</v>
      </c>
      <c r="D114" s="19">
        <v>322</v>
      </c>
      <c r="E114" s="19">
        <v>474.1</v>
      </c>
      <c r="F114" s="19">
        <v>701</v>
      </c>
      <c r="G114" s="19">
        <v>0</v>
      </c>
      <c r="H114" s="19">
        <v>0</v>
      </c>
      <c r="I114" s="18">
        <v>0</v>
      </c>
      <c r="J114" s="18">
        <v>0</v>
      </c>
      <c r="K114" s="18">
        <v>0</v>
      </c>
      <c r="L114" s="19">
        <v>0</v>
      </c>
      <c r="M114" s="19">
        <v>0</v>
      </c>
      <c r="N114" s="20">
        <v>0</v>
      </c>
      <c r="O114" s="21">
        <v>0</v>
      </c>
      <c r="P114" s="21">
        <v>0</v>
      </c>
      <c r="Q114" s="21">
        <v>0</v>
      </c>
      <c r="R114" s="22">
        <v>0</v>
      </c>
      <c r="S114" s="22">
        <v>0</v>
      </c>
      <c r="T114" s="13">
        <v>-38.68</v>
      </c>
      <c r="U114" s="13">
        <v>0</v>
      </c>
      <c r="V114" s="20">
        <v>16.280899999999999</v>
      </c>
      <c r="W114" s="22">
        <v>3749.35</v>
      </c>
      <c r="X114" s="22">
        <v>-85.55</v>
      </c>
      <c r="Y114" s="13">
        <v>480</v>
      </c>
      <c r="Z114" s="13">
        <v>400</v>
      </c>
      <c r="AA114" s="18">
        <v>0</v>
      </c>
      <c r="AB114" s="22">
        <v>0</v>
      </c>
      <c r="AC114" s="18">
        <v>0</v>
      </c>
      <c r="AD114" s="18">
        <v>0</v>
      </c>
      <c r="AE114" s="13">
        <v>10600</v>
      </c>
    </row>
    <row r="115" spans="1:31" ht="15" x14ac:dyDescent="0.2">
      <c r="A115" s="13">
        <v>101</v>
      </c>
      <c r="B115" s="12" t="s">
        <v>176</v>
      </c>
      <c r="C115" s="18">
        <v>74.123000000000005</v>
      </c>
      <c r="D115" s="19">
        <v>158.5</v>
      </c>
      <c r="E115" s="19">
        <v>372.7</v>
      </c>
      <c r="F115" s="19">
        <v>536</v>
      </c>
      <c r="G115" s="19">
        <v>41.4</v>
      </c>
      <c r="H115" s="19">
        <v>268</v>
      </c>
      <c r="I115" s="18">
        <v>0.252</v>
      </c>
      <c r="J115" s="18">
        <v>0.57599999999999996</v>
      </c>
      <c r="K115" s="18">
        <v>0.80700000000000005</v>
      </c>
      <c r="L115" s="19">
        <v>293</v>
      </c>
      <c r="M115" s="19">
        <v>1.7</v>
      </c>
      <c r="N115" s="20">
        <v>1.3740000000000001</v>
      </c>
      <c r="O115" s="21">
        <v>0.1014</v>
      </c>
      <c r="P115" s="21">
        <v>-5.5609999999999998E-5</v>
      </c>
      <c r="Q115" s="21">
        <v>1.14E-8</v>
      </c>
      <c r="R115" s="22">
        <v>1441.7</v>
      </c>
      <c r="S115" s="22">
        <v>331.5</v>
      </c>
      <c r="T115" s="13">
        <v>-69.94</v>
      </c>
      <c r="U115" s="13">
        <v>-40.06</v>
      </c>
      <c r="V115" s="20">
        <v>17.2102</v>
      </c>
      <c r="W115" s="22">
        <v>3026.03</v>
      </c>
      <c r="X115" s="22">
        <v>-86.65</v>
      </c>
      <c r="Y115" s="13">
        <v>393</v>
      </c>
      <c r="Z115" s="13">
        <v>298</v>
      </c>
      <c r="AA115" s="18">
        <v>0</v>
      </c>
      <c r="AB115" s="22">
        <v>0</v>
      </c>
      <c r="AC115" s="18">
        <v>0</v>
      </c>
      <c r="AD115" s="18">
        <v>0</v>
      </c>
      <c r="AE115" s="13">
        <v>9750</v>
      </c>
    </row>
    <row r="116" spans="1:31" ht="15" x14ac:dyDescent="0.2">
      <c r="A116" s="13">
        <v>102</v>
      </c>
      <c r="B116" s="12" t="s">
        <v>177</v>
      </c>
      <c r="C116" s="18">
        <v>54.091999999999999</v>
      </c>
      <c r="D116" s="19">
        <v>240.9</v>
      </c>
      <c r="E116" s="19">
        <v>300.2</v>
      </c>
      <c r="F116" s="19">
        <v>488.6</v>
      </c>
      <c r="G116" s="19">
        <v>50.2</v>
      </c>
      <c r="H116" s="19">
        <v>221</v>
      </c>
      <c r="I116" s="18">
        <v>0.27700000000000002</v>
      </c>
      <c r="J116" s="18">
        <v>0.124</v>
      </c>
      <c r="K116" s="18">
        <v>0.69099999999999995</v>
      </c>
      <c r="L116" s="19">
        <v>293</v>
      </c>
      <c r="M116" s="19">
        <v>0.8</v>
      </c>
      <c r="N116" s="20">
        <v>3.8039999999999998</v>
      </c>
      <c r="O116" s="21">
        <v>5.688E-2</v>
      </c>
      <c r="P116" s="21">
        <v>-2.5550000000000001E-5</v>
      </c>
      <c r="Q116" s="21">
        <v>4.188E-9</v>
      </c>
      <c r="R116" s="22">
        <v>0</v>
      </c>
      <c r="S116" s="22">
        <v>0</v>
      </c>
      <c r="T116" s="13">
        <v>34.97</v>
      </c>
      <c r="U116" s="13">
        <v>44.32</v>
      </c>
      <c r="V116" s="20">
        <v>16.287099999999999</v>
      </c>
      <c r="W116" s="22">
        <v>2536.7800000000002</v>
      </c>
      <c r="X116" s="22">
        <v>-37.340000000000003</v>
      </c>
      <c r="Y116" s="13">
        <v>320</v>
      </c>
      <c r="Z116" s="13">
        <v>240</v>
      </c>
      <c r="AA116" s="18">
        <v>0</v>
      </c>
      <c r="AB116" s="22">
        <v>0</v>
      </c>
      <c r="AC116" s="18">
        <v>0</v>
      </c>
      <c r="AD116" s="18">
        <v>0</v>
      </c>
      <c r="AE116" s="13">
        <v>6370</v>
      </c>
    </row>
    <row r="117" spans="1:31" ht="15" x14ac:dyDescent="0.2">
      <c r="A117" s="13">
        <v>103</v>
      </c>
      <c r="B117" s="12" t="s">
        <v>178</v>
      </c>
      <c r="C117" s="18">
        <v>92.569000000000003</v>
      </c>
      <c r="D117" s="19">
        <v>141.80000000000001</v>
      </c>
      <c r="E117" s="19">
        <v>341.4</v>
      </c>
      <c r="F117" s="19">
        <v>520.6</v>
      </c>
      <c r="G117" s="19">
        <v>39</v>
      </c>
      <c r="H117" s="19">
        <v>305</v>
      </c>
      <c r="I117" s="18">
        <v>0.28000000000000003</v>
      </c>
      <c r="J117" s="18">
        <v>0.3</v>
      </c>
      <c r="K117" s="18">
        <v>0.873</v>
      </c>
      <c r="L117" s="19">
        <v>293</v>
      </c>
      <c r="M117" s="19">
        <v>2.1</v>
      </c>
      <c r="N117" s="20">
        <v>-0.82</v>
      </c>
      <c r="O117" s="21">
        <v>0.1089</v>
      </c>
      <c r="P117" s="21">
        <v>-7.1190000000000001E-5</v>
      </c>
      <c r="Q117" s="21">
        <v>1.9720000000000001E-8</v>
      </c>
      <c r="R117" s="22">
        <v>480.77</v>
      </c>
      <c r="S117" s="22">
        <v>237.3</v>
      </c>
      <c r="T117" s="13">
        <v>-38.6</v>
      </c>
      <c r="U117" s="13">
        <v>-12.78</v>
      </c>
      <c r="V117" s="20">
        <v>15.9907</v>
      </c>
      <c r="W117" s="22">
        <v>2753.43</v>
      </c>
      <c r="X117" s="22">
        <v>-47.15</v>
      </c>
      <c r="Y117" s="13">
        <v>375</v>
      </c>
      <c r="Z117" s="13">
        <v>250</v>
      </c>
      <c r="AA117" s="18">
        <v>0</v>
      </c>
      <c r="AB117" s="22">
        <v>0</v>
      </c>
      <c r="AC117" s="18">
        <v>0</v>
      </c>
      <c r="AD117" s="18">
        <v>0</v>
      </c>
      <c r="AE117" s="13">
        <v>6980</v>
      </c>
    </row>
    <row r="118" spans="1:31" ht="15" x14ac:dyDescent="0.2">
      <c r="A118" s="13">
        <v>104</v>
      </c>
      <c r="B118" s="12" t="s">
        <v>179</v>
      </c>
      <c r="C118" s="18">
        <v>130.23099999999999</v>
      </c>
      <c r="D118" s="19">
        <v>203.2</v>
      </c>
      <c r="E118" s="19">
        <v>457.8</v>
      </c>
      <c r="F118" s="19">
        <v>613</v>
      </c>
      <c r="G118" s="19">
        <v>27.2</v>
      </c>
      <c r="H118" s="19">
        <v>494</v>
      </c>
      <c r="I118" s="18">
        <v>0.26700000000000002</v>
      </c>
      <c r="J118" s="18">
        <v>0</v>
      </c>
      <c r="K118" s="18">
        <v>0.83299999999999996</v>
      </c>
      <c r="L118" s="19">
        <v>293</v>
      </c>
      <c r="M118" s="19">
        <v>1.8</v>
      </c>
      <c r="N118" s="20">
        <v>-3.581</v>
      </c>
      <c r="O118" s="21">
        <v>0.20669999999999999</v>
      </c>
      <c r="P118" s="21">
        <v>-1.261E-4</v>
      </c>
      <c r="Q118" s="21">
        <v>3.0680000000000001E-8</v>
      </c>
      <c r="R118" s="22">
        <v>1798</v>
      </c>
      <c r="S118" s="22">
        <v>351.17</v>
      </c>
      <c r="T118" s="13">
        <v>-87.31</v>
      </c>
      <c r="U118" s="13">
        <v>0</v>
      </c>
      <c r="V118" s="20">
        <v>15.3614</v>
      </c>
      <c r="W118" s="22">
        <v>2773.46</v>
      </c>
      <c r="X118" s="22">
        <v>-140</v>
      </c>
      <c r="Y118" s="13">
        <v>458</v>
      </c>
      <c r="Z118" s="13">
        <v>348</v>
      </c>
      <c r="AA118" s="18">
        <v>0</v>
      </c>
      <c r="AB118" s="22">
        <v>0</v>
      </c>
      <c r="AC118" s="18">
        <v>0</v>
      </c>
      <c r="AD118" s="18">
        <v>0</v>
      </c>
      <c r="AE118" s="13">
        <v>11300</v>
      </c>
    </row>
    <row r="119" spans="1:31" ht="15" x14ac:dyDescent="0.2">
      <c r="A119" s="13">
        <v>105</v>
      </c>
      <c r="B119" s="12" t="s">
        <v>180</v>
      </c>
      <c r="C119" s="18">
        <v>72.150999999999996</v>
      </c>
      <c r="D119" s="19">
        <v>113.3</v>
      </c>
      <c r="E119" s="19">
        <v>301</v>
      </c>
      <c r="F119" s="19">
        <v>460.4</v>
      </c>
      <c r="G119" s="19">
        <v>33.4</v>
      </c>
      <c r="H119" s="19">
        <v>306</v>
      </c>
      <c r="I119" s="18">
        <v>0.27100000000000002</v>
      </c>
      <c r="J119" s="18">
        <v>0.22700000000000001</v>
      </c>
      <c r="K119" s="18">
        <v>0.62</v>
      </c>
      <c r="L119" s="19">
        <v>293</v>
      </c>
      <c r="M119" s="19">
        <v>0.1</v>
      </c>
      <c r="N119" s="20">
        <v>-2.2749999999999999</v>
      </c>
      <c r="O119" s="21">
        <v>0.121</v>
      </c>
      <c r="P119" s="21">
        <v>-6.5190000000000004E-5</v>
      </c>
      <c r="Q119" s="21">
        <v>1.3669999999999999E-8</v>
      </c>
      <c r="R119" s="22">
        <v>367.32</v>
      </c>
      <c r="S119" s="22">
        <v>191.58</v>
      </c>
      <c r="T119" s="13">
        <v>-36.92</v>
      </c>
      <c r="U119" s="13">
        <v>-3.54</v>
      </c>
      <c r="V119" s="20">
        <v>15.633800000000001</v>
      </c>
      <c r="W119" s="22">
        <v>2348.67</v>
      </c>
      <c r="X119" s="22">
        <v>-40.049999999999997</v>
      </c>
      <c r="Y119" s="13">
        <v>322</v>
      </c>
      <c r="Z119" s="13">
        <v>216</v>
      </c>
      <c r="AA119" s="18">
        <v>50.427999999999997</v>
      </c>
      <c r="AB119" s="22">
        <v>-4565.6400000000003</v>
      </c>
      <c r="AC119" s="18">
        <v>-5.0209999999999999</v>
      </c>
      <c r="AD119" s="18">
        <v>3.55</v>
      </c>
      <c r="AE119" s="13">
        <v>5900</v>
      </c>
    </row>
    <row r="120" spans="1:31" ht="15" x14ac:dyDescent="0.2">
      <c r="A120" s="13">
        <v>106</v>
      </c>
      <c r="B120" s="12" t="s">
        <v>181</v>
      </c>
      <c r="C120" s="18">
        <v>86.177999999999997</v>
      </c>
      <c r="D120" s="19">
        <v>119.5</v>
      </c>
      <c r="E120" s="19">
        <v>333.4</v>
      </c>
      <c r="F120" s="19">
        <v>497.5</v>
      </c>
      <c r="G120" s="19">
        <v>29.7</v>
      </c>
      <c r="H120" s="19">
        <v>367</v>
      </c>
      <c r="I120" s="18">
        <v>0.26700000000000002</v>
      </c>
      <c r="J120" s="18">
        <v>0.27900000000000003</v>
      </c>
      <c r="K120" s="18">
        <v>0.65300000000000002</v>
      </c>
      <c r="L120" s="19">
        <v>293</v>
      </c>
      <c r="M120" s="19">
        <v>0</v>
      </c>
      <c r="N120" s="20">
        <v>-2.524</v>
      </c>
      <c r="O120" s="21">
        <v>0.1477</v>
      </c>
      <c r="P120" s="21">
        <v>-8.5329999999999998E-5</v>
      </c>
      <c r="Q120" s="21">
        <v>1.9309999999999999E-8</v>
      </c>
      <c r="R120" s="22">
        <v>384.13</v>
      </c>
      <c r="S120" s="22">
        <v>208.27</v>
      </c>
      <c r="T120" s="13">
        <v>-41.66</v>
      </c>
      <c r="U120" s="13">
        <v>-1.2</v>
      </c>
      <c r="V120" s="20">
        <v>15.7476</v>
      </c>
      <c r="W120" s="22">
        <v>2614.38</v>
      </c>
      <c r="X120" s="22">
        <v>-46.58</v>
      </c>
      <c r="Y120" s="13">
        <v>370</v>
      </c>
      <c r="Z120" s="13">
        <v>240</v>
      </c>
      <c r="AA120" s="18">
        <v>55.351999999999997</v>
      </c>
      <c r="AB120" s="22">
        <v>-5301.22</v>
      </c>
      <c r="AC120" s="18">
        <v>-5.65</v>
      </c>
      <c r="AD120" s="18">
        <v>4.9109999999999996</v>
      </c>
      <c r="AE120" s="13">
        <v>6640</v>
      </c>
    </row>
    <row r="121" spans="1:31" ht="15" x14ac:dyDescent="0.2">
      <c r="A121" s="13">
        <v>107</v>
      </c>
      <c r="B121" s="12" t="s">
        <v>182</v>
      </c>
      <c r="C121" s="18">
        <v>68.119</v>
      </c>
      <c r="D121" s="19">
        <v>127.2</v>
      </c>
      <c r="E121" s="19">
        <v>307.2</v>
      </c>
      <c r="F121" s="19">
        <v>484</v>
      </c>
      <c r="G121" s="19">
        <v>38</v>
      </c>
      <c r="H121" s="19">
        <v>276</v>
      </c>
      <c r="I121" s="18">
        <v>0.26400000000000001</v>
      </c>
      <c r="J121" s="18">
        <v>0.16400000000000001</v>
      </c>
      <c r="K121" s="18">
        <v>0.68100000000000005</v>
      </c>
      <c r="L121" s="19">
        <v>293</v>
      </c>
      <c r="M121" s="19">
        <v>0.3</v>
      </c>
      <c r="N121" s="20">
        <v>-0.81499999999999995</v>
      </c>
      <c r="O121" s="21">
        <v>0.1095</v>
      </c>
      <c r="P121" s="21">
        <v>-7.9709999999999994E-5</v>
      </c>
      <c r="Q121" s="21">
        <v>2.3890000000000001E-8</v>
      </c>
      <c r="R121" s="22">
        <v>328.49</v>
      </c>
      <c r="S121" s="22">
        <v>182.48</v>
      </c>
      <c r="T121" s="13">
        <v>18.100000000000001</v>
      </c>
      <c r="U121" s="13">
        <v>34.86</v>
      </c>
      <c r="V121" s="20">
        <v>15.854799999999999</v>
      </c>
      <c r="W121" s="22">
        <v>2467.4</v>
      </c>
      <c r="X121" s="22">
        <v>-39.64</v>
      </c>
      <c r="Y121" s="13">
        <v>330</v>
      </c>
      <c r="Z121" s="13">
        <v>250</v>
      </c>
      <c r="AA121" s="18">
        <v>0</v>
      </c>
      <c r="AB121" s="22">
        <v>0</v>
      </c>
      <c r="AC121" s="18">
        <v>0</v>
      </c>
      <c r="AD121" s="18">
        <v>0</v>
      </c>
      <c r="AE121" s="13">
        <v>6230</v>
      </c>
    </row>
    <row r="122" spans="1:31" ht="15" x14ac:dyDescent="0.2">
      <c r="A122" s="13">
        <v>108</v>
      </c>
      <c r="B122" s="12" t="s">
        <v>183</v>
      </c>
      <c r="C122" s="18">
        <v>88.15</v>
      </c>
      <c r="D122" s="19">
        <v>203</v>
      </c>
      <c r="E122" s="19">
        <v>409.1</v>
      </c>
      <c r="F122" s="19">
        <v>571</v>
      </c>
      <c r="G122" s="19">
        <v>38</v>
      </c>
      <c r="H122" s="19">
        <v>322</v>
      </c>
      <c r="I122" s="18">
        <v>0.26</v>
      </c>
      <c r="J122" s="18">
        <v>0.7</v>
      </c>
      <c r="K122" s="18">
        <v>0.81899999999999995</v>
      </c>
      <c r="L122" s="19">
        <v>293</v>
      </c>
      <c r="M122" s="19">
        <v>0</v>
      </c>
      <c r="N122" s="20">
        <v>-2.2665000000000002</v>
      </c>
      <c r="O122" s="21">
        <v>0.1356</v>
      </c>
      <c r="P122" s="21">
        <v>-8.3150000000000002E-5</v>
      </c>
      <c r="Q122" s="21">
        <v>2.063E-8</v>
      </c>
      <c r="R122" s="22">
        <v>1259.4000000000001</v>
      </c>
      <c r="S122" s="22">
        <v>349.85</v>
      </c>
      <c r="T122" s="13">
        <v>-72.3</v>
      </c>
      <c r="U122" s="13">
        <v>-39.58</v>
      </c>
      <c r="V122" s="20">
        <v>16.270800000000001</v>
      </c>
      <c r="W122" s="22">
        <v>2752.19</v>
      </c>
      <c r="X122" s="22">
        <v>-116.3</v>
      </c>
      <c r="Y122" s="13">
        <v>402</v>
      </c>
      <c r="Z122" s="13">
        <v>307</v>
      </c>
      <c r="AA122" s="18">
        <v>0</v>
      </c>
      <c r="AB122" s="22">
        <v>0</v>
      </c>
      <c r="AC122" s="18">
        <v>0</v>
      </c>
      <c r="AD122" s="18">
        <v>0</v>
      </c>
      <c r="AE122" s="13">
        <v>10800</v>
      </c>
    </row>
    <row r="123" spans="1:31" ht="15" x14ac:dyDescent="0.2">
      <c r="A123" s="13">
        <v>109</v>
      </c>
      <c r="B123" s="12" t="s">
        <v>184</v>
      </c>
      <c r="C123" s="18">
        <v>70.135000000000005</v>
      </c>
      <c r="D123" s="19">
        <v>135.6</v>
      </c>
      <c r="E123" s="19">
        <v>304.3</v>
      </c>
      <c r="F123" s="19">
        <v>465</v>
      </c>
      <c r="G123" s="19">
        <v>34</v>
      </c>
      <c r="H123" s="19">
        <v>294</v>
      </c>
      <c r="I123" s="18">
        <v>0.26200000000000001</v>
      </c>
      <c r="J123" s="18">
        <v>0.23200000000000001</v>
      </c>
      <c r="K123" s="18">
        <v>0.65</v>
      </c>
      <c r="L123" s="19">
        <v>293</v>
      </c>
      <c r="M123" s="19">
        <v>0.5</v>
      </c>
      <c r="N123" s="20">
        <v>2.5249999999999999</v>
      </c>
      <c r="O123" s="21">
        <v>9.5469999999999999E-2</v>
      </c>
      <c r="P123" s="21">
        <v>-4.6480000000000002E-5</v>
      </c>
      <c r="Q123" s="21">
        <v>7.9150000000000001E-9</v>
      </c>
      <c r="R123" s="22">
        <v>369.27</v>
      </c>
      <c r="S123" s="22">
        <v>193.39</v>
      </c>
      <c r="T123" s="13">
        <v>-8.68</v>
      </c>
      <c r="U123" s="13">
        <v>15.68</v>
      </c>
      <c r="V123" s="20">
        <v>15.826000000000001</v>
      </c>
      <c r="W123" s="22">
        <v>2426.42</v>
      </c>
      <c r="X123" s="22">
        <v>-40.36</v>
      </c>
      <c r="Y123" s="13">
        <v>325</v>
      </c>
      <c r="Z123" s="13">
        <v>220</v>
      </c>
      <c r="AA123" s="18">
        <v>60.581000000000003</v>
      </c>
      <c r="AB123" s="22">
        <v>-5160.84</v>
      </c>
      <c r="AC123" s="18">
        <v>-6.4740000000000002</v>
      </c>
      <c r="AD123" s="18">
        <v>3.47</v>
      </c>
      <c r="AE123" s="13">
        <v>6094</v>
      </c>
    </row>
    <row r="124" spans="1:31" ht="15" x14ac:dyDescent="0.2">
      <c r="A124" s="13">
        <v>110</v>
      </c>
      <c r="B124" s="12" t="s">
        <v>185</v>
      </c>
      <c r="C124" s="18">
        <v>70.135000000000005</v>
      </c>
      <c r="D124" s="19">
        <v>139.4</v>
      </c>
      <c r="E124" s="19">
        <v>311.7</v>
      </c>
      <c r="F124" s="19">
        <v>470</v>
      </c>
      <c r="G124" s="19">
        <v>34</v>
      </c>
      <c r="H124" s="19">
        <v>318</v>
      </c>
      <c r="I124" s="18">
        <v>0.28000000000000003</v>
      </c>
      <c r="J124" s="18">
        <v>0.28499999999999998</v>
      </c>
      <c r="K124" s="18">
        <v>0.66200000000000003</v>
      </c>
      <c r="L124" s="19">
        <v>293</v>
      </c>
      <c r="M124" s="19">
        <v>0</v>
      </c>
      <c r="N124" s="20">
        <v>2.819</v>
      </c>
      <c r="O124" s="21">
        <v>8.3809999999999996E-2</v>
      </c>
      <c r="P124" s="21">
        <v>-2.667E-5</v>
      </c>
      <c r="Q124" s="21">
        <v>-1.3870000000000001E-9</v>
      </c>
      <c r="R124" s="22">
        <v>322.47000000000003</v>
      </c>
      <c r="S124" s="22">
        <v>180.43</v>
      </c>
      <c r="T124" s="13">
        <v>-10.17</v>
      </c>
      <c r="U124" s="13">
        <v>14.26</v>
      </c>
      <c r="V124" s="20">
        <v>15.9238</v>
      </c>
      <c r="W124" s="22">
        <v>2521.5300000000002</v>
      </c>
      <c r="X124" s="22">
        <v>-40.31</v>
      </c>
      <c r="Y124" s="13">
        <v>335</v>
      </c>
      <c r="Z124" s="13">
        <v>226</v>
      </c>
      <c r="AA124" s="18">
        <v>55.255000000000003</v>
      </c>
      <c r="AB124" s="22">
        <v>-5010.9799999999996</v>
      </c>
      <c r="AC124" s="18">
        <v>-5.6710000000000003</v>
      </c>
      <c r="AD124" s="18">
        <v>3.71</v>
      </c>
      <c r="AE124" s="13">
        <v>6287</v>
      </c>
    </row>
    <row r="125" spans="1:31" ht="15" x14ac:dyDescent="0.2">
      <c r="A125" s="13">
        <v>111</v>
      </c>
      <c r="B125" s="12" t="s">
        <v>186</v>
      </c>
      <c r="C125" s="18">
        <v>84.162000000000006</v>
      </c>
      <c r="D125" s="19">
        <v>138.1</v>
      </c>
      <c r="E125" s="19">
        <v>340.5</v>
      </c>
      <c r="F125" s="19">
        <v>518</v>
      </c>
      <c r="G125" s="19">
        <v>32.4</v>
      </c>
      <c r="H125" s="19">
        <v>351</v>
      </c>
      <c r="I125" s="18">
        <v>0.27</v>
      </c>
      <c r="J125" s="18">
        <v>0.22900000000000001</v>
      </c>
      <c r="K125" s="18">
        <v>0.69099999999999995</v>
      </c>
      <c r="L125" s="19">
        <v>289</v>
      </c>
      <c r="M125" s="19">
        <v>0</v>
      </c>
      <c r="N125" s="20">
        <v>-3.5230000000000001</v>
      </c>
      <c r="O125" s="21">
        <v>0.13539999999999999</v>
      </c>
      <c r="P125" s="21">
        <v>-7.9789999999999993E-5</v>
      </c>
      <c r="Q125" s="21">
        <v>1.9020000000000001E-8</v>
      </c>
      <c r="R125" s="22">
        <v>0</v>
      </c>
      <c r="S125" s="22">
        <v>0</v>
      </c>
      <c r="T125" s="13">
        <v>-14.28</v>
      </c>
      <c r="U125" s="13">
        <v>17.02</v>
      </c>
      <c r="V125" s="20">
        <v>15.942299999999999</v>
      </c>
      <c r="W125" s="22">
        <v>2725.89</v>
      </c>
      <c r="X125" s="22">
        <v>-47.64</v>
      </c>
      <c r="Y125" s="13">
        <v>370</v>
      </c>
      <c r="Z125" s="13">
        <v>245</v>
      </c>
      <c r="AA125" s="18">
        <v>0</v>
      </c>
      <c r="AB125" s="22">
        <v>0</v>
      </c>
      <c r="AC125" s="18">
        <v>0</v>
      </c>
      <c r="AD125" s="18">
        <v>0</v>
      </c>
      <c r="AE125" s="13">
        <v>6930</v>
      </c>
    </row>
    <row r="126" spans="1:31" ht="15" x14ac:dyDescent="0.2">
      <c r="A126" s="13">
        <v>112</v>
      </c>
      <c r="B126" s="12" t="s">
        <v>187</v>
      </c>
      <c r="C126" s="18">
        <v>114.232</v>
      </c>
      <c r="D126" s="19">
        <v>158.19999999999999</v>
      </c>
      <c r="E126" s="19">
        <v>388.8</v>
      </c>
      <c r="F126" s="19">
        <v>567</v>
      </c>
      <c r="G126" s="19">
        <v>26.7</v>
      </c>
      <c r="H126" s="19">
        <v>443</v>
      </c>
      <c r="I126" s="18">
        <v>0.254</v>
      </c>
      <c r="J126" s="18">
        <v>0.33</v>
      </c>
      <c r="K126" s="18">
        <v>0.71899999999999997</v>
      </c>
      <c r="L126" s="19">
        <v>293</v>
      </c>
      <c r="M126" s="19">
        <v>0</v>
      </c>
      <c r="N126" s="20">
        <v>-2.2010000000000001</v>
      </c>
      <c r="O126" s="21">
        <v>0.18770000000000001</v>
      </c>
      <c r="P126" s="21">
        <v>-1.0509999999999999E-4</v>
      </c>
      <c r="Q126" s="21">
        <v>2.316E-8</v>
      </c>
      <c r="R126" s="22">
        <v>0</v>
      </c>
      <c r="S126" s="22">
        <v>0</v>
      </c>
      <c r="T126" s="13">
        <v>-50.48</v>
      </c>
      <c r="U126" s="13">
        <v>5.08</v>
      </c>
      <c r="V126" s="20">
        <v>15.804</v>
      </c>
      <c r="W126" s="22">
        <v>3035.08</v>
      </c>
      <c r="X126" s="22">
        <v>-57.84</v>
      </c>
      <c r="Y126" s="13">
        <v>415</v>
      </c>
      <c r="Z126" s="13">
        <v>282</v>
      </c>
      <c r="AA126" s="18">
        <v>0</v>
      </c>
      <c r="AB126" s="22">
        <v>0</v>
      </c>
      <c r="AC126" s="18">
        <v>0</v>
      </c>
      <c r="AD126" s="18">
        <v>0</v>
      </c>
      <c r="AE126" s="13">
        <v>7879</v>
      </c>
    </row>
    <row r="127" spans="1:31" ht="15" x14ac:dyDescent="0.2">
      <c r="A127" s="13">
        <v>113</v>
      </c>
      <c r="B127" s="12" t="s">
        <v>188</v>
      </c>
      <c r="C127" s="18">
        <v>114.232</v>
      </c>
      <c r="D127" s="19">
        <v>164</v>
      </c>
      <c r="E127" s="19">
        <v>390.8</v>
      </c>
      <c r="F127" s="19">
        <v>559.6</v>
      </c>
      <c r="G127" s="19">
        <v>24.5</v>
      </c>
      <c r="H127" s="19">
        <v>488</v>
      </c>
      <c r="I127" s="18">
        <v>0.26</v>
      </c>
      <c r="J127" s="18">
        <v>0.378</v>
      </c>
      <c r="K127" s="18">
        <v>0.70199999999999996</v>
      </c>
      <c r="L127" s="19">
        <v>289</v>
      </c>
      <c r="M127" s="19">
        <v>0</v>
      </c>
      <c r="N127" s="20">
        <v>-21.434999999999999</v>
      </c>
      <c r="O127" s="21">
        <v>0.29670000000000002</v>
      </c>
      <c r="P127" s="21">
        <v>-2.8079999999999999E-4</v>
      </c>
      <c r="Q127" s="21">
        <v>1.103E-7</v>
      </c>
      <c r="R127" s="22">
        <v>643.61</v>
      </c>
      <c r="S127" s="22">
        <v>259.51</v>
      </c>
      <c r="T127" s="13">
        <v>-51.5</v>
      </c>
      <c r="U127" s="13">
        <v>3.05</v>
      </c>
      <c r="V127" s="20">
        <v>15.9278</v>
      </c>
      <c r="W127" s="22">
        <v>3079.63</v>
      </c>
      <c r="X127" s="22">
        <v>-59.46</v>
      </c>
      <c r="Y127" s="13">
        <v>417</v>
      </c>
      <c r="Z127" s="13">
        <v>285</v>
      </c>
      <c r="AA127" s="18">
        <v>65.685000000000002</v>
      </c>
      <c r="AB127" s="22">
        <v>-6865.4</v>
      </c>
      <c r="AC127" s="18">
        <v>-6.9569999999999999</v>
      </c>
      <c r="AD127" s="18">
        <v>7.12</v>
      </c>
      <c r="AE127" s="13">
        <v>8080</v>
      </c>
    </row>
    <row r="128" spans="1:31" ht="15" x14ac:dyDescent="0.2">
      <c r="A128" s="13">
        <v>114</v>
      </c>
      <c r="B128" s="12" t="s">
        <v>189</v>
      </c>
      <c r="C128" s="18">
        <v>100.205</v>
      </c>
      <c r="D128" s="19">
        <v>154.9</v>
      </c>
      <c r="E128" s="19">
        <v>363.2</v>
      </c>
      <c r="F128" s="19">
        <v>530.29999999999995</v>
      </c>
      <c r="G128" s="19">
        <v>27</v>
      </c>
      <c r="H128" s="19">
        <v>421</v>
      </c>
      <c r="I128" s="18">
        <v>0.26100000000000001</v>
      </c>
      <c r="J128" s="18">
        <v>0.33</v>
      </c>
      <c r="K128" s="18">
        <v>0.67900000000000005</v>
      </c>
      <c r="L128" s="19">
        <v>293</v>
      </c>
      <c r="M128" s="19">
        <v>0</v>
      </c>
      <c r="N128" s="20">
        <v>-9.4079999999999995</v>
      </c>
      <c r="O128" s="21">
        <v>0.2064</v>
      </c>
      <c r="P128" s="21">
        <v>-1.5019999999999999E-4</v>
      </c>
      <c r="Q128" s="21">
        <v>4.3859999999999997E-8</v>
      </c>
      <c r="R128" s="22">
        <v>417.46</v>
      </c>
      <c r="S128" s="22">
        <v>225.13</v>
      </c>
      <c r="T128" s="13">
        <v>-46.59</v>
      </c>
      <c r="U128" s="13">
        <v>0.77</v>
      </c>
      <c r="V128" s="20">
        <v>15.8261</v>
      </c>
      <c r="W128" s="22">
        <v>2845.06</v>
      </c>
      <c r="X128" s="22">
        <v>-53.6</v>
      </c>
      <c r="Y128" s="13">
        <v>390</v>
      </c>
      <c r="Z128" s="13">
        <v>264</v>
      </c>
      <c r="AA128" s="18">
        <v>60.131</v>
      </c>
      <c r="AB128" s="22">
        <v>-6074.01</v>
      </c>
      <c r="AC128" s="18">
        <v>-6.2439999999999998</v>
      </c>
      <c r="AD128" s="18">
        <v>5.79</v>
      </c>
      <c r="AE128" s="13">
        <v>7330</v>
      </c>
    </row>
    <row r="129" spans="1:31" ht="15" x14ac:dyDescent="0.2">
      <c r="A129" s="13">
        <v>115</v>
      </c>
      <c r="B129" s="12" t="s">
        <v>190</v>
      </c>
      <c r="C129" s="18">
        <v>142.20099999999999</v>
      </c>
      <c r="D129" s="19">
        <v>307.7</v>
      </c>
      <c r="E129" s="19">
        <v>514.20000000000005</v>
      </c>
      <c r="F129" s="19">
        <v>761</v>
      </c>
      <c r="G129" s="19">
        <v>34.6</v>
      </c>
      <c r="H129" s="19">
        <v>462</v>
      </c>
      <c r="I129" s="18">
        <v>0.26</v>
      </c>
      <c r="J129" s="18">
        <v>0.38200000000000001</v>
      </c>
      <c r="K129" s="18">
        <v>0.99</v>
      </c>
      <c r="L129" s="19">
        <v>313</v>
      </c>
      <c r="M129" s="19">
        <v>0.4</v>
      </c>
      <c r="N129" s="20">
        <v>-13.499000000000001</v>
      </c>
      <c r="O129" s="21">
        <v>0.21490000000000001</v>
      </c>
      <c r="P129" s="21">
        <v>-1.5449999999999999E-4</v>
      </c>
      <c r="Q129" s="21">
        <v>4.395E-8</v>
      </c>
      <c r="R129" s="22">
        <v>695.42</v>
      </c>
      <c r="S129" s="22">
        <v>351.79</v>
      </c>
      <c r="T129" s="13">
        <v>27.75</v>
      </c>
      <c r="U129" s="13">
        <v>51.66</v>
      </c>
      <c r="V129" s="20">
        <v>16.2758</v>
      </c>
      <c r="W129" s="22">
        <v>4237.37</v>
      </c>
      <c r="X129" s="22">
        <v>-74.75</v>
      </c>
      <c r="Y129" s="13">
        <v>548</v>
      </c>
      <c r="Z129" s="13">
        <v>377</v>
      </c>
      <c r="AA129" s="18">
        <v>0</v>
      </c>
      <c r="AB129" s="22">
        <v>0</v>
      </c>
      <c r="AC129" s="18">
        <v>0</v>
      </c>
      <c r="AD129" s="18">
        <v>0</v>
      </c>
      <c r="AE129" s="13">
        <v>11000</v>
      </c>
    </row>
    <row r="130" spans="1:31" ht="15" x14ac:dyDescent="0.2">
      <c r="A130" s="13">
        <v>116</v>
      </c>
      <c r="B130" s="12" t="s">
        <v>191</v>
      </c>
      <c r="C130" s="18">
        <v>130.23099999999999</v>
      </c>
      <c r="D130" s="19">
        <v>241.2</v>
      </c>
      <c r="E130" s="19">
        <v>452.9</v>
      </c>
      <c r="F130" s="19">
        <v>637</v>
      </c>
      <c r="G130" s="19">
        <v>27</v>
      </c>
      <c r="H130" s="19">
        <v>494</v>
      </c>
      <c r="I130" s="18">
        <v>0.26</v>
      </c>
      <c r="J130" s="18">
        <v>0.52</v>
      </c>
      <c r="K130" s="18">
        <v>0.82099999999999995</v>
      </c>
      <c r="L130" s="19">
        <v>293</v>
      </c>
      <c r="M130" s="19">
        <v>1.6</v>
      </c>
      <c r="N130" s="20">
        <v>6.181</v>
      </c>
      <c r="O130" s="21">
        <v>0.1825</v>
      </c>
      <c r="P130" s="21">
        <v>-1.009E-4</v>
      </c>
      <c r="Q130" s="21">
        <v>2.1649999999999999E-8</v>
      </c>
      <c r="R130" s="22">
        <v>0</v>
      </c>
      <c r="S130" s="22">
        <v>0</v>
      </c>
      <c r="T130" s="13">
        <v>0</v>
      </c>
      <c r="U130" s="13">
        <v>0</v>
      </c>
      <c r="V130" s="20">
        <v>14.710800000000001</v>
      </c>
      <c r="W130" s="22">
        <v>2441.66</v>
      </c>
      <c r="X130" s="22">
        <v>-150.69999999999999</v>
      </c>
      <c r="Y130" s="13">
        <v>453</v>
      </c>
      <c r="Z130" s="13">
        <v>345</v>
      </c>
      <c r="AA130" s="18">
        <v>0</v>
      </c>
      <c r="AB130" s="22">
        <v>0</v>
      </c>
      <c r="AC130" s="18">
        <v>0</v>
      </c>
      <c r="AD130" s="18">
        <v>0</v>
      </c>
      <c r="AE130" s="13">
        <v>10600</v>
      </c>
    </row>
    <row r="131" spans="1:31" ht="15" x14ac:dyDescent="0.2">
      <c r="A131" s="13">
        <v>117</v>
      </c>
      <c r="B131" s="12" t="s">
        <v>192</v>
      </c>
      <c r="C131" s="18">
        <v>142.286</v>
      </c>
      <c r="D131" s="19">
        <v>0</v>
      </c>
      <c r="E131" s="19">
        <v>428.8</v>
      </c>
      <c r="F131" s="19">
        <v>609.6</v>
      </c>
      <c r="G131" s="19">
        <v>22.9</v>
      </c>
      <c r="H131" s="19">
        <v>0</v>
      </c>
      <c r="I131" s="18">
        <v>0</v>
      </c>
      <c r="J131" s="18">
        <v>0.38800000000000001</v>
      </c>
      <c r="K131" s="18">
        <v>0</v>
      </c>
      <c r="L131" s="19">
        <v>0</v>
      </c>
      <c r="M131" s="19">
        <v>0</v>
      </c>
      <c r="N131" s="20">
        <v>-16.808</v>
      </c>
      <c r="O131" s="21">
        <v>0.29430000000000001</v>
      </c>
      <c r="P131" s="21">
        <v>-2.065E-4</v>
      </c>
      <c r="Q131" s="21">
        <v>5.8640000000000001E-8</v>
      </c>
      <c r="R131" s="22">
        <v>0</v>
      </c>
      <c r="S131" s="22">
        <v>0</v>
      </c>
      <c r="T131" s="13">
        <v>-61.8</v>
      </c>
      <c r="U131" s="13">
        <v>8.02</v>
      </c>
      <c r="V131" s="20">
        <v>15.784800000000001</v>
      </c>
      <c r="W131" s="22">
        <v>3305.2</v>
      </c>
      <c r="X131" s="22">
        <v>-67.66</v>
      </c>
      <c r="Y131" s="13">
        <v>458</v>
      </c>
      <c r="Z131" s="13">
        <v>313</v>
      </c>
      <c r="AA131" s="18">
        <v>0</v>
      </c>
      <c r="AB131" s="22">
        <v>0</v>
      </c>
      <c r="AC131" s="18">
        <v>0</v>
      </c>
      <c r="AD131" s="18">
        <v>0</v>
      </c>
      <c r="AE131" s="13">
        <v>8760</v>
      </c>
    </row>
    <row r="132" spans="1:31" ht="15" x14ac:dyDescent="0.2">
      <c r="A132" s="13">
        <v>118</v>
      </c>
      <c r="B132" s="12" t="s">
        <v>193</v>
      </c>
      <c r="C132" s="18">
        <v>128.25899999999999</v>
      </c>
      <c r="D132" s="19">
        <v>0</v>
      </c>
      <c r="E132" s="19">
        <v>419.3</v>
      </c>
      <c r="F132" s="19">
        <v>610</v>
      </c>
      <c r="G132" s="19">
        <v>26.4</v>
      </c>
      <c r="H132" s="19">
        <v>0</v>
      </c>
      <c r="I132" s="18">
        <v>0</v>
      </c>
      <c r="J132" s="18">
        <v>0.33800000000000002</v>
      </c>
      <c r="K132" s="18">
        <v>0.752</v>
      </c>
      <c r="L132" s="19">
        <v>293</v>
      </c>
      <c r="M132" s="19">
        <v>0</v>
      </c>
      <c r="N132" s="20">
        <v>-16.067</v>
      </c>
      <c r="O132" s="21">
        <v>0.26900000000000002</v>
      </c>
      <c r="P132" s="21">
        <v>-1.908E-4</v>
      </c>
      <c r="Q132" s="21">
        <v>5.5080000000000001E-8</v>
      </c>
      <c r="R132" s="22">
        <v>0</v>
      </c>
      <c r="S132" s="22">
        <v>0</v>
      </c>
      <c r="T132" s="13">
        <v>-55.44</v>
      </c>
      <c r="U132" s="13">
        <v>8.3800000000000008</v>
      </c>
      <c r="V132" s="20">
        <v>15.870900000000001</v>
      </c>
      <c r="W132" s="22">
        <v>3341.62</v>
      </c>
      <c r="X132" s="22">
        <v>-57.57</v>
      </c>
      <c r="Y132" s="13">
        <v>440</v>
      </c>
      <c r="Z132" s="13">
        <v>350</v>
      </c>
      <c r="AA132" s="18">
        <v>0</v>
      </c>
      <c r="AB132" s="22">
        <v>0</v>
      </c>
      <c r="AC132" s="18">
        <v>0</v>
      </c>
      <c r="AD132" s="18">
        <v>0</v>
      </c>
      <c r="AE132" s="13">
        <v>8600</v>
      </c>
    </row>
    <row r="133" spans="1:31" ht="15" x14ac:dyDescent="0.2">
      <c r="A133" s="13">
        <v>119</v>
      </c>
      <c r="B133" s="12" t="s">
        <v>194</v>
      </c>
      <c r="C133" s="18">
        <v>84.162000000000006</v>
      </c>
      <c r="D133" s="19">
        <v>158</v>
      </c>
      <c r="E133" s="19">
        <v>314.39999999999998</v>
      </c>
      <c r="F133" s="19">
        <v>490</v>
      </c>
      <c r="G133" s="19">
        <v>32.1</v>
      </c>
      <c r="H133" s="19">
        <v>340</v>
      </c>
      <c r="I133" s="18">
        <v>0.27</v>
      </c>
      <c r="J133" s="18">
        <v>0.121</v>
      </c>
      <c r="K133" s="18">
        <v>0.65300000000000002</v>
      </c>
      <c r="L133" s="19">
        <v>293</v>
      </c>
      <c r="M133" s="19">
        <v>0</v>
      </c>
      <c r="N133" s="20">
        <v>-2.9990000000000001</v>
      </c>
      <c r="O133" s="21">
        <v>0.13100000000000001</v>
      </c>
      <c r="P133" s="21">
        <v>-6.9629999999999996E-5</v>
      </c>
      <c r="Q133" s="21">
        <v>1.2439999999999999E-8</v>
      </c>
      <c r="R133" s="22">
        <v>0</v>
      </c>
      <c r="S133" s="22">
        <v>0</v>
      </c>
      <c r="T133" s="13">
        <v>-10.31</v>
      </c>
      <c r="U133" s="13">
        <v>23.46</v>
      </c>
      <c r="V133" s="20">
        <v>15.375500000000001</v>
      </c>
      <c r="W133" s="22">
        <v>2326.8000000000002</v>
      </c>
      <c r="X133" s="22">
        <v>-48.24</v>
      </c>
      <c r="Y133" s="13">
        <v>340</v>
      </c>
      <c r="Z133" s="13">
        <v>225</v>
      </c>
      <c r="AA133" s="18">
        <v>0</v>
      </c>
      <c r="AB133" s="22">
        <v>0</v>
      </c>
      <c r="AC133" s="18">
        <v>0</v>
      </c>
      <c r="AD133" s="18">
        <v>0</v>
      </c>
      <c r="AE133" s="13">
        <v>6130</v>
      </c>
    </row>
    <row r="134" spans="1:31" ht="15" x14ac:dyDescent="0.2">
      <c r="A134" s="13">
        <v>120</v>
      </c>
      <c r="B134" s="12" t="s">
        <v>195</v>
      </c>
      <c r="C134" s="18">
        <v>114.232</v>
      </c>
      <c r="D134" s="19">
        <v>147</v>
      </c>
      <c r="E134" s="19">
        <v>385.1</v>
      </c>
      <c r="F134" s="19">
        <v>562</v>
      </c>
      <c r="G134" s="19">
        <v>26.2</v>
      </c>
      <c r="H134" s="19">
        <v>443</v>
      </c>
      <c r="I134" s="18">
        <v>0.252</v>
      </c>
      <c r="J134" s="18">
        <v>0.32100000000000001</v>
      </c>
      <c r="K134" s="18">
        <v>0.71</v>
      </c>
      <c r="L134" s="19">
        <v>293</v>
      </c>
      <c r="M134" s="19">
        <v>0</v>
      </c>
      <c r="N134" s="20">
        <v>-2.2010000000000001</v>
      </c>
      <c r="O134" s="21">
        <v>0.18770000000000001</v>
      </c>
      <c r="P134" s="21">
        <v>-1.0509999999999999E-4</v>
      </c>
      <c r="Q134" s="21">
        <v>2.316E-8</v>
      </c>
      <c r="R134" s="22">
        <v>446.2</v>
      </c>
      <c r="S134" s="22">
        <v>244.67</v>
      </c>
      <c r="T134" s="13">
        <v>-52.61</v>
      </c>
      <c r="U134" s="13">
        <v>3.17</v>
      </c>
      <c r="V134" s="20">
        <v>15.775499999999999</v>
      </c>
      <c r="W134" s="22">
        <v>3011.51</v>
      </c>
      <c r="X134" s="22">
        <v>-55.71</v>
      </c>
      <c r="Y134" s="13">
        <v>411</v>
      </c>
      <c r="Z134" s="13">
        <v>279</v>
      </c>
      <c r="AA134" s="18">
        <v>59.518000000000001</v>
      </c>
      <c r="AB134" s="22">
        <v>-6352.78</v>
      </c>
      <c r="AC134" s="18">
        <v>-6.1180000000000003</v>
      </c>
      <c r="AD134" s="18">
        <v>6.69</v>
      </c>
      <c r="AE134" s="13">
        <v>7760</v>
      </c>
    </row>
    <row r="135" spans="1:31" ht="15" x14ac:dyDescent="0.2">
      <c r="A135" s="13">
        <v>121</v>
      </c>
      <c r="B135" s="12" t="s">
        <v>196</v>
      </c>
      <c r="C135" s="18">
        <v>100.205</v>
      </c>
      <c r="D135" s="19">
        <v>138.69999999999999</v>
      </c>
      <c r="E135" s="19">
        <v>359.2</v>
      </c>
      <c r="F135" s="19">
        <v>536.29999999999995</v>
      </c>
      <c r="G135" s="19">
        <v>29.1</v>
      </c>
      <c r="H135" s="19">
        <v>414</v>
      </c>
      <c r="I135" s="18">
        <v>0.27400000000000002</v>
      </c>
      <c r="J135" s="18">
        <v>0.27</v>
      </c>
      <c r="K135" s="18">
        <v>0.69299999999999995</v>
      </c>
      <c r="L135" s="19">
        <v>293</v>
      </c>
      <c r="M135" s="19">
        <v>0</v>
      </c>
      <c r="N135" s="20">
        <v>-1.6830000000000001</v>
      </c>
      <c r="O135" s="21">
        <v>0.1633</v>
      </c>
      <c r="P135" s="21">
        <v>-8.9190000000000005E-5</v>
      </c>
      <c r="Q135" s="21">
        <v>1.871E-8</v>
      </c>
      <c r="R135" s="22">
        <v>0</v>
      </c>
      <c r="S135" s="22">
        <v>0</v>
      </c>
      <c r="T135" s="13">
        <v>-48.17</v>
      </c>
      <c r="U135" s="13">
        <v>0.63</v>
      </c>
      <c r="V135" s="20">
        <v>15.718999999999999</v>
      </c>
      <c r="W135" s="22">
        <v>2829.1</v>
      </c>
      <c r="X135" s="22">
        <v>-47.83</v>
      </c>
      <c r="Y135" s="13">
        <v>385</v>
      </c>
      <c r="Z135" s="13">
        <v>260</v>
      </c>
      <c r="AA135" s="18">
        <v>54.572000000000003</v>
      </c>
      <c r="AB135" s="22">
        <v>-5634.72</v>
      </c>
      <c r="AC135" s="18">
        <v>-5.4870000000000001</v>
      </c>
      <c r="AD135" s="18">
        <v>5.49</v>
      </c>
      <c r="AE135" s="13">
        <v>7086</v>
      </c>
    </row>
    <row r="136" spans="1:31" ht="15" x14ac:dyDescent="0.2">
      <c r="A136" s="13">
        <v>122</v>
      </c>
      <c r="B136" s="12" t="s">
        <v>197</v>
      </c>
      <c r="C136" s="18">
        <v>114.232</v>
      </c>
      <c r="D136" s="19">
        <v>0</v>
      </c>
      <c r="E136" s="19">
        <v>390.9</v>
      </c>
      <c r="F136" s="19">
        <v>568.79999999999995</v>
      </c>
      <c r="G136" s="19">
        <v>26.6</v>
      </c>
      <c r="H136" s="19">
        <v>466</v>
      </c>
      <c r="I136" s="18">
        <v>0.26500000000000001</v>
      </c>
      <c r="J136" s="18">
        <v>0.33800000000000002</v>
      </c>
      <c r="K136" s="18">
        <v>0.71899999999999997</v>
      </c>
      <c r="L136" s="19">
        <v>293</v>
      </c>
      <c r="M136" s="19">
        <v>0</v>
      </c>
      <c r="N136" s="20">
        <v>-2.2010000000000001</v>
      </c>
      <c r="O136" s="21">
        <v>0.18770000000000001</v>
      </c>
      <c r="P136" s="21">
        <v>-1.0509999999999999E-4</v>
      </c>
      <c r="Q136" s="21">
        <v>2.316E-8</v>
      </c>
      <c r="R136" s="22">
        <v>0</v>
      </c>
      <c r="S136" s="22">
        <v>0</v>
      </c>
      <c r="T136" s="13">
        <v>50.91</v>
      </c>
      <c r="U136" s="13">
        <v>4.1399999999999997</v>
      </c>
      <c r="V136" s="20">
        <v>15.8415</v>
      </c>
      <c r="W136" s="22">
        <v>3062.52</v>
      </c>
      <c r="X136" s="22">
        <v>-58.29</v>
      </c>
      <c r="Y136" s="13">
        <v>417</v>
      </c>
      <c r="Z136" s="13">
        <v>284</v>
      </c>
      <c r="AA136" s="18">
        <v>61.319000000000003</v>
      </c>
      <c r="AB136" s="22">
        <v>-6588.72</v>
      </c>
      <c r="AC136" s="18">
        <v>-6.3440000000000003</v>
      </c>
      <c r="AD136" s="18">
        <v>6.76</v>
      </c>
      <c r="AE136" s="13">
        <v>7953</v>
      </c>
    </row>
    <row r="137" spans="1:31" ht="15" x14ac:dyDescent="0.2">
      <c r="A137" s="13">
        <v>123</v>
      </c>
      <c r="B137" s="12" t="s">
        <v>198</v>
      </c>
      <c r="C137" s="18">
        <v>107.15600000000001</v>
      </c>
      <c r="D137" s="19">
        <v>0</v>
      </c>
      <c r="E137" s="19">
        <v>452.3</v>
      </c>
      <c r="F137" s="19">
        <v>683.8</v>
      </c>
      <c r="G137" s="19">
        <v>0</v>
      </c>
      <c r="H137" s="19">
        <v>0</v>
      </c>
      <c r="I137" s="18">
        <v>0</v>
      </c>
      <c r="J137" s="18">
        <v>0</v>
      </c>
      <c r="K137" s="18">
        <v>0.95399999999999996</v>
      </c>
      <c r="L137" s="19">
        <v>298</v>
      </c>
      <c r="M137" s="19">
        <v>1.9</v>
      </c>
      <c r="N137" s="20">
        <v>0</v>
      </c>
      <c r="O137" s="21">
        <v>0</v>
      </c>
      <c r="P137" s="21">
        <v>0</v>
      </c>
      <c r="Q137" s="21">
        <v>0</v>
      </c>
      <c r="R137" s="22">
        <v>0</v>
      </c>
      <c r="S137" s="22">
        <v>0</v>
      </c>
      <c r="T137" s="13">
        <v>16.73</v>
      </c>
      <c r="U137" s="13">
        <v>0</v>
      </c>
      <c r="V137" s="20">
        <v>16.951699999999999</v>
      </c>
      <c r="W137" s="22">
        <v>4237.04</v>
      </c>
      <c r="X137" s="22">
        <v>-41.65</v>
      </c>
      <c r="Y137" s="13">
        <v>460</v>
      </c>
      <c r="Z137" s="13">
        <v>400</v>
      </c>
      <c r="AA137" s="18">
        <v>0</v>
      </c>
      <c r="AB137" s="22">
        <v>0</v>
      </c>
      <c r="AC137" s="18">
        <v>0</v>
      </c>
      <c r="AD137" s="18">
        <v>0</v>
      </c>
      <c r="AE137" s="13">
        <v>0</v>
      </c>
    </row>
    <row r="138" spans="1:31" ht="15" x14ac:dyDescent="0.2">
      <c r="A138" s="13">
        <v>124</v>
      </c>
      <c r="B138" s="12" t="s">
        <v>199</v>
      </c>
      <c r="C138" s="18">
        <v>122.167</v>
      </c>
      <c r="D138" s="19">
        <v>328</v>
      </c>
      <c r="E138" s="19">
        <v>500</v>
      </c>
      <c r="F138" s="19">
        <v>729.8</v>
      </c>
      <c r="G138" s="19">
        <v>0</v>
      </c>
      <c r="H138" s="19">
        <v>0</v>
      </c>
      <c r="I138" s="18">
        <v>0</v>
      </c>
      <c r="J138" s="18">
        <v>0</v>
      </c>
      <c r="K138" s="18">
        <v>0</v>
      </c>
      <c r="L138" s="19">
        <v>0</v>
      </c>
      <c r="M138" s="19">
        <v>1.7</v>
      </c>
      <c r="N138" s="20">
        <v>0</v>
      </c>
      <c r="O138" s="21">
        <v>0</v>
      </c>
      <c r="P138" s="21">
        <v>0</v>
      </c>
      <c r="Q138" s="21">
        <v>0</v>
      </c>
      <c r="R138" s="22">
        <v>0</v>
      </c>
      <c r="S138" s="22">
        <v>0</v>
      </c>
      <c r="T138" s="13">
        <v>-37.380000000000003</v>
      </c>
      <c r="U138" s="13">
        <v>0</v>
      </c>
      <c r="V138" s="20">
        <v>16.3004</v>
      </c>
      <c r="W138" s="22">
        <v>3733.53</v>
      </c>
      <c r="X138" s="22">
        <v>-113.9</v>
      </c>
      <c r="Y138" s="13">
        <v>520</v>
      </c>
      <c r="Z138" s="13">
        <v>430</v>
      </c>
      <c r="AA138" s="18">
        <v>0</v>
      </c>
      <c r="AB138" s="22">
        <v>0</v>
      </c>
      <c r="AC138" s="18">
        <v>0</v>
      </c>
      <c r="AD138" s="18">
        <v>0</v>
      </c>
      <c r="AE138" s="13">
        <v>11900</v>
      </c>
    </row>
    <row r="139" spans="1:31" ht="15" x14ac:dyDescent="0.2">
      <c r="A139" s="13">
        <v>125</v>
      </c>
      <c r="B139" s="12" t="s">
        <v>200</v>
      </c>
      <c r="C139" s="18">
        <v>107.15600000000001</v>
      </c>
      <c r="D139" s="19">
        <v>0</v>
      </c>
      <c r="E139" s="19">
        <v>445.1</v>
      </c>
      <c r="F139" s="19">
        <v>667.2</v>
      </c>
      <c r="G139" s="19">
        <v>0</v>
      </c>
      <c r="H139" s="19">
        <v>0</v>
      </c>
      <c r="I139" s="18">
        <v>0</v>
      </c>
      <c r="J139" s="18">
        <v>0</v>
      </c>
      <c r="K139" s="18">
        <v>0.93899999999999995</v>
      </c>
      <c r="L139" s="19">
        <v>298</v>
      </c>
      <c r="M139" s="19">
        <v>2.6</v>
      </c>
      <c r="N139" s="20">
        <v>0</v>
      </c>
      <c r="O139" s="21">
        <v>0</v>
      </c>
      <c r="P139" s="21">
        <v>0</v>
      </c>
      <c r="Q139" s="21">
        <v>0</v>
      </c>
      <c r="R139" s="22">
        <v>0</v>
      </c>
      <c r="S139" s="22">
        <v>0</v>
      </c>
      <c r="T139" s="13">
        <v>17.39</v>
      </c>
      <c r="U139" s="13">
        <v>0</v>
      </c>
      <c r="V139" s="20">
        <v>16.885000000000002</v>
      </c>
      <c r="W139" s="22">
        <v>4106.95</v>
      </c>
      <c r="X139" s="22">
        <v>-44.45</v>
      </c>
      <c r="Y139" s="13">
        <v>460</v>
      </c>
      <c r="Z139" s="13">
        <v>400</v>
      </c>
      <c r="AA139" s="18">
        <v>0</v>
      </c>
      <c r="AB139" s="22">
        <v>0</v>
      </c>
      <c r="AC139" s="18">
        <v>0</v>
      </c>
      <c r="AD139" s="18">
        <v>0</v>
      </c>
      <c r="AE139" s="13">
        <v>0</v>
      </c>
    </row>
    <row r="140" spans="1:31" ht="15" x14ac:dyDescent="0.2">
      <c r="A140" s="13">
        <v>126</v>
      </c>
      <c r="B140" s="12" t="s">
        <v>201</v>
      </c>
      <c r="C140" s="18">
        <v>122.167</v>
      </c>
      <c r="D140" s="19">
        <v>337</v>
      </c>
      <c r="E140" s="19">
        <v>494.8</v>
      </c>
      <c r="F140" s="19">
        <v>715.6</v>
      </c>
      <c r="G140" s="19">
        <v>0</v>
      </c>
      <c r="H140" s="19">
        <v>0</v>
      </c>
      <c r="I140" s="18">
        <v>0</v>
      </c>
      <c r="J140" s="18">
        <v>0</v>
      </c>
      <c r="K140" s="18">
        <v>0</v>
      </c>
      <c r="L140" s="19">
        <v>0</v>
      </c>
      <c r="M140" s="19">
        <v>1.8</v>
      </c>
      <c r="N140" s="20">
        <v>0</v>
      </c>
      <c r="O140" s="21">
        <v>0</v>
      </c>
      <c r="P140" s="21">
        <v>0</v>
      </c>
      <c r="Q140" s="21">
        <v>0</v>
      </c>
      <c r="R140" s="22">
        <v>0</v>
      </c>
      <c r="S140" s="22">
        <v>0</v>
      </c>
      <c r="T140" s="13">
        <v>-38.57</v>
      </c>
      <c r="U140" s="13">
        <v>0</v>
      </c>
      <c r="V140" s="20">
        <v>16.4192</v>
      </c>
      <c r="W140" s="22">
        <v>3775.91</v>
      </c>
      <c r="X140" s="22">
        <v>-109</v>
      </c>
      <c r="Y140" s="13">
        <v>500</v>
      </c>
      <c r="Z140" s="13">
        <v>410</v>
      </c>
      <c r="AA140" s="18">
        <v>0</v>
      </c>
      <c r="AB140" s="22">
        <v>0</v>
      </c>
      <c r="AC140" s="18">
        <v>0</v>
      </c>
      <c r="AD140" s="18">
        <v>0</v>
      </c>
      <c r="AE140" s="13">
        <v>11800</v>
      </c>
    </row>
    <row r="141" spans="1:31" ht="15" x14ac:dyDescent="0.2">
      <c r="A141" s="13">
        <v>127</v>
      </c>
      <c r="B141" s="12" t="s">
        <v>202</v>
      </c>
      <c r="C141" s="18">
        <v>114.232</v>
      </c>
      <c r="D141" s="19">
        <v>0</v>
      </c>
      <c r="E141" s="19">
        <v>391.7</v>
      </c>
      <c r="F141" s="19">
        <v>565.4</v>
      </c>
      <c r="G141" s="19">
        <v>25.7</v>
      </c>
      <c r="H141" s="19">
        <v>455</v>
      </c>
      <c r="I141" s="18">
        <v>0.252</v>
      </c>
      <c r="J141" s="18">
        <v>0.36099999999999999</v>
      </c>
      <c r="K141" s="18">
        <v>0.71799999999999997</v>
      </c>
      <c r="L141" s="19">
        <v>289</v>
      </c>
      <c r="M141" s="19">
        <v>0</v>
      </c>
      <c r="N141" s="20">
        <v>-2.2010000000000001</v>
      </c>
      <c r="O141" s="21">
        <v>0.18770000000000001</v>
      </c>
      <c r="P141" s="21">
        <v>-1.0509999999999999E-4</v>
      </c>
      <c r="Q141" s="21">
        <v>2.316E-8</v>
      </c>
      <c r="R141" s="22">
        <v>437.6</v>
      </c>
      <c r="S141" s="22">
        <v>238.33</v>
      </c>
      <c r="T141" s="13">
        <v>-50.4</v>
      </c>
      <c r="U141" s="13">
        <v>3.95</v>
      </c>
      <c r="V141" s="20">
        <v>15.867100000000001</v>
      </c>
      <c r="W141" s="22">
        <v>3057.57</v>
      </c>
      <c r="X141" s="22">
        <v>-60.55</v>
      </c>
      <c r="Y141" s="13">
        <v>418</v>
      </c>
      <c r="Z141" s="13">
        <v>286</v>
      </c>
      <c r="AA141" s="18">
        <v>0</v>
      </c>
      <c r="AB141" s="22">
        <v>0</v>
      </c>
      <c r="AC141" s="18">
        <v>0</v>
      </c>
      <c r="AD141" s="18">
        <v>0</v>
      </c>
      <c r="AE141" s="13">
        <v>8033</v>
      </c>
    </row>
    <row r="142" spans="1:31" ht="15" x14ac:dyDescent="0.2">
      <c r="A142" s="13">
        <v>128</v>
      </c>
      <c r="B142" s="12" t="s">
        <v>203</v>
      </c>
      <c r="C142" s="18">
        <v>100.205</v>
      </c>
      <c r="D142" s="19">
        <v>154.6</v>
      </c>
      <c r="E142" s="19">
        <v>366.6</v>
      </c>
      <c r="F142" s="19">
        <v>540.6</v>
      </c>
      <c r="G142" s="19">
        <v>28.5</v>
      </c>
      <c r="H142" s="19">
        <v>416</v>
      </c>
      <c r="I142" s="18">
        <v>0.26700000000000002</v>
      </c>
      <c r="J142" s="18">
        <v>0.31</v>
      </c>
      <c r="K142" s="18">
        <v>0.69799999999999995</v>
      </c>
      <c r="L142" s="19">
        <v>0.29299999999999998</v>
      </c>
      <c r="M142" s="19">
        <v>0</v>
      </c>
      <c r="N142" s="20">
        <v>-1.6830000000000001</v>
      </c>
      <c r="O142" s="21">
        <v>0.1633</v>
      </c>
      <c r="P142" s="21">
        <v>-8.9190000000000005E-5</v>
      </c>
      <c r="Q142" s="21">
        <v>1.871E-8</v>
      </c>
      <c r="R142" s="22">
        <v>0</v>
      </c>
      <c r="S142" s="22">
        <v>0</v>
      </c>
      <c r="T142" s="13">
        <v>-45.33</v>
      </c>
      <c r="U142" s="13">
        <v>2.63</v>
      </c>
      <c r="V142" s="20">
        <v>15.8317</v>
      </c>
      <c r="W142" s="22">
        <v>2882.44</v>
      </c>
      <c r="X142" s="22">
        <v>-53.26</v>
      </c>
      <c r="Y142" s="13">
        <v>392</v>
      </c>
      <c r="Z142" s="13">
        <v>266</v>
      </c>
      <c r="AA142" s="18">
        <v>0</v>
      </c>
      <c r="AB142" s="22">
        <v>0</v>
      </c>
      <c r="AC142" s="18">
        <v>0</v>
      </c>
      <c r="AD142" s="18">
        <v>0</v>
      </c>
      <c r="AE142" s="13">
        <v>7399</v>
      </c>
    </row>
    <row r="143" spans="1:31" ht="15" x14ac:dyDescent="0.2">
      <c r="A143" s="13">
        <v>129</v>
      </c>
      <c r="B143" s="12" t="s">
        <v>204</v>
      </c>
      <c r="C143" s="18">
        <v>86.177999999999997</v>
      </c>
      <c r="D143" s="19">
        <v>155</v>
      </c>
      <c r="E143" s="19">
        <v>336.4</v>
      </c>
      <c r="F143" s="19">
        <v>504.4</v>
      </c>
      <c r="G143" s="19">
        <v>30.8</v>
      </c>
      <c r="H143" s="19">
        <v>367</v>
      </c>
      <c r="I143" s="18">
        <v>0.27300000000000002</v>
      </c>
      <c r="J143" s="18">
        <v>0.27500000000000002</v>
      </c>
      <c r="K143" s="18">
        <v>0.66400000000000003</v>
      </c>
      <c r="L143" s="19">
        <v>293</v>
      </c>
      <c r="M143" s="19">
        <v>0</v>
      </c>
      <c r="N143" s="20">
        <v>-0.56999999999999995</v>
      </c>
      <c r="O143" s="21">
        <v>0.13589999999999999</v>
      </c>
      <c r="P143" s="21">
        <v>-6.8540000000000004E-5</v>
      </c>
      <c r="Q143" s="21">
        <v>1.2019999999999999E-8</v>
      </c>
      <c r="R143" s="22">
        <v>372.11</v>
      </c>
      <c r="S143" s="22">
        <v>207.55</v>
      </c>
      <c r="T143" s="13">
        <v>-41.02</v>
      </c>
      <c r="U143" s="13">
        <v>-0.51</v>
      </c>
      <c r="V143" s="20">
        <v>15.770099999999999</v>
      </c>
      <c r="W143" s="22">
        <v>2653.43</v>
      </c>
      <c r="X143" s="22">
        <v>-46.02</v>
      </c>
      <c r="Y143" s="13">
        <v>365</v>
      </c>
      <c r="Z143" s="13">
        <v>240</v>
      </c>
      <c r="AA143" s="18">
        <v>54.478999999999999</v>
      </c>
      <c r="AB143" s="22">
        <v>-5323.33</v>
      </c>
      <c r="AC143" s="18">
        <v>-5.5090000000000003</v>
      </c>
      <c r="AD143" s="18">
        <v>4.5789999999999997</v>
      </c>
      <c r="AE143" s="13">
        <v>6710</v>
      </c>
    </row>
    <row r="144" spans="1:31" ht="15" x14ac:dyDescent="0.2">
      <c r="A144" s="13">
        <v>130</v>
      </c>
      <c r="B144" s="12" t="s">
        <v>205</v>
      </c>
      <c r="C144" s="18">
        <v>68.119</v>
      </c>
      <c r="D144" s="19">
        <v>159.5</v>
      </c>
      <c r="E144" s="19">
        <v>314</v>
      </c>
      <c r="F144" s="19">
        <v>496</v>
      </c>
      <c r="G144" s="19">
        <v>40.6</v>
      </c>
      <c r="H144" s="19">
        <v>267</v>
      </c>
      <c r="I144" s="18">
        <v>0.26600000000000001</v>
      </c>
      <c r="J144" s="18">
        <v>0.16</v>
      </c>
      <c r="K144" s="18">
        <v>0.68600000000000005</v>
      </c>
      <c r="L144" s="19">
        <v>293</v>
      </c>
      <c r="M144" s="19">
        <v>0</v>
      </c>
      <c r="N144" s="20">
        <v>3.508</v>
      </c>
      <c r="O144" s="21">
        <v>8.5930000000000006E-2</v>
      </c>
      <c r="P144" s="21">
        <v>-4.7190000000000001E-5</v>
      </c>
      <c r="Q144" s="21">
        <v>1.0179999999999999E-8</v>
      </c>
      <c r="R144" s="22">
        <v>0</v>
      </c>
      <c r="S144" s="22">
        <v>0</v>
      </c>
      <c r="T144" s="13">
        <v>31</v>
      </c>
      <c r="U144" s="13">
        <v>47.47</v>
      </c>
      <c r="V144" s="20">
        <v>15.988</v>
      </c>
      <c r="W144" s="22">
        <v>2541.83</v>
      </c>
      <c r="X144" s="22">
        <v>-42.26</v>
      </c>
      <c r="Y144" s="13">
        <v>335</v>
      </c>
      <c r="Z144" s="13">
        <v>250</v>
      </c>
      <c r="AA144" s="18">
        <v>0</v>
      </c>
      <c r="AB144" s="22">
        <v>0</v>
      </c>
      <c r="AC144" s="18">
        <v>0</v>
      </c>
      <c r="AD144" s="18">
        <v>0</v>
      </c>
      <c r="AE144" s="13">
        <v>6510</v>
      </c>
    </row>
    <row r="145" spans="1:31" ht="15" x14ac:dyDescent="0.2">
      <c r="A145" s="13">
        <v>131</v>
      </c>
      <c r="B145" s="12" t="s">
        <v>206</v>
      </c>
      <c r="C145" s="18">
        <v>88.15</v>
      </c>
      <c r="D145" s="19">
        <v>156</v>
      </c>
      <c r="E145" s="19">
        <v>404.4</v>
      </c>
      <c r="F145" s="19">
        <v>579.5</v>
      </c>
      <c r="G145" s="19">
        <v>38</v>
      </c>
      <c r="H145" s="19">
        <v>329</v>
      </c>
      <c r="I145" s="18">
        <v>0.26</v>
      </c>
      <c r="J145" s="18">
        <v>0.57999999999999996</v>
      </c>
      <c r="K145" s="18">
        <v>0.81</v>
      </c>
      <c r="L145" s="19">
        <v>293</v>
      </c>
      <c r="M145" s="19">
        <v>1.8</v>
      </c>
      <c r="N145" s="20">
        <v>-2.2789999999999999</v>
      </c>
      <c r="O145" s="21">
        <v>0.13569999999999999</v>
      </c>
      <c r="P145" s="21">
        <v>-8.3230000000000001E-5</v>
      </c>
      <c r="Q145" s="21">
        <v>2.0660000000000001E-8</v>
      </c>
      <c r="R145" s="22">
        <v>1148.8</v>
      </c>
      <c r="S145" s="22">
        <v>349.51</v>
      </c>
      <c r="T145" s="13">
        <v>-72.2</v>
      </c>
      <c r="U145" s="13">
        <v>0</v>
      </c>
      <c r="V145" s="20">
        <v>16.712700000000002</v>
      </c>
      <c r="W145" s="22">
        <v>3026.43</v>
      </c>
      <c r="X145" s="22">
        <v>-104.1</v>
      </c>
      <c r="Y145" s="13">
        <v>426</v>
      </c>
      <c r="Z145" s="13">
        <v>298</v>
      </c>
      <c r="AA145" s="18">
        <v>0</v>
      </c>
      <c r="AB145" s="22">
        <v>0</v>
      </c>
      <c r="AC145" s="18">
        <v>0</v>
      </c>
      <c r="AD145" s="18">
        <v>0</v>
      </c>
      <c r="AE145" s="13">
        <v>10540</v>
      </c>
    </row>
    <row r="146" spans="1:31" ht="15" x14ac:dyDescent="0.2">
      <c r="A146" s="13">
        <v>132</v>
      </c>
      <c r="B146" s="12" t="s">
        <v>207</v>
      </c>
      <c r="C146" s="18">
        <v>70.135000000000005</v>
      </c>
      <c r="D146" s="19">
        <v>104.7</v>
      </c>
      <c r="E146" s="19">
        <v>293.3</v>
      </c>
      <c r="F146" s="19">
        <v>450</v>
      </c>
      <c r="G146" s="19">
        <v>34.700000000000003</v>
      </c>
      <c r="H146" s="19">
        <v>300</v>
      </c>
      <c r="I146" s="18">
        <v>0.28199999999999997</v>
      </c>
      <c r="J146" s="18">
        <v>0.20899999999999999</v>
      </c>
      <c r="K146" s="18">
        <v>0.627</v>
      </c>
      <c r="L146" s="19">
        <v>293</v>
      </c>
      <c r="M146" s="19">
        <v>0</v>
      </c>
      <c r="N146" s="20">
        <v>5.1929999999999996</v>
      </c>
      <c r="O146" s="21">
        <v>9.2899999999999996E-2</v>
      </c>
      <c r="P146" s="21">
        <v>-4.7939999999999998E-5</v>
      </c>
      <c r="Q146" s="21">
        <v>9.5789999999999993E-9</v>
      </c>
      <c r="R146" s="22">
        <v>0</v>
      </c>
      <c r="S146" s="22">
        <v>0</v>
      </c>
      <c r="T146" s="13">
        <v>-6.92</v>
      </c>
      <c r="U146" s="13">
        <v>17.87</v>
      </c>
      <c r="V146" s="20">
        <v>15.7179</v>
      </c>
      <c r="W146" s="22">
        <v>2333.61</v>
      </c>
      <c r="X146" s="22">
        <v>-36.33</v>
      </c>
      <c r="Y146" s="13">
        <v>315</v>
      </c>
      <c r="Z146" s="13">
        <v>210</v>
      </c>
      <c r="AA146" s="18">
        <v>0</v>
      </c>
      <c r="AB146" s="22">
        <v>0</v>
      </c>
      <c r="AC146" s="18">
        <v>0</v>
      </c>
      <c r="AD146" s="18">
        <v>0</v>
      </c>
      <c r="AE146" s="13">
        <v>5760</v>
      </c>
    </row>
    <row r="147" spans="1:31" ht="15" x14ac:dyDescent="0.2">
      <c r="A147" s="13">
        <v>133</v>
      </c>
      <c r="B147" s="12" t="s">
        <v>208</v>
      </c>
      <c r="C147" s="18">
        <v>88.15</v>
      </c>
      <c r="D147" s="19">
        <v>264.39999999999998</v>
      </c>
      <c r="E147" s="19">
        <v>375.2</v>
      </c>
      <c r="F147" s="19">
        <v>545</v>
      </c>
      <c r="G147" s="19">
        <v>39</v>
      </c>
      <c r="H147" s="19">
        <v>319</v>
      </c>
      <c r="I147" s="18">
        <v>0.28000000000000003</v>
      </c>
      <c r="J147" s="18">
        <v>0.5</v>
      </c>
      <c r="K147" s="18">
        <v>0.80900000000000005</v>
      </c>
      <c r="L147" s="19">
        <v>293</v>
      </c>
      <c r="M147" s="19">
        <v>1.9</v>
      </c>
      <c r="N147" s="20">
        <v>-2.887</v>
      </c>
      <c r="O147" s="21">
        <v>0.14560000000000001</v>
      </c>
      <c r="P147" s="21">
        <v>-1.004E-4</v>
      </c>
      <c r="Q147" s="21">
        <v>2.934E-8</v>
      </c>
      <c r="R147" s="22">
        <v>1502</v>
      </c>
      <c r="S147" s="22">
        <v>336.75</v>
      </c>
      <c r="T147" s="13">
        <v>-78.8</v>
      </c>
      <c r="U147" s="13">
        <v>-39.5</v>
      </c>
      <c r="V147" s="20">
        <v>15.0113</v>
      </c>
      <c r="W147" s="22">
        <v>1988.08</v>
      </c>
      <c r="X147" s="22">
        <v>-137.80000000000001</v>
      </c>
      <c r="Y147" s="13">
        <v>375</v>
      </c>
      <c r="Z147" s="13">
        <v>298</v>
      </c>
      <c r="AA147" s="18">
        <v>0</v>
      </c>
      <c r="AB147" s="22">
        <v>0</v>
      </c>
      <c r="AC147" s="18">
        <v>0</v>
      </c>
      <c r="AD147" s="18">
        <v>0</v>
      </c>
      <c r="AE147" s="13">
        <v>9700</v>
      </c>
    </row>
    <row r="148" spans="1:31" ht="15" x14ac:dyDescent="0.2">
      <c r="A148" s="13">
        <v>134</v>
      </c>
      <c r="B148" s="12" t="s">
        <v>209</v>
      </c>
      <c r="C148" s="18">
        <v>114.232</v>
      </c>
      <c r="D148" s="19">
        <v>182.3</v>
      </c>
      <c r="E148" s="19">
        <v>391.4</v>
      </c>
      <c r="F148" s="19">
        <v>576.6</v>
      </c>
      <c r="G148" s="19">
        <v>27.7</v>
      </c>
      <c r="H148" s="19">
        <v>455</v>
      </c>
      <c r="I148" s="18">
        <v>0.26700000000000002</v>
      </c>
      <c r="J148" s="18">
        <v>0.30399999999999999</v>
      </c>
      <c r="K148" s="18">
        <v>0.72699999999999998</v>
      </c>
      <c r="L148" s="19">
        <v>293</v>
      </c>
      <c r="M148" s="19">
        <v>0</v>
      </c>
      <c r="N148" s="20">
        <v>-2.2010000000000001</v>
      </c>
      <c r="O148" s="21">
        <v>0.18770000000000001</v>
      </c>
      <c r="P148" s="21">
        <v>-1.5009999999999999E-4</v>
      </c>
      <c r="Q148" s="21">
        <v>2.316E-8</v>
      </c>
      <c r="R148" s="22">
        <v>0</v>
      </c>
      <c r="S148" s="22">
        <v>0</v>
      </c>
      <c r="T148" s="13">
        <v>-51.38</v>
      </c>
      <c r="U148" s="13">
        <v>4.76</v>
      </c>
      <c r="V148" s="20">
        <v>15.8126</v>
      </c>
      <c r="W148" s="22">
        <v>3102.06</v>
      </c>
      <c r="X148" s="22">
        <v>53.47</v>
      </c>
      <c r="Y148" s="13">
        <v>418</v>
      </c>
      <c r="Z148" s="13">
        <v>283</v>
      </c>
      <c r="AA148" s="18">
        <v>0</v>
      </c>
      <c r="AB148" s="22">
        <v>0</v>
      </c>
      <c r="AC148" s="18">
        <v>0</v>
      </c>
      <c r="AD148" s="18">
        <v>0</v>
      </c>
      <c r="AE148" s="13">
        <v>7838</v>
      </c>
    </row>
    <row r="149" spans="1:31" ht="15" x14ac:dyDescent="0.2">
      <c r="A149" s="13">
        <v>135</v>
      </c>
      <c r="B149" s="12" t="s">
        <v>210</v>
      </c>
      <c r="C149" s="18">
        <v>84.162000000000006</v>
      </c>
      <c r="D149" s="19">
        <v>138.30000000000001</v>
      </c>
      <c r="E149" s="19">
        <v>340.9</v>
      </c>
      <c r="F149" s="19">
        <v>518</v>
      </c>
      <c r="G149" s="19">
        <v>32.4</v>
      </c>
      <c r="H149" s="19">
        <v>351</v>
      </c>
      <c r="I149" s="18">
        <v>0.27</v>
      </c>
      <c r="J149" s="18">
        <v>0.26900000000000002</v>
      </c>
      <c r="K149" s="18">
        <v>0.69399999999999995</v>
      </c>
      <c r="L149" s="19">
        <v>293</v>
      </c>
      <c r="M149" s="19">
        <v>0</v>
      </c>
      <c r="N149" s="20">
        <v>-3.5230000000000001</v>
      </c>
      <c r="O149" s="21">
        <v>0.13539999999999999</v>
      </c>
      <c r="P149" s="21">
        <v>-7.9789999999999993E-5</v>
      </c>
      <c r="Q149" s="21">
        <v>1.9020000000000001E-8</v>
      </c>
      <c r="R149" s="22">
        <v>0</v>
      </c>
      <c r="S149" s="22">
        <v>0</v>
      </c>
      <c r="T149" s="13">
        <v>-13.8</v>
      </c>
      <c r="U149" s="13">
        <v>17.5</v>
      </c>
      <c r="V149" s="20">
        <v>15.9124</v>
      </c>
      <c r="W149" s="22">
        <v>2731.79</v>
      </c>
      <c r="X149" s="22">
        <v>-46.47</v>
      </c>
      <c r="Y149" s="13">
        <v>364</v>
      </c>
      <c r="Z149" s="13">
        <v>248</v>
      </c>
      <c r="AA149" s="18">
        <v>0</v>
      </c>
      <c r="AB149" s="22">
        <v>0</v>
      </c>
      <c r="AC149" s="18">
        <v>0</v>
      </c>
      <c r="AD149" s="18">
        <v>0</v>
      </c>
      <c r="AE149" s="13">
        <v>6890</v>
      </c>
    </row>
    <row r="150" spans="1:31" ht="15" x14ac:dyDescent="0.2">
      <c r="A150" s="13">
        <v>136</v>
      </c>
      <c r="B150" s="12" t="s">
        <v>211</v>
      </c>
      <c r="C150" s="18">
        <v>114.232</v>
      </c>
      <c r="D150" s="19">
        <v>152.69999999999999</v>
      </c>
      <c r="E150" s="19">
        <v>392.1</v>
      </c>
      <c r="F150" s="19">
        <v>563.6</v>
      </c>
      <c r="G150" s="19">
        <v>25.1</v>
      </c>
      <c r="H150" s="19">
        <v>464</v>
      </c>
      <c r="I150" s="18">
        <v>0.252</v>
      </c>
      <c r="J150" s="18">
        <v>0.36899999999999999</v>
      </c>
      <c r="K150" s="18">
        <v>0.70599999999999996</v>
      </c>
      <c r="L150" s="19">
        <v>293</v>
      </c>
      <c r="M150" s="19">
        <v>0</v>
      </c>
      <c r="N150" s="20">
        <v>-2.2010000000000001</v>
      </c>
      <c r="O150" s="21">
        <v>0.18770000000000001</v>
      </c>
      <c r="P150" s="21">
        <v>-1.0509999999999999E-4</v>
      </c>
      <c r="Q150" s="21">
        <v>2.316E-8</v>
      </c>
      <c r="R150" s="22">
        <v>0</v>
      </c>
      <c r="S150" s="22">
        <v>0</v>
      </c>
      <c r="T150" s="13">
        <v>-50.82</v>
      </c>
      <c r="U150" s="13">
        <v>3.28</v>
      </c>
      <c r="V150" s="20">
        <v>15.8865</v>
      </c>
      <c r="W150" s="22">
        <v>3065.96</v>
      </c>
      <c r="X150" s="22">
        <v>-60.74</v>
      </c>
      <c r="Y150" s="13">
        <v>418</v>
      </c>
      <c r="Z150" s="13">
        <v>286</v>
      </c>
      <c r="AA150" s="18">
        <v>64.370999999999995</v>
      </c>
      <c r="AB150" s="22">
        <v>-6817.44</v>
      </c>
      <c r="AC150" s="18">
        <v>-6.7629999999999999</v>
      </c>
      <c r="AD150" s="18">
        <v>7.02</v>
      </c>
      <c r="AE150" s="13">
        <v>8100</v>
      </c>
    </row>
    <row r="151" spans="1:31" ht="15" x14ac:dyDescent="0.2">
      <c r="A151" s="13">
        <v>137</v>
      </c>
      <c r="B151" s="12" t="s">
        <v>212</v>
      </c>
      <c r="C151" s="18">
        <v>100.205</v>
      </c>
      <c r="D151" s="19">
        <v>100</v>
      </c>
      <c r="E151" s="19">
        <v>365</v>
      </c>
      <c r="F151" s="19">
        <v>535.20000000000005</v>
      </c>
      <c r="G151" s="19">
        <v>27.8</v>
      </c>
      <c r="H151" s="19">
        <v>404</v>
      </c>
      <c r="I151" s="18">
        <v>0.25600000000000001</v>
      </c>
      <c r="J151" s="18">
        <v>0.32400000000000001</v>
      </c>
      <c r="K151" s="18">
        <v>0.68700000000000006</v>
      </c>
      <c r="L151" s="19">
        <v>293</v>
      </c>
      <c r="M151" s="19">
        <v>0</v>
      </c>
      <c r="N151" s="20">
        <v>-1.6830000000000001</v>
      </c>
      <c r="O151" s="21">
        <v>0.1633</v>
      </c>
      <c r="P151" s="21">
        <v>-8.9190000000000005E-5</v>
      </c>
      <c r="Q151" s="21">
        <v>1.871E-8</v>
      </c>
      <c r="R151" s="22">
        <v>0</v>
      </c>
      <c r="S151" s="22">
        <v>0</v>
      </c>
      <c r="T151" s="13">
        <v>-45.96</v>
      </c>
      <c r="U151" s="13">
        <v>1.1000000000000001</v>
      </c>
      <c r="V151" s="20">
        <v>15.8133</v>
      </c>
      <c r="W151" s="22">
        <v>2855.66</v>
      </c>
      <c r="X151" s="22">
        <v>-53.93</v>
      </c>
      <c r="Y151" s="13">
        <v>390</v>
      </c>
      <c r="Z151" s="13">
        <v>265</v>
      </c>
      <c r="AA151" s="18">
        <v>59.325000000000003</v>
      </c>
      <c r="AB151" s="22">
        <v>-6059.25</v>
      </c>
      <c r="AC151" s="18">
        <v>-6.1230000000000002</v>
      </c>
      <c r="AD151" s="18">
        <v>5.72</v>
      </c>
      <c r="AE151" s="13">
        <v>7360</v>
      </c>
    </row>
    <row r="152" spans="1:31" ht="15" x14ac:dyDescent="0.2">
      <c r="A152" s="13">
        <v>138</v>
      </c>
      <c r="B152" s="12" t="s">
        <v>213</v>
      </c>
      <c r="C152" s="18">
        <v>84.162000000000006</v>
      </c>
      <c r="D152" s="19">
        <v>134.69999999999999</v>
      </c>
      <c r="E152" s="19">
        <v>343.6</v>
      </c>
      <c r="F152" s="19">
        <v>521</v>
      </c>
      <c r="G152" s="19">
        <v>32.5</v>
      </c>
      <c r="H152" s="19">
        <v>350</v>
      </c>
      <c r="I152" s="18">
        <v>0.27</v>
      </c>
      <c r="J152" s="18">
        <v>0.20699999999999999</v>
      </c>
      <c r="K152" s="18">
        <v>0.69799999999999995</v>
      </c>
      <c r="L152" s="19">
        <v>293</v>
      </c>
      <c r="M152" s="19">
        <v>0</v>
      </c>
      <c r="N152" s="20">
        <v>-3.5230000000000001</v>
      </c>
      <c r="O152" s="21">
        <v>0.13539999999999999</v>
      </c>
      <c r="P152" s="21">
        <v>-7.9789999999999993E-5</v>
      </c>
      <c r="Q152" s="21">
        <v>1.9020000000000001E-8</v>
      </c>
      <c r="R152" s="22">
        <v>0</v>
      </c>
      <c r="S152" s="22">
        <v>0</v>
      </c>
      <c r="T152" s="13">
        <v>-14.02</v>
      </c>
      <c r="U152" s="13">
        <v>17.04</v>
      </c>
      <c r="V152" s="20">
        <v>15.948399999999999</v>
      </c>
      <c r="W152" s="22">
        <v>2750.5</v>
      </c>
      <c r="X152" s="22">
        <v>-48.33</v>
      </c>
      <c r="Y152" s="13">
        <v>366</v>
      </c>
      <c r="Z152" s="13">
        <v>250</v>
      </c>
      <c r="AA152" s="18">
        <v>0</v>
      </c>
      <c r="AB152" s="22">
        <v>0</v>
      </c>
      <c r="AC152" s="18">
        <v>0</v>
      </c>
      <c r="AD152" s="18">
        <v>0</v>
      </c>
      <c r="AE152" s="13">
        <v>7000</v>
      </c>
    </row>
    <row r="153" spans="1:31" ht="15" x14ac:dyDescent="0.2">
      <c r="A153" s="13">
        <v>139</v>
      </c>
      <c r="B153" s="12" t="s">
        <v>214</v>
      </c>
      <c r="C153" s="18">
        <v>93.129000000000005</v>
      </c>
      <c r="D153" s="19">
        <v>276.89999999999998</v>
      </c>
      <c r="E153" s="19">
        <v>418.5</v>
      </c>
      <c r="F153" s="19">
        <v>646</v>
      </c>
      <c r="G153" s="19">
        <v>44</v>
      </c>
      <c r="H153" s="19">
        <v>311</v>
      </c>
      <c r="I153" s="18">
        <v>0.26</v>
      </c>
      <c r="J153" s="18">
        <v>0.27</v>
      </c>
      <c r="K153" s="18">
        <v>0.95499999999999996</v>
      </c>
      <c r="L153" s="19">
        <v>293</v>
      </c>
      <c r="M153" s="19">
        <v>0</v>
      </c>
      <c r="N153" s="20">
        <v>-4.1630000000000003</v>
      </c>
      <c r="O153" s="21">
        <v>0.1166</v>
      </c>
      <c r="P153" s="21">
        <v>-6.6829999999999995E-5</v>
      </c>
      <c r="Q153" s="21">
        <v>1.302E-8</v>
      </c>
      <c r="R153" s="22">
        <v>500.97</v>
      </c>
      <c r="S153" s="22">
        <v>285.5</v>
      </c>
      <c r="T153" s="13">
        <v>24.43</v>
      </c>
      <c r="U153" s="13">
        <v>0</v>
      </c>
      <c r="V153" s="20">
        <v>16.214300000000001</v>
      </c>
      <c r="W153" s="22">
        <v>3409.4</v>
      </c>
      <c r="X153" s="22">
        <v>-62.65</v>
      </c>
      <c r="Y153" s="13">
        <v>460</v>
      </c>
      <c r="Z153" s="13">
        <v>300</v>
      </c>
      <c r="AA153" s="18">
        <v>0</v>
      </c>
      <c r="AB153" s="22">
        <v>0</v>
      </c>
      <c r="AC153" s="18">
        <v>0</v>
      </c>
      <c r="AD153" s="18">
        <v>0</v>
      </c>
      <c r="AE153" s="13">
        <v>8950</v>
      </c>
    </row>
    <row r="154" spans="1:31" ht="15" x14ac:dyDescent="0.2">
      <c r="A154" s="13">
        <v>140</v>
      </c>
      <c r="B154" s="12" t="s">
        <v>215</v>
      </c>
      <c r="C154" s="18">
        <v>84.162000000000006</v>
      </c>
      <c r="D154" s="19">
        <v>139</v>
      </c>
      <c r="E154" s="19">
        <v>329.6</v>
      </c>
      <c r="F154" s="19">
        <v>490</v>
      </c>
      <c r="G154" s="19">
        <v>30</v>
      </c>
      <c r="H154" s="19">
        <v>360</v>
      </c>
      <c r="I154" s="18">
        <v>0.27</v>
      </c>
      <c r="J154" s="18">
        <v>0.28999999999999998</v>
      </c>
      <c r="K154" s="18">
        <v>0.66900000000000004</v>
      </c>
      <c r="L154" s="19">
        <v>293</v>
      </c>
      <c r="M154" s="19">
        <v>0</v>
      </c>
      <c r="N154" s="20">
        <v>-0.4</v>
      </c>
      <c r="O154" s="21">
        <v>0.12839999999999999</v>
      </c>
      <c r="P154" s="21">
        <v>-7.271E-5</v>
      </c>
      <c r="Q154" s="21">
        <v>1.613E-8</v>
      </c>
      <c r="R154" s="22">
        <v>0</v>
      </c>
      <c r="S154" s="22">
        <v>0</v>
      </c>
      <c r="T154" s="13">
        <v>-12.03</v>
      </c>
      <c r="U154" s="13">
        <v>19.63</v>
      </c>
      <c r="V154" s="20">
        <v>15.752700000000001</v>
      </c>
      <c r="W154" s="22">
        <v>2580.52</v>
      </c>
      <c r="X154" s="22">
        <v>-46.56</v>
      </c>
      <c r="Y154" s="13">
        <v>352</v>
      </c>
      <c r="Z154" s="13">
        <v>218</v>
      </c>
      <c r="AA154" s="18">
        <v>0</v>
      </c>
      <c r="AB154" s="22">
        <v>0</v>
      </c>
      <c r="AC154" s="18">
        <v>0</v>
      </c>
      <c r="AD154" s="18">
        <v>0</v>
      </c>
      <c r="AE154" s="13">
        <v>6590</v>
      </c>
    </row>
    <row r="155" spans="1:31" ht="15" x14ac:dyDescent="0.2">
      <c r="A155" s="13">
        <v>141</v>
      </c>
      <c r="B155" s="12" t="s">
        <v>216</v>
      </c>
      <c r="C155" s="18">
        <v>114.232</v>
      </c>
      <c r="D155" s="19">
        <v>152.19999999999999</v>
      </c>
      <c r="E155" s="19">
        <v>390.9</v>
      </c>
      <c r="F155" s="19">
        <v>561.70000000000005</v>
      </c>
      <c r="G155" s="19">
        <v>25.1</v>
      </c>
      <c r="H155" s="19">
        <v>476</v>
      </c>
      <c r="I155" s="18">
        <v>0.25900000000000001</v>
      </c>
      <c r="J155" s="18">
        <v>0.36899999999999999</v>
      </c>
      <c r="K155" s="18">
        <v>0.70499999999999996</v>
      </c>
      <c r="L155" s="19">
        <v>293</v>
      </c>
      <c r="M155" s="19">
        <v>0</v>
      </c>
      <c r="N155" s="20">
        <v>-2.2010000000000001</v>
      </c>
      <c r="O155" s="21">
        <v>0.18770000000000001</v>
      </c>
      <c r="P155" s="21">
        <v>-1.0509999999999999E-4</v>
      </c>
      <c r="Q155" s="21">
        <v>2.316E-8</v>
      </c>
      <c r="R155" s="22">
        <v>0</v>
      </c>
      <c r="S155" s="22">
        <v>0</v>
      </c>
      <c r="T155" s="13">
        <v>-50.619</v>
      </c>
      <c r="U155" s="13">
        <v>4</v>
      </c>
      <c r="V155" s="20">
        <v>15.8893</v>
      </c>
      <c r="W155" s="22">
        <v>3057.05</v>
      </c>
      <c r="X155" s="22">
        <v>-60.59</v>
      </c>
      <c r="Y155" s="13">
        <v>417</v>
      </c>
      <c r="Z155" s="13">
        <v>285</v>
      </c>
      <c r="AA155" s="18">
        <v>64.394000000000005</v>
      </c>
      <c r="AB155" s="22">
        <v>-6799.54</v>
      </c>
      <c r="AC155" s="18">
        <v>-6.7690000000000001</v>
      </c>
      <c r="AD155" s="18">
        <v>6.98</v>
      </c>
      <c r="AE155" s="13">
        <v>8100</v>
      </c>
    </row>
    <row r="156" spans="1:31" ht="15" x14ac:dyDescent="0.2">
      <c r="A156" s="13">
        <v>142</v>
      </c>
      <c r="B156" s="12" t="s">
        <v>217</v>
      </c>
      <c r="C156" s="18">
        <v>84.162000000000006</v>
      </c>
      <c r="D156" s="19">
        <v>132</v>
      </c>
      <c r="E156" s="19">
        <v>331.7</v>
      </c>
      <c r="F156" s="19">
        <v>493</v>
      </c>
      <c r="G156" s="19">
        <v>30</v>
      </c>
      <c r="H156" s="19">
        <v>360</v>
      </c>
      <c r="I156" s="18">
        <v>0.27</v>
      </c>
      <c r="J156" s="18">
        <v>0.28999999999999998</v>
      </c>
      <c r="K156" s="18">
        <v>0.66900000000000004</v>
      </c>
      <c r="L156" s="19">
        <v>293</v>
      </c>
      <c r="M156" s="19">
        <v>0</v>
      </c>
      <c r="N156" s="20">
        <v>3.016</v>
      </c>
      <c r="O156" s="21">
        <v>0.1231</v>
      </c>
      <c r="P156" s="21">
        <v>-7.182E-5</v>
      </c>
      <c r="Q156" s="21">
        <v>1.7500000000000001E-8</v>
      </c>
      <c r="R156" s="22">
        <v>0</v>
      </c>
      <c r="S156" s="22">
        <v>0</v>
      </c>
      <c r="T156" s="13">
        <v>-12.99</v>
      </c>
      <c r="U156" s="13">
        <v>19.03</v>
      </c>
      <c r="V156" s="20">
        <v>15.842499999999999</v>
      </c>
      <c r="W156" s="22">
        <v>2631.57</v>
      </c>
      <c r="X156" s="22">
        <v>-46</v>
      </c>
      <c r="Y156" s="13">
        <v>354</v>
      </c>
      <c r="Z156" s="13">
        <v>240</v>
      </c>
      <c r="AA156" s="18">
        <v>0</v>
      </c>
      <c r="AB156" s="22">
        <v>0</v>
      </c>
      <c r="AC156" s="18">
        <v>0</v>
      </c>
      <c r="AD156" s="18">
        <v>0</v>
      </c>
      <c r="AE156" s="13">
        <v>6680</v>
      </c>
    </row>
    <row r="157" spans="1:31" ht="15" x14ac:dyDescent="0.2">
      <c r="A157" s="13">
        <v>143</v>
      </c>
      <c r="B157" s="12" t="s">
        <v>218</v>
      </c>
      <c r="C157" s="18">
        <v>44.054000000000002</v>
      </c>
      <c r="D157" s="19">
        <v>150.19999999999999</v>
      </c>
      <c r="E157" s="19">
        <v>293.60000000000002</v>
      </c>
      <c r="F157" s="19">
        <v>461</v>
      </c>
      <c r="G157" s="19">
        <v>55</v>
      </c>
      <c r="H157" s="19">
        <v>154</v>
      </c>
      <c r="I157" s="18">
        <v>0.22</v>
      </c>
      <c r="J157" s="18">
        <v>0.30299999999999999</v>
      </c>
      <c r="K157" s="18">
        <v>0.77800000000000002</v>
      </c>
      <c r="L157" s="19">
        <v>293</v>
      </c>
      <c r="M157" s="19">
        <v>2.5</v>
      </c>
      <c r="N157" s="20">
        <v>1.843</v>
      </c>
      <c r="O157" s="21">
        <v>4.3529999999999999E-2</v>
      </c>
      <c r="P157" s="21">
        <v>-2.404E-5</v>
      </c>
      <c r="Q157" s="21">
        <v>5.6850000000000001E-9</v>
      </c>
      <c r="R157" s="22">
        <v>368.7</v>
      </c>
      <c r="S157" s="22">
        <v>192.82</v>
      </c>
      <c r="T157" s="13">
        <v>-39.76</v>
      </c>
      <c r="U157" s="13">
        <v>-31.86</v>
      </c>
      <c r="V157" s="20">
        <v>16.248100000000001</v>
      </c>
      <c r="W157" s="22">
        <v>2465.15</v>
      </c>
      <c r="X157" s="22">
        <v>-37.15</v>
      </c>
      <c r="Y157" s="13">
        <v>320</v>
      </c>
      <c r="Z157" s="13">
        <v>210</v>
      </c>
      <c r="AA157" s="18">
        <v>0</v>
      </c>
      <c r="AB157" s="22">
        <v>0</v>
      </c>
      <c r="AC157" s="18">
        <v>0</v>
      </c>
      <c r="AD157" s="18">
        <v>0</v>
      </c>
      <c r="AE157" s="13">
        <v>6150</v>
      </c>
    </row>
    <row r="158" spans="1:31" ht="15" x14ac:dyDescent="0.2">
      <c r="A158" s="13">
        <v>144</v>
      </c>
      <c r="B158" s="12" t="s">
        <v>219</v>
      </c>
      <c r="C158" s="18">
        <v>60.052</v>
      </c>
      <c r="D158" s="19">
        <v>289.8</v>
      </c>
      <c r="E158" s="19">
        <v>391.1</v>
      </c>
      <c r="F158" s="19">
        <v>594.4</v>
      </c>
      <c r="G158" s="19">
        <v>57.1</v>
      </c>
      <c r="H158" s="19">
        <v>171</v>
      </c>
      <c r="I158" s="18">
        <v>0.2</v>
      </c>
      <c r="J158" s="18">
        <v>0.45400000000000001</v>
      </c>
      <c r="K158" s="18">
        <v>1.0489999999999999</v>
      </c>
      <c r="L158" s="19">
        <v>293</v>
      </c>
      <c r="M158" s="19">
        <v>1.3</v>
      </c>
      <c r="N158" s="20">
        <v>1.1559999999999999</v>
      </c>
      <c r="O158" s="21">
        <v>6.087E-2</v>
      </c>
      <c r="P158" s="21">
        <v>-4.1869999999999997E-5</v>
      </c>
      <c r="Q158" s="21">
        <v>1.1819999999999999E-8</v>
      </c>
      <c r="R158" s="22">
        <v>600.94000000000005</v>
      </c>
      <c r="S158" s="22">
        <v>306.20999999999998</v>
      </c>
      <c r="T158" s="13">
        <v>-103.93</v>
      </c>
      <c r="U158" s="13">
        <v>-90.03</v>
      </c>
      <c r="V158" s="20">
        <v>16.808</v>
      </c>
      <c r="W158" s="22">
        <v>3405.57</v>
      </c>
      <c r="X158" s="22">
        <v>-56.34</v>
      </c>
      <c r="Y158" s="13">
        <v>430</v>
      </c>
      <c r="Z158" s="13">
        <v>290</v>
      </c>
      <c r="AA158" s="18">
        <v>57.834000000000003</v>
      </c>
      <c r="AB158" s="22">
        <v>-6841.98</v>
      </c>
      <c r="AC158" s="18">
        <v>-5.6470000000000002</v>
      </c>
      <c r="AD158" s="18">
        <v>3.44</v>
      </c>
      <c r="AE158" s="13">
        <v>5660</v>
      </c>
    </row>
    <row r="159" spans="1:31" ht="15" x14ac:dyDescent="0.2">
      <c r="A159" s="13">
        <v>145</v>
      </c>
      <c r="B159" s="12" t="s">
        <v>220</v>
      </c>
      <c r="C159" s="18">
        <v>102.089</v>
      </c>
      <c r="D159" s="19">
        <v>199</v>
      </c>
      <c r="E159" s="19">
        <v>412</v>
      </c>
      <c r="F159" s="19">
        <v>569</v>
      </c>
      <c r="G159" s="19">
        <v>46.2</v>
      </c>
      <c r="H159" s="19">
        <v>290</v>
      </c>
      <c r="I159" s="18">
        <v>0.28699999999999998</v>
      </c>
      <c r="J159" s="18">
        <v>0</v>
      </c>
      <c r="K159" s="18">
        <v>1.087</v>
      </c>
      <c r="L159" s="19">
        <v>293</v>
      </c>
      <c r="M159" s="19">
        <v>3</v>
      </c>
      <c r="N159" s="20">
        <v>-5.524</v>
      </c>
      <c r="O159" s="21">
        <v>0.1215</v>
      </c>
      <c r="P159" s="21">
        <v>-8.551E-5</v>
      </c>
      <c r="Q159" s="21">
        <v>2.3490000000000001E-8</v>
      </c>
      <c r="R159" s="22">
        <v>502.33</v>
      </c>
      <c r="S159" s="22">
        <v>286.04000000000002</v>
      </c>
      <c r="T159" s="13">
        <v>-137.6</v>
      </c>
      <c r="U159" s="13">
        <v>-113.93</v>
      </c>
      <c r="V159" s="20">
        <v>16.398199999999999</v>
      </c>
      <c r="W159" s="22">
        <v>3287.56</v>
      </c>
      <c r="X159" s="22">
        <v>-75.11</v>
      </c>
      <c r="Y159" s="13">
        <v>437</v>
      </c>
      <c r="Z159" s="13">
        <v>308</v>
      </c>
      <c r="AA159" s="18">
        <v>0</v>
      </c>
      <c r="AB159" s="22">
        <v>0</v>
      </c>
      <c r="AC159" s="18">
        <v>0</v>
      </c>
      <c r="AD159" s="18">
        <v>0</v>
      </c>
      <c r="AE159" s="13">
        <v>9850</v>
      </c>
    </row>
    <row r="160" spans="1:31" ht="15" x14ac:dyDescent="0.2">
      <c r="A160" s="13">
        <v>146</v>
      </c>
      <c r="B160" s="12" t="s">
        <v>221</v>
      </c>
      <c r="C160" s="18">
        <v>58.08</v>
      </c>
      <c r="D160" s="19">
        <v>178.2</v>
      </c>
      <c r="E160" s="19">
        <v>329.4</v>
      </c>
      <c r="F160" s="19">
        <v>508.1</v>
      </c>
      <c r="G160" s="19">
        <v>46.4</v>
      </c>
      <c r="H160" s="19">
        <v>209</v>
      </c>
      <c r="I160" s="18">
        <v>0.23200000000000001</v>
      </c>
      <c r="J160" s="18">
        <v>0.309</v>
      </c>
      <c r="K160" s="18">
        <v>0.79</v>
      </c>
      <c r="L160" s="19">
        <v>293</v>
      </c>
      <c r="M160" s="19">
        <v>2.9</v>
      </c>
      <c r="N160" s="20">
        <v>1.5049999999999999</v>
      </c>
      <c r="O160" s="21">
        <v>6.2239999999999997E-2</v>
      </c>
      <c r="P160" s="21">
        <v>-2.9920000000000002E-5</v>
      </c>
      <c r="Q160" s="21">
        <v>4.8669999999999998E-9</v>
      </c>
      <c r="R160" s="22">
        <v>367.25</v>
      </c>
      <c r="S160" s="22">
        <v>209.68</v>
      </c>
      <c r="T160" s="13">
        <v>-52</v>
      </c>
      <c r="U160" s="13">
        <v>-36.58</v>
      </c>
      <c r="V160" s="20">
        <v>16.651299999999999</v>
      </c>
      <c r="W160" s="22">
        <v>2940.46</v>
      </c>
      <c r="X160" s="22">
        <v>-35.93</v>
      </c>
      <c r="Y160" s="13">
        <v>350</v>
      </c>
      <c r="Z160" s="13">
        <v>241</v>
      </c>
      <c r="AA160" s="18">
        <v>0</v>
      </c>
      <c r="AB160" s="22">
        <v>0</v>
      </c>
      <c r="AC160" s="18">
        <v>0</v>
      </c>
      <c r="AD160" s="18">
        <v>0</v>
      </c>
      <c r="AE160" s="13">
        <v>6960</v>
      </c>
    </row>
    <row r="161" spans="1:33" ht="15" x14ac:dyDescent="0.2">
      <c r="A161" s="13">
        <v>147</v>
      </c>
      <c r="B161" s="12" t="s">
        <v>222</v>
      </c>
      <c r="C161" s="18">
        <v>41.052999999999997</v>
      </c>
      <c r="D161" s="19">
        <v>229.3</v>
      </c>
      <c r="E161" s="19">
        <v>354.8</v>
      </c>
      <c r="F161" s="19">
        <v>548</v>
      </c>
      <c r="G161" s="19">
        <v>47.7</v>
      </c>
      <c r="H161" s="19">
        <v>173</v>
      </c>
      <c r="I161" s="18">
        <v>0.184</v>
      </c>
      <c r="J161" s="18">
        <v>0.32100000000000001</v>
      </c>
      <c r="K161" s="18">
        <v>0.78200000000000003</v>
      </c>
      <c r="L161" s="19">
        <v>293</v>
      </c>
      <c r="M161" s="19">
        <v>3.5</v>
      </c>
      <c r="N161" s="20">
        <v>4.8920000000000003</v>
      </c>
      <c r="O161" s="21">
        <v>2.8570000000000002E-2</v>
      </c>
      <c r="P161" s="21">
        <v>-1.0730000000000001E-5</v>
      </c>
      <c r="Q161" s="21">
        <v>7.6500000000000005E-10</v>
      </c>
      <c r="R161" s="22">
        <v>334.91</v>
      </c>
      <c r="S161" s="22">
        <v>210.05</v>
      </c>
      <c r="T161" s="13">
        <v>21</v>
      </c>
      <c r="U161" s="13">
        <v>25.24</v>
      </c>
      <c r="V161" s="20">
        <v>16.287400000000002</v>
      </c>
      <c r="W161" s="22">
        <v>2945.47</v>
      </c>
      <c r="X161" s="22">
        <v>-49.15</v>
      </c>
      <c r="Y161" s="13">
        <v>390</v>
      </c>
      <c r="Z161" s="13">
        <v>260</v>
      </c>
      <c r="AA161" s="18">
        <v>47.393999999999998</v>
      </c>
      <c r="AB161" s="22">
        <v>-5392.43</v>
      </c>
      <c r="AC161" s="18">
        <v>-4.3570000000000002</v>
      </c>
      <c r="AD161" s="18">
        <v>3.49</v>
      </c>
      <c r="AE161" s="13">
        <v>7500</v>
      </c>
    </row>
    <row r="162" spans="1:33" ht="15" x14ac:dyDescent="0.2">
      <c r="A162" s="13">
        <v>148</v>
      </c>
      <c r="B162" s="12" t="s">
        <v>223</v>
      </c>
      <c r="C162" s="18">
        <v>78.498000000000005</v>
      </c>
      <c r="D162" s="19">
        <v>160.19999999999999</v>
      </c>
      <c r="E162" s="19">
        <v>323.89999999999998</v>
      </c>
      <c r="F162" s="19">
        <v>508</v>
      </c>
      <c r="G162" s="19">
        <v>58</v>
      </c>
      <c r="H162" s="19">
        <v>204</v>
      </c>
      <c r="I162" s="18">
        <v>0.28000000000000003</v>
      </c>
      <c r="J162" s="18">
        <v>0.34399999999999997</v>
      </c>
      <c r="K162" s="18">
        <v>1.1040000000000001</v>
      </c>
      <c r="L162" s="19">
        <v>293</v>
      </c>
      <c r="M162" s="19">
        <v>2.4</v>
      </c>
      <c r="N162" s="20">
        <v>5.976</v>
      </c>
      <c r="O162" s="21">
        <v>4.086E-2</v>
      </c>
      <c r="P162" s="21">
        <v>-2.3540000000000002E-5</v>
      </c>
      <c r="Q162" s="21">
        <v>5.3000000000000003E-9</v>
      </c>
      <c r="R162" s="22">
        <v>0</v>
      </c>
      <c r="S162" s="22">
        <v>0</v>
      </c>
      <c r="T162" s="13">
        <v>-58.3</v>
      </c>
      <c r="U162" s="13">
        <v>-49.29</v>
      </c>
      <c r="V162" s="20">
        <v>15.7514</v>
      </c>
      <c r="W162" s="22">
        <v>2447.33</v>
      </c>
      <c r="X162" s="22">
        <v>-55.33</v>
      </c>
      <c r="Y162" s="13">
        <v>355</v>
      </c>
      <c r="Z162" s="13">
        <v>237</v>
      </c>
      <c r="AA162" s="18">
        <v>0</v>
      </c>
      <c r="AB162" s="22">
        <v>0</v>
      </c>
      <c r="AC162" s="18">
        <v>0</v>
      </c>
      <c r="AD162" s="18">
        <v>0</v>
      </c>
      <c r="AE162" s="13">
        <v>6850</v>
      </c>
    </row>
    <row r="163" spans="1:33" ht="15" x14ac:dyDescent="0.2">
      <c r="A163" s="13">
        <v>149</v>
      </c>
      <c r="B163" s="12" t="s">
        <v>224</v>
      </c>
      <c r="C163" s="18">
        <v>26.038</v>
      </c>
      <c r="D163" s="19">
        <v>192.4</v>
      </c>
      <c r="E163" s="19">
        <v>189.2</v>
      </c>
      <c r="F163" s="19">
        <v>308.3</v>
      </c>
      <c r="G163" s="19">
        <v>60.6</v>
      </c>
      <c r="H163" s="19">
        <v>113</v>
      </c>
      <c r="I163" s="18">
        <v>0.27100000000000002</v>
      </c>
      <c r="J163" s="18">
        <v>0.184</v>
      </c>
      <c r="K163" s="18">
        <v>0.61499999999999999</v>
      </c>
      <c r="L163" s="19">
        <v>189</v>
      </c>
      <c r="M163" s="19">
        <v>0</v>
      </c>
      <c r="N163" s="20">
        <v>6.4059999999999997</v>
      </c>
      <c r="O163" s="21">
        <v>1.8100000000000002E-2</v>
      </c>
      <c r="P163" s="21">
        <v>-1.1960000000000001E-5</v>
      </c>
      <c r="Q163" s="21">
        <v>3.3729999999999998E-9</v>
      </c>
      <c r="R163" s="22">
        <v>0</v>
      </c>
      <c r="S163" s="22">
        <v>0</v>
      </c>
      <c r="T163" s="13">
        <v>54.19</v>
      </c>
      <c r="U163" s="13">
        <v>50</v>
      </c>
      <c r="V163" s="20">
        <v>16.348099999999999</v>
      </c>
      <c r="W163" s="22">
        <v>1637.184</v>
      </c>
      <c r="X163" s="22">
        <v>-19.77</v>
      </c>
      <c r="Y163" s="13">
        <v>202</v>
      </c>
      <c r="Z163" s="13">
        <v>194</v>
      </c>
      <c r="AA163" s="18">
        <v>46.122</v>
      </c>
      <c r="AB163" s="22">
        <v>-2891.04</v>
      </c>
      <c r="AC163" s="18">
        <v>-4.1619999999999999</v>
      </c>
      <c r="AD163" s="18">
        <v>0.86299999999999999</v>
      </c>
      <c r="AE163" s="13">
        <v>4050</v>
      </c>
    </row>
    <row r="164" spans="1:33" ht="15" x14ac:dyDescent="0.2">
      <c r="A164" s="13">
        <v>150</v>
      </c>
      <c r="B164" s="12" t="s">
        <v>225</v>
      </c>
      <c r="C164" s="18">
        <v>56.064</v>
      </c>
      <c r="D164" s="19">
        <v>186</v>
      </c>
      <c r="E164" s="19">
        <v>326</v>
      </c>
      <c r="F164" s="19">
        <v>506</v>
      </c>
      <c r="G164" s="19">
        <v>51</v>
      </c>
      <c r="H164" s="19">
        <v>0</v>
      </c>
      <c r="I164" s="18">
        <v>0</v>
      </c>
      <c r="J164" s="18">
        <v>0.33</v>
      </c>
      <c r="K164" s="18">
        <v>0.83899999999999997</v>
      </c>
      <c r="L164" s="19">
        <v>293</v>
      </c>
      <c r="M164" s="19">
        <v>2.9</v>
      </c>
      <c r="N164" s="20">
        <v>2.859</v>
      </c>
      <c r="O164" s="21">
        <v>5.0290000000000001E-2</v>
      </c>
      <c r="P164" s="21">
        <v>-2.5570000000000001E-5</v>
      </c>
      <c r="Q164" s="21">
        <v>4.552E-9</v>
      </c>
      <c r="R164" s="22">
        <v>388.17</v>
      </c>
      <c r="S164" s="22">
        <v>217.14</v>
      </c>
      <c r="T164" s="13">
        <v>-16.940000000000001</v>
      </c>
      <c r="U164" s="13">
        <v>-15.57</v>
      </c>
      <c r="V164" s="20">
        <v>15.9057</v>
      </c>
      <c r="W164" s="22">
        <v>2606.5300000000002</v>
      </c>
      <c r="X164" s="22">
        <v>-45.15</v>
      </c>
      <c r="Y164" s="13">
        <v>360</v>
      </c>
      <c r="Z164" s="13">
        <v>235</v>
      </c>
      <c r="AA164" s="18">
        <v>0</v>
      </c>
      <c r="AB164" s="22">
        <v>0</v>
      </c>
      <c r="AC164" s="18">
        <v>0</v>
      </c>
      <c r="AD164" s="18">
        <v>0</v>
      </c>
      <c r="AE164" s="13">
        <v>6770</v>
      </c>
    </row>
    <row r="165" spans="1:33" ht="15" x14ac:dyDescent="0.2">
      <c r="A165" s="13">
        <v>151</v>
      </c>
      <c r="B165" s="12" t="s">
        <v>226</v>
      </c>
      <c r="C165" s="18">
        <v>72.063999999999993</v>
      </c>
      <c r="D165" s="19">
        <v>285</v>
      </c>
      <c r="E165" s="19">
        <v>414</v>
      </c>
      <c r="F165" s="19">
        <v>615</v>
      </c>
      <c r="G165" s="19">
        <v>56</v>
      </c>
      <c r="H165" s="19">
        <v>210</v>
      </c>
      <c r="I165" s="18">
        <v>0.23</v>
      </c>
      <c r="J165" s="18">
        <v>0.56000000000000005</v>
      </c>
      <c r="K165" s="18">
        <v>1.0509999999999999</v>
      </c>
      <c r="L165" s="19">
        <v>293</v>
      </c>
      <c r="M165" s="19">
        <v>0</v>
      </c>
      <c r="N165" s="20">
        <v>0.41599999999999998</v>
      </c>
      <c r="O165" s="21">
        <v>7.621E-2</v>
      </c>
      <c r="P165" s="21">
        <v>-5.6180000000000001E-5</v>
      </c>
      <c r="Q165" s="21">
        <v>1.6660000000000002E-8</v>
      </c>
      <c r="R165" s="22">
        <v>733.02</v>
      </c>
      <c r="S165" s="22">
        <v>307.14999999999998</v>
      </c>
      <c r="T165" s="13">
        <v>-80.36</v>
      </c>
      <c r="U165" s="13">
        <v>-68.37</v>
      </c>
      <c r="V165" s="20">
        <v>16.561699999999998</v>
      </c>
      <c r="W165" s="22">
        <v>3319.18</v>
      </c>
      <c r="X165" s="22">
        <v>-80.150000000000006</v>
      </c>
      <c r="Y165" s="13">
        <v>450</v>
      </c>
      <c r="Z165" s="13">
        <v>315</v>
      </c>
      <c r="AA165" s="18">
        <v>0</v>
      </c>
      <c r="AB165" s="22">
        <v>0</v>
      </c>
      <c r="AC165" s="18">
        <v>0</v>
      </c>
      <c r="AD165" s="18">
        <v>0</v>
      </c>
      <c r="AE165" s="13">
        <v>11000</v>
      </c>
    </row>
    <row r="166" spans="1:33" ht="15" x14ac:dyDescent="0.2">
      <c r="A166" s="13">
        <v>152</v>
      </c>
      <c r="B166" s="12" t="s">
        <v>227</v>
      </c>
      <c r="C166" s="18">
        <v>53.064</v>
      </c>
      <c r="D166" s="19">
        <v>189.5</v>
      </c>
      <c r="E166" s="19">
        <v>350.5</v>
      </c>
      <c r="F166" s="19">
        <v>536</v>
      </c>
      <c r="G166" s="19">
        <v>45</v>
      </c>
      <c r="H166" s="19">
        <v>210</v>
      </c>
      <c r="I166" s="18">
        <v>0.21</v>
      </c>
      <c r="J166" s="18">
        <v>0.35</v>
      </c>
      <c r="K166" s="18">
        <v>0.80600000000000005</v>
      </c>
      <c r="L166" s="19">
        <v>293</v>
      </c>
      <c r="M166" s="19">
        <v>3.5</v>
      </c>
      <c r="N166" s="20">
        <v>2.5539999999999998</v>
      </c>
      <c r="O166" s="21">
        <v>5.2729999999999999E-2</v>
      </c>
      <c r="P166" s="21">
        <v>-3.7389999999999999E-5</v>
      </c>
      <c r="Q166" s="21">
        <v>1.0989999999999999E-8</v>
      </c>
      <c r="R166" s="22">
        <v>343.31</v>
      </c>
      <c r="S166" s="22">
        <v>210.42</v>
      </c>
      <c r="T166" s="13">
        <v>44.2</v>
      </c>
      <c r="U166" s="13">
        <v>46.68</v>
      </c>
      <c r="V166" s="20">
        <v>15.9253</v>
      </c>
      <c r="W166" s="22">
        <v>2782.21</v>
      </c>
      <c r="X166" s="22">
        <v>-51.15</v>
      </c>
      <c r="Y166" s="13">
        <v>385</v>
      </c>
      <c r="Z166" s="13">
        <v>255</v>
      </c>
      <c r="AA166" s="18">
        <v>0</v>
      </c>
      <c r="AB166" s="22">
        <v>0</v>
      </c>
      <c r="AC166" s="18">
        <v>0</v>
      </c>
      <c r="AD166" s="18">
        <v>0</v>
      </c>
      <c r="AE166" s="13">
        <v>7800</v>
      </c>
    </row>
    <row r="167" spans="1:33" ht="15" x14ac:dyDescent="0.2">
      <c r="A167" s="13">
        <v>153</v>
      </c>
      <c r="B167" s="12" t="s">
        <v>228</v>
      </c>
      <c r="C167" s="18">
        <v>58.08</v>
      </c>
      <c r="D167" s="19">
        <v>144</v>
      </c>
      <c r="E167" s="19">
        <v>370</v>
      </c>
      <c r="F167" s="19">
        <v>545</v>
      </c>
      <c r="G167" s="19">
        <v>56.4</v>
      </c>
      <c r="H167" s="19">
        <v>203</v>
      </c>
      <c r="I167" s="18">
        <v>0.25600000000000001</v>
      </c>
      <c r="J167" s="18">
        <v>0.63</v>
      </c>
      <c r="K167" s="18">
        <v>0.85499999999999998</v>
      </c>
      <c r="L167" s="19">
        <v>288</v>
      </c>
      <c r="M167" s="19">
        <v>0</v>
      </c>
      <c r="N167" s="20">
        <v>-0.26400000000000001</v>
      </c>
      <c r="O167" s="21">
        <v>7.5149999999999995E-2</v>
      </c>
      <c r="P167" s="21">
        <v>-4.8529999999999998E-5</v>
      </c>
      <c r="Q167" s="21">
        <v>1.2709999999999999E-8</v>
      </c>
      <c r="R167" s="22">
        <v>793.52</v>
      </c>
      <c r="S167" s="22">
        <v>307.26</v>
      </c>
      <c r="T167" s="13">
        <v>-31.55</v>
      </c>
      <c r="U167" s="13">
        <v>-17.03</v>
      </c>
      <c r="V167" s="20">
        <v>16.906600000000001</v>
      </c>
      <c r="W167" s="22">
        <v>2928.2</v>
      </c>
      <c r="X167" s="22">
        <v>-85.15</v>
      </c>
      <c r="Y167" s="13">
        <v>400</v>
      </c>
      <c r="Z167" s="13">
        <v>286</v>
      </c>
      <c r="AA167" s="18">
        <v>0</v>
      </c>
      <c r="AB167" s="22">
        <v>0</v>
      </c>
      <c r="AC167" s="18">
        <v>0</v>
      </c>
      <c r="AD167" s="18">
        <v>0</v>
      </c>
      <c r="AE167" s="13">
        <v>9550</v>
      </c>
    </row>
    <row r="168" spans="1:33" ht="15" x14ac:dyDescent="0.2">
      <c r="A168" s="13">
        <v>154</v>
      </c>
      <c r="B168" s="12" t="s">
        <v>229</v>
      </c>
      <c r="C168" s="18">
        <v>76.525999999999996</v>
      </c>
      <c r="D168" s="19">
        <v>138.69999999999999</v>
      </c>
      <c r="E168" s="19">
        <v>318.3</v>
      </c>
      <c r="F168" s="19">
        <v>514</v>
      </c>
      <c r="G168" s="19">
        <v>47</v>
      </c>
      <c r="H168" s="19">
        <v>234</v>
      </c>
      <c r="I168" s="18">
        <v>0.26</v>
      </c>
      <c r="J168" s="18">
        <v>0.13</v>
      </c>
      <c r="K168" s="18">
        <v>0.93700000000000006</v>
      </c>
      <c r="L168" s="19">
        <v>293</v>
      </c>
      <c r="M168" s="19">
        <v>2</v>
      </c>
      <c r="N168" s="20">
        <v>0.60399999999999998</v>
      </c>
      <c r="O168" s="21">
        <v>7.2770000000000001E-2</v>
      </c>
      <c r="P168" s="21">
        <v>-5.4419999999999997E-5</v>
      </c>
      <c r="Q168" s="21">
        <v>1.742E-8</v>
      </c>
      <c r="R168" s="22">
        <v>368.27</v>
      </c>
      <c r="S168" s="22">
        <v>210.61</v>
      </c>
      <c r="T168" s="13">
        <v>-0.15</v>
      </c>
      <c r="U168" s="13">
        <v>10.42</v>
      </c>
      <c r="V168" s="20">
        <v>15.9772</v>
      </c>
      <c r="W168" s="22">
        <v>2531.92</v>
      </c>
      <c r="X168" s="22">
        <v>-47.15</v>
      </c>
      <c r="Y168" s="13">
        <v>350</v>
      </c>
      <c r="Z168" s="13">
        <v>230</v>
      </c>
      <c r="AA168" s="18">
        <v>0</v>
      </c>
      <c r="AB168" s="22">
        <v>0</v>
      </c>
      <c r="AC168" s="18">
        <v>0</v>
      </c>
      <c r="AD168" s="18">
        <v>0</v>
      </c>
      <c r="AE168" s="13">
        <v>6475</v>
      </c>
    </row>
    <row r="169" spans="1:33" ht="15" x14ac:dyDescent="0.2">
      <c r="A169" s="13">
        <v>155</v>
      </c>
      <c r="B169" s="12" t="s">
        <v>230</v>
      </c>
      <c r="C169" s="18">
        <v>67.090999999999994</v>
      </c>
      <c r="D169" s="19">
        <v>186.7</v>
      </c>
      <c r="E169" s="19">
        <v>392</v>
      </c>
      <c r="F169" s="19">
        <v>585</v>
      </c>
      <c r="G169" s="19">
        <v>39</v>
      </c>
      <c r="H169" s="19">
        <v>265</v>
      </c>
      <c r="I169" s="18">
        <v>0.22</v>
      </c>
      <c r="J169" s="18">
        <v>0.39</v>
      </c>
      <c r="K169" s="18">
        <v>0.83499999999999996</v>
      </c>
      <c r="L169" s="19">
        <v>293</v>
      </c>
      <c r="M169" s="19">
        <v>3.4</v>
      </c>
      <c r="N169" s="20">
        <v>5.1829999999999998</v>
      </c>
      <c r="O169" s="21">
        <v>6.1420000000000002E-2</v>
      </c>
      <c r="P169" s="21">
        <v>-2.847E-5</v>
      </c>
      <c r="Q169" s="21">
        <v>2.9360000000000002E-9</v>
      </c>
      <c r="R169" s="22">
        <v>521.29999999999995</v>
      </c>
      <c r="S169" s="22">
        <v>252.03</v>
      </c>
      <c r="T169" s="13">
        <v>0</v>
      </c>
      <c r="U169" s="13">
        <v>0</v>
      </c>
      <c r="V169" s="20">
        <v>16.001899999999999</v>
      </c>
      <c r="W169" s="22">
        <v>3128.75</v>
      </c>
      <c r="X169" s="22">
        <v>-58.15</v>
      </c>
      <c r="Y169" s="13">
        <v>430</v>
      </c>
      <c r="Z169" s="13">
        <v>400</v>
      </c>
      <c r="AA169" s="18">
        <v>0</v>
      </c>
      <c r="AB169" s="22">
        <v>0</v>
      </c>
      <c r="AC169" s="18">
        <v>0</v>
      </c>
      <c r="AD169" s="18">
        <v>0</v>
      </c>
      <c r="AE169" s="13">
        <v>8200</v>
      </c>
    </row>
    <row r="170" spans="1:33" ht="15" x14ac:dyDescent="0.2">
      <c r="A170" s="13">
        <v>156</v>
      </c>
      <c r="B170" s="12" t="s">
        <v>231</v>
      </c>
      <c r="C170" s="18">
        <v>118.179</v>
      </c>
      <c r="D170" s="19">
        <v>0</v>
      </c>
      <c r="E170" s="19">
        <v>438.5</v>
      </c>
      <c r="F170" s="19">
        <v>654</v>
      </c>
      <c r="G170" s="19">
        <v>33.6</v>
      </c>
      <c r="H170" s="19">
        <v>397</v>
      </c>
      <c r="I170" s="18">
        <v>0.25</v>
      </c>
      <c r="J170" s="18">
        <v>0</v>
      </c>
      <c r="K170" s="18">
        <v>0.91100000000000003</v>
      </c>
      <c r="L170" s="19">
        <v>293</v>
      </c>
      <c r="M170" s="19">
        <v>0</v>
      </c>
      <c r="N170" s="20">
        <v>-5.8109999999999999</v>
      </c>
      <c r="O170" s="21">
        <v>0.1656</v>
      </c>
      <c r="P170" s="21">
        <v>-1.082E-4</v>
      </c>
      <c r="Q170" s="21">
        <v>2.8019999999999999E-8</v>
      </c>
      <c r="R170" s="22">
        <v>354.34</v>
      </c>
      <c r="S170" s="22">
        <v>270.8</v>
      </c>
      <c r="T170" s="13">
        <v>0</v>
      </c>
      <c r="U170" s="13">
        <v>0</v>
      </c>
      <c r="V170" s="20">
        <v>16.3308</v>
      </c>
      <c r="W170" s="22">
        <v>3644.3</v>
      </c>
      <c r="X170" s="22">
        <v>-67.150000000000006</v>
      </c>
      <c r="Y170" s="13">
        <v>493</v>
      </c>
      <c r="Z170" s="13">
        <v>348</v>
      </c>
      <c r="AA170" s="18">
        <v>0</v>
      </c>
      <c r="AB170" s="22">
        <v>0</v>
      </c>
      <c r="AC170" s="18">
        <v>0</v>
      </c>
      <c r="AD170" s="18">
        <v>0</v>
      </c>
      <c r="AE170" s="13">
        <v>9150</v>
      </c>
    </row>
    <row r="171" spans="1:33" ht="15" x14ac:dyDescent="0.2">
      <c r="A171" s="13">
        <v>157</v>
      </c>
      <c r="B171" s="12" t="s">
        <v>232</v>
      </c>
      <c r="C171" s="18">
        <v>17.030999999999999</v>
      </c>
      <c r="D171" s="19">
        <v>195.4</v>
      </c>
      <c r="E171" s="19">
        <v>239.7</v>
      </c>
      <c r="F171" s="19">
        <v>405.6</v>
      </c>
      <c r="G171" s="19">
        <v>111.3</v>
      </c>
      <c r="H171" s="19">
        <v>72.5</v>
      </c>
      <c r="I171" s="18">
        <v>0.24199999999999999</v>
      </c>
      <c r="J171" s="18">
        <v>0.25</v>
      </c>
      <c r="K171" s="18">
        <v>0.63900000000000001</v>
      </c>
      <c r="L171" s="19">
        <v>273.2</v>
      </c>
      <c r="M171" s="19">
        <v>1.5</v>
      </c>
      <c r="N171" s="20">
        <v>6.524</v>
      </c>
      <c r="O171" s="21">
        <v>5.692E-3</v>
      </c>
      <c r="P171" s="21">
        <v>4.0779999999999997E-6</v>
      </c>
      <c r="Q171" s="21">
        <v>-2.8299999999999999E-9</v>
      </c>
      <c r="R171" s="22">
        <v>349.04</v>
      </c>
      <c r="S171" s="22">
        <v>169.63</v>
      </c>
      <c r="T171" s="13">
        <v>-10.92</v>
      </c>
      <c r="U171" s="13">
        <v>-3.86</v>
      </c>
      <c r="V171" s="20">
        <v>16.9481</v>
      </c>
      <c r="W171" s="22">
        <v>2132.5</v>
      </c>
      <c r="X171" s="22">
        <v>-32.979999999999997</v>
      </c>
      <c r="Y171" s="13">
        <v>261</v>
      </c>
      <c r="Z171" s="13">
        <v>179</v>
      </c>
      <c r="AA171" s="18">
        <v>51.947000000000003</v>
      </c>
      <c r="AB171" s="22">
        <v>-4104.67</v>
      </c>
      <c r="AC171" s="18">
        <v>-5.1459999999999999</v>
      </c>
      <c r="AD171" s="18">
        <v>0.82</v>
      </c>
      <c r="AE171" s="13">
        <v>5580</v>
      </c>
    </row>
    <row r="172" spans="1:33" ht="15" x14ac:dyDescent="0.2">
      <c r="A172" s="13">
        <v>158</v>
      </c>
      <c r="B172" s="12" t="s">
        <v>233</v>
      </c>
      <c r="C172" s="18">
        <v>93.129000000000005</v>
      </c>
      <c r="D172" s="19">
        <v>267</v>
      </c>
      <c r="E172" s="19">
        <v>457.5</v>
      </c>
      <c r="F172" s="19">
        <v>699</v>
      </c>
      <c r="G172" s="19">
        <v>52.4</v>
      </c>
      <c r="H172" s="19">
        <v>270</v>
      </c>
      <c r="I172" s="18">
        <v>0.247</v>
      </c>
      <c r="J172" s="18">
        <v>0.38200000000000001</v>
      </c>
      <c r="K172" s="18">
        <v>1.022</v>
      </c>
      <c r="L172" s="19">
        <v>293</v>
      </c>
      <c r="M172" s="19">
        <v>1.6</v>
      </c>
      <c r="N172" s="20">
        <v>9.6769999999999996</v>
      </c>
      <c r="O172" s="21">
        <v>0.1525</v>
      </c>
      <c r="P172" s="21">
        <v>-1.226E-4</v>
      </c>
      <c r="Q172" s="21">
        <v>3.9010000000000003E-8</v>
      </c>
      <c r="R172" s="22">
        <v>1074.5999999999999</v>
      </c>
      <c r="S172" s="22">
        <v>337.21</v>
      </c>
      <c r="T172" s="13">
        <v>20.76</v>
      </c>
      <c r="U172" s="13">
        <v>39.840000000000003</v>
      </c>
      <c r="V172" s="20">
        <v>16.674800000000001</v>
      </c>
      <c r="W172" s="22">
        <v>3857.52</v>
      </c>
      <c r="X172" s="22">
        <v>-73.150000000000006</v>
      </c>
      <c r="Y172" s="13">
        <v>500</v>
      </c>
      <c r="Z172" s="13">
        <v>340</v>
      </c>
      <c r="AA172" s="18">
        <v>65.881</v>
      </c>
      <c r="AB172" s="22">
        <v>-8442.3700000000008</v>
      </c>
      <c r="AC172" s="18">
        <v>-6.6619999999999999</v>
      </c>
      <c r="AD172" s="18">
        <v>5.18</v>
      </c>
      <c r="AE172" s="13">
        <v>10000</v>
      </c>
    </row>
    <row r="173" spans="1:33" ht="15" x14ac:dyDescent="0.2">
      <c r="A173" s="13">
        <v>159</v>
      </c>
      <c r="B173" s="12" t="s">
        <v>234</v>
      </c>
      <c r="C173" s="18">
        <v>178.23400000000001</v>
      </c>
      <c r="D173" s="19">
        <v>489.7</v>
      </c>
      <c r="E173" s="19">
        <v>614.4</v>
      </c>
      <c r="F173" s="19">
        <v>883</v>
      </c>
      <c r="G173" s="19">
        <v>0</v>
      </c>
      <c r="H173" s="19">
        <v>0</v>
      </c>
      <c r="I173" s="18">
        <v>0</v>
      </c>
      <c r="J173" s="18">
        <v>0</v>
      </c>
      <c r="K173" s="18">
        <v>0</v>
      </c>
      <c r="L173" s="19">
        <v>0</v>
      </c>
      <c r="M173" s="19">
        <v>0</v>
      </c>
      <c r="N173" s="20">
        <v>-14.087</v>
      </c>
      <c r="O173" s="21">
        <v>2.4020000000000001</v>
      </c>
      <c r="P173" s="21">
        <v>-1</v>
      </c>
      <c r="Q173" s="21">
        <v>-1.575</v>
      </c>
      <c r="R173" s="22">
        <v>-4</v>
      </c>
      <c r="S173" s="22">
        <v>3.835</v>
      </c>
      <c r="T173" s="13">
        <v>-8</v>
      </c>
      <c r="U173" s="13">
        <v>513.28</v>
      </c>
      <c r="V173" s="20">
        <v>405.81</v>
      </c>
      <c r="W173" s="22">
        <v>53.7</v>
      </c>
      <c r="X173" s="22">
        <v>0</v>
      </c>
      <c r="Y173" s="13">
        <v>17.670100000000001</v>
      </c>
      <c r="Z173" s="13">
        <v>6492.44</v>
      </c>
      <c r="AA173" s="18">
        <v>-26.13</v>
      </c>
      <c r="AB173" s="22">
        <v>655</v>
      </c>
      <c r="AC173" s="18">
        <v>490</v>
      </c>
      <c r="AD173" s="18">
        <v>0</v>
      </c>
      <c r="AE173" s="13">
        <v>0</v>
      </c>
      <c r="AG173" s="13">
        <v>0</v>
      </c>
    </row>
    <row r="174" spans="1:33" ht="15" x14ac:dyDescent="0.2">
      <c r="A174" s="13">
        <v>160</v>
      </c>
      <c r="B174" s="12" t="s">
        <v>235</v>
      </c>
      <c r="C174" s="18">
        <v>39.948</v>
      </c>
      <c r="D174" s="19">
        <v>83.8</v>
      </c>
      <c r="E174" s="19">
        <v>87.3</v>
      </c>
      <c r="F174" s="19">
        <v>150.80000000000001</v>
      </c>
      <c r="G174" s="19">
        <v>48.1</v>
      </c>
      <c r="H174" s="19">
        <v>74.900000000000006</v>
      </c>
      <c r="I174" s="18">
        <v>0.29099999999999998</v>
      </c>
      <c r="J174" s="18">
        <v>-4.0000000000000001E-3</v>
      </c>
      <c r="K174" s="18">
        <v>1.373</v>
      </c>
      <c r="L174" s="19">
        <v>90</v>
      </c>
      <c r="M174" s="19">
        <v>0</v>
      </c>
      <c r="N174" s="20">
        <v>4.9690000000000003</v>
      </c>
      <c r="O174" s="21">
        <v>-7.6699999999999994E-6</v>
      </c>
      <c r="P174" s="21">
        <v>1.234E-8</v>
      </c>
      <c r="Q174" s="21">
        <v>0</v>
      </c>
      <c r="R174" s="22">
        <v>107.57</v>
      </c>
      <c r="S174" s="22">
        <v>58.76</v>
      </c>
      <c r="T174" s="13">
        <v>0</v>
      </c>
      <c r="U174" s="13">
        <v>0</v>
      </c>
      <c r="V174" s="20">
        <v>15.233000000000001</v>
      </c>
      <c r="W174" s="22">
        <v>700.51</v>
      </c>
      <c r="X174" s="22">
        <v>-5.84</v>
      </c>
      <c r="Y174" s="13">
        <v>94</v>
      </c>
      <c r="Z174" s="13">
        <v>81</v>
      </c>
      <c r="AA174" s="18">
        <v>31.172999999999998</v>
      </c>
      <c r="AB174" s="22">
        <v>-1039.6400000000001</v>
      </c>
      <c r="AC174" s="18">
        <v>-2.3820000000000001</v>
      </c>
      <c r="AD174" s="18">
        <v>0.26400000000000001</v>
      </c>
      <c r="AE174" s="13">
        <v>1560</v>
      </c>
      <c r="AF174" s="23"/>
    </row>
    <row r="175" spans="1:33" ht="15" x14ac:dyDescent="0.2">
      <c r="A175" s="13">
        <v>161</v>
      </c>
      <c r="B175" s="12" t="s">
        <v>236</v>
      </c>
      <c r="C175" s="18">
        <v>106.124</v>
      </c>
      <c r="D175" s="19">
        <v>216</v>
      </c>
      <c r="E175" s="19">
        <v>452</v>
      </c>
      <c r="F175" s="19">
        <v>695</v>
      </c>
      <c r="G175" s="19">
        <v>46</v>
      </c>
      <c r="H175" s="19">
        <v>0</v>
      </c>
      <c r="I175" s="18">
        <v>0</v>
      </c>
      <c r="J175" s="18">
        <v>0.32</v>
      </c>
      <c r="K175" s="18">
        <v>1.0449999999999999</v>
      </c>
      <c r="L175" s="19">
        <v>293</v>
      </c>
      <c r="M175" s="19">
        <v>2.8</v>
      </c>
      <c r="N175" s="20">
        <v>-2.9</v>
      </c>
      <c r="O175" s="21">
        <v>0.11849999999999999</v>
      </c>
      <c r="P175" s="21">
        <v>-6.7940000000000003E-5</v>
      </c>
      <c r="Q175" s="21">
        <v>1.234E-8</v>
      </c>
      <c r="R175" s="22">
        <v>686.84</v>
      </c>
      <c r="S175" s="22">
        <v>314.66000000000003</v>
      </c>
      <c r="T175" s="13">
        <v>-8.7899999999999991</v>
      </c>
      <c r="U175" s="13">
        <v>5.35</v>
      </c>
      <c r="V175" s="20">
        <v>16.350100000000001</v>
      </c>
      <c r="W175" s="22">
        <v>3748.62</v>
      </c>
      <c r="X175" s="22">
        <v>-66.12</v>
      </c>
      <c r="Y175" s="13">
        <v>460</v>
      </c>
      <c r="Z175" s="13">
        <v>300</v>
      </c>
      <c r="AA175" s="18">
        <v>0</v>
      </c>
      <c r="AB175" s="22">
        <v>0</v>
      </c>
      <c r="AC175" s="18">
        <v>0</v>
      </c>
      <c r="AD175" s="18">
        <v>0</v>
      </c>
      <c r="AE175" s="13">
        <v>10200</v>
      </c>
    </row>
    <row r="176" spans="1:33" ht="15" x14ac:dyDescent="0.2">
      <c r="A176" s="13">
        <v>162</v>
      </c>
      <c r="B176" s="12" t="s">
        <v>237</v>
      </c>
      <c r="C176" s="18">
        <v>78.114000000000004</v>
      </c>
      <c r="D176" s="19">
        <v>278.7</v>
      </c>
      <c r="E176" s="19">
        <v>353.3</v>
      </c>
      <c r="F176" s="19">
        <v>562.1</v>
      </c>
      <c r="G176" s="19">
        <v>48.3</v>
      </c>
      <c r="H176" s="19">
        <v>259</v>
      </c>
      <c r="I176" s="18">
        <v>0.27100000000000002</v>
      </c>
      <c r="J176" s="18">
        <v>0.21199999999999999</v>
      </c>
      <c r="K176" s="18">
        <v>0.88500000000000001</v>
      </c>
      <c r="L176" s="19">
        <v>289</v>
      </c>
      <c r="M176" s="19">
        <v>0</v>
      </c>
      <c r="N176" s="20">
        <v>8.1010000000000009</v>
      </c>
      <c r="O176" s="21">
        <v>0.1133</v>
      </c>
      <c r="P176" s="21">
        <v>-7.2059999999999998E-5</v>
      </c>
      <c r="Q176" s="21">
        <v>1.7030000000000001E-8</v>
      </c>
      <c r="R176" s="22">
        <v>545.64</v>
      </c>
      <c r="S176" s="22">
        <v>265.33999999999997</v>
      </c>
      <c r="T176" s="13">
        <v>19.82</v>
      </c>
      <c r="U176" s="13">
        <v>30.99</v>
      </c>
      <c r="V176" s="20">
        <v>15.9008</v>
      </c>
      <c r="W176" s="22">
        <v>2788.51</v>
      </c>
      <c r="X176" s="22">
        <v>-52.36</v>
      </c>
      <c r="Y176" s="13">
        <v>377</v>
      </c>
      <c r="Z176" s="13">
        <v>280</v>
      </c>
      <c r="AA176" s="18">
        <v>52.1</v>
      </c>
      <c r="AB176" s="22">
        <v>-5557.61</v>
      </c>
      <c r="AC176" s="18">
        <v>-5.0720000000000001</v>
      </c>
      <c r="AD176" s="18">
        <v>3.61</v>
      </c>
      <c r="AE176" s="13">
        <v>7352</v>
      </c>
    </row>
    <row r="177" spans="1:31" ht="15" x14ac:dyDescent="0.2">
      <c r="A177" s="13">
        <v>163</v>
      </c>
      <c r="B177" s="12" t="s">
        <v>238</v>
      </c>
      <c r="C177" s="18">
        <v>122.124</v>
      </c>
      <c r="D177" s="19">
        <v>395.6</v>
      </c>
      <c r="E177" s="19">
        <v>523</v>
      </c>
      <c r="F177" s="19">
        <v>752</v>
      </c>
      <c r="G177" s="19">
        <v>45</v>
      </c>
      <c r="H177" s="19">
        <v>341</v>
      </c>
      <c r="I177" s="18">
        <v>0.25</v>
      </c>
      <c r="J177" s="18">
        <v>0.62</v>
      </c>
      <c r="K177" s="18">
        <v>1.075</v>
      </c>
      <c r="L177" s="19">
        <v>403</v>
      </c>
      <c r="M177" s="19">
        <v>1.7</v>
      </c>
      <c r="N177" s="20">
        <v>-12.250999999999999</v>
      </c>
      <c r="O177" s="21">
        <v>0.15029999999999999</v>
      </c>
      <c r="P177" s="21">
        <v>-1.0119999999999999E-4</v>
      </c>
      <c r="Q177" s="21">
        <v>2.5370000000000002E-8</v>
      </c>
      <c r="R177" s="22">
        <v>2617.6</v>
      </c>
      <c r="S177" s="22">
        <v>407.88</v>
      </c>
      <c r="T177" s="13">
        <v>-69.36</v>
      </c>
      <c r="U177" s="13">
        <v>-50.29</v>
      </c>
      <c r="V177" s="20">
        <v>17.163399999999999</v>
      </c>
      <c r="W177" s="22">
        <v>4190.7</v>
      </c>
      <c r="X177" s="22">
        <v>-125.2</v>
      </c>
      <c r="Y177" s="13">
        <v>560</v>
      </c>
      <c r="Z177" s="13">
        <v>405</v>
      </c>
      <c r="AA177" s="18">
        <v>0</v>
      </c>
      <c r="AB177" s="22">
        <v>0</v>
      </c>
      <c r="AC177" s="18">
        <v>0</v>
      </c>
      <c r="AD177" s="18">
        <v>0</v>
      </c>
      <c r="AE177" s="13">
        <v>12100</v>
      </c>
    </row>
    <row r="178" spans="1:31" ht="15" x14ac:dyDescent="0.2">
      <c r="A178" s="13">
        <v>164</v>
      </c>
      <c r="B178" s="12" t="s">
        <v>239</v>
      </c>
      <c r="C178" s="18">
        <v>103.124</v>
      </c>
      <c r="D178" s="19">
        <v>260</v>
      </c>
      <c r="E178" s="19">
        <v>464</v>
      </c>
      <c r="F178" s="19">
        <v>699.4</v>
      </c>
      <c r="G178" s="19">
        <v>41.6</v>
      </c>
      <c r="H178" s="19">
        <v>0</v>
      </c>
      <c r="I178" s="18">
        <v>0</v>
      </c>
      <c r="J178" s="18">
        <v>0.36</v>
      </c>
      <c r="K178" s="18">
        <v>1.01</v>
      </c>
      <c r="L178" s="19">
        <v>288</v>
      </c>
      <c r="M178" s="19">
        <v>3.5</v>
      </c>
      <c r="N178" s="20">
        <v>-6.2210000000000001</v>
      </c>
      <c r="O178" s="21">
        <v>0.13689999999999999</v>
      </c>
      <c r="P178" s="21">
        <v>-1.058E-4</v>
      </c>
      <c r="Q178" s="21">
        <v>3.222E-8</v>
      </c>
      <c r="R178" s="22">
        <v>0</v>
      </c>
      <c r="S178" s="22">
        <v>0</v>
      </c>
      <c r="T178" s="13">
        <v>52.3</v>
      </c>
      <c r="U178" s="13">
        <v>62.35</v>
      </c>
      <c r="V178" s="20">
        <v>0</v>
      </c>
      <c r="W178" s="22">
        <v>0</v>
      </c>
      <c r="X178" s="22">
        <v>0</v>
      </c>
      <c r="Y178" s="13">
        <v>0</v>
      </c>
      <c r="Z178" s="13">
        <v>0</v>
      </c>
      <c r="AA178" s="18">
        <v>59.774000000000001</v>
      </c>
      <c r="AB178" s="22">
        <v>-7912.31</v>
      </c>
      <c r="AC178" s="18">
        <v>-5.8810000000000002</v>
      </c>
      <c r="AD178" s="18">
        <v>6.53</v>
      </c>
      <c r="AE178" s="13">
        <v>0</v>
      </c>
    </row>
    <row r="179" spans="1:31" ht="15" x14ac:dyDescent="0.2">
      <c r="A179" s="13">
        <v>165</v>
      </c>
      <c r="B179" s="12" t="s">
        <v>240</v>
      </c>
      <c r="C179" s="18">
        <v>108.14</v>
      </c>
      <c r="D179" s="19">
        <v>257.8</v>
      </c>
      <c r="E179" s="19">
        <v>478.6</v>
      </c>
      <c r="F179" s="19">
        <v>677</v>
      </c>
      <c r="G179" s="19">
        <v>46</v>
      </c>
      <c r="H179" s="19">
        <v>334</v>
      </c>
      <c r="I179" s="18">
        <v>0.28000000000000003</v>
      </c>
      <c r="J179" s="18">
        <v>0.71</v>
      </c>
      <c r="K179" s="18">
        <v>1.0409999999999999</v>
      </c>
      <c r="L179" s="19">
        <v>298</v>
      </c>
      <c r="M179" s="19">
        <v>1.7</v>
      </c>
      <c r="N179" s="20">
        <v>-1.7669999999999999</v>
      </c>
      <c r="O179" s="21">
        <v>0.13089999999999999</v>
      </c>
      <c r="P179" s="21">
        <v>-8.0190000000000003E-5</v>
      </c>
      <c r="Q179" s="21">
        <v>1.8559999999999999E-8</v>
      </c>
      <c r="R179" s="22">
        <v>1088</v>
      </c>
      <c r="S179" s="22">
        <v>367.21</v>
      </c>
      <c r="T179" s="13">
        <v>-22.47</v>
      </c>
      <c r="U179" s="13">
        <v>0</v>
      </c>
      <c r="V179" s="20">
        <v>17.458200000000001</v>
      </c>
      <c r="W179" s="22">
        <v>4384.8100000000004</v>
      </c>
      <c r="X179" s="22">
        <v>-73.150000000000006</v>
      </c>
      <c r="Y179" s="13">
        <v>603</v>
      </c>
      <c r="Z179" s="13">
        <v>385</v>
      </c>
      <c r="AA179" s="18">
        <v>0</v>
      </c>
      <c r="AB179" s="22">
        <v>0</v>
      </c>
      <c r="AC179" s="18">
        <v>0</v>
      </c>
      <c r="AD179" s="18">
        <v>0</v>
      </c>
      <c r="AE179" s="13">
        <v>12070</v>
      </c>
    </row>
    <row r="180" spans="1:31" ht="15" x14ac:dyDescent="0.2">
      <c r="A180" s="13">
        <v>166</v>
      </c>
      <c r="B180" s="12" t="s">
        <v>241</v>
      </c>
      <c r="C180" s="18">
        <v>117.169</v>
      </c>
      <c r="D180" s="19">
        <v>165.9</v>
      </c>
      <c r="E180" s="19">
        <v>285.7</v>
      </c>
      <c r="F180" s="19">
        <v>452</v>
      </c>
      <c r="G180" s="19">
        <v>38.200000000000003</v>
      </c>
      <c r="H180" s="19">
        <v>0</v>
      </c>
      <c r="I180" s="18">
        <v>0</v>
      </c>
      <c r="J180" s="18">
        <v>0.15</v>
      </c>
      <c r="K180" s="18">
        <v>1.35</v>
      </c>
      <c r="L180" s="19">
        <v>284</v>
      </c>
      <c r="M180" s="19">
        <v>0</v>
      </c>
      <c r="N180" s="20">
        <v>0</v>
      </c>
      <c r="O180" s="21">
        <v>0</v>
      </c>
      <c r="P180" s="21">
        <v>0</v>
      </c>
      <c r="Q180" s="21">
        <v>0</v>
      </c>
      <c r="R180" s="22">
        <v>0</v>
      </c>
      <c r="S180" s="22">
        <v>0</v>
      </c>
      <c r="T180" s="13">
        <v>0</v>
      </c>
      <c r="U180" s="13">
        <v>0</v>
      </c>
      <c r="V180" s="20">
        <v>0</v>
      </c>
      <c r="W180" s="22">
        <v>0</v>
      </c>
      <c r="X180" s="22">
        <v>0</v>
      </c>
      <c r="Y180" s="13">
        <v>0</v>
      </c>
      <c r="Z180" s="13">
        <v>0</v>
      </c>
      <c r="AA180" s="18">
        <v>52.722999999999999</v>
      </c>
      <c r="AB180" s="22">
        <v>-4443.16</v>
      </c>
      <c r="AC180" s="18">
        <v>-5.4039999999999999</v>
      </c>
      <c r="AD180" s="18">
        <v>2.97</v>
      </c>
      <c r="AE180" s="13">
        <v>0</v>
      </c>
    </row>
    <row r="181" spans="1:31" ht="15" x14ac:dyDescent="0.2">
      <c r="A181" s="13">
        <v>167</v>
      </c>
      <c r="B181" s="12" t="s">
        <v>242</v>
      </c>
      <c r="C181" s="18">
        <v>67.805000000000007</v>
      </c>
      <c r="D181" s="19">
        <v>146.5</v>
      </c>
      <c r="E181" s="19">
        <v>173.3</v>
      </c>
      <c r="F181" s="19">
        <v>260.8</v>
      </c>
      <c r="G181" s="19">
        <v>49.2</v>
      </c>
      <c r="H181" s="19">
        <v>0</v>
      </c>
      <c r="I181" s="18">
        <v>0</v>
      </c>
      <c r="J181" s="18">
        <v>0.42</v>
      </c>
      <c r="K181" s="18">
        <v>0</v>
      </c>
      <c r="L181" s="19">
        <v>0</v>
      </c>
      <c r="M181" s="19">
        <v>0</v>
      </c>
      <c r="N181" s="20">
        <v>0</v>
      </c>
      <c r="O181" s="21">
        <v>0</v>
      </c>
      <c r="P181" s="21">
        <v>0</v>
      </c>
      <c r="Q181" s="21">
        <v>0</v>
      </c>
      <c r="R181" s="22">
        <v>0</v>
      </c>
      <c r="S181" s="22">
        <v>0</v>
      </c>
      <c r="T181" s="13">
        <v>0</v>
      </c>
      <c r="U181" s="13">
        <v>0</v>
      </c>
      <c r="V181" s="20">
        <v>0</v>
      </c>
      <c r="W181" s="22">
        <v>0</v>
      </c>
      <c r="X181" s="22">
        <v>0</v>
      </c>
      <c r="Y181" s="13">
        <v>0</v>
      </c>
      <c r="Z181" s="13">
        <v>0</v>
      </c>
      <c r="AA181" s="18">
        <v>67.757999999999996</v>
      </c>
      <c r="AB181" s="22">
        <v>-3748.59</v>
      </c>
      <c r="AC181" s="18">
        <v>-2.819</v>
      </c>
      <c r="AD181" s="18">
        <v>1.2</v>
      </c>
      <c r="AE181" s="13">
        <v>6140</v>
      </c>
    </row>
    <row r="182" spans="1:31" ht="15" x14ac:dyDescent="0.2">
      <c r="A182" s="13">
        <v>168</v>
      </c>
      <c r="B182" s="12" t="s">
        <v>243</v>
      </c>
      <c r="C182" s="18">
        <v>159.80799999999999</v>
      </c>
      <c r="D182" s="19">
        <v>266</v>
      </c>
      <c r="E182" s="19">
        <v>331.9</v>
      </c>
      <c r="F182" s="19">
        <v>584</v>
      </c>
      <c r="G182" s="19">
        <v>102</v>
      </c>
      <c r="H182" s="19">
        <v>127</v>
      </c>
      <c r="I182" s="18">
        <v>0.27</v>
      </c>
      <c r="J182" s="18">
        <v>0.13200000000000001</v>
      </c>
      <c r="K182" s="18">
        <v>3.1190000000000002</v>
      </c>
      <c r="L182" s="19">
        <v>293</v>
      </c>
      <c r="M182" s="19">
        <v>0.2</v>
      </c>
      <c r="N182" s="20">
        <v>8.0869999999999997</v>
      </c>
      <c r="O182" s="21">
        <v>2.6879999999999999E-3</v>
      </c>
      <c r="P182" s="21">
        <v>-2.8459999999999999E-6</v>
      </c>
      <c r="Q182" s="21">
        <v>1.0830000000000001E-9</v>
      </c>
      <c r="R182" s="22">
        <v>387.82</v>
      </c>
      <c r="S182" s="22">
        <v>292.79000000000002</v>
      </c>
      <c r="T182" s="13">
        <v>0</v>
      </c>
      <c r="U182" s="13">
        <v>0</v>
      </c>
      <c r="V182" s="20">
        <v>15.844099999999999</v>
      </c>
      <c r="W182" s="22">
        <v>2582.3200000000002</v>
      </c>
      <c r="X182" s="22">
        <v>-51.56</v>
      </c>
      <c r="Y182" s="13">
        <v>354</v>
      </c>
      <c r="Z182" s="13">
        <v>259</v>
      </c>
      <c r="AA182" s="18">
        <v>0</v>
      </c>
      <c r="AB182" s="22">
        <v>0</v>
      </c>
      <c r="AC182" s="18">
        <v>0</v>
      </c>
      <c r="AD182" s="18">
        <v>0</v>
      </c>
      <c r="AE182" s="13">
        <v>7210</v>
      </c>
    </row>
    <row r="183" spans="1:31" ht="15" x14ac:dyDescent="0.2">
      <c r="A183" s="13">
        <v>169</v>
      </c>
      <c r="B183" s="12" t="s">
        <v>244</v>
      </c>
      <c r="C183" s="18">
        <v>157.01</v>
      </c>
      <c r="D183" s="19">
        <v>242.3</v>
      </c>
      <c r="E183" s="19">
        <v>429.3</v>
      </c>
      <c r="F183" s="19">
        <v>670</v>
      </c>
      <c r="G183" s="19">
        <v>44.6</v>
      </c>
      <c r="H183" s="19">
        <v>324</v>
      </c>
      <c r="I183" s="18">
        <v>0.26300000000000001</v>
      </c>
      <c r="J183" s="18">
        <v>0.249</v>
      </c>
      <c r="K183" s="18">
        <v>1.4950000000000001</v>
      </c>
      <c r="L183" s="19">
        <v>293</v>
      </c>
      <c r="M183" s="19">
        <v>1.5</v>
      </c>
      <c r="N183" s="20">
        <v>-6.88</v>
      </c>
      <c r="O183" s="21">
        <v>0.1278</v>
      </c>
      <c r="P183" s="21">
        <v>-9.7460000000000005E-5</v>
      </c>
      <c r="Q183" s="21">
        <v>2.894E-8</v>
      </c>
      <c r="R183" s="22">
        <v>508.18</v>
      </c>
      <c r="S183" s="22">
        <v>302.42</v>
      </c>
      <c r="T183" s="13">
        <v>25.1</v>
      </c>
      <c r="U183" s="13">
        <v>33.11</v>
      </c>
      <c r="V183" s="20">
        <v>15.7972</v>
      </c>
      <c r="W183" s="22">
        <v>3313</v>
      </c>
      <c r="X183" s="22">
        <v>-67.709999999999994</v>
      </c>
      <c r="Y183" s="13">
        <v>450</v>
      </c>
      <c r="Z183" s="13">
        <v>320</v>
      </c>
      <c r="AA183" s="18">
        <v>56.566000000000003</v>
      </c>
      <c r="AB183" s="22">
        <v>-7005.23</v>
      </c>
      <c r="AC183" s="18">
        <v>-5.548</v>
      </c>
      <c r="AD183" s="18">
        <v>5.59</v>
      </c>
      <c r="AE183" s="13">
        <v>0</v>
      </c>
    </row>
    <row r="184" spans="1:31" ht="15" x14ac:dyDescent="0.2">
      <c r="A184" s="13">
        <v>170</v>
      </c>
      <c r="B184" s="12" t="s">
        <v>245</v>
      </c>
      <c r="C184" s="18">
        <v>178.232</v>
      </c>
      <c r="D184" s="19">
        <v>251</v>
      </c>
      <c r="E184" s="19">
        <v>523</v>
      </c>
      <c r="F184" s="19">
        <v>723</v>
      </c>
      <c r="G184" s="19">
        <v>26</v>
      </c>
      <c r="H184" s="19">
        <v>561</v>
      </c>
      <c r="I184" s="18">
        <v>0.25</v>
      </c>
      <c r="J184" s="18">
        <v>0.57999999999999996</v>
      </c>
      <c r="K184" s="18">
        <v>1.006</v>
      </c>
      <c r="L184" s="19">
        <v>293</v>
      </c>
      <c r="M184" s="19">
        <v>0</v>
      </c>
      <c r="N184" s="20">
        <v>-4.1479999999999997</v>
      </c>
      <c r="O184" s="21">
        <v>0.2072</v>
      </c>
      <c r="P184" s="21">
        <v>-1.1010000000000001E-4</v>
      </c>
      <c r="Q184" s="21">
        <v>1.728E-8</v>
      </c>
      <c r="R184" s="22">
        <v>882.36</v>
      </c>
      <c r="S184" s="22">
        <v>350.34</v>
      </c>
      <c r="T184" s="13">
        <v>0</v>
      </c>
      <c r="U184" s="13">
        <v>0</v>
      </c>
      <c r="V184" s="20">
        <v>16.336300000000001</v>
      </c>
      <c r="W184" s="22">
        <v>4158.47</v>
      </c>
      <c r="X184" s="22">
        <v>-94.15</v>
      </c>
      <c r="Y184" s="13">
        <v>570</v>
      </c>
      <c r="Z184" s="13">
        <v>390</v>
      </c>
      <c r="AA184" s="18">
        <v>0</v>
      </c>
      <c r="AB184" s="22">
        <v>0</v>
      </c>
      <c r="AC184" s="18">
        <v>0</v>
      </c>
      <c r="AD184" s="18">
        <v>0</v>
      </c>
      <c r="AE184" s="13">
        <v>11700</v>
      </c>
    </row>
    <row r="185" spans="1:31" ht="15" x14ac:dyDescent="0.2">
      <c r="A185" s="13">
        <v>171</v>
      </c>
      <c r="B185" s="12" t="s">
        <v>246</v>
      </c>
      <c r="C185" s="18">
        <v>130.23099999999999</v>
      </c>
      <c r="D185" s="19">
        <v>175.3</v>
      </c>
      <c r="E185" s="19">
        <v>415.6</v>
      </c>
      <c r="F185" s="19">
        <v>580</v>
      </c>
      <c r="G185" s="19">
        <v>25</v>
      </c>
      <c r="H185" s="19">
        <v>500</v>
      </c>
      <c r="I185" s="18">
        <v>0.26</v>
      </c>
      <c r="J185" s="18">
        <v>0.5</v>
      </c>
      <c r="K185" s="18">
        <v>0.76800000000000002</v>
      </c>
      <c r="L185" s="19">
        <v>293</v>
      </c>
      <c r="M185" s="19">
        <v>1.2</v>
      </c>
      <c r="N185" s="20">
        <v>1.446</v>
      </c>
      <c r="O185" s="21">
        <v>0.18459999999999999</v>
      </c>
      <c r="P185" s="21">
        <v>-9.7579999999999997E-5</v>
      </c>
      <c r="Q185" s="21">
        <v>1.9309999999999999E-8</v>
      </c>
      <c r="R185" s="22">
        <v>473.5</v>
      </c>
      <c r="S185" s="22">
        <v>266.56</v>
      </c>
      <c r="T185" s="13">
        <v>-79.8</v>
      </c>
      <c r="U185" s="13">
        <v>-21.16</v>
      </c>
      <c r="V185" s="20">
        <v>16.0778</v>
      </c>
      <c r="W185" s="22">
        <v>3296.15</v>
      </c>
      <c r="X185" s="22">
        <v>-66.150000000000006</v>
      </c>
      <c r="Y185" s="13">
        <v>455</v>
      </c>
      <c r="Z185" s="13">
        <v>305</v>
      </c>
      <c r="AA185" s="18">
        <v>0</v>
      </c>
      <c r="AB185" s="22">
        <v>0</v>
      </c>
      <c r="AC185" s="18">
        <v>0</v>
      </c>
      <c r="AD185" s="18">
        <v>0</v>
      </c>
      <c r="AE185" s="13">
        <v>8900</v>
      </c>
    </row>
    <row r="186" spans="1:31" ht="15" x14ac:dyDescent="0.2">
      <c r="A186" s="13">
        <v>172</v>
      </c>
      <c r="B186" s="12" t="s">
        <v>247</v>
      </c>
      <c r="C186" s="18">
        <v>69.106999999999999</v>
      </c>
      <c r="D186" s="19">
        <v>161</v>
      </c>
      <c r="E186" s="19">
        <v>391</v>
      </c>
      <c r="F186" s="19">
        <v>582.20000000000005</v>
      </c>
      <c r="G186" s="19">
        <v>37.4</v>
      </c>
      <c r="H186" s="19">
        <v>285</v>
      </c>
      <c r="I186" s="18">
        <v>0.223</v>
      </c>
      <c r="J186" s="18">
        <v>0.371</v>
      </c>
      <c r="K186" s="18">
        <v>0.79200000000000004</v>
      </c>
      <c r="L186" s="19">
        <v>293</v>
      </c>
      <c r="M186" s="19">
        <v>3.8</v>
      </c>
      <c r="N186" s="20">
        <v>3.633</v>
      </c>
      <c r="O186" s="21">
        <v>7.6569999999999999E-2</v>
      </c>
      <c r="P186" s="21">
        <v>-3.9119999999999998E-5</v>
      </c>
      <c r="Q186" s="21">
        <v>7.1230000000000003E-9</v>
      </c>
      <c r="R186" s="22">
        <v>438.04</v>
      </c>
      <c r="S186" s="22">
        <v>256.83999999999997</v>
      </c>
      <c r="T186" s="13">
        <v>8.14</v>
      </c>
      <c r="U186" s="13">
        <v>25.97</v>
      </c>
      <c r="V186" s="20">
        <v>16.209199999999999</v>
      </c>
      <c r="W186" s="22">
        <v>3202.21</v>
      </c>
      <c r="X186" s="22">
        <v>-56.16</v>
      </c>
      <c r="Y186" s="13">
        <v>433</v>
      </c>
      <c r="Z186" s="13">
        <v>307</v>
      </c>
      <c r="AA186" s="18">
        <v>56.604999999999997</v>
      </c>
      <c r="AB186" s="22">
        <v>-6476.68</v>
      </c>
      <c r="AC186" s="18">
        <v>-5.5990000000000002</v>
      </c>
      <c r="AD186" s="18">
        <v>5.03</v>
      </c>
      <c r="AE186" s="13">
        <v>8220</v>
      </c>
    </row>
    <row r="187" spans="1:31" ht="15" x14ac:dyDescent="0.2">
      <c r="A187" s="13">
        <v>173</v>
      </c>
      <c r="B187" s="12" t="s">
        <v>248</v>
      </c>
      <c r="C187" s="18">
        <v>112.21599999999999</v>
      </c>
      <c r="D187" s="19">
        <v>0</v>
      </c>
      <c r="E187" s="19">
        <v>391</v>
      </c>
      <c r="F187" s="19">
        <v>579</v>
      </c>
      <c r="G187" s="19">
        <v>284</v>
      </c>
      <c r="H187" s="19">
        <v>0</v>
      </c>
      <c r="I187" s="18">
        <v>0</v>
      </c>
      <c r="J187" s="18">
        <v>0.27700000000000002</v>
      </c>
      <c r="K187" s="18">
        <v>0</v>
      </c>
      <c r="L187" s="19">
        <v>0</v>
      </c>
      <c r="M187" s="19">
        <v>0</v>
      </c>
      <c r="N187" s="20">
        <v>0</v>
      </c>
      <c r="O187" s="21">
        <v>0</v>
      </c>
      <c r="P187" s="21">
        <v>0</v>
      </c>
      <c r="Q187" s="21">
        <v>0</v>
      </c>
      <c r="R187" s="22">
        <v>0</v>
      </c>
      <c r="S187" s="22">
        <v>0</v>
      </c>
      <c r="T187" s="13">
        <v>0</v>
      </c>
      <c r="U187" s="13">
        <v>0</v>
      </c>
      <c r="V187" s="20">
        <v>15.754300000000001</v>
      </c>
      <c r="W187" s="22">
        <v>3073.95</v>
      </c>
      <c r="X187" s="22">
        <v>54.2</v>
      </c>
      <c r="Y187" s="13">
        <v>418</v>
      </c>
      <c r="Z187" s="13">
        <v>283</v>
      </c>
      <c r="AA187" s="18">
        <v>0</v>
      </c>
      <c r="AB187" s="22">
        <v>0</v>
      </c>
      <c r="AC187" s="18">
        <v>0</v>
      </c>
      <c r="AD187" s="18">
        <v>0</v>
      </c>
      <c r="AE187" s="13">
        <v>7900</v>
      </c>
    </row>
    <row r="188" spans="1:31" ht="15" x14ac:dyDescent="0.2">
      <c r="A188" s="13">
        <v>174</v>
      </c>
      <c r="B188" s="12" t="s">
        <v>249</v>
      </c>
      <c r="C188" s="18">
        <v>112.21599999999999</v>
      </c>
      <c r="D188" s="19">
        <v>0</v>
      </c>
      <c r="E188" s="19">
        <v>382.4</v>
      </c>
      <c r="F188" s="19">
        <v>571</v>
      </c>
      <c r="G188" s="19">
        <v>27.7</v>
      </c>
      <c r="H188" s="19">
        <v>0</v>
      </c>
      <c r="I188" s="18">
        <v>0</v>
      </c>
      <c r="J188" s="18">
        <v>0.246</v>
      </c>
      <c r="K188" s="18">
        <v>0</v>
      </c>
      <c r="L188" s="19">
        <v>0</v>
      </c>
      <c r="M188" s="19">
        <v>0</v>
      </c>
      <c r="N188" s="20">
        <v>0</v>
      </c>
      <c r="O188" s="21">
        <v>0</v>
      </c>
      <c r="P188" s="21">
        <v>0</v>
      </c>
      <c r="Q188" s="21">
        <v>0</v>
      </c>
      <c r="R188" s="22">
        <v>0</v>
      </c>
      <c r="S188" s="22">
        <v>0</v>
      </c>
      <c r="T188" s="13">
        <v>0</v>
      </c>
      <c r="U188" s="13">
        <v>0</v>
      </c>
      <c r="V188" s="20">
        <v>15.775600000000001</v>
      </c>
      <c r="W188" s="22">
        <v>3009.7</v>
      </c>
      <c r="X188" s="22">
        <v>53.23</v>
      </c>
      <c r="Y188" s="13">
        <v>417</v>
      </c>
      <c r="Z188" s="13">
        <v>282</v>
      </c>
      <c r="AA188" s="18">
        <v>0</v>
      </c>
      <c r="AB188" s="22">
        <v>0</v>
      </c>
      <c r="AC188" s="18">
        <v>0</v>
      </c>
      <c r="AD188" s="18">
        <v>0</v>
      </c>
      <c r="AE188" s="13">
        <v>7900</v>
      </c>
    </row>
    <row r="189" spans="1:31" ht="15" x14ac:dyDescent="0.2">
      <c r="A189" s="13">
        <v>175</v>
      </c>
      <c r="B189" s="12" t="s">
        <v>250</v>
      </c>
      <c r="C189" s="18">
        <v>153.26900000000001</v>
      </c>
      <c r="D189" s="19">
        <v>255.3</v>
      </c>
      <c r="E189" s="19">
        <v>516</v>
      </c>
      <c r="F189" s="19">
        <v>622</v>
      </c>
      <c r="G189" s="19">
        <v>32.1</v>
      </c>
      <c r="H189" s="19">
        <v>0</v>
      </c>
      <c r="I189" s="18">
        <v>0</v>
      </c>
      <c r="J189" s="18">
        <v>0</v>
      </c>
      <c r="K189" s="18">
        <v>0.82</v>
      </c>
      <c r="L189" s="19">
        <v>293</v>
      </c>
      <c r="M189" s="19">
        <v>0</v>
      </c>
      <c r="N189" s="20">
        <v>0</v>
      </c>
      <c r="O189" s="21">
        <v>0</v>
      </c>
      <c r="P189" s="21">
        <v>0</v>
      </c>
      <c r="Q189" s="21">
        <v>0</v>
      </c>
      <c r="R189" s="22">
        <v>0</v>
      </c>
      <c r="S189" s="22">
        <v>0</v>
      </c>
      <c r="T189" s="13">
        <v>0</v>
      </c>
      <c r="U189" s="13">
        <v>0</v>
      </c>
      <c r="V189" s="20">
        <v>0</v>
      </c>
      <c r="W189" s="22">
        <v>0</v>
      </c>
      <c r="X189" s="22">
        <v>0</v>
      </c>
      <c r="Y189" s="13">
        <v>0</v>
      </c>
      <c r="Z189" s="13">
        <v>0</v>
      </c>
      <c r="AA189" s="18">
        <v>0</v>
      </c>
      <c r="AB189" s="22">
        <v>0</v>
      </c>
      <c r="AC189" s="18">
        <v>0</v>
      </c>
      <c r="AD189" s="18">
        <v>0</v>
      </c>
      <c r="AE189" s="13">
        <v>0</v>
      </c>
    </row>
    <row r="190" spans="1:31" ht="15" x14ac:dyDescent="0.2">
      <c r="A190" s="13">
        <v>176</v>
      </c>
      <c r="B190" s="12" t="s">
        <v>251</v>
      </c>
      <c r="C190" s="18">
        <v>44.01</v>
      </c>
      <c r="D190" s="19">
        <v>216.6</v>
      </c>
      <c r="E190" s="19">
        <v>194.7</v>
      </c>
      <c r="F190" s="19">
        <v>304.2</v>
      </c>
      <c r="G190" s="19">
        <v>72.8</v>
      </c>
      <c r="H190" s="19">
        <v>94</v>
      </c>
      <c r="I190" s="18">
        <v>0.27400000000000002</v>
      </c>
      <c r="J190" s="18">
        <v>0.22500000000000001</v>
      </c>
      <c r="K190" s="18">
        <v>0.77700000000000002</v>
      </c>
      <c r="L190" s="19">
        <v>293</v>
      </c>
      <c r="M190" s="19">
        <v>0</v>
      </c>
      <c r="N190" s="20">
        <v>4.7279999999999998</v>
      </c>
      <c r="O190" s="21">
        <v>1.754E-2</v>
      </c>
      <c r="P190" s="21">
        <v>-1.3380000000000001E-5</v>
      </c>
      <c r="Q190" s="21">
        <v>4.0970000000000002E-9</v>
      </c>
      <c r="R190" s="22">
        <v>578.08000000000004</v>
      </c>
      <c r="S190" s="22">
        <v>185.24</v>
      </c>
      <c r="T190" s="13">
        <v>94.03</v>
      </c>
      <c r="U190" s="13">
        <v>-94.26</v>
      </c>
      <c r="V190" s="20">
        <v>22.5898</v>
      </c>
      <c r="W190" s="22">
        <v>3103.39</v>
      </c>
      <c r="X190" s="22">
        <v>-0.16</v>
      </c>
      <c r="Y190" s="13">
        <v>204</v>
      </c>
      <c r="Z190" s="13">
        <v>154</v>
      </c>
      <c r="AA190" s="18">
        <v>52.73</v>
      </c>
      <c r="AB190" s="22">
        <v>-3146.64</v>
      </c>
      <c r="AC190" s="18">
        <v>-3.5720000000000001</v>
      </c>
      <c r="AD190" s="18">
        <v>0.70299999999999996</v>
      </c>
      <c r="AE190" s="13">
        <v>4100</v>
      </c>
    </row>
    <row r="191" spans="1:31" ht="15" x14ac:dyDescent="0.2">
      <c r="A191" s="13">
        <v>177</v>
      </c>
      <c r="B191" s="12" t="s">
        <v>252</v>
      </c>
      <c r="C191" s="18">
        <v>76.131</v>
      </c>
      <c r="D191" s="19">
        <v>161.30000000000001</v>
      </c>
      <c r="E191" s="19">
        <v>319.39999999999998</v>
      </c>
      <c r="F191" s="19">
        <v>552</v>
      </c>
      <c r="G191" s="19">
        <v>78</v>
      </c>
      <c r="H191" s="19">
        <v>170</v>
      </c>
      <c r="I191" s="18">
        <v>0.29299999999999998</v>
      </c>
      <c r="J191" s="18">
        <v>0.115</v>
      </c>
      <c r="K191" s="18">
        <v>1.2929999999999999</v>
      </c>
      <c r="L191" s="19">
        <v>273</v>
      </c>
      <c r="M191" s="19">
        <v>0</v>
      </c>
      <c r="N191" s="20">
        <v>6.5549999999999997</v>
      </c>
      <c r="O191" s="21">
        <v>1.941E-2</v>
      </c>
      <c r="P191" s="21">
        <v>-1.8309999999999999E-5</v>
      </c>
      <c r="Q191" s="21">
        <v>6.3840000000000003E-9</v>
      </c>
      <c r="R191" s="22">
        <v>274.08</v>
      </c>
      <c r="S191" s="22">
        <v>200.22</v>
      </c>
      <c r="T191" s="13">
        <v>27.98</v>
      </c>
      <c r="U191" s="13">
        <v>15.99</v>
      </c>
      <c r="V191" s="20">
        <v>15.984400000000001</v>
      </c>
      <c r="W191" s="22">
        <v>2690.83</v>
      </c>
      <c r="X191" s="22">
        <v>-31.62</v>
      </c>
      <c r="Y191" s="13">
        <v>342</v>
      </c>
      <c r="Z191" s="13">
        <v>223</v>
      </c>
      <c r="AA191" s="18">
        <v>37.409999999999997</v>
      </c>
      <c r="AB191" s="22">
        <v>-4233.99</v>
      </c>
      <c r="AC191" s="18">
        <v>-3.0720000000000001</v>
      </c>
      <c r="AD191" s="18">
        <v>2.21</v>
      </c>
      <c r="AE191" s="13">
        <v>6390</v>
      </c>
    </row>
    <row r="192" spans="1:31" ht="15" x14ac:dyDescent="0.2">
      <c r="A192" s="13">
        <v>178</v>
      </c>
      <c r="B192" s="12" t="s">
        <v>253</v>
      </c>
      <c r="C192" s="18">
        <v>28.018000000000001</v>
      </c>
      <c r="D192" s="19">
        <v>68.099999999999994</v>
      </c>
      <c r="E192" s="19">
        <v>81.7</v>
      </c>
      <c r="F192" s="19">
        <v>32.9</v>
      </c>
      <c r="G192" s="19">
        <v>34.5</v>
      </c>
      <c r="H192" s="19">
        <v>93.1</v>
      </c>
      <c r="I192" s="18">
        <v>0.29499999999999998</v>
      </c>
      <c r="J192" s="18">
        <v>4.9000000000000002E-2</v>
      </c>
      <c r="K192" s="18">
        <v>0.80300000000000005</v>
      </c>
      <c r="L192" s="19">
        <v>81</v>
      </c>
      <c r="M192" s="19">
        <v>0.1</v>
      </c>
      <c r="N192" s="20">
        <v>7.3730000000000002</v>
      </c>
      <c r="O192" s="21">
        <v>-3.0699999999999998E-3</v>
      </c>
      <c r="P192" s="21">
        <v>6.6619999999999999E-6</v>
      </c>
      <c r="Q192" s="21">
        <v>-3.0370000000000002E-9</v>
      </c>
      <c r="R192" s="22">
        <v>94.06</v>
      </c>
      <c r="S192" s="22">
        <v>48.9</v>
      </c>
      <c r="T192" s="13">
        <v>-26.42</v>
      </c>
      <c r="U192" s="13">
        <v>-32.81</v>
      </c>
      <c r="V192" s="20">
        <v>14.368600000000001</v>
      </c>
      <c r="W192" s="22">
        <v>530.22</v>
      </c>
      <c r="X192" s="22">
        <v>-13.15</v>
      </c>
      <c r="Y192" s="13">
        <v>108</v>
      </c>
      <c r="Z192" s="13">
        <v>63</v>
      </c>
      <c r="AA192" s="18">
        <v>32.981000000000002</v>
      </c>
      <c r="AB192" s="22">
        <v>-997.18</v>
      </c>
      <c r="AC192" s="18">
        <v>-3.2160000000000002</v>
      </c>
      <c r="AD192" s="18">
        <v>0.28399999999999997</v>
      </c>
      <c r="AE192" s="13">
        <v>1444</v>
      </c>
    </row>
    <row r="193" spans="1:31" ht="15" x14ac:dyDescent="0.2">
      <c r="A193" s="13">
        <v>179</v>
      </c>
      <c r="B193" s="12" t="s">
        <v>254</v>
      </c>
      <c r="C193" s="18">
        <v>153.82300000000001</v>
      </c>
      <c r="D193" s="19">
        <v>250</v>
      </c>
      <c r="E193" s="19">
        <v>349.7</v>
      </c>
      <c r="F193" s="19">
        <v>556.4</v>
      </c>
      <c r="G193" s="19">
        <v>45</v>
      </c>
      <c r="H193" s="19">
        <v>276</v>
      </c>
      <c r="I193" s="18">
        <v>0.27200000000000002</v>
      </c>
      <c r="J193" s="18">
        <v>0.19400000000000001</v>
      </c>
      <c r="K193" s="18">
        <v>1.5840000000000001</v>
      </c>
      <c r="L193" s="19">
        <v>298</v>
      </c>
      <c r="M193" s="19">
        <v>0</v>
      </c>
      <c r="N193" s="20">
        <v>9.7249999999999996</v>
      </c>
      <c r="O193" s="21">
        <v>4.8930000000000001E-2</v>
      </c>
      <c r="P193" s="21">
        <v>-5.4209999999999998E-5</v>
      </c>
      <c r="Q193" s="21">
        <v>2.112E-8</v>
      </c>
      <c r="R193" s="22">
        <v>2540.15</v>
      </c>
      <c r="S193" s="22">
        <v>290.83999999999997</v>
      </c>
      <c r="T193" s="13">
        <v>-4</v>
      </c>
      <c r="U193" s="13">
        <v>-13.92</v>
      </c>
      <c r="V193" s="20">
        <v>15.8742</v>
      </c>
      <c r="W193" s="22">
        <v>2808.19</v>
      </c>
      <c r="X193" s="22">
        <v>-45.99</v>
      </c>
      <c r="Y193" s="13">
        <v>374</v>
      </c>
      <c r="Z193" s="13">
        <v>253</v>
      </c>
      <c r="AA193" s="18">
        <v>351.00900000000001</v>
      </c>
      <c r="AB193" s="22">
        <v>-5386.51</v>
      </c>
      <c r="AC193" s="18">
        <v>-0.95299999999999996</v>
      </c>
      <c r="AD193" s="18">
        <v>3.82</v>
      </c>
      <c r="AE193" s="13">
        <v>7170</v>
      </c>
    </row>
    <row r="194" spans="1:31" ht="15" x14ac:dyDescent="0.2">
      <c r="A194" s="13">
        <v>180</v>
      </c>
      <c r="B194" s="12" t="s">
        <v>255</v>
      </c>
      <c r="C194" s="18">
        <v>88.004999999999995</v>
      </c>
      <c r="D194" s="19">
        <v>86.4</v>
      </c>
      <c r="E194" s="19">
        <v>145.19999999999999</v>
      </c>
      <c r="F194" s="19">
        <v>227.6</v>
      </c>
      <c r="G194" s="19">
        <v>36.9</v>
      </c>
      <c r="H194" s="19">
        <v>140</v>
      </c>
      <c r="I194" s="18">
        <v>0.27700000000000002</v>
      </c>
      <c r="J194" s="18">
        <v>0.191</v>
      </c>
      <c r="K194" s="18">
        <v>0</v>
      </c>
      <c r="L194" s="19">
        <v>0</v>
      </c>
      <c r="M194" s="19">
        <v>0</v>
      </c>
      <c r="N194" s="20">
        <v>3.339</v>
      </c>
      <c r="O194" s="21">
        <v>4.8379999999999999E-2</v>
      </c>
      <c r="P194" s="21">
        <v>-3.8819999999999998E-5</v>
      </c>
      <c r="Q194" s="21">
        <v>1.078E-8</v>
      </c>
      <c r="R194" s="22">
        <v>0</v>
      </c>
      <c r="S194" s="22">
        <v>0</v>
      </c>
      <c r="T194" s="13">
        <v>-223</v>
      </c>
      <c r="U194" s="13">
        <v>-212.34</v>
      </c>
      <c r="V194" s="20">
        <v>16.054300000000001</v>
      </c>
      <c r="W194" s="22">
        <v>1244.55</v>
      </c>
      <c r="X194" s="22">
        <v>-13.06</v>
      </c>
      <c r="Y194" s="13">
        <v>148</v>
      </c>
      <c r="Z194" s="13">
        <v>93</v>
      </c>
      <c r="AA194" s="18">
        <v>0</v>
      </c>
      <c r="AB194" s="22">
        <v>0</v>
      </c>
      <c r="AC194" s="18">
        <v>0</v>
      </c>
      <c r="AD194" s="18">
        <v>0</v>
      </c>
      <c r="AE194" s="13">
        <v>2860</v>
      </c>
    </row>
    <row r="195" spans="1:31" ht="15" x14ac:dyDescent="0.2">
      <c r="A195" s="13">
        <v>181</v>
      </c>
      <c r="B195" s="12" t="s">
        <v>256</v>
      </c>
      <c r="C195" s="18">
        <v>60.07</v>
      </c>
      <c r="D195" s="19">
        <v>134.30000000000001</v>
      </c>
      <c r="E195" s="19">
        <v>222.9</v>
      </c>
      <c r="F195" s="19">
        <v>375</v>
      </c>
      <c r="G195" s="19">
        <v>58</v>
      </c>
      <c r="H195" s="19">
        <v>140</v>
      </c>
      <c r="I195" s="18">
        <v>0.26</v>
      </c>
      <c r="J195" s="18">
        <v>9.9000000000000005E-2</v>
      </c>
      <c r="K195" s="18">
        <v>1.274</v>
      </c>
      <c r="L195" s="19">
        <v>173.7</v>
      </c>
      <c r="M195" s="19">
        <v>0.7</v>
      </c>
      <c r="N195" s="20">
        <v>5.6289999999999996</v>
      </c>
      <c r="O195" s="21">
        <v>1.907E-2</v>
      </c>
      <c r="P195" s="21">
        <v>-1.6759999999999999E-5</v>
      </c>
      <c r="Q195" s="21">
        <v>5.86E-9</v>
      </c>
      <c r="R195" s="22">
        <v>0</v>
      </c>
      <c r="S195" s="22">
        <v>0</v>
      </c>
      <c r="T195" s="13">
        <v>-33.08</v>
      </c>
      <c r="U195" s="13">
        <v>-39.590000000000003</v>
      </c>
      <c r="V195" s="20">
        <v>0</v>
      </c>
      <c r="W195" s="22">
        <v>0</v>
      </c>
      <c r="X195" s="22">
        <v>0</v>
      </c>
      <c r="Y195" s="13">
        <v>0</v>
      </c>
      <c r="Z195" s="13">
        <v>0</v>
      </c>
      <c r="AA195" s="18">
        <v>41.853000000000002</v>
      </c>
      <c r="AB195" s="22">
        <v>-3137.78</v>
      </c>
      <c r="AC195" s="18">
        <v>-3.9140000000000001</v>
      </c>
      <c r="AD195" s="18">
        <v>1.3</v>
      </c>
      <c r="AE195" s="13">
        <v>0</v>
      </c>
    </row>
    <row r="196" spans="1:31" ht="15" x14ac:dyDescent="0.2">
      <c r="A196" s="13">
        <v>182</v>
      </c>
      <c r="B196" s="12" t="s">
        <v>257</v>
      </c>
      <c r="C196" s="18">
        <v>70.906000000000006</v>
      </c>
      <c r="D196" s="19">
        <v>172.2</v>
      </c>
      <c r="E196" s="19">
        <v>238.7</v>
      </c>
      <c r="F196" s="19">
        <v>417</v>
      </c>
      <c r="G196" s="19">
        <v>76</v>
      </c>
      <c r="H196" s="19">
        <v>124</v>
      </c>
      <c r="I196" s="18">
        <v>0.27500000000000002</v>
      </c>
      <c r="J196" s="18">
        <v>7.2999999999999995E-2</v>
      </c>
      <c r="K196" s="18">
        <v>1.5629999999999999</v>
      </c>
      <c r="L196" s="19">
        <v>239.1</v>
      </c>
      <c r="M196" s="19">
        <v>0.2</v>
      </c>
      <c r="N196" s="20">
        <v>6.4320000000000004</v>
      </c>
      <c r="O196" s="21">
        <v>8.0820000000000006E-3</v>
      </c>
      <c r="P196" s="21">
        <v>-9.2410000000000001E-6</v>
      </c>
      <c r="Q196" s="21">
        <v>3.6950000000000002E-9</v>
      </c>
      <c r="R196" s="22">
        <v>191.96</v>
      </c>
      <c r="S196" s="22">
        <v>172.55</v>
      </c>
      <c r="T196" s="13">
        <v>0</v>
      </c>
      <c r="U196" s="13">
        <v>0</v>
      </c>
      <c r="V196" s="20">
        <v>15.961</v>
      </c>
      <c r="W196" s="22">
        <v>1978.32</v>
      </c>
      <c r="X196" s="22">
        <v>-27.01</v>
      </c>
      <c r="Y196" s="13">
        <v>264</v>
      </c>
      <c r="Z196" s="13">
        <v>172</v>
      </c>
      <c r="AA196" s="18">
        <v>42.216999999999999</v>
      </c>
      <c r="AB196" s="22">
        <v>-3412.28</v>
      </c>
      <c r="AC196" s="18">
        <v>-3.8940000000000001</v>
      </c>
      <c r="AD196" s="18">
        <v>1.27</v>
      </c>
      <c r="AE196" s="13">
        <v>4880</v>
      </c>
    </row>
    <row r="197" spans="1:31" ht="15" x14ac:dyDescent="0.2">
      <c r="A197" s="13">
        <v>183</v>
      </c>
      <c r="B197" s="12" t="s">
        <v>258</v>
      </c>
      <c r="C197" s="18">
        <v>112.559</v>
      </c>
      <c r="D197" s="19">
        <v>227.6</v>
      </c>
      <c r="E197" s="19">
        <v>404.9</v>
      </c>
      <c r="F197" s="19">
        <v>632.4</v>
      </c>
      <c r="G197" s="19">
        <v>44.6</v>
      </c>
      <c r="H197" s="19">
        <v>308</v>
      </c>
      <c r="I197" s="18">
        <v>0.26500000000000001</v>
      </c>
      <c r="J197" s="18">
        <v>0.249</v>
      </c>
      <c r="K197" s="18">
        <v>1.1060000000000001</v>
      </c>
      <c r="L197" s="19">
        <v>293</v>
      </c>
      <c r="M197" s="19">
        <v>1.6</v>
      </c>
      <c r="N197" s="20">
        <v>-8.0939999999999994</v>
      </c>
      <c r="O197" s="21">
        <v>0.13450000000000001</v>
      </c>
      <c r="P197" s="21">
        <v>-1.08E-4</v>
      </c>
      <c r="Q197" s="21">
        <v>3.407E-8</v>
      </c>
      <c r="R197" s="22">
        <v>477.76</v>
      </c>
      <c r="S197" s="22">
        <v>276.22000000000003</v>
      </c>
      <c r="T197" s="13">
        <v>12.39</v>
      </c>
      <c r="U197" s="13">
        <v>23.7</v>
      </c>
      <c r="V197" s="20">
        <v>16.067599999999999</v>
      </c>
      <c r="W197" s="22">
        <v>3295.12</v>
      </c>
      <c r="X197" s="22">
        <v>-55.6</v>
      </c>
      <c r="Y197" s="13">
        <v>420</v>
      </c>
      <c r="Z197" s="13">
        <v>320</v>
      </c>
      <c r="AA197" s="18">
        <v>57.250999999999998</v>
      </c>
      <c r="AB197" s="22">
        <v>-6684.47</v>
      </c>
      <c r="AC197" s="18">
        <v>-5.6859999999999999</v>
      </c>
      <c r="AD197" s="18">
        <v>4.9800000000000004</v>
      </c>
      <c r="AE197" s="13">
        <v>8735</v>
      </c>
    </row>
    <row r="198" spans="1:31" ht="15" x14ac:dyDescent="0.2">
      <c r="A198" s="13">
        <v>184</v>
      </c>
      <c r="B198" s="12" t="s">
        <v>259</v>
      </c>
      <c r="C198" s="18">
        <v>86.468999999999994</v>
      </c>
      <c r="D198" s="19">
        <v>113</v>
      </c>
      <c r="E198" s="19">
        <v>232.4</v>
      </c>
      <c r="F198" s="19">
        <v>369.2</v>
      </c>
      <c r="G198" s="19">
        <v>49.1</v>
      </c>
      <c r="H198" s="19">
        <v>165</v>
      </c>
      <c r="I198" s="18">
        <v>0.26700000000000002</v>
      </c>
      <c r="J198" s="18">
        <v>0.215</v>
      </c>
      <c r="K198" s="18">
        <v>1.23</v>
      </c>
      <c r="L198" s="19">
        <v>289</v>
      </c>
      <c r="M198" s="19">
        <v>0</v>
      </c>
      <c r="N198" s="20">
        <v>4.1319999999999997</v>
      </c>
      <c r="O198" s="21">
        <v>3.8649999999999997E-2</v>
      </c>
      <c r="P198" s="21">
        <v>-2.794E-5</v>
      </c>
      <c r="Q198" s="21">
        <v>7.3049999999999999E-9</v>
      </c>
      <c r="R198" s="22">
        <v>0</v>
      </c>
      <c r="S198" s="22">
        <v>0</v>
      </c>
      <c r="T198" s="13">
        <v>-119.9</v>
      </c>
      <c r="U198" s="13">
        <v>112.47</v>
      </c>
      <c r="V198" s="20">
        <v>15.5602</v>
      </c>
      <c r="W198" s="22">
        <v>1704.8</v>
      </c>
      <c r="X198" s="22">
        <v>-41.3</v>
      </c>
      <c r="Y198" s="13">
        <v>240</v>
      </c>
      <c r="Z198" s="13">
        <v>223</v>
      </c>
      <c r="AA198" s="18">
        <v>52.662999999999997</v>
      </c>
      <c r="AB198" s="22">
        <v>-3763.03</v>
      </c>
      <c r="AC198" s="18">
        <v>-3.4740000000000002</v>
      </c>
      <c r="AD198" s="18">
        <v>1.53</v>
      </c>
      <c r="AE198" s="13">
        <v>4826</v>
      </c>
    </row>
    <row r="199" spans="1:31" ht="15" x14ac:dyDescent="0.2">
      <c r="A199" s="13">
        <v>185</v>
      </c>
      <c r="B199" s="12" t="s">
        <v>260</v>
      </c>
      <c r="C199" s="18">
        <v>119.378</v>
      </c>
      <c r="D199" s="19">
        <v>209.6</v>
      </c>
      <c r="E199" s="19">
        <v>334.3</v>
      </c>
      <c r="F199" s="19">
        <v>536.4</v>
      </c>
      <c r="G199" s="19">
        <v>54</v>
      </c>
      <c r="H199" s="19">
        <v>239</v>
      </c>
      <c r="I199" s="18">
        <v>0.29299999999999998</v>
      </c>
      <c r="J199" s="18">
        <v>0.216</v>
      </c>
      <c r="K199" s="18">
        <v>1.4890000000000001</v>
      </c>
      <c r="L199" s="19">
        <v>293</v>
      </c>
      <c r="M199" s="19">
        <v>1.1000000000000001</v>
      </c>
      <c r="N199" s="20">
        <v>5.7329999999999997</v>
      </c>
      <c r="O199" s="21">
        <v>4.5220000000000003E-2</v>
      </c>
      <c r="P199" s="21">
        <v>-4.3970000000000001E-5</v>
      </c>
      <c r="Q199" s="21">
        <v>1.5900000000000001E-9</v>
      </c>
      <c r="R199" s="22">
        <v>394.81</v>
      </c>
      <c r="S199" s="22">
        <v>246.5</v>
      </c>
      <c r="T199" s="13">
        <v>24.2</v>
      </c>
      <c r="U199" s="13">
        <v>-16.38</v>
      </c>
      <c r="V199" s="20">
        <v>15.9732</v>
      </c>
      <c r="W199" s="22">
        <v>2696.79</v>
      </c>
      <c r="X199" s="22">
        <v>-46.16</v>
      </c>
      <c r="Y199" s="13">
        <v>370</v>
      </c>
      <c r="Z199" s="13">
        <v>260</v>
      </c>
      <c r="AA199" s="18">
        <v>52.872</v>
      </c>
      <c r="AB199" s="22">
        <v>-5359.56</v>
      </c>
      <c r="AC199" s="18">
        <v>-5.2</v>
      </c>
      <c r="AD199" s="18">
        <v>2.96</v>
      </c>
      <c r="AE199" s="13">
        <v>7100</v>
      </c>
    </row>
    <row r="200" spans="1:31" ht="15" x14ac:dyDescent="0.2">
      <c r="A200" s="13">
        <v>186</v>
      </c>
      <c r="B200" s="12" t="s">
        <v>261</v>
      </c>
      <c r="C200" s="18">
        <v>154.46700000000001</v>
      </c>
      <c r="D200" s="19">
        <v>167</v>
      </c>
      <c r="E200" s="19">
        <v>234</v>
      </c>
      <c r="F200" s="19">
        <v>353.2</v>
      </c>
      <c r="G200" s="19">
        <v>31.2</v>
      </c>
      <c r="H200" s="19">
        <v>252</v>
      </c>
      <c r="I200" s="18">
        <v>0.27100000000000002</v>
      </c>
      <c r="J200" s="18">
        <v>0.253</v>
      </c>
      <c r="K200" s="18">
        <v>0</v>
      </c>
      <c r="L200" s="19">
        <v>0</v>
      </c>
      <c r="M200" s="19">
        <v>0.3</v>
      </c>
      <c r="N200" s="20">
        <v>6.6479999999999997</v>
      </c>
      <c r="O200" s="21">
        <v>8.3400000000000002E-2</v>
      </c>
      <c r="P200" s="21">
        <v>-6.9040000000000003E-5</v>
      </c>
      <c r="Q200" s="21">
        <v>1.9440000000000001E-8</v>
      </c>
      <c r="R200" s="22">
        <v>0</v>
      </c>
      <c r="S200" s="22">
        <v>0</v>
      </c>
      <c r="T200" s="13">
        <v>0</v>
      </c>
      <c r="U200" s="13">
        <v>0</v>
      </c>
      <c r="V200" s="20">
        <v>15.734299999999999</v>
      </c>
      <c r="W200" s="22">
        <v>1848.9</v>
      </c>
      <c r="X200" s="22">
        <v>-30.88</v>
      </c>
      <c r="Y200" s="13">
        <v>230</v>
      </c>
      <c r="Z200" s="13">
        <v>175</v>
      </c>
      <c r="AA200" s="18">
        <v>15.878</v>
      </c>
      <c r="AB200" s="22">
        <v>-3659.53</v>
      </c>
      <c r="AC200" s="18">
        <v>-5.4329999999999998</v>
      </c>
      <c r="AD200" s="18">
        <v>2.25</v>
      </c>
      <c r="AE200" s="13">
        <v>4650</v>
      </c>
    </row>
    <row r="201" spans="1:31" ht="15" x14ac:dyDescent="0.2">
      <c r="A201" s="13">
        <v>187</v>
      </c>
      <c r="B201" s="12" t="s">
        <v>262</v>
      </c>
      <c r="C201" s="18">
        <v>104.459</v>
      </c>
      <c r="D201" s="19">
        <v>92</v>
      </c>
      <c r="E201" s="19">
        <v>191.7</v>
      </c>
      <c r="F201" s="19">
        <v>302</v>
      </c>
      <c r="G201" s="19">
        <v>38.700000000000003</v>
      </c>
      <c r="H201" s="19">
        <v>180</v>
      </c>
      <c r="I201" s="18">
        <v>0.28199999999999997</v>
      </c>
      <c r="J201" s="18">
        <v>0.18</v>
      </c>
      <c r="K201" s="18">
        <v>0</v>
      </c>
      <c r="L201" s="19">
        <v>0</v>
      </c>
      <c r="M201" s="19">
        <v>0.5</v>
      </c>
      <c r="N201" s="20">
        <v>5.4489999999999998</v>
      </c>
      <c r="O201" s="21">
        <v>4.5650000000000003E-2</v>
      </c>
      <c r="P201" s="21">
        <v>-3.765E-5</v>
      </c>
      <c r="Q201" s="21">
        <v>1.0649999999999999E-8</v>
      </c>
      <c r="R201" s="22">
        <v>0</v>
      </c>
      <c r="S201" s="22">
        <v>0</v>
      </c>
      <c r="T201" s="13">
        <v>-166</v>
      </c>
      <c r="U201" s="13">
        <v>-156.30000000000001</v>
      </c>
      <c r="V201" s="20">
        <v>0</v>
      </c>
      <c r="W201" s="22">
        <v>0</v>
      </c>
      <c r="X201" s="22">
        <v>0</v>
      </c>
      <c r="Y201" s="13">
        <v>0</v>
      </c>
      <c r="Z201" s="13">
        <v>0</v>
      </c>
      <c r="AA201" s="18">
        <v>44.255000000000003</v>
      </c>
      <c r="AB201" s="22">
        <v>-2769.96</v>
      </c>
      <c r="AC201" s="18">
        <v>-4.415</v>
      </c>
      <c r="AD201" s="18">
        <v>1.3</v>
      </c>
      <c r="AE201" s="13">
        <v>3706</v>
      </c>
    </row>
    <row r="202" spans="1:31" ht="15" x14ac:dyDescent="0.2">
      <c r="A202" s="13">
        <v>188</v>
      </c>
      <c r="B202" s="12" t="s">
        <v>263</v>
      </c>
      <c r="C202" s="18">
        <v>112.21599999999999</v>
      </c>
      <c r="D202" s="19">
        <v>223.1</v>
      </c>
      <c r="E202" s="19">
        <v>402.9</v>
      </c>
      <c r="F202" s="19">
        <v>606</v>
      </c>
      <c r="G202" s="19">
        <v>29.3</v>
      </c>
      <c r="H202" s="19">
        <v>0</v>
      </c>
      <c r="I202" s="18">
        <v>0</v>
      </c>
      <c r="J202" s="18">
        <v>0.23599999999999999</v>
      </c>
      <c r="K202" s="18">
        <v>0.79600000000000004</v>
      </c>
      <c r="L202" s="19">
        <v>293</v>
      </c>
      <c r="M202" s="19">
        <v>0</v>
      </c>
      <c r="N202" s="20">
        <v>-17.222000000000001</v>
      </c>
      <c r="O202" s="21">
        <v>0.21490000000000001</v>
      </c>
      <c r="P202" s="21">
        <v>-1.199E-4</v>
      </c>
      <c r="Q202" s="21">
        <v>2.461E-8</v>
      </c>
      <c r="R202" s="22">
        <v>0</v>
      </c>
      <c r="S202" s="22">
        <v>0</v>
      </c>
      <c r="T202" s="13">
        <v>-43.26</v>
      </c>
      <c r="U202" s="13">
        <v>8.42</v>
      </c>
      <c r="V202" s="20">
        <v>15.653499999999999</v>
      </c>
      <c r="W202" s="22">
        <v>3043.34</v>
      </c>
      <c r="X202" s="22">
        <v>-55.3</v>
      </c>
      <c r="Y202" s="13">
        <v>420</v>
      </c>
      <c r="Z202" s="13">
        <v>283</v>
      </c>
      <c r="AA202" s="18">
        <v>52.143000000000001</v>
      </c>
      <c r="AB202" s="22">
        <v>-6026.09</v>
      </c>
      <c r="AC202" s="18">
        <v>-5.0549999999999997</v>
      </c>
      <c r="AD202" s="18">
        <v>6.2</v>
      </c>
      <c r="AE202" s="13">
        <v>7790</v>
      </c>
    </row>
    <row r="203" spans="1:31" ht="15" x14ac:dyDescent="0.2">
      <c r="A203" s="13">
        <v>189</v>
      </c>
      <c r="B203" s="12" t="s">
        <v>264</v>
      </c>
      <c r="C203" s="18">
        <v>98.188999999999993</v>
      </c>
      <c r="D203" s="19">
        <v>219.3</v>
      </c>
      <c r="E203" s="19">
        <v>372.7</v>
      </c>
      <c r="F203" s="19">
        <v>564.79999999999995</v>
      </c>
      <c r="G203" s="19">
        <v>34</v>
      </c>
      <c r="H203" s="19">
        <v>368</v>
      </c>
      <c r="I203" s="18">
        <v>0.27</v>
      </c>
      <c r="J203" s="18">
        <v>0.26900000000000002</v>
      </c>
      <c r="K203" s="18">
        <v>0.77700000000000002</v>
      </c>
      <c r="L203" s="19">
        <v>289</v>
      </c>
      <c r="M203" s="19">
        <v>0</v>
      </c>
      <c r="N203" s="20">
        <v>-13.29</v>
      </c>
      <c r="O203" s="21">
        <v>0.18190000000000001</v>
      </c>
      <c r="P203" s="21">
        <v>-1.071E-4</v>
      </c>
      <c r="Q203" s="21">
        <v>2.4220000000000001E-8</v>
      </c>
      <c r="R203" s="22">
        <v>0</v>
      </c>
      <c r="S203" s="22">
        <v>0</v>
      </c>
      <c r="T203" s="13">
        <v>-30.96</v>
      </c>
      <c r="U203" s="13">
        <v>10.93</v>
      </c>
      <c r="V203" s="20">
        <v>15.7729</v>
      </c>
      <c r="W203" s="22">
        <v>2922.3</v>
      </c>
      <c r="X203" s="22">
        <v>-52.94</v>
      </c>
      <c r="Y203" s="13">
        <v>400</v>
      </c>
      <c r="Z203" s="13">
        <v>270</v>
      </c>
      <c r="AA203" s="18">
        <v>0</v>
      </c>
      <c r="AB203" s="22">
        <v>0</v>
      </c>
      <c r="AC203" s="18">
        <v>0</v>
      </c>
      <c r="AD203" s="18">
        <v>0</v>
      </c>
      <c r="AE203" s="13">
        <v>7576</v>
      </c>
    </row>
    <row r="204" spans="1:31" ht="15" x14ac:dyDescent="0.2">
      <c r="A204" s="13">
        <v>190</v>
      </c>
      <c r="B204" s="12" t="s">
        <v>265</v>
      </c>
      <c r="C204" s="18">
        <v>112.21599999999999</v>
      </c>
      <c r="D204" s="19">
        <v>197.6</v>
      </c>
      <c r="E204" s="19">
        <v>393.3</v>
      </c>
      <c r="F204" s="19">
        <v>591</v>
      </c>
      <c r="G204" s="19">
        <v>29.3</v>
      </c>
      <c r="H204" s="19">
        <v>0</v>
      </c>
      <c r="I204" s="18">
        <v>0</v>
      </c>
      <c r="J204" s="18">
        <v>0.224</v>
      </c>
      <c r="K204" s="18">
        <v>0.76600000000000001</v>
      </c>
      <c r="L204" s="19">
        <v>293</v>
      </c>
      <c r="M204" s="19">
        <v>0</v>
      </c>
      <c r="N204" s="20">
        <v>-15.564</v>
      </c>
      <c r="O204" s="21">
        <v>0.21110000000000001</v>
      </c>
      <c r="P204" s="21">
        <v>-1.178E-4</v>
      </c>
      <c r="Q204" s="21">
        <v>2.4360000000000001E-8</v>
      </c>
      <c r="R204" s="22">
        <v>0</v>
      </c>
      <c r="S204" s="22">
        <v>0</v>
      </c>
      <c r="T204" s="13">
        <v>-44.16</v>
      </c>
      <c r="U204" s="13">
        <v>7.13</v>
      </c>
      <c r="V204" s="20">
        <v>15.747</v>
      </c>
      <c r="W204" s="22">
        <v>3081.95</v>
      </c>
      <c r="X204" s="22">
        <v>-55.08</v>
      </c>
      <c r="Y204" s="13">
        <v>420</v>
      </c>
      <c r="Z204" s="13">
        <v>284</v>
      </c>
      <c r="AA204" s="18">
        <v>0</v>
      </c>
      <c r="AB204" s="22">
        <v>0</v>
      </c>
      <c r="AC204" s="18">
        <v>0</v>
      </c>
      <c r="AD204" s="18">
        <v>0</v>
      </c>
      <c r="AE204" s="13">
        <v>7840</v>
      </c>
    </row>
    <row r="205" spans="1:31" ht="15" x14ac:dyDescent="0.2">
      <c r="A205" s="13">
        <v>191</v>
      </c>
      <c r="B205" s="12" t="s">
        <v>266</v>
      </c>
      <c r="C205" s="18">
        <v>112.21599999999999</v>
      </c>
      <c r="D205" s="19">
        <v>185.7</v>
      </c>
      <c r="E205" s="19">
        <v>397.5</v>
      </c>
      <c r="F205" s="19">
        <v>598</v>
      </c>
      <c r="G205" s="19">
        <v>29.3</v>
      </c>
      <c r="H205" s="19">
        <v>0</v>
      </c>
      <c r="I205" s="18">
        <v>0</v>
      </c>
      <c r="J205" s="18">
        <v>0.23400000000000001</v>
      </c>
      <c r="K205" s="18">
        <v>0.78300000000000003</v>
      </c>
      <c r="L205" s="19">
        <v>293</v>
      </c>
      <c r="M205" s="19">
        <v>0</v>
      </c>
      <c r="N205" s="20">
        <v>-15.323</v>
      </c>
      <c r="O205" s="21">
        <v>0.21079999999999999</v>
      </c>
      <c r="P205" s="21">
        <v>-1.198E-4</v>
      </c>
      <c r="Q205" s="21">
        <v>2.552E-8</v>
      </c>
      <c r="R205" s="22">
        <v>0</v>
      </c>
      <c r="S205" s="22">
        <v>0</v>
      </c>
      <c r="T205" s="13">
        <v>-42.22</v>
      </c>
      <c r="U205" s="13">
        <v>9.07</v>
      </c>
      <c r="V205" s="20">
        <v>15.7333</v>
      </c>
      <c r="W205" s="22">
        <v>3098.39</v>
      </c>
      <c r="X205" s="22">
        <v>-57</v>
      </c>
      <c r="Y205" s="13">
        <v>425</v>
      </c>
      <c r="Z205" s="13">
        <v>287</v>
      </c>
      <c r="AA205" s="18">
        <v>53.570999999999998</v>
      </c>
      <c r="AB205" s="22">
        <v>-6219.26</v>
      </c>
      <c r="AC205" s="18">
        <v>-5.2329999999999997</v>
      </c>
      <c r="AD205" s="18">
        <v>6.29</v>
      </c>
      <c r="AE205" s="13">
        <v>8070</v>
      </c>
    </row>
    <row r="206" spans="1:31" ht="15" x14ac:dyDescent="0.2">
      <c r="A206" s="13">
        <v>192</v>
      </c>
      <c r="B206" s="12" t="s">
        <v>267</v>
      </c>
      <c r="C206" s="18">
        <v>56.107999999999997</v>
      </c>
      <c r="D206" s="19">
        <v>134.30000000000001</v>
      </c>
      <c r="E206" s="19">
        <v>276.89999999999998</v>
      </c>
      <c r="F206" s="19">
        <v>435.6</v>
      </c>
      <c r="G206" s="19">
        <v>41.5</v>
      </c>
      <c r="H206" s="19">
        <v>234</v>
      </c>
      <c r="I206" s="18">
        <v>0.27200000000000002</v>
      </c>
      <c r="J206" s="18">
        <v>0.20200000000000001</v>
      </c>
      <c r="K206" s="18">
        <v>0.621</v>
      </c>
      <c r="L206" s="19">
        <v>293</v>
      </c>
      <c r="M206" s="19">
        <v>0.3</v>
      </c>
      <c r="N206" s="20">
        <v>0.105</v>
      </c>
      <c r="O206" s="21">
        <v>7.0540000000000005E-2</v>
      </c>
      <c r="P206" s="21">
        <v>-2.4309999999999999E-5</v>
      </c>
      <c r="Q206" s="21">
        <v>-1.4700000000000001E-10</v>
      </c>
      <c r="R206" s="22">
        <v>268.94</v>
      </c>
      <c r="S206" s="22">
        <v>155.34</v>
      </c>
      <c r="T206" s="13">
        <v>-1.67</v>
      </c>
      <c r="U206" s="13">
        <v>15.74</v>
      </c>
      <c r="V206" s="20">
        <v>15.8171</v>
      </c>
      <c r="W206" s="22">
        <v>2210.71</v>
      </c>
      <c r="X206" s="22">
        <v>-36.15</v>
      </c>
      <c r="Y206" s="13">
        <v>305</v>
      </c>
      <c r="Z206" s="13">
        <v>200</v>
      </c>
      <c r="AA206" s="18">
        <v>49.609000000000002</v>
      </c>
      <c r="AB206" s="22">
        <v>-4217.05</v>
      </c>
      <c r="AC206" s="18">
        <v>-4.9379999999999997</v>
      </c>
      <c r="AD206" s="18">
        <v>2.58</v>
      </c>
      <c r="AE206" s="13">
        <v>5580</v>
      </c>
    </row>
    <row r="207" spans="1:31" ht="15" x14ac:dyDescent="0.2">
      <c r="A207" s="13">
        <v>193</v>
      </c>
      <c r="B207" s="12" t="s">
        <v>268</v>
      </c>
      <c r="C207" s="18">
        <v>84.162000000000006</v>
      </c>
      <c r="D207" s="19">
        <v>132</v>
      </c>
      <c r="E207" s="19">
        <v>342</v>
      </c>
      <c r="F207" s="19">
        <v>518</v>
      </c>
      <c r="G207" s="19">
        <v>32.4</v>
      </c>
      <c r="H207" s="19">
        <v>351</v>
      </c>
      <c r="I207" s="18">
        <v>0.27</v>
      </c>
      <c r="J207" s="18">
        <v>0.25600000000000001</v>
      </c>
      <c r="K207" s="18">
        <v>0.68700000000000006</v>
      </c>
      <c r="L207" s="19">
        <v>293</v>
      </c>
      <c r="M207" s="19">
        <v>0</v>
      </c>
      <c r="N207" s="20">
        <v>2.343</v>
      </c>
      <c r="O207" s="21">
        <v>0.1268</v>
      </c>
      <c r="P207" s="21">
        <v>-6.4900000000000005E-5</v>
      </c>
      <c r="Q207" s="21">
        <v>1.153E-8</v>
      </c>
      <c r="R207" s="22">
        <v>344.33</v>
      </c>
      <c r="S207" s="22">
        <v>197.95</v>
      </c>
      <c r="T207" s="13">
        <v>-12.51</v>
      </c>
      <c r="U207" s="13">
        <v>18.22</v>
      </c>
      <c r="V207" s="20">
        <v>16.2057</v>
      </c>
      <c r="W207" s="22">
        <v>2897.97</v>
      </c>
      <c r="X207" s="22">
        <v>-39.299999999999997</v>
      </c>
      <c r="Y207" s="13">
        <v>370</v>
      </c>
      <c r="Z207" s="13">
        <v>245</v>
      </c>
      <c r="AA207" s="18">
        <v>0</v>
      </c>
      <c r="AB207" s="22">
        <v>0</v>
      </c>
      <c r="AC207" s="18">
        <v>0</v>
      </c>
      <c r="AD207" s="18">
        <v>0</v>
      </c>
      <c r="AE207" s="13">
        <v>6960</v>
      </c>
    </row>
    <row r="208" spans="1:31" ht="15" x14ac:dyDescent="0.2">
      <c r="A208" s="13">
        <v>194</v>
      </c>
      <c r="B208" s="12" t="s">
        <v>269</v>
      </c>
      <c r="C208" s="18">
        <v>70.135000000000005</v>
      </c>
      <c r="D208" s="19">
        <v>121.8</v>
      </c>
      <c r="E208" s="19">
        <v>310.10000000000002</v>
      </c>
      <c r="F208" s="19">
        <v>476</v>
      </c>
      <c r="G208" s="19">
        <v>36</v>
      </c>
      <c r="H208" s="19">
        <v>300</v>
      </c>
      <c r="I208" s="18">
        <v>0.28000000000000003</v>
      </c>
      <c r="J208" s="18">
        <v>0.24</v>
      </c>
      <c r="K208" s="18">
        <v>0.65600000000000003</v>
      </c>
      <c r="L208" s="19">
        <v>293</v>
      </c>
      <c r="M208" s="19">
        <v>0</v>
      </c>
      <c r="N208" s="20">
        <v>-3.4140000000000001</v>
      </c>
      <c r="O208" s="21">
        <v>0.1099</v>
      </c>
      <c r="P208" s="21">
        <v>-6.0680000000000002E-5</v>
      </c>
      <c r="Q208" s="21">
        <v>1.303E-8</v>
      </c>
      <c r="R208" s="22">
        <v>305.31</v>
      </c>
      <c r="S208" s="22">
        <v>175.72</v>
      </c>
      <c r="T208" s="13">
        <v>-6.71</v>
      </c>
      <c r="U208" s="13">
        <v>17.170000000000002</v>
      </c>
      <c r="V208" s="20">
        <v>15.825100000000001</v>
      </c>
      <c r="W208" s="22">
        <v>2459.0500000000002</v>
      </c>
      <c r="X208" s="22">
        <v>-42.56</v>
      </c>
      <c r="Y208" s="13">
        <v>330</v>
      </c>
      <c r="Z208" s="13">
        <v>220</v>
      </c>
      <c r="AA208" s="18">
        <v>55.198999999999998</v>
      </c>
      <c r="AB208" s="22">
        <v>-4985.3</v>
      </c>
      <c r="AC208" s="18">
        <v>-5.6680000000000001</v>
      </c>
      <c r="AD208" s="18">
        <v>3.51</v>
      </c>
      <c r="AE208" s="13">
        <v>6240</v>
      </c>
    </row>
    <row r="209" spans="1:31" ht="15" x14ac:dyDescent="0.2">
      <c r="A209" s="13">
        <v>195</v>
      </c>
      <c r="B209" s="12" t="s">
        <v>270</v>
      </c>
      <c r="C209" s="18">
        <v>84.162000000000006</v>
      </c>
      <c r="D209" s="19">
        <v>135.30000000000001</v>
      </c>
      <c r="E209" s="19">
        <v>339.6</v>
      </c>
      <c r="F209" s="19">
        <v>517</v>
      </c>
      <c r="G209" s="19">
        <v>32.4</v>
      </c>
      <c r="H209" s="19">
        <v>350</v>
      </c>
      <c r="I209" s="18">
        <v>0.27</v>
      </c>
      <c r="J209" s="18">
        <v>0.22500000000000001</v>
      </c>
      <c r="K209" s="18">
        <v>0.68</v>
      </c>
      <c r="L209" s="19">
        <v>293</v>
      </c>
      <c r="M209" s="19">
        <v>0.3</v>
      </c>
      <c r="N209" s="20">
        <v>5.19</v>
      </c>
      <c r="O209" s="21">
        <v>0.13880000000000001</v>
      </c>
      <c r="P209" s="21">
        <v>-8.0279999999999997E-5</v>
      </c>
      <c r="Q209" s="21">
        <v>1.7809999999999999E-8</v>
      </c>
      <c r="R209" s="22">
        <v>344.33</v>
      </c>
      <c r="S209" s="22">
        <v>197.95</v>
      </c>
      <c r="T209" s="13">
        <v>-11.38</v>
      </c>
      <c r="U209" s="13">
        <v>19.84</v>
      </c>
      <c r="V209" s="20">
        <v>15.8384</v>
      </c>
      <c r="W209" s="22">
        <v>2680.52</v>
      </c>
      <c r="X209" s="22">
        <v>-48.4</v>
      </c>
      <c r="Y209" s="13">
        <v>365</v>
      </c>
      <c r="Z209" s="13">
        <v>245</v>
      </c>
      <c r="AA209" s="18">
        <v>0</v>
      </c>
      <c r="AB209" s="22">
        <v>0</v>
      </c>
      <c r="AC209" s="18">
        <v>0</v>
      </c>
      <c r="AD209" s="18">
        <v>0</v>
      </c>
      <c r="AE209" s="13">
        <v>6860</v>
      </c>
    </row>
    <row r="210" spans="1:31" ht="15" x14ac:dyDescent="0.2">
      <c r="A210" s="13">
        <v>196</v>
      </c>
      <c r="B210" s="12" t="s">
        <v>271</v>
      </c>
      <c r="C210" s="18">
        <v>138.25399999999999</v>
      </c>
      <c r="D210" s="19">
        <v>230</v>
      </c>
      <c r="E210" s="19">
        <v>468.9</v>
      </c>
      <c r="F210" s="19">
        <v>702.2</v>
      </c>
      <c r="G210" s="19">
        <v>31</v>
      </c>
      <c r="H210" s="19">
        <v>0</v>
      </c>
      <c r="I210" s="18">
        <v>0</v>
      </c>
      <c r="J210" s="18">
        <v>0.23</v>
      </c>
      <c r="K210" s="18">
        <v>0.89700000000000002</v>
      </c>
      <c r="L210" s="19">
        <v>293</v>
      </c>
      <c r="M210" s="19">
        <v>0</v>
      </c>
      <c r="N210" s="20">
        <v>-26.86</v>
      </c>
      <c r="O210" s="21">
        <v>0.2671</v>
      </c>
      <c r="P210" s="21">
        <v>-1.5779999999999999E-4</v>
      </c>
      <c r="Q210" s="21">
        <v>3.4319999999999999E-8</v>
      </c>
      <c r="R210" s="22">
        <v>0</v>
      </c>
      <c r="S210" s="22">
        <v>0</v>
      </c>
      <c r="T210" s="13">
        <v>-40.380000000000003</v>
      </c>
      <c r="U210" s="13">
        <v>20.51</v>
      </c>
      <c r="V210" s="20">
        <v>15.831200000000001</v>
      </c>
      <c r="W210" s="22">
        <v>3671.61</v>
      </c>
      <c r="X210" s="22">
        <v>-69.739999999999995</v>
      </c>
      <c r="Y210" s="13">
        <v>495</v>
      </c>
      <c r="Z210" s="13">
        <v>368</v>
      </c>
      <c r="AA210" s="18">
        <v>0</v>
      </c>
      <c r="AB210" s="22">
        <v>0</v>
      </c>
      <c r="AC210" s="18">
        <v>0</v>
      </c>
      <c r="AD210" s="18">
        <v>0</v>
      </c>
      <c r="AE210" s="13">
        <v>9400</v>
      </c>
    </row>
    <row r="211" spans="1:31" ht="15" x14ac:dyDescent="0.2">
      <c r="A211" s="13">
        <v>197</v>
      </c>
      <c r="B211" s="12" t="s">
        <v>272</v>
      </c>
      <c r="C211" s="18">
        <v>52.034999999999997</v>
      </c>
      <c r="D211" s="19">
        <v>245.3</v>
      </c>
      <c r="E211" s="19">
        <v>252.5</v>
      </c>
      <c r="F211" s="19">
        <v>400</v>
      </c>
      <c r="G211" s="19">
        <v>59</v>
      </c>
      <c r="H211" s="19">
        <v>0</v>
      </c>
      <c r="I211" s="18">
        <v>0</v>
      </c>
      <c r="J211" s="18">
        <v>0.24</v>
      </c>
      <c r="K211" s="18">
        <v>0</v>
      </c>
      <c r="L211" s="19">
        <v>0</v>
      </c>
      <c r="M211" s="19">
        <v>0.2</v>
      </c>
      <c r="N211" s="20">
        <v>8.5830000000000002</v>
      </c>
      <c r="O211" s="21">
        <v>2.2100000000000002E-2</v>
      </c>
      <c r="P211" s="21">
        <v>-1.946E-5</v>
      </c>
      <c r="Q211" s="21">
        <v>7.0450000000000004E-9</v>
      </c>
      <c r="R211" s="22">
        <v>0</v>
      </c>
      <c r="S211" s="22">
        <v>0</v>
      </c>
      <c r="T211" s="13">
        <v>73.84</v>
      </c>
      <c r="U211" s="13">
        <v>71.03</v>
      </c>
      <c r="V211" s="20">
        <v>0</v>
      </c>
      <c r="W211" s="22">
        <v>0</v>
      </c>
      <c r="X211" s="22">
        <v>0</v>
      </c>
      <c r="Y211" s="13">
        <v>0</v>
      </c>
      <c r="Z211" s="13">
        <v>0</v>
      </c>
      <c r="AA211" s="18">
        <v>58.323</v>
      </c>
      <c r="AB211" s="22">
        <v>-4390.8</v>
      </c>
      <c r="AC211" s="18">
        <v>-6.1849999999999996</v>
      </c>
      <c r="AD211" s="18">
        <v>1.51</v>
      </c>
      <c r="AE211" s="13">
        <v>0</v>
      </c>
    </row>
    <row r="212" spans="1:31" ht="15" x14ac:dyDescent="0.2">
      <c r="A212" s="13">
        <v>198</v>
      </c>
      <c r="B212" s="12" t="s">
        <v>273</v>
      </c>
      <c r="C212" s="18">
        <v>56.107999999999997</v>
      </c>
      <c r="D212" s="19">
        <v>182.4</v>
      </c>
      <c r="E212" s="19">
        <v>285.7</v>
      </c>
      <c r="F212" s="19">
        <v>459.9</v>
      </c>
      <c r="G212" s="19">
        <v>49.2</v>
      </c>
      <c r="H212" s="19">
        <v>210</v>
      </c>
      <c r="I212" s="18">
        <v>0.27400000000000002</v>
      </c>
      <c r="J212" s="18">
        <v>0.20899999999999999</v>
      </c>
      <c r="K212" s="18">
        <v>0.69399999999999995</v>
      </c>
      <c r="L212" s="19">
        <v>293</v>
      </c>
      <c r="M212" s="19">
        <v>0</v>
      </c>
      <c r="N212" s="20">
        <v>-12.003</v>
      </c>
      <c r="O212" s="21">
        <v>0.12</v>
      </c>
      <c r="P212" s="21">
        <v>-8.4980000000000003E-5</v>
      </c>
      <c r="Q212" s="21">
        <v>2.501E-8</v>
      </c>
      <c r="R212" s="22">
        <v>0</v>
      </c>
      <c r="S212" s="22">
        <v>0</v>
      </c>
      <c r="T212" s="13">
        <v>6.37</v>
      </c>
      <c r="U212" s="13">
        <v>26.3</v>
      </c>
      <c r="V212" s="20">
        <v>15.9254</v>
      </c>
      <c r="W212" s="22">
        <v>2359.09</v>
      </c>
      <c r="X212" s="22">
        <v>-31.78</v>
      </c>
      <c r="Y212" s="13">
        <v>290</v>
      </c>
      <c r="Z212" s="13">
        <v>200</v>
      </c>
      <c r="AA212" s="18">
        <v>0</v>
      </c>
      <c r="AB212" s="22">
        <v>0</v>
      </c>
      <c r="AC212" s="18">
        <v>0</v>
      </c>
      <c r="AD212" s="18">
        <v>0</v>
      </c>
      <c r="AE212" s="13">
        <v>5780</v>
      </c>
    </row>
    <row r="213" spans="1:31" ht="15" x14ac:dyDescent="0.2">
      <c r="A213" s="13">
        <v>199</v>
      </c>
      <c r="B213" s="12" t="s">
        <v>274</v>
      </c>
      <c r="C213" s="18">
        <v>98.188999999999993</v>
      </c>
      <c r="D213" s="19">
        <v>265</v>
      </c>
      <c r="E213" s="19">
        <v>391.9</v>
      </c>
      <c r="F213" s="19">
        <v>589</v>
      </c>
      <c r="G213" s="19">
        <v>36.700000000000003</v>
      </c>
      <c r="H213" s="19">
        <v>390</v>
      </c>
      <c r="I213" s="18">
        <v>0.3</v>
      </c>
      <c r="J213" s="18">
        <v>0.33600000000000002</v>
      </c>
      <c r="K213" s="18">
        <v>0.81</v>
      </c>
      <c r="L213" s="19">
        <v>293</v>
      </c>
      <c r="M213" s="19">
        <v>0</v>
      </c>
      <c r="N213" s="20">
        <v>-18.196999999999999</v>
      </c>
      <c r="O213" s="21">
        <v>0.18790000000000001</v>
      </c>
      <c r="P213" s="21">
        <v>-1.004E-4</v>
      </c>
      <c r="Q213" s="21">
        <v>1.8060000000000001E-8</v>
      </c>
      <c r="R213" s="22">
        <v>0</v>
      </c>
      <c r="S213" s="22">
        <v>0</v>
      </c>
      <c r="T213" s="13">
        <v>-28.52</v>
      </c>
      <c r="U213" s="13">
        <v>15.06</v>
      </c>
      <c r="V213" s="20">
        <v>15.7818</v>
      </c>
      <c r="W213" s="22">
        <v>3066.05</v>
      </c>
      <c r="X213" s="22">
        <v>-56.8</v>
      </c>
      <c r="Y213" s="13">
        <v>435</v>
      </c>
      <c r="Z213" s="13">
        <v>330</v>
      </c>
      <c r="AA213" s="18">
        <v>0</v>
      </c>
      <c r="AB213" s="22">
        <v>0</v>
      </c>
      <c r="AC213" s="18">
        <v>0</v>
      </c>
      <c r="AD213" s="18">
        <v>0</v>
      </c>
      <c r="AE213" s="13">
        <v>7900</v>
      </c>
    </row>
    <row r="214" spans="1:31" ht="15" x14ac:dyDescent="0.2">
      <c r="A214" s="13">
        <v>200</v>
      </c>
      <c r="B214" s="12" t="s">
        <v>275</v>
      </c>
      <c r="C214" s="18">
        <v>84.162000000000006</v>
      </c>
      <c r="D214" s="19">
        <v>279.7</v>
      </c>
      <c r="E214" s="19">
        <v>353.9</v>
      </c>
      <c r="F214" s="19">
        <v>553.4</v>
      </c>
      <c r="G214" s="19">
        <v>40.200000000000003</v>
      </c>
      <c r="H214" s="19">
        <v>308</v>
      </c>
      <c r="I214" s="18">
        <v>0.27300000000000002</v>
      </c>
      <c r="J214" s="18">
        <v>0.21299999999999999</v>
      </c>
      <c r="K214" s="18">
        <v>0.77900000000000003</v>
      </c>
      <c r="L214" s="19">
        <v>293</v>
      </c>
      <c r="M214" s="19">
        <v>0.3</v>
      </c>
      <c r="N214" s="20">
        <v>-13.026999999999999</v>
      </c>
      <c r="O214" s="21">
        <v>0.14599999999999999</v>
      </c>
      <c r="P214" s="21">
        <v>-6.0269999999999997E-5</v>
      </c>
      <c r="Q214" s="21">
        <v>3.1559999999999999E-9</v>
      </c>
      <c r="R214" s="22">
        <v>653.62</v>
      </c>
      <c r="S214" s="22">
        <v>290.83999999999997</v>
      </c>
      <c r="T214" s="13">
        <v>-29.43</v>
      </c>
      <c r="U214" s="13">
        <v>7.59</v>
      </c>
      <c r="V214" s="20">
        <v>15.752700000000001</v>
      </c>
      <c r="W214" s="22">
        <v>2766.63</v>
      </c>
      <c r="X214" s="22">
        <v>-50.5</v>
      </c>
      <c r="Y214" s="13">
        <v>380</v>
      </c>
      <c r="Z214" s="13">
        <v>280</v>
      </c>
      <c r="AA214" s="18">
        <v>53.451000000000001</v>
      </c>
      <c r="AB214" s="22">
        <v>-5562.12</v>
      </c>
      <c r="AC214" s="18">
        <v>-5.3029999999999999</v>
      </c>
      <c r="AD214" s="18">
        <v>4.22</v>
      </c>
      <c r="AE214" s="13">
        <v>7160</v>
      </c>
    </row>
    <row r="215" spans="1:31" ht="15" x14ac:dyDescent="0.2">
      <c r="A215" s="13">
        <v>201</v>
      </c>
      <c r="B215" s="12" t="s">
        <v>276</v>
      </c>
      <c r="C215" s="18">
        <v>100.161</v>
      </c>
      <c r="D215" s="19">
        <v>298</v>
      </c>
      <c r="E215" s="19">
        <v>434.3</v>
      </c>
      <c r="F215" s="19">
        <v>625</v>
      </c>
      <c r="G215" s="19">
        <v>37</v>
      </c>
      <c r="H215" s="19">
        <v>327</v>
      </c>
      <c r="I215" s="18">
        <v>0.24</v>
      </c>
      <c r="J215" s="18">
        <v>0.55000000000000004</v>
      </c>
      <c r="K215" s="18">
        <v>0.94199999999999995</v>
      </c>
      <c r="L215" s="19">
        <v>303</v>
      </c>
      <c r="M215" s="19">
        <v>1.7</v>
      </c>
      <c r="N215" s="20">
        <v>-13.263999999999999</v>
      </c>
      <c r="O215" s="21">
        <v>0.17230000000000001</v>
      </c>
      <c r="P215" s="21">
        <v>-9.7600000000000001E-5</v>
      </c>
      <c r="Q215" s="21">
        <v>1.967E-8</v>
      </c>
      <c r="R215" s="22">
        <v>0</v>
      </c>
      <c r="S215" s="22">
        <v>0</v>
      </c>
      <c r="T215" s="13">
        <v>-70.400000000000006</v>
      </c>
      <c r="U215" s="13">
        <v>-28.18</v>
      </c>
      <c r="V215" s="20">
        <v>0</v>
      </c>
      <c r="W215" s="22">
        <v>0</v>
      </c>
      <c r="X215" s="22">
        <v>0</v>
      </c>
      <c r="Y215" s="13">
        <v>0</v>
      </c>
      <c r="Z215" s="13">
        <v>0</v>
      </c>
      <c r="AA215" s="18">
        <v>86.548000000000002</v>
      </c>
      <c r="AB215" s="22">
        <v>-9573.09</v>
      </c>
      <c r="AC215" s="18">
        <v>-9.5389999999999997</v>
      </c>
      <c r="AD215" s="18">
        <v>5.86</v>
      </c>
      <c r="AE215" s="13">
        <v>10870</v>
      </c>
    </row>
    <row r="216" spans="1:31" ht="15" x14ac:dyDescent="0.2">
      <c r="A216" s="13">
        <v>202</v>
      </c>
      <c r="B216" s="12" t="s">
        <v>277</v>
      </c>
      <c r="C216" s="18">
        <v>95.144999999999996</v>
      </c>
      <c r="D216" s="19">
        <v>242</v>
      </c>
      <c r="E216" s="19">
        <v>428.8</v>
      </c>
      <c r="F216" s="19">
        <v>629</v>
      </c>
      <c r="G216" s="19">
        <v>38</v>
      </c>
      <c r="H216" s="19">
        <v>312</v>
      </c>
      <c r="I216" s="18">
        <v>0.23</v>
      </c>
      <c r="J216" s="18">
        <v>0.443</v>
      </c>
      <c r="K216" s="18">
        <v>0.95099999999999996</v>
      </c>
      <c r="L216" s="19">
        <v>288</v>
      </c>
      <c r="M216" s="19">
        <v>3.1</v>
      </c>
      <c r="N216" s="20">
        <v>-9.0299999999999994</v>
      </c>
      <c r="O216" s="21">
        <v>0.1323</v>
      </c>
      <c r="P216" s="21">
        <v>-4.6650000000000002E-5</v>
      </c>
      <c r="Q216" s="21">
        <v>-3.6640000000000002E-9</v>
      </c>
      <c r="R216" s="22">
        <v>787.38</v>
      </c>
      <c r="S216" s="22">
        <v>336.47</v>
      </c>
      <c r="T216" s="13">
        <v>-55</v>
      </c>
      <c r="U216" s="13">
        <v>-21.69</v>
      </c>
      <c r="V216" s="20">
        <v>0</v>
      </c>
      <c r="W216" s="22">
        <v>0</v>
      </c>
      <c r="X216" s="22">
        <v>0</v>
      </c>
      <c r="Y216" s="13">
        <v>0</v>
      </c>
      <c r="Z216" s="13">
        <v>0</v>
      </c>
      <c r="AA216" s="18">
        <v>0</v>
      </c>
      <c r="AB216" s="22">
        <v>0</v>
      </c>
      <c r="AC216" s="18">
        <v>0</v>
      </c>
      <c r="AD216" s="18">
        <v>0</v>
      </c>
      <c r="AE216" s="13">
        <v>9500</v>
      </c>
    </row>
    <row r="217" spans="1:31" ht="15" x14ac:dyDescent="0.2">
      <c r="A217" s="13">
        <v>203</v>
      </c>
      <c r="B217" s="12" t="s">
        <v>278</v>
      </c>
      <c r="C217" s="18">
        <v>82.146000000000001</v>
      </c>
      <c r="D217" s="19">
        <v>169.7</v>
      </c>
      <c r="E217" s="19">
        <v>356.1</v>
      </c>
      <c r="F217" s="19">
        <v>560.4</v>
      </c>
      <c r="G217" s="19">
        <v>42.9</v>
      </c>
      <c r="H217" s="19">
        <v>292</v>
      </c>
      <c r="I217" s="18">
        <v>0.27</v>
      </c>
      <c r="J217" s="18">
        <v>0.21</v>
      </c>
      <c r="K217" s="18">
        <v>0.81599999999999995</v>
      </c>
      <c r="L217" s="19">
        <v>289</v>
      </c>
      <c r="M217" s="19">
        <v>0.6</v>
      </c>
      <c r="N217" s="20">
        <v>-16.396999999999998</v>
      </c>
      <c r="O217" s="21">
        <v>0.17319999999999999</v>
      </c>
      <c r="P217" s="21">
        <v>-1.293E-4</v>
      </c>
      <c r="Q217" s="21">
        <v>3.927E-8</v>
      </c>
      <c r="R217" s="22">
        <v>506.92</v>
      </c>
      <c r="S217" s="22">
        <v>264.54000000000002</v>
      </c>
      <c r="T217" s="13">
        <v>-1.28</v>
      </c>
      <c r="U217" s="13">
        <v>25.54</v>
      </c>
      <c r="V217" s="20">
        <v>15.824299999999999</v>
      </c>
      <c r="W217" s="22">
        <v>2813.53</v>
      </c>
      <c r="X217" s="22">
        <v>-49.98</v>
      </c>
      <c r="Y217" s="13">
        <v>360</v>
      </c>
      <c r="Z217" s="13">
        <v>300</v>
      </c>
      <c r="AA217" s="18">
        <v>0</v>
      </c>
      <c r="AB217" s="22">
        <v>0</v>
      </c>
      <c r="AC217" s="18">
        <v>0</v>
      </c>
      <c r="AD217" s="18">
        <v>0</v>
      </c>
      <c r="AE217" s="13">
        <v>7280</v>
      </c>
    </row>
    <row r="218" spans="1:31" ht="15" x14ac:dyDescent="0.2">
      <c r="A218" s="13">
        <v>204</v>
      </c>
      <c r="B218" s="12" t="s">
        <v>279</v>
      </c>
      <c r="C218" s="18">
        <v>70.135000000000005</v>
      </c>
      <c r="D218" s="19">
        <v>179.3</v>
      </c>
      <c r="E218" s="19">
        <v>322.39999999999998</v>
      </c>
      <c r="F218" s="19">
        <v>511.6</v>
      </c>
      <c r="G218" s="19">
        <v>44.5</v>
      </c>
      <c r="H218" s="19">
        <v>260</v>
      </c>
      <c r="I218" s="18">
        <v>0.27600000000000002</v>
      </c>
      <c r="J218" s="18">
        <v>0.192</v>
      </c>
      <c r="K218" s="18">
        <v>0.745</v>
      </c>
      <c r="L218" s="19">
        <v>293</v>
      </c>
      <c r="M218" s="19">
        <v>0</v>
      </c>
      <c r="N218" s="20">
        <v>-12.808</v>
      </c>
      <c r="O218" s="21">
        <v>0.12959999999999999</v>
      </c>
      <c r="P218" s="21">
        <v>-7.2390000000000003E-5</v>
      </c>
      <c r="Q218" s="21">
        <v>1.5489999999999998E-8</v>
      </c>
      <c r="R218" s="22">
        <v>406.69</v>
      </c>
      <c r="S218" s="22">
        <v>231.67</v>
      </c>
      <c r="T218" s="13">
        <v>-18.46</v>
      </c>
      <c r="U218" s="13">
        <v>9.23</v>
      </c>
      <c r="V218" s="20">
        <v>15.8574</v>
      </c>
      <c r="W218" s="22">
        <v>2588.48</v>
      </c>
      <c r="X218" s="22">
        <v>-41.79</v>
      </c>
      <c r="Y218" s="13">
        <v>345</v>
      </c>
      <c r="Z218" s="13">
        <v>230</v>
      </c>
      <c r="AA218" s="18">
        <v>0</v>
      </c>
      <c r="AB218" s="22">
        <v>0</v>
      </c>
      <c r="AC218" s="18">
        <v>0</v>
      </c>
      <c r="AD218" s="18">
        <v>0</v>
      </c>
      <c r="AE218" s="13">
        <v>6524</v>
      </c>
    </row>
    <row r="219" spans="1:31" ht="15" x14ac:dyDescent="0.2">
      <c r="A219" s="13">
        <v>205</v>
      </c>
      <c r="B219" s="12" t="s">
        <v>280</v>
      </c>
      <c r="C219" s="18">
        <v>84.117999999999995</v>
      </c>
      <c r="D219" s="19">
        <v>222.5</v>
      </c>
      <c r="E219" s="19">
        <v>403.9</v>
      </c>
      <c r="F219" s="19">
        <v>626</v>
      </c>
      <c r="G219" s="19">
        <v>53</v>
      </c>
      <c r="H219" s="19">
        <v>268</v>
      </c>
      <c r="I219" s="18">
        <v>0.28000000000000003</v>
      </c>
      <c r="J219" s="18">
        <v>0.35</v>
      </c>
      <c r="K219" s="18">
        <v>0.95</v>
      </c>
      <c r="L219" s="19">
        <v>293</v>
      </c>
      <c r="M219" s="19">
        <v>3</v>
      </c>
      <c r="N219" s="20">
        <v>-9.7070000000000007</v>
      </c>
      <c r="O219" s="21">
        <v>0.12479999999999999</v>
      </c>
      <c r="P219" s="21">
        <v>-7.462E-5</v>
      </c>
      <c r="Q219" s="21">
        <v>1.7030000000000001E-8</v>
      </c>
      <c r="R219" s="22">
        <v>574.71</v>
      </c>
      <c r="S219" s="22">
        <v>303.44</v>
      </c>
      <c r="T219" s="13">
        <v>-46.04</v>
      </c>
      <c r="U219" s="13">
        <v>0</v>
      </c>
      <c r="V219" s="20">
        <v>16.089700000000001</v>
      </c>
      <c r="W219" s="22">
        <v>3193.92</v>
      </c>
      <c r="X219" s="22">
        <v>-66.150000000000006</v>
      </c>
      <c r="Y219" s="13">
        <v>440</v>
      </c>
      <c r="Z219" s="13">
        <v>300</v>
      </c>
      <c r="AA219" s="18">
        <v>0</v>
      </c>
      <c r="AB219" s="22">
        <v>0</v>
      </c>
      <c r="AC219" s="18">
        <v>0</v>
      </c>
      <c r="AD219" s="18">
        <v>0</v>
      </c>
      <c r="AE219" s="13">
        <v>8740</v>
      </c>
    </row>
    <row r="220" spans="1:31" ht="15" x14ac:dyDescent="0.2">
      <c r="A220" s="13">
        <v>206</v>
      </c>
      <c r="B220" s="12" t="s">
        <v>281</v>
      </c>
      <c r="C220" s="18">
        <v>68.119</v>
      </c>
      <c r="D220" s="19">
        <v>138.1</v>
      </c>
      <c r="E220" s="19">
        <v>317.39999999999998</v>
      </c>
      <c r="F220" s="19">
        <v>506</v>
      </c>
      <c r="G220" s="19">
        <v>0</v>
      </c>
      <c r="H220" s="19">
        <v>0</v>
      </c>
      <c r="I220" s="18">
        <v>0</v>
      </c>
      <c r="J220" s="18">
        <v>0</v>
      </c>
      <c r="K220" s="18">
        <v>0.77200000000000002</v>
      </c>
      <c r="L220" s="19">
        <v>293</v>
      </c>
      <c r="M220" s="19">
        <v>0.9</v>
      </c>
      <c r="N220" s="20">
        <v>-9.9149999999999991</v>
      </c>
      <c r="O220" s="21">
        <v>0.1106</v>
      </c>
      <c r="P220" s="21">
        <v>-6.1600000000000007E-5</v>
      </c>
      <c r="Q220" s="21">
        <v>1.2979999999999999E-8</v>
      </c>
      <c r="R220" s="22">
        <v>396.83</v>
      </c>
      <c r="S220" s="22">
        <v>218.66</v>
      </c>
      <c r="T220" s="13">
        <v>7.87</v>
      </c>
      <c r="U220" s="13">
        <v>26.48</v>
      </c>
      <c r="V220" s="20">
        <v>15.935600000000001</v>
      </c>
      <c r="W220" s="22">
        <v>2583.0700000000002</v>
      </c>
      <c r="X220" s="22">
        <v>-39.869999999999997</v>
      </c>
      <c r="Y220" s="13">
        <v>378</v>
      </c>
      <c r="Z220" s="13">
        <v>244</v>
      </c>
      <c r="AA220" s="18">
        <v>0</v>
      </c>
      <c r="AB220" s="22">
        <v>0</v>
      </c>
      <c r="AC220" s="18">
        <v>0</v>
      </c>
      <c r="AD220" s="18">
        <v>0</v>
      </c>
      <c r="AE220" s="13">
        <v>6450</v>
      </c>
    </row>
    <row r="221" spans="1:31" ht="15" x14ac:dyDescent="0.2">
      <c r="A221" s="13">
        <v>207</v>
      </c>
      <c r="B221" s="12" t="s">
        <v>282</v>
      </c>
      <c r="C221" s="18">
        <v>42.081000000000003</v>
      </c>
      <c r="D221" s="19">
        <v>145.69999999999999</v>
      </c>
      <c r="E221" s="19">
        <v>240.4</v>
      </c>
      <c r="F221" s="19">
        <v>397.8</v>
      </c>
      <c r="G221" s="19">
        <v>54.2</v>
      </c>
      <c r="H221" s="19">
        <v>170</v>
      </c>
      <c r="I221" s="18">
        <v>0.28199999999999997</v>
      </c>
      <c r="J221" s="18">
        <v>0.26400000000000001</v>
      </c>
      <c r="K221" s="18">
        <v>0.56299999999999994</v>
      </c>
      <c r="L221" s="19">
        <v>288</v>
      </c>
      <c r="M221" s="19">
        <v>0</v>
      </c>
      <c r="N221" s="20">
        <v>-8.4169999999999998</v>
      </c>
      <c r="O221" s="21">
        <v>9.1079999999999994E-2</v>
      </c>
      <c r="P221" s="21">
        <v>-6.8819999999999995E-5</v>
      </c>
      <c r="Q221" s="21">
        <v>2.1579999999999999E-8</v>
      </c>
      <c r="R221" s="22">
        <v>0</v>
      </c>
      <c r="S221" s="22">
        <v>0</v>
      </c>
      <c r="T221" s="13">
        <v>12.74</v>
      </c>
      <c r="U221" s="13">
        <v>24.95</v>
      </c>
      <c r="V221" s="20">
        <v>15.8599</v>
      </c>
      <c r="W221" s="22">
        <v>1971.04</v>
      </c>
      <c r="X221" s="22">
        <v>-26.65</v>
      </c>
      <c r="Y221" s="13">
        <v>245</v>
      </c>
      <c r="Z221" s="13">
        <v>180</v>
      </c>
      <c r="AA221" s="18">
        <v>0</v>
      </c>
      <c r="AB221" s="22">
        <v>0</v>
      </c>
      <c r="AC221" s="18">
        <v>0</v>
      </c>
      <c r="AD221" s="18">
        <v>0</v>
      </c>
      <c r="AE221" s="13">
        <v>4790</v>
      </c>
    </row>
    <row r="222" spans="1:31" ht="15" x14ac:dyDescent="0.2">
      <c r="A222" s="13">
        <v>208</v>
      </c>
      <c r="B222" s="12" t="s">
        <v>283</v>
      </c>
      <c r="C222" s="18">
        <v>4.032</v>
      </c>
      <c r="D222" s="19">
        <v>18.7</v>
      </c>
      <c r="E222" s="19">
        <v>23.7</v>
      </c>
      <c r="F222" s="19">
        <v>38.4</v>
      </c>
      <c r="G222" s="19">
        <v>16.399999999999999</v>
      </c>
      <c r="H222" s="19">
        <v>60.3</v>
      </c>
      <c r="I222" s="18">
        <v>0.314</v>
      </c>
      <c r="J222" s="18">
        <v>-0.13</v>
      </c>
      <c r="K222" s="18">
        <v>0.16500000000000001</v>
      </c>
      <c r="L222" s="19">
        <v>22.7</v>
      </c>
      <c r="M222" s="19">
        <v>0</v>
      </c>
      <c r="N222" s="20">
        <v>7.2249999999999996</v>
      </c>
      <c r="O222" s="21">
        <v>-1.58E-3</v>
      </c>
      <c r="P222" s="21">
        <v>2.7939999999999998E-6</v>
      </c>
      <c r="Q222" s="21">
        <v>-8.7999999999999996E-10</v>
      </c>
      <c r="R222" s="22">
        <v>19.670000000000002</v>
      </c>
      <c r="S222" s="22">
        <v>8.3800000000000008</v>
      </c>
      <c r="T222" s="13">
        <v>0</v>
      </c>
      <c r="U222" s="13">
        <v>0</v>
      </c>
      <c r="V222" s="20">
        <v>13.295400000000001</v>
      </c>
      <c r="W222" s="22">
        <v>157.88999999999999</v>
      </c>
      <c r="X222" s="22">
        <v>0</v>
      </c>
      <c r="Y222" s="13">
        <v>25</v>
      </c>
      <c r="Z222" s="13">
        <v>19</v>
      </c>
      <c r="AA222" s="18">
        <v>0</v>
      </c>
      <c r="AB222" s="22">
        <v>0</v>
      </c>
      <c r="AC222" s="18">
        <v>0</v>
      </c>
      <c r="AD222" s="18">
        <v>0</v>
      </c>
      <c r="AE222" s="13">
        <v>292</v>
      </c>
    </row>
    <row r="223" spans="1:31" ht="15" x14ac:dyDescent="0.2">
      <c r="A223" s="13">
        <v>209</v>
      </c>
      <c r="B223" s="12" t="s">
        <v>284</v>
      </c>
      <c r="C223" s="18">
        <v>20.030999999999999</v>
      </c>
      <c r="D223" s="19">
        <v>277</v>
      </c>
      <c r="E223" s="19">
        <v>374.6</v>
      </c>
      <c r="F223" s="19">
        <v>644</v>
      </c>
      <c r="G223" s="19">
        <v>213.8</v>
      </c>
      <c r="H223" s="19">
        <v>55.6</v>
      </c>
      <c r="I223" s="18">
        <v>0.22500000000000001</v>
      </c>
      <c r="J223" s="18">
        <v>0</v>
      </c>
      <c r="K223" s="18">
        <v>1.105</v>
      </c>
      <c r="L223" s="19">
        <v>293</v>
      </c>
      <c r="M223" s="19">
        <v>1.9</v>
      </c>
      <c r="N223" s="20">
        <v>0</v>
      </c>
      <c r="O223" s="21">
        <v>0</v>
      </c>
      <c r="P223" s="21">
        <v>0</v>
      </c>
      <c r="Q223" s="21">
        <v>0</v>
      </c>
      <c r="R223" s="22">
        <v>757.92</v>
      </c>
      <c r="S223" s="22">
        <v>304.58</v>
      </c>
      <c r="T223" s="13">
        <v>-59.57</v>
      </c>
      <c r="U223" s="13">
        <v>-56.08</v>
      </c>
      <c r="V223" s="20">
        <v>0</v>
      </c>
      <c r="W223" s="22">
        <v>0</v>
      </c>
      <c r="X223" s="22">
        <v>0</v>
      </c>
      <c r="Y223" s="13">
        <v>0</v>
      </c>
      <c r="Z223" s="13">
        <v>0</v>
      </c>
      <c r="AA223" s="18">
        <v>0</v>
      </c>
      <c r="AB223" s="22">
        <v>0</v>
      </c>
      <c r="AC223" s="18">
        <v>0</v>
      </c>
      <c r="AD223" s="18">
        <v>0</v>
      </c>
      <c r="AE223" s="13">
        <v>9880</v>
      </c>
    </row>
    <row r="224" spans="1:31" ht="15" x14ac:dyDescent="0.2">
      <c r="A224" s="13">
        <v>210</v>
      </c>
      <c r="B224" s="12" t="s">
        <v>285</v>
      </c>
      <c r="C224" s="18">
        <v>173.83500000000001</v>
      </c>
      <c r="D224" s="19">
        <v>220.6</v>
      </c>
      <c r="E224" s="19">
        <v>370</v>
      </c>
      <c r="F224" s="19">
        <v>583</v>
      </c>
      <c r="G224" s="19">
        <v>71</v>
      </c>
      <c r="H224" s="19">
        <v>0</v>
      </c>
      <c r="I224" s="18">
        <v>0</v>
      </c>
      <c r="J224" s="18">
        <v>0</v>
      </c>
      <c r="K224" s="18">
        <v>2.5</v>
      </c>
      <c r="L224" s="19">
        <v>293</v>
      </c>
      <c r="M224" s="19">
        <v>1.9</v>
      </c>
      <c r="N224" s="20">
        <v>0</v>
      </c>
      <c r="O224" s="21">
        <v>0</v>
      </c>
      <c r="P224" s="21">
        <v>0</v>
      </c>
      <c r="Q224" s="21">
        <v>0</v>
      </c>
      <c r="R224" s="22">
        <v>428.91</v>
      </c>
      <c r="S224" s="22">
        <v>294.57</v>
      </c>
      <c r="T224" s="13">
        <v>-1</v>
      </c>
      <c r="U224" s="13">
        <v>-1.34</v>
      </c>
      <c r="V224" s="20">
        <v>0</v>
      </c>
      <c r="W224" s="22">
        <v>0</v>
      </c>
      <c r="X224" s="22">
        <v>0</v>
      </c>
      <c r="Y224" s="13">
        <v>0</v>
      </c>
      <c r="Z224" s="13">
        <v>0</v>
      </c>
      <c r="AA224" s="18">
        <v>0</v>
      </c>
      <c r="AB224" s="22">
        <v>0</v>
      </c>
      <c r="AC224" s="18">
        <v>0</v>
      </c>
      <c r="AD224" s="18">
        <v>0</v>
      </c>
      <c r="AE224" s="13">
        <v>0</v>
      </c>
    </row>
    <row r="225" spans="1:33" ht="15" x14ac:dyDescent="0.2">
      <c r="A225" s="13">
        <v>211</v>
      </c>
      <c r="B225" s="12" t="s">
        <v>286</v>
      </c>
      <c r="C225" s="18">
        <v>129.24700000000001</v>
      </c>
      <c r="D225" s="19">
        <v>211</v>
      </c>
      <c r="E225" s="19">
        <v>432.8</v>
      </c>
      <c r="F225" s="19">
        <v>596</v>
      </c>
      <c r="G225" s="19">
        <v>25</v>
      </c>
      <c r="H225" s="19">
        <v>517</v>
      </c>
      <c r="I225" s="18">
        <v>0.26</v>
      </c>
      <c r="J225" s="18">
        <v>0.59</v>
      </c>
      <c r="K225" s="18">
        <v>0.76700000000000002</v>
      </c>
      <c r="L225" s="19">
        <v>293</v>
      </c>
      <c r="M225" s="19">
        <v>1.1000000000000001</v>
      </c>
      <c r="N225" s="20">
        <v>2.3319999999999999</v>
      </c>
      <c r="O225" s="21">
        <v>0.193</v>
      </c>
      <c r="P225" s="21">
        <v>-1.049E-4</v>
      </c>
      <c r="Q225" s="21">
        <v>2.2090000000000001E-8</v>
      </c>
      <c r="R225" s="22">
        <v>581.41999999999996</v>
      </c>
      <c r="S225" s="22">
        <v>286.54000000000002</v>
      </c>
      <c r="T225" s="13">
        <v>0</v>
      </c>
      <c r="U225" s="13">
        <v>0</v>
      </c>
      <c r="V225" s="20">
        <v>16.730699999999999</v>
      </c>
      <c r="W225" s="22">
        <v>3721.9</v>
      </c>
      <c r="X225" s="22">
        <v>-64.150000000000006</v>
      </c>
      <c r="Y225" s="13">
        <v>459</v>
      </c>
      <c r="Z225" s="13">
        <v>322</v>
      </c>
      <c r="AA225" s="18">
        <v>0</v>
      </c>
      <c r="AB225" s="22">
        <v>0</v>
      </c>
      <c r="AC225" s="18">
        <v>0</v>
      </c>
      <c r="AD225" s="18">
        <v>0</v>
      </c>
      <c r="AE225" s="13">
        <v>9500</v>
      </c>
    </row>
    <row r="226" spans="1:33" ht="15" x14ac:dyDescent="0.2">
      <c r="A226" s="13">
        <v>212</v>
      </c>
      <c r="B226" s="12" t="s">
        <v>287</v>
      </c>
      <c r="C226" s="18">
        <v>278.35000000000002</v>
      </c>
      <c r="D226" s="19">
        <v>238</v>
      </c>
      <c r="E226" s="19">
        <v>608</v>
      </c>
      <c r="F226" s="19">
        <v>0</v>
      </c>
      <c r="G226" s="19">
        <v>0</v>
      </c>
      <c r="H226" s="19">
        <v>0</v>
      </c>
      <c r="I226" s="18">
        <v>0</v>
      </c>
      <c r="J226" s="18">
        <v>0</v>
      </c>
      <c r="K226" s="18">
        <v>1.0469999999999999</v>
      </c>
      <c r="L226" s="19">
        <v>293</v>
      </c>
      <c r="M226" s="19">
        <v>0</v>
      </c>
      <c r="N226" s="20">
        <v>0.44900000000000001</v>
      </c>
      <c r="O226" s="21">
        <v>2.9950000000000001</v>
      </c>
      <c r="P226" s="21">
        <v>-1</v>
      </c>
      <c r="Q226" s="21">
        <v>-1.462</v>
      </c>
      <c r="R226" s="22">
        <v>-4</v>
      </c>
      <c r="S226" s="22">
        <v>1.665</v>
      </c>
      <c r="T226" s="13">
        <v>-8</v>
      </c>
      <c r="U226" s="13">
        <v>2588.1</v>
      </c>
      <c r="V226" s="20">
        <v>336.24</v>
      </c>
      <c r="W226" s="22">
        <v>0</v>
      </c>
      <c r="X226" s="22">
        <v>0</v>
      </c>
      <c r="Y226" s="13">
        <v>16.953900000000001</v>
      </c>
      <c r="Z226" s="13">
        <v>4852.47</v>
      </c>
      <c r="AA226" s="18">
        <v>-138.1</v>
      </c>
      <c r="AB226" s="22">
        <v>657</v>
      </c>
      <c r="AC226" s="18">
        <v>469</v>
      </c>
      <c r="AD226" s="18">
        <v>0</v>
      </c>
      <c r="AE226" s="13">
        <v>0</v>
      </c>
      <c r="AG226" s="13">
        <v>0</v>
      </c>
    </row>
    <row r="227" spans="1:33" ht="15" x14ac:dyDescent="0.2">
      <c r="A227" s="13">
        <v>213</v>
      </c>
      <c r="B227" s="12" t="s">
        <v>288</v>
      </c>
      <c r="C227" s="18">
        <v>120.914</v>
      </c>
      <c r="D227" s="19">
        <v>115.4</v>
      </c>
      <c r="E227" s="19">
        <v>243.4</v>
      </c>
      <c r="F227" s="19">
        <v>385</v>
      </c>
      <c r="G227" s="19">
        <v>40.700000000000003</v>
      </c>
      <c r="H227" s="19">
        <v>217</v>
      </c>
      <c r="I227" s="18">
        <v>0.28000000000000003</v>
      </c>
      <c r="J227" s="18">
        <v>0.17599999999999999</v>
      </c>
      <c r="K227" s="18">
        <v>1.75</v>
      </c>
      <c r="L227" s="19">
        <v>158</v>
      </c>
      <c r="M227" s="19">
        <v>0.5</v>
      </c>
      <c r="N227" s="20">
        <v>7.5469999999999997</v>
      </c>
      <c r="O227" s="21">
        <v>4.2569999999999997E-2</v>
      </c>
      <c r="P227" s="21">
        <v>-3.6029999999999999E-5</v>
      </c>
      <c r="Q227" s="21">
        <v>1.037E-8</v>
      </c>
      <c r="R227" s="22">
        <v>215.09</v>
      </c>
      <c r="S227" s="22">
        <v>2165.5500000000002</v>
      </c>
      <c r="T227" s="13">
        <v>-15</v>
      </c>
      <c r="U227" s="13">
        <v>-105.7</v>
      </c>
      <c r="V227" s="20">
        <v>0</v>
      </c>
      <c r="W227" s="22">
        <v>0</v>
      </c>
      <c r="X227" s="22">
        <v>0</v>
      </c>
      <c r="Y227" s="13">
        <v>0</v>
      </c>
      <c r="Z227" s="13">
        <v>0</v>
      </c>
      <c r="AA227" s="18">
        <v>0</v>
      </c>
      <c r="AB227" s="22">
        <v>0</v>
      </c>
      <c r="AC227" s="18">
        <v>0</v>
      </c>
      <c r="AD227" s="18">
        <v>0</v>
      </c>
      <c r="AE227" s="13">
        <v>4772</v>
      </c>
    </row>
    <row r="228" spans="1:33" ht="15" x14ac:dyDescent="0.2">
      <c r="A228" s="13">
        <v>214</v>
      </c>
      <c r="B228" s="12" t="s">
        <v>289</v>
      </c>
      <c r="C228" s="18">
        <v>84.933000000000007</v>
      </c>
      <c r="D228" s="19">
        <v>178.1</v>
      </c>
      <c r="E228" s="19">
        <v>313</v>
      </c>
      <c r="F228" s="19">
        <v>510</v>
      </c>
      <c r="G228" s="19">
        <v>60</v>
      </c>
      <c r="H228" s="19">
        <v>193</v>
      </c>
      <c r="I228" s="18">
        <v>0.27700000000000002</v>
      </c>
      <c r="J228" s="18">
        <v>0.193</v>
      </c>
      <c r="K228" s="18">
        <v>1.3169999999999999</v>
      </c>
      <c r="L228" s="19">
        <v>298</v>
      </c>
      <c r="M228" s="19">
        <v>1.8</v>
      </c>
      <c r="N228" s="20">
        <v>3.0939999999999999</v>
      </c>
      <c r="O228" s="21">
        <v>3.8769999999999999E-2</v>
      </c>
      <c r="P228" s="21">
        <v>-3.1099999999999997E-5</v>
      </c>
      <c r="Q228" s="21">
        <v>1.0049999999999999E-9</v>
      </c>
      <c r="R228" s="22">
        <v>359.55</v>
      </c>
      <c r="S228" s="22">
        <v>225.13</v>
      </c>
      <c r="T228" s="13">
        <v>22.8</v>
      </c>
      <c r="U228" s="13">
        <v>-16.46</v>
      </c>
      <c r="V228" s="20">
        <v>16.302900000000001</v>
      </c>
      <c r="W228" s="22">
        <v>2622.44</v>
      </c>
      <c r="X228" s="22">
        <v>-41.7</v>
      </c>
      <c r="Y228" s="13">
        <v>332</v>
      </c>
      <c r="Z228" s="13">
        <v>229</v>
      </c>
      <c r="AA228" s="18">
        <v>53.767000000000003</v>
      </c>
      <c r="AB228" s="22">
        <v>-5110.2</v>
      </c>
      <c r="AC228" s="18">
        <v>5.3639999999999999</v>
      </c>
      <c r="AD228" s="18">
        <v>2.41</v>
      </c>
      <c r="AE228" s="13">
        <v>6690</v>
      </c>
    </row>
    <row r="229" spans="1:33" ht="15" x14ac:dyDescent="0.2">
      <c r="A229" s="13">
        <v>215</v>
      </c>
      <c r="B229" s="12" t="s">
        <v>290</v>
      </c>
      <c r="C229" s="18">
        <v>102.923</v>
      </c>
      <c r="D229" s="19">
        <v>138</v>
      </c>
      <c r="E229" s="19">
        <v>282</v>
      </c>
      <c r="F229" s="19">
        <v>451.6</v>
      </c>
      <c r="G229" s="19">
        <v>51</v>
      </c>
      <c r="H229" s="19">
        <v>197</v>
      </c>
      <c r="I229" s="18">
        <v>0.27200000000000002</v>
      </c>
      <c r="J229" s="18">
        <v>0.20200000000000001</v>
      </c>
      <c r="K229" s="18">
        <v>1.38</v>
      </c>
      <c r="L229" s="19">
        <v>282</v>
      </c>
      <c r="M229" s="19">
        <v>1.3</v>
      </c>
      <c r="N229" s="20">
        <v>5.6520000000000001</v>
      </c>
      <c r="O229" s="21">
        <v>3.7699999999999997E-2</v>
      </c>
      <c r="P229" s="21">
        <v>-2.866E-5</v>
      </c>
      <c r="Q229" s="21">
        <v>7.7949999999999997E-9</v>
      </c>
      <c r="R229" s="22">
        <v>0</v>
      </c>
      <c r="S229" s="22">
        <v>0</v>
      </c>
      <c r="T229" s="13">
        <v>-71.400000000000006</v>
      </c>
      <c r="U229" s="13">
        <v>64.099999999999994</v>
      </c>
      <c r="V229" s="20">
        <v>0</v>
      </c>
      <c r="W229" s="22">
        <v>0</v>
      </c>
      <c r="X229" s="22">
        <v>0</v>
      </c>
      <c r="Y229" s="13">
        <v>0</v>
      </c>
      <c r="Z229" s="13">
        <v>0</v>
      </c>
      <c r="AA229" s="18">
        <v>54.563000000000002</v>
      </c>
      <c r="AB229" s="22">
        <v>-4629.0200000000004</v>
      </c>
      <c r="AC229" s="18">
        <v>-5.59</v>
      </c>
      <c r="AD229" s="18">
        <v>2.2200000000000002</v>
      </c>
      <c r="AE229" s="13">
        <v>5960</v>
      </c>
    </row>
    <row r="230" spans="1:33" ht="15" x14ac:dyDescent="0.2">
      <c r="A230" s="13">
        <v>216</v>
      </c>
      <c r="B230" s="12" t="s">
        <v>291</v>
      </c>
      <c r="C230" s="18">
        <v>45.085000000000001</v>
      </c>
      <c r="D230" s="19">
        <v>181</v>
      </c>
      <c r="E230" s="19">
        <v>280</v>
      </c>
      <c r="F230" s="19">
        <v>437.6</v>
      </c>
      <c r="G230" s="19">
        <v>52.4</v>
      </c>
      <c r="H230" s="19">
        <v>187</v>
      </c>
      <c r="I230" s="18">
        <v>0.27200000000000002</v>
      </c>
      <c r="J230" s="18">
        <v>0.28799999999999998</v>
      </c>
      <c r="K230" s="18">
        <v>0.65600000000000003</v>
      </c>
      <c r="L230" s="19">
        <v>293</v>
      </c>
      <c r="M230" s="19">
        <v>0</v>
      </c>
      <c r="N230" s="20">
        <v>-4.1000000000000002E-2</v>
      </c>
      <c r="O230" s="21">
        <v>6.4380000000000007E-2</v>
      </c>
      <c r="P230" s="21">
        <v>-3.1749999999999999E-5</v>
      </c>
      <c r="Q230" s="21">
        <v>5.5869999999999998E-9</v>
      </c>
      <c r="R230" s="22">
        <v>0</v>
      </c>
      <c r="S230" s="22">
        <v>0</v>
      </c>
      <c r="T230" s="13">
        <v>-4.5</v>
      </c>
      <c r="U230" s="13">
        <v>16.25</v>
      </c>
      <c r="V230" s="20">
        <v>16.2653</v>
      </c>
      <c r="W230" s="22">
        <v>2358.77</v>
      </c>
      <c r="X230" s="22">
        <v>-35.15</v>
      </c>
      <c r="Y230" s="13">
        <v>310</v>
      </c>
      <c r="Z230" s="13">
        <v>218</v>
      </c>
      <c r="AA230" s="18">
        <v>67.611000000000004</v>
      </c>
      <c r="AB230" s="22">
        <v>-5350.44</v>
      </c>
      <c r="AC230" s="18">
        <v>-7.4349999999999996</v>
      </c>
      <c r="AD230" s="18">
        <v>2.0299999999999998</v>
      </c>
      <c r="AE230" s="13">
        <v>6330</v>
      </c>
    </row>
    <row r="231" spans="1:33" ht="15" x14ac:dyDescent="0.2">
      <c r="A231" s="13">
        <v>217</v>
      </c>
      <c r="B231" s="12" t="s">
        <v>291</v>
      </c>
      <c r="C231" s="18">
        <v>73.138999999999996</v>
      </c>
      <c r="D231" s="19">
        <v>223.4</v>
      </c>
      <c r="E231" s="19">
        <v>328.6</v>
      </c>
      <c r="F231" s="19">
        <v>496.6</v>
      </c>
      <c r="G231" s="19">
        <v>36.6</v>
      </c>
      <c r="H231" s="19">
        <v>301</v>
      </c>
      <c r="I231" s="18">
        <v>0.27</v>
      </c>
      <c r="J231" s="18">
        <v>0.29899999999999999</v>
      </c>
      <c r="K231" s="18">
        <v>0.70699999999999996</v>
      </c>
      <c r="L231" s="19">
        <v>293</v>
      </c>
      <c r="M231" s="19">
        <v>1.1000000000000001</v>
      </c>
      <c r="N231" s="20">
        <v>0.48699999999999999</v>
      </c>
      <c r="O231" s="21">
        <v>0.10580000000000001</v>
      </c>
      <c r="P231" s="21">
        <v>-5.2139999999999999E-5</v>
      </c>
      <c r="Q231" s="21">
        <v>8.7250000000000004E-9</v>
      </c>
      <c r="R231" s="22">
        <v>473.89</v>
      </c>
      <c r="S231" s="22">
        <v>229.29</v>
      </c>
      <c r="T231" s="13">
        <v>-17.3</v>
      </c>
      <c r="U231" s="13">
        <v>17.23</v>
      </c>
      <c r="V231" s="20">
        <v>16.054500000000001</v>
      </c>
      <c r="W231" s="22">
        <v>2595.0100000000002</v>
      </c>
      <c r="X231" s="22">
        <v>-53.15</v>
      </c>
      <c r="Y231" s="13">
        <v>350</v>
      </c>
      <c r="Z231" s="13">
        <v>242</v>
      </c>
      <c r="AA231" s="18">
        <v>64.89</v>
      </c>
      <c r="AB231" s="22">
        <v>-5912.65</v>
      </c>
      <c r="AC231" s="18">
        <v>-6.9550000000000001</v>
      </c>
      <c r="AD231" s="18">
        <v>3.73</v>
      </c>
      <c r="AE231" s="13">
        <v>6650</v>
      </c>
    </row>
    <row r="232" spans="1:33" ht="15" x14ac:dyDescent="0.2">
      <c r="A232" s="13">
        <v>218</v>
      </c>
      <c r="B232" s="12" t="s">
        <v>292</v>
      </c>
      <c r="C232" s="18">
        <v>122.244</v>
      </c>
      <c r="D232" s="19">
        <v>171.7</v>
      </c>
      <c r="E232" s="19">
        <v>427.2</v>
      </c>
      <c r="F232" s="19">
        <v>642</v>
      </c>
      <c r="G232" s="19">
        <v>0</v>
      </c>
      <c r="H232" s="19">
        <v>0</v>
      </c>
      <c r="I232" s="18">
        <v>0</v>
      </c>
      <c r="J232" s="18">
        <v>0</v>
      </c>
      <c r="K232" s="18">
        <v>0.998</v>
      </c>
      <c r="L232" s="19">
        <v>293</v>
      </c>
      <c r="M232" s="19">
        <v>2</v>
      </c>
      <c r="N232" s="20">
        <v>6.4240000000000004</v>
      </c>
      <c r="O232" s="21">
        <v>0.1099</v>
      </c>
      <c r="P232" s="21">
        <v>-6.4720000000000004E-5</v>
      </c>
      <c r="Q232" s="21">
        <v>1.426E-8</v>
      </c>
      <c r="R232" s="22">
        <v>0</v>
      </c>
      <c r="S232" s="22">
        <v>0</v>
      </c>
      <c r="T232" s="13">
        <v>-17.84</v>
      </c>
      <c r="U232" s="13">
        <v>5.32</v>
      </c>
      <c r="V232" s="20">
        <v>16.060700000000001</v>
      </c>
      <c r="W232" s="22">
        <v>3421.57</v>
      </c>
      <c r="X232" s="22">
        <v>-64.19</v>
      </c>
      <c r="Y232" s="13">
        <v>455</v>
      </c>
      <c r="Z232" s="13">
        <v>312</v>
      </c>
      <c r="AA232" s="18">
        <v>0</v>
      </c>
      <c r="AB232" s="22">
        <v>0</v>
      </c>
      <c r="AC232" s="18">
        <v>0</v>
      </c>
      <c r="AD232" s="18">
        <v>0</v>
      </c>
      <c r="AE232" s="13">
        <v>9010</v>
      </c>
    </row>
    <row r="233" spans="1:33" ht="15" x14ac:dyDescent="0.2">
      <c r="A233" s="13">
        <v>219</v>
      </c>
      <c r="B233" s="12" t="s">
        <v>293</v>
      </c>
      <c r="C233" s="18">
        <v>86.134</v>
      </c>
      <c r="D233" s="19">
        <v>234.2</v>
      </c>
      <c r="E233" s="19">
        <v>375.1</v>
      </c>
      <c r="F233" s="19">
        <v>561</v>
      </c>
      <c r="G233" s="19">
        <v>36.9</v>
      </c>
      <c r="H233" s="19">
        <v>336</v>
      </c>
      <c r="I233" s="18">
        <v>0.26900000000000002</v>
      </c>
      <c r="J233" s="18">
        <v>0.34699999999999998</v>
      </c>
      <c r="K233" s="18">
        <v>0.81399999999999995</v>
      </c>
      <c r="L233" s="19">
        <v>293</v>
      </c>
      <c r="M233" s="19">
        <v>2.7</v>
      </c>
      <c r="N233" s="20">
        <v>7.1680000000000001</v>
      </c>
      <c r="O233" s="21">
        <v>9.4089999999999993E-2</v>
      </c>
      <c r="P233" s="21">
        <v>-4.5540000000000001E-5</v>
      </c>
      <c r="Q233" s="21">
        <v>8.1150000000000002E-9</v>
      </c>
      <c r="R233" s="22">
        <v>409.17</v>
      </c>
      <c r="S233" s="22">
        <v>236.65</v>
      </c>
      <c r="T233" s="13">
        <v>-61.82</v>
      </c>
      <c r="U233" s="13">
        <v>-32.33</v>
      </c>
      <c r="V233" s="20">
        <v>16.813800000000001</v>
      </c>
      <c r="W233" s="22">
        <v>3410.51</v>
      </c>
      <c r="X233" s="22">
        <v>-40.15</v>
      </c>
      <c r="Y233" s="13">
        <v>400</v>
      </c>
      <c r="Z233" s="13">
        <v>275</v>
      </c>
      <c r="AA233" s="18">
        <v>111.2</v>
      </c>
      <c r="AB233" s="22">
        <v>-9773.6299999999992</v>
      </c>
      <c r="AC233" s="18">
        <v>-13.26</v>
      </c>
      <c r="AD233" s="18">
        <v>4.7300000000000004</v>
      </c>
      <c r="AE233" s="13">
        <v>8060</v>
      </c>
    </row>
    <row r="234" spans="1:33" ht="15" x14ac:dyDescent="0.2">
      <c r="A234" s="13">
        <v>220</v>
      </c>
      <c r="B234" s="12" t="s">
        <v>294</v>
      </c>
      <c r="C234" s="18">
        <v>90.18</v>
      </c>
      <c r="D234" s="19">
        <v>169.2</v>
      </c>
      <c r="E234" s="19">
        <v>365.3</v>
      </c>
      <c r="F234" s="19">
        <v>557</v>
      </c>
      <c r="G234" s="19">
        <v>39.1</v>
      </c>
      <c r="H234" s="19">
        <v>318</v>
      </c>
      <c r="I234" s="18">
        <v>0.27200000000000002</v>
      </c>
      <c r="J234" s="18">
        <v>0.3</v>
      </c>
      <c r="K234" s="18">
        <v>0.83699999999999997</v>
      </c>
      <c r="L234" s="19">
        <v>293</v>
      </c>
      <c r="M234" s="19">
        <v>1.6</v>
      </c>
      <c r="N234" s="20">
        <v>3.2469999999999999</v>
      </c>
      <c r="O234" s="21">
        <v>9.4570000000000001E-2</v>
      </c>
      <c r="P234" s="21">
        <v>-4.2509999999999998E-5</v>
      </c>
      <c r="Q234" s="21">
        <v>6.3270000000000002E-9</v>
      </c>
      <c r="R234" s="22">
        <v>407.59</v>
      </c>
      <c r="S234" s="22">
        <v>233.32</v>
      </c>
      <c r="T234" s="13">
        <v>-19.95</v>
      </c>
      <c r="U234" s="13">
        <v>4.25</v>
      </c>
      <c r="V234" s="20">
        <v>15.953099999999999</v>
      </c>
      <c r="W234" s="22">
        <v>2896.27</v>
      </c>
      <c r="X234" s="22">
        <v>-54.49</v>
      </c>
      <c r="Y234" s="13">
        <v>390</v>
      </c>
      <c r="Z234" s="13">
        <v>260</v>
      </c>
      <c r="AA234" s="18">
        <v>0</v>
      </c>
      <c r="AB234" s="22">
        <v>0</v>
      </c>
      <c r="AC234" s="18">
        <v>0</v>
      </c>
      <c r="AD234" s="18">
        <v>0</v>
      </c>
      <c r="AE234" s="13">
        <v>7590</v>
      </c>
    </row>
    <row r="235" spans="1:33" ht="15" x14ac:dyDescent="0.2">
      <c r="A235" s="13">
        <v>221</v>
      </c>
      <c r="B235" s="12" t="s">
        <v>295</v>
      </c>
      <c r="C235" s="18">
        <v>106.122</v>
      </c>
      <c r="D235" s="19">
        <v>265</v>
      </c>
      <c r="E235" s="19">
        <v>519</v>
      </c>
      <c r="F235" s="19">
        <v>681</v>
      </c>
      <c r="G235" s="19">
        <v>6</v>
      </c>
      <c r="H235" s="19">
        <v>316</v>
      </c>
      <c r="I235" s="18">
        <v>0.26</v>
      </c>
      <c r="J235" s="18">
        <v>0</v>
      </c>
      <c r="K235" s="18">
        <v>1.1160000000000001</v>
      </c>
      <c r="L235" s="19">
        <v>293</v>
      </c>
      <c r="M235" s="19">
        <v>0</v>
      </c>
      <c r="N235" s="20">
        <v>17.45</v>
      </c>
      <c r="O235" s="21">
        <v>8.2659999999999997E-2</v>
      </c>
      <c r="P235" s="21">
        <v>-3.506E-5</v>
      </c>
      <c r="Q235" s="21">
        <v>4.4100000000000003E-9</v>
      </c>
      <c r="R235" s="22">
        <v>1943</v>
      </c>
      <c r="S235" s="22">
        <v>385.24</v>
      </c>
      <c r="T235" s="13">
        <v>-136.5</v>
      </c>
      <c r="U235" s="13">
        <v>0</v>
      </c>
      <c r="V235" s="20">
        <v>17.032599999999999</v>
      </c>
      <c r="W235" s="22">
        <v>4122.5200000000004</v>
      </c>
      <c r="X235" s="22">
        <v>-122.5</v>
      </c>
      <c r="Y235" s="13">
        <v>560</v>
      </c>
      <c r="Z235" s="13">
        <v>402</v>
      </c>
      <c r="AA235" s="18">
        <v>0</v>
      </c>
      <c r="AB235" s="22">
        <v>0</v>
      </c>
      <c r="AC235" s="18">
        <v>0</v>
      </c>
      <c r="AD235" s="18">
        <v>0</v>
      </c>
      <c r="AE235" s="13">
        <v>13670</v>
      </c>
    </row>
    <row r="236" spans="1:33" ht="15" x14ac:dyDescent="0.2">
      <c r="A236" s="13">
        <v>222</v>
      </c>
      <c r="B236" s="12" t="s">
        <v>296</v>
      </c>
      <c r="C236" s="18">
        <v>186.339</v>
      </c>
      <c r="D236" s="19">
        <v>230</v>
      </c>
      <c r="E236" s="19">
        <v>499.6</v>
      </c>
      <c r="F236" s="19">
        <v>657</v>
      </c>
      <c r="G236" s="19">
        <v>18</v>
      </c>
      <c r="H236" s="19">
        <v>720</v>
      </c>
      <c r="I236" s="18">
        <v>0.24</v>
      </c>
      <c r="J236" s="18">
        <v>0.7</v>
      </c>
      <c r="K236" s="18">
        <v>0.79400000000000004</v>
      </c>
      <c r="L236" s="19">
        <v>293</v>
      </c>
      <c r="M236" s="19">
        <v>0</v>
      </c>
      <c r="N236" s="20">
        <v>8.01</v>
      </c>
      <c r="O236" s="21">
        <v>0.25640000000000002</v>
      </c>
      <c r="P236" s="21">
        <v>-1.3219999999999999E-4</v>
      </c>
      <c r="Q236" s="21">
        <v>4.0070000000000001E-8</v>
      </c>
      <c r="R236" s="22">
        <v>723.43</v>
      </c>
      <c r="S236" s="22">
        <v>323.35000000000002</v>
      </c>
      <c r="T236" s="13">
        <v>0</v>
      </c>
      <c r="U236" s="13">
        <v>0</v>
      </c>
      <c r="V236" s="20">
        <v>16.337199999999999</v>
      </c>
      <c r="W236" s="22">
        <v>3982.78</v>
      </c>
      <c r="X236" s="22">
        <v>-89.15</v>
      </c>
      <c r="Y236" s="13">
        <v>545</v>
      </c>
      <c r="Z236" s="13">
        <v>373</v>
      </c>
      <c r="AA236" s="18">
        <v>0</v>
      </c>
      <c r="AB236" s="22">
        <v>0</v>
      </c>
      <c r="AC236" s="18">
        <v>0</v>
      </c>
      <c r="AD236" s="18">
        <v>0</v>
      </c>
      <c r="AE236" s="13">
        <v>10900</v>
      </c>
    </row>
    <row r="237" spans="1:33" ht="15" x14ac:dyDescent="0.2">
      <c r="A237" s="13">
        <v>223</v>
      </c>
      <c r="B237" s="12" t="s">
        <v>297</v>
      </c>
      <c r="C237" s="18">
        <v>102.17700000000001</v>
      </c>
      <c r="D237" s="19">
        <v>187.7</v>
      </c>
      <c r="E237" s="19">
        <v>341.5</v>
      </c>
      <c r="F237" s="19">
        <v>500</v>
      </c>
      <c r="G237" s="19">
        <v>28.4</v>
      </c>
      <c r="H237" s="19">
        <v>386</v>
      </c>
      <c r="I237" s="18">
        <v>0.26700000000000002</v>
      </c>
      <c r="J237" s="18">
        <v>0.34</v>
      </c>
      <c r="K237" s="18">
        <v>0.72399999999999998</v>
      </c>
      <c r="L237" s="19">
        <v>293</v>
      </c>
      <c r="M237" s="19">
        <v>1.2</v>
      </c>
      <c r="N237" s="20">
        <v>1.792</v>
      </c>
      <c r="O237" s="21">
        <v>0.13969999999999999</v>
      </c>
      <c r="P237" s="21">
        <v>-7.2290000000000001E-5</v>
      </c>
      <c r="Q237" s="21">
        <v>1.3960000000000001E-8</v>
      </c>
      <c r="R237" s="22">
        <v>410.58</v>
      </c>
      <c r="S237" s="22">
        <v>219.67</v>
      </c>
      <c r="T237" s="13">
        <v>-76.2</v>
      </c>
      <c r="U237" s="13">
        <v>-29.13</v>
      </c>
      <c r="V237" s="20">
        <v>16.341699999999999</v>
      </c>
      <c r="W237" s="22">
        <v>2895.73</v>
      </c>
      <c r="X237" s="22">
        <v>-43.15</v>
      </c>
      <c r="Y237" s="13">
        <v>364</v>
      </c>
      <c r="Z237" s="13">
        <v>249</v>
      </c>
      <c r="AA237" s="18">
        <v>0</v>
      </c>
      <c r="AB237" s="22">
        <v>0</v>
      </c>
      <c r="AC237" s="18">
        <v>0</v>
      </c>
      <c r="AD237" s="18">
        <v>0</v>
      </c>
      <c r="AE237" s="13">
        <v>7010</v>
      </c>
    </row>
    <row r="238" spans="1:33" ht="15" x14ac:dyDescent="0.2">
      <c r="A238" s="13">
        <v>224</v>
      </c>
      <c r="B238" s="12" t="s">
        <v>298</v>
      </c>
      <c r="C238" s="18">
        <v>46.069000000000003</v>
      </c>
      <c r="D238" s="19">
        <v>131.69999999999999</v>
      </c>
      <c r="E238" s="19">
        <v>248.3</v>
      </c>
      <c r="F238" s="19">
        <v>400</v>
      </c>
      <c r="G238" s="19">
        <v>53</v>
      </c>
      <c r="H238" s="19">
        <v>178</v>
      </c>
      <c r="I238" s="18">
        <v>0.28699999999999998</v>
      </c>
      <c r="J238" s="18">
        <v>0.192</v>
      </c>
      <c r="K238" s="18">
        <v>0.66700000000000004</v>
      </c>
      <c r="L238" s="19">
        <v>293</v>
      </c>
      <c r="M238" s="19">
        <v>1.3</v>
      </c>
      <c r="N238" s="20">
        <v>4.0640000000000001</v>
      </c>
      <c r="O238" s="21">
        <v>4.2770000000000002E-2</v>
      </c>
      <c r="P238" s="21">
        <v>-1.2500000000000001E-5</v>
      </c>
      <c r="Q238" s="21">
        <v>-4.5800000000000002E-10</v>
      </c>
      <c r="R238" s="22">
        <v>0</v>
      </c>
      <c r="S238" s="22">
        <v>0</v>
      </c>
      <c r="T238" s="13">
        <v>-43.99</v>
      </c>
      <c r="U238" s="13">
        <v>-26.99</v>
      </c>
      <c r="V238" s="20">
        <v>16.846699999999998</v>
      </c>
      <c r="W238" s="22">
        <v>2361.44</v>
      </c>
      <c r="X238" s="22">
        <v>-17.100000000000001</v>
      </c>
      <c r="Y238" s="13">
        <v>265</v>
      </c>
      <c r="Z238" s="13">
        <v>179</v>
      </c>
      <c r="AA238" s="18">
        <v>48.856999999999999</v>
      </c>
      <c r="AB238" s="22">
        <v>-3840.19</v>
      </c>
      <c r="AC238" s="18">
        <v>-4.8559999999999999</v>
      </c>
      <c r="AD238" s="18">
        <v>1.71</v>
      </c>
      <c r="AE238" s="13">
        <v>5140</v>
      </c>
    </row>
    <row r="239" spans="1:33" ht="15" x14ac:dyDescent="0.2">
      <c r="A239" s="13">
        <v>225</v>
      </c>
      <c r="B239" s="12" t="s">
        <v>299</v>
      </c>
      <c r="C239" s="18">
        <v>118.09</v>
      </c>
      <c r="D239" s="19">
        <v>327</v>
      </c>
      <c r="E239" s="19">
        <v>436.6</v>
      </c>
      <c r="F239" s="19">
        <v>628</v>
      </c>
      <c r="G239" s="19">
        <v>39.299999999999997</v>
      </c>
      <c r="H239" s="19">
        <v>0</v>
      </c>
      <c r="I239" s="18">
        <v>0</v>
      </c>
      <c r="J239" s="18">
        <v>0</v>
      </c>
      <c r="K239" s="18">
        <v>1.1499999999999999</v>
      </c>
      <c r="L239" s="19">
        <v>288</v>
      </c>
      <c r="M239" s="19">
        <v>0</v>
      </c>
      <c r="N239" s="20">
        <v>0</v>
      </c>
      <c r="O239" s="21">
        <v>0</v>
      </c>
      <c r="P239" s="21">
        <v>0</v>
      </c>
      <c r="Q239" s="21">
        <v>0</v>
      </c>
      <c r="R239" s="22">
        <v>0</v>
      </c>
      <c r="S239" s="22">
        <v>0</v>
      </c>
      <c r="T239" s="13">
        <v>0</v>
      </c>
      <c r="U239" s="13">
        <v>0</v>
      </c>
      <c r="V239" s="20">
        <v>0</v>
      </c>
      <c r="W239" s="22">
        <v>0</v>
      </c>
      <c r="X239" s="22">
        <v>0</v>
      </c>
      <c r="Y239" s="13">
        <v>0</v>
      </c>
      <c r="Z239" s="13">
        <v>0</v>
      </c>
      <c r="AA239" s="18">
        <v>0</v>
      </c>
      <c r="AB239" s="22">
        <v>0</v>
      </c>
      <c r="AC239" s="18">
        <v>0</v>
      </c>
      <c r="AD239" s="18">
        <v>0</v>
      </c>
      <c r="AE239" s="13">
        <v>0</v>
      </c>
    </row>
    <row r="240" spans="1:33" ht="15" x14ac:dyDescent="0.2">
      <c r="A240" s="13">
        <v>226</v>
      </c>
      <c r="B240" s="12" t="s">
        <v>300</v>
      </c>
      <c r="C240" s="18">
        <v>62.13</v>
      </c>
      <c r="D240" s="19">
        <v>174.9</v>
      </c>
      <c r="E240" s="19">
        <v>310.5</v>
      </c>
      <c r="F240" s="19">
        <v>503</v>
      </c>
      <c r="G240" s="19">
        <v>54.6</v>
      </c>
      <c r="H240" s="19">
        <v>201</v>
      </c>
      <c r="I240" s="18">
        <v>0.26600000000000001</v>
      </c>
      <c r="J240" s="18">
        <v>0.19</v>
      </c>
      <c r="K240" s="18">
        <v>0.84799999999999998</v>
      </c>
      <c r="L240" s="19">
        <v>293</v>
      </c>
      <c r="M240" s="19">
        <v>1.5</v>
      </c>
      <c r="N240" s="20">
        <v>5.8049999999999997</v>
      </c>
      <c r="O240" s="21">
        <v>4.478E-2</v>
      </c>
      <c r="P240" s="21">
        <v>-1.6419999999999999E-5</v>
      </c>
      <c r="Q240" s="21">
        <v>9.7900000000000003E-10</v>
      </c>
      <c r="R240" s="22">
        <v>267.33999999999997</v>
      </c>
      <c r="S240" s="22">
        <v>184.24</v>
      </c>
      <c r="T240" s="13">
        <v>-8.9700000000000006</v>
      </c>
      <c r="U240" s="13">
        <v>1.66</v>
      </c>
      <c r="V240" s="20">
        <v>16.0001</v>
      </c>
      <c r="W240" s="22">
        <v>2511.56</v>
      </c>
      <c r="X240" s="22">
        <v>-42.35</v>
      </c>
      <c r="Y240" s="13">
        <v>331</v>
      </c>
      <c r="Z240" s="13">
        <v>226</v>
      </c>
      <c r="AA240" s="18">
        <v>0</v>
      </c>
      <c r="AB240" s="22">
        <v>0</v>
      </c>
      <c r="AC240" s="18">
        <v>0</v>
      </c>
      <c r="AD240" s="18">
        <v>0</v>
      </c>
      <c r="AE240" s="13">
        <v>6440</v>
      </c>
    </row>
    <row r="241" spans="1:33" ht="15" x14ac:dyDescent="0.2">
      <c r="A241" s="13">
        <v>227</v>
      </c>
      <c r="B241" s="12" t="s">
        <v>301</v>
      </c>
      <c r="C241" s="18">
        <v>154.21199999999999</v>
      </c>
      <c r="D241" s="19">
        <v>342.4</v>
      </c>
      <c r="E241" s="19">
        <v>528.4</v>
      </c>
      <c r="F241" s="19">
        <v>789</v>
      </c>
      <c r="G241" s="19">
        <v>38</v>
      </c>
      <c r="H241" s="19">
        <v>502</v>
      </c>
      <c r="I241" s="18">
        <v>0.29499999999999998</v>
      </c>
      <c r="J241" s="18">
        <v>0.36399999999999999</v>
      </c>
      <c r="K241" s="18">
        <v>0.99</v>
      </c>
      <c r="L241" s="19">
        <v>347</v>
      </c>
      <c r="M241" s="19">
        <v>0</v>
      </c>
      <c r="N241" s="20">
        <v>-23.184000000000001</v>
      </c>
      <c r="O241" s="21">
        <v>0.2641</v>
      </c>
      <c r="P241" s="21">
        <v>-2.1149999999999999E-4</v>
      </c>
      <c r="Q241" s="21">
        <v>6.6640000000000006E-8</v>
      </c>
      <c r="R241" s="22">
        <v>733.87</v>
      </c>
      <c r="S241" s="22">
        <v>369.58</v>
      </c>
      <c r="T241" s="13">
        <v>43.52</v>
      </c>
      <c r="U241" s="13">
        <v>66.94</v>
      </c>
      <c r="V241" s="20">
        <v>16.683199999999999</v>
      </c>
      <c r="W241" s="22">
        <v>4602.2299999999996</v>
      </c>
      <c r="X241" s="22">
        <v>-70.42</v>
      </c>
      <c r="Y241" s="13">
        <v>545</v>
      </c>
      <c r="Z241" s="13">
        <v>343</v>
      </c>
      <c r="AA241" s="18">
        <v>0</v>
      </c>
      <c r="AB241" s="22">
        <v>0</v>
      </c>
      <c r="AC241" s="18">
        <v>0</v>
      </c>
      <c r="AD241" s="18">
        <v>0</v>
      </c>
      <c r="AE241" s="13">
        <v>10900</v>
      </c>
    </row>
    <row r="242" spans="1:33" ht="15" x14ac:dyDescent="0.2">
      <c r="A242" s="13">
        <v>228</v>
      </c>
      <c r="B242" s="12" t="s">
        <v>302</v>
      </c>
      <c r="C242" s="18">
        <v>170.21100000000001</v>
      </c>
      <c r="D242" s="19">
        <v>300</v>
      </c>
      <c r="E242" s="19">
        <v>531.20000000000005</v>
      </c>
      <c r="F242" s="19">
        <v>766</v>
      </c>
      <c r="G242" s="19">
        <v>31</v>
      </c>
      <c r="H242" s="19">
        <v>0</v>
      </c>
      <c r="I242" s="18">
        <v>0</v>
      </c>
      <c r="J242" s="18">
        <v>0.44</v>
      </c>
      <c r="K242" s="18">
        <v>1.0660000000000001</v>
      </c>
      <c r="L242" s="19">
        <v>303</v>
      </c>
      <c r="M242" s="19">
        <v>1.1000000000000001</v>
      </c>
      <c r="N242" s="20">
        <v>-14.505000000000001</v>
      </c>
      <c r="O242" s="21">
        <v>0.22170000000000001</v>
      </c>
      <c r="P242" s="21">
        <v>-1.4019999999999999E-4</v>
      </c>
      <c r="Q242" s="21">
        <v>3.2450000000000003E-8</v>
      </c>
      <c r="R242" s="22">
        <v>1146</v>
      </c>
      <c r="S242" s="22">
        <v>379.29</v>
      </c>
      <c r="T242" s="13">
        <v>11.94</v>
      </c>
      <c r="U242" s="13">
        <v>0</v>
      </c>
      <c r="V242" s="20">
        <v>16.3459</v>
      </c>
      <c r="W242" s="22">
        <v>4310.25</v>
      </c>
      <c r="X242" s="22">
        <v>-87.31</v>
      </c>
      <c r="Y242" s="13">
        <v>598</v>
      </c>
      <c r="Z242" s="13">
        <v>418</v>
      </c>
      <c r="AA242" s="18">
        <v>0</v>
      </c>
      <c r="AB242" s="22">
        <v>0</v>
      </c>
      <c r="AC242" s="18">
        <v>0</v>
      </c>
      <c r="AD242" s="18">
        <v>0</v>
      </c>
      <c r="AE242" s="13">
        <v>11260</v>
      </c>
    </row>
    <row r="243" spans="1:33" ht="15" x14ac:dyDescent="0.2">
      <c r="A243" s="13">
        <v>229</v>
      </c>
      <c r="B243" s="12" t="s">
        <v>303</v>
      </c>
      <c r="C243" s="18">
        <v>168.239</v>
      </c>
      <c r="D243" s="19">
        <v>30537.5</v>
      </c>
      <c r="E243" s="19">
        <v>767</v>
      </c>
      <c r="F243" s="19">
        <v>29.4</v>
      </c>
      <c r="G243" s="19">
        <v>0</v>
      </c>
      <c r="H243" s="19">
        <v>0</v>
      </c>
      <c r="I243" s="18">
        <v>0</v>
      </c>
      <c r="J243" s="18">
        <v>0.47099999999999997</v>
      </c>
      <c r="K243" s="18">
        <v>1.006</v>
      </c>
      <c r="L243" s="19">
        <v>293</v>
      </c>
      <c r="M243" s="19">
        <v>0.4</v>
      </c>
      <c r="N243" s="20">
        <v>0</v>
      </c>
      <c r="O243" s="21">
        <v>0</v>
      </c>
      <c r="P243" s="21">
        <v>0</v>
      </c>
      <c r="Q243" s="21">
        <v>0</v>
      </c>
      <c r="R243" s="22">
        <v>0</v>
      </c>
      <c r="S243" s="22">
        <v>0</v>
      </c>
      <c r="T243" s="13">
        <v>0</v>
      </c>
      <c r="U243" s="13">
        <v>0</v>
      </c>
      <c r="V243" s="20">
        <v>14.4856</v>
      </c>
      <c r="W243" s="22">
        <v>2902.44</v>
      </c>
      <c r="X243" s="22">
        <v>-167.9</v>
      </c>
      <c r="Y243" s="13">
        <v>563</v>
      </c>
      <c r="Z243" s="13">
        <v>473</v>
      </c>
      <c r="AA243" s="18">
        <v>0</v>
      </c>
      <c r="AB243" s="22">
        <v>0</v>
      </c>
      <c r="AC243" s="18">
        <v>0</v>
      </c>
      <c r="AD243" s="18">
        <v>0</v>
      </c>
      <c r="AE243" s="13">
        <v>0</v>
      </c>
    </row>
    <row r="244" spans="1:33" ht="15" x14ac:dyDescent="0.2">
      <c r="A244" s="13">
        <v>230</v>
      </c>
      <c r="B244" s="12" t="s">
        <v>304</v>
      </c>
      <c r="C244" s="18">
        <v>101.193</v>
      </c>
      <c r="D244" s="19">
        <v>210</v>
      </c>
      <c r="E244" s="19">
        <v>382.4</v>
      </c>
      <c r="F244" s="19">
        <v>550</v>
      </c>
      <c r="G244" s="19">
        <v>31</v>
      </c>
      <c r="H244" s="19">
        <v>407</v>
      </c>
      <c r="I244" s="18">
        <v>0.28000000000000003</v>
      </c>
      <c r="J244" s="18">
        <v>0.45500000000000002</v>
      </c>
      <c r="K244" s="18">
        <v>0.73799999999999999</v>
      </c>
      <c r="L244" s="19">
        <v>293</v>
      </c>
      <c r="M244" s="19">
        <v>1</v>
      </c>
      <c r="N244" s="20">
        <v>1.5429999999999999</v>
      </c>
      <c r="O244" s="21">
        <v>0.15029999999999999</v>
      </c>
      <c r="P244" s="21">
        <v>-8.0980000000000001E-5</v>
      </c>
      <c r="Q244" s="21">
        <v>1.6890000000000001E-8</v>
      </c>
      <c r="R244" s="22">
        <v>561.11</v>
      </c>
      <c r="S244" s="22">
        <v>257.39</v>
      </c>
      <c r="T244" s="13">
        <v>0</v>
      </c>
      <c r="U244" s="13">
        <v>0</v>
      </c>
      <c r="V244" s="20">
        <v>16.593900000000001</v>
      </c>
      <c r="W244" s="22">
        <v>3259.08</v>
      </c>
      <c r="X244" s="22">
        <v>-55.15</v>
      </c>
      <c r="Y244" s="13">
        <v>422</v>
      </c>
      <c r="Z244" s="13">
        <v>302</v>
      </c>
      <c r="AA244" s="18">
        <v>0</v>
      </c>
      <c r="AB244" s="22">
        <v>0</v>
      </c>
      <c r="AC244" s="18">
        <v>0</v>
      </c>
      <c r="AD244" s="18">
        <v>0</v>
      </c>
      <c r="AE244" s="13">
        <v>8840</v>
      </c>
    </row>
    <row r="245" spans="1:33" ht="15" x14ac:dyDescent="0.2">
      <c r="A245" s="13">
        <v>231</v>
      </c>
      <c r="B245" s="12" t="s">
        <v>305</v>
      </c>
      <c r="C245" s="18">
        <v>186.339</v>
      </c>
      <c r="D245" s="19">
        <v>297.10000000000002</v>
      </c>
      <c r="E245" s="19">
        <v>533.1</v>
      </c>
      <c r="F245" s="19">
        <v>679</v>
      </c>
      <c r="G245" s="19">
        <v>19</v>
      </c>
      <c r="H245" s="19">
        <v>718</v>
      </c>
      <c r="I245" s="18">
        <v>0.24</v>
      </c>
      <c r="J245" s="18">
        <v>0</v>
      </c>
      <c r="K245" s="18">
        <v>0.83499999999999996</v>
      </c>
      <c r="L245" s="19">
        <v>293</v>
      </c>
      <c r="M245" s="19">
        <v>1.6</v>
      </c>
      <c r="N245" s="20">
        <v>2.2029999999999998</v>
      </c>
      <c r="O245" s="21">
        <v>2.6349999999999998</v>
      </c>
      <c r="P245" s="21">
        <v>-1</v>
      </c>
      <c r="Q245" s="21">
        <v>-1.2749999999999999</v>
      </c>
      <c r="R245" s="22">
        <v>-4</v>
      </c>
      <c r="S245" s="22">
        <v>1.8580000000000001</v>
      </c>
      <c r="T245" s="13">
        <v>-8</v>
      </c>
      <c r="U245" s="13">
        <v>1417.8</v>
      </c>
      <c r="V245" s="20">
        <v>398.89</v>
      </c>
      <c r="W245" s="22">
        <v>-105.84</v>
      </c>
      <c r="X245" s="22">
        <v>-20.81</v>
      </c>
      <c r="Y245" s="13">
        <v>15.2638</v>
      </c>
      <c r="Z245" s="13">
        <v>3242.04</v>
      </c>
      <c r="AA245" s="18">
        <v>-157.1</v>
      </c>
      <c r="AB245" s="22">
        <v>580</v>
      </c>
      <c r="AC245" s="18">
        <v>407</v>
      </c>
      <c r="AD245" s="18">
        <v>0</v>
      </c>
      <c r="AE245" s="13">
        <v>0</v>
      </c>
      <c r="AG245" s="13">
        <v>0</v>
      </c>
    </row>
    <row r="246" spans="1:33" ht="15" x14ac:dyDescent="0.2">
      <c r="A246" s="13">
        <v>232</v>
      </c>
      <c r="B246" s="12" t="s">
        <v>306</v>
      </c>
      <c r="C246" s="18">
        <v>30.07</v>
      </c>
      <c r="D246" s="19">
        <v>89.9</v>
      </c>
      <c r="E246" s="19">
        <v>184.5</v>
      </c>
      <c r="F246" s="19">
        <v>305.39999999999998</v>
      </c>
      <c r="G246" s="19">
        <v>48.2</v>
      </c>
      <c r="H246" s="19">
        <v>148</v>
      </c>
      <c r="I246" s="18">
        <v>0.28499999999999998</v>
      </c>
      <c r="J246" s="18">
        <v>9.8000000000000004E-2</v>
      </c>
      <c r="K246" s="18">
        <v>0.54800000000000004</v>
      </c>
      <c r="L246" s="19">
        <v>183</v>
      </c>
      <c r="M246" s="19">
        <v>0</v>
      </c>
      <c r="N246" s="20">
        <v>1.292</v>
      </c>
      <c r="O246" s="21">
        <v>4.2540000000000001E-2</v>
      </c>
      <c r="P246" s="21">
        <v>-1.6569999999999999E-5</v>
      </c>
      <c r="Q246" s="21">
        <v>2.0810000000000002E-9</v>
      </c>
      <c r="R246" s="22">
        <v>156.6</v>
      </c>
      <c r="S246" s="22">
        <v>95.57</v>
      </c>
      <c r="T246" s="13">
        <v>-20.239999999999998</v>
      </c>
      <c r="U246" s="13">
        <v>-7.87</v>
      </c>
      <c r="V246" s="20">
        <v>15.6637</v>
      </c>
      <c r="W246" s="22">
        <v>1511.42</v>
      </c>
      <c r="X246" s="22">
        <v>-17.16</v>
      </c>
      <c r="Y246" s="13">
        <v>199</v>
      </c>
      <c r="Z246" s="13">
        <v>130</v>
      </c>
      <c r="AA246" s="18">
        <v>38.759</v>
      </c>
      <c r="AB246" s="22">
        <v>-2464.42</v>
      </c>
      <c r="AC246" s="18">
        <v>-3.601</v>
      </c>
      <c r="AD246" s="18">
        <v>1.073</v>
      </c>
      <c r="AE246" s="13">
        <v>3515</v>
      </c>
      <c r="AF246" s="23"/>
    </row>
    <row r="247" spans="1:33" ht="15" x14ac:dyDescent="0.2">
      <c r="A247" s="13">
        <v>233</v>
      </c>
      <c r="B247" s="12" t="s">
        <v>307</v>
      </c>
      <c r="C247" s="18">
        <v>46.069000000000003</v>
      </c>
      <c r="D247" s="19">
        <v>159.1</v>
      </c>
      <c r="E247" s="19">
        <v>351.5</v>
      </c>
      <c r="F247" s="19">
        <v>516.20000000000005</v>
      </c>
      <c r="G247" s="19">
        <v>63</v>
      </c>
      <c r="H247" s="19">
        <v>167</v>
      </c>
      <c r="I247" s="18">
        <v>0.248</v>
      </c>
      <c r="J247" s="18">
        <v>0.63500000000000001</v>
      </c>
      <c r="K247" s="18">
        <v>0.78900000000000003</v>
      </c>
      <c r="L247" s="19">
        <v>293</v>
      </c>
      <c r="M247" s="19">
        <v>1.7</v>
      </c>
      <c r="N247" s="20">
        <v>2.153</v>
      </c>
      <c r="O247" s="21">
        <v>5.1130000000000002E-2</v>
      </c>
      <c r="P247" s="21">
        <v>-2.0040000000000001E-5</v>
      </c>
      <c r="Q247" s="21">
        <v>3.28E-10</v>
      </c>
      <c r="R247" s="22">
        <v>686.64</v>
      </c>
      <c r="S247" s="22">
        <v>300.88</v>
      </c>
      <c r="T247" s="13">
        <v>-56.12</v>
      </c>
      <c r="U247" s="13">
        <v>-40.22</v>
      </c>
      <c r="V247" s="20">
        <v>18.911899999999999</v>
      </c>
      <c r="W247" s="22">
        <v>3803.98</v>
      </c>
      <c r="X247" s="22">
        <v>-41.68</v>
      </c>
      <c r="Y247" s="13">
        <v>369</v>
      </c>
      <c r="Z247" s="13">
        <v>270</v>
      </c>
      <c r="AA247" s="18">
        <v>83.319000000000003</v>
      </c>
      <c r="AB247" s="22">
        <v>-7994.9</v>
      </c>
      <c r="AC247" s="18">
        <v>-9.2010000000000005</v>
      </c>
      <c r="AD247" s="18">
        <v>2.35</v>
      </c>
      <c r="AE247" s="13">
        <v>9260</v>
      </c>
    </row>
    <row r="248" spans="1:33" ht="15" x14ac:dyDescent="0.2">
      <c r="A248" s="13">
        <v>234</v>
      </c>
      <c r="B248" s="12" t="s">
        <v>308</v>
      </c>
      <c r="C248" s="18">
        <v>88.106999999999999</v>
      </c>
      <c r="D248" s="19">
        <v>189.6</v>
      </c>
      <c r="E248" s="19">
        <v>350.3</v>
      </c>
      <c r="F248" s="19">
        <v>523.20000000000005</v>
      </c>
      <c r="G248" s="19">
        <v>37.799999999999997</v>
      </c>
      <c r="H248" s="19">
        <v>286</v>
      </c>
      <c r="I248" s="18">
        <v>0.252</v>
      </c>
      <c r="J248" s="18">
        <v>0.36299999999999999</v>
      </c>
      <c r="K248" s="18">
        <v>0.90100000000000002</v>
      </c>
      <c r="L248" s="19">
        <v>293</v>
      </c>
      <c r="M248" s="19">
        <v>1.9</v>
      </c>
      <c r="N248" s="20">
        <v>1.728</v>
      </c>
      <c r="O248" s="21">
        <v>9.7250000000000003E-2</v>
      </c>
      <c r="P248" s="21">
        <v>-4.9960000000000003E-5</v>
      </c>
      <c r="Q248" s="21">
        <v>6.8180000000000002E-9</v>
      </c>
      <c r="R248" s="22">
        <v>427.38</v>
      </c>
      <c r="S248" s="22">
        <v>235.94</v>
      </c>
      <c r="T248" s="13">
        <v>-105.86</v>
      </c>
      <c r="U248" s="13">
        <v>-78.25</v>
      </c>
      <c r="V248" s="20">
        <v>16.151599999999998</v>
      </c>
      <c r="W248" s="22">
        <v>2790.5</v>
      </c>
      <c r="X248" s="22">
        <v>-57.15</v>
      </c>
      <c r="Y248" s="13">
        <v>385</v>
      </c>
      <c r="Z248" s="13">
        <v>260</v>
      </c>
      <c r="AA248" s="18">
        <v>65.668999999999997</v>
      </c>
      <c r="AB248" s="22">
        <v>-6394.77</v>
      </c>
      <c r="AC248" s="18">
        <v>-6.9649999999999999</v>
      </c>
      <c r="AD248" s="18">
        <v>4.01</v>
      </c>
      <c r="AE248" s="13">
        <v>7700</v>
      </c>
    </row>
    <row r="249" spans="1:33" ht="15" x14ac:dyDescent="0.2">
      <c r="A249" s="13">
        <v>235</v>
      </c>
      <c r="B249" s="12" t="s">
        <v>309</v>
      </c>
      <c r="C249" s="18">
        <v>100.11799999999999</v>
      </c>
      <c r="D249" s="19">
        <v>201</v>
      </c>
      <c r="E249" s="19">
        <v>373</v>
      </c>
      <c r="F249" s="19">
        <v>552</v>
      </c>
      <c r="G249" s="19">
        <v>37</v>
      </c>
      <c r="H249" s="19">
        <v>320</v>
      </c>
      <c r="I249" s="18">
        <v>0.26100000000000001</v>
      </c>
      <c r="J249" s="18">
        <v>0.4</v>
      </c>
      <c r="K249" s="18">
        <v>0.92100000000000004</v>
      </c>
      <c r="L249" s="19">
        <v>293</v>
      </c>
      <c r="M249" s="19">
        <v>0</v>
      </c>
      <c r="N249" s="20">
        <v>4.0149999999999997</v>
      </c>
      <c r="O249" s="21">
        <v>0.88129999999999997</v>
      </c>
      <c r="P249" s="21">
        <v>-3.3000000000000003E-5</v>
      </c>
      <c r="Q249" s="21">
        <v>-1.3689999999999999E-9</v>
      </c>
      <c r="R249" s="22">
        <v>438.04</v>
      </c>
      <c r="S249" s="22">
        <v>256.83999999999997</v>
      </c>
      <c r="T249" s="13">
        <v>0</v>
      </c>
      <c r="U249" s="13">
        <v>0</v>
      </c>
      <c r="V249" s="20">
        <v>16.088999999999999</v>
      </c>
      <c r="W249" s="22">
        <v>2974.94</v>
      </c>
      <c r="X249" s="22">
        <v>-58.15</v>
      </c>
      <c r="Y249" s="13">
        <v>409</v>
      </c>
      <c r="Z249" s="13">
        <v>274</v>
      </c>
      <c r="AA249" s="18">
        <v>0</v>
      </c>
      <c r="AB249" s="22">
        <v>0</v>
      </c>
      <c r="AC249" s="18">
        <v>0</v>
      </c>
      <c r="AD249" s="18">
        <v>0</v>
      </c>
      <c r="AE249" s="13">
        <v>7950</v>
      </c>
    </row>
    <row r="250" spans="1:33" ht="15" x14ac:dyDescent="0.2">
      <c r="A250" s="13">
        <v>236</v>
      </c>
      <c r="B250" s="12" t="s">
        <v>310</v>
      </c>
      <c r="C250" s="18">
        <v>45.085000000000001</v>
      </c>
      <c r="D250" s="19">
        <v>192</v>
      </c>
      <c r="E250" s="19">
        <v>289.7</v>
      </c>
      <c r="F250" s="19">
        <v>456</v>
      </c>
      <c r="G250" s="19">
        <v>55.5</v>
      </c>
      <c r="H250" s="19">
        <v>178</v>
      </c>
      <c r="I250" s="18">
        <v>0.26400000000000001</v>
      </c>
      <c r="J250" s="18">
        <v>0.28399999999999997</v>
      </c>
      <c r="K250" s="18">
        <v>0.68300000000000005</v>
      </c>
      <c r="L250" s="19">
        <v>293</v>
      </c>
      <c r="M250" s="19">
        <v>1.3</v>
      </c>
      <c r="N250" s="20">
        <v>0.88200000000000001</v>
      </c>
      <c r="O250" s="21">
        <v>6.5720000000000001E-2</v>
      </c>
      <c r="P250" s="21">
        <v>-3.7809999999999999E-5</v>
      </c>
      <c r="Q250" s="21">
        <v>9.0959999999999992E-9</v>
      </c>
      <c r="R250" s="22">
        <v>340.54</v>
      </c>
      <c r="S250" s="22">
        <v>192.44</v>
      </c>
      <c r="T250" s="13">
        <v>-11</v>
      </c>
      <c r="U250" s="13">
        <v>8.91</v>
      </c>
      <c r="V250" s="20">
        <v>17.007300000000001</v>
      </c>
      <c r="W250" s="22">
        <v>2618.73</v>
      </c>
      <c r="X250" s="22">
        <v>-37.299999999999997</v>
      </c>
      <c r="Y250" s="13">
        <v>316</v>
      </c>
      <c r="Z250" s="13">
        <v>215</v>
      </c>
      <c r="AA250" s="18">
        <v>64.055999999999997</v>
      </c>
      <c r="AB250" s="22">
        <v>-5352.01</v>
      </c>
      <c r="AC250" s="18">
        <v>-6.875</v>
      </c>
      <c r="AD250" s="18">
        <v>2.08</v>
      </c>
      <c r="AE250" s="13">
        <v>6700</v>
      </c>
    </row>
    <row r="251" spans="1:33" ht="15" x14ac:dyDescent="0.2">
      <c r="A251" s="13">
        <v>237</v>
      </c>
      <c r="B251" s="12" t="s">
        <v>311</v>
      </c>
      <c r="C251" s="18">
        <v>150.178</v>
      </c>
      <c r="D251" s="19">
        <v>238.3</v>
      </c>
      <c r="E251" s="19">
        <v>485.9</v>
      </c>
      <c r="F251" s="19">
        <v>697</v>
      </c>
      <c r="G251" s="19">
        <v>32</v>
      </c>
      <c r="H251" s="19">
        <v>451</v>
      </c>
      <c r="I251" s="18">
        <v>0.25</v>
      </c>
      <c r="J251" s="18">
        <v>0.48</v>
      </c>
      <c r="K251" s="18">
        <v>1.046</v>
      </c>
      <c r="L251" s="19">
        <v>293</v>
      </c>
      <c r="M251" s="19">
        <v>1.9</v>
      </c>
      <c r="N251" s="20">
        <v>4.9370000000000003</v>
      </c>
      <c r="O251" s="21">
        <v>0.16450000000000001</v>
      </c>
      <c r="P251" s="21">
        <v>-8.6180000000000005E-5</v>
      </c>
      <c r="Q251" s="21">
        <v>1.2089999999999999E-8</v>
      </c>
      <c r="R251" s="22">
        <v>746.5</v>
      </c>
      <c r="S251" s="22">
        <v>338.47</v>
      </c>
      <c r="T251" s="13">
        <v>0</v>
      </c>
      <c r="U251" s="13">
        <v>0</v>
      </c>
      <c r="V251" s="20">
        <v>16.206499999999998</v>
      </c>
      <c r="W251" s="22">
        <v>3845.09</v>
      </c>
      <c r="X251" s="22">
        <v>-84.15</v>
      </c>
      <c r="Y251" s="13">
        <v>531</v>
      </c>
      <c r="Z251" s="13">
        <v>361</v>
      </c>
      <c r="AA251" s="18">
        <v>0</v>
      </c>
      <c r="AB251" s="22">
        <v>0</v>
      </c>
      <c r="AC251" s="18">
        <v>0</v>
      </c>
      <c r="AD251" s="18">
        <v>0</v>
      </c>
      <c r="AE251" s="13">
        <v>10700</v>
      </c>
    </row>
    <row r="252" spans="1:33" ht="15" x14ac:dyDescent="0.2">
      <c r="A252" s="13">
        <v>238</v>
      </c>
      <c r="B252" s="12" t="s">
        <v>312</v>
      </c>
      <c r="C252" s="18">
        <v>108.96599999999999</v>
      </c>
      <c r="D252" s="19">
        <v>154.6</v>
      </c>
      <c r="E252" s="19">
        <v>311.5</v>
      </c>
      <c r="F252" s="19">
        <v>503.8</v>
      </c>
      <c r="G252" s="19">
        <v>61.5</v>
      </c>
      <c r="H252" s="19">
        <v>215</v>
      </c>
      <c r="I252" s="18">
        <v>0.32</v>
      </c>
      <c r="J252" s="18">
        <v>0.254</v>
      </c>
      <c r="K252" s="18">
        <v>1.4510000000000001</v>
      </c>
      <c r="L252" s="19">
        <v>298</v>
      </c>
      <c r="M252" s="19">
        <v>2</v>
      </c>
      <c r="N252" s="20">
        <v>1.59</v>
      </c>
      <c r="O252" s="21">
        <v>5.6079999999999998E-2</v>
      </c>
      <c r="P252" s="21">
        <v>-3.5169999999999997E-5</v>
      </c>
      <c r="Q252" s="21">
        <v>9.0859999999999994E-9</v>
      </c>
      <c r="R252" s="22">
        <v>369.8</v>
      </c>
      <c r="S252" s="22">
        <v>220.68</v>
      </c>
      <c r="T252" s="13">
        <v>-15.3</v>
      </c>
      <c r="U252" s="13">
        <v>-6.29</v>
      </c>
      <c r="V252" s="20">
        <v>15.9338</v>
      </c>
      <c r="W252" s="22">
        <v>2511.6799999999998</v>
      </c>
      <c r="X252" s="22">
        <v>-41.44</v>
      </c>
      <c r="Y252" s="13">
        <v>333</v>
      </c>
      <c r="Z252" s="13">
        <v>226</v>
      </c>
      <c r="AA252" s="18">
        <v>37.984999999999999</v>
      </c>
      <c r="AB252" s="22">
        <v>-4246.2700000000004</v>
      </c>
      <c r="AC252" s="18">
        <v>-3.09</v>
      </c>
      <c r="AD252" s="18">
        <v>2.29</v>
      </c>
      <c r="AE252" s="13">
        <v>6330</v>
      </c>
    </row>
    <row r="253" spans="1:33" ht="15" x14ac:dyDescent="0.2">
      <c r="A253" s="13">
        <v>239</v>
      </c>
      <c r="B253" s="12" t="s">
        <v>313</v>
      </c>
      <c r="C253" s="18">
        <v>102.17700000000001</v>
      </c>
      <c r="D253" s="19">
        <v>170</v>
      </c>
      <c r="E253" s="19">
        <v>365.4</v>
      </c>
      <c r="F253" s="19">
        <v>531</v>
      </c>
      <c r="G253" s="19">
        <v>30</v>
      </c>
      <c r="H253" s="19">
        <v>390</v>
      </c>
      <c r="I253" s="18">
        <v>0.27</v>
      </c>
      <c r="J253" s="18">
        <v>0.4</v>
      </c>
      <c r="K253" s="18">
        <v>0.749</v>
      </c>
      <c r="L253" s="19">
        <v>293</v>
      </c>
      <c r="M253" s="19">
        <v>1.2</v>
      </c>
      <c r="N253" s="20">
        <v>5.6429999999999998</v>
      </c>
      <c r="O253" s="21">
        <v>0.12820000000000001</v>
      </c>
      <c r="P253" s="21">
        <v>-6.0390000000000003E-5</v>
      </c>
      <c r="Q253" s="21">
        <v>9.9279999999999996E-9</v>
      </c>
      <c r="R253" s="22">
        <v>443.32</v>
      </c>
      <c r="S253" s="22">
        <v>234.68</v>
      </c>
      <c r="T253" s="13">
        <v>0</v>
      </c>
      <c r="U253" s="13">
        <v>0</v>
      </c>
      <c r="V253" s="20">
        <v>16.047699999999999</v>
      </c>
      <c r="W253" s="22">
        <v>2921.52</v>
      </c>
      <c r="X253" s="22">
        <v>-55.15</v>
      </c>
      <c r="Y253" s="13">
        <v>400</v>
      </c>
      <c r="Z253" s="13">
        <v>265</v>
      </c>
      <c r="AA253" s="18">
        <v>0</v>
      </c>
      <c r="AB253" s="22">
        <v>0</v>
      </c>
      <c r="AC253" s="18">
        <v>0</v>
      </c>
      <c r="AD253" s="18">
        <v>0</v>
      </c>
      <c r="AE253" s="13">
        <v>7600</v>
      </c>
    </row>
    <row r="254" spans="1:33" ht="15" x14ac:dyDescent="0.2">
      <c r="A254" s="13">
        <v>240</v>
      </c>
      <c r="B254" s="12" t="s">
        <v>314</v>
      </c>
      <c r="C254" s="18">
        <v>116.16</v>
      </c>
      <c r="D254" s="19">
        <v>180</v>
      </c>
      <c r="E254" s="19">
        <v>394</v>
      </c>
      <c r="F254" s="19">
        <v>566</v>
      </c>
      <c r="G254" s="19">
        <v>31</v>
      </c>
      <c r="H254" s="19">
        <v>395</v>
      </c>
      <c r="I254" s="18">
        <v>0.26</v>
      </c>
      <c r="J254" s="18">
        <v>0.47</v>
      </c>
      <c r="K254" s="18">
        <v>0.879</v>
      </c>
      <c r="L254" s="19">
        <v>293</v>
      </c>
      <c r="M254" s="19">
        <v>1.8</v>
      </c>
      <c r="N254" s="20">
        <v>5.1369999999999996</v>
      </c>
      <c r="O254" s="21">
        <v>0.1177</v>
      </c>
      <c r="P254" s="21">
        <v>-4.6289999999999999E-5</v>
      </c>
      <c r="Q254" s="21">
        <v>8.4999999999999996E-10</v>
      </c>
      <c r="R254" s="22">
        <v>489.95</v>
      </c>
      <c r="S254" s="22">
        <v>264.22000000000003</v>
      </c>
      <c r="T254" s="13">
        <v>0</v>
      </c>
      <c r="U254" s="13">
        <v>0</v>
      </c>
      <c r="V254" s="20">
        <v>15.998699999999999</v>
      </c>
      <c r="W254" s="22">
        <v>3127.6</v>
      </c>
      <c r="X254" s="22">
        <v>-60.15</v>
      </c>
      <c r="Y254" s="13">
        <v>432</v>
      </c>
      <c r="Z254" s="13">
        <v>288</v>
      </c>
      <c r="AA254" s="18">
        <v>0</v>
      </c>
      <c r="AB254" s="22">
        <v>0</v>
      </c>
      <c r="AC254" s="18">
        <v>0</v>
      </c>
      <c r="AD254" s="18">
        <v>0</v>
      </c>
      <c r="AE254" s="13">
        <v>8200</v>
      </c>
    </row>
    <row r="255" spans="1:33" ht="15" x14ac:dyDescent="0.2">
      <c r="A255" s="13">
        <v>241</v>
      </c>
      <c r="B255" s="12" t="s">
        <v>315</v>
      </c>
      <c r="C255" s="18">
        <v>64.515000000000001</v>
      </c>
      <c r="D255" s="19">
        <v>136.80000000000001</v>
      </c>
      <c r="E255" s="19">
        <v>285.39999999999998</v>
      </c>
      <c r="F255" s="19">
        <v>460.4</v>
      </c>
      <c r="G255" s="19">
        <v>52</v>
      </c>
      <c r="H255" s="19">
        <v>199</v>
      </c>
      <c r="I255" s="18">
        <v>0.27400000000000002</v>
      </c>
      <c r="J255" s="18">
        <v>0.19</v>
      </c>
      <c r="K255" s="18">
        <v>0.89600000000000002</v>
      </c>
      <c r="L255" s="19">
        <v>293</v>
      </c>
      <c r="M255" s="19">
        <v>2</v>
      </c>
      <c r="N255" s="20">
        <v>-0.13200000000000001</v>
      </c>
      <c r="O255" s="21">
        <v>6.225E-2</v>
      </c>
      <c r="P255" s="21">
        <v>-4.3940000000000003E-5</v>
      </c>
      <c r="Q255" s="21">
        <v>1.325E-8</v>
      </c>
      <c r="R255" s="22">
        <v>320.94</v>
      </c>
      <c r="S255" s="22">
        <v>190.83</v>
      </c>
      <c r="T255" s="13">
        <v>-26.7</v>
      </c>
      <c r="U255" s="13">
        <v>-14.34</v>
      </c>
      <c r="V255" s="20">
        <v>15.98</v>
      </c>
      <c r="W255" s="22">
        <v>2332.0100000000002</v>
      </c>
      <c r="X255" s="22">
        <v>-36.479999999999997</v>
      </c>
      <c r="Y255" s="13">
        <v>310</v>
      </c>
      <c r="Z255" s="13">
        <v>200</v>
      </c>
      <c r="AA255" s="18">
        <v>48.664999999999999</v>
      </c>
      <c r="AB255" s="22">
        <v>-4364.03</v>
      </c>
      <c r="AC255" s="18">
        <v>-4.7329999999999997</v>
      </c>
      <c r="AD255" s="18">
        <v>2.2599999999999998</v>
      </c>
      <c r="AE255" s="13">
        <v>5900</v>
      </c>
    </row>
    <row r="256" spans="1:33" ht="15" x14ac:dyDescent="0.2">
      <c r="A256" s="13">
        <v>242</v>
      </c>
      <c r="B256" s="12" t="s">
        <v>316</v>
      </c>
      <c r="C256" s="18">
        <v>74.123000000000005</v>
      </c>
      <c r="D256" s="19">
        <v>156.9</v>
      </c>
      <c r="E256" s="19">
        <v>307.7</v>
      </c>
      <c r="F256" s="19">
        <v>466.7</v>
      </c>
      <c r="G256" s="19">
        <v>35.9</v>
      </c>
      <c r="H256" s="19">
        <v>280</v>
      </c>
      <c r="I256" s="18">
        <v>0.26200000000000001</v>
      </c>
      <c r="J256" s="18">
        <v>0.28100000000000003</v>
      </c>
      <c r="K256" s="18">
        <v>0.71299999999999997</v>
      </c>
      <c r="L256" s="19">
        <v>293</v>
      </c>
      <c r="M256" s="19">
        <v>1.3</v>
      </c>
      <c r="N256" s="20">
        <v>5.117</v>
      </c>
      <c r="O256" s="21">
        <v>8.022E-2</v>
      </c>
      <c r="P256" s="21">
        <v>-2.4729999999999999E-5</v>
      </c>
      <c r="Q256" s="21">
        <v>-2.2349999999999998E-9</v>
      </c>
      <c r="R256" s="22">
        <v>353.14</v>
      </c>
      <c r="S256" s="22">
        <v>190.58</v>
      </c>
      <c r="T256" s="13">
        <v>-60.28</v>
      </c>
      <c r="U256" s="13">
        <v>-29.24</v>
      </c>
      <c r="V256" s="20">
        <v>16.082799999999999</v>
      </c>
      <c r="W256" s="22">
        <v>2511.29</v>
      </c>
      <c r="X256" s="22">
        <v>-41.95</v>
      </c>
      <c r="Y256" s="13">
        <v>30</v>
      </c>
      <c r="Z256" s="13">
        <v>225</v>
      </c>
      <c r="AA256" s="18">
        <v>57.26</v>
      </c>
      <c r="AB256" s="22">
        <v>-5105.8999999999996</v>
      </c>
      <c r="AC256" s="18">
        <v>-3.9449999999999998</v>
      </c>
      <c r="AD256" s="18">
        <v>3.4</v>
      </c>
      <c r="AE256" s="13">
        <v>6380</v>
      </c>
    </row>
    <row r="257" spans="1:31" ht="15" x14ac:dyDescent="0.2">
      <c r="A257" s="13">
        <v>243</v>
      </c>
      <c r="B257" s="12" t="s">
        <v>317</v>
      </c>
      <c r="C257" s="18">
        <v>48.06</v>
      </c>
      <c r="D257" s="19">
        <v>129.9</v>
      </c>
      <c r="E257" s="19">
        <v>235.4</v>
      </c>
      <c r="F257" s="19">
        <v>375.3</v>
      </c>
      <c r="G257" s="19">
        <v>49.6</v>
      </c>
      <c r="H257" s="19">
        <v>169</v>
      </c>
      <c r="I257" s="18">
        <v>0.27200000000000002</v>
      </c>
      <c r="J257" s="18">
        <v>0.23799999999999999</v>
      </c>
      <c r="K257" s="18">
        <v>0</v>
      </c>
      <c r="L257" s="19">
        <v>0</v>
      </c>
      <c r="M257" s="19">
        <v>2</v>
      </c>
      <c r="N257" s="20">
        <v>1.038</v>
      </c>
      <c r="O257" s="21">
        <v>5.2069999999999998E-2</v>
      </c>
      <c r="P257" s="21">
        <v>-2.7840000000000001E-5</v>
      </c>
      <c r="Q257" s="21">
        <v>5.7569999999999999E-9</v>
      </c>
      <c r="R257" s="22">
        <v>0</v>
      </c>
      <c r="S257" s="22">
        <v>0</v>
      </c>
      <c r="T257" s="13">
        <v>-62.5</v>
      </c>
      <c r="U257" s="13">
        <v>-50.08</v>
      </c>
      <c r="V257" s="20">
        <v>16.0686</v>
      </c>
      <c r="W257" s="22">
        <v>1966.89</v>
      </c>
      <c r="X257" s="22">
        <v>-27</v>
      </c>
      <c r="Y257" s="13">
        <v>252</v>
      </c>
      <c r="Z257" s="13">
        <v>170</v>
      </c>
      <c r="AA257" s="18">
        <v>0</v>
      </c>
      <c r="AB257" s="22">
        <v>0</v>
      </c>
      <c r="AC257" s="18">
        <v>0</v>
      </c>
      <c r="AD257" s="18">
        <v>0</v>
      </c>
      <c r="AE257" s="13">
        <v>0</v>
      </c>
    </row>
    <row r="258" spans="1:31" ht="15" x14ac:dyDescent="0.2">
      <c r="A258" s="13">
        <v>244</v>
      </c>
      <c r="B258" s="12" t="s">
        <v>318</v>
      </c>
      <c r="C258" s="18">
        <v>74.08</v>
      </c>
      <c r="D258" s="19">
        <v>193.8</v>
      </c>
      <c r="E258" s="19">
        <v>327.39999999999998</v>
      </c>
      <c r="F258" s="19">
        <v>508.4</v>
      </c>
      <c r="G258" s="19">
        <v>46.8</v>
      </c>
      <c r="H258" s="19">
        <v>229</v>
      </c>
      <c r="I258" s="18">
        <v>0.25700000000000001</v>
      </c>
      <c r="J258" s="18">
        <v>0.28299999999999997</v>
      </c>
      <c r="K258" s="18">
        <v>0.92700000000000005</v>
      </c>
      <c r="L258" s="19">
        <v>289</v>
      </c>
      <c r="M258" s="19">
        <v>2</v>
      </c>
      <c r="N258" s="20">
        <v>5.8929999999999998</v>
      </c>
      <c r="O258" s="21">
        <v>5.5320000000000001E-2</v>
      </c>
      <c r="P258" s="21">
        <v>-5.0629999999999996E-6</v>
      </c>
      <c r="Q258" s="21">
        <v>-1.28E-8</v>
      </c>
      <c r="R258" s="22">
        <v>400.91</v>
      </c>
      <c r="S258" s="22">
        <v>226.23</v>
      </c>
      <c r="T258" s="13">
        <v>-88.74</v>
      </c>
      <c r="U258" s="13">
        <v>0</v>
      </c>
      <c r="V258" s="20">
        <v>16.161100000000001</v>
      </c>
      <c r="W258" s="22">
        <v>2603.3000000000002</v>
      </c>
      <c r="X258" s="22">
        <v>-54.15</v>
      </c>
      <c r="Y258" s="13">
        <v>360</v>
      </c>
      <c r="Z258" s="13">
        <v>240</v>
      </c>
      <c r="AA258" s="18">
        <v>60.603999999999999</v>
      </c>
      <c r="AB258" s="22">
        <v>-5724.26</v>
      </c>
      <c r="AC258" s="18">
        <v>-6.3049999999999997</v>
      </c>
      <c r="AD258" s="18">
        <v>3.07</v>
      </c>
      <c r="AE258" s="13">
        <v>7200</v>
      </c>
    </row>
    <row r="259" spans="1:31" ht="15" x14ac:dyDescent="0.2">
      <c r="A259" s="13">
        <v>245</v>
      </c>
      <c r="B259" s="12" t="s">
        <v>319</v>
      </c>
      <c r="C259" s="18">
        <v>116.16</v>
      </c>
      <c r="D259" s="19">
        <v>185</v>
      </c>
      <c r="E259" s="19">
        <v>384.2</v>
      </c>
      <c r="F259" s="19">
        <v>553</v>
      </c>
      <c r="G259" s="19">
        <v>30</v>
      </c>
      <c r="H259" s="19">
        <v>410</v>
      </c>
      <c r="I259" s="18">
        <v>0.27</v>
      </c>
      <c r="J259" s="18">
        <v>0.42699999999999999</v>
      </c>
      <c r="K259" s="18">
        <v>0.86899999999999999</v>
      </c>
      <c r="L259" s="19">
        <v>293</v>
      </c>
      <c r="M259" s="19">
        <v>2.1</v>
      </c>
      <c r="N259" s="20">
        <v>0</v>
      </c>
      <c r="O259" s="21">
        <v>0</v>
      </c>
      <c r="P259" s="21">
        <v>0</v>
      </c>
      <c r="Q259" s="21">
        <v>0</v>
      </c>
      <c r="R259" s="22">
        <v>0</v>
      </c>
      <c r="S259" s="22">
        <v>0</v>
      </c>
      <c r="T259" s="13">
        <v>0</v>
      </c>
      <c r="U259" s="13">
        <v>0</v>
      </c>
      <c r="V259" s="20">
        <v>0</v>
      </c>
      <c r="W259" s="22">
        <v>0</v>
      </c>
      <c r="X259" s="22">
        <v>0</v>
      </c>
      <c r="Y259" s="13">
        <v>0</v>
      </c>
      <c r="Z259" s="13">
        <v>0</v>
      </c>
      <c r="AA259" s="18">
        <v>74.335999999999999</v>
      </c>
      <c r="AB259" s="22">
        <v>-7477.19</v>
      </c>
      <c r="AC259" s="18">
        <v>-8.1080000000000005</v>
      </c>
      <c r="AD259" s="18">
        <v>5.66</v>
      </c>
      <c r="AE259" s="13">
        <v>8365</v>
      </c>
    </row>
    <row r="260" spans="1:31" ht="15" x14ac:dyDescent="0.2">
      <c r="A260" s="13">
        <v>246</v>
      </c>
      <c r="B260" s="12" t="s">
        <v>320</v>
      </c>
      <c r="C260" s="18">
        <v>62.134</v>
      </c>
      <c r="D260" s="19">
        <v>125.3</v>
      </c>
      <c r="E260" s="19">
        <v>308.2</v>
      </c>
      <c r="F260" s="19">
        <v>499</v>
      </c>
      <c r="G260" s="19">
        <v>54.2</v>
      </c>
      <c r="H260" s="19">
        <v>207</v>
      </c>
      <c r="I260" s="18">
        <v>0.27400000000000002</v>
      </c>
      <c r="J260" s="18">
        <v>0.19</v>
      </c>
      <c r="K260" s="18">
        <v>0.83899999999999997</v>
      </c>
      <c r="L260" s="19">
        <v>293</v>
      </c>
      <c r="M260" s="19">
        <v>1.5</v>
      </c>
      <c r="N260" s="20">
        <v>3.5640000000000001</v>
      </c>
      <c r="O260" s="21">
        <v>5.6149999999999999E-2</v>
      </c>
      <c r="P260" s="21">
        <v>-3.239E-5</v>
      </c>
      <c r="Q260" s="21">
        <v>7.5520000000000004E-9</v>
      </c>
      <c r="R260" s="22">
        <v>419.6</v>
      </c>
      <c r="S260" s="22">
        <v>206.21</v>
      </c>
      <c r="T260" s="13">
        <v>-11.02</v>
      </c>
      <c r="U260" s="13">
        <v>-1.1200000000000001</v>
      </c>
      <c r="V260" s="20">
        <v>16.0077</v>
      </c>
      <c r="W260" s="22">
        <v>2497.23</v>
      </c>
      <c r="X260" s="22">
        <v>-41.77</v>
      </c>
      <c r="Y260" s="13">
        <v>330</v>
      </c>
      <c r="Z260" s="13">
        <v>224</v>
      </c>
      <c r="AA260" s="18">
        <v>51.954000000000001</v>
      </c>
      <c r="AB260" s="22">
        <v>-4900.34</v>
      </c>
      <c r="AC260" s="18">
        <v>-5.1390000000000002</v>
      </c>
      <c r="AD260" s="18">
        <v>2.5499999999999998</v>
      </c>
      <c r="AE260" s="13">
        <v>6400</v>
      </c>
    </row>
    <row r="261" spans="1:31" ht="15" x14ac:dyDescent="0.2">
      <c r="A261" s="13">
        <v>247</v>
      </c>
      <c r="B261" s="12" t="s">
        <v>321</v>
      </c>
      <c r="C261" s="18">
        <v>102.134</v>
      </c>
      <c r="D261" s="19">
        <v>199.3</v>
      </c>
      <c r="E261" s="19">
        <v>273</v>
      </c>
      <c r="F261" s="19">
        <v>546</v>
      </c>
      <c r="G261" s="19">
        <v>33.200000000000003</v>
      </c>
      <c r="H261" s="19">
        <v>345</v>
      </c>
      <c r="I261" s="18">
        <v>0.25600000000000001</v>
      </c>
      <c r="J261" s="18">
        <v>0.39500000000000002</v>
      </c>
      <c r="K261" s="18">
        <v>0.89500000000000002</v>
      </c>
      <c r="L261" s="19">
        <v>289</v>
      </c>
      <c r="M261" s="19">
        <v>1.8</v>
      </c>
      <c r="N261" s="20">
        <v>4.742</v>
      </c>
      <c r="O261" s="21">
        <v>9.6360000000000001E-2</v>
      </c>
      <c r="P261" s="21">
        <v>-3.4319999999999997E-5</v>
      </c>
      <c r="Q261" s="21">
        <v>-1.7680000000000001E-9</v>
      </c>
      <c r="R261" s="22">
        <v>463.31</v>
      </c>
      <c r="S261" s="22">
        <v>248.72</v>
      </c>
      <c r="T261" s="13">
        <v>-112.3</v>
      </c>
      <c r="U261" s="13">
        <v>-77.319999999999993</v>
      </c>
      <c r="V261" s="20">
        <v>16.161999999999999</v>
      </c>
      <c r="W261" s="22">
        <v>2935.11</v>
      </c>
      <c r="X261" s="22">
        <v>-64.17</v>
      </c>
      <c r="Y261" s="13">
        <v>396</v>
      </c>
      <c r="Z261" s="13">
        <v>276</v>
      </c>
      <c r="AA261" s="18">
        <v>67.631</v>
      </c>
      <c r="AB261" s="22">
        <v>-6869.83</v>
      </c>
      <c r="AC261" s="18">
        <v>-7.1929999999999996</v>
      </c>
      <c r="AD261" s="18">
        <v>4.9800000000000004</v>
      </c>
      <c r="AE261" s="13">
        <v>8180</v>
      </c>
    </row>
    <row r="262" spans="1:31" ht="15" x14ac:dyDescent="0.2">
      <c r="A262" s="13">
        <v>248</v>
      </c>
      <c r="B262" s="12" t="s">
        <v>322</v>
      </c>
      <c r="C262" s="18">
        <v>88.15</v>
      </c>
      <c r="D262" s="19">
        <v>146.4</v>
      </c>
      <c r="E262" s="19">
        <v>336.8</v>
      </c>
      <c r="F262" s="19">
        <v>500.6</v>
      </c>
      <c r="G262" s="19">
        <v>32.1</v>
      </c>
      <c r="H262" s="19">
        <v>0</v>
      </c>
      <c r="I262" s="18">
        <v>0</v>
      </c>
      <c r="J262" s="18">
        <v>0.33100000000000002</v>
      </c>
      <c r="K262" s="18">
        <v>0.73299999999999998</v>
      </c>
      <c r="L262" s="19">
        <v>293</v>
      </c>
      <c r="M262" s="19">
        <v>1.2</v>
      </c>
      <c r="N262" s="20">
        <v>0</v>
      </c>
      <c r="O262" s="21">
        <v>0</v>
      </c>
      <c r="P262" s="21">
        <v>0</v>
      </c>
      <c r="Q262" s="21">
        <v>0</v>
      </c>
      <c r="R262" s="22">
        <v>399.87</v>
      </c>
      <c r="S262" s="22">
        <v>213.39</v>
      </c>
      <c r="T262" s="13">
        <v>0</v>
      </c>
      <c r="U262" s="13">
        <v>0</v>
      </c>
      <c r="V262" s="20">
        <v>15.453900000000001</v>
      </c>
      <c r="W262" s="22">
        <v>2423.41</v>
      </c>
      <c r="X262" s="22">
        <v>-62.28</v>
      </c>
      <c r="Y262" s="13">
        <v>360</v>
      </c>
      <c r="Z262" s="13">
        <v>246</v>
      </c>
      <c r="AA262" s="18">
        <v>58.911000000000001</v>
      </c>
      <c r="AB262" s="22">
        <v>-5663.85</v>
      </c>
      <c r="AC262" s="18">
        <v>-6.1</v>
      </c>
      <c r="AD262" s="18">
        <v>4.33</v>
      </c>
      <c r="AE262" s="13">
        <v>7290</v>
      </c>
    </row>
    <row r="263" spans="1:31" ht="15" x14ac:dyDescent="0.2">
      <c r="A263" s="13">
        <v>249</v>
      </c>
      <c r="B263" s="12" t="s">
        <v>323</v>
      </c>
      <c r="C263" s="18">
        <v>106.16800000000001</v>
      </c>
      <c r="D263" s="19">
        <v>178.2</v>
      </c>
      <c r="E263" s="19">
        <v>409.3</v>
      </c>
      <c r="F263" s="19">
        <v>617.1</v>
      </c>
      <c r="G263" s="19">
        <v>35.6</v>
      </c>
      <c r="H263" s="19">
        <v>374</v>
      </c>
      <c r="I263" s="18">
        <v>0.26300000000000001</v>
      </c>
      <c r="J263" s="18">
        <v>0.30099999999999999</v>
      </c>
      <c r="K263" s="18">
        <v>0.86699999999999999</v>
      </c>
      <c r="L263" s="19">
        <v>293</v>
      </c>
      <c r="M263" s="19">
        <v>0.4</v>
      </c>
      <c r="N263" s="20">
        <v>-10.294</v>
      </c>
      <c r="O263" s="21">
        <v>0.16889999999999999</v>
      </c>
      <c r="P263" s="21">
        <v>-1.149E-4</v>
      </c>
      <c r="Q263" s="21">
        <v>3.107E-8</v>
      </c>
      <c r="R263" s="22">
        <v>472.82</v>
      </c>
      <c r="S263" s="22">
        <v>264.22000000000003</v>
      </c>
      <c r="T263" s="13">
        <v>7.12</v>
      </c>
      <c r="U263" s="13">
        <v>31.21</v>
      </c>
      <c r="V263" s="20">
        <v>16.019500000000001</v>
      </c>
      <c r="W263" s="22">
        <v>3279.47</v>
      </c>
      <c r="X263" s="22">
        <v>-59.95</v>
      </c>
      <c r="Y263" s="13">
        <v>450</v>
      </c>
      <c r="Z263" s="13">
        <v>300</v>
      </c>
      <c r="AA263" s="18">
        <v>58.1</v>
      </c>
      <c r="AB263" s="22">
        <v>-6792.54</v>
      </c>
      <c r="AC263" s="18">
        <v>-5.8019999999999996</v>
      </c>
      <c r="AD263" s="18">
        <v>5.75</v>
      </c>
      <c r="AE263" s="13">
        <v>8500</v>
      </c>
    </row>
    <row r="264" spans="1:31" ht="15" x14ac:dyDescent="0.2">
      <c r="A264" s="13">
        <v>250</v>
      </c>
      <c r="B264" s="12" t="s">
        <v>324</v>
      </c>
      <c r="C264" s="18">
        <v>112.21599999999999</v>
      </c>
      <c r="D264" s="19">
        <v>161.80000000000001</v>
      </c>
      <c r="E264" s="19">
        <v>404.9</v>
      </c>
      <c r="F264" s="19">
        <v>609</v>
      </c>
      <c r="G264" s="19">
        <v>29.9</v>
      </c>
      <c r="H264" s="19">
        <v>450</v>
      </c>
      <c r="I264" s="18">
        <v>0.27</v>
      </c>
      <c r="J264" s="18">
        <v>0.24299999999999999</v>
      </c>
      <c r="K264" s="18">
        <v>0.78800000000000003</v>
      </c>
      <c r="L264" s="19">
        <v>293</v>
      </c>
      <c r="M264" s="19">
        <v>0</v>
      </c>
      <c r="N264" s="20">
        <v>-15.26</v>
      </c>
      <c r="O264" s="21">
        <v>0.21240000000000001</v>
      </c>
      <c r="P264" s="21">
        <v>-1.22E-4</v>
      </c>
      <c r="Q264" s="21">
        <v>2.634E-8</v>
      </c>
      <c r="R264" s="22">
        <v>506.43</v>
      </c>
      <c r="S264" s="22">
        <v>280.76</v>
      </c>
      <c r="T264" s="13">
        <v>-41.05</v>
      </c>
      <c r="U264" s="13">
        <v>9.3800000000000008</v>
      </c>
      <c r="V264" s="20">
        <v>15.8125</v>
      </c>
      <c r="W264" s="22">
        <v>3183.25</v>
      </c>
      <c r="X264" s="22">
        <v>-58.15</v>
      </c>
      <c r="Y264" s="13">
        <v>433</v>
      </c>
      <c r="Z264" s="13">
        <v>293</v>
      </c>
      <c r="AA264" s="18">
        <v>0</v>
      </c>
      <c r="AB264" s="22">
        <v>0</v>
      </c>
      <c r="AC264" s="18">
        <v>0</v>
      </c>
      <c r="AD264" s="18">
        <v>0</v>
      </c>
      <c r="AE264" s="13">
        <v>8200</v>
      </c>
    </row>
    <row r="265" spans="1:31" ht="15" x14ac:dyDescent="0.2">
      <c r="A265" s="13">
        <v>251</v>
      </c>
      <c r="B265" s="12" t="s">
        <v>325</v>
      </c>
      <c r="C265" s="18">
        <v>98.188999999999993</v>
      </c>
      <c r="D265" s="19">
        <v>134.69999999999999</v>
      </c>
      <c r="E265" s="19">
        <v>376.6</v>
      </c>
      <c r="F265" s="19">
        <v>569.5</v>
      </c>
      <c r="G265" s="19">
        <v>33.5</v>
      </c>
      <c r="H265" s="19">
        <v>375</v>
      </c>
      <c r="I265" s="18">
        <v>0.26900000000000002</v>
      </c>
      <c r="J265" s="18">
        <v>0.28299999999999997</v>
      </c>
      <c r="K265" s="18">
        <v>0.77100000000000002</v>
      </c>
      <c r="L265" s="19">
        <v>289</v>
      </c>
      <c r="M265" s="19">
        <v>0</v>
      </c>
      <c r="N265" s="20">
        <v>-13.211</v>
      </c>
      <c r="O265" s="21">
        <v>0.1794</v>
      </c>
      <c r="P265" s="21">
        <v>-1.05E-4</v>
      </c>
      <c r="Q265" s="21">
        <v>2.398E-8</v>
      </c>
      <c r="R265" s="22">
        <v>433.81</v>
      </c>
      <c r="S265" s="22">
        <v>249.72</v>
      </c>
      <c r="T265" s="13">
        <v>-30.37</v>
      </c>
      <c r="U265" s="13">
        <v>10.65</v>
      </c>
      <c r="V265" s="20">
        <v>15.8581</v>
      </c>
      <c r="W265" s="22">
        <v>2990.13</v>
      </c>
      <c r="X265" s="22">
        <v>-52.47</v>
      </c>
      <c r="Y265" s="13">
        <v>402</v>
      </c>
      <c r="Z265" s="13">
        <v>270</v>
      </c>
      <c r="AA265" s="18">
        <v>0</v>
      </c>
      <c r="AB265" s="22">
        <v>0</v>
      </c>
      <c r="AC265" s="18">
        <v>0</v>
      </c>
      <c r="AD265" s="18">
        <v>0</v>
      </c>
      <c r="AE265" s="13">
        <v>7715</v>
      </c>
    </row>
    <row r="266" spans="1:31" ht="15" x14ac:dyDescent="0.2">
      <c r="A266" s="13">
        <v>252</v>
      </c>
      <c r="B266" s="12" t="s">
        <v>326</v>
      </c>
      <c r="C266" s="18">
        <v>28.053999999999998</v>
      </c>
      <c r="D266" s="19">
        <v>104</v>
      </c>
      <c r="E266" s="19">
        <v>169.4</v>
      </c>
      <c r="F266" s="19">
        <v>282.39999999999998</v>
      </c>
      <c r="G266" s="19">
        <v>49.7</v>
      </c>
      <c r="H266" s="19">
        <v>129</v>
      </c>
      <c r="I266" s="18">
        <v>0.27600000000000002</v>
      </c>
      <c r="J266" s="18">
        <v>8.5000000000000006E-2</v>
      </c>
      <c r="K266" s="18">
        <v>0.57699999999999996</v>
      </c>
      <c r="L266" s="19">
        <v>163</v>
      </c>
      <c r="M266" s="19">
        <v>0</v>
      </c>
      <c r="N266" s="20">
        <v>0.90900000000000003</v>
      </c>
      <c r="O266" s="21">
        <v>3.7400000000000003E-2</v>
      </c>
      <c r="P266" s="21">
        <v>-1.9939999999999999E-5</v>
      </c>
      <c r="Q266" s="21">
        <v>4.1920000000000004E-9</v>
      </c>
      <c r="R266" s="22">
        <v>168.98</v>
      </c>
      <c r="S266" s="22">
        <v>93.94</v>
      </c>
      <c r="T266" s="13">
        <v>12.5</v>
      </c>
      <c r="U266" s="13">
        <v>16.28</v>
      </c>
      <c r="V266" s="20">
        <v>15.536799999999999</v>
      </c>
      <c r="W266" s="22">
        <v>1347.01</v>
      </c>
      <c r="X266" s="22">
        <v>-18.149999999999999</v>
      </c>
      <c r="Y266" s="13">
        <v>182</v>
      </c>
      <c r="Z266" s="13">
        <v>120</v>
      </c>
      <c r="AA266" s="18">
        <v>38.960999999999999</v>
      </c>
      <c r="AB266" s="22">
        <v>-2282.37</v>
      </c>
      <c r="AC266" s="18">
        <v>-3.6779999999999999</v>
      </c>
      <c r="AD266" s="18">
        <v>0.88100000000000001</v>
      </c>
      <c r="AE266" s="13">
        <v>3237</v>
      </c>
    </row>
    <row r="267" spans="1:31" ht="15" x14ac:dyDescent="0.2">
      <c r="A267" s="13">
        <v>253</v>
      </c>
      <c r="B267" s="12" t="s">
        <v>327</v>
      </c>
      <c r="C267" s="18">
        <v>62.069000000000003</v>
      </c>
      <c r="D267" s="19">
        <v>260.2</v>
      </c>
      <c r="E267" s="19">
        <v>470.4</v>
      </c>
      <c r="F267" s="19">
        <v>645</v>
      </c>
      <c r="G267" s="19">
        <v>76</v>
      </c>
      <c r="H267" s="19">
        <v>186</v>
      </c>
      <c r="I267" s="18">
        <v>0.27</v>
      </c>
      <c r="J267" s="18">
        <v>0</v>
      </c>
      <c r="K267" s="18">
        <v>1.1140000000000001</v>
      </c>
      <c r="L267" s="19">
        <v>293</v>
      </c>
      <c r="M267" s="19">
        <v>2.2000000000000002</v>
      </c>
      <c r="N267" s="20">
        <v>8.5259999999999998</v>
      </c>
      <c r="O267" s="21">
        <v>5.9310000000000002E-2</v>
      </c>
      <c r="P267" s="21">
        <v>-3.5760000000000003E-5</v>
      </c>
      <c r="Q267" s="21">
        <v>7.1900000000000002E-9</v>
      </c>
      <c r="R267" s="22">
        <v>1365</v>
      </c>
      <c r="S267" s="22">
        <v>402.41</v>
      </c>
      <c r="T267" s="13">
        <v>-9.3000000000000007</v>
      </c>
      <c r="U267" s="13">
        <v>-72.77</v>
      </c>
      <c r="V267" s="20">
        <v>20.2501</v>
      </c>
      <c r="W267" s="22">
        <v>6022.18</v>
      </c>
      <c r="X267" s="22">
        <v>-28.25</v>
      </c>
      <c r="Y267" s="13">
        <v>494</v>
      </c>
      <c r="Z267" s="13">
        <v>364</v>
      </c>
      <c r="AA267" s="18">
        <v>0</v>
      </c>
      <c r="AB267" s="22">
        <v>0</v>
      </c>
      <c r="AC267" s="18">
        <v>0</v>
      </c>
      <c r="AD267" s="18">
        <v>0</v>
      </c>
      <c r="AE267" s="13">
        <v>12550</v>
      </c>
    </row>
    <row r="268" spans="1:31" ht="15" x14ac:dyDescent="0.2">
      <c r="A268" s="13">
        <v>254</v>
      </c>
      <c r="B268" s="12" t="s">
        <v>328</v>
      </c>
      <c r="C268" s="18">
        <v>43.069000000000003</v>
      </c>
      <c r="D268" s="19">
        <v>195</v>
      </c>
      <c r="E268" s="19">
        <v>329.8</v>
      </c>
      <c r="F268" s="19">
        <v>0</v>
      </c>
      <c r="G268" s="19">
        <v>0</v>
      </c>
      <c r="H268" s="19">
        <v>0</v>
      </c>
      <c r="I268" s="18">
        <v>0</v>
      </c>
      <c r="J268" s="18">
        <v>0</v>
      </c>
      <c r="K268" s="18">
        <v>0.83299999999999996</v>
      </c>
      <c r="L268" s="19">
        <v>298</v>
      </c>
      <c r="M268" s="19">
        <v>1.9</v>
      </c>
      <c r="N268" s="20">
        <v>-4.9610000000000003</v>
      </c>
      <c r="O268" s="21">
        <v>7.2190000000000004E-2</v>
      </c>
      <c r="P268" s="21">
        <v>-4.9270000000000001E-5</v>
      </c>
      <c r="Q268" s="21">
        <v>1.349E-8</v>
      </c>
      <c r="R268" s="22">
        <v>0</v>
      </c>
      <c r="S268" s="22">
        <v>0</v>
      </c>
      <c r="T268" s="13">
        <v>29.5</v>
      </c>
      <c r="U268" s="13">
        <v>42.54</v>
      </c>
      <c r="V268" s="20">
        <v>16.422699999999999</v>
      </c>
      <c r="W268" s="22">
        <v>2610.44</v>
      </c>
      <c r="X268" s="22">
        <v>-63.15</v>
      </c>
      <c r="Y268" s="13">
        <v>359</v>
      </c>
      <c r="Z268" s="13">
        <v>248</v>
      </c>
      <c r="AA268" s="18">
        <v>0</v>
      </c>
      <c r="AB268" s="22">
        <v>0</v>
      </c>
      <c r="AC268" s="18">
        <v>0</v>
      </c>
      <c r="AD268" s="18">
        <v>0</v>
      </c>
      <c r="AE268" s="13">
        <v>7660</v>
      </c>
    </row>
    <row r="269" spans="1:31" ht="15" x14ac:dyDescent="0.2">
      <c r="A269" s="13">
        <v>255</v>
      </c>
      <c r="B269" s="12" t="s">
        <v>329</v>
      </c>
      <c r="C269" s="18">
        <v>44.054000000000002</v>
      </c>
      <c r="D269" s="19">
        <v>161</v>
      </c>
      <c r="E269" s="19">
        <v>283.5</v>
      </c>
      <c r="F269" s="19">
        <v>469</v>
      </c>
      <c r="G269" s="19">
        <v>71</v>
      </c>
      <c r="H269" s="19">
        <v>140</v>
      </c>
      <c r="I269" s="18">
        <v>0.25800000000000001</v>
      </c>
      <c r="J269" s="18">
        <v>0.2</v>
      </c>
      <c r="K269" s="18">
        <v>0.89900000000000002</v>
      </c>
      <c r="L269" s="19">
        <v>273</v>
      </c>
      <c r="M269" s="19">
        <v>1.9</v>
      </c>
      <c r="N269" s="20">
        <v>-1.796</v>
      </c>
      <c r="O269" s="21">
        <v>5.3080000000000002E-2</v>
      </c>
      <c r="P269" s="21">
        <v>-3.0009999999999999E-5</v>
      </c>
      <c r="Q269" s="21">
        <v>6.1900000000000003E-9</v>
      </c>
      <c r="R269" s="22">
        <v>341.88</v>
      </c>
      <c r="S269" s="22">
        <v>194.22</v>
      </c>
      <c r="T269" s="13">
        <v>-12.58</v>
      </c>
      <c r="U269" s="13">
        <v>-3.13</v>
      </c>
      <c r="V269" s="20">
        <v>16.739999999999998</v>
      </c>
      <c r="W269" s="22">
        <v>2567.61</v>
      </c>
      <c r="X269" s="22">
        <v>-29.01</v>
      </c>
      <c r="Y269" s="13">
        <v>310</v>
      </c>
      <c r="Z269" s="13">
        <v>200</v>
      </c>
      <c r="AA269" s="18">
        <v>0</v>
      </c>
      <c r="AB269" s="22">
        <v>0</v>
      </c>
      <c r="AC269" s="18">
        <v>0</v>
      </c>
      <c r="AD269" s="18">
        <v>0</v>
      </c>
      <c r="AE269" s="13">
        <v>6120</v>
      </c>
    </row>
    <row r="270" spans="1:31" ht="15" x14ac:dyDescent="0.2">
      <c r="A270" s="13">
        <v>256</v>
      </c>
      <c r="B270" s="12" t="s">
        <v>330</v>
      </c>
      <c r="C270" s="18">
        <v>60.098999999999997</v>
      </c>
      <c r="D270" s="19">
        <v>284</v>
      </c>
      <c r="E270" s="19">
        <v>390.4</v>
      </c>
      <c r="F270" s="19">
        <v>593</v>
      </c>
      <c r="G270" s="19">
        <v>62</v>
      </c>
      <c r="H270" s="19">
        <v>206</v>
      </c>
      <c r="I270" s="18">
        <v>0.26</v>
      </c>
      <c r="J270" s="18">
        <v>0.51</v>
      </c>
      <c r="K270" s="18">
        <v>0.89600000000000002</v>
      </c>
      <c r="L270" s="19">
        <v>293</v>
      </c>
      <c r="M270" s="19">
        <v>1.9</v>
      </c>
      <c r="N270" s="20">
        <v>9.1470000000000002</v>
      </c>
      <c r="O270" s="21">
        <v>5.7489999999999999E-2</v>
      </c>
      <c r="P270" s="21">
        <v>-1.0360000000000001E-5</v>
      </c>
      <c r="Q270" s="21">
        <v>-9.4300000000000007E-9</v>
      </c>
      <c r="R270" s="22">
        <v>839.76</v>
      </c>
      <c r="S270" s="22">
        <v>316.41000000000003</v>
      </c>
      <c r="T270" s="13">
        <v>0</v>
      </c>
      <c r="U270" s="13">
        <v>0</v>
      </c>
      <c r="V270" s="20">
        <v>16.408200000000001</v>
      </c>
      <c r="W270" s="22">
        <v>3108.49</v>
      </c>
      <c r="X270" s="22">
        <v>-72.150000000000006</v>
      </c>
      <c r="Y270" s="13">
        <v>425</v>
      </c>
      <c r="Z270" s="13">
        <v>292</v>
      </c>
      <c r="AA270" s="18">
        <v>0</v>
      </c>
      <c r="AB270" s="22">
        <v>0</v>
      </c>
      <c r="AC270" s="18">
        <v>0</v>
      </c>
      <c r="AD270" s="18">
        <v>0</v>
      </c>
      <c r="AE270" s="13">
        <v>10000</v>
      </c>
    </row>
    <row r="271" spans="1:31" ht="15" x14ac:dyDescent="0.2">
      <c r="A271" s="13">
        <v>257</v>
      </c>
      <c r="B271" s="12" t="s">
        <v>331</v>
      </c>
      <c r="C271" s="18">
        <v>37.997</v>
      </c>
      <c r="D271" s="19">
        <v>53.5</v>
      </c>
      <c r="E271" s="19">
        <v>85</v>
      </c>
      <c r="F271" s="19">
        <v>144.30000000000001</v>
      </c>
      <c r="G271" s="19">
        <v>51.5</v>
      </c>
      <c r="H271" s="19">
        <v>66.2</v>
      </c>
      <c r="I271" s="18">
        <v>0.28799999999999998</v>
      </c>
      <c r="J271" s="18">
        <v>4.8000000000000001E-2</v>
      </c>
      <c r="K271" s="18">
        <v>1.51</v>
      </c>
      <c r="L271" s="19">
        <v>85</v>
      </c>
      <c r="M271" s="19">
        <v>0</v>
      </c>
      <c r="N271" s="20">
        <v>5.5449999999999999</v>
      </c>
      <c r="O271" s="21">
        <v>8.7340000000000004E-3</v>
      </c>
      <c r="P271" s="21">
        <v>-8.2689999999999999E-6</v>
      </c>
      <c r="Q271" s="21">
        <v>2.876E-9</v>
      </c>
      <c r="R271" s="22">
        <v>84.2</v>
      </c>
      <c r="S271" s="22">
        <v>52.52</v>
      </c>
      <c r="T271" s="13">
        <v>0</v>
      </c>
      <c r="U271" s="13">
        <v>0</v>
      </c>
      <c r="V271" s="20">
        <v>15.67</v>
      </c>
      <c r="W271" s="22">
        <v>714.1</v>
      </c>
      <c r="X271" s="22">
        <v>-6</v>
      </c>
      <c r="Y271" s="13">
        <v>91</v>
      </c>
      <c r="Z271" s="13">
        <v>59</v>
      </c>
      <c r="AA271" s="18">
        <v>30.771999999999998</v>
      </c>
      <c r="AB271" s="22">
        <v>-1040.27</v>
      </c>
      <c r="AC271" s="18">
        <v>-2.6829999999999998</v>
      </c>
      <c r="AD271" s="18">
        <v>0.21</v>
      </c>
      <c r="AE271" s="13">
        <v>1560</v>
      </c>
    </row>
    <row r="272" spans="1:31" ht="15" x14ac:dyDescent="0.2">
      <c r="A272" s="13">
        <v>258</v>
      </c>
      <c r="B272" s="12" t="s">
        <v>332</v>
      </c>
      <c r="C272" s="18">
        <v>96.103999999999999</v>
      </c>
      <c r="D272" s="19">
        <v>234</v>
      </c>
      <c r="E272" s="19">
        <v>358.5</v>
      </c>
      <c r="F272" s="19">
        <v>560.1</v>
      </c>
      <c r="G272" s="19">
        <v>44.9</v>
      </c>
      <c r="H272" s="19">
        <v>271</v>
      </c>
      <c r="I272" s="18">
        <v>0.26500000000000001</v>
      </c>
      <c r="J272" s="18">
        <v>0.245</v>
      </c>
      <c r="K272" s="18">
        <v>1.024</v>
      </c>
      <c r="L272" s="19">
        <v>293</v>
      </c>
      <c r="M272" s="19">
        <v>1.4</v>
      </c>
      <c r="N272" s="20">
        <v>-9.25</v>
      </c>
      <c r="O272" s="21">
        <v>0.13539999999999999</v>
      </c>
      <c r="P272" s="21">
        <v>-1.059E-4</v>
      </c>
      <c r="Q272" s="21">
        <v>3.2369999999999998E-8</v>
      </c>
      <c r="R272" s="22">
        <v>452.06</v>
      </c>
      <c r="S272" s="22">
        <v>252.89</v>
      </c>
      <c r="T272" s="13">
        <v>-27.86</v>
      </c>
      <c r="U272" s="13">
        <v>-16.5</v>
      </c>
      <c r="V272" s="20">
        <v>16.5487</v>
      </c>
      <c r="W272" s="22">
        <v>3181.78</v>
      </c>
      <c r="X272" s="22">
        <v>-37.590000000000003</v>
      </c>
      <c r="Y272" s="13">
        <v>370</v>
      </c>
      <c r="Z272" s="13">
        <v>250</v>
      </c>
      <c r="AA272" s="18">
        <v>55.140999999999998</v>
      </c>
      <c r="AB272" s="22">
        <v>-5819.21</v>
      </c>
      <c r="AC272" s="18">
        <v>-5.4889999999999999</v>
      </c>
      <c r="AD272" s="18">
        <v>3.88</v>
      </c>
      <c r="AE272" s="13">
        <v>0</v>
      </c>
    </row>
    <row r="273" spans="1:31" ht="15" x14ac:dyDescent="0.2">
      <c r="A273" s="13">
        <v>259</v>
      </c>
      <c r="B273" s="12" t="s">
        <v>333</v>
      </c>
      <c r="C273" s="18">
        <v>30.026</v>
      </c>
      <c r="D273" s="19">
        <v>156</v>
      </c>
      <c r="E273" s="19">
        <v>254</v>
      </c>
      <c r="F273" s="19">
        <v>408</v>
      </c>
      <c r="G273" s="19">
        <v>65</v>
      </c>
      <c r="H273" s="19">
        <v>0</v>
      </c>
      <c r="I273" s="18">
        <v>0</v>
      </c>
      <c r="J273" s="18">
        <v>0.253</v>
      </c>
      <c r="K273" s="18">
        <v>0.81499999999999995</v>
      </c>
      <c r="L273" s="19">
        <v>253</v>
      </c>
      <c r="M273" s="19">
        <v>2.2999999999999998</v>
      </c>
      <c r="N273" s="20">
        <v>5.6070000000000002</v>
      </c>
      <c r="O273" s="21">
        <v>7.5399999999999998E-3</v>
      </c>
      <c r="P273" s="21">
        <v>7.1300000000000003E-6</v>
      </c>
      <c r="Q273" s="21">
        <v>-5.4940000000000003E-9</v>
      </c>
      <c r="R273" s="22">
        <v>319.83</v>
      </c>
      <c r="S273" s="22">
        <v>171.35</v>
      </c>
      <c r="T273" s="13">
        <v>-27.7</v>
      </c>
      <c r="U273" s="13">
        <v>-26.27</v>
      </c>
      <c r="V273" s="20">
        <v>16.477499999999999</v>
      </c>
      <c r="W273" s="22">
        <v>2204.13</v>
      </c>
      <c r="X273" s="22">
        <v>-30.15</v>
      </c>
      <c r="Y273" s="13">
        <v>271</v>
      </c>
      <c r="Z273" s="13">
        <v>185</v>
      </c>
      <c r="AA273" s="18">
        <v>45.118000000000002</v>
      </c>
      <c r="AB273" s="22">
        <v>-3873.26</v>
      </c>
      <c r="AC273" s="18">
        <v>-4.2</v>
      </c>
      <c r="AD273" s="18">
        <v>3.41</v>
      </c>
      <c r="AE273" s="13">
        <v>5500</v>
      </c>
    </row>
    <row r="274" spans="1:31" ht="15" x14ac:dyDescent="0.2">
      <c r="A274" s="13">
        <v>260</v>
      </c>
      <c r="B274" s="12" t="s">
        <v>334</v>
      </c>
      <c r="C274" s="18">
        <v>46.024999999999999</v>
      </c>
      <c r="D274" s="19">
        <v>281.5</v>
      </c>
      <c r="E274" s="19">
        <v>373.8</v>
      </c>
      <c r="F274" s="19">
        <v>580</v>
      </c>
      <c r="G274" s="19">
        <v>0</v>
      </c>
      <c r="H274" s="19">
        <v>0</v>
      </c>
      <c r="I274" s="18">
        <v>0</v>
      </c>
      <c r="J274" s="18">
        <v>0</v>
      </c>
      <c r="K274" s="18">
        <v>1.226</v>
      </c>
      <c r="L274" s="19">
        <v>288</v>
      </c>
      <c r="M274" s="19">
        <v>1.5</v>
      </c>
      <c r="N274" s="20">
        <v>2.798</v>
      </c>
      <c r="O274" s="21">
        <v>3.243E-2</v>
      </c>
      <c r="P274" s="21">
        <v>-2.0089999999999999E-5</v>
      </c>
      <c r="Q274" s="21">
        <v>4.8170000000000002E-9</v>
      </c>
      <c r="R274" s="22">
        <v>729.35</v>
      </c>
      <c r="S274" s="22">
        <v>325.72000000000003</v>
      </c>
      <c r="T274" s="13">
        <v>90.49</v>
      </c>
      <c r="U274" s="13">
        <v>-83.89</v>
      </c>
      <c r="V274" s="20">
        <v>16.988199999999999</v>
      </c>
      <c r="W274" s="22">
        <v>3599.58</v>
      </c>
      <c r="X274" s="22">
        <v>-26.09</v>
      </c>
      <c r="Y274" s="13">
        <v>409</v>
      </c>
      <c r="Z274" s="13">
        <v>271</v>
      </c>
      <c r="AA274" s="18">
        <v>0</v>
      </c>
      <c r="AB274" s="22">
        <v>0</v>
      </c>
      <c r="AC274" s="18">
        <v>0</v>
      </c>
      <c r="AD274" s="18">
        <v>0</v>
      </c>
      <c r="AE274" s="13">
        <v>5240</v>
      </c>
    </row>
    <row r="275" spans="1:31" ht="15" x14ac:dyDescent="0.2">
      <c r="A275" s="13">
        <v>261</v>
      </c>
      <c r="B275" s="12" t="s">
        <v>335</v>
      </c>
      <c r="C275" s="18">
        <v>68.075000000000003</v>
      </c>
      <c r="D275" s="19">
        <v>187.5</v>
      </c>
      <c r="E275" s="19">
        <v>304.5</v>
      </c>
      <c r="F275" s="19">
        <v>490.2</v>
      </c>
      <c r="G275" s="19">
        <v>54.3</v>
      </c>
      <c r="H275" s="19">
        <v>218</v>
      </c>
      <c r="I275" s="18">
        <v>0.29399999999999998</v>
      </c>
      <c r="J275" s="18">
        <v>0.20399999999999999</v>
      </c>
      <c r="K275" s="18">
        <v>0.93799999999999994</v>
      </c>
      <c r="L275" s="19">
        <v>293</v>
      </c>
      <c r="M275" s="19">
        <v>0.7</v>
      </c>
      <c r="N275" s="20">
        <v>-8.4860000000000007</v>
      </c>
      <c r="O275" s="21">
        <v>0.1032</v>
      </c>
      <c r="P275" s="21">
        <v>-8.2509999999999994E-5</v>
      </c>
      <c r="Q275" s="21">
        <v>2.5659999999999999E-8</v>
      </c>
      <c r="R275" s="22">
        <v>389.4</v>
      </c>
      <c r="S275" s="22">
        <v>222.7</v>
      </c>
      <c r="T275" s="13">
        <v>-8.2899999999999991</v>
      </c>
      <c r="U275" s="13">
        <v>0.21</v>
      </c>
      <c r="V275" s="20">
        <v>16.061199999999999</v>
      </c>
      <c r="W275" s="22">
        <v>2442.6999999999998</v>
      </c>
      <c r="X275" s="22">
        <v>-45.41</v>
      </c>
      <c r="Y275" s="13">
        <v>363</v>
      </c>
      <c r="Z275" s="13">
        <v>238</v>
      </c>
      <c r="AA275" s="18">
        <v>0</v>
      </c>
      <c r="AB275" s="22">
        <v>0</v>
      </c>
      <c r="AC275" s="18">
        <v>0</v>
      </c>
      <c r="AD275" s="18">
        <v>0</v>
      </c>
      <c r="AE275" s="13">
        <v>6474</v>
      </c>
    </row>
    <row r="276" spans="1:31" ht="15" x14ac:dyDescent="0.2">
      <c r="A276" s="13">
        <v>262</v>
      </c>
      <c r="B276" s="12" t="s">
        <v>336</v>
      </c>
      <c r="C276" s="18">
        <v>92.094999999999999</v>
      </c>
      <c r="D276" s="19">
        <v>291</v>
      </c>
      <c r="E276" s="19">
        <v>563</v>
      </c>
      <c r="F276" s="19">
        <v>726</v>
      </c>
      <c r="G276" s="19">
        <v>66</v>
      </c>
      <c r="H276" s="19">
        <v>255</v>
      </c>
      <c r="I276" s="18">
        <v>0.28000000000000003</v>
      </c>
      <c r="J276" s="18">
        <v>0</v>
      </c>
      <c r="K276" s="18">
        <v>1.2609999999999999</v>
      </c>
      <c r="L276" s="19">
        <v>293</v>
      </c>
      <c r="M276" s="19">
        <v>3</v>
      </c>
      <c r="N276" s="20">
        <v>2.012</v>
      </c>
      <c r="O276" s="21">
        <v>0.1061</v>
      </c>
      <c r="P276" s="21">
        <v>-7.5450000000000004E-5</v>
      </c>
      <c r="Q276" s="21">
        <v>2.2399999999999999E-8</v>
      </c>
      <c r="R276" s="22">
        <v>3337.1</v>
      </c>
      <c r="S276" s="22">
        <v>406</v>
      </c>
      <c r="T276" s="13">
        <v>-139.80000000000001</v>
      </c>
      <c r="U276" s="13">
        <v>0</v>
      </c>
      <c r="V276" s="20">
        <v>17.2392</v>
      </c>
      <c r="W276" s="22">
        <v>4487.04</v>
      </c>
      <c r="X276" s="22">
        <v>-140.19999999999999</v>
      </c>
      <c r="Y276" s="13">
        <v>600</v>
      </c>
      <c r="Z276" s="13">
        <v>440</v>
      </c>
      <c r="AA276" s="18">
        <v>0</v>
      </c>
      <c r="AB276" s="22">
        <v>0</v>
      </c>
      <c r="AC276" s="18">
        <v>0</v>
      </c>
      <c r="AD276" s="18">
        <v>0</v>
      </c>
      <c r="AE276" s="13">
        <v>14600</v>
      </c>
    </row>
    <row r="277" spans="1:31" ht="15" x14ac:dyDescent="0.2">
      <c r="A277" s="13">
        <v>263</v>
      </c>
      <c r="B277" s="12" t="s">
        <v>337</v>
      </c>
      <c r="C277" s="18">
        <v>4.0030000000000001</v>
      </c>
      <c r="D277" s="19">
        <v>0</v>
      </c>
      <c r="E277" s="19">
        <v>4.21</v>
      </c>
      <c r="F277" s="19">
        <v>5.19</v>
      </c>
      <c r="G277" s="19">
        <v>2.2400000000000002</v>
      </c>
      <c r="H277" s="19">
        <v>57.3</v>
      </c>
      <c r="I277" s="18">
        <v>0.30099999999999999</v>
      </c>
      <c r="J277" s="18">
        <v>-0.38700000000000001</v>
      </c>
      <c r="K277" s="18">
        <v>0.123</v>
      </c>
      <c r="L277" s="19">
        <v>4.3</v>
      </c>
      <c r="M277" s="19">
        <v>0</v>
      </c>
      <c r="N277" s="20">
        <v>0</v>
      </c>
      <c r="O277" s="21">
        <v>0</v>
      </c>
      <c r="P277" s="21">
        <v>0</v>
      </c>
      <c r="Q277" s="21">
        <v>0</v>
      </c>
      <c r="R277" s="22">
        <v>0</v>
      </c>
      <c r="S277" s="22">
        <v>0</v>
      </c>
      <c r="T277" s="13">
        <v>0</v>
      </c>
      <c r="U277" s="13">
        <v>0</v>
      </c>
      <c r="V277" s="20">
        <v>12.2514</v>
      </c>
      <c r="W277" s="22">
        <v>33.732900000000001</v>
      </c>
      <c r="X277" s="22">
        <v>1.79</v>
      </c>
      <c r="Y277" s="13">
        <v>4.3</v>
      </c>
      <c r="Z277" s="13">
        <v>3.7</v>
      </c>
      <c r="AA277" s="18">
        <v>8.6219999999999999</v>
      </c>
      <c r="AB277" s="22">
        <v>-12.23</v>
      </c>
      <c r="AC277" s="18">
        <v>0.433</v>
      </c>
      <c r="AD277" s="18">
        <v>7.0000000000000001E-3</v>
      </c>
      <c r="AE277" s="13">
        <v>22</v>
      </c>
    </row>
    <row r="278" spans="1:31" ht="15" x14ac:dyDescent="0.2">
      <c r="A278" s="13">
        <v>264</v>
      </c>
      <c r="B278" s="12" t="s">
        <v>338</v>
      </c>
      <c r="C278" s="18">
        <v>256.47399999999999</v>
      </c>
      <c r="D278" s="19">
        <v>327</v>
      </c>
      <c r="E278" s="19">
        <v>597</v>
      </c>
      <c r="F278" s="19">
        <v>736</v>
      </c>
      <c r="G278" s="19">
        <v>14</v>
      </c>
      <c r="H278" s="19">
        <v>0</v>
      </c>
      <c r="I278" s="18">
        <v>0</v>
      </c>
      <c r="J278" s="18">
        <v>0</v>
      </c>
      <c r="K278" s="18">
        <v>0.84799999999999998</v>
      </c>
      <c r="L278" s="19">
        <v>327</v>
      </c>
      <c r="M278" s="19">
        <v>0</v>
      </c>
      <c r="N278" s="20">
        <v>-1.861</v>
      </c>
      <c r="O278" s="21">
        <v>0.39479999999999998</v>
      </c>
      <c r="P278" s="21">
        <v>-2.232E-4</v>
      </c>
      <c r="Q278" s="21">
        <v>4.8809999999999998E-8</v>
      </c>
      <c r="R278" s="22">
        <v>0</v>
      </c>
      <c r="S278" s="22">
        <v>0</v>
      </c>
      <c r="T278" s="13">
        <v>-130.47</v>
      </c>
      <c r="U278" s="13">
        <v>-10.67</v>
      </c>
      <c r="V278" s="20">
        <v>15.616099999999999</v>
      </c>
      <c r="W278" s="22">
        <v>3672.62</v>
      </c>
      <c r="X278" s="22">
        <v>-188.1</v>
      </c>
      <c r="Y278" s="13">
        <v>656</v>
      </c>
      <c r="Z278" s="13">
        <v>464</v>
      </c>
      <c r="AA278" s="18">
        <v>0</v>
      </c>
      <c r="AB278" s="22">
        <v>0</v>
      </c>
      <c r="AC278" s="18">
        <v>0</v>
      </c>
      <c r="AD278" s="18">
        <v>0</v>
      </c>
      <c r="AE278" s="13">
        <v>14500</v>
      </c>
    </row>
    <row r="279" spans="1:31" ht="15" x14ac:dyDescent="0.2">
      <c r="A279" s="13">
        <v>265</v>
      </c>
      <c r="B279" s="12" t="s">
        <v>339</v>
      </c>
      <c r="C279" s="18">
        <v>32.045000000000002</v>
      </c>
      <c r="D279" s="19">
        <v>274.7</v>
      </c>
      <c r="E279" s="19">
        <v>386.7</v>
      </c>
      <c r="F279" s="19">
        <v>653</v>
      </c>
      <c r="G279" s="19">
        <v>145</v>
      </c>
      <c r="H279" s="19">
        <v>96.1</v>
      </c>
      <c r="I279" s="18">
        <v>0.26</v>
      </c>
      <c r="J279" s="18">
        <v>0.32800000000000001</v>
      </c>
      <c r="K279" s="18">
        <v>1.008</v>
      </c>
      <c r="L279" s="19">
        <v>293</v>
      </c>
      <c r="M279" s="19">
        <v>3</v>
      </c>
      <c r="N279" s="20">
        <v>2.3330000000000002</v>
      </c>
      <c r="O279" s="21">
        <v>4.5249999999999999E-2</v>
      </c>
      <c r="P279" s="21">
        <v>-3.9579999999999997E-5</v>
      </c>
      <c r="Q279" s="21">
        <v>1.439E-8</v>
      </c>
      <c r="R279" s="22">
        <v>524.98</v>
      </c>
      <c r="S279" s="22">
        <v>290.88</v>
      </c>
      <c r="T279" s="13">
        <v>22.75</v>
      </c>
      <c r="U279" s="13">
        <v>37.89</v>
      </c>
      <c r="V279" s="20">
        <v>17.989899999999999</v>
      </c>
      <c r="W279" s="22">
        <v>3877.65</v>
      </c>
      <c r="X279" s="22">
        <v>-45.15</v>
      </c>
      <c r="Y279" s="13">
        <v>343</v>
      </c>
      <c r="Z279" s="13">
        <v>288</v>
      </c>
      <c r="AA279" s="18">
        <v>56.095999999999997</v>
      </c>
      <c r="AB279" s="22">
        <v>-6951.84</v>
      </c>
      <c r="AC279" s="18">
        <v>-5.2859999999999996</v>
      </c>
      <c r="AD279" s="18">
        <v>1.63</v>
      </c>
      <c r="AE279" s="13">
        <v>10700</v>
      </c>
    </row>
    <row r="280" spans="1:31" ht="15" x14ac:dyDescent="0.2">
      <c r="A280" s="13">
        <v>266</v>
      </c>
      <c r="B280" s="12" t="s">
        <v>340</v>
      </c>
      <c r="C280" s="18">
        <v>2.016</v>
      </c>
      <c r="D280" s="19">
        <v>14</v>
      </c>
      <c r="E280" s="19">
        <v>20.399999999999999</v>
      </c>
      <c r="F280" s="19">
        <v>33.200000000000003</v>
      </c>
      <c r="G280" s="19">
        <v>12.8</v>
      </c>
      <c r="H280" s="19">
        <v>65</v>
      </c>
      <c r="I280" s="18">
        <v>0.30499999999999999</v>
      </c>
      <c r="J280" s="18">
        <v>-0.22</v>
      </c>
      <c r="K280" s="18">
        <v>7.0999999999999994E-2</v>
      </c>
      <c r="L280" s="19">
        <v>20</v>
      </c>
      <c r="M280" s="19">
        <v>0</v>
      </c>
      <c r="N280" s="20">
        <v>6.4829999999999997</v>
      </c>
      <c r="O280" s="21">
        <v>2.215E-3</v>
      </c>
      <c r="P280" s="21">
        <v>-3.298E-6</v>
      </c>
      <c r="Q280" s="21">
        <v>1.8259999999999999E-9</v>
      </c>
      <c r="R280" s="22">
        <v>13.82</v>
      </c>
      <c r="S280" s="22">
        <v>5.39</v>
      </c>
      <c r="T280" s="13">
        <v>0</v>
      </c>
      <c r="U280" s="13">
        <v>0</v>
      </c>
      <c r="V280" s="20">
        <v>13.6333</v>
      </c>
      <c r="W280" s="22">
        <v>164.9</v>
      </c>
      <c r="X280" s="22">
        <v>3.19</v>
      </c>
      <c r="Y280" s="13">
        <v>25</v>
      </c>
      <c r="Z280" s="13">
        <v>14</v>
      </c>
      <c r="AA280" s="18">
        <v>12.05</v>
      </c>
      <c r="AB280" s="22">
        <v>-114.95</v>
      </c>
      <c r="AC280" s="18">
        <v>4.8000000000000001E-2</v>
      </c>
      <c r="AD280" s="18">
        <v>4.8000000000000001E-2</v>
      </c>
      <c r="AE280" s="13">
        <v>216</v>
      </c>
    </row>
    <row r="281" spans="1:31" ht="15" x14ac:dyDescent="0.2">
      <c r="A281" s="13">
        <v>267</v>
      </c>
      <c r="B281" s="12" t="s">
        <v>341</v>
      </c>
      <c r="C281" s="18">
        <v>80.912000000000006</v>
      </c>
      <c r="D281" s="19">
        <v>187.1</v>
      </c>
      <c r="E281" s="19">
        <v>206.1</v>
      </c>
      <c r="F281" s="19">
        <v>363.2</v>
      </c>
      <c r="G281" s="19">
        <v>84.4</v>
      </c>
      <c r="H281" s="19">
        <v>100</v>
      </c>
      <c r="I281" s="18">
        <v>0.28299999999999997</v>
      </c>
      <c r="J281" s="18">
        <v>6.3E-2</v>
      </c>
      <c r="K281" s="18">
        <v>2.16</v>
      </c>
      <c r="L281" s="19">
        <v>216</v>
      </c>
      <c r="M281" s="19">
        <v>0.8</v>
      </c>
      <c r="N281" s="20">
        <v>7.32</v>
      </c>
      <c r="O281" s="21">
        <v>-2.2599999999999999E-3</v>
      </c>
      <c r="P281" s="21">
        <v>4.1139999999999999E-6</v>
      </c>
      <c r="Q281" s="21">
        <v>-1.49E-9</v>
      </c>
      <c r="R281" s="22">
        <v>88.08</v>
      </c>
      <c r="S281" s="22">
        <v>166.32</v>
      </c>
      <c r="T281" s="13">
        <v>-8.66</v>
      </c>
      <c r="U281" s="13">
        <v>-12.73</v>
      </c>
      <c r="V281" s="20">
        <v>14.4687</v>
      </c>
      <c r="W281" s="22">
        <v>1242.53</v>
      </c>
      <c r="X281" s="22">
        <v>-47.86</v>
      </c>
      <c r="Y281" s="13">
        <v>221</v>
      </c>
      <c r="Z281" s="13">
        <v>184</v>
      </c>
      <c r="AA281" s="18">
        <v>28.102</v>
      </c>
      <c r="AB281" s="22">
        <v>-2394.35</v>
      </c>
      <c r="AC281" s="18">
        <v>-1.843</v>
      </c>
      <c r="AD281" s="18">
        <v>0.871</v>
      </c>
      <c r="AE281" s="13">
        <v>4220</v>
      </c>
    </row>
    <row r="282" spans="1:31" ht="15" x14ac:dyDescent="0.2">
      <c r="A282" s="13">
        <v>268</v>
      </c>
      <c r="B282" s="12" t="s">
        <v>342</v>
      </c>
      <c r="C282" s="18">
        <v>36.460999999999999</v>
      </c>
      <c r="D282" s="19">
        <v>159</v>
      </c>
      <c r="E282" s="19">
        <v>188.1</v>
      </c>
      <c r="F282" s="19">
        <v>324.60000000000002</v>
      </c>
      <c r="G282" s="19">
        <v>82</v>
      </c>
      <c r="H282" s="19">
        <v>81</v>
      </c>
      <c r="I282" s="18">
        <v>0.249</v>
      </c>
      <c r="J282" s="18">
        <v>0.12</v>
      </c>
      <c r="K282" s="18">
        <v>1.1930000000000001</v>
      </c>
      <c r="L282" s="19">
        <v>188.1</v>
      </c>
      <c r="M282" s="19">
        <v>1.1000000000000001</v>
      </c>
      <c r="N282" s="20">
        <v>7.2350000000000003</v>
      </c>
      <c r="O282" s="21">
        <v>-1.72E-3</v>
      </c>
      <c r="P282" s="21">
        <v>2.976E-6</v>
      </c>
      <c r="Q282" s="21">
        <v>-9.3099999999999999E-10</v>
      </c>
      <c r="R282" s="22">
        <v>372.78</v>
      </c>
      <c r="S282" s="22">
        <v>277.74</v>
      </c>
      <c r="T282" s="13">
        <v>-22.06</v>
      </c>
      <c r="U282" s="13">
        <v>-22.77</v>
      </c>
      <c r="V282" s="20">
        <v>16.504000000000001</v>
      </c>
      <c r="W282" s="22">
        <v>1714.25</v>
      </c>
      <c r="X282" s="22">
        <v>-14.45</v>
      </c>
      <c r="Y282" s="13">
        <v>200</v>
      </c>
      <c r="Z282" s="13">
        <v>137</v>
      </c>
      <c r="AA282" s="18">
        <v>38.613999999999997</v>
      </c>
      <c r="AB282" s="22">
        <v>-2626.67</v>
      </c>
      <c r="AC282" s="18">
        <v>-3.4430000000000001</v>
      </c>
      <c r="AD282" s="18">
        <v>0.71699999999999997</v>
      </c>
      <c r="AE282" s="13">
        <v>3860</v>
      </c>
    </row>
    <row r="283" spans="1:31" ht="15" x14ac:dyDescent="0.2">
      <c r="A283" s="13">
        <v>269</v>
      </c>
      <c r="B283" s="12" t="s">
        <v>343</v>
      </c>
      <c r="C283" s="18">
        <v>27.026</v>
      </c>
      <c r="D283" s="19">
        <v>259.89999999999998</v>
      </c>
      <c r="E283" s="19">
        <v>298.89999999999998</v>
      </c>
      <c r="F283" s="19">
        <v>456.8</v>
      </c>
      <c r="G283" s="19">
        <v>53.2</v>
      </c>
      <c r="H283" s="19">
        <v>139</v>
      </c>
      <c r="I283" s="18">
        <v>0.19700000000000001</v>
      </c>
      <c r="J283" s="18">
        <v>0.40699999999999997</v>
      </c>
      <c r="K283" s="18">
        <v>0.68799999999999994</v>
      </c>
      <c r="L283" s="19">
        <v>293</v>
      </c>
      <c r="M283" s="19">
        <v>3</v>
      </c>
      <c r="N283" s="20">
        <v>5.2220000000000004</v>
      </c>
      <c r="O283" s="21">
        <v>1.448E-2</v>
      </c>
      <c r="P283" s="21">
        <v>-1.185E-5</v>
      </c>
      <c r="Q283" s="21">
        <v>4.3359999999999999E-9</v>
      </c>
      <c r="R283" s="22">
        <v>194.7</v>
      </c>
      <c r="S283" s="22">
        <v>145.31</v>
      </c>
      <c r="T283" s="13">
        <v>31.2</v>
      </c>
      <c r="U283" s="13">
        <v>28.71</v>
      </c>
      <c r="V283" s="20">
        <v>16.5138</v>
      </c>
      <c r="W283" s="22">
        <v>2585.8000000000002</v>
      </c>
      <c r="X283" s="22">
        <v>-37.15</v>
      </c>
      <c r="Y283" s="13">
        <v>330</v>
      </c>
      <c r="Z283" s="13">
        <v>234</v>
      </c>
      <c r="AA283" s="18">
        <v>37.741999999999997</v>
      </c>
      <c r="AB283" s="22">
        <v>-4183.37</v>
      </c>
      <c r="AC283" s="18">
        <v>3.004</v>
      </c>
      <c r="AD283" s="18">
        <v>2.1800000000000002</v>
      </c>
      <c r="AE283" s="13">
        <v>6027</v>
      </c>
    </row>
    <row r="284" spans="1:31" ht="15" x14ac:dyDescent="0.2">
      <c r="A284" s="13">
        <v>270</v>
      </c>
      <c r="B284" s="12" t="s">
        <v>344</v>
      </c>
      <c r="C284" s="18">
        <v>20.006</v>
      </c>
      <c r="D284" s="19">
        <v>190</v>
      </c>
      <c r="E284" s="19">
        <v>292.7</v>
      </c>
      <c r="F284" s="19">
        <v>461</v>
      </c>
      <c r="G284" s="19">
        <v>64</v>
      </c>
      <c r="H284" s="19">
        <v>69</v>
      </c>
      <c r="I284" s="18">
        <v>0.12</v>
      </c>
      <c r="J284" s="18">
        <v>0.372</v>
      </c>
      <c r="K284" s="18">
        <v>0.96699999999999997</v>
      </c>
      <c r="L284" s="19">
        <v>293</v>
      </c>
      <c r="M284" s="19">
        <v>0</v>
      </c>
      <c r="N284" s="20">
        <v>6.9409999999999998</v>
      </c>
      <c r="O284" s="21">
        <v>1.5789999999999999E-4</v>
      </c>
      <c r="P284" s="21">
        <v>-4.8540000000000005E-7</v>
      </c>
      <c r="Q284" s="21">
        <v>5.98E-10</v>
      </c>
      <c r="R284" s="22">
        <v>438.74</v>
      </c>
      <c r="S284" s="22">
        <v>199.62</v>
      </c>
      <c r="T284" s="13">
        <v>-64.8</v>
      </c>
      <c r="U284" s="13">
        <v>-65.3</v>
      </c>
      <c r="V284" s="20">
        <v>17.695799999999998</v>
      </c>
      <c r="W284" s="22">
        <v>3404.49</v>
      </c>
      <c r="X284" s="22">
        <v>15.06</v>
      </c>
      <c r="Y284" s="13">
        <v>313</v>
      </c>
      <c r="Z284" s="13">
        <v>206</v>
      </c>
      <c r="AA284" s="18">
        <v>26.16</v>
      </c>
      <c r="AB284" s="22">
        <v>-3496.52</v>
      </c>
      <c r="AC284" s="18">
        <v>-1.3380000000000001</v>
      </c>
      <c r="AD284" s="18">
        <v>1.84</v>
      </c>
      <c r="AE284" s="13">
        <v>1600</v>
      </c>
    </row>
    <row r="285" spans="1:31" ht="15" x14ac:dyDescent="0.2">
      <c r="A285" s="13">
        <v>271</v>
      </c>
      <c r="B285" s="12" t="s">
        <v>345</v>
      </c>
      <c r="C285" s="18">
        <v>127.91200000000001</v>
      </c>
      <c r="D285" s="19">
        <v>222.4</v>
      </c>
      <c r="E285" s="19">
        <v>237.6</v>
      </c>
      <c r="F285" s="19">
        <v>424</v>
      </c>
      <c r="G285" s="19">
        <v>82</v>
      </c>
      <c r="H285" s="19">
        <v>131</v>
      </c>
      <c r="I285" s="18">
        <v>0.309</v>
      </c>
      <c r="J285" s="18">
        <v>0.05</v>
      </c>
      <c r="K285" s="18">
        <v>2.8029999999999999</v>
      </c>
      <c r="L285" s="19">
        <v>237</v>
      </c>
      <c r="M285" s="19">
        <v>0.5</v>
      </c>
      <c r="N285" s="20">
        <v>7.4420000000000002</v>
      </c>
      <c r="O285" s="21">
        <v>-3.4099999999999998E-3</v>
      </c>
      <c r="P285" s="21">
        <v>7.0990000000000001E-6</v>
      </c>
      <c r="Q285" s="21">
        <v>-3.232E-9</v>
      </c>
      <c r="R285" s="22">
        <v>155.15</v>
      </c>
      <c r="S285" s="22">
        <v>285.43</v>
      </c>
      <c r="T285" s="13">
        <v>6.3</v>
      </c>
      <c r="U285" s="13">
        <v>0.38</v>
      </c>
      <c r="V285" s="20">
        <v>12.914899999999999</v>
      </c>
      <c r="W285" s="22">
        <v>957.96</v>
      </c>
      <c r="X285" s="22">
        <v>-85.06</v>
      </c>
      <c r="Y285" s="13">
        <v>256</v>
      </c>
      <c r="Z285" s="13">
        <v>215</v>
      </c>
      <c r="AA285" s="18">
        <v>33.884</v>
      </c>
      <c r="AB285" s="22">
        <v>-3013.08</v>
      </c>
      <c r="AC285" s="18">
        <v>-2.673</v>
      </c>
      <c r="AD285" s="18">
        <v>1.23</v>
      </c>
      <c r="AE285" s="13">
        <v>4724</v>
      </c>
    </row>
    <row r="286" spans="1:31" ht="15" x14ac:dyDescent="0.2">
      <c r="A286" s="13">
        <v>272</v>
      </c>
      <c r="B286" s="12" t="s">
        <v>346</v>
      </c>
      <c r="C286" s="18">
        <v>34.08</v>
      </c>
      <c r="D286" s="19">
        <v>187.6</v>
      </c>
      <c r="E286" s="19">
        <v>212.8</v>
      </c>
      <c r="F286" s="19">
        <v>373.2</v>
      </c>
      <c r="G286" s="19">
        <v>88.2</v>
      </c>
      <c r="H286" s="19">
        <v>98.5</v>
      </c>
      <c r="I286" s="18">
        <v>0.28399999999999997</v>
      </c>
      <c r="J286" s="18">
        <v>0.1</v>
      </c>
      <c r="K286" s="18">
        <v>0.99299999999999999</v>
      </c>
      <c r="L286" s="19">
        <v>213.6</v>
      </c>
      <c r="M286" s="19">
        <v>0.9</v>
      </c>
      <c r="N286" s="20">
        <v>7.6289999999999996</v>
      </c>
      <c r="O286" s="21">
        <v>3.4309999999999999E-4</v>
      </c>
      <c r="P286" s="21">
        <v>5.8089999999999998E-6</v>
      </c>
      <c r="Q286" s="21">
        <v>-2.81E-9</v>
      </c>
      <c r="R286" s="22">
        <v>342.79</v>
      </c>
      <c r="S286" s="22">
        <v>165.54</v>
      </c>
      <c r="T286" s="13">
        <v>-4.82</v>
      </c>
      <c r="U286" s="13">
        <v>-7.9</v>
      </c>
      <c r="V286" s="20">
        <v>16.103999999999999</v>
      </c>
      <c r="W286" s="22">
        <v>1768.69</v>
      </c>
      <c r="X286" s="22">
        <v>-26.06</v>
      </c>
      <c r="Y286" s="13">
        <v>230</v>
      </c>
      <c r="Z286" s="13">
        <v>190</v>
      </c>
      <c r="AA286" s="18">
        <v>42.686999999999998</v>
      </c>
      <c r="AB286" s="22">
        <v>-3132.31</v>
      </c>
      <c r="AC286" s="18">
        <v>-3.9849999999999999</v>
      </c>
      <c r="AD286" s="18">
        <v>0.871</v>
      </c>
      <c r="AE286" s="13">
        <v>4460</v>
      </c>
    </row>
    <row r="287" spans="1:31" ht="15" x14ac:dyDescent="0.2">
      <c r="A287" s="13">
        <v>273</v>
      </c>
      <c r="B287" s="12" t="s">
        <v>347</v>
      </c>
      <c r="C287" s="18">
        <v>253.80799999999999</v>
      </c>
      <c r="D287" s="19">
        <v>386.8</v>
      </c>
      <c r="E287" s="19">
        <v>457.5</v>
      </c>
      <c r="F287" s="19">
        <v>819</v>
      </c>
      <c r="G287" s="19">
        <v>115</v>
      </c>
      <c r="H287" s="19">
        <v>155</v>
      </c>
      <c r="I287" s="18">
        <v>0.26500000000000001</v>
      </c>
      <c r="J287" s="18">
        <v>0.29899999999999999</v>
      </c>
      <c r="K287" s="18">
        <v>3.74</v>
      </c>
      <c r="L287" s="19">
        <v>453.2</v>
      </c>
      <c r="M287" s="19">
        <v>1.3</v>
      </c>
      <c r="N287" s="20">
        <v>8.5009999999999994</v>
      </c>
      <c r="O287" s="21">
        <v>1.5560000000000001E-3</v>
      </c>
      <c r="P287" s="21">
        <v>-1.669E-6</v>
      </c>
      <c r="Q287" s="21">
        <v>6.7700000000000004E-10</v>
      </c>
      <c r="R287" s="22">
        <v>559.62</v>
      </c>
      <c r="S287" s="22">
        <v>520.54999999999995</v>
      </c>
      <c r="T287" s="13">
        <v>0</v>
      </c>
      <c r="U287" s="13">
        <v>0</v>
      </c>
      <c r="V287" s="20">
        <v>16.159700000000001</v>
      </c>
      <c r="W287" s="22">
        <v>3709.23</v>
      </c>
      <c r="X287" s="22">
        <v>-68.16</v>
      </c>
      <c r="Y287" s="13">
        <v>487</v>
      </c>
      <c r="Z287" s="13">
        <v>383</v>
      </c>
      <c r="AA287" s="18">
        <v>0</v>
      </c>
      <c r="AB287" s="22">
        <v>0</v>
      </c>
      <c r="AC287" s="18">
        <v>0</v>
      </c>
      <c r="AD287" s="18">
        <v>0</v>
      </c>
      <c r="AE287" s="13">
        <v>10000</v>
      </c>
    </row>
    <row r="288" spans="1:31" ht="15" x14ac:dyDescent="0.2">
      <c r="A288" s="13">
        <v>274</v>
      </c>
      <c r="B288" s="12" t="s">
        <v>348</v>
      </c>
      <c r="C288" s="18">
        <v>204.011</v>
      </c>
      <c r="D288" s="19">
        <v>241.8</v>
      </c>
      <c r="E288" s="19">
        <v>461.4</v>
      </c>
      <c r="F288" s="19">
        <v>721</v>
      </c>
      <c r="G288" s="19">
        <v>44.6</v>
      </c>
      <c r="H288" s="19">
        <v>351</v>
      </c>
      <c r="I288" s="18">
        <v>0.26500000000000001</v>
      </c>
      <c r="J288" s="18">
        <v>0.246</v>
      </c>
      <c r="K288" s="18">
        <v>1.855</v>
      </c>
      <c r="L288" s="19">
        <v>277</v>
      </c>
      <c r="M288" s="19">
        <v>1.4</v>
      </c>
      <c r="N288" s="20">
        <v>-6.992</v>
      </c>
      <c r="O288" s="21">
        <v>0.13289999999999999</v>
      </c>
      <c r="P288" s="21">
        <v>-1.077E-4</v>
      </c>
      <c r="Q288" s="21">
        <v>3.4469999999999997E-8</v>
      </c>
      <c r="R288" s="22">
        <v>565.72</v>
      </c>
      <c r="S288" s="22">
        <v>331.21</v>
      </c>
      <c r="T288" s="13">
        <v>38.85</v>
      </c>
      <c r="U288" s="13">
        <v>44.88</v>
      </c>
      <c r="V288" s="20">
        <v>16.145399999999999</v>
      </c>
      <c r="W288" s="22">
        <v>3776.53</v>
      </c>
      <c r="X288" s="22">
        <v>-64.38</v>
      </c>
      <c r="Y288" s="13">
        <v>470</v>
      </c>
      <c r="Z288" s="13">
        <v>290</v>
      </c>
      <c r="AA288" s="18">
        <v>57.691000000000003</v>
      </c>
      <c r="AB288" s="22">
        <v>-7589.5</v>
      </c>
      <c r="AC288" s="18">
        <v>-5.6459999999999999</v>
      </c>
      <c r="AD288" s="18">
        <v>6.46</v>
      </c>
      <c r="AE288" s="13">
        <v>9440</v>
      </c>
    </row>
    <row r="289" spans="1:32" ht="15" x14ac:dyDescent="0.2">
      <c r="A289" s="13">
        <v>275</v>
      </c>
      <c r="B289" s="12" t="s">
        <v>349</v>
      </c>
      <c r="C289" s="18">
        <v>58.124000000000002</v>
      </c>
      <c r="D289" s="19">
        <v>113.6</v>
      </c>
      <c r="E289" s="19">
        <v>261.3</v>
      </c>
      <c r="F289" s="19">
        <v>408.1</v>
      </c>
      <c r="G289" s="19">
        <v>36</v>
      </c>
      <c r="H289" s="19">
        <v>263</v>
      </c>
      <c r="I289" s="18">
        <v>0.28299999999999997</v>
      </c>
      <c r="J289" s="18">
        <v>0.17599999999999999</v>
      </c>
      <c r="K289" s="18">
        <v>0.55700000000000005</v>
      </c>
      <c r="L289" s="19">
        <v>293</v>
      </c>
      <c r="M289" s="19">
        <v>0.1</v>
      </c>
      <c r="N289" s="20">
        <v>-0.33200000000000002</v>
      </c>
      <c r="O289" s="21">
        <v>9.1889999999999999E-2</v>
      </c>
      <c r="P289" s="21">
        <v>-4.409E-5</v>
      </c>
      <c r="Q289" s="21">
        <v>6.9150000000000002E-9</v>
      </c>
      <c r="R289" s="22">
        <v>302.51</v>
      </c>
      <c r="S289" s="22">
        <v>170.2</v>
      </c>
      <c r="T289" s="13">
        <v>-32.15</v>
      </c>
      <c r="U289" s="13">
        <v>-4.99</v>
      </c>
      <c r="V289" s="20">
        <v>15.5381</v>
      </c>
      <c r="W289" s="22">
        <v>2032.73</v>
      </c>
      <c r="X289" s="22">
        <v>-33.15</v>
      </c>
      <c r="Y289" s="13">
        <v>280</v>
      </c>
      <c r="Z289" s="13">
        <v>187</v>
      </c>
      <c r="AA289" s="18">
        <v>46.140999999999998</v>
      </c>
      <c r="AB289" s="22">
        <v>-3771.21</v>
      </c>
      <c r="AC289" s="18">
        <v>-4.5090000000000003</v>
      </c>
      <c r="AD289" s="18">
        <v>2.57</v>
      </c>
      <c r="AE289" s="13">
        <v>5090</v>
      </c>
      <c r="AF289" s="23"/>
    </row>
    <row r="290" spans="1:32" ht="15" x14ac:dyDescent="0.2">
      <c r="A290" s="13">
        <v>276</v>
      </c>
      <c r="B290" s="12" t="s">
        <v>350</v>
      </c>
      <c r="C290" s="18">
        <v>74.123000000000005</v>
      </c>
      <c r="D290" s="19">
        <v>165.2</v>
      </c>
      <c r="E290" s="19">
        <v>381</v>
      </c>
      <c r="F290" s="19">
        <v>547.70000000000005</v>
      </c>
      <c r="G290" s="19">
        <v>42.4</v>
      </c>
      <c r="H290" s="19">
        <v>273</v>
      </c>
      <c r="I290" s="18">
        <v>0.25700000000000001</v>
      </c>
      <c r="J290" s="18">
        <v>0.58799999999999997</v>
      </c>
      <c r="K290" s="18">
        <v>0.80200000000000005</v>
      </c>
      <c r="L290" s="19">
        <v>293</v>
      </c>
      <c r="M290" s="19">
        <v>1.7</v>
      </c>
      <c r="N290" s="20">
        <v>-1.841</v>
      </c>
      <c r="O290" s="21">
        <v>0.112</v>
      </c>
      <c r="P290" s="21">
        <v>-6.8880000000000005E-5</v>
      </c>
      <c r="Q290" s="21">
        <v>1.7269999999999998E-8</v>
      </c>
      <c r="R290" s="22">
        <v>1199.0999999999999</v>
      </c>
      <c r="S290" s="22">
        <v>343.85</v>
      </c>
      <c r="T290" s="13">
        <v>-67.69</v>
      </c>
      <c r="U290" s="13">
        <v>-39.99</v>
      </c>
      <c r="V290" s="20">
        <v>16.871200000000002</v>
      </c>
      <c r="W290" s="22">
        <v>2874.73</v>
      </c>
      <c r="X290" s="22">
        <v>-100.3</v>
      </c>
      <c r="Y290" s="13">
        <v>388</v>
      </c>
      <c r="Z290" s="13">
        <v>293</v>
      </c>
      <c r="AA290" s="18">
        <v>0</v>
      </c>
      <c r="AB290" s="22">
        <v>0</v>
      </c>
      <c r="AC290" s="18">
        <v>0</v>
      </c>
      <c r="AD290" s="18">
        <v>0</v>
      </c>
      <c r="AE290" s="13">
        <v>10050</v>
      </c>
    </row>
    <row r="291" spans="1:32" ht="15" x14ac:dyDescent="0.2">
      <c r="A291" s="13">
        <v>277</v>
      </c>
      <c r="B291" s="12" t="s">
        <v>351</v>
      </c>
      <c r="C291" s="18">
        <v>116.16</v>
      </c>
      <c r="D291" s="19">
        <v>174.3</v>
      </c>
      <c r="E291" s="19">
        <v>390</v>
      </c>
      <c r="F291" s="19">
        <v>561</v>
      </c>
      <c r="G291" s="19">
        <v>30</v>
      </c>
      <c r="H291" s="19">
        <v>414</v>
      </c>
      <c r="I291" s="18">
        <v>0.27</v>
      </c>
      <c r="J291" s="18">
        <v>0.47899999999999998</v>
      </c>
      <c r="K291" s="18">
        <v>0.875</v>
      </c>
      <c r="L291" s="19">
        <v>293</v>
      </c>
      <c r="M291" s="19">
        <v>1.9</v>
      </c>
      <c r="N291" s="20">
        <v>1.746</v>
      </c>
      <c r="O291" s="21">
        <v>0.1371</v>
      </c>
      <c r="P291" s="21">
        <v>-6.1519999999999994E-5</v>
      </c>
      <c r="Q291" s="21">
        <v>2.6299999999999998E-9</v>
      </c>
      <c r="R291" s="22">
        <v>533.99</v>
      </c>
      <c r="S291" s="22">
        <v>270.49</v>
      </c>
      <c r="T291" s="13">
        <v>-118.34</v>
      </c>
      <c r="U291" s="13">
        <v>0</v>
      </c>
      <c r="V291" s="20">
        <v>16.171399999999998</v>
      </c>
      <c r="W291" s="22">
        <v>3092.83</v>
      </c>
      <c r="X291" s="22">
        <v>-66.150000000000006</v>
      </c>
      <c r="Y291" s="13">
        <v>427</v>
      </c>
      <c r="Z291" s="13">
        <v>289</v>
      </c>
      <c r="AA291" s="18">
        <v>0</v>
      </c>
      <c r="AB291" s="22">
        <v>0</v>
      </c>
      <c r="AC291" s="18">
        <v>0</v>
      </c>
      <c r="AD291" s="18">
        <v>0</v>
      </c>
      <c r="AE291" s="13">
        <v>8568</v>
      </c>
    </row>
    <row r="292" spans="1:32" ht="15" x14ac:dyDescent="0.2">
      <c r="A292" s="13">
        <v>278</v>
      </c>
      <c r="B292" s="12" t="s">
        <v>352</v>
      </c>
      <c r="C292" s="18">
        <v>73.138999999999996</v>
      </c>
      <c r="D292" s="19">
        <v>188</v>
      </c>
      <c r="E292" s="19">
        <v>340.6</v>
      </c>
      <c r="F292" s="19">
        <v>516</v>
      </c>
      <c r="G292" s="19">
        <v>42</v>
      </c>
      <c r="H292" s="19">
        <v>284</v>
      </c>
      <c r="I292" s="18">
        <v>0.28000000000000003</v>
      </c>
      <c r="J292" s="18">
        <v>0</v>
      </c>
      <c r="K292" s="18">
        <v>0</v>
      </c>
      <c r="L292" s="19">
        <v>0</v>
      </c>
      <c r="M292" s="19">
        <v>1.2</v>
      </c>
      <c r="N292" s="20">
        <v>2.2669999999999999</v>
      </c>
      <c r="O292" s="21">
        <v>0.1038</v>
      </c>
      <c r="P292" s="21">
        <v>-5.0389999999999997E-5</v>
      </c>
      <c r="Q292" s="21">
        <v>5.5720000000000002E-9</v>
      </c>
      <c r="R292" s="22">
        <v>0</v>
      </c>
      <c r="S292" s="22">
        <v>0</v>
      </c>
      <c r="T292" s="13">
        <v>0</v>
      </c>
      <c r="U292" s="13">
        <v>0</v>
      </c>
      <c r="V292" s="20">
        <v>16.1419</v>
      </c>
      <c r="W292" s="22">
        <v>2704.16</v>
      </c>
      <c r="X292" s="22">
        <v>-56.15</v>
      </c>
      <c r="Y292" s="13">
        <v>373</v>
      </c>
      <c r="Z292" s="13">
        <v>251</v>
      </c>
      <c r="AA292" s="18">
        <v>0</v>
      </c>
      <c r="AB292" s="22">
        <v>0</v>
      </c>
      <c r="AC292" s="18">
        <v>0</v>
      </c>
      <c r="AD292" s="18">
        <v>0</v>
      </c>
      <c r="AE292" s="13">
        <v>7400</v>
      </c>
    </row>
    <row r="293" spans="1:32" ht="15" x14ac:dyDescent="0.2">
      <c r="A293" s="13">
        <v>279</v>
      </c>
      <c r="B293" s="12" t="s">
        <v>353</v>
      </c>
      <c r="C293" s="18">
        <v>102.134</v>
      </c>
      <c r="D293" s="19">
        <v>178</v>
      </c>
      <c r="E293" s="19">
        <v>371.6</v>
      </c>
      <c r="F293" s="19">
        <v>551</v>
      </c>
      <c r="G293" s="19">
        <v>38.299999999999997</v>
      </c>
      <c r="H293" s="19">
        <v>350</v>
      </c>
      <c r="I293" s="18">
        <v>0.29599999999999999</v>
      </c>
      <c r="J293" s="18">
        <v>0.39</v>
      </c>
      <c r="K293" s="18">
        <v>0.88500000000000001</v>
      </c>
      <c r="L293" s="19">
        <v>293</v>
      </c>
      <c r="M293" s="19">
        <v>1.9</v>
      </c>
      <c r="N293" s="20">
        <v>4.7409999999999997</v>
      </c>
      <c r="O293" s="21">
        <v>9.6339999999999995E-2</v>
      </c>
      <c r="P293" s="21">
        <v>-3.4310000000000002E-5</v>
      </c>
      <c r="Q293" s="21">
        <v>-1.7680000000000001E-9</v>
      </c>
      <c r="R293" s="22">
        <v>0</v>
      </c>
      <c r="S293" s="22">
        <v>0</v>
      </c>
      <c r="T293" s="13">
        <v>0</v>
      </c>
      <c r="U293" s="13">
        <v>0</v>
      </c>
      <c r="V293" s="20">
        <v>16.229199999999999</v>
      </c>
      <c r="W293" s="22">
        <v>2980.47</v>
      </c>
      <c r="X293" s="22">
        <v>-64.150000000000006</v>
      </c>
      <c r="Y293" s="13">
        <v>409</v>
      </c>
      <c r="Z293" s="13">
        <v>278</v>
      </c>
      <c r="AA293" s="18">
        <v>58.42</v>
      </c>
      <c r="AB293" s="22">
        <v>-6314.51</v>
      </c>
      <c r="AC293" s="18">
        <v>-5.8789999999999996</v>
      </c>
      <c r="AD293" s="18">
        <v>4.41</v>
      </c>
      <c r="AE293" s="13">
        <v>8170</v>
      </c>
    </row>
    <row r="294" spans="1:32" ht="15" x14ac:dyDescent="0.2">
      <c r="A294" s="13">
        <v>280</v>
      </c>
      <c r="B294" s="12" t="s">
        <v>354</v>
      </c>
      <c r="C294" s="18">
        <v>134.22200000000001</v>
      </c>
      <c r="D294" s="19">
        <v>221.7</v>
      </c>
      <c r="E294" s="19">
        <v>445.9</v>
      </c>
      <c r="F294" s="19">
        <v>650</v>
      </c>
      <c r="G294" s="19">
        <v>31</v>
      </c>
      <c r="H294" s="19">
        <v>480</v>
      </c>
      <c r="I294" s="18">
        <v>0.28000000000000003</v>
      </c>
      <c r="J294" s="18">
        <v>0.378</v>
      </c>
      <c r="K294" s="18">
        <v>0.85299999999999998</v>
      </c>
      <c r="L294" s="19">
        <v>293</v>
      </c>
      <c r="M294" s="19">
        <v>0.3</v>
      </c>
      <c r="N294" s="20">
        <v>0</v>
      </c>
      <c r="O294" s="21">
        <v>0</v>
      </c>
      <c r="P294" s="21">
        <v>0</v>
      </c>
      <c r="Q294" s="21">
        <v>0</v>
      </c>
      <c r="R294" s="22">
        <v>0</v>
      </c>
      <c r="S294" s="22">
        <v>0</v>
      </c>
      <c r="T294" s="13">
        <v>-5.15</v>
      </c>
      <c r="U294" s="13">
        <v>0</v>
      </c>
      <c r="V294" s="20">
        <v>15.952400000000001</v>
      </c>
      <c r="W294" s="22">
        <v>3512.47</v>
      </c>
      <c r="X294" s="22">
        <v>-69.03</v>
      </c>
      <c r="Y294" s="13">
        <v>476</v>
      </c>
      <c r="Z294" s="13">
        <v>326</v>
      </c>
      <c r="AA294" s="18">
        <v>0</v>
      </c>
      <c r="AB294" s="22">
        <v>0</v>
      </c>
      <c r="AC294" s="18">
        <v>0</v>
      </c>
      <c r="AD294" s="18">
        <v>0</v>
      </c>
      <c r="AE294" s="13">
        <v>9040</v>
      </c>
    </row>
    <row r="295" spans="1:32" ht="15" x14ac:dyDescent="0.2">
      <c r="A295" s="13">
        <v>281</v>
      </c>
      <c r="B295" s="12" t="s">
        <v>355</v>
      </c>
      <c r="C295" s="18">
        <v>140.27000000000001</v>
      </c>
      <c r="D295" s="19">
        <v>0</v>
      </c>
      <c r="E295" s="19">
        <v>444.5</v>
      </c>
      <c r="F295" s="19">
        <v>659</v>
      </c>
      <c r="G295" s="19">
        <v>30.8</v>
      </c>
      <c r="H295" s="19">
        <v>0</v>
      </c>
      <c r="I295" s="18">
        <v>0</v>
      </c>
      <c r="J295" s="18">
        <v>0.31900000000000001</v>
      </c>
      <c r="K295" s="18">
        <v>0.79500000000000004</v>
      </c>
      <c r="L295" s="19">
        <v>293</v>
      </c>
      <c r="M295" s="19">
        <v>0</v>
      </c>
      <c r="N295" s="20">
        <v>0</v>
      </c>
      <c r="O295" s="21">
        <v>0</v>
      </c>
      <c r="P295" s="21">
        <v>0</v>
      </c>
      <c r="Q295" s="21">
        <v>0</v>
      </c>
      <c r="R295" s="22">
        <v>0</v>
      </c>
      <c r="S295" s="22">
        <v>0</v>
      </c>
      <c r="T295" s="13">
        <v>0</v>
      </c>
      <c r="U295" s="13">
        <v>0</v>
      </c>
      <c r="V295" s="20">
        <v>15.8141</v>
      </c>
      <c r="W295" s="22">
        <v>3437.99</v>
      </c>
      <c r="X295" s="22">
        <v>-69.989999999999995</v>
      </c>
      <c r="Y295" s="13">
        <v>455</v>
      </c>
      <c r="Z295" s="13">
        <v>355</v>
      </c>
      <c r="AA295" s="18">
        <v>0</v>
      </c>
      <c r="AB295" s="22">
        <v>0</v>
      </c>
      <c r="AC295" s="18">
        <v>0</v>
      </c>
      <c r="AD295" s="18">
        <v>0</v>
      </c>
      <c r="AE295" s="13">
        <v>0</v>
      </c>
    </row>
    <row r="296" spans="1:32" ht="15" x14ac:dyDescent="0.2">
      <c r="A296" s="13">
        <v>282</v>
      </c>
      <c r="B296" s="12" t="s">
        <v>356</v>
      </c>
      <c r="C296" s="18">
        <v>56.107999999999997</v>
      </c>
      <c r="D296" s="19">
        <v>132.80000000000001</v>
      </c>
      <c r="E296" s="19">
        <v>266.3</v>
      </c>
      <c r="F296" s="19">
        <v>417.9</v>
      </c>
      <c r="G296" s="19">
        <v>39.5</v>
      </c>
      <c r="H296" s="19">
        <v>239</v>
      </c>
      <c r="I296" s="18">
        <v>0.27500000000000002</v>
      </c>
      <c r="J296" s="18">
        <v>0.19</v>
      </c>
      <c r="K296" s="18">
        <v>0.59399999999999997</v>
      </c>
      <c r="L296" s="19">
        <v>293</v>
      </c>
      <c r="M296" s="19">
        <v>0.5</v>
      </c>
      <c r="N296" s="20">
        <v>3.8340000000000001</v>
      </c>
      <c r="O296" s="21">
        <v>6.6979999999999998E-2</v>
      </c>
      <c r="P296" s="21">
        <v>-2.6069999999999999E-5</v>
      </c>
      <c r="Q296" s="21">
        <v>2.1729999999999998E-9</v>
      </c>
      <c r="R296" s="22">
        <v>0</v>
      </c>
      <c r="S296" s="22">
        <v>0</v>
      </c>
      <c r="T296" s="13">
        <v>-4.04</v>
      </c>
      <c r="U296" s="13">
        <v>13.88</v>
      </c>
      <c r="V296" s="20">
        <v>15.752800000000001</v>
      </c>
      <c r="W296" s="22">
        <v>2125.75</v>
      </c>
      <c r="X296" s="22">
        <v>-33.15</v>
      </c>
      <c r="Y296" s="13">
        <v>290</v>
      </c>
      <c r="Z296" s="13">
        <v>190</v>
      </c>
      <c r="AA296" s="18">
        <v>50.832000000000001</v>
      </c>
      <c r="AB296" s="22">
        <v>-4104.5600000000004</v>
      </c>
      <c r="AC296" s="18">
        <v>-5.157</v>
      </c>
      <c r="AD296" s="18">
        <v>2.46</v>
      </c>
      <c r="AE296" s="13">
        <v>5286</v>
      </c>
    </row>
    <row r="297" spans="1:32" ht="15" x14ac:dyDescent="0.2">
      <c r="A297" s="13">
        <v>283</v>
      </c>
      <c r="B297" s="12" t="s">
        <v>357</v>
      </c>
      <c r="C297" s="18">
        <v>72.106999999999999</v>
      </c>
      <c r="D297" s="19">
        <v>208.2</v>
      </c>
      <c r="E297" s="19">
        <v>337</v>
      </c>
      <c r="F297" s="19">
        <v>513</v>
      </c>
      <c r="G297" s="19">
        <v>41</v>
      </c>
      <c r="H297" s="19">
        <v>274</v>
      </c>
      <c r="I297" s="18">
        <v>0.27</v>
      </c>
      <c r="J297" s="18">
        <v>0.35</v>
      </c>
      <c r="K297" s="18">
        <v>0.78900000000000003</v>
      </c>
      <c r="L297" s="19">
        <v>293</v>
      </c>
      <c r="M297" s="19">
        <v>0</v>
      </c>
      <c r="N297" s="20">
        <v>5.843</v>
      </c>
      <c r="O297" s="21">
        <v>8.0149999999999999E-2</v>
      </c>
      <c r="P297" s="21">
        <v>-4.9129999999999999E-5</v>
      </c>
      <c r="Q297" s="21">
        <v>1.5209999999999999E-8</v>
      </c>
      <c r="R297" s="22">
        <v>464.06</v>
      </c>
      <c r="S297" s="22">
        <v>253.64</v>
      </c>
      <c r="T297" s="13">
        <v>-51.56</v>
      </c>
      <c r="U297" s="13">
        <v>-29</v>
      </c>
      <c r="V297" s="20">
        <v>15.988799999999999</v>
      </c>
      <c r="W297" s="22">
        <v>2676.98</v>
      </c>
      <c r="X297" s="22">
        <v>-51.15</v>
      </c>
      <c r="Y297" s="13">
        <v>370</v>
      </c>
      <c r="Z297" s="13">
        <v>247</v>
      </c>
      <c r="AA297" s="18">
        <v>0</v>
      </c>
      <c r="AB297" s="22">
        <v>0</v>
      </c>
      <c r="AC297" s="18">
        <v>0</v>
      </c>
      <c r="AD297" s="18">
        <v>0</v>
      </c>
      <c r="AE297" s="13">
        <v>7500</v>
      </c>
    </row>
    <row r="298" spans="1:32" ht="15" x14ac:dyDescent="0.2">
      <c r="A298" s="13">
        <v>284</v>
      </c>
      <c r="B298" s="12" t="s">
        <v>358</v>
      </c>
      <c r="C298" s="18">
        <v>88.106999999999999</v>
      </c>
      <c r="D298" s="19">
        <v>227.2</v>
      </c>
      <c r="E298" s="19">
        <v>427.9</v>
      </c>
      <c r="F298" s="19">
        <v>609</v>
      </c>
      <c r="G298" s="19">
        <v>40</v>
      </c>
      <c r="H298" s="19">
        <v>292</v>
      </c>
      <c r="I298" s="18">
        <v>0.23</v>
      </c>
      <c r="J298" s="18">
        <v>0.61</v>
      </c>
      <c r="K298" s="18">
        <v>0.96799999999999997</v>
      </c>
      <c r="L298" s="19">
        <v>293</v>
      </c>
      <c r="M298" s="19">
        <v>1.3</v>
      </c>
      <c r="N298" s="20">
        <v>2.3439999999999999</v>
      </c>
      <c r="O298" s="21">
        <v>0.1115</v>
      </c>
      <c r="P298" s="21">
        <v>-8.8839999999999996E-5</v>
      </c>
      <c r="Q298" s="21">
        <v>3.2250000000000001E-8</v>
      </c>
      <c r="R298" s="22">
        <v>583.65</v>
      </c>
      <c r="S298" s="22">
        <v>311.24</v>
      </c>
      <c r="T298" s="13">
        <v>-115.66</v>
      </c>
      <c r="U298" s="13">
        <v>0</v>
      </c>
      <c r="V298" s="20">
        <v>16.779199999999999</v>
      </c>
      <c r="W298" s="22">
        <v>3385.49</v>
      </c>
      <c r="X298" s="22">
        <v>-94.15</v>
      </c>
      <c r="Y298" s="13">
        <v>465</v>
      </c>
      <c r="Z298" s="13">
        <v>330</v>
      </c>
      <c r="AA298" s="18">
        <v>82.656999999999996</v>
      </c>
      <c r="AB298" s="22">
        <v>-9222.7199999999993</v>
      </c>
      <c r="AC298" s="18">
        <v>-8.9860000000000007</v>
      </c>
      <c r="AD298" s="18">
        <v>5.15</v>
      </c>
      <c r="AE298" s="13">
        <v>9830</v>
      </c>
    </row>
    <row r="299" spans="1:32" ht="15" x14ac:dyDescent="0.2">
      <c r="A299" s="13">
        <v>285</v>
      </c>
      <c r="B299" s="12" t="s">
        <v>359</v>
      </c>
      <c r="C299" s="18">
        <v>60.095999999999997</v>
      </c>
      <c r="D299" s="19">
        <v>184.7</v>
      </c>
      <c r="E299" s="19">
        <v>355.4</v>
      </c>
      <c r="F299" s="19">
        <v>508.3</v>
      </c>
      <c r="G299" s="19">
        <v>47</v>
      </c>
      <c r="H299" s="19">
        <v>220</v>
      </c>
      <c r="I299" s="18">
        <v>0.248</v>
      </c>
      <c r="J299" s="18">
        <v>0</v>
      </c>
      <c r="K299" s="18">
        <v>0.78600000000000003</v>
      </c>
      <c r="L299" s="19">
        <v>293</v>
      </c>
      <c r="M299" s="19">
        <v>1.7</v>
      </c>
      <c r="N299" s="20">
        <v>7.7450000000000001</v>
      </c>
      <c r="O299" s="21">
        <v>4.5019999999999998E-2</v>
      </c>
      <c r="P299" s="21">
        <v>1.5299999999999999E-5</v>
      </c>
      <c r="Q299" s="21">
        <v>-2.2119999999999999E-8</v>
      </c>
      <c r="R299" s="22">
        <v>1139.7</v>
      </c>
      <c r="S299" s="22">
        <v>323.44</v>
      </c>
      <c r="T299" s="13">
        <v>-65.11</v>
      </c>
      <c r="U299" s="13">
        <v>-41.44</v>
      </c>
      <c r="V299" s="20">
        <v>18.692900000000002</v>
      </c>
      <c r="W299" s="22">
        <v>3640.2</v>
      </c>
      <c r="X299" s="22">
        <v>-53.54</v>
      </c>
      <c r="Y299" s="13">
        <v>374</v>
      </c>
      <c r="Z299" s="13">
        <v>273</v>
      </c>
      <c r="AA299" s="18">
        <v>0</v>
      </c>
      <c r="AB299" s="22">
        <v>0</v>
      </c>
      <c r="AC299" s="18">
        <v>0</v>
      </c>
      <c r="AD299" s="18">
        <v>0</v>
      </c>
      <c r="AE299" s="13">
        <v>9520</v>
      </c>
    </row>
    <row r="300" spans="1:32" ht="15" x14ac:dyDescent="0.2">
      <c r="A300" s="13">
        <v>286</v>
      </c>
      <c r="B300" s="12" t="s">
        <v>360</v>
      </c>
      <c r="C300" s="18">
        <v>59.112000000000002</v>
      </c>
      <c r="D300" s="19">
        <v>177.9</v>
      </c>
      <c r="E300" s="19">
        <v>305.60000000000002</v>
      </c>
      <c r="F300" s="19">
        <v>476</v>
      </c>
      <c r="G300" s="19">
        <v>50</v>
      </c>
      <c r="H300" s="19">
        <v>229</v>
      </c>
      <c r="I300" s="18">
        <v>0.28999999999999998</v>
      </c>
      <c r="J300" s="18">
        <v>0.29699999999999999</v>
      </c>
      <c r="K300" s="18">
        <v>0.68799999999999994</v>
      </c>
      <c r="L300" s="19">
        <v>293</v>
      </c>
      <c r="M300" s="19">
        <v>0</v>
      </c>
      <c r="N300" s="20">
        <v>-1.788</v>
      </c>
      <c r="O300" s="21">
        <v>9.9729999999999999E-2</v>
      </c>
      <c r="P300" s="21">
        <v>-6.7490000000000006E-5</v>
      </c>
      <c r="Q300" s="21">
        <v>1.9939999999999999E-8</v>
      </c>
      <c r="R300" s="22">
        <v>433.64</v>
      </c>
      <c r="S300" s="22">
        <v>228.46</v>
      </c>
      <c r="T300" s="13">
        <v>-20.02</v>
      </c>
      <c r="U300" s="13">
        <v>0</v>
      </c>
      <c r="V300" s="20">
        <v>16.363700000000001</v>
      </c>
      <c r="W300" s="22">
        <v>2582.35</v>
      </c>
      <c r="X300" s="22">
        <v>-40.15</v>
      </c>
      <c r="Y300" s="13">
        <v>337</v>
      </c>
      <c r="Z300" s="13">
        <v>239</v>
      </c>
      <c r="AA300" s="18">
        <v>0</v>
      </c>
      <c r="AB300" s="22">
        <v>0</v>
      </c>
      <c r="AC300" s="18">
        <v>0</v>
      </c>
      <c r="AD300" s="18">
        <v>0</v>
      </c>
      <c r="AE300" s="13">
        <v>6500</v>
      </c>
    </row>
    <row r="301" spans="1:32" ht="15" x14ac:dyDescent="0.2">
      <c r="A301" s="13">
        <v>287</v>
      </c>
      <c r="B301" s="12" t="s">
        <v>361</v>
      </c>
      <c r="C301" s="18">
        <v>78.542000000000002</v>
      </c>
      <c r="D301" s="19">
        <v>156</v>
      </c>
      <c r="E301" s="19">
        <v>308.89999999999998</v>
      </c>
      <c r="F301" s="19">
        <v>485</v>
      </c>
      <c r="G301" s="19">
        <v>46.6</v>
      </c>
      <c r="H301" s="19">
        <v>230</v>
      </c>
      <c r="I301" s="18">
        <v>0.26900000000000002</v>
      </c>
      <c r="J301" s="18">
        <v>0.23200000000000001</v>
      </c>
      <c r="K301" s="18">
        <v>0.86199999999999999</v>
      </c>
      <c r="L301" s="19">
        <v>293</v>
      </c>
      <c r="M301" s="19">
        <v>2.1</v>
      </c>
      <c r="N301" s="20">
        <v>0.44</v>
      </c>
      <c r="O301" s="21">
        <v>8.3299999999999999E-2</v>
      </c>
      <c r="P301" s="21">
        <v>-5.359E-5</v>
      </c>
      <c r="Q301" s="21">
        <v>1.4E-8</v>
      </c>
      <c r="R301" s="22">
        <v>306.25</v>
      </c>
      <c r="S301" s="22">
        <v>212.24</v>
      </c>
      <c r="T301" s="13">
        <v>-35</v>
      </c>
      <c r="U301" s="13">
        <v>-14.94</v>
      </c>
      <c r="V301" s="20">
        <v>16.038399999999999</v>
      </c>
      <c r="W301" s="22">
        <v>2490.48</v>
      </c>
      <c r="X301" s="22">
        <v>-43.15</v>
      </c>
      <c r="Y301" s="13">
        <v>340</v>
      </c>
      <c r="Z301" s="13">
        <v>225</v>
      </c>
      <c r="AA301" s="18">
        <v>0</v>
      </c>
      <c r="AB301" s="22">
        <v>0</v>
      </c>
      <c r="AC301" s="18">
        <v>0</v>
      </c>
      <c r="AD301" s="18">
        <v>0</v>
      </c>
      <c r="AE301" s="13">
        <v>6280</v>
      </c>
    </row>
    <row r="302" spans="1:32" ht="15" x14ac:dyDescent="0.2">
      <c r="A302" s="13">
        <v>288</v>
      </c>
      <c r="B302" s="12" t="s">
        <v>362</v>
      </c>
      <c r="C302" s="18">
        <v>120.19499999999999</v>
      </c>
      <c r="D302" s="19">
        <v>177.1</v>
      </c>
      <c r="E302" s="19">
        <v>425.6</v>
      </c>
      <c r="F302" s="19">
        <v>631</v>
      </c>
      <c r="G302" s="19">
        <v>31.7</v>
      </c>
      <c r="H302" s="19">
        <v>428</v>
      </c>
      <c r="I302" s="18">
        <v>0.26</v>
      </c>
      <c r="J302" s="18">
        <v>0.33500000000000002</v>
      </c>
      <c r="K302" s="18">
        <v>0.86199999999999999</v>
      </c>
      <c r="L302" s="19">
        <v>293</v>
      </c>
      <c r="M302" s="19">
        <v>0.4</v>
      </c>
      <c r="N302" s="20">
        <v>-9.0419999999999998</v>
      </c>
      <c r="O302" s="21">
        <v>0.18729999999999999</v>
      </c>
      <c r="P302" s="21">
        <v>-1.215E-4</v>
      </c>
      <c r="Q302" s="21">
        <v>3.0839999999999997E-8</v>
      </c>
      <c r="R302" s="22">
        <v>517.16999999999996</v>
      </c>
      <c r="S302" s="22">
        <v>276.22000000000003</v>
      </c>
      <c r="T302" s="13">
        <v>0.94</v>
      </c>
      <c r="U302" s="13">
        <v>32.74</v>
      </c>
      <c r="V302" s="20">
        <v>15.972200000000001</v>
      </c>
      <c r="W302" s="22">
        <v>3363.6</v>
      </c>
      <c r="X302" s="22">
        <v>-63.37</v>
      </c>
      <c r="Y302" s="13">
        <v>454</v>
      </c>
      <c r="Z302" s="13">
        <v>311</v>
      </c>
      <c r="AA302" s="18">
        <v>46.941000000000003</v>
      </c>
      <c r="AB302" s="22">
        <v>-6285.25</v>
      </c>
      <c r="AC302" s="18">
        <v>-4.2270000000000003</v>
      </c>
      <c r="AD302" s="18">
        <v>6.86</v>
      </c>
      <c r="AE302" s="13">
        <v>8970</v>
      </c>
    </row>
    <row r="303" spans="1:32" ht="15" x14ac:dyDescent="0.2">
      <c r="A303" s="13">
        <v>289</v>
      </c>
      <c r="B303" s="12" t="s">
        <v>363</v>
      </c>
      <c r="C303" s="18">
        <v>126.24299999999999</v>
      </c>
      <c r="D303" s="19">
        <v>183.4</v>
      </c>
      <c r="E303" s="19">
        <v>427.7</v>
      </c>
      <c r="F303" s="19">
        <v>640</v>
      </c>
      <c r="G303" s="19">
        <v>28</v>
      </c>
      <c r="H303" s="19">
        <v>0</v>
      </c>
      <c r="I303" s="18">
        <v>0</v>
      </c>
      <c r="J303" s="18">
        <v>0.23699999999999999</v>
      </c>
      <c r="K303" s="18">
        <v>0.80200000000000005</v>
      </c>
      <c r="L303" s="19">
        <v>293</v>
      </c>
      <c r="M303" s="19">
        <v>0</v>
      </c>
      <c r="N303" s="20">
        <v>0</v>
      </c>
      <c r="O303" s="21">
        <v>0</v>
      </c>
      <c r="P303" s="21">
        <v>0</v>
      </c>
      <c r="Q303" s="21">
        <v>0</v>
      </c>
      <c r="R303" s="22">
        <v>0</v>
      </c>
      <c r="S303" s="22">
        <v>0</v>
      </c>
      <c r="T303" s="13">
        <v>0</v>
      </c>
      <c r="U303" s="13">
        <v>0</v>
      </c>
      <c r="V303" s="20">
        <v>15.826000000000001</v>
      </c>
      <c r="W303" s="22">
        <v>3346.12</v>
      </c>
      <c r="X303" s="22">
        <v>-63.71</v>
      </c>
      <c r="Y303" s="13">
        <v>440</v>
      </c>
      <c r="Z303" s="13">
        <v>330</v>
      </c>
      <c r="AA303" s="18">
        <v>0</v>
      </c>
      <c r="AB303" s="22">
        <v>0</v>
      </c>
      <c r="AC303" s="18">
        <v>0</v>
      </c>
      <c r="AD303" s="18">
        <v>0</v>
      </c>
      <c r="AE303" s="13">
        <v>0</v>
      </c>
    </row>
    <row r="304" spans="1:32" ht="15" x14ac:dyDescent="0.2">
      <c r="A304" s="13">
        <v>290</v>
      </c>
      <c r="B304" s="12" t="s">
        <v>364</v>
      </c>
      <c r="C304" s="18">
        <v>112.21599999999999</v>
      </c>
      <c r="D304" s="19">
        <v>160.5</v>
      </c>
      <c r="E304" s="19">
        <v>399.6</v>
      </c>
      <c r="F304" s="19">
        <v>601</v>
      </c>
      <c r="G304" s="19">
        <v>29</v>
      </c>
      <c r="H304" s="19">
        <v>0</v>
      </c>
      <c r="I304" s="18">
        <v>0</v>
      </c>
      <c r="J304" s="18">
        <v>0.24</v>
      </c>
      <c r="K304" s="18">
        <v>0.77600000000000002</v>
      </c>
      <c r="L304" s="19">
        <v>293</v>
      </c>
      <c r="M304" s="19">
        <v>0</v>
      </c>
      <c r="N304" s="20">
        <v>0</v>
      </c>
      <c r="O304" s="21">
        <v>0</v>
      </c>
      <c r="P304" s="21">
        <v>0</v>
      </c>
      <c r="Q304" s="21">
        <v>0</v>
      </c>
      <c r="R304" s="22">
        <v>0</v>
      </c>
      <c r="S304" s="22">
        <v>0</v>
      </c>
      <c r="T304" s="13">
        <v>0</v>
      </c>
      <c r="U304" s="13">
        <v>0</v>
      </c>
      <c r="V304" s="20">
        <v>15.8561</v>
      </c>
      <c r="W304" s="22">
        <v>3176.22</v>
      </c>
      <c r="X304" s="22">
        <v>-55.18</v>
      </c>
      <c r="Y304" s="13">
        <v>427</v>
      </c>
      <c r="Z304" s="13">
        <v>289</v>
      </c>
      <c r="AA304" s="18">
        <v>0</v>
      </c>
      <c r="AB304" s="22">
        <v>0</v>
      </c>
      <c r="AC304" s="18">
        <v>0</v>
      </c>
      <c r="AD304" s="18">
        <v>0</v>
      </c>
      <c r="AE304" s="13">
        <v>8150</v>
      </c>
    </row>
    <row r="305" spans="1:32" ht="15" x14ac:dyDescent="0.2">
      <c r="A305" s="13">
        <v>291</v>
      </c>
      <c r="B305" s="12" t="s">
        <v>365</v>
      </c>
      <c r="C305" s="18">
        <v>42.037999999999997</v>
      </c>
      <c r="D305" s="19">
        <v>138</v>
      </c>
      <c r="E305" s="19">
        <v>232</v>
      </c>
      <c r="F305" s="19">
        <v>380</v>
      </c>
      <c r="G305" s="19">
        <v>64</v>
      </c>
      <c r="H305" s="19">
        <v>145</v>
      </c>
      <c r="I305" s="18">
        <v>0.3</v>
      </c>
      <c r="J305" s="18">
        <v>0.20699999999999999</v>
      </c>
      <c r="K305" s="18">
        <v>0</v>
      </c>
      <c r="L305" s="19">
        <v>0</v>
      </c>
      <c r="M305" s="19">
        <v>1.4</v>
      </c>
      <c r="N305" s="20">
        <v>1.5249999999999999</v>
      </c>
      <c r="O305" s="21">
        <v>3.9129999999999998E-2</v>
      </c>
      <c r="P305" s="21">
        <v>-2.5899999999999999E-5</v>
      </c>
      <c r="Q305" s="21">
        <v>6.4549999999999997E-9</v>
      </c>
      <c r="R305" s="22">
        <v>0</v>
      </c>
      <c r="S305" s="22">
        <v>0</v>
      </c>
      <c r="T305" s="13">
        <v>-14.6</v>
      </c>
      <c r="U305" s="13">
        <v>-14.41</v>
      </c>
      <c r="V305" s="20">
        <v>16.0197</v>
      </c>
      <c r="W305" s="22">
        <v>1849.21</v>
      </c>
      <c r="X305" s="22">
        <v>-35.15</v>
      </c>
      <c r="Y305" s="13">
        <v>255</v>
      </c>
      <c r="Z305" s="13">
        <v>170</v>
      </c>
      <c r="AA305" s="18">
        <v>0</v>
      </c>
      <c r="AB305" s="22">
        <v>0</v>
      </c>
      <c r="AC305" s="18">
        <v>0</v>
      </c>
      <c r="AD305" s="18">
        <v>0</v>
      </c>
      <c r="AE305" s="13">
        <v>4930</v>
      </c>
    </row>
    <row r="306" spans="1:32" ht="15" x14ac:dyDescent="0.2">
      <c r="A306" s="13">
        <v>292</v>
      </c>
      <c r="B306" s="12" t="s">
        <v>366</v>
      </c>
      <c r="C306" s="18">
        <v>83.8</v>
      </c>
      <c r="D306" s="19">
        <v>115.8</v>
      </c>
      <c r="E306" s="19">
        <v>119.8</v>
      </c>
      <c r="F306" s="19">
        <v>209.4</v>
      </c>
      <c r="G306" s="19">
        <v>54.3</v>
      </c>
      <c r="H306" s="19">
        <v>91.2</v>
      </c>
      <c r="I306" s="18">
        <v>0.28799999999999998</v>
      </c>
      <c r="J306" s="18">
        <v>-2E-3</v>
      </c>
      <c r="K306" s="18">
        <v>2.42</v>
      </c>
      <c r="L306" s="19">
        <v>120</v>
      </c>
      <c r="M306" s="19">
        <v>0</v>
      </c>
      <c r="N306" s="20">
        <v>0</v>
      </c>
      <c r="O306" s="21">
        <v>0</v>
      </c>
      <c r="P306" s="21">
        <v>0</v>
      </c>
      <c r="Q306" s="21">
        <v>0</v>
      </c>
      <c r="R306" s="22">
        <v>0</v>
      </c>
      <c r="S306" s="22">
        <v>0</v>
      </c>
      <c r="T306" s="13">
        <v>0</v>
      </c>
      <c r="U306" s="13">
        <v>0</v>
      </c>
      <c r="V306" s="20">
        <v>15.2677</v>
      </c>
      <c r="W306" s="22">
        <v>958.75</v>
      </c>
      <c r="X306" s="22">
        <v>-8.7100000000000009</v>
      </c>
      <c r="Y306" s="13">
        <v>129</v>
      </c>
      <c r="Z306" s="13">
        <v>113</v>
      </c>
      <c r="AA306" s="18">
        <v>30.716999999999999</v>
      </c>
      <c r="AB306" s="22">
        <v>-1408.77</v>
      </c>
      <c r="AC306" s="18">
        <v>-2.5790000000000002</v>
      </c>
      <c r="AD306" s="18">
        <v>0.44800000000000001</v>
      </c>
      <c r="AE306" s="13">
        <v>2309</v>
      </c>
    </row>
    <row r="307" spans="1:32" ht="15" x14ac:dyDescent="0.2">
      <c r="A307" s="13">
        <v>293</v>
      </c>
      <c r="B307" s="12" t="s">
        <v>367</v>
      </c>
      <c r="C307" s="18">
        <v>98.058000000000007</v>
      </c>
      <c r="D307" s="19">
        <v>326</v>
      </c>
      <c r="E307" s="19">
        <v>472.8</v>
      </c>
      <c r="F307" s="19">
        <v>0</v>
      </c>
      <c r="G307" s="19">
        <v>0</v>
      </c>
      <c r="H307" s="19">
        <v>0</v>
      </c>
      <c r="I307" s="18">
        <v>0</v>
      </c>
      <c r="J307" s="18">
        <v>0</v>
      </c>
      <c r="K307" s="18">
        <v>1.31</v>
      </c>
      <c r="L307" s="19">
        <v>333</v>
      </c>
      <c r="M307" s="19">
        <v>4</v>
      </c>
      <c r="N307" s="20">
        <v>-3.1230000000000002</v>
      </c>
      <c r="O307" s="21">
        <v>8.3229999999999998E-2</v>
      </c>
      <c r="P307" s="21">
        <v>-5.2169999999999997E-5</v>
      </c>
      <c r="Q307" s="21">
        <v>1.1560000000000001E-8</v>
      </c>
      <c r="R307" s="22">
        <v>952.48</v>
      </c>
      <c r="S307" s="22">
        <v>365.81</v>
      </c>
      <c r="T307" s="13">
        <v>0</v>
      </c>
      <c r="U307" s="13">
        <v>0</v>
      </c>
      <c r="V307" s="20">
        <v>16.274699999999999</v>
      </c>
      <c r="W307" s="22">
        <v>3765.65</v>
      </c>
      <c r="X307" s="22">
        <v>-82.15</v>
      </c>
      <c r="Y307" s="13">
        <v>516</v>
      </c>
      <c r="Z307" s="13">
        <v>352</v>
      </c>
      <c r="AA307" s="18">
        <v>0</v>
      </c>
      <c r="AB307" s="22">
        <v>0</v>
      </c>
      <c r="AC307" s="18">
        <v>0</v>
      </c>
      <c r="AD307" s="18">
        <v>0</v>
      </c>
      <c r="AE307" s="13">
        <v>0</v>
      </c>
    </row>
    <row r="308" spans="1:32" ht="15" x14ac:dyDescent="0.2">
      <c r="A308" s="13">
        <v>294</v>
      </c>
      <c r="B308" s="12" t="s">
        <v>368</v>
      </c>
      <c r="C308" s="18">
        <v>108.14</v>
      </c>
      <c r="D308" s="19">
        <v>285.39999999999998</v>
      </c>
      <c r="E308" s="19">
        <v>475.4</v>
      </c>
      <c r="F308" s="19">
        <v>705.8</v>
      </c>
      <c r="G308" s="19">
        <v>45</v>
      </c>
      <c r="H308" s="19">
        <v>310</v>
      </c>
      <c r="I308" s="18">
        <v>0.24099999999999999</v>
      </c>
      <c r="J308" s="18">
        <v>0.46400000000000002</v>
      </c>
      <c r="K308" s="18">
        <v>1.034</v>
      </c>
      <c r="L308" s="19">
        <v>293</v>
      </c>
      <c r="M308" s="19">
        <v>1.8</v>
      </c>
      <c r="N308" s="20">
        <v>-10.75</v>
      </c>
      <c r="O308" s="21">
        <v>0.17349999999999999</v>
      </c>
      <c r="P308" s="21">
        <v>-1.44E-4</v>
      </c>
      <c r="Q308" s="21">
        <v>4.9619999999999997E-8</v>
      </c>
      <c r="R308" s="22">
        <v>1785.6</v>
      </c>
      <c r="S308" s="22">
        <v>370.75</v>
      </c>
      <c r="T308" s="13">
        <v>-31.63</v>
      </c>
      <c r="U308" s="13">
        <v>-9.69</v>
      </c>
      <c r="V308" s="20">
        <v>17.287800000000001</v>
      </c>
      <c r="W308" s="22">
        <v>4274.42</v>
      </c>
      <c r="X308" s="22">
        <v>-74.09</v>
      </c>
      <c r="Y308" s="13">
        <v>480</v>
      </c>
      <c r="Z308" s="13">
        <v>370</v>
      </c>
      <c r="AA308" s="18">
        <v>79.796000000000006</v>
      </c>
      <c r="AB308" s="22">
        <v>-9855.7999999999993</v>
      </c>
      <c r="AC308" s="18">
        <v>-8.5090000000000003</v>
      </c>
      <c r="AD308" s="18">
        <v>6.14</v>
      </c>
      <c r="AE308" s="13">
        <v>11330</v>
      </c>
    </row>
    <row r="309" spans="1:32" ht="15" x14ac:dyDescent="0.2">
      <c r="A309" s="13">
        <v>295</v>
      </c>
      <c r="B309" s="12" t="s">
        <v>369</v>
      </c>
      <c r="C309" s="18">
        <v>147.00399999999999</v>
      </c>
      <c r="D309" s="19">
        <v>248.4</v>
      </c>
      <c r="E309" s="19">
        <v>446</v>
      </c>
      <c r="F309" s="19">
        <v>684</v>
      </c>
      <c r="G309" s="19">
        <v>38</v>
      </c>
      <c r="H309" s="19">
        <v>359</v>
      </c>
      <c r="I309" s="18">
        <v>0.24</v>
      </c>
      <c r="J309" s="18">
        <v>0.26</v>
      </c>
      <c r="K309" s="18">
        <v>1.288</v>
      </c>
      <c r="L309" s="19">
        <v>293</v>
      </c>
      <c r="M309" s="19">
        <v>1.4</v>
      </c>
      <c r="N309" s="20">
        <v>-3.246</v>
      </c>
      <c r="O309" s="21">
        <v>0.13120000000000001</v>
      </c>
      <c r="P309" s="21">
        <v>-1.076E-4</v>
      </c>
      <c r="Q309" s="21">
        <v>3.4079999999999998E-8</v>
      </c>
      <c r="R309" s="22">
        <v>402.2</v>
      </c>
      <c r="S309" s="22">
        <v>300.89</v>
      </c>
      <c r="T309" s="13">
        <v>6.32</v>
      </c>
      <c r="U309" s="13">
        <v>18.78</v>
      </c>
      <c r="V309" s="20">
        <v>16.817299999999999</v>
      </c>
      <c r="W309" s="22">
        <v>4104.13</v>
      </c>
      <c r="X309" s="22">
        <v>-43.15</v>
      </c>
      <c r="Y309" s="13">
        <v>475</v>
      </c>
      <c r="Z309" s="13">
        <v>326</v>
      </c>
      <c r="AA309" s="18">
        <v>0</v>
      </c>
      <c r="AB309" s="22">
        <v>0</v>
      </c>
      <c r="AC309" s="18">
        <v>0</v>
      </c>
      <c r="AD309" s="18">
        <v>0</v>
      </c>
      <c r="AE309" s="13">
        <v>9230</v>
      </c>
    </row>
    <row r="310" spans="1:32" ht="15" x14ac:dyDescent="0.2">
      <c r="A310" s="13">
        <v>296</v>
      </c>
      <c r="B310" s="12" t="s">
        <v>370</v>
      </c>
      <c r="C310" s="18">
        <v>16.042999999999999</v>
      </c>
      <c r="D310" s="19">
        <v>90.7</v>
      </c>
      <c r="E310" s="19">
        <v>111.7</v>
      </c>
      <c r="F310" s="19">
        <v>190.6</v>
      </c>
      <c r="G310" s="19">
        <v>45.4</v>
      </c>
      <c r="H310" s="19">
        <v>99</v>
      </c>
      <c r="I310" s="18">
        <v>0.28799999999999998</v>
      </c>
      <c r="J310" s="18">
        <v>8.0000000000000002E-3</v>
      </c>
      <c r="K310" s="18">
        <v>0.42499999999999999</v>
      </c>
      <c r="L310" s="19">
        <v>111.7</v>
      </c>
      <c r="M310" s="19">
        <v>0</v>
      </c>
      <c r="N310" s="20">
        <v>4.5979999999999999</v>
      </c>
      <c r="O310" s="21">
        <v>1.2449999999999999E-2</v>
      </c>
      <c r="P310" s="21">
        <v>2.8600000000000001E-6</v>
      </c>
      <c r="Q310" s="21">
        <v>-2.7029999999999999E-9</v>
      </c>
      <c r="R310" s="22">
        <v>114.14</v>
      </c>
      <c r="S310" s="22">
        <v>57.6</v>
      </c>
      <c r="T310" s="13">
        <v>-17.89</v>
      </c>
      <c r="U310" s="13">
        <v>-12.15</v>
      </c>
      <c r="V310" s="20">
        <v>15.224299999999999</v>
      </c>
      <c r="W310" s="22">
        <v>897.84</v>
      </c>
      <c r="X310" s="22">
        <v>-7.16</v>
      </c>
      <c r="Y310" s="13">
        <v>120</v>
      </c>
      <c r="Z310" s="13">
        <v>93</v>
      </c>
      <c r="AA310" s="18">
        <v>30.175000000000001</v>
      </c>
      <c r="AB310" s="22">
        <v>-1300.6099999999999</v>
      </c>
      <c r="AC310" s="18">
        <v>-2.641</v>
      </c>
      <c r="AD310" s="18">
        <v>0.442</v>
      </c>
      <c r="AE310" s="13">
        <v>1955</v>
      </c>
      <c r="AF310" s="24"/>
    </row>
    <row r="311" spans="1:32" ht="15" x14ac:dyDescent="0.2">
      <c r="A311" s="13">
        <v>297</v>
      </c>
      <c r="B311" s="12" t="s">
        <v>371</v>
      </c>
      <c r="C311" s="18">
        <v>32.042000000000002</v>
      </c>
      <c r="D311" s="19">
        <v>175.5</v>
      </c>
      <c r="E311" s="19">
        <v>337.8</v>
      </c>
      <c r="F311" s="19">
        <v>512.6</v>
      </c>
      <c r="G311" s="19">
        <v>79.900000000000006</v>
      </c>
      <c r="H311" s="19">
        <v>118</v>
      </c>
      <c r="I311" s="18">
        <v>0.224</v>
      </c>
      <c r="J311" s="18">
        <v>0.55900000000000005</v>
      </c>
      <c r="K311" s="18">
        <v>0.79100000000000004</v>
      </c>
      <c r="L311" s="19">
        <v>293</v>
      </c>
      <c r="M311" s="19">
        <v>1.7</v>
      </c>
      <c r="N311" s="20">
        <v>5.0519999999999996</v>
      </c>
      <c r="O311" s="21">
        <v>1.694E-2</v>
      </c>
      <c r="P311" s="21">
        <v>6.1789999999999996E-6</v>
      </c>
      <c r="Q311" s="21">
        <v>-6.8109999999999997E-9</v>
      </c>
      <c r="R311" s="22">
        <v>555.29999999999995</v>
      </c>
      <c r="S311" s="22">
        <v>260.64</v>
      </c>
      <c r="T311" s="13">
        <v>-48.08</v>
      </c>
      <c r="U311" s="13">
        <v>-38.840000000000003</v>
      </c>
      <c r="V311" s="20">
        <v>18.587499999999999</v>
      </c>
      <c r="W311" s="22">
        <v>3626.55</v>
      </c>
      <c r="X311" s="22">
        <v>-34.29</v>
      </c>
      <c r="Y311" s="13">
        <v>364</v>
      </c>
      <c r="Z311" s="13">
        <v>257</v>
      </c>
      <c r="AA311" s="18">
        <v>72.268000000000001</v>
      </c>
      <c r="AB311" s="22">
        <v>-7064.2</v>
      </c>
      <c r="AC311" s="18">
        <v>-7.68</v>
      </c>
      <c r="AD311" s="18">
        <v>1.86</v>
      </c>
      <c r="AE311" s="13">
        <v>8426</v>
      </c>
    </row>
    <row r="312" spans="1:32" ht="15" x14ac:dyDescent="0.2">
      <c r="A312" s="13">
        <v>298</v>
      </c>
      <c r="B312" s="12" t="s">
        <v>372</v>
      </c>
      <c r="C312" s="18">
        <v>84.162000000000006</v>
      </c>
      <c r="D312" s="19">
        <v>130.69999999999999</v>
      </c>
      <c r="E312" s="19">
        <v>345</v>
      </c>
      <c r="F312" s="19">
        <v>532.70000000000005</v>
      </c>
      <c r="G312" s="19">
        <v>37.4</v>
      </c>
      <c r="H312" s="19">
        <v>319</v>
      </c>
      <c r="I312" s="18">
        <v>0.27300000000000002</v>
      </c>
      <c r="J312" s="18">
        <v>0.23899999999999999</v>
      </c>
      <c r="K312" s="18">
        <v>0.754</v>
      </c>
      <c r="L312" s="19">
        <v>289</v>
      </c>
      <c r="M312" s="19">
        <v>0</v>
      </c>
      <c r="N312" s="20">
        <v>11.968</v>
      </c>
      <c r="O312" s="21">
        <v>0.15240000000000001</v>
      </c>
      <c r="P312" s="21">
        <v>-8.6990000000000006E-5</v>
      </c>
      <c r="Q312" s="21">
        <v>1.9140000000000001E-8</v>
      </c>
      <c r="R312" s="22">
        <v>440.52</v>
      </c>
      <c r="S312" s="22">
        <v>243.24</v>
      </c>
      <c r="T312" s="13">
        <v>-25.5</v>
      </c>
      <c r="U312" s="13">
        <v>8.5500000000000007</v>
      </c>
      <c r="V312" s="20">
        <v>15.802300000000001</v>
      </c>
      <c r="W312" s="22">
        <v>2731</v>
      </c>
      <c r="X312" s="22">
        <v>-47.11</v>
      </c>
      <c r="Y312" s="13">
        <v>375</v>
      </c>
      <c r="Z312" s="13">
        <v>250</v>
      </c>
      <c r="AA312" s="18">
        <v>0</v>
      </c>
      <c r="AB312" s="22">
        <v>0</v>
      </c>
      <c r="AC312" s="18">
        <v>0</v>
      </c>
      <c r="AD312" s="18">
        <v>0</v>
      </c>
      <c r="AE312" s="13">
        <v>6950</v>
      </c>
    </row>
    <row r="313" spans="1:32" ht="15" x14ac:dyDescent="0.2">
      <c r="A313" s="13">
        <v>299</v>
      </c>
      <c r="B313" s="12" t="s">
        <v>373</v>
      </c>
      <c r="C313" s="18">
        <v>74.08</v>
      </c>
      <c r="D313" s="19">
        <v>175</v>
      </c>
      <c r="E313" s="19">
        <v>330.1</v>
      </c>
      <c r="F313" s="19">
        <v>506.8</v>
      </c>
      <c r="G313" s="19">
        <v>46.3</v>
      </c>
      <c r="H313" s="19">
        <v>228</v>
      </c>
      <c r="I313" s="18">
        <v>0.254</v>
      </c>
      <c r="J313" s="18">
        <v>0.32400000000000001</v>
      </c>
      <c r="K313" s="18">
        <v>0.93400000000000005</v>
      </c>
      <c r="L313" s="19">
        <v>293</v>
      </c>
      <c r="M313" s="19">
        <v>1.7</v>
      </c>
      <c r="N313" s="20">
        <v>3.9529999999999998</v>
      </c>
      <c r="O313" s="21">
        <v>5.3629999999999997E-2</v>
      </c>
      <c r="P313" s="21">
        <v>-1.0370000000000001E-5</v>
      </c>
      <c r="Q313" s="21">
        <v>6.9610000000000003E-9</v>
      </c>
      <c r="R313" s="22">
        <v>408.62</v>
      </c>
      <c r="S313" s="22">
        <v>224.03</v>
      </c>
      <c r="T313" s="13">
        <v>-97.86</v>
      </c>
      <c r="U313" s="13">
        <v>0</v>
      </c>
      <c r="V313" s="20">
        <v>16.1295</v>
      </c>
      <c r="W313" s="22">
        <v>2601.92</v>
      </c>
      <c r="X313" s="22">
        <v>-56.15</v>
      </c>
      <c r="Y313" s="13">
        <v>360</v>
      </c>
      <c r="Z313" s="13">
        <v>245</v>
      </c>
      <c r="AA313" s="18">
        <v>61.268000000000001</v>
      </c>
      <c r="AB313" s="22">
        <v>-5840.56</v>
      </c>
      <c r="AC313" s="18">
        <v>-6.3739999999999997</v>
      </c>
      <c r="AD313" s="18">
        <v>3.08</v>
      </c>
      <c r="AE313" s="13">
        <v>7200</v>
      </c>
    </row>
    <row r="314" spans="1:32" ht="15" x14ac:dyDescent="0.2">
      <c r="A314" s="13">
        <v>300</v>
      </c>
      <c r="B314" s="12" t="s">
        <v>374</v>
      </c>
      <c r="C314" s="18">
        <v>40.064999999999998</v>
      </c>
      <c r="D314" s="19">
        <v>170.5</v>
      </c>
      <c r="E314" s="19">
        <v>250</v>
      </c>
      <c r="F314" s="19">
        <v>402.4</v>
      </c>
      <c r="G314" s="19">
        <v>55.5</v>
      </c>
      <c r="H314" s="19">
        <v>164</v>
      </c>
      <c r="I314" s="18">
        <v>0.27600000000000002</v>
      </c>
      <c r="J314" s="18">
        <v>0.218</v>
      </c>
      <c r="K314" s="18">
        <v>0.70599999999999996</v>
      </c>
      <c r="L314" s="19">
        <v>223</v>
      </c>
      <c r="M314" s="19">
        <v>0.7</v>
      </c>
      <c r="N314" s="20">
        <v>3.5129999999999999</v>
      </c>
      <c r="O314" s="21">
        <v>4.453E-2</v>
      </c>
      <c r="P314" s="21">
        <v>-2.8030000000000001E-5</v>
      </c>
      <c r="Q314" s="21">
        <v>7.7010000000000006E-9</v>
      </c>
      <c r="R314" s="22">
        <v>0</v>
      </c>
      <c r="S314" s="22">
        <v>0</v>
      </c>
      <c r="T314" s="13">
        <v>44.32</v>
      </c>
      <c r="U314" s="13">
        <v>46.47</v>
      </c>
      <c r="V314" s="20">
        <v>15.6227</v>
      </c>
      <c r="W314" s="22">
        <v>1850.66</v>
      </c>
      <c r="X314" s="22">
        <v>-44.07</v>
      </c>
      <c r="Y314" s="13">
        <v>267</v>
      </c>
      <c r="Z314" s="13">
        <v>183</v>
      </c>
      <c r="AA314" s="18">
        <v>0</v>
      </c>
      <c r="AB314" s="22">
        <v>0</v>
      </c>
      <c r="AC314" s="18">
        <v>0</v>
      </c>
      <c r="AD314" s="18">
        <v>0</v>
      </c>
      <c r="AE314" s="13">
        <v>5290</v>
      </c>
    </row>
    <row r="315" spans="1:32" ht="15" x14ac:dyDescent="0.2">
      <c r="A315" s="13">
        <v>301</v>
      </c>
      <c r="B315" s="12" t="s">
        <v>375</v>
      </c>
      <c r="C315" s="18">
        <v>86.090999999999994</v>
      </c>
      <c r="D315" s="19">
        <v>196.7</v>
      </c>
      <c r="E315" s="19">
        <v>353.5</v>
      </c>
      <c r="F315" s="19">
        <v>536</v>
      </c>
      <c r="G315" s="19">
        <v>42</v>
      </c>
      <c r="H315" s="19">
        <v>265</v>
      </c>
      <c r="I315" s="18">
        <v>0.25</v>
      </c>
      <c r="J315" s="18">
        <v>0.35</v>
      </c>
      <c r="K315" s="18">
        <v>0.95599999999999996</v>
      </c>
      <c r="L315" s="19">
        <v>293</v>
      </c>
      <c r="M315" s="19">
        <v>0</v>
      </c>
      <c r="N315" s="20">
        <v>3.6219999999999999</v>
      </c>
      <c r="O315" s="21">
        <v>6.6780000000000006E-2</v>
      </c>
      <c r="P315" s="21">
        <v>-2.103E-5</v>
      </c>
      <c r="Q315" s="21">
        <v>-3.9659999999999997E-9</v>
      </c>
      <c r="R315" s="22">
        <v>451.02</v>
      </c>
      <c r="S315" s="22">
        <v>245.3</v>
      </c>
      <c r="T315" s="13">
        <v>0</v>
      </c>
      <c r="U315" s="13">
        <v>0</v>
      </c>
      <c r="V315" s="20">
        <v>16.108799999999999</v>
      </c>
      <c r="W315" s="22">
        <v>2788.43</v>
      </c>
      <c r="X315" s="22">
        <v>-59.15</v>
      </c>
      <c r="Y315" s="13">
        <v>390</v>
      </c>
      <c r="Z315" s="13">
        <v>260</v>
      </c>
      <c r="AA315" s="18">
        <v>0</v>
      </c>
      <c r="AB315" s="22">
        <v>0</v>
      </c>
      <c r="AC315" s="18">
        <v>0</v>
      </c>
      <c r="AD315" s="18">
        <v>0</v>
      </c>
      <c r="AE315" s="13">
        <v>7650</v>
      </c>
    </row>
    <row r="316" spans="1:32" ht="15" x14ac:dyDescent="0.2">
      <c r="A316" s="13">
        <v>302</v>
      </c>
      <c r="B316" s="12" t="s">
        <v>376</v>
      </c>
      <c r="C316" s="18">
        <v>31.058</v>
      </c>
      <c r="D316" s="19">
        <v>179.7</v>
      </c>
      <c r="E316" s="19">
        <v>266.8</v>
      </c>
      <c r="F316" s="19">
        <v>430</v>
      </c>
      <c r="G316" s="19">
        <v>73.599999999999994</v>
      </c>
      <c r="H316" s="19">
        <v>140</v>
      </c>
      <c r="I316" s="18">
        <v>0.29199999999999998</v>
      </c>
      <c r="J316" s="18">
        <v>0.27500000000000002</v>
      </c>
      <c r="K316" s="18">
        <v>0.70299999999999996</v>
      </c>
      <c r="L316" s="19">
        <v>259.60000000000002</v>
      </c>
      <c r="M316" s="19">
        <v>1.3</v>
      </c>
      <c r="N316" s="20">
        <v>2.7410000000000001</v>
      </c>
      <c r="O316" s="21">
        <v>3.4090000000000002E-2</v>
      </c>
      <c r="P316" s="21">
        <v>-1.274E-5</v>
      </c>
      <c r="Q316" s="21">
        <v>1.1349999999999999E-9</v>
      </c>
      <c r="R316" s="22">
        <v>311.8</v>
      </c>
      <c r="S316" s="22">
        <v>176.3</v>
      </c>
      <c r="T316" s="13">
        <v>-5.5</v>
      </c>
      <c r="U316" s="13">
        <v>7.71</v>
      </c>
      <c r="V316" s="20">
        <v>17.2622</v>
      </c>
      <c r="W316" s="22">
        <v>2484.83</v>
      </c>
      <c r="X316" s="22">
        <v>-32.92</v>
      </c>
      <c r="Y316" s="13">
        <v>311</v>
      </c>
      <c r="Z316" s="13">
        <v>212</v>
      </c>
      <c r="AA316" s="18">
        <v>62.305999999999997</v>
      </c>
      <c r="AB316" s="22">
        <v>-4954.32</v>
      </c>
      <c r="AC316" s="18">
        <v>-6.6420000000000003</v>
      </c>
      <c r="AD316" s="18">
        <v>1.4</v>
      </c>
      <c r="AE316" s="13">
        <v>6210</v>
      </c>
    </row>
    <row r="317" spans="1:32" ht="15" x14ac:dyDescent="0.2">
      <c r="A317" s="13">
        <v>303</v>
      </c>
      <c r="B317" s="12" t="s">
        <v>377</v>
      </c>
      <c r="C317" s="18">
        <v>136.15100000000001</v>
      </c>
      <c r="D317" s="19">
        <v>260.8</v>
      </c>
      <c r="E317" s="19">
        <v>472.2</v>
      </c>
      <c r="F317" s="19">
        <v>692</v>
      </c>
      <c r="G317" s="19">
        <v>36</v>
      </c>
      <c r="H317" s="19">
        <v>396</v>
      </c>
      <c r="I317" s="18">
        <v>0.25</v>
      </c>
      <c r="J317" s="18">
        <v>0.43</v>
      </c>
      <c r="K317" s="18">
        <v>1.0860000000000001</v>
      </c>
      <c r="L317" s="19">
        <v>293</v>
      </c>
      <c r="M317" s="19">
        <v>1.9</v>
      </c>
      <c r="N317" s="20">
        <v>-5.0659999999999998</v>
      </c>
      <c r="O317" s="21">
        <v>0.13139999999999999</v>
      </c>
      <c r="P317" s="21">
        <v>-4.2979999999999998E-5</v>
      </c>
      <c r="Q317" s="21">
        <v>1.057E-8</v>
      </c>
      <c r="R317" s="22">
        <v>768.94</v>
      </c>
      <c r="S317" s="22">
        <v>332.33</v>
      </c>
      <c r="T317" s="13">
        <v>-60.68</v>
      </c>
      <c r="U317" s="13">
        <v>0</v>
      </c>
      <c r="V317" s="20">
        <v>16.2272</v>
      </c>
      <c r="W317" s="22">
        <v>3751.83</v>
      </c>
      <c r="X317" s="22">
        <v>-81.510000000000005</v>
      </c>
      <c r="Y317" s="13">
        <v>516</v>
      </c>
      <c r="Z317" s="13">
        <v>350</v>
      </c>
      <c r="AA317" s="18">
        <v>0</v>
      </c>
      <c r="AB317" s="22">
        <v>0</v>
      </c>
      <c r="AC317" s="18">
        <v>0</v>
      </c>
      <c r="AD317" s="18">
        <v>0</v>
      </c>
      <c r="AE317" s="13">
        <v>10300</v>
      </c>
    </row>
    <row r="318" spans="1:32" ht="15" x14ac:dyDescent="0.2">
      <c r="A318" s="13">
        <v>304</v>
      </c>
      <c r="B318" s="12" t="s">
        <v>378</v>
      </c>
      <c r="C318" s="18">
        <v>94.938999999999993</v>
      </c>
      <c r="D318" s="19">
        <v>179.5</v>
      </c>
      <c r="E318" s="19">
        <v>276.7</v>
      </c>
      <c r="F318" s="19">
        <v>464</v>
      </c>
      <c r="G318" s="19">
        <v>85</v>
      </c>
      <c r="H318" s="19">
        <v>0</v>
      </c>
      <c r="I318" s="18">
        <v>0</v>
      </c>
      <c r="J318" s="18">
        <v>0.27300000000000002</v>
      </c>
      <c r="K318" s="18">
        <v>1.7370000000000001</v>
      </c>
      <c r="L318" s="19">
        <v>268</v>
      </c>
      <c r="M318" s="19">
        <v>1.8</v>
      </c>
      <c r="N318" s="20">
        <v>3.4460000000000002</v>
      </c>
      <c r="O318" s="21">
        <v>2.606E-2</v>
      </c>
      <c r="P318" s="21">
        <v>-1.29E-5</v>
      </c>
      <c r="Q318" s="21">
        <v>2.3889999999999999E-9</v>
      </c>
      <c r="R318" s="22">
        <v>298.14999999999998</v>
      </c>
      <c r="S318" s="22">
        <v>211.15</v>
      </c>
      <c r="T318" s="13">
        <v>-9</v>
      </c>
      <c r="U318" s="13">
        <v>-6.73</v>
      </c>
      <c r="V318" s="20">
        <v>16.025200000000002</v>
      </c>
      <c r="W318" s="22">
        <v>2271.71</v>
      </c>
      <c r="X318" s="22">
        <v>-34.83</v>
      </c>
      <c r="Y318" s="13">
        <v>326</v>
      </c>
      <c r="Z318" s="13">
        <v>215</v>
      </c>
      <c r="AA318" s="18">
        <v>55.295000000000002</v>
      </c>
      <c r="AB318" s="22">
        <v>-4467.46</v>
      </c>
      <c r="AC318" s="18">
        <v>-5.7880000000000003</v>
      </c>
      <c r="AD318" s="18">
        <v>2.35</v>
      </c>
      <c r="AE318" s="13">
        <v>5715</v>
      </c>
    </row>
    <row r="319" spans="1:32" ht="15" x14ac:dyDescent="0.2">
      <c r="A319" s="13">
        <v>305</v>
      </c>
      <c r="B319" s="12" t="s">
        <v>379</v>
      </c>
      <c r="C319" s="18">
        <v>102.134</v>
      </c>
      <c r="D319" s="19">
        <v>188.4</v>
      </c>
      <c r="E319" s="19">
        <v>275.8</v>
      </c>
      <c r="F319" s="19">
        <v>554.4</v>
      </c>
      <c r="G319" s="19">
        <v>34.299999999999997</v>
      </c>
      <c r="H319" s="19">
        <v>340</v>
      </c>
      <c r="I319" s="18">
        <v>0.25700000000000001</v>
      </c>
      <c r="J319" s="18">
        <v>0.38200000000000001</v>
      </c>
      <c r="K319" s="18">
        <v>0.89800000000000002</v>
      </c>
      <c r="L319" s="19">
        <v>293</v>
      </c>
      <c r="M319" s="19">
        <v>1.7</v>
      </c>
      <c r="N319" s="20">
        <v>0</v>
      </c>
      <c r="O319" s="21">
        <v>0</v>
      </c>
      <c r="P319" s="21">
        <v>0</v>
      </c>
      <c r="Q319" s="21">
        <v>0</v>
      </c>
      <c r="R319" s="22">
        <v>479.35</v>
      </c>
      <c r="S319" s="22">
        <v>254.66</v>
      </c>
      <c r="T319" s="13">
        <v>0</v>
      </c>
      <c r="U319" s="13">
        <v>0</v>
      </c>
      <c r="V319" s="20">
        <v>0</v>
      </c>
      <c r="W319" s="22">
        <v>0</v>
      </c>
      <c r="X319" s="22">
        <v>0</v>
      </c>
      <c r="Y319" s="13">
        <v>0</v>
      </c>
      <c r="Z319" s="13">
        <v>0</v>
      </c>
      <c r="AA319" s="18">
        <v>65.897999999999996</v>
      </c>
      <c r="AB319" s="22">
        <v>-6819.11</v>
      </c>
      <c r="AC319" s="18">
        <v>-6.9409999999999998</v>
      </c>
      <c r="AD319" s="18">
        <v>4.9800000000000004</v>
      </c>
      <c r="AE319" s="13">
        <v>8145</v>
      </c>
    </row>
    <row r="320" spans="1:32" ht="15" x14ac:dyDescent="0.2">
      <c r="A320" s="13">
        <v>306</v>
      </c>
      <c r="B320" s="12" t="s">
        <v>380</v>
      </c>
      <c r="C320" s="18">
        <v>50.488</v>
      </c>
      <c r="D320" s="19">
        <v>175.4</v>
      </c>
      <c r="E320" s="19">
        <v>248.9</v>
      </c>
      <c r="F320" s="19">
        <v>416.3</v>
      </c>
      <c r="G320" s="19">
        <v>65.900000000000006</v>
      </c>
      <c r="H320" s="19">
        <v>139</v>
      </c>
      <c r="I320" s="18">
        <v>0.26800000000000002</v>
      </c>
      <c r="J320" s="18">
        <v>0.156</v>
      </c>
      <c r="K320" s="18">
        <v>0.91500000000000004</v>
      </c>
      <c r="L320" s="19">
        <v>293</v>
      </c>
      <c r="M320" s="19">
        <v>1.9</v>
      </c>
      <c r="N320" s="20">
        <v>3.3140000000000001</v>
      </c>
      <c r="O320" s="21">
        <v>2.4219999999999998E-2</v>
      </c>
      <c r="P320" s="21">
        <v>-9.2879999999999998E-6</v>
      </c>
      <c r="Q320" s="21">
        <v>6.1299999999999995E-10</v>
      </c>
      <c r="R320" s="22">
        <v>426.45</v>
      </c>
      <c r="S320" s="22">
        <v>193.56</v>
      </c>
      <c r="T320" s="13">
        <v>-20.63</v>
      </c>
      <c r="U320" s="13">
        <v>-15.03</v>
      </c>
      <c r="V320" s="20">
        <v>16.1052</v>
      </c>
      <c r="W320" s="22">
        <v>2077.9699999999998</v>
      </c>
      <c r="X320" s="22">
        <v>-29.55</v>
      </c>
      <c r="Y320" s="13">
        <v>266</v>
      </c>
      <c r="Z320" s="13">
        <v>180</v>
      </c>
      <c r="AA320" s="18">
        <v>43.66</v>
      </c>
      <c r="AB320" s="22">
        <v>-3642.21</v>
      </c>
      <c r="AC320" s="18">
        <v>-4.0640000000000001</v>
      </c>
      <c r="AD320" s="18">
        <v>1.46</v>
      </c>
      <c r="AE320" s="13">
        <v>5120</v>
      </c>
    </row>
    <row r="321" spans="1:31" ht="15" x14ac:dyDescent="0.2">
      <c r="A321" s="13">
        <v>307</v>
      </c>
      <c r="B321" s="12" t="s">
        <v>381</v>
      </c>
      <c r="C321" s="18">
        <v>60.095999999999997</v>
      </c>
      <c r="D321" s="19">
        <v>134</v>
      </c>
      <c r="E321" s="19">
        <v>280.5</v>
      </c>
      <c r="F321" s="19">
        <v>437.8</v>
      </c>
      <c r="G321" s="19">
        <v>43.4</v>
      </c>
      <c r="H321" s="19">
        <v>221</v>
      </c>
      <c r="I321" s="18">
        <v>0.26700000000000002</v>
      </c>
      <c r="J321" s="18">
        <v>0.23599999999999999</v>
      </c>
      <c r="K321" s="18">
        <v>0.7</v>
      </c>
      <c r="L321" s="19">
        <v>293</v>
      </c>
      <c r="M321" s="19">
        <v>1.2</v>
      </c>
      <c r="N321" s="20">
        <v>4.4589999999999996</v>
      </c>
      <c r="O321" s="21">
        <v>6.4140000000000003E-2</v>
      </c>
      <c r="P321" s="21">
        <v>-2.4470000000000001E-5</v>
      </c>
      <c r="Q321" s="21">
        <v>2.1379999999999999E-9</v>
      </c>
      <c r="R321" s="22">
        <v>303.82</v>
      </c>
      <c r="S321" s="22">
        <v>171.66</v>
      </c>
      <c r="T321" s="13">
        <v>-51.73</v>
      </c>
      <c r="U321" s="13">
        <v>-28.12</v>
      </c>
      <c r="V321" s="20">
        <v>13.5435</v>
      </c>
      <c r="W321" s="22">
        <v>1161.6300000000001</v>
      </c>
      <c r="X321" s="22">
        <v>-112.4</v>
      </c>
      <c r="Y321" s="13">
        <v>310</v>
      </c>
      <c r="Z321" s="13">
        <v>205</v>
      </c>
      <c r="AA321" s="18">
        <v>74.837999999999994</v>
      </c>
      <c r="AB321" s="22">
        <v>-5631.77</v>
      </c>
      <c r="AC321" s="18">
        <v>-8.5489999999999995</v>
      </c>
      <c r="AD321" s="18">
        <v>2.4500000000000002</v>
      </c>
      <c r="AE321" s="13">
        <v>5900</v>
      </c>
    </row>
    <row r="322" spans="1:31" ht="15" x14ac:dyDescent="0.2">
      <c r="A322" s="13">
        <v>308</v>
      </c>
      <c r="B322" s="12" t="s">
        <v>382</v>
      </c>
      <c r="C322" s="18">
        <v>72.106999999999999</v>
      </c>
      <c r="D322" s="19">
        <v>186.5</v>
      </c>
      <c r="E322" s="19">
        <v>352.8</v>
      </c>
      <c r="F322" s="19">
        <v>535.6</v>
      </c>
      <c r="G322" s="19">
        <v>41</v>
      </c>
      <c r="H322" s="19">
        <v>267</v>
      </c>
      <c r="I322" s="18">
        <v>0.249</v>
      </c>
      <c r="J322" s="18">
        <v>0.32900000000000001</v>
      </c>
      <c r="K322" s="18">
        <v>0.80500000000000005</v>
      </c>
      <c r="L322" s="19">
        <v>293</v>
      </c>
      <c r="M322" s="19">
        <v>3.3</v>
      </c>
      <c r="N322" s="20">
        <v>2.6139999999999999</v>
      </c>
      <c r="O322" s="21">
        <v>8.5010000000000002E-2</v>
      </c>
      <c r="P322" s="21">
        <v>-4.5380000000000003E-5</v>
      </c>
      <c r="Q322" s="21">
        <v>9.3619999999999997E-9</v>
      </c>
      <c r="R322" s="22">
        <v>423.84</v>
      </c>
      <c r="S322" s="22">
        <v>231.67</v>
      </c>
      <c r="T322" s="13">
        <v>-56.97</v>
      </c>
      <c r="U322" s="13">
        <v>-34.909999999999997</v>
      </c>
      <c r="V322" s="20">
        <v>16.598600000000001</v>
      </c>
      <c r="W322" s="22">
        <v>3150.42</v>
      </c>
      <c r="X322" s="22">
        <v>-36.65</v>
      </c>
      <c r="Y322" s="13">
        <v>376</v>
      </c>
      <c r="Z322" s="13">
        <v>257</v>
      </c>
      <c r="AA322" s="18">
        <v>47.683</v>
      </c>
      <c r="AB322" s="22">
        <v>-5328.22</v>
      </c>
      <c r="AC322" s="18">
        <v>-4.4260000000000002</v>
      </c>
      <c r="AD322" s="18">
        <v>3.88</v>
      </c>
      <c r="AE322" s="13">
        <v>7460</v>
      </c>
    </row>
    <row r="323" spans="1:31" ht="15" x14ac:dyDescent="0.2">
      <c r="A323" s="13">
        <v>309</v>
      </c>
      <c r="B323" s="12" t="s">
        <v>383</v>
      </c>
      <c r="C323" s="18">
        <v>76.156999999999996</v>
      </c>
      <c r="D323" s="19">
        <v>167.2</v>
      </c>
      <c r="E323" s="19">
        <v>339.8</v>
      </c>
      <c r="F323" s="19">
        <v>533</v>
      </c>
      <c r="G323" s="19">
        <v>42</v>
      </c>
      <c r="H323" s="19">
        <v>0</v>
      </c>
      <c r="I323" s="18">
        <v>0</v>
      </c>
      <c r="J323" s="18">
        <v>0</v>
      </c>
      <c r="K323" s="18">
        <v>0.83699999999999997</v>
      </c>
      <c r="L323" s="19">
        <v>293</v>
      </c>
      <c r="M323" s="19">
        <v>0</v>
      </c>
      <c r="N323" s="20">
        <v>4.6639999999999997</v>
      </c>
      <c r="O323" s="21">
        <v>6.9040000000000004E-2</v>
      </c>
      <c r="P323" s="21">
        <v>-2.8880000000000001E-5</v>
      </c>
      <c r="Q323" s="21">
        <v>3.073E-9</v>
      </c>
      <c r="R323" s="22">
        <v>0</v>
      </c>
      <c r="S323" s="22">
        <v>0</v>
      </c>
      <c r="T323" s="13">
        <v>-14.25</v>
      </c>
      <c r="U323" s="13">
        <v>2.73</v>
      </c>
      <c r="V323" s="20">
        <v>15.9765</v>
      </c>
      <c r="W323" s="22">
        <v>2722.95</v>
      </c>
      <c r="X323" s="22">
        <v>-48.37</v>
      </c>
      <c r="Y323" s="13">
        <v>360</v>
      </c>
      <c r="Z323" s="13">
        <v>250</v>
      </c>
      <c r="AA323" s="18">
        <v>0</v>
      </c>
      <c r="AB323" s="22">
        <v>0</v>
      </c>
      <c r="AC323" s="18">
        <v>0</v>
      </c>
      <c r="AD323" s="18">
        <v>0</v>
      </c>
      <c r="AE323" s="13">
        <v>7050</v>
      </c>
    </row>
    <row r="324" spans="1:31" ht="15" x14ac:dyDescent="0.2">
      <c r="A324" s="13">
        <v>310</v>
      </c>
      <c r="B324" s="12" t="s">
        <v>384</v>
      </c>
      <c r="C324" s="18">
        <v>34.033000000000001</v>
      </c>
      <c r="D324" s="19">
        <v>131.4</v>
      </c>
      <c r="E324" s="19">
        <v>194.8</v>
      </c>
      <c r="F324" s="19">
        <v>317.8</v>
      </c>
      <c r="G324" s="19">
        <v>58</v>
      </c>
      <c r="H324" s="19">
        <v>124</v>
      </c>
      <c r="I324" s="18">
        <v>0.27500000000000002</v>
      </c>
      <c r="J324" s="18">
        <v>0.19</v>
      </c>
      <c r="K324" s="18">
        <v>0.84299999999999997</v>
      </c>
      <c r="L324" s="19">
        <v>213</v>
      </c>
      <c r="M324" s="19">
        <v>1.8</v>
      </c>
      <c r="N324" s="20">
        <v>3.302</v>
      </c>
      <c r="O324" s="21">
        <v>2.0580000000000001E-2</v>
      </c>
      <c r="P324" s="21">
        <v>-4.9459999999999997E-6</v>
      </c>
      <c r="Q324" s="21">
        <v>-4.7400000000000002E-10</v>
      </c>
      <c r="R324" s="22">
        <v>0</v>
      </c>
      <c r="S324" s="22">
        <v>0</v>
      </c>
      <c r="T324" s="13">
        <v>-55.9</v>
      </c>
      <c r="U324" s="13">
        <v>-50.19</v>
      </c>
      <c r="V324" s="20">
        <v>16.3428</v>
      </c>
      <c r="W324" s="22">
        <v>1704.41</v>
      </c>
      <c r="X324" s="22">
        <v>-19.27</v>
      </c>
      <c r="Y324" s="13">
        <v>209</v>
      </c>
      <c r="Z324" s="13">
        <v>141</v>
      </c>
      <c r="AA324" s="18">
        <v>43.063000000000002</v>
      </c>
      <c r="AB324" s="22">
        <v>-2890.54</v>
      </c>
      <c r="AC324" s="18">
        <v>-4.1020000000000003</v>
      </c>
      <c r="AD324" s="18">
        <v>0.90600000000000003</v>
      </c>
      <c r="AE324" s="13">
        <v>0</v>
      </c>
    </row>
    <row r="325" spans="1:31" ht="15" x14ac:dyDescent="0.2">
      <c r="A325" s="13">
        <v>311</v>
      </c>
      <c r="B325" s="12" t="s">
        <v>385</v>
      </c>
      <c r="C325" s="18">
        <v>60.052</v>
      </c>
      <c r="D325" s="19">
        <v>174.2</v>
      </c>
      <c r="E325" s="19">
        <v>304.89999999999998</v>
      </c>
      <c r="F325" s="19">
        <v>487.2</v>
      </c>
      <c r="G325" s="19">
        <v>59.2</v>
      </c>
      <c r="H325" s="19">
        <v>172</v>
      </c>
      <c r="I325" s="18">
        <v>0.255</v>
      </c>
      <c r="J325" s="18">
        <v>0.252</v>
      </c>
      <c r="K325" s="18">
        <v>0.97399999999999998</v>
      </c>
      <c r="L325" s="19">
        <v>293</v>
      </c>
      <c r="M325" s="19">
        <v>1.8</v>
      </c>
      <c r="N325" s="20">
        <v>0.34200000000000003</v>
      </c>
      <c r="O325" s="21">
        <v>6.4490000000000006E-2</v>
      </c>
      <c r="P325" s="21">
        <v>-4.6560000000000001E-5</v>
      </c>
      <c r="Q325" s="21">
        <v>1.3620000000000001E-8</v>
      </c>
      <c r="R325" s="22">
        <v>363.19</v>
      </c>
      <c r="S325" s="22">
        <v>212.7</v>
      </c>
      <c r="T325" s="13">
        <v>-83.6</v>
      </c>
      <c r="U325" s="13">
        <v>-71.03</v>
      </c>
      <c r="V325" s="20">
        <v>16.510400000000001</v>
      </c>
      <c r="W325" s="22">
        <v>2590.87</v>
      </c>
      <c r="X325" s="22">
        <v>-42.6</v>
      </c>
      <c r="Y325" s="13">
        <v>324</v>
      </c>
      <c r="Z325" s="13">
        <v>225</v>
      </c>
      <c r="AA325" s="18">
        <v>57.84</v>
      </c>
      <c r="AB325" s="22">
        <v>-5258.9</v>
      </c>
      <c r="AC325" s="18">
        <v>-5.9390000000000001</v>
      </c>
      <c r="AD325" s="18">
        <v>2.23</v>
      </c>
      <c r="AE325" s="13">
        <v>6740</v>
      </c>
    </row>
    <row r="326" spans="1:31" ht="15" x14ac:dyDescent="0.2">
      <c r="A326" s="13">
        <v>312</v>
      </c>
      <c r="B326" s="12" t="s">
        <v>386</v>
      </c>
      <c r="C326" s="18">
        <v>46.072000000000003</v>
      </c>
      <c r="D326" s="19">
        <v>0</v>
      </c>
      <c r="E326" s="19">
        <v>364</v>
      </c>
      <c r="F326" s="19">
        <v>567</v>
      </c>
      <c r="G326" s="19">
        <v>79.3</v>
      </c>
      <c r="H326" s="19">
        <v>271</v>
      </c>
      <c r="I326" s="18">
        <v>0.46200000000000002</v>
      </c>
      <c r="J326" s="18">
        <v>0</v>
      </c>
      <c r="K326" s="18">
        <v>0</v>
      </c>
      <c r="L326" s="19">
        <v>0</v>
      </c>
      <c r="M326" s="19">
        <v>1.7</v>
      </c>
      <c r="N326" s="20">
        <v>0</v>
      </c>
      <c r="O326" s="21">
        <v>0</v>
      </c>
      <c r="P326" s="21">
        <v>0</v>
      </c>
      <c r="Q326" s="21">
        <v>0</v>
      </c>
      <c r="R326" s="22">
        <v>0</v>
      </c>
      <c r="S326" s="22">
        <v>0</v>
      </c>
      <c r="T326" s="13">
        <v>20.399999999999999</v>
      </c>
      <c r="U326" s="13">
        <v>42.51</v>
      </c>
      <c r="V326" s="20">
        <v>15.1424</v>
      </c>
      <c r="W326" s="22">
        <v>2319.84</v>
      </c>
      <c r="X326" s="22">
        <v>-91.7</v>
      </c>
      <c r="Y326" s="13">
        <v>400</v>
      </c>
      <c r="Z326" s="13">
        <v>270</v>
      </c>
      <c r="AA326" s="18">
        <v>0</v>
      </c>
      <c r="AB326" s="22">
        <v>0</v>
      </c>
      <c r="AC326" s="18">
        <v>0</v>
      </c>
      <c r="AD326" s="18">
        <v>0</v>
      </c>
      <c r="AE326" s="13">
        <v>0</v>
      </c>
    </row>
    <row r="327" spans="1:31" ht="15" x14ac:dyDescent="0.2">
      <c r="A327" s="13">
        <v>313</v>
      </c>
      <c r="B327" s="12" t="s">
        <v>387</v>
      </c>
      <c r="C327" s="18">
        <v>141.93899999999999</v>
      </c>
      <c r="D327" s="19">
        <v>206.7</v>
      </c>
      <c r="E327" s="19">
        <v>315.60000000000002</v>
      </c>
      <c r="F327" s="19">
        <v>528</v>
      </c>
      <c r="G327" s="19">
        <v>65</v>
      </c>
      <c r="H327" s="19">
        <v>190</v>
      </c>
      <c r="I327" s="18">
        <v>0.28499999999999998</v>
      </c>
      <c r="J327" s="18">
        <v>0.17199999999999999</v>
      </c>
      <c r="K327" s="18">
        <v>2.2789999999999999</v>
      </c>
      <c r="L327" s="19">
        <v>293</v>
      </c>
      <c r="M327" s="19">
        <v>1.6</v>
      </c>
      <c r="N327" s="20">
        <v>2.581</v>
      </c>
      <c r="O327" s="21">
        <v>3.3180000000000001E-2</v>
      </c>
      <c r="P327" s="21">
        <v>-2.4870000000000001E-5</v>
      </c>
      <c r="Q327" s="21">
        <v>8.3250000000000001E-9</v>
      </c>
      <c r="R327" s="22">
        <v>336.19</v>
      </c>
      <c r="S327" s="22">
        <v>229.95</v>
      </c>
      <c r="T327" s="13">
        <v>3.34</v>
      </c>
      <c r="U327" s="13">
        <v>3.74</v>
      </c>
      <c r="V327" s="20">
        <v>16.090499999999999</v>
      </c>
      <c r="W327" s="22">
        <v>2639.55</v>
      </c>
      <c r="X327" s="22">
        <v>-36.5</v>
      </c>
      <c r="Y327" s="13">
        <v>325</v>
      </c>
      <c r="Z327" s="13">
        <v>260</v>
      </c>
      <c r="AA327" s="18">
        <v>47.780999999999999</v>
      </c>
      <c r="AB327" s="22">
        <v>-4686.8999999999996</v>
      </c>
      <c r="AC327" s="18">
        <v>-4.577</v>
      </c>
      <c r="AD327" s="18">
        <v>2.84</v>
      </c>
      <c r="AE327" s="13">
        <v>6500</v>
      </c>
    </row>
    <row r="328" spans="1:31" ht="15" x14ac:dyDescent="0.2">
      <c r="A328" s="13">
        <v>314</v>
      </c>
      <c r="B328" s="12" t="s">
        <v>388</v>
      </c>
      <c r="C328" s="18">
        <v>100.161</v>
      </c>
      <c r="D328" s="19">
        <v>189</v>
      </c>
      <c r="E328" s="19">
        <v>389.6</v>
      </c>
      <c r="F328" s="19">
        <v>571</v>
      </c>
      <c r="G328" s="19">
        <v>32.299999999999997</v>
      </c>
      <c r="H328" s="19">
        <v>371</v>
      </c>
      <c r="I328" s="18">
        <v>0.26</v>
      </c>
      <c r="J328" s="18">
        <v>0.4</v>
      </c>
      <c r="K328" s="18">
        <v>0.80100000000000005</v>
      </c>
      <c r="L328" s="19">
        <v>293</v>
      </c>
      <c r="M328" s="19">
        <v>2.8</v>
      </c>
      <c r="N328" s="20">
        <v>0.93</v>
      </c>
      <c r="O328" s="21">
        <v>0.1351</v>
      </c>
      <c r="P328" s="21">
        <v>-7.9250000000000002E-5</v>
      </c>
      <c r="Q328" s="21">
        <v>1.9659999999999999E-8</v>
      </c>
      <c r="R328" s="22">
        <v>473.65</v>
      </c>
      <c r="S328" s="22">
        <v>259.02999999999997</v>
      </c>
      <c r="T328" s="13">
        <v>-67.84</v>
      </c>
      <c r="U328" s="13">
        <v>0</v>
      </c>
      <c r="V328" s="20">
        <v>15.7165</v>
      </c>
      <c r="W328" s="22">
        <v>2893.66</v>
      </c>
      <c r="X328" s="22">
        <v>-70.75</v>
      </c>
      <c r="Y328" s="13">
        <v>425</v>
      </c>
      <c r="Z328" s="13">
        <v>285</v>
      </c>
      <c r="AA328" s="18">
        <v>0</v>
      </c>
      <c r="AB328" s="22">
        <v>0</v>
      </c>
      <c r="AC328" s="18">
        <v>0</v>
      </c>
      <c r="AD328" s="18">
        <v>0</v>
      </c>
      <c r="AE328" s="13">
        <v>8500</v>
      </c>
    </row>
    <row r="329" spans="1:31" ht="15" x14ac:dyDescent="0.2">
      <c r="A329" s="13">
        <v>315</v>
      </c>
      <c r="B329" s="12" t="s">
        <v>389</v>
      </c>
      <c r="C329" s="18">
        <v>102.134</v>
      </c>
      <c r="D329" s="19">
        <v>185.4</v>
      </c>
      <c r="E329" s="19">
        <v>365.4</v>
      </c>
      <c r="F329" s="19">
        <v>540.79999999999995</v>
      </c>
      <c r="G329" s="19">
        <v>33.9</v>
      </c>
      <c r="H329" s="19">
        <v>339</v>
      </c>
      <c r="I329" s="18">
        <v>0.25900000000000001</v>
      </c>
      <c r="J329" s="18">
        <v>0.36699999999999999</v>
      </c>
      <c r="K329" s="18">
        <v>0.89100000000000001</v>
      </c>
      <c r="L329" s="19">
        <v>293</v>
      </c>
      <c r="M329" s="19">
        <v>2</v>
      </c>
      <c r="N329" s="20">
        <v>0</v>
      </c>
      <c r="O329" s="21">
        <v>0</v>
      </c>
      <c r="P329" s="21">
        <v>0</v>
      </c>
      <c r="Q329" s="21">
        <v>0</v>
      </c>
      <c r="R329" s="22">
        <v>451.21</v>
      </c>
      <c r="S329" s="22">
        <v>246.09</v>
      </c>
      <c r="T329" s="13">
        <v>0</v>
      </c>
      <c r="U329" s="13">
        <v>0</v>
      </c>
      <c r="V329" s="20">
        <v>0</v>
      </c>
      <c r="W329" s="22">
        <v>0</v>
      </c>
      <c r="X329" s="22">
        <v>0</v>
      </c>
      <c r="Y329" s="13">
        <v>0</v>
      </c>
      <c r="Z329" s="13">
        <v>0</v>
      </c>
      <c r="AA329" s="18">
        <v>66.16</v>
      </c>
      <c r="AB329" s="22">
        <v>-6637.51</v>
      </c>
      <c r="AC329" s="18">
        <v>-7.016</v>
      </c>
      <c r="AD329" s="18">
        <v>4.79</v>
      </c>
      <c r="AE329" s="13">
        <v>7974</v>
      </c>
    </row>
    <row r="330" spans="1:31" ht="15" x14ac:dyDescent="0.2">
      <c r="A330" s="13">
        <v>316</v>
      </c>
      <c r="B330" s="12" t="s">
        <v>390</v>
      </c>
      <c r="C330" s="18">
        <v>57.052</v>
      </c>
      <c r="D330" s="19">
        <v>0</v>
      </c>
      <c r="E330" s="19">
        <v>312</v>
      </c>
      <c r="F330" s="19">
        <v>491</v>
      </c>
      <c r="G330" s="19">
        <v>55</v>
      </c>
      <c r="H330" s="19">
        <v>0</v>
      </c>
      <c r="I330" s="18">
        <v>0</v>
      </c>
      <c r="J330" s="18">
        <v>0.27800000000000002</v>
      </c>
      <c r="K330" s="18">
        <v>0.95799999999999996</v>
      </c>
      <c r="L330" s="19">
        <v>293</v>
      </c>
      <c r="M330" s="19">
        <v>0</v>
      </c>
      <c r="N330" s="20">
        <v>8</v>
      </c>
      <c r="O330" s="21">
        <v>542</v>
      </c>
      <c r="P330" s="21">
        <v>2.4830000000000001E-2</v>
      </c>
      <c r="Q330" s="21">
        <v>-1.39E-6</v>
      </c>
      <c r="R330" s="22">
        <v>-4.0300000000000004E-9</v>
      </c>
      <c r="S330" s="22">
        <v>616.78</v>
      </c>
      <c r="T330" s="13">
        <v>-21.5</v>
      </c>
      <c r="U330" s="13">
        <v>0</v>
      </c>
      <c r="V330" s="20">
        <v>16.325800000000001</v>
      </c>
      <c r="W330" s="22">
        <v>2480.37</v>
      </c>
      <c r="X330" s="22">
        <v>-56.31</v>
      </c>
      <c r="Y330" s="13">
        <v>340</v>
      </c>
      <c r="Z330" s="13">
        <v>230</v>
      </c>
      <c r="AA330" s="18">
        <v>0</v>
      </c>
      <c r="AB330" s="22">
        <v>0</v>
      </c>
      <c r="AC330" s="18">
        <v>0</v>
      </c>
      <c r="AD330" s="18">
        <v>0</v>
      </c>
      <c r="AE330" s="13">
        <v>7070</v>
      </c>
    </row>
    <row r="331" spans="1:31" ht="15" x14ac:dyDescent="0.2">
      <c r="A331" s="13">
        <v>317</v>
      </c>
      <c r="B331" s="12" t="s">
        <v>391</v>
      </c>
      <c r="C331" s="18">
        <v>86.134</v>
      </c>
      <c r="D331" s="19">
        <v>181</v>
      </c>
      <c r="E331" s="19">
        <v>367.4</v>
      </c>
      <c r="F331" s="19">
        <v>553.4</v>
      </c>
      <c r="G331" s="19">
        <v>38</v>
      </c>
      <c r="H331" s="19">
        <v>310</v>
      </c>
      <c r="I331" s="18">
        <v>0.25900000000000001</v>
      </c>
      <c r="J331" s="18">
        <v>0.34899999999999998</v>
      </c>
      <c r="K331" s="18">
        <v>0.80300000000000005</v>
      </c>
      <c r="L331" s="19">
        <v>293</v>
      </c>
      <c r="M331" s="19">
        <v>2.8</v>
      </c>
      <c r="N331" s="20">
        <v>-0.69599999999999995</v>
      </c>
      <c r="O331" s="21">
        <v>0.1192</v>
      </c>
      <c r="P331" s="21">
        <v>-7.0090000000000001E-5</v>
      </c>
      <c r="Q331" s="21">
        <v>1.592E-8</v>
      </c>
      <c r="R331" s="22">
        <v>0</v>
      </c>
      <c r="S331" s="22">
        <v>0</v>
      </c>
      <c r="T331" s="13">
        <v>0</v>
      </c>
      <c r="U331" s="13">
        <v>0</v>
      </c>
      <c r="V331" s="20">
        <v>14.177899999999999</v>
      </c>
      <c r="W331" s="22">
        <v>1993.12</v>
      </c>
      <c r="X331" s="22">
        <v>-103.2</v>
      </c>
      <c r="Y331" s="13">
        <v>406</v>
      </c>
      <c r="Z331" s="13">
        <v>271</v>
      </c>
      <c r="AA331" s="18">
        <v>0</v>
      </c>
      <c r="AB331" s="22">
        <v>0</v>
      </c>
      <c r="AC331" s="18">
        <v>0</v>
      </c>
      <c r="AD331" s="18">
        <v>0</v>
      </c>
      <c r="AE331" s="13">
        <v>7320</v>
      </c>
    </row>
    <row r="332" spans="1:31" ht="15" x14ac:dyDescent="0.2">
      <c r="A332" s="13">
        <v>318</v>
      </c>
      <c r="B332" s="12" t="s">
        <v>392</v>
      </c>
      <c r="C332" s="18">
        <v>48.106999999999999</v>
      </c>
      <c r="D332" s="19">
        <v>150</v>
      </c>
      <c r="E332" s="19">
        <v>279.10000000000002</v>
      </c>
      <c r="F332" s="19">
        <v>470</v>
      </c>
      <c r="G332" s="19">
        <v>71.400000000000006</v>
      </c>
      <c r="H332" s="19">
        <v>145</v>
      </c>
      <c r="I332" s="18">
        <v>0.26800000000000002</v>
      </c>
      <c r="J332" s="18">
        <v>0.155</v>
      </c>
      <c r="K332" s="18">
        <v>0.86599999999999999</v>
      </c>
      <c r="L332" s="19">
        <v>293</v>
      </c>
      <c r="M332" s="19">
        <v>1.3</v>
      </c>
      <c r="N332" s="20">
        <v>3.169</v>
      </c>
      <c r="O332" s="21">
        <v>3.4790000000000001E-2</v>
      </c>
      <c r="P332" s="21">
        <v>-2.0409999999999999E-5</v>
      </c>
      <c r="Q332" s="21">
        <v>4.9559999999999998E-9</v>
      </c>
      <c r="R332" s="22">
        <v>0</v>
      </c>
      <c r="S332" s="22">
        <v>0</v>
      </c>
      <c r="T332" s="13">
        <v>-5.49</v>
      </c>
      <c r="U332" s="13">
        <v>-2.37</v>
      </c>
      <c r="V332" s="20">
        <v>16.190899999999999</v>
      </c>
      <c r="W332" s="22">
        <v>2338.38</v>
      </c>
      <c r="X332" s="22">
        <v>-34.44</v>
      </c>
      <c r="Y332" s="13">
        <v>300</v>
      </c>
      <c r="Z332" s="13">
        <v>200</v>
      </c>
      <c r="AA332" s="18">
        <v>46.61</v>
      </c>
      <c r="AB332" s="22">
        <v>-4233.88</v>
      </c>
      <c r="AC332" s="18">
        <v>-4.4080000000000004</v>
      </c>
      <c r="AD332" s="18">
        <v>1.71</v>
      </c>
      <c r="AE332" s="13">
        <v>5870</v>
      </c>
    </row>
    <row r="333" spans="1:31" ht="15" x14ac:dyDescent="0.2">
      <c r="A333" s="13">
        <v>319</v>
      </c>
      <c r="B333" s="12" t="s">
        <v>393</v>
      </c>
      <c r="C333" s="18">
        <v>86.134</v>
      </c>
      <c r="D333" s="19">
        <v>196</v>
      </c>
      <c r="E333" s="19">
        <v>375.5</v>
      </c>
      <c r="F333" s="19">
        <v>564</v>
      </c>
      <c r="G333" s="19">
        <v>38.4</v>
      </c>
      <c r="H333" s="19">
        <v>301</v>
      </c>
      <c r="I333" s="18">
        <v>0.25</v>
      </c>
      <c r="J333" s="18">
        <v>0.34799999999999998</v>
      </c>
      <c r="K333" s="18">
        <v>0.80600000000000005</v>
      </c>
      <c r="L333" s="19">
        <v>293</v>
      </c>
      <c r="M333" s="19">
        <v>2.5</v>
      </c>
      <c r="N333" s="20">
        <v>0.27400000000000002</v>
      </c>
      <c r="O333" s="21">
        <v>0.1147</v>
      </c>
      <c r="P333" s="21">
        <v>-6.7310000000000004E-5</v>
      </c>
      <c r="Q333" s="21">
        <v>1.5910000000000002E-8</v>
      </c>
      <c r="R333" s="22">
        <v>437.94</v>
      </c>
      <c r="S333" s="22">
        <v>243.03</v>
      </c>
      <c r="T333" s="13">
        <v>-61.82</v>
      </c>
      <c r="U333" s="13">
        <v>-32.76</v>
      </c>
      <c r="V333" s="20">
        <v>16.0031</v>
      </c>
      <c r="W333" s="22">
        <v>2934.87</v>
      </c>
      <c r="X333" s="22">
        <v>-62.25</v>
      </c>
      <c r="Y333" s="13">
        <v>410</v>
      </c>
      <c r="Z333" s="13">
        <v>275</v>
      </c>
      <c r="AA333" s="18">
        <v>0</v>
      </c>
      <c r="AB333" s="22">
        <v>0</v>
      </c>
      <c r="AC333" s="18">
        <v>0</v>
      </c>
      <c r="AD333" s="18">
        <v>0</v>
      </c>
      <c r="AE333" s="13">
        <v>8000</v>
      </c>
    </row>
    <row r="334" spans="1:31" ht="15" x14ac:dyDescent="0.2">
      <c r="A334" s="13">
        <v>320</v>
      </c>
      <c r="B334" s="12" t="s">
        <v>394</v>
      </c>
      <c r="C334" s="18">
        <v>108.14</v>
      </c>
      <c r="D334" s="19">
        <v>235.7</v>
      </c>
      <c r="E334" s="19">
        <v>426.8</v>
      </c>
      <c r="F334" s="19">
        <v>641</v>
      </c>
      <c r="G334" s="19">
        <v>41.2</v>
      </c>
      <c r="H334" s="19">
        <v>0</v>
      </c>
      <c r="I334" s="18">
        <v>0</v>
      </c>
      <c r="J334" s="18">
        <v>0</v>
      </c>
      <c r="K334" s="18">
        <v>0.996</v>
      </c>
      <c r="L334" s="19">
        <v>293</v>
      </c>
      <c r="M334" s="19">
        <v>1.2</v>
      </c>
      <c r="N334" s="20">
        <v>0</v>
      </c>
      <c r="O334" s="21">
        <v>0</v>
      </c>
      <c r="P334" s="21">
        <v>0</v>
      </c>
      <c r="Q334" s="21">
        <v>0</v>
      </c>
      <c r="R334" s="22">
        <v>388.84</v>
      </c>
      <c r="S334" s="22">
        <v>325.85000000000002</v>
      </c>
      <c r="T334" s="13">
        <v>0</v>
      </c>
      <c r="U334" s="13">
        <v>0</v>
      </c>
      <c r="V334" s="20">
        <v>16.2394</v>
      </c>
      <c r="W334" s="22">
        <v>3430.82</v>
      </c>
      <c r="X334" s="22">
        <v>-69.58</v>
      </c>
      <c r="Y334" s="13">
        <v>440</v>
      </c>
      <c r="Z334" s="13">
        <v>370</v>
      </c>
      <c r="AA334" s="18">
        <v>0</v>
      </c>
      <c r="AB334" s="22">
        <v>0</v>
      </c>
      <c r="AC334" s="18">
        <v>0</v>
      </c>
      <c r="AD334" s="18">
        <v>0</v>
      </c>
      <c r="AE334" s="13">
        <v>0</v>
      </c>
    </row>
    <row r="335" spans="1:31" ht="15" x14ac:dyDescent="0.2">
      <c r="A335" s="13">
        <v>321</v>
      </c>
      <c r="B335" s="12" t="s">
        <v>395</v>
      </c>
      <c r="C335" s="18">
        <v>120.151</v>
      </c>
      <c r="D335" s="19">
        <v>292.8</v>
      </c>
      <c r="E335" s="19">
        <v>474.9</v>
      </c>
      <c r="F335" s="19">
        <v>701</v>
      </c>
      <c r="G335" s="19">
        <v>38</v>
      </c>
      <c r="H335" s="19">
        <v>376</v>
      </c>
      <c r="I335" s="18">
        <v>0.25</v>
      </c>
      <c r="J335" s="18">
        <v>0.42</v>
      </c>
      <c r="K335" s="18">
        <v>1.032</v>
      </c>
      <c r="L335" s="19">
        <v>288</v>
      </c>
      <c r="M335" s="19">
        <v>3</v>
      </c>
      <c r="N335" s="20">
        <v>-7.0650000000000004</v>
      </c>
      <c r="O335" s="21">
        <v>0.15310000000000001</v>
      </c>
      <c r="P335" s="21">
        <v>-9.7239999999999997E-5</v>
      </c>
      <c r="Q335" s="21">
        <v>2.3219999999999999E-8</v>
      </c>
      <c r="R335" s="22">
        <v>1316.4</v>
      </c>
      <c r="S335" s="22">
        <v>310.82</v>
      </c>
      <c r="T335" s="13">
        <v>-20.76</v>
      </c>
      <c r="U335" s="13">
        <v>0.44</v>
      </c>
      <c r="V335" s="20">
        <v>16.238399999999999</v>
      </c>
      <c r="W335" s="22">
        <v>3781.07</v>
      </c>
      <c r="X335" s="22">
        <v>-81.150000000000006</v>
      </c>
      <c r="Y335" s="13">
        <v>520</v>
      </c>
      <c r="Z335" s="13">
        <v>350</v>
      </c>
      <c r="AA335" s="18">
        <v>0</v>
      </c>
      <c r="AB335" s="22">
        <v>0</v>
      </c>
      <c r="AC335" s="18">
        <v>0</v>
      </c>
      <c r="AD335" s="18">
        <v>0</v>
      </c>
      <c r="AE335" s="13">
        <v>0</v>
      </c>
    </row>
    <row r="336" spans="1:31" ht="15" x14ac:dyDescent="0.2">
      <c r="A336" s="13">
        <v>322</v>
      </c>
      <c r="B336" s="12" t="s">
        <v>396</v>
      </c>
      <c r="C336" s="18">
        <v>88.106999999999999</v>
      </c>
      <c r="D336" s="19">
        <v>185.7</v>
      </c>
      <c r="E336" s="19">
        <v>353</v>
      </c>
      <c r="F336" s="19">
        <v>530.6</v>
      </c>
      <c r="G336" s="19">
        <v>39.5</v>
      </c>
      <c r="H336" s="19">
        <v>282</v>
      </c>
      <c r="I336" s="18">
        <v>0.25600000000000001</v>
      </c>
      <c r="J336" s="18">
        <v>0.35199999999999998</v>
      </c>
      <c r="K336" s="18">
        <v>0.91500000000000004</v>
      </c>
      <c r="L336" s="19">
        <v>293</v>
      </c>
      <c r="M336" s="19">
        <v>1.7</v>
      </c>
      <c r="N336" s="20">
        <v>4.3479999999999999</v>
      </c>
      <c r="O336" s="21">
        <v>7.4990000000000001E-2</v>
      </c>
      <c r="P336" s="21">
        <v>-2.234E-5</v>
      </c>
      <c r="Q336" s="21">
        <v>-4.3649999999999997E-9</v>
      </c>
      <c r="R336" s="22">
        <v>442.88</v>
      </c>
      <c r="S336" s="22">
        <v>238.39</v>
      </c>
      <c r="T336" s="13">
        <v>0</v>
      </c>
      <c r="U336" s="13">
        <v>0</v>
      </c>
      <c r="V336" s="20">
        <v>16.1693</v>
      </c>
      <c r="W336" s="22">
        <v>2804.06</v>
      </c>
      <c r="X336" s="22">
        <v>-58.92</v>
      </c>
      <c r="Y336" s="13">
        <v>385</v>
      </c>
      <c r="Z336" s="13">
        <v>260</v>
      </c>
      <c r="AA336" s="18">
        <v>65.367000000000004</v>
      </c>
      <c r="AB336" s="22">
        <v>-6419.79</v>
      </c>
      <c r="AC336" s="18">
        <v>-6.915</v>
      </c>
      <c r="AD336" s="18">
        <v>3.98</v>
      </c>
      <c r="AE336" s="13">
        <v>7780</v>
      </c>
    </row>
    <row r="337" spans="1:32" ht="15" x14ac:dyDescent="0.2">
      <c r="A337" s="13">
        <v>323</v>
      </c>
      <c r="B337" s="12" t="s">
        <v>397</v>
      </c>
      <c r="C337" s="18">
        <v>76.096000000000004</v>
      </c>
      <c r="D337" s="19">
        <v>168</v>
      </c>
      <c r="E337" s="19">
        <v>315</v>
      </c>
      <c r="F337" s="19">
        <v>497</v>
      </c>
      <c r="G337" s="19">
        <v>0</v>
      </c>
      <c r="H337" s="19">
        <v>0</v>
      </c>
      <c r="I337" s="18">
        <v>0</v>
      </c>
      <c r="J337" s="18">
        <v>0</v>
      </c>
      <c r="K337" s="18">
        <v>0.88800000000000001</v>
      </c>
      <c r="L337" s="19">
        <v>291</v>
      </c>
      <c r="M337" s="19">
        <v>1</v>
      </c>
      <c r="N337" s="20">
        <v>0</v>
      </c>
      <c r="O337" s="21">
        <v>0</v>
      </c>
      <c r="P337" s="21">
        <v>0</v>
      </c>
      <c r="Q337" s="21">
        <v>0</v>
      </c>
      <c r="R337" s="22">
        <v>0</v>
      </c>
      <c r="S337" s="22">
        <v>0</v>
      </c>
      <c r="T337" s="13">
        <v>0</v>
      </c>
      <c r="U337" s="13">
        <v>0</v>
      </c>
      <c r="V337" s="20">
        <v>15.823700000000001</v>
      </c>
      <c r="W337" s="22">
        <v>2415.92</v>
      </c>
      <c r="X337" s="22">
        <v>-52.58</v>
      </c>
      <c r="Y337" s="13">
        <v>315</v>
      </c>
      <c r="Z337" s="13">
        <v>270</v>
      </c>
      <c r="AA337" s="18">
        <v>0</v>
      </c>
      <c r="AB337" s="22">
        <v>0</v>
      </c>
      <c r="AC337" s="18">
        <v>0</v>
      </c>
      <c r="AD337" s="18">
        <v>0</v>
      </c>
      <c r="AE337" s="13">
        <v>0</v>
      </c>
    </row>
    <row r="338" spans="1:32" ht="15" x14ac:dyDescent="0.2">
      <c r="A338" s="13">
        <v>324</v>
      </c>
      <c r="B338" s="12" t="s">
        <v>398</v>
      </c>
      <c r="C338" s="18">
        <v>98.188999999999993</v>
      </c>
      <c r="D338" s="19">
        <v>146.6</v>
      </c>
      <c r="E338" s="19">
        <v>374.1</v>
      </c>
      <c r="F338" s="19">
        <v>572.1</v>
      </c>
      <c r="G338" s="19">
        <v>34.299999999999997</v>
      </c>
      <c r="H338" s="19">
        <v>368</v>
      </c>
      <c r="I338" s="18">
        <v>0.26900000000000002</v>
      </c>
      <c r="J338" s="18">
        <v>0.23300000000000001</v>
      </c>
      <c r="K338" s="18">
        <v>0.77400000000000002</v>
      </c>
      <c r="L338" s="19">
        <v>289</v>
      </c>
      <c r="M338" s="19">
        <v>0</v>
      </c>
      <c r="N338" s="20">
        <v>-14.789</v>
      </c>
      <c r="O338" s="21">
        <v>0.18729999999999999</v>
      </c>
      <c r="P338" s="21">
        <v>-1.06E-4</v>
      </c>
      <c r="Q338" s="21">
        <v>2.2370000000000001E-8</v>
      </c>
      <c r="R338" s="22">
        <v>528.41</v>
      </c>
      <c r="S338" s="22">
        <v>271.58</v>
      </c>
      <c r="T338" s="13">
        <v>-36.99</v>
      </c>
      <c r="U338" s="13">
        <v>6.52</v>
      </c>
      <c r="V338" s="20">
        <v>15.7105</v>
      </c>
      <c r="W338" s="22">
        <v>2926.04</v>
      </c>
      <c r="X338" s="22">
        <v>-51.75</v>
      </c>
      <c r="Y338" s="13">
        <v>400</v>
      </c>
      <c r="Z338" s="13">
        <v>270</v>
      </c>
      <c r="AA338" s="18">
        <v>52.902000000000001</v>
      </c>
      <c r="AB338" s="22">
        <v>-5797.19</v>
      </c>
      <c r="AC338" s="18">
        <v>-5.1989999999999998</v>
      </c>
      <c r="AD338" s="18">
        <v>5.23</v>
      </c>
      <c r="AE338" s="13">
        <v>7440</v>
      </c>
    </row>
    <row r="339" spans="1:32" ht="15" x14ac:dyDescent="0.2">
      <c r="A339" s="13">
        <v>325</v>
      </c>
      <c r="B339" s="12" t="s">
        <v>399</v>
      </c>
      <c r="C339" s="18">
        <v>122.167</v>
      </c>
      <c r="D339" s="19">
        <v>269</v>
      </c>
      <c r="E339" s="19">
        <v>491.6</v>
      </c>
      <c r="F339" s="19">
        <v>716.4</v>
      </c>
      <c r="G339" s="19">
        <v>0</v>
      </c>
      <c r="H339" s="19">
        <v>0</v>
      </c>
      <c r="I339" s="18">
        <v>0</v>
      </c>
      <c r="J339" s="18">
        <v>0</v>
      </c>
      <c r="K339" s="18">
        <v>1.0249999999999999</v>
      </c>
      <c r="L339" s="19">
        <v>273</v>
      </c>
      <c r="M339" s="19">
        <v>0</v>
      </c>
      <c r="N339" s="20">
        <v>0</v>
      </c>
      <c r="O339" s="21">
        <v>0</v>
      </c>
      <c r="P339" s="21">
        <v>0</v>
      </c>
      <c r="Q339" s="21">
        <v>0</v>
      </c>
      <c r="R339" s="22">
        <v>0</v>
      </c>
      <c r="S339" s="22">
        <v>0</v>
      </c>
      <c r="T339" s="13">
        <v>-35.01</v>
      </c>
      <c r="U339" s="13">
        <v>0</v>
      </c>
      <c r="V339" s="20">
        <v>17.195499999999999</v>
      </c>
      <c r="W339" s="22">
        <v>4272.7700000000004</v>
      </c>
      <c r="X339" s="22">
        <v>-86.08</v>
      </c>
      <c r="Y339" s="13">
        <v>500</v>
      </c>
      <c r="Z339" s="13">
        <v>370</v>
      </c>
      <c r="AA339" s="18">
        <v>0</v>
      </c>
      <c r="AB339" s="22">
        <v>0</v>
      </c>
      <c r="AC339" s="18">
        <v>0</v>
      </c>
      <c r="AD339" s="18">
        <v>0</v>
      </c>
      <c r="AE339" s="13">
        <v>12140</v>
      </c>
    </row>
    <row r="340" spans="1:32" ht="15" x14ac:dyDescent="0.2">
      <c r="A340" s="13">
        <v>326</v>
      </c>
      <c r="B340" s="12" t="s">
        <v>400</v>
      </c>
      <c r="C340" s="18">
        <v>107.15600000000001</v>
      </c>
      <c r="D340" s="19">
        <v>216</v>
      </c>
      <c r="E340" s="19">
        <v>469.1</v>
      </c>
      <c r="F340" s="19">
        <v>701</v>
      </c>
      <c r="G340" s="19">
        <v>51.3</v>
      </c>
      <c r="H340" s="19">
        <v>0</v>
      </c>
      <c r="I340" s="18">
        <v>0</v>
      </c>
      <c r="J340" s="18">
        <v>0</v>
      </c>
      <c r="K340" s="18">
        <v>0.98899999999999999</v>
      </c>
      <c r="L340" s="19">
        <v>293</v>
      </c>
      <c r="M340" s="19">
        <v>1.7</v>
      </c>
      <c r="N340" s="20">
        <v>0</v>
      </c>
      <c r="O340" s="21">
        <v>0</v>
      </c>
      <c r="P340" s="21">
        <v>0</v>
      </c>
      <c r="Q340" s="21">
        <v>0</v>
      </c>
      <c r="R340" s="22">
        <v>915.12</v>
      </c>
      <c r="S340" s="22">
        <v>332.74</v>
      </c>
      <c r="T340" s="13">
        <v>20.399999999999999</v>
      </c>
      <c r="U340" s="13">
        <v>47.61</v>
      </c>
      <c r="V340" s="20">
        <v>16.3066</v>
      </c>
      <c r="W340" s="22">
        <v>3756.28</v>
      </c>
      <c r="X340" s="22">
        <v>-80.709999999999994</v>
      </c>
      <c r="Y340" s="13">
        <v>480</v>
      </c>
      <c r="Z340" s="13">
        <v>320</v>
      </c>
      <c r="AA340" s="18">
        <v>0</v>
      </c>
      <c r="AB340" s="22">
        <v>0</v>
      </c>
      <c r="AC340" s="18">
        <v>0</v>
      </c>
      <c r="AD340" s="18">
        <v>0</v>
      </c>
      <c r="AE340" s="13">
        <v>0</v>
      </c>
    </row>
    <row r="341" spans="1:32" ht="15" x14ac:dyDescent="0.2">
      <c r="A341" s="13">
        <v>327</v>
      </c>
      <c r="B341" s="12" t="s">
        <v>401</v>
      </c>
      <c r="C341" s="18">
        <v>61.084000000000003</v>
      </c>
      <c r="D341" s="19">
        <v>283.5</v>
      </c>
      <c r="E341" s="19">
        <v>443.5</v>
      </c>
      <c r="F341" s="19">
        <v>614</v>
      </c>
      <c r="G341" s="19">
        <v>44</v>
      </c>
      <c r="H341" s="19">
        <v>196</v>
      </c>
      <c r="I341" s="18">
        <v>0.17</v>
      </c>
      <c r="J341" s="18">
        <v>0</v>
      </c>
      <c r="K341" s="18">
        <v>1.016</v>
      </c>
      <c r="L341" s="19">
        <v>293</v>
      </c>
      <c r="M341" s="19">
        <v>2.6</v>
      </c>
      <c r="N341" s="20">
        <v>2.2240000000000002</v>
      </c>
      <c r="O341" s="21">
        <v>7.1879999999999999E-2</v>
      </c>
      <c r="P341" s="21">
        <v>-4.3420000000000001E-5</v>
      </c>
      <c r="Q341" s="21">
        <v>1.112E-8</v>
      </c>
      <c r="R341" s="22">
        <v>1984.1</v>
      </c>
      <c r="S341" s="22">
        <v>367.03</v>
      </c>
      <c r="T341" s="13">
        <v>-48.18</v>
      </c>
      <c r="U341" s="13">
        <v>0</v>
      </c>
      <c r="V341" s="20">
        <v>17.817399999999999</v>
      </c>
      <c r="W341" s="22">
        <v>3988.33</v>
      </c>
      <c r="X341" s="22">
        <v>-86.93</v>
      </c>
      <c r="Y341" s="13">
        <v>477</v>
      </c>
      <c r="Z341" s="13">
        <v>344</v>
      </c>
      <c r="AA341" s="18">
        <v>0</v>
      </c>
      <c r="AB341" s="22">
        <v>0</v>
      </c>
      <c r="AC341" s="18">
        <v>0</v>
      </c>
      <c r="AD341" s="18">
        <v>0</v>
      </c>
      <c r="AE341" s="13">
        <v>12000</v>
      </c>
    </row>
    <row r="342" spans="1:32" ht="15" x14ac:dyDescent="0.2">
      <c r="A342" s="13">
        <v>328</v>
      </c>
      <c r="B342" s="12" t="s">
        <v>402</v>
      </c>
      <c r="C342" s="18">
        <v>87.122</v>
      </c>
      <c r="D342" s="19">
        <v>268.39999999999998</v>
      </c>
      <c r="E342" s="19">
        <v>401.4</v>
      </c>
      <c r="F342" s="19">
        <v>618</v>
      </c>
      <c r="G342" s="19">
        <v>54</v>
      </c>
      <c r="H342" s="19">
        <v>253</v>
      </c>
      <c r="I342" s="18">
        <v>0.27</v>
      </c>
      <c r="J342" s="18">
        <v>0.37</v>
      </c>
      <c r="K342" s="18">
        <v>1</v>
      </c>
      <c r="L342" s="19">
        <v>293</v>
      </c>
      <c r="M342" s="19">
        <v>1.5</v>
      </c>
      <c r="N342" s="20">
        <v>-10.223000000000001</v>
      </c>
      <c r="O342" s="21">
        <v>0.12870000000000001</v>
      </c>
      <c r="P342" s="21">
        <v>-6.368E-5</v>
      </c>
      <c r="Q342" s="21">
        <v>1.0029999999999999E-8</v>
      </c>
      <c r="R342" s="22">
        <v>914.14</v>
      </c>
      <c r="S342" s="22">
        <v>332.75</v>
      </c>
      <c r="T342" s="13">
        <v>0</v>
      </c>
      <c r="U342" s="13">
        <v>0</v>
      </c>
      <c r="V342" s="20">
        <v>16.2364</v>
      </c>
      <c r="W342" s="22">
        <v>3171.35</v>
      </c>
      <c r="X342" s="22">
        <v>-71.150000000000006</v>
      </c>
      <c r="Y342" s="13">
        <v>440</v>
      </c>
      <c r="Z342" s="13">
        <v>300</v>
      </c>
      <c r="AA342" s="18">
        <v>0</v>
      </c>
      <c r="AB342" s="22">
        <v>0</v>
      </c>
      <c r="AC342" s="18">
        <v>0</v>
      </c>
      <c r="AD342" s="18">
        <v>0</v>
      </c>
      <c r="AE342" s="13">
        <v>9000</v>
      </c>
    </row>
    <row r="343" spans="1:32" ht="15" x14ac:dyDescent="0.2">
      <c r="A343" s="13">
        <v>329</v>
      </c>
      <c r="B343" s="12" t="s">
        <v>403</v>
      </c>
      <c r="C343" s="18">
        <v>230.31</v>
      </c>
      <c r="D343" s="19">
        <v>360</v>
      </c>
      <c r="E343" s="19">
        <v>638</v>
      </c>
      <c r="F343" s="19">
        <v>924.8</v>
      </c>
      <c r="G343" s="19">
        <v>34.6</v>
      </c>
      <c r="H343" s="19">
        <v>784</v>
      </c>
      <c r="I343" s="18">
        <v>0.35799999999999998</v>
      </c>
      <c r="J343" s="18">
        <v>0</v>
      </c>
      <c r="K343" s="18">
        <v>0</v>
      </c>
      <c r="L343" s="19">
        <v>0</v>
      </c>
      <c r="M343" s="19">
        <v>0</v>
      </c>
      <c r="N343" s="20">
        <v>0</v>
      </c>
      <c r="O343" s="21">
        <v>0</v>
      </c>
      <c r="P343" s="21">
        <v>0</v>
      </c>
      <c r="Q343" s="21">
        <v>0</v>
      </c>
      <c r="R343" s="22">
        <v>940.58</v>
      </c>
      <c r="S343" s="22">
        <v>460.94</v>
      </c>
      <c r="T343" s="13">
        <v>0</v>
      </c>
      <c r="U343" s="13">
        <v>0</v>
      </c>
      <c r="V343" s="20">
        <v>0</v>
      </c>
      <c r="W343" s="22">
        <v>0</v>
      </c>
      <c r="X343" s="22">
        <v>0</v>
      </c>
      <c r="Y343" s="13">
        <v>0</v>
      </c>
      <c r="Z343" s="13">
        <v>0</v>
      </c>
      <c r="AA343" s="18">
        <v>0</v>
      </c>
      <c r="AB343" s="22">
        <v>0</v>
      </c>
      <c r="AC343" s="18">
        <v>0</v>
      </c>
      <c r="AD343" s="18">
        <v>0</v>
      </c>
      <c r="AE343" s="13">
        <v>0</v>
      </c>
    </row>
    <row r="344" spans="1:32" ht="15" x14ac:dyDescent="0.2">
      <c r="A344" s="13">
        <v>330</v>
      </c>
      <c r="B344" s="12" t="s">
        <v>404</v>
      </c>
      <c r="C344" s="18">
        <v>107.15600000000001</v>
      </c>
      <c r="D344" s="19">
        <v>242.8</v>
      </c>
      <c r="E344" s="19">
        <v>476.5</v>
      </c>
      <c r="F344" s="19">
        <v>709</v>
      </c>
      <c r="G344" s="19">
        <v>41</v>
      </c>
      <c r="H344" s="19">
        <v>343</v>
      </c>
      <c r="I344" s="18">
        <v>0.24</v>
      </c>
      <c r="J344" s="18">
        <v>0.40600000000000003</v>
      </c>
      <c r="K344" s="18">
        <v>0.98899999999999999</v>
      </c>
      <c r="L344" s="19">
        <v>293</v>
      </c>
      <c r="M344" s="19">
        <v>1.5</v>
      </c>
      <c r="N344" s="20">
        <v>-3.819</v>
      </c>
      <c r="O344" s="21">
        <v>0.13569999999999999</v>
      </c>
      <c r="P344" s="21">
        <v>-7.2440000000000004E-5</v>
      </c>
      <c r="Q344" s="21">
        <v>1.109E-8</v>
      </c>
      <c r="R344" s="22">
        <v>928.12</v>
      </c>
      <c r="S344" s="22">
        <v>354.07</v>
      </c>
      <c r="T344" s="13">
        <v>0</v>
      </c>
      <c r="U344" s="13">
        <v>0</v>
      </c>
      <c r="V344" s="20">
        <v>16.7498</v>
      </c>
      <c r="W344" s="22">
        <v>4080.32</v>
      </c>
      <c r="X344" s="22">
        <v>-73.150000000000006</v>
      </c>
      <c r="Y344" s="13">
        <v>500</v>
      </c>
      <c r="Z344" s="13">
        <v>355</v>
      </c>
      <c r="AA344" s="18">
        <v>0</v>
      </c>
      <c r="AB344" s="22">
        <v>0</v>
      </c>
      <c r="AC344" s="18">
        <v>0</v>
      </c>
      <c r="AD344" s="18">
        <v>0</v>
      </c>
      <c r="AE344" s="13">
        <v>10900</v>
      </c>
    </row>
    <row r="345" spans="1:32" ht="15" x14ac:dyDescent="0.2">
      <c r="A345" s="13">
        <v>331</v>
      </c>
      <c r="B345" s="12" t="s">
        <v>405</v>
      </c>
      <c r="C345" s="18">
        <v>106.16800000000001</v>
      </c>
      <c r="D345" s="19">
        <v>225.3</v>
      </c>
      <c r="E345" s="19">
        <v>412.3</v>
      </c>
      <c r="F345" s="19">
        <v>617</v>
      </c>
      <c r="G345" s="19">
        <v>35</v>
      </c>
      <c r="H345" s="19">
        <v>376</v>
      </c>
      <c r="I345" s="18">
        <v>0.26</v>
      </c>
      <c r="J345" s="18">
        <v>0.33100000000000002</v>
      </c>
      <c r="K345" s="18">
        <v>0.86399999999999999</v>
      </c>
      <c r="L345" s="19">
        <v>293</v>
      </c>
      <c r="M345" s="19">
        <v>0.3</v>
      </c>
      <c r="N345" s="20">
        <v>-6.9660000000000002</v>
      </c>
      <c r="O345" s="21">
        <v>0.15040000000000001</v>
      </c>
      <c r="P345" s="21">
        <v>-8.9499999999999994E-5</v>
      </c>
      <c r="Q345" s="21">
        <v>2.0249999999999999E-8</v>
      </c>
      <c r="R345" s="22">
        <v>453.42</v>
      </c>
      <c r="S345" s="22">
        <v>257.18</v>
      </c>
      <c r="T345" s="13">
        <v>4.12</v>
      </c>
      <c r="U345" s="13">
        <v>28.41</v>
      </c>
      <c r="V345" s="20">
        <v>16.138999999999999</v>
      </c>
      <c r="W345" s="22">
        <v>3366.99</v>
      </c>
      <c r="X345" s="22">
        <v>-58.04</v>
      </c>
      <c r="Y345" s="13">
        <v>440</v>
      </c>
      <c r="Z345" s="13">
        <v>300</v>
      </c>
      <c r="AA345" s="18">
        <v>55.493000000000002</v>
      </c>
      <c r="AB345" s="22">
        <v>-6666.23</v>
      </c>
      <c r="AC345" s="18">
        <v>-5.4359999999999999</v>
      </c>
      <c r="AD345" s="18">
        <v>6.08</v>
      </c>
      <c r="AE345" s="13">
        <v>8690</v>
      </c>
    </row>
    <row r="346" spans="1:32" ht="15" x14ac:dyDescent="0.2">
      <c r="A346" s="13">
        <v>332</v>
      </c>
      <c r="B346" s="12" t="s">
        <v>406</v>
      </c>
      <c r="C346" s="18">
        <v>121.18300000000001</v>
      </c>
      <c r="D346" s="19">
        <v>275.60000000000002</v>
      </c>
      <c r="E346" s="19">
        <v>466.7</v>
      </c>
      <c r="F346" s="19">
        <v>687</v>
      </c>
      <c r="G346" s="19">
        <v>35.799999999999997</v>
      </c>
      <c r="H346" s="19">
        <v>0</v>
      </c>
      <c r="I346" s="18">
        <v>0</v>
      </c>
      <c r="J346" s="18">
        <v>0</v>
      </c>
      <c r="K346" s="18">
        <v>0.95599999999999996</v>
      </c>
      <c r="L346" s="19">
        <v>293</v>
      </c>
      <c r="M346" s="19">
        <v>1.6</v>
      </c>
      <c r="N346" s="20">
        <v>0</v>
      </c>
      <c r="O346" s="21">
        <v>0</v>
      </c>
      <c r="P346" s="21">
        <v>0</v>
      </c>
      <c r="Q346" s="21">
        <v>0</v>
      </c>
      <c r="R346" s="22">
        <v>553.02</v>
      </c>
      <c r="S346" s="22">
        <v>320.02999999999997</v>
      </c>
      <c r="T346" s="13">
        <v>20.100000000000001</v>
      </c>
      <c r="U346" s="13">
        <v>55.26</v>
      </c>
      <c r="V346" s="20">
        <v>16.964700000000001</v>
      </c>
      <c r="W346" s="22">
        <v>4276.08</v>
      </c>
      <c r="X346" s="22">
        <v>-52.8</v>
      </c>
      <c r="Y346" s="13">
        <v>480</v>
      </c>
      <c r="Z346" s="13">
        <v>345</v>
      </c>
      <c r="AA346" s="18">
        <v>0</v>
      </c>
      <c r="AB346" s="22">
        <v>0</v>
      </c>
      <c r="AC346" s="18">
        <v>0</v>
      </c>
      <c r="AD346" s="18">
        <v>0</v>
      </c>
      <c r="AE346" s="13">
        <v>0</v>
      </c>
    </row>
    <row r="347" spans="1:32" ht="15" x14ac:dyDescent="0.2">
      <c r="A347" s="13">
        <v>333</v>
      </c>
      <c r="B347" s="12" t="s">
        <v>407</v>
      </c>
      <c r="C347" s="18">
        <v>128.17400000000001</v>
      </c>
      <c r="D347" s="19">
        <v>353.5</v>
      </c>
      <c r="E347" s="19">
        <v>491.1</v>
      </c>
      <c r="F347" s="19">
        <v>748.4</v>
      </c>
      <c r="G347" s="19">
        <v>40</v>
      </c>
      <c r="H347" s="19">
        <v>410</v>
      </c>
      <c r="I347" s="18">
        <v>0.26700000000000002</v>
      </c>
      <c r="J347" s="18">
        <v>0.30199999999999999</v>
      </c>
      <c r="K347" s="18">
        <v>0.97099999999999997</v>
      </c>
      <c r="L347" s="19">
        <v>363</v>
      </c>
      <c r="M347" s="19">
        <v>0</v>
      </c>
      <c r="N347" s="20">
        <v>-16.433</v>
      </c>
      <c r="O347" s="21">
        <v>0.20300000000000001</v>
      </c>
      <c r="P347" s="21">
        <v>-1.5540000000000001E-4</v>
      </c>
      <c r="Q347" s="21">
        <v>4.7309999999999998E-8</v>
      </c>
      <c r="R347" s="22">
        <v>873.32</v>
      </c>
      <c r="S347" s="22">
        <v>352.57</v>
      </c>
      <c r="T347" s="13">
        <v>36.08</v>
      </c>
      <c r="U347" s="13">
        <v>53.44</v>
      </c>
      <c r="V347" s="20">
        <v>16.142600000000002</v>
      </c>
      <c r="W347" s="22">
        <v>3992.01</v>
      </c>
      <c r="X347" s="22">
        <v>-71.290000000000006</v>
      </c>
      <c r="Y347" s="13">
        <v>525</v>
      </c>
      <c r="Z347" s="13">
        <v>360</v>
      </c>
      <c r="AA347" s="18">
        <v>0</v>
      </c>
      <c r="AB347" s="22">
        <v>0</v>
      </c>
      <c r="AC347" s="18">
        <v>0</v>
      </c>
      <c r="AD347" s="18">
        <v>0</v>
      </c>
      <c r="AE347" s="13">
        <v>10340</v>
      </c>
    </row>
    <row r="348" spans="1:32" ht="15" x14ac:dyDescent="0.2">
      <c r="A348" s="13">
        <v>334</v>
      </c>
      <c r="B348" s="12" t="s">
        <v>408</v>
      </c>
      <c r="C348" s="18">
        <v>58.124000000000002</v>
      </c>
      <c r="D348" s="19">
        <v>134.80000000000001</v>
      </c>
      <c r="E348" s="19">
        <v>272.7</v>
      </c>
      <c r="F348" s="19">
        <v>425.2</v>
      </c>
      <c r="G348" s="19">
        <v>37.5</v>
      </c>
      <c r="H348" s="19">
        <v>255</v>
      </c>
      <c r="I348" s="18">
        <v>0.27400000000000002</v>
      </c>
      <c r="J348" s="18">
        <v>0.193</v>
      </c>
      <c r="K348" s="18">
        <v>0.57899999999999996</v>
      </c>
      <c r="L348" s="19">
        <v>293</v>
      </c>
      <c r="M348" s="19">
        <v>0</v>
      </c>
      <c r="N348" s="20">
        <v>2.266</v>
      </c>
      <c r="O348" s="21">
        <v>7.9130000000000006E-2</v>
      </c>
      <c r="P348" s="21">
        <v>-2.6469999999999999E-5</v>
      </c>
      <c r="Q348" s="21">
        <v>-6.7400000000000005E-10</v>
      </c>
      <c r="R348" s="22">
        <v>265.83999999999997</v>
      </c>
      <c r="S348" s="22">
        <v>160.19999999999999</v>
      </c>
      <c r="T348" s="13">
        <v>-30.15</v>
      </c>
      <c r="U348" s="13">
        <v>-4.0999999999999996</v>
      </c>
      <c r="V348" s="20">
        <v>15.6782</v>
      </c>
      <c r="W348" s="22">
        <v>2154.9</v>
      </c>
      <c r="X348" s="22">
        <v>-34.42</v>
      </c>
      <c r="Y348" s="13">
        <v>290</v>
      </c>
      <c r="Z348" s="13">
        <v>195</v>
      </c>
      <c r="AA348" s="18">
        <v>48.334000000000003</v>
      </c>
      <c r="AB348" s="22">
        <v>-4065.57</v>
      </c>
      <c r="AC348" s="18">
        <v>-4.7809999999999997</v>
      </c>
      <c r="AD348" s="18">
        <v>2.68</v>
      </c>
      <c r="AE348" s="13">
        <v>5352</v>
      </c>
      <c r="AF348" s="23"/>
    </row>
    <row r="349" spans="1:32" ht="15" x14ac:dyDescent="0.2">
      <c r="A349" s="13">
        <v>335</v>
      </c>
      <c r="B349" s="12" t="s">
        <v>409</v>
      </c>
      <c r="C349" s="18">
        <v>74.123000000000005</v>
      </c>
      <c r="D349" s="19">
        <v>183.9</v>
      </c>
      <c r="E349" s="19">
        <v>390.9</v>
      </c>
      <c r="F349" s="19">
        <v>562.9</v>
      </c>
      <c r="G349" s="19">
        <v>43.6</v>
      </c>
      <c r="H349" s="19">
        <v>274</v>
      </c>
      <c r="I349" s="18">
        <v>0.25900000000000001</v>
      </c>
      <c r="J349" s="18">
        <v>0.59</v>
      </c>
      <c r="K349" s="18">
        <v>0.81</v>
      </c>
      <c r="L349" s="19">
        <v>293</v>
      </c>
      <c r="M349" s="19">
        <v>1.8</v>
      </c>
      <c r="N349" s="20">
        <v>0.78</v>
      </c>
      <c r="O349" s="21">
        <v>9.9839999999999998E-2</v>
      </c>
      <c r="P349" s="21">
        <v>-5.3539999999999999E-5</v>
      </c>
      <c r="Q349" s="21">
        <v>1.119E-8</v>
      </c>
      <c r="R349" s="22">
        <v>984.54</v>
      </c>
      <c r="S349" s="22">
        <v>341.12</v>
      </c>
      <c r="T349" s="13">
        <v>-65.650000000000006</v>
      </c>
      <c r="U349" s="13">
        <v>-36.04</v>
      </c>
      <c r="V349" s="20">
        <v>17.216000000000001</v>
      </c>
      <c r="W349" s="22">
        <v>3137.02</v>
      </c>
      <c r="X349" s="22">
        <v>-94.43</v>
      </c>
      <c r="Y349" s="13">
        <v>404</v>
      </c>
      <c r="Z349" s="13">
        <v>288</v>
      </c>
      <c r="AA349" s="18">
        <v>0</v>
      </c>
      <c r="AB349" s="22">
        <v>0</v>
      </c>
      <c r="AC349" s="18">
        <v>0</v>
      </c>
      <c r="AD349" s="18">
        <v>0</v>
      </c>
      <c r="AE349" s="13">
        <v>10300</v>
      </c>
    </row>
    <row r="350" spans="1:32" ht="15" x14ac:dyDescent="0.2">
      <c r="A350" s="13">
        <v>336</v>
      </c>
      <c r="B350" s="12" t="s">
        <v>410</v>
      </c>
      <c r="C350" s="18">
        <v>73.138999999999996</v>
      </c>
      <c r="D350" s="19">
        <v>224.1</v>
      </c>
      <c r="E350" s="19">
        <v>350.6</v>
      </c>
      <c r="F350" s="19">
        <v>524</v>
      </c>
      <c r="G350" s="19">
        <v>41</v>
      </c>
      <c r="H350" s="19">
        <v>288</v>
      </c>
      <c r="I350" s="18">
        <v>0.27</v>
      </c>
      <c r="J350" s="18">
        <v>0.39600000000000002</v>
      </c>
      <c r="K350" s="18">
        <v>0.73899999999999999</v>
      </c>
      <c r="L350" s="19">
        <v>293</v>
      </c>
      <c r="M350" s="19">
        <v>1.3</v>
      </c>
      <c r="N350" s="20">
        <v>1.2130000000000001</v>
      </c>
      <c r="O350" s="21">
        <v>0.1069</v>
      </c>
      <c r="P350" s="21">
        <v>-5.749E-5</v>
      </c>
      <c r="Q350" s="21">
        <v>1.815E-8</v>
      </c>
      <c r="R350" s="22">
        <v>472.06</v>
      </c>
      <c r="S350" s="22">
        <v>246.98</v>
      </c>
      <c r="T350" s="13">
        <v>-22</v>
      </c>
      <c r="U350" s="13">
        <v>11.76</v>
      </c>
      <c r="V350" s="20">
        <v>16.608499999999999</v>
      </c>
      <c r="W350" s="22">
        <v>3012.7</v>
      </c>
      <c r="X350" s="22">
        <v>-48.96</v>
      </c>
      <c r="Y350" s="13">
        <v>373</v>
      </c>
      <c r="Z350" s="13">
        <v>259</v>
      </c>
      <c r="AA350" s="18">
        <v>0</v>
      </c>
      <c r="AB350" s="22">
        <v>0</v>
      </c>
      <c r="AC350" s="18">
        <v>0</v>
      </c>
      <c r="AD350" s="18">
        <v>0</v>
      </c>
      <c r="AE350" s="13">
        <v>7670</v>
      </c>
    </row>
    <row r="351" spans="1:32" ht="15" x14ac:dyDescent="0.2">
      <c r="A351" s="13">
        <v>337</v>
      </c>
      <c r="B351" s="12" t="s">
        <v>411</v>
      </c>
      <c r="C351" s="18">
        <v>116.161</v>
      </c>
      <c r="D351" s="19">
        <v>189</v>
      </c>
      <c r="E351" s="19">
        <v>389.6</v>
      </c>
      <c r="F351" s="19">
        <v>571</v>
      </c>
      <c r="G351" s="19">
        <v>32.299999999999997</v>
      </c>
      <c r="H351" s="19">
        <v>371</v>
      </c>
      <c r="I351" s="18">
        <v>0.26</v>
      </c>
      <c r="J351" s="18">
        <v>0.4</v>
      </c>
      <c r="K351" s="18">
        <v>0.80100000000000005</v>
      </c>
      <c r="L351" s="19">
        <v>293</v>
      </c>
      <c r="M351" s="19">
        <v>2.8</v>
      </c>
      <c r="N351" s="20">
        <v>3.2530000000000001</v>
      </c>
      <c r="O351" s="21">
        <v>0.13109999999999999</v>
      </c>
      <c r="P351" s="21">
        <v>-5.4419999999999997E-5</v>
      </c>
      <c r="Q351" s="21">
        <v>-1.8899999999999999E-10</v>
      </c>
      <c r="R351" s="22">
        <v>537.58000000000004</v>
      </c>
      <c r="S351" s="22">
        <v>272.3</v>
      </c>
      <c r="T351" s="13">
        <v>-116.26</v>
      </c>
      <c r="U351" s="13">
        <v>0</v>
      </c>
      <c r="V351" s="20">
        <v>16.183599999999998</v>
      </c>
      <c r="W351" s="22">
        <v>3151.09</v>
      </c>
      <c r="X351" s="22">
        <v>-69.150000000000006</v>
      </c>
      <c r="Y351" s="13">
        <v>435</v>
      </c>
      <c r="Z351" s="13">
        <v>295</v>
      </c>
      <c r="AA351" s="18">
        <v>0</v>
      </c>
      <c r="AB351" s="22">
        <v>0</v>
      </c>
      <c r="AC351" s="18">
        <v>0</v>
      </c>
      <c r="AD351" s="18">
        <v>0</v>
      </c>
      <c r="AE351" s="13">
        <v>8600</v>
      </c>
    </row>
    <row r="352" spans="1:32" ht="15" x14ac:dyDescent="0.2">
      <c r="A352" s="13">
        <v>338</v>
      </c>
      <c r="B352" s="12" t="s">
        <v>412</v>
      </c>
      <c r="C352" s="18">
        <v>149.23599999999999</v>
      </c>
      <c r="D352" s="19">
        <v>259</v>
      </c>
      <c r="E352" s="19">
        <v>513.9</v>
      </c>
      <c r="F352" s="19">
        <v>721</v>
      </c>
      <c r="G352" s="19">
        <v>28</v>
      </c>
      <c r="H352" s="19">
        <v>518</v>
      </c>
      <c r="I352" s="18">
        <v>0.25</v>
      </c>
      <c r="J352" s="18">
        <v>0</v>
      </c>
      <c r="K352" s="18">
        <v>0.93200000000000005</v>
      </c>
      <c r="L352" s="19">
        <v>293</v>
      </c>
      <c r="M352" s="19">
        <v>0</v>
      </c>
      <c r="N352" s="20">
        <v>-8.1370000000000005</v>
      </c>
      <c r="O352" s="21">
        <v>0.21840000000000001</v>
      </c>
      <c r="P352" s="21">
        <v>-1.328E-4</v>
      </c>
      <c r="Q352" s="21">
        <v>3.0750000000000001E-8</v>
      </c>
      <c r="R352" s="22">
        <v>1111.0999999999999</v>
      </c>
      <c r="S352" s="22">
        <v>341.28</v>
      </c>
      <c r="T352" s="13">
        <v>0</v>
      </c>
      <c r="U352" s="13">
        <v>0</v>
      </c>
      <c r="V352" s="20">
        <v>16.3994</v>
      </c>
      <c r="W352" s="22">
        <v>4079.72</v>
      </c>
      <c r="X352" s="22">
        <v>-96.15</v>
      </c>
      <c r="Y352" s="13">
        <v>560</v>
      </c>
      <c r="Z352" s="13">
        <v>385</v>
      </c>
      <c r="AA352" s="18">
        <v>0</v>
      </c>
      <c r="AB352" s="22">
        <v>0</v>
      </c>
      <c r="AC352" s="18">
        <v>0</v>
      </c>
      <c r="AD352" s="18">
        <v>0</v>
      </c>
      <c r="AE352" s="13">
        <v>11690</v>
      </c>
    </row>
    <row r="353" spans="1:33" ht="15" x14ac:dyDescent="0.2">
      <c r="A353" s="13">
        <v>339</v>
      </c>
      <c r="B353" s="12" t="s">
        <v>413</v>
      </c>
      <c r="C353" s="18">
        <v>134.22200000000001</v>
      </c>
      <c r="D353" s="19">
        <v>185.2</v>
      </c>
      <c r="E353" s="19">
        <v>456.4</v>
      </c>
      <c r="F353" s="19">
        <v>660.5</v>
      </c>
      <c r="G353" s="19">
        <v>28.5</v>
      </c>
      <c r="H353" s="19">
        <v>497</v>
      </c>
      <c r="I353" s="18">
        <v>0.26100000000000001</v>
      </c>
      <c r="J353" s="18">
        <v>0.39200000000000002</v>
      </c>
      <c r="K353" s="18">
        <v>0.86</v>
      </c>
      <c r="L353" s="19">
        <v>293</v>
      </c>
      <c r="M353" s="19">
        <v>0.4</v>
      </c>
      <c r="N353" s="20">
        <v>-5.4909999999999997</v>
      </c>
      <c r="O353" s="21">
        <v>0.1895</v>
      </c>
      <c r="P353" s="21">
        <v>-1.05E-4</v>
      </c>
      <c r="Q353" s="21">
        <v>2.0470000000000001E-8</v>
      </c>
      <c r="R353" s="22">
        <v>563.84</v>
      </c>
      <c r="S353" s="22">
        <v>296.01</v>
      </c>
      <c r="T353" s="13">
        <v>-3.3</v>
      </c>
      <c r="U353" s="13">
        <v>34.58</v>
      </c>
      <c r="V353" s="20">
        <v>16.0793</v>
      </c>
      <c r="W353" s="22">
        <v>3633.4</v>
      </c>
      <c r="X353" s="22">
        <v>-71.77</v>
      </c>
      <c r="Y353" s="13">
        <v>486</v>
      </c>
      <c r="Z353" s="13">
        <v>335</v>
      </c>
      <c r="AA353" s="18">
        <v>0</v>
      </c>
      <c r="AB353" s="22">
        <v>0</v>
      </c>
      <c r="AC353" s="18">
        <v>0</v>
      </c>
      <c r="AD353" s="18">
        <v>0</v>
      </c>
      <c r="AE353" s="13">
        <v>9380</v>
      </c>
    </row>
    <row r="354" spans="1:33" ht="15" x14ac:dyDescent="0.2">
      <c r="A354" s="13">
        <v>340</v>
      </c>
      <c r="B354" s="12" t="s">
        <v>414</v>
      </c>
      <c r="C354" s="18">
        <v>140.27000000000001</v>
      </c>
      <c r="D354" s="19">
        <v>198.4</v>
      </c>
      <c r="E354" s="19">
        <v>454.1</v>
      </c>
      <c r="F354" s="19">
        <v>667</v>
      </c>
      <c r="G354" s="19">
        <v>31.1</v>
      </c>
      <c r="H354" s="19">
        <v>0</v>
      </c>
      <c r="I354" s="18">
        <v>0</v>
      </c>
      <c r="J354" s="18">
        <v>0.36199999999999999</v>
      </c>
      <c r="K354" s="18">
        <v>0.79900000000000004</v>
      </c>
      <c r="L354" s="19">
        <v>293</v>
      </c>
      <c r="M354" s="19">
        <v>0</v>
      </c>
      <c r="N354" s="20">
        <v>-15.037000000000001</v>
      </c>
      <c r="O354" s="21">
        <v>0.25819999999999999</v>
      </c>
      <c r="P354" s="21">
        <v>-1.506E-4</v>
      </c>
      <c r="Q354" s="21">
        <v>3.344E-8</v>
      </c>
      <c r="R354" s="22">
        <v>598.29999999999995</v>
      </c>
      <c r="S354" s="22">
        <v>311.39</v>
      </c>
      <c r="T354" s="13">
        <v>-50.95</v>
      </c>
      <c r="U354" s="13">
        <v>13.49</v>
      </c>
      <c r="V354" s="20">
        <v>15.9116</v>
      </c>
      <c r="W354" s="22">
        <v>3542.57</v>
      </c>
      <c r="X354" s="22">
        <v>-72.319999999999993</v>
      </c>
      <c r="Y354" s="13">
        <v>485</v>
      </c>
      <c r="Z354" s="13">
        <v>332</v>
      </c>
      <c r="AA354" s="18">
        <v>0</v>
      </c>
      <c r="AB354" s="22">
        <v>0</v>
      </c>
      <c r="AC354" s="18">
        <v>0</v>
      </c>
      <c r="AD354" s="18">
        <v>0</v>
      </c>
      <c r="AE354" s="13">
        <v>9200</v>
      </c>
    </row>
    <row r="355" spans="1:33" ht="15" x14ac:dyDescent="0.2">
      <c r="A355" s="13">
        <v>341</v>
      </c>
      <c r="B355" s="12" t="s">
        <v>415</v>
      </c>
      <c r="C355" s="18">
        <v>72.106999999999999</v>
      </c>
      <c r="D355" s="19">
        <v>176.8</v>
      </c>
      <c r="E355" s="19">
        <v>348</v>
      </c>
      <c r="F355" s="19">
        <v>524</v>
      </c>
      <c r="G355" s="19">
        <v>40</v>
      </c>
      <c r="H355" s="19">
        <v>278</v>
      </c>
      <c r="I355" s="18">
        <v>0.26</v>
      </c>
      <c r="J355" s="18">
        <v>0.35199999999999998</v>
      </c>
      <c r="K355" s="18">
        <v>0.80200000000000005</v>
      </c>
      <c r="L355" s="19">
        <v>293</v>
      </c>
      <c r="M355" s="19">
        <v>2.6</v>
      </c>
      <c r="N355" s="20">
        <v>3.363</v>
      </c>
      <c r="O355" s="21">
        <v>8.2570000000000005E-2</v>
      </c>
      <c r="P355" s="21">
        <v>-4.1149999999999997E-5</v>
      </c>
      <c r="Q355" s="21">
        <v>6.8960000000000002E-9</v>
      </c>
      <c r="R355" s="22">
        <v>472.31</v>
      </c>
      <c r="S355" s="22">
        <v>233.42</v>
      </c>
      <c r="T355" s="13">
        <v>-49</v>
      </c>
      <c r="U355" s="13">
        <v>-27.43</v>
      </c>
      <c r="V355" s="20">
        <v>16.166799999999999</v>
      </c>
      <c r="W355" s="22">
        <v>2839.09</v>
      </c>
      <c r="X355" s="22">
        <v>-50.15</v>
      </c>
      <c r="Y355" s="13">
        <v>380</v>
      </c>
      <c r="Z355" s="13">
        <v>255</v>
      </c>
      <c r="AA355" s="18">
        <v>0</v>
      </c>
      <c r="AB355" s="22">
        <v>0</v>
      </c>
      <c r="AC355" s="18">
        <v>0</v>
      </c>
      <c r="AD355" s="18">
        <v>0</v>
      </c>
      <c r="AE355" s="13">
        <v>7530</v>
      </c>
    </row>
    <row r="356" spans="1:33" ht="15" x14ac:dyDescent="0.2">
      <c r="A356" s="13">
        <v>342</v>
      </c>
      <c r="B356" s="12" t="s">
        <v>416</v>
      </c>
      <c r="C356" s="18">
        <v>88.106999999999999</v>
      </c>
      <c r="D356" s="19">
        <v>267.89999999999998</v>
      </c>
      <c r="E356" s="19">
        <v>436.4</v>
      </c>
      <c r="F356" s="19">
        <v>628</v>
      </c>
      <c r="G356" s="19">
        <v>52</v>
      </c>
      <c r="H356" s="19">
        <v>292</v>
      </c>
      <c r="I356" s="18">
        <v>0.29499999999999998</v>
      </c>
      <c r="J356" s="18">
        <v>0.67</v>
      </c>
      <c r="K356" s="18">
        <v>0.95799999999999996</v>
      </c>
      <c r="L356" s="19">
        <v>293</v>
      </c>
      <c r="M356" s="19">
        <v>1.5</v>
      </c>
      <c r="N356" s="20">
        <v>2.8039999999999998</v>
      </c>
      <c r="O356" s="21">
        <v>9.8809999999999995E-2</v>
      </c>
      <c r="P356" s="21">
        <v>-5.804E-5</v>
      </c>
      <c r="Q356" s="21">
        <v>1.321E-8</v>
      </c>
      <c r="R356" s="22">
        <v>640.41999999999996</v>
      </c>
      <c r="S356" s="22">
        <v>321.13</v>
      </c>
      <c r="T356" s="13">
        <v>-113.73</v>
      </c>
      <c r="U356" s="13">
        <v>0</v>
      </c>
      <c r="V356" s="20">
        <v>17.923999999999999</v>
      </c>
      <c r="W356" s="22">
        <v>4130.93</v>
      </c>
      <c r="X356" s="22">
        <v>-70.55</v>
      </c>
      <c r="Y356" s="13">
        <v>470</v>
      </c>
      <c r="Z356" s="13">
        <v>335</v>
      </c>
      <c r="AA356" s="18">
        <v>73.805999999999997</v>
      </c>
      <c r="AB356" s="22">
        <v>-9015.33</v>
      </c>
      <c r="AC356" s="18">
        <v>-7.6509999999999998</v>
      </c>
      <c r="AD356" s="18">
        <v>4.22</v>
      </c>
      <c r="AE356" s="13">
        <v>10040</v>
      </c>
    </row>
    <row r="357" spans="1:33" ht="15" x14ac:dyDescent="0.2">
      <c r="A357" s="13">
        <v>343</v>
      </c>
      <c r="B357" s="12" t="s">
        <v>417</v>
      </c>
      <c r="C357" s="18">
        <v>142.286</v>
      </c>
      <c r="D357" s="19">
        <v>243.5</v>
      </c>
      <c r="E357" s="19">
        <v>447.3</v>
      </c>
      <c r="F357" s="19">
        <v>617.6</v>
      </c>
      <c r="G357" s="19">
        <v>20.8</v>
      </c>
      <c r="H357" s="19">
        <v>603</v>
      </c>
      <c r="I357" s="18">
        <v>0.247</v>
      </c>
      <c r="J357" s="18">
        <v>0.49</v>
      </c>
      <c r="K357" s="18">
        <v>0.73</v>
      </c>
      <c r="L357" s="19">
        <v>293</v>
      </c>
      <c r="M357" s="19">
        <v>0</v>
      </c>
      <c r="N357" s="20">
        <v>-1.89</v>
      </c>
      <c r="O357" s="21">
        <v>0.22950000000000001</v>
      </c>
      <c r="P357" s="21">
        <v>-1.2630000000000001E-4</v>
      </c>
      <c r="Q357" s="21">
        <v>2.7010000000000002E-8</v>
      </c>
      <c r="R357" s="22">
        <v>558.61</v>
      </c>
      <c r="S357" s="22">
        <v>288.37</v>
      </c>
      <c r="T357" s="13">
        <v>-59.67</v>
      </c>
      <c r="U357" s="13">
        <v>7.94</v>
      </c>
      <c r="V357" s="20">
        <v>16.011399999999998</v>
      </c>
      <c r="W357" s="22">
        <v>3456.8</v>
      </c>
      <c r="X357" s="22">
        <v>-78.67</v>
      </c>
      <c r="Y357" s="13">
        <v>476</v>
      </c>
      <c r="Z357" s="13">
        <v>330</v>
      </c>
      <c r="AA357" s="18">
        <v>75.474999999999994</v>
      </c>
      <c r="AB357" s="22">
        <v>-8563.64</v>
      </c>
      <c r="AC357" s="18">
        <v>-8.1489999999999991</v>
      </c>
      <c r="AD357" s="18">
        <v>10.199999999999999</v>
      </c>
      <c r="AE357" s="13">
        <v>9388</v>
      </c>
    </row>
    <row r="358" spans="1:33" ht="15" x14ac:dyDescent="0.2">
      <c r="A358" s="13">
        <v>344</v>
      </c>
      <c r="B358" s="12" t="s">
        <v>418</v>
      </c>
      <c r="C358" s="18">
        <v>210.405</v>
      </c>
      <c r="D358" s="19">
        <v>0</v>
      </c>
      <c r="E358" s="19">
        <v>552.5</v>
      </c>
      <c r="F358" s="19">
        <v>723.8</v>
      </c>
      <c r="G358" s="19">
        <v>15</v>
      </c>
      <c r="H358" s="19">
        <v>0</v>
      </c>
      <c r="I358" s="18">
        <v>0</v>
      </c>
      <c r="J358" s="18">
        <v>0.65400000000000003</v>
      </c>
      <c r="K358" s="18">
        <v>0</v>
      </c>
      <c r="L358" s="19">
        <v>0</v>
      </c>
      <c r="M358" s="19">
        <v>0</v>
      </c>
      <c r="N358" s="20">
        <v>-14.79</v>
      </c>
      <c r="O358" s="21">
        <v>3.601</v>
      </c>
      <c r="P358" s="21">
        <v>-1</v>
      </c>
      <c r="Q358" s="21">
        <v>-2.0819999999999999</v>
      </c>
      <c r="R358" s="22">
        <v>-4</v>
      </c>
      <c r="S358" s="22">
        <v>4.6790000000000003</v>
      </c>
      <c r="T358" s="13">
        <v>-8</v>
      </c>
      <c r="U358" s="13">
        <v>771.74</v>
      </c>
      <c r="V358" s="20">
        <v>368.3</v>
      </c>
      <c r="W358" s="22">
        <v>-69.78</v>
      </c>
      <c r="X358" s="22">
        <v>26.73</v>
      </c>
      <c r="Y358" s="13">
        <v>16.126100000000001</v>
      </c>
      <c r="Z358" s="13">
        <v>4203.9399999999996</v>
      </c>
      <c r="AA358" s="18">
        <v>-109.7</v>
      </c>
      <c r="AB358" s="22">
        <v>586</v>
      </c>
      <c r="AC358" s="18">
        <v>413</v>
      </c>
      <c r="AD358" s="18">
        <v>0</v>
      </c>
      <c r="AE358" s="13">
        <v>0</v>
      </c>
      <c r="AG358" s="13">
        <v>0</v>
      </c>
    </row>
    <row r="359" spans="1:33" ht="15" x14ac:dyDescent="0.2">
      <c r="A359" s="13">
        <v>345</v>
      </c>
      <c r="B359" s="12" t="s">
        <v>419</v>
      </c>
      <c r="C359" s="18">
        <v>224.43199999999999</v>
      </c>
      <c r="D359" s="19">
        <v>0</v>
      </c>
      <c r="E359" s="19">
        <v>570.79999999999995</v>
      </c>
      <c r="F359" s="19">
        <v>750</v>
      </c>
      <c r="G359" s="19">
        <v>13.4</v>
      </c>
      <c r="H359" s="19">
        <v>0</v>
      </c>
      <c r="I359" s="18">
        <v>0</v>
      </c>
      <c r="J359" s="18">
        <v>0.58299999999999996</v>
      </c>
      <c r="K359" s="18">
        <v>0</v>
      </c>
      <c r="L359" s="19">
        <v>0</v>
      </c>
      <c r="M359" s="19">
        <v>0</v>
      </c>
      <c r="N359" s="20">
        <v>-16.484000000000002</v>
      </c>
      <c r="O359" s="21">
        <v>3.9510000000000001</v>
      </c>
      <c r="P359" s="21">
        <v>-1</v>
      </c>
      <c r="Q359" s="21">
        <v>-2.2959999999999998</v>
      </c>
      <c r="R359" s="22">
        <v>-4</v>
      </c>
      <c r="S359" s="22">
        <v>5.1180000000000003</v>
      </c>
      <c r="T359" s="13">
        <v>-8</v>
      </c>
      <c r="U359" s="13">
        <v>925.84</v>
      </c>
      <c r="V359" s="20">
        <v>378.69</v>
      </c>
      <c r="W359" s="22">
        <v>0</v>
      </c>
      <c r="X359" s="22">
        <v>0</v>
      </c>
      <c r="Y359" s="13">
        <v>16.162700000000001</v>
      </c>
      <c r="Z359" s="13">
        <v>4373.37</v>
      </c>
      <c r="AA359" s="18">
        <v>-111.8</v>
      </c>
      <c r="AB359" s="22">
        <v>573</v>
      </c>
      <c r="AC359" s="18">
        <v>463</v>
      </c>
      <c r="AD359" s="18">
        <v>0</v>
      </c>
      <c r="AE359" s="13">
        <v>0</v>
      </c>
      <c r="AG359" s="13">
        <v>0</v>
      </c>
    </row>
    <row r="360" spans="1:33" ht="15" x14ac:dyDescent="0.2">
      <c r="A360" s="13">
        <v>346</v>
      </c>
      <c r="B360" s="12" t="s">
        <v>420</v>
      </c>
      <c r="C360" s="18">
        <v>170.34</v>
      </c>
      <c r="D360" s="19">
        <v>263.60000000000002</v>
      </c>
      <c r="E360" s="19">
        <v>489.5</v>
      </c>
      <c r="F360" s="19">
        <v>658.3</v>
      </c>
      <c r="G360" s="19">
        <v>18</v>
      </c>
      <c r="H360" s="19">
        <v>713</v>
      </c>
      <c r="I360" s="18">
        <v>0.24</v>
      </c>
      <c r="J360" s="18">
        <v>0.56200000000000006</v>
      </c>
      <c r="K360" s="18">
        <v>0.748</v>
      </c>
      <c r="L360" s="19">
        <v>293</v>
      </c>
      <c r="M360" s="19">
        <v>0</v>
      </c>
      <c r="N360" s="20">
        <v>-2.2280000000000002</v>
      </c>
      <c r="O360" s="21">
        <v>0.27439999999999998</v>
      </c>
      <c r="P360" s="21">
        <v>-1.516E-4</v>
      </c>
      <c r="Q360" s="21">
        <v>3.2460000000000001E-8</v>
      </c>
      <c r="R360" s="22">
        <v>631.63</v>
      </c>
      <c r="S360" s="22">
        <v>318.77999999999997</v>
      </c>
      <c r="T360" s="13">
        <v>-69.52</v>
      </c>
      <c r="U360" s="13">
        <v>11.96</v>
      </c>
      <c r="V360" s="20">
        <v>16.113399999999999</v>
      </c>
      <c r="W360" s="22">
        <v>3774.56</v>
      </c>
      <c r="X360" s="22">
        <v>-91.31</v>
      </c>
      <c r="Y360" s="13">
        <v>520</v>
      </c>
      <c r="Z360" s="13">
        <v>364</v>
      </c>
      <c r="AA360" s="18">
        <v>84.248000000000005</v>
      </c>
      <c r="AB360" s="22">
        <v>-10012.5</v>
      </c>
      <c r="AC360" s="18">
        <v>-9.2360000000000007</v>
      </c>
      <c r="AD360" s="18">
        <v>13.37</v>
      </c>
      <c r="AE360" s="13">
        <v>10430</v>
      </c>
    </row>
    <row r="361" spans="1:33" ht="15" x14ac:dyDescent="0.2">
      <c r="A361" s="13">
        <v>347</v>
      </c>
      <c r="B361" s="12" t="s">
        <v>421</v>
      </c>
      <c r="C361" s="18">
        <v>238.459</v>
      </c>
      <c r="D361" s="19">
        <v>0</v>
      </c>
      <c r="E361" s="19">
        <v>584.1</v>
      </c>
      <c r="F361" s="19">
        <v>750</v>
      </c>
      <c r="G361" s="19">
        <v>12.8</v>
      </c>
      <c r="H361" s="19">
        <v>0</v>
      </c>
      <c r="I361" s="18">
        <v>0</v>
      </c>
      <c r="J361" s="18">
        <v>0.71899999999999997</v>
      </c>
      <c r="K361" s="18">
        <v>0</v>
      </c>
      <c r="L361" s="19">
        <v>0</v>
      </c>
      <c r="M361" s="19">
        <v>0</v>
      </c>
      <c r="N361" s="20">
        <v>-15.11</v>
      </c>
      <c r="O361" s="21">
        <v>0.40489999999999998</v>
      </c>
      <c r="P361" s="21">
        <v>-2.3330000000000001E-4</v>
      </c>
      <c r="Q361" s="21">
        <v>5.2199999999999998E-8</v>
      </c>
      <c r="R361" s="22">
        <v>853.9</v>
      </c>
      <c r="S361" s="22">
        <v>385.53</v>
      </c>
      <c r="T361" s="13">
        <v>-80.28</v>
      </c>
      <c r="U361" s="13">
        <v>30.1</v>
      </c>
      <c r="V361" s="20">
        <v>16.191500000000001</v>
      </c>
      <c r="W361" s="22">
        <v>4395.87</v>
      </c>
      <c r="X361" s="22">
        <v>-124.2</v>
      </c>
      <c r="Y361" s="13">
        <v>619</v>
      </c>
      <c r="Z361" s="13">
        <v>441</v>
      </c>
      <c r="AA361" s="18">
        <v>0</v>
      </c>
      <c r="AB361" s="22">
        <v>0</v>
      </c>
      <c r="AC361" s="18">
        <v>0</v>
      </c>
      <c r="AD361" s="18">
        <v>0</v>
      </c>
      <c r="AE361" s="13">
        <v>12570</v>
      </c>
    </row>
    <row r="362" spans="1:33" ht="15" x14ac:dyDescent="0.2">
      <c r="A362" s="13">
        <v>348</v>
      </c>
      <c r="B362" s="12" t="s">
        <v>422</v>
      </c>
      <c r="C362" s="18">
        <v>282.55599999999998</v>
      </c>
      <c r="D362" s="19">
        <v>310</v>
      </c>
      <c r="E362" s="19">
        <v>617</v>
      </c>
      <c r="F362" s="19">
        <v>767</v>
      </c>
      <c r="G362" s="19">
        <v>11</v>
      </c>
      <c r="H362" s="19">
        <v>0</v>
      </c>
      <c r="I362" s="18">
        <v>0</v>
      </c>
      <c r="J362" s="18">
        <v>0.90700000000000003</v>
      </c>
      <c r="K362" s="18">
        <v>0.77500000000000002</v>
      </c>
      <c r="L362" s="19">
        <v>313</v>
      </c>
      <c r="M362" s="19">
        <v>0</v>
      </c>
      <c r="N362" s="20">
        <v>-5.3460000000000001</v>
      </c>
      <c r="O362" s="21">
        <v>0.4632</v>
      </c>
      <c r="P362" s="21">
        <v>-2.6669999999999998E-4</v>
      </c>
      <c r="Q362" s="21">
        <v>6.039E-8</v>
      </c>
      <c r="R362" s="22">
        <v>811.29</v>
      </c>
      <c r="S362" s="22">
        <v>401.67</v>
      </c>
      <c r="T362" s="13">
        <v>-108.93</v>
      </c>
      <c r="U362" s="13">
        <v>28.04</v>
      </c>
      <c r="V362" s="20">
        <v>16.468499999999999</v>
      </c>
      <c r="W362" s="22">
        <v>4680.46</v>
      </c>
      <c r="X362" s="22">
        <v>-141.1</v>
      </c>
      <c r="Y362" s="13">
        <v>652</v>
      </c>
      <c r="Z362" s="13">
        <v>471</v>
      </c>
      <c r="AA362" s="18">
        <v>0</v>
      </c>
      <c r="AB362" s="22">
        <v>0</v>
      </c>
      <c r="AC362" s="18">
        <v>0</v>
      </c>
      <c r="AD362" s="18">
        <v>0</v>
      </c>
      <c r="AE362" s="13">
        <v>13740</v>
      </c>
    </row>
    <row r="363" spans="1:33" ht="15" x14ac:dyDescent="0.2">
      <c r="A363" s="13">
        <v>349</v>
      </c>
      <c r="B363" s="12" t="s">
        <v>423</v>
      </c>
      <c r="C363" s="18">
        <v>20.183</v>
      </c>
      <c r="D363" s="19">
        <v>24.5</v>
      </c>
      <c r="E363" s="19">
        <v>27</v>
      </c>
      <c r="F363" s="19">
        <v>44.4</v>
      </c>
      <c r="G363" s="19">
        <v>27.2</v>
      </c>
      <c r="H363" s="19">
        <v>41.7</v>
      </c>
      <c r="I363" s="18">
        <v>0.311</v>
      </c>
      <c r="J363" s="18">
        <v>0</v>
      </c>
      <c r="K363" s="18">
        <v>1.204</v>
      </c>
      <c r="L363" s="19">
        <v>27</v>
      </c>
      <c r="M363" s="19">
        <v>0</v>
      </c>
      <c r="N363" s="20">
        <v>0</v>
      </c>
      <c r="O363" s="21">
        <v>0</v>
      </c>
      <c r="P363" s="21">
        <v>0</v>
      </c>
      <c r="Q363" s="21">
        <v>0</v>
      </c>
      <c r="R363" s="22">
        <v>0</v>
      </c>
      <c r="S363" s="22">
        <v>0</v>
      </c>
      <c r="T363" s="13">
        <v>0</v>
      </c>
      <c r="U363" s="13">
        <v>0</v>
      </c>
      <c r="V363" s="20">
        <v>14.0099</v>
      </c>
      <c r="W363" s="22">
        <v>180.47</v>
      </c>
      <c r="X363" s="22">
        <v>-2.61</v>
      </c>
      <c r="Y363" s="13">
        <v>29</v>
      </c>
      <c r="Z363" s="13">
        <v>24</v>
      </c>
      <c r="AA363" s="18">
        <v>26.181000000000001</v>
      </c>
      <c r="AB363" s="22">
        <v>-295.44</v>
      </c>
      <c r="AC363" s="18">
        <v>-2.645</v>
      </c>
      <c r="AD363" s="18">
        <v>4.1000000000000002E-2</v>
      </c>
      <c r="AE363" s="13">
        <v>440</v>
      </c>
    </row>
    <row r="364" spans="1:33" ht="15" x14ac:dyDescent="0.2">
      <c r="A364" s="13">
        <v>350</v>
      </c>
      <c r="B364" s="12" t="s">
        <v>424</v>
      </c>
      <c r="C364" s="18">
        <v>240.47499999999999</v>
      </c>
      <c r="D364" s="19">
        <v>295</v>
      </c>
      <c r="E364" s="19">
        <v>575.20000000000005</v>
      </c>
      <c r="F364" s="19">
        <v>733</v>
      </c>
      <c r="G364" s="19">
        <v>13</v>
      </c>
      <c r="H364" s="19">
        <v>1000</v>
      </c>
      <c r="I364" s="18">
        <v>0.22</v>
      </c>
      <c r="J364" s="18">
        <v>0.77</v>
      </c>
      <c r="K364" s="18">
        <v>0.77800000000000002</v>
      </c>
      <c r="L364" s="19">
        <v>293</v>
      </c>
      <c r="M364" s="19">
        <v>0</v>
      </c>
      <c r="N364" s="20">
        <v>-3.3359999999999999</v>
      </c>
      <c r="O364" s="21">
        <v>0.38790000000000002</v>
      </c>
      <c r="P364" s="21">
        <v>-2.1689999999999999E-4</v>
      </c>
      <c r="Q364" s="21">
        <v>4.7099999999999998E-8</v>
      </c>
      <c r="R364" s="22">
        <v>757.88</v>
      </c>
      <c r="S364" s="22">
        <v>375.9</v>
      </c>
      <c r="T364" s="13">
        <v>-94.15</v>
      </c>
      <c r="U364" s="13">
        <v>22.01</v>
      </c>
      <c r="V364" s="20">
        <v>16.151</v>
      </c>
      <c r="W364" s="22">
        <v>4294.55</v>
      </c>
      <c r="X364" s="22">
        <v>-124</v>
      </c>
      <c r="Y364" s="13">
        <v>610</v>
      </c>
      <c r="Z364" s="13">
        <v>434</v>
      </c>
      <c r="AA364" s="18">
        <v>0</v>
      </c>
      <c r="AB364" s="22">
        <v>0</v>
      </c>
      <c r="AC364" s="18">
        <v>0</v>
      </c>
      <c r="AD364" s="18">
        <v>0</v>
      </c>
      <c r="AE364" s="13">
        <v>12640</v>
      </c>
    </row>
    <row r="365" spans="1:33" ht="15" x14ac:dyDescent="0.2">
      <c r="A365" s="13">
        <v>351</v>
      </c>
      <c r="B365" s="12" t="s">
        <v>425</v>
      </c>
      <c r="C365" s="18">
        <v>100.205</v>
      </c>
      <c r="D365" s="19">
        <v>182.6</v>
      </c>
      <c r="E365" s="19">
        <v>371.6</v>
      </c>
      <c r="F365" s="19">
        <v>540.20000000000005</v>
      </c>
      <c r="G365" s="19">
        <v>27</v>
      </c>
      <c r="H365" s="19">
        <v>432</v>
      </c>
      <c r="I365" s="18">
        <v>0.26300000000000001</v>
      </c>
      <c r="J365" s="18">
        <v>0.35099999999999998</v>
      </c>
      <c r="K365" s="18">
        <v>0.68400000000000005</v>
      </c>
      <c r="L365" s="19">
        <v>293</v>
      </c>
      <c r="M365" s="19">
        <v>0</v>
      </c>
      <c r="N365" s="20">
        <v>-1.2290000000000001</v>
      </c>
      <c r="O365" s="21">
        <v>0.1615</v>
      </c>
      <c r="P365" s="21">
        <v>-8.7200000000000005E-5</v>
      </c>
      <c r="Q365" s="21">
        <v>1.829E-8</v>
      </c>
      <c r="R365" s="22">
        <v>436.73</v>
      </c>
      <c r="S365" s="22">
        <v>232.53</v>
      </c>
      <c r="T365" s="13">
        <v>-44.88</v>
      </c>
      <c r="U365" s="13">
        <v>1.91</v>
      </c>
      <c r="V365" s="20">
        <v>15.873699999999999</v>
      </c>
      <c r="W365" s="22">
        <v>2911.32</v>
      </c>
      <c r="X365" s="22">
        <v>-56.51</v>
      </c>
      <c r="Y365" s="13">
        <v>400</v>
      </c>
      <c r="Z365" s="13">
        <v>270</v>
      </c>
      <c r="AA365" s="18">
        <v>61.276000000000003</v>
      </c>
      <c r="AB365" s="22">
        <v>-6303.87</v>
      </c>
      <c r="AC365" s="18">
        <v>-6.3730000000000002</v>
      </c>
      <c r="AD365" s="18">
        <v>6</v>
      </c>
      <c r="AE365" s="13">
        <v>7576</v>
      </c>
    </row>
    <row r="366" spans="1:33" ht="15" x14ac:dyDescent="0.2">
      <c r="A366" s="13">
        <v>352</v>
      </c>
      <c r="B366" s="12" t="s">
        <v>426</v>
      </c>
      <c r="C366" s="18">
        <v>168.32400000000001</v>
      </c>
      <c r="D366" s="19">
        <v>0</v>
      </c>
      <c r="E366" s="19">
        <v>497.3</v>
      </c>
      <c r="F366" s="19">
        <v>679</v>
      </c>
      <c r="G366" s="19">
        <v>19.2</v>
      </c>
      <c r="H366" s="19">
        <v>0</v>
      </c>
      <c r="I366" s="18">
        <v>0</v>
      </c>
      <c r="J366" s="18">
        <v>0.51500000000000001</v>
      </c>
      <c r="K366" s="18">
        <v>0</v>
      </c>
      <c r="L366" s="19">
        <v>0</v>
      </c>
      <c r="M366" s="19">
        <v>0</v>
      </c>
      <c r="N366" s="20">
        <v>14.154999999999999</v>
      </c>
      <c r="O366" s="21">
        <v>0.29220000000000002</v>
      </c>
      <c r="P366" s="21">
        <v>-1.6919999999999999E-4</v>
      </c>
      <c r="Q366" s="21">
        <v>3.8129999999999998E-8</v>
      </c>
      <c r="R366" s="22">
        <v>654.77</v>
      </c>
      <c r="S366" s="22">
        <v>333.12</v>
      </c>
      <c r="T366" s="13">
        <v>-55</v>
      </c>
      <c r="U366" s="13">
        <v>20.7</v>
      </c>
      <c r="V366" s="20">
        <v>16.058900000000001</v>
      </c>
      <c r="W366" s="22">
        <v>3850.38</v>
      </c>
      <c r="X366" s="22">
        <v>-88.75</v>
      </c>
      <c r="Y366" s="13">
        <v>529</v>
      </c>
      <c r="Z366" s="13">
        <v>368</v>
      </c>
      <c r="AA366" s="18">
        <v>0</v>
      </c>
      <c r="AB366" s="22">
        <v>0</v>
      </c>
      <c r="AC366" s="18">
        <v>0</v>
      </c>
      <c r="AD366" s="18">
        <v>0</v>
      </c>
      <c r="AE366" s="13">
        <v>10360</v>
      </c>
    </row>
    <row r="367" spans="1:33" ht="15" x14ac:dyDescent="0.2">
      <c r="A367" s="13">
        <v>353</v>
      </c>
      <c r="B367" s="12" t="s">
        <v>427</v>
      </c>
      <c r="C367" s="18">
        <v>226.44800000000001</v>
      </c>
      <c r="D367" s="19">
        <v>291</v>
      </c>
      <c r="E367" s="19">
        <v>560</v>
      </c>
      <c r="F367" s="19">
        <v>717</v>
      </c>
      <c r="G367" s="19">
        <v>14</v>
      </c>
      <c r="H367" s="19">
        <v>0</v>
      </c>
      <c r="I367" s="18">
        <v>0</v>
      </c>
      <c r="J367" s="18">
        <v>0.74199999999999999</v>
      </c>
      <c r="K367" s="18">
        <v>0.77300000000000002</v>
      </c>
      <c r="L367" s="19">
        <v>293</v>
      </c>
      <c r="M367" s="19">
        <v>0</v>
      </c>
      <c r="N367" s="20">
        <v>-3.109</v>
      </c>
      <c r="O367" s="21">
        <v>0.36520000000000002</v>
      </c>
      <c r="P367" s="21">
        <v>-2.039E-4</v>
      </c>
      <c r="Q367" s="21">
        <v>4.4180000000000003E-8</v>
      </c>
      <c r="R367" s="22">
        <v>738.3</v>
      </c>
      <c r="S367" s="22">
        <v>366.11</v>
      </c>
      <c r="T367" s="13">
        <v>-89.23</v>
      </c>
      <c r="U367" s="13">
        <v>20</v>
      </c>
      <c r="V367" s="20">
        <v>16.184100000000001</v>
      </c>
      <c r="W367" s="22">
        <v>4214.91</v>
      </c>
      <c r="X367" s="22">
        <v>-118.7</v>
      </c>
      <c r="Y367" s="13">
        <v>594</v>
      </c>
      <c r="Z367" s="13">
        <v>423</v>
      </c>
      <c r="AA367" s="18">
        <v>95.68</v>
      </c>
      <c r="AB367" s="22">
        <v>-12411.3</v>
      </c>
      <c r="AC367" s="18">
        <v>-10.58</v>
      </c>
      <c r="AD367" s="18">
        <v>20.27</v>
      </c>
      <c r="AE367" s="13">
        <v>12240</v>
      </c>
    </row>
    <row r="368" spans="1:33" ht="15" x14ac:dyDescent="0.2">
      <c r="A368" s="13">
        <v>354</v>
      </c>
      <c r="B368" s="12" t="s">
        <v>428</v>
      </c>
      <c r="C368" s="18">
        <v>294.56700000000001</v>
      </c>
      <c r="D368" s="19">
        <v>0</v>
      </c>
      <c r="E368" s="19">
        <v>637</v>
      </c>
      <c r="F368" s="19">
        <v>791</v>
      </c>
      <c r="G368" s="19">
        <v>9.6</v>
      </c>
      <c r="H368" s="19">
        <v>0</v>
      </c>
      <c r="I368" s="18">
        <v>0</v>
      </c>
      <c r="J368" s="18">
        <v>0.86099999999999999</v>
      </c>
      <c r="K368" s="18">
        <v>0</v>
      </c>
      <c r="L368" s="19">
        <v>0</v>
      </c>
      <c r="M368" s="19">
        <v>0</v>
      </c>
      <c r="N368" s="20">
        <v>-15.927</v>
      </c>
      <c r="O368" s="21">
        <v>0.49540000000000001</v>
      </c>
      <c r="P368" s="21">
        <v>-2.8509999999999999E-4</v>
      </c>
      <c r="Q368" s="21">
        <v>6.3730000000000002E-8</v>
      </c>
      <c r="R368" s="22">
        <v>977.42</v>
      </c>
      <c r="S368" s="22">
        <v>412.29</v>
      </c>
      <c r="T368" s="13">
        <v>-99.33</v>
      </c>
      <c r="U368" s="13">
        <v>38.79</v>
      </c>
      <c r="V368" s="20">
        <v>16.3553</v>
      </c>
      <c r="W368" s="22">
        <v>4715.6899999999996</v>
      </c>
      <c r="X368" s="22">
        <v>-152.1</v>
      </c>
      <c r="Y368" s="13">
        <v>674</v>
      </c>
      <c r="Z368" s="13">
        <v>488</v>
      </c>
      <c r="AA368" s="18">
        <v>0</v>
      </c>
      <c r="AB368" s="22">
        <v>0</v>
      </c>
      <c r="AC368" s="18">
        <v>0</v>
      </c>
      <c r="AD368" s="18">
        <v>0</v>
      </c>
      <c r="AE368" s="13">
        <v>14180</v>
      </c>
    </row>
    <row r="369" spans="1:33" ht="15" x14ac:dyDescent="0.2">
      <c r="A369" s="13">
        <v>355</v>
      </c>
      <c r="B369" s="12" t="s">
        <v>429</v>
      </c>
      <c r="C369" s="18">
        <v>86.177999999999997</v>
      </c>
      <c r="D369" s="19">
        <v>177.8</v>
      </c>
      <c r="E369" s="19">
        <v>341.9</v>
      </c>
      <c r="F369" s="19">
        <v>507.4</v>
      </c>
      <c r="G369" s="19">
        <v>29.3</v>
      </c>
      <c r="H369" s="19">
        <v>370</v>
      </c>
      <c r="I369" s="18">
        <v>0.26</v>
      </c>
      <c r="J369" s="18">
        <v>0.29599999999999999</v>
      </c>
      <c r="K369" s="18">
        <v>0.65900000000000003</v>
      </c>
      <c r="L369" s="19">
        <v>293</v>
      </c>
      <c r="M369" s="19">
        <v>0</v>
      </c>
      <c r="N369" s="20">
        <v>-1.054</v>
      </c>
      <c r="O369" s="21">
        <v>0.13900000000000001</v>
      </c>
      <c r="P369" s="21">
        <v>-7.449E-5</v>
      </c>
      <c r="Q369" s="21">
        <v>1.5510000000000001E-8</v>
      </c>
      <c r="R369" s="22">
        <v>362.79</v>
      </c>
      <c r="S369" s="22">
        <v>207.09</v>
      </c>
      <c r="T369" s="13">
        <v>-39.96</v>
      </c>
      <c r="U369" s="13">
        <v>-0.06</v>
      </c>
      <c r="V369" s="20">
        <v>15.836600000000001</v>
      </c>
      <c r="W369" s="22">
        <v>2697.55</v>
      </c>
      <c r="X369" s="22">
        <v>-48.78</v>
      </c>
      <c r="Y369" s="13">
        <v>370</v>
      </c>
      <c r="Z369" s="13">
        <v>245</v>
      </c>
      <c r="AA369" s="18">
        <v>57.279000000000003</v>
      </c>
      <c r="AB369" s="22">
        <v>-5587.42</v>
      </c>
      <c r="AC369" s="18">
        <v>-5.8849999999999998</v>
      </c>
      <c r="AD369" s="18">
        <v>4.7779999999999996</v>
      </c>
      <c r="AE369" s="13">
        <v>6896</v>
      </c>
    </row>
    <row r="370" spans="1:33" ht="15" x14ac:dyDescent="0.2">
      <c r="A370" s="13">
        <v>356</v>
      </c>
      <c r="B370" s="12" t="s">
        <v>430</v>
      </c>
      <c r="C370" s="18">
        <v>154.297</v>
      </c>
      <c r="D370" s="19">
        <v>0</v>
      </c>
      <c r="E370" s="19">
        <v>476.3</v>
      </c>
      <c r="F370" s="19">
        <v>660.1</v>
      </c>
      <c r="G370" s="19">
        <v>21.1</v>
      </c>
      <c r="H370" s="19">
        <v>0</v>
      </c>
      <c r="I370" s="18">
        <v>0</v>
      </c>
      <c r="J370" s="18">
        <v>0.47599999999999998</v>
      </c>
      <c r="K370" s="18">
        <v>0</v>
      </c>
      <c r="L370" s="19">
        <v>0</v>
      </c>
      <c r="M370" s="19">
        <v>0</v>
      </c>
      <c r="N370" s="20">
        <v>13.93</v>
      </c>
      <c r="O370" s="21">
        <v>0.26939999999999997</v>
      </c>
      <c r="P370" s="21">
        <v>-1.561E-4</v>
      </c>
      <c r="Q370" s="21">
        <v>3.5180000000000001E-8</v>
      </c>
      <c r="R370" s="22">
        <v>617.57000000000005</v>
      </c>
      <c r="S370" s="22">
        <v>318.64999999999998</v>
      </c>
      <c r="T370" s="13">
        <v>-50.07</v>
      </c>
      <c r="U370" s="13">
        <v>18.690000000000001</v>
      </c>
      <c r="V370" s="20">
        <v>16.013999999999999</v>
      </c>
      <c r="W370" s="22">
        <v>3702.56</v>
      </c>
      <c r="X370" s="22">
        <v>-81.55</v>
      </c>
      <c r="Y370" s="13">
        <v>507</v>
      </c>
      <c r="Z370" s="13">
        <v>351</v>
      </c>
      <c r="AA370" s="18">
        <v>0</v>
      </c>
      <c r="AB370" s="22">
        <v>0</v>
      </c>
      <c r="AC370" s="18">
        <v>0</v>
      </c>
      <c r="AD370" s="18">
        <v>0</v>
      </c>
      <c r="AE370" s="13">
        <v>9840</v>
      </c>
    </row>
    <row r="371" spans="1:33" ht="15" x14ac:dyDescent="0.2">
      <c r="A371" s="13">
        <v>357</v>
      </c>
      <c r="B371" s="12" t="s">
        <v>431</v>
      </c>
      <c r="C371" s="18">
        <v>30.006</v>
      </c>
      <c r="D371" s="19">
        <v>109.5</v>
      </c>
      <c r="E371" s="19">
        <v>121.4</v>
      </c>
      <c r="F371" s="19">
        <v>180</v>
      </c>
      <c r="G371" s="19">
        <v>64</v>
      </c>
      <c r="H371" s="19">
        <v>58</v>
      </c>
      <c r="I371" s="18">
        <v>0.25</v>
      </c>
      <c r="J371" s="18">
        <v>0.60699999999999998</v>
      </c>
      <c r="K371" s="18">
        <v>1.28</v>
      </c>
      <c r="L371" s="19">
        <v>121</v>
      </c>
      <c r="M371" s="19">
        <v>0.2</v>
      </c>
      <c r="N371" s="20">
        <v>7.0090000000000003</v>
      </c>
      <c r="O371" s="21">
        <v>-2.24E-4</v>
      </c>
      <c r="P371" s="21">
        <v>2.328E-6</v>
      </c>
      <c r="Q371" s="21">
        <v>-1.0000000000000001E-9</v>
      </c>
      <c r="R371" s="22">
        <v>0</v>
      </c>
      <c r="S371" s="22">
        <v>0</v>
      </c>
      <c r="T371" s="13">
        <v>21.6</v>
      </c>
      <c r="U371" s="13">
        <v>20.72</v>
      </c>
      <c r="V371" s="20">
        <v>20.131399999999999</v>
      </c>
      <c r="W371" s="22">
        <v>1572.52</v>
      </c>
      <c r="X371" s="22">
        <v>-4.88</v>
      </c>
      <c r="Y371" s="13">
        <v>140</v>
      </c>
      <c r="Z371" s="13">
        <v>95</v>
      </c>
      <c r="AA371" s="18">
        <v>61.514000000000003</v>
      </c>
      <c r="AB371" s="22">
        <v>-2465.7800000000002</v>
      </c>
      <c r="AC371" s="18">
        <v>-7.2110000000000003</v>
      </c>
      <c r="AD371" s="18">
        <v>0.27900000000000003</v>
      </c>
      <c r="AE371" s="13">
        <v>3300</v>
      </c>
    </row>
    <row r="372" spans="1:33" ht="15" x14ac:dyDescent="0.2">
      <c r="A372" s="13">
        <v>358</v>
      </c>
      <c r="B372" s="12" t="s">
        <v>432</v>
      </c>
      <c r="C372" s="18">
        <v>28.013000000000002</v>
      </c>
      <c r="D372" s="19">
        <v>63.3</v>
      </c>
      <c r="E372" s="19">
        <v>77.400000000000006</v>
      </c>
      <c r="F372" s="19">
        <v>126.2</v>
      </c>
      <c r="G372" s="19">
        <v>33.5</v>
      </c>
      <c r="H372" s="19">
        <v>89.5</v>
      </c>
      <c r="I372" s="18">
        <v>0.28999999999999998</v>
      </c>
      <c r="J372" s="18">
        <v>0.04</v>
      </c>
      <c r="K372" s="18">
        <v>0.80400000000000005</v>
      </c>
      <c r="L372" s="19">
        <v>78.099999999999994</v>
      </c>
      <c r="M372" s="19">
        <v>0</v>
      </c>
      <c r="N372" s="20">
        <v>7.44</v>
      </c>
      <c r="O372" s="21">
        <v>-3.2399999999999998E-3</v>
      </c>
      <c r="P372" s="21">
        <v>6.3999999999999997E-6</v>
      </c>
      <c r="Q372" s="21">
        <v>-2.7900000000000001E-9</v>
      </c>
      <c r="R372" s="22">
        <v>90.3</v>
      </c>
      <c r="S372" s="22">
        <v>46.41</v>
      </c>
      <c r="T372" s="13">
        <v>0</v>
      </c>
      <c r="U372" s="13">
        <v>0</v>
      </c>
      <c r="V372" s="20">
        <v>14.934200000000001</v>
      </c>
      <c r="W372" s="22">
        <v>588.72</v>
      </c>
      <c r="X372" s="22">
        <v>-6.6</v>
      </c>
      <c r="Y372" s="13">
        <v>90</v>
      </c>
      <c r="Z372" s="13">
        <v>54</v>
      </c>
      <c r="AA372" s="18">
        <v>31.927</v>
      </c>
      <c r="AB372" s="22">
        <v>-924.86</v>
      </c>
      <c r="AC372" s="18">
        <v>-3.0750000000000002</v>
      </c>
      <c r="AD372" s="18">
        <v>0.26400000000000001</v>
      </c>
      <c r="AE372" s="13">
        <v>1333</v>
      </c>
    </row>
    <row r="373" spans="1:33" ht="15" x14ac:dyDescent="0.2">
      <c r="A373" s="13">
        <v>359</v>
      </c>
      <c r="B373" s="12" t="s">
        <v>433</v>
      </c>
      <c r="C373" s="18">
        <v>46.006</v>
      </c>
      <c r="D373" s="19">
        <v>261.89999999999998</v>
      </c>
      <c r="E373" s="19">
        <v>294.3</v>
      </c>
      <c r="F373" s="19">
        <v>431.4</v>
      </c>
      <c r="G373" s="19">
        <v>100</v>
      </c>
      <c r="H373" s="19">
        <v>170</v>
      </c>
      <c r="I373" s="18">
        <v>0.48</v>
      </c>
      <c r="J373" s="18">
        <v>0.86</v>
      </c>
      <c r="K373" s="18">
        <v>1.4470000000000001</v>
      </c>
      <c r="L373" s="19">
        <v>292.89999999999998</v>
      </c>
      <c r="M373" s="19">
        <v>0.4</v>
      </c>
      <c r="N373" s="20">
        <v>5.7880000000000003</v>
      </c>
      <c r="O373" s="21">
        <v>1.155E-2</v>
      </c>
      <c r="P373" s="21">
        <v>-4.9699999999999998E-6</v>
      </c>
      <c r="Q373" s="21">
        <v>7.0000000000000004E-11</v>
      </c>
      <c r="R373" s="22">
        <v>406.2</v>
      </c>
      <c r="S373" s="22">
        <v>230.21</v>
      </c>
      <c r="T373" s="13">
        <v>8.09</v>
      </c>
      <c r="U373" s="13">
        <v>12.42</v>
      </c>
      <c r="V373" s="20">
        <v>20.532399999999999</v>
      </c>
      <c r="W373" s="22">
        <v>4141.29</v>
      </c>
      <c r="X373" s="22">
        <v>3.65</v>
      </c>
      <c r="Y373" s="13">
        <v>320</v>
      </c>
      <c r="Z373" s="13">
        <v>230</v>
      </c>
      <c r="AA373" s="18">
        <v>61.862000000000002</v>
      </c>
      <c r="AB373" s="22">
        <v>-6073.34</v>
      </c>
      <c r="AC373" s="18">
        <v>-6.0940000000000003</v>
      </c>
      <c r="AD373" s="18">
        <v>1.04</v>
      </c>
      <c r="AE373" s="13">
        <v>4555</v>
      </c>
    </row>
    <row r="374" spans="1:33" ht="15" x14ac:dyDescent="0.2">
      <c r="A374" s="13">
        <v>360</v>
      </c>
      <c r="B374" s="12" t="s">
        <v>434</v>
      </c>
      <c r="C374" s="18">
        <v>71.001999999999995</v>
      </c>
      <c r="D374" s="19">
        <v>66.400000000000006</v>
      </c>
      <c r="E374" s="19">
        <v>144.1</v>
      </c>
      <c r="F374" s="19">
        <v>234</v>
      </c>
      <c r="G374" s="19">
        <v>44.7</v>
      </c>
      <c r="H374" s="19">
        <v>0</v>
      </c>
      <c r="I374" s="18">
        <v>0</v>
      </c>
      <c r="J374" s="18">
        <v>0.13200000000000001</v>
      </c>
      <c r="K374" s="18">
        <v>1.5369999999999999</v>
      </c>
      <c r="L374" s="19">
        <v>144</v>
      </c>
      <c r="M374" s="19">
        <v>0.2</v>
      </c>
      <c r="N374" s="20">
        <v>0</v>
      </c>
      <c r="O374" s="21">
        <v>0</v>
      </c>
      <c r="P374" s="21">
        <v>0</v>
      </c>
      <c r="Q374" s="21">
        <v>0</v>
      </c>
      <c r="R374" s="22">
        <v>0</v>
      </c>
      <c r="S374" s="22">
        <v>0</v>
      </c>
      <c r="T374" s="13">
        <v>-29.78</v>
      </c>
      <c r="U374" s="13">
        <v>-30.38</v>
      </c>
      <c r="V374" s="20">
        <v>15.6107</v>
      </c>
      <c r="W374" s="22">
        <v>1155.69</v>
      </c>
      <c r="X374" s="22">
        <v>-15.37</v>
      </c>
      <c r="Y374" s="13">
        <v>155</v>
      </c>
      <c r="Z374" s="13">
        <v>103</v>
      </c>
      <c r="AA374" s="18">
        <v>39.219000000000001</v>
      </c>
      <c r="AB374" s="22">
        <v>-1971.37</v>
      </c>
      <c r="AC374" s="18">
        <v>-3.81</v>
      </c>
      <c r="AD374" s="18">
        <v>0.67900000000000005</v>
      </c>
      <c r="AE374" s="13">
        <v>0</v>
      </c>
    </row>
    <row r="375" spans="1:33" ht="15" x14ac:dyDescent="0.2">
      <c r="A375" s="13">
        <v>361</v>
      </c>
      <c r="B375" s="12" t="s">
        <v>435</v>
      </c>
      <c r="C375" s="18">
        <v>61.040999999999997</v>
      </c>
      <c r="D375" s="19">
        <v>244.6</v>
      </c>
      <c r="E375" s="19">
        <v>374.4</v>
      </c>
      <c r="F375" s="19">
        <v>588</v>
      </c>
      <c r="G375" s="19">
        <v>62.3</v>
      </c>
      <c r="H375" s="19">
        <v>173</v>
      </c>
      <c r="I375" s="18">
        <v>0.224</v>
      </c>
      <c r="J375" s="18">
        <v>0.34599999999999997</v>
      </c>
      <c r="K375" s="18">
        <v>1.1379999999999999</v>
      </c>
      <c r="L375" s="19">
        <v>293</v>
      </c>
      <c r="M375" s="19">
        <v>3.1</v>
      </c>
      <c r="N375" s="20">
        <v>1.7729999999999999</v>
      </c>
      <c r="O375" s="21">
        <v>4.7239999999999997E-2</v>
      </c>
      <c r="P375" s="21">
        <v>-2.5829999999999998E-5</v>
      </c>
      <c r="Q375" s="21">
        <v>4.9799999999999998E-9</v>
      </c>
      <c r="R375" s="22">
        <v>452.5</v>
      </c>
      <c r="S375" s="22">
        <v>261.20999999999998</v>
      </c>
      <c r="T375" s="13">
        <v>-17.86</v>
      </c>
      <c r="U375" s="13">
        <v>-1.66</v>
      </c>
      <c r="V375" s="20">
        <v>16.2193</v>
      </c>
      <c r="W375" s="22">
        <v>2972.64</v>
      </c>
      <c r="X375" s="22">
        <v>-64.150000000000006</v>
      </c>
      <c r="Y375" s="13">
        <v>409</v>
      </c>
      <c r="Z375" s="13">
        <v>278</v>
      </c>
      <c r="AA375" s="18">
        <v>50.133000000000003</v>
      </c>
      <c r="AB375" s="22">
        <v>-5996.3</v>
      </c>
      <c r="AC375" s="18">
        <v>-4.641</v>
      </c>
      <c r="AD375" s="18">
        <v>3.08</v>
      </c>
      <c r="AE375" s="13">
        <v>8225</v>
      </c>
    </row>
    <row r="376" spans="1:33" ht="15" x14ac:dyDescent="0.2">
      <c r="A376" s="13">
        <v>362</v>
      </c>
      <c r="B376" s="12" t="s">
        <v>436</v>
      </c>
      <c r="C376" s="18">
        <v>65.459000000000003</v>
      </c>
      <c r="D376" s="19">
        <v>213.5</v>
      </c>
      <c r="E376" s="19">
        <v>2667.7</v>
      </c>
      <c r="F376" s="19">
        <v>440</v>
      </c>
      <c r="G376" s="19">
        <v>90</v>
      </c>
      <c r="H376" s="19">
        <v>139</v>
      </c>
      <c r="I376" s="18">
        <v>0.35</v>
      </c>
      <c r="J376" s="18">
        <v>0.318</v>
      </c>
      <c r="K376" s="18">
        <v>1.42</v>
      </c>
      <c r="L376" s="19">
        <v>261</v>
      </c>
      <c r="M376" s="19">
        <v>1.8</v>
      </c>
      <c r="N376" s="20">
        <v>8.1440000000000001</v>
      </c>
      <c r="O376" s="21">
        <v>1.068E-2</v>
      </c>
      <c r="P376" s="21">
        <v>-7.977E-6</v>
      </c>
      <c r="Q376" s="21">
        <v>2.4239999999999999E-9</v>
      </c>
      <c r="R376" s="22">
        <v>0</v>
      </c>
      <c r="S376" s="22">
        <v>0</v>
      </c>
      <c r="T376" s="13">
        <v>12.57</v>
      </c>
      <c r="U376" s="13">
        <v>16</v>
      </c>
      <c r="V376" s="20">
        <v>166.95050000000001</v>
      </c>
      <c r="W376" s="22">
        <v>2520.6999999999998</v>
      </c>
      <c r="X376" s="22">
        <v>-23.46</v>
      </c>
      <c r="Y376" s="13">
        <v>285</v>
      </c>
      <c r="Z376" s="13">
        <v>210</v>
      </c>
      <c r="AA376" s="18">
        <v>36.380000000000003</v>
      </c>
      <c r="AB376" s="22">
        <v>-3748.59</v>
      </c>
      <c r="AC376" s="18">
        <v>-2.819</v>
      </c>
      <c r="AD376" s="18">
        <v>1.2</v>
      </c>
      <c r="AE376" s="13">
        <v>6140</v>
      </c>
    </row>
    <row r="377" spans="1:33" ht="15" x14ac:dyDescent="0.2">
      <c r="A377" s="13">
        <v>363</v>
      </c>
      <c r="B377" s="12" t="s">
        <v>437</v>
      </c>
      <c r="C377" s="18">
        <v>44.012999999999998</v>
      </c>
      <c r="D377" s="19">
        <v>182.3</v>
      </c>
      <c r="E377" s="19">
        <v>184.7</v>
      </c>
      <c r="F377" s="19">
        <v>309.60000000000002</v>
      </c>
      <c r="G377" s="19">
        <v>71.5</v>
      </c>
      <c r="H377" s="19">
        <v>97.4</v>
      </c>
      <c r="I377" s="18">
        <v>0.27400000000000002</v>
      </c>
      <c r="J377" s="18">
        <v>0.16</v>
      </c>
      <c r="K377" s="18">
        <v>1.226</v>
      </c>
      <c r="L377" s="19">
        <v>183.6</v>
      </c>
      <c r="M377" s="19">
        <v>0.2</v>
      </c>
      <c r="N377" s="20">
        <v>5.1639999999999997</v>
      </c>
      <c r="O377" s="21">
        <v>1.7389999999999999E-2</v>
      </c>
      <c r="P377" s="21">
        <v>-1.38E-5</v>
      </c>
      <c r="Q377" s="21">
        <v>4.3709999999999999E-9</v>
      </c>
      <c r="R377" s="22">
        <v>0</v>
      </c>
      <c r="S377" s="22">
        <v>0</v>
      </c>
      <c r="T377" s="13">
        <v>19.489999999999998</v>
      </c>
      <c r="U377" s="13">
        <v>24.77</v>
      </c>
      <c r="V377" s="20">
        <v>16.127099999999999</v>
      </c>
      <c r="W377" s="22">
        <v>1506.49</v>
      </c>
      <c r="X377" s="22">
        <v>-25.99</v>
      </c>
      <c r="Y377" s="13">
        <v>200</v>
      </c>
      <c r="Z377" s="13">
        <v>144</v>
      </c>
      <c r="AA377" s="18">
        <v>46.444000000000003</v>
      </c>
      <c r="AB377" s="22">
        <v>-2867.98</v>
      </c>
      <c r="AC377" s="18">
        <v>-4.6550000000000002</v>
      </c>
      <c r="AD377" s="18">
        <v>0.74299999999999999</v>
      </c>
      <c r="AE377" s="13">
        <v>3955</v>
      </c>
    </row>
    <row r="378" spans="1:33" ht="15" x14ac:dyDescent="0.2">
      <c r="A378" s="13">
        <v>364</v>
      </c>
      <c r="B378" s="12" t="s">
        <v>438</v>
      </c>
      <c r="C378" s="18">
        <v>268.529</v>
      </c>
      <c r="D378" s="19">
        <v>305</v>
      </c>
      <c r="E378" s="19">
        <v>603.1</v>
      </c>
      <c r="F378" s="19">
        <v>756</v>
      </c>
      <c r="G378" s="19">
        <v>11</v>
      </c>
      <c r="H378" s="19">
        <v>0</v>
      </c>
      <c r="I378" s="18">
        <v>0</v>
      </c>
      <c r="J378" s="18">
        <v>0.82699999999999996</v>
      </c>
      <c r="K378" s="18">
        <v>0.78900000000000003</v>
      </c>
      <c r="L378" s="19">
        <v>305</v>
      </c>
      <c r="M378" s="19">
        <v>0</v>
      </c>
      <c r="N378" s="20">
        <v>-3.7</v>
      </c>
      <c r="O378" s="21">
        <v>0.43290000000000001</v>
      </c>
      <c r="P378" s="21">
        <v>-2.4240000000000001E-4</v>
      </c>
      <c r="Q378" s="21">
        <v>5.2670000000000001E-8</v>
      </c>
      <c r="R378" s="22">
        <v>793.62</v>
      </c>
      <c r="S378" s="22">
        <v>393.54</v>
      </c>
      <c r="T378" s="13">
        <v>-104</v>
      </c>
      <c r="U378" s="13">
        <v>26.03</v>
      </c>
      <c r="V378" s="20">
        <v>16.153300000000002</v>
      </c>
      <c r="W378" s="22">
        <v>4450.4399999999996</v>
      </c>
      <c r="X378" s="22">
        <v>-135.6</v>
      </c>
      <c r="Y378" s="13">
        <v>639</v>
      </c>
      <c r="Z378" s="13">
        <v>456</v>
      </c>
      <c r="AA378" s="18">
        <v>0</v>
      </c>
      <c r="AB378" s="22">
        <v>0</v>
      </c>
      <c r="AC378" s="18">
        <v>0</v>
      </c>
      <c r="AD378" s="18">
        <v>0</v>
      </c>
      <c r="AE378" s="13">
        <v>13390</v>
      </c>
    </row>
    <row r="379" spans="1:33" ht="15" x14ac:dyDescent="0.2">
      <c r="A379" s="13">
        <v>365</v>
      </c>
      <c r="B379" s="12" t="s">
        <v>439</v>
      </c>
      <c r="C379" s="18">
        <v>128.25899999999999</v>
      </c>
      <c r="D379" s="19">
        <v>219.7</v>
      </c>
      <c r="E379" s="19">
        <v>424</v>
      </c>
      <c r="F379" s="19">
        <v>594.6</v>
      </c>
      <c r="G379" s="19">
        <v>22.8</v>
      </c>
      <c r="H379" s="19">
        <v>548</v>
      </c>
      <c r="I379" s="18">
        <v>0.26</v>
      </c>
      <c r="J379" s="18">
        <v>0.44400000000000001</v>
      </c>
      <c r="K379" s="18">
        <v>0.71799999999999997</v>
      </c>
      <c r="L379" s="19">
        <v>293</v>
      </c>
      <c r="M379" s="19">
        <v>0</v>
      </c>
      <c r="N379" s="20">
        <v>0.751</v>
      </c>
      <c r="O379" s="21">
        <v>0.1618</v>
      </c>
      <c r="P379" s="21">
        <v>-4.6060000000000003E-5</v>
      </c>
      <c r="Q379" s="21">
        <v>-7.1209999999999997E-9</v>
      </c>
      <c r="R379" s="22">
        <v>525.55999999999995</v>
      </c>
      <c r="S379" s="22">
        <v>272.12</v>
      </c>
      <c r="T379" s="13">
        <v>-54.74</v>
      </c>
      <c r="U379" s="13">
        <v>5.93</v>
      </c>
      <c r="V379" s="20">
        <v>15.9671</v>
      </c>
      <c r="W379" s="22">
        <v>3291.45</v>
      </c>
      <c r="X379" s="22">
        <v>-71.33</v>
      </c>
      <c r="Y379" s="13">
        <v>452</v>
      </c>
      <c r="Z379" s="13">
        <v>312</v>
      </c>
      <c r="AA379" s="18">
        <v>73.132999999999996</v>
      </c>
      <c r="AB379" s="22">
        <v>-7969.42</v>
      </c>
      <c r="AC379" s="18">
        <v>7.89</v>
      </c>
      <c r="AD379" s="18">
        <v>8.69</v>
      </c>
      <c r="AE379" s="13">
        <v>8823</v>
      </c>
    </row>
    <row r="380" spans="1:33" ht="15" x14ac:dyDescent="0.2">
      <c r="A380" s="13">
        <v>366</v>
      </c>
      <c r="B380" s="12" t="s">
        <v>440</v>
      </c>
      <c r="C380" s="18">
        <v>196.37799999999999</v>
      </c>
      <c r="D380" s="19">
        <v>0</v>
      </c>
      <c r="E380" s="19">
        <v>535.29999999999995</v>
      </c>
      <c r="F380" s="19">
        <v>710.5</v>
      </c>
      <c r="G380" s="19">
        <v>16.3</v>
      </c>
      <c r="H380" s="19">
        <v>0</v>
      </c>
      <c r="I380" s="18">
        <v>0</v>
      </c>
      <c r="J380" s="18">
        <v>0.61</v>
      </c>
      <c r="K380" s="18">
        <v>0</v>
      </c>
      <c r="L380" s="19">
        <v>0</v>
      </c>
      <c r="M380" s="19">
        <v>0</v>
      </c>
      <c r="N380" s="20">
        <v>-14.523999999999999</v>
      </c>
      <c r="O380" s="21">
        <v>3.3719999999999999</v>
      </c>
      <c r="P380" s="21">
        <v>-1</v>
      </c>
      <c r="Q380" s="21">
        <v>-1.948</v>
      </c>
      <c r="R380" s="22">
        <v>-4</v>
      </c>
      <c r="S380" s="22">
        <v>4.3719999999999999</v>
      </c>
      <c r="T380" s="13">
        <v>-8</v>
      </c>
      <c r="U380" s="13">
        <v>735.19</v>
      </c>
      <c r="V380" s="20">
        <v>357.74</v>
      </c>
      <c r="W380" s="22">
        <v>-64.849999999999994</v>
      </c>
      <c r="X380" s="22">
        <v>24.72</v>
      </c>
      <c r="Y380" s="13">
        <v>16.108899999999998</v>
      </c>
      <c r="Z380" s="13">
        <v>4096.3</v>
      </c>
      <c r="AA380" s="18">
        <v>-103</v>
      </c>
      <c r="AB380" s="22">
        <v>569</v>
      </c>
      <c r="AC380" s="18">
        <v>400</v>
      </c>
      <c r="AD380" s="18">
        <v>0</v>
      </c>
      <c r="AE380" s="13">
        <v>0</v>
      </c>
      <c r="AG380" s="13">
        <v>0</v>
      </c>
    </row>
    <row r="381" spans="1:33" ht="15" x14ac:dyDescent="0.2">
      <c r="A381" s="13">
        <v>367</v>
      </c>
      <c r="B381" s="12" t="s">
        <v>441</v>
      </c>
      <c r="C381" s="18">
        <v>254.50200000000001</v>
      </c>
      <c r="D381" s="19">
        <v>301.3</v>
      </c>
      <c r="E381" s="19">
        <v>589.5</v>
      </c>
      <c r="F381" s="19">
        <v>745</v>
      </c>
      <c r="G381" s="19">
        <v>11.9</v>
      </c>
      <c r="H381" s="19">
        <v>0</v>
      </c>
      <c r="I381" s="18">
        <v>0</v>
      </c>
      <c r="J381" s="18">
        <v>0.79</v>
      </c>
      <c r="K381" s="18">
        <v>0.77700000000000002</v>
      </c>
      <c r="L381" s="19">
        <v>301</v>
      </c>
      <c r="M381" s="19">
        <v>0</v>
      </c>
      <c r="N381" s="20">
        <v>-3.456</v>
      </c>
      <c r="O381" s="21">
        <v>0.41010000000000002</v>
      </c>
      <c r="P381" s="21">
        <v>-2.2910000000000001E-4</v>
      </c>
      <c r="Q381" s="21">
        <v>4.964E-8</v>
      </c>
      <c r="R381" s="22">
        <v>777.4</v>
      </c>
      <c r="S381" s="22">
        <v>385</v>
      </c>
      <c r="T381" s="13">
        <v>-99.08</v>
      </c>
      <c r="U381" s="13">
        <v>24.02</v>
      </c>
      <c r="V381" s="20">
        <v>16.123200000000001</v>
      </c>
      <c r="W381" s="22">
        <v>4361.79</v>
      </c>
      <c r="X381" s="22">
        <v>-129.9</v>
      </c>
      <c r="Y381" s="13">
        <v>625</v>
      </c>
      <c r="Z381" s="13">
        <v>445</v>
      </c>
      <c r="AA381" s="18">
        <v>0</v>
      </c>
      <c r="AB381" s="22">
        <v>0</v>
      </c>
      <c r="AC381" s="18">
        <v>0</v>
      </c>
      <c r="AD381" s="18">
        <v>0</v>
      </c>
      <c r="AE381" s="13">
        <v>13020</v>
      </c>
    </row>
    <row r="382" spans="1:33" ht="15" x14ac:dyDescent="0.2">
      <c r="A382" s="13">
        <v>368</v>
      </c>
      <c r="B382" s="12" t="s">
        <v>442</v>
      </c>
      <c r="C382" s="18">
        <v>114.232</v>
      </c>
      <c r="D382" s="19">
        <v>216.4</v>
      </c>
      <c r="E382" s="19">
        <v>398.8</v>
      </c>
      <c r="F382" s="19">
        <v>568.79999999999995</v>
      </c>
      <c r="G382" s="19">
        <v>24.5</v>
      </c>
      <c r="H382" s="19">
        <v>492</v>
      </c>
      <c r="I382" s="18">
        <v>0.25900000000000001</v>
      </c>
      <c r="J382" s="18">
        <v>0.39400000000000002</v>
      </c>
      <c r="K382" s="18">
        <v>0.70299999999999996</v>
      </c>
      <c r="L382" s="19">
        <v>293</v>
      </c>
      <c r="M382" s="19">
        <v>0</v>
      </c>
      <c r="N382" s="20">
        <v>-1.456</v>
      </c>
      <c r="O382" s="21">
        <v>0.1842</v>
      </c>
      <c r="P382" s="21">
        <v>-1.002E-4</v>
      </c>
      <c r="Q382" s="21">
        <v>2.1150000000000001E-8</v>
      </c>
      <c r="R382" s="22">
        <v>473.7</v>
      </c>
      <c r="S382" s="22">
        <v>251.71</v>
      </c>
      <c r="T382" s="13">
        <v>-49.82</v>
      </c>
      <c r="U382" s="13">
        <v>3.92</v>
      </c>
      <c r="V382" s="20">
        <v>15.942600000000001</v>
      </c>
      <c r="W382" s="22">
        <v>3120.29</v>
      </c>
      <c r="X382" s="22">
        <v>-63.63</v>
      </c>
      <c r="Y382" s="13">
        <v>425</v>
      </c>
      <c r="Z382" s="13">
        <v>292</v>
      </c>
      <c r="AA382" s="18">
        <v>66.638999999999996</v>
      </c>
      <c r="AB382" s="22">
        <v>-7100.69</v>
      </c>
      <c r="AC382" s="18">
        <v>-7.0529999999999999</v>
      </c>
      <c r="AD382" s="18">
        <v>7.31</v>
      </c>
      <c r="AE382" s="13">
        <v>8225</v>
      </c>
    </row>
    <row r="383" spans="1:33" ht="15" x14ac:dyDescent="0.2">
      <c r="A383" s="13">
        <v>369</v>
      </c>
      <c r="B383" s="12" t="s">
        <v>443</v>
      </c>
      <c r="C383" s="18">
        <v>182.351</v>
      </c>
      <c r="D383" s="19">
        <v>0</v>
      </c>
      <c r="E383" s="19">
        <v>516.9</v>
      </c>
      <c r="F383" s="19">
        <v>694</v>
      </c>
      <c r="G383" s="19">
        <v>17.7</v>
      </c>
      <c r="H383" s="19">
        <v>0</v>
      </c>
      <c r="I383" s="18">
        <v>0</v>
      </c>
      <c r="J383" s="18">
        <v>0.56399999999999995</v>
      </c>
      <c r="K383" s="18">
        <v>0</v>
      </c>
      <c r="L383" s="19">
        <v>0</v>
      </c>
      <c r="M383" s="19">
        <v>0</v>
      </c>
      <c r="N383" s="20">
        <v>-14.319000000000001</v>
      </c>
      <c r="O383" s="21">
        <v>3.145</v>
      </c>
      <c r="P383" s="21">
        <v>-1</v>
      </c>
      <c r="Q383" s="21">
        <v>-1.8180000000000001</v>
      </c>
      <c r="R383" s="22">
        <v>-4</v>
      </c>
      <c r="S383" s="22">
        <v>4.08</v>
      </c>
      <c r="T383" s="13">
        <v>-8</v>
      </c>
      <c r="U383" s="13">
        <v>695.83</v>
      </c>
      <c r="V383" s="20">
        <v>346.19</v>
      </c>
      <c r="W383" s="22">
        <v>-59.92</v>
      </c>
      <c r="X383" s="22">
        <v>22.72</v>
      </c>
      <c r="Y383" s="13">
        <v>16.094100000000001</v>
      </c>
      <c r="Z383" s="13">
        <v>3983.01</v>
      </c>
      <c r="AA383" s="18">
        <v>-95.85</v>
      </c>
      <c r="AB383" s="22">
        <v>549</v>
      </c>
      <c r="AC383" s="18">
        <v>385</v>
      </c>
      <c r="AD383" s="18">
        <v>0</v>
      </c>
      <c r="AE383" s="13">
        <v>0</v>
      </c>
      <c r="AG383" s="13">
        <v>0</v>
      </c>
    </row>
    <row r="384" spans="1:33" ht="15" x14ac:dyDescent="0.2">
      <c r="A384" s="13">
        <v>370</v>
      </c>
      <c r="B384" s="12" t="s">
        <v>444</v>
      </c>
      <c r="C384" s="18">
        <v>212.42099999999999</v>
      </c>
      <c r="D384" s="19">
        <v>283</v>
      </c>
      <c r="E384" s="19">
        <v>543.79999999999995</v>
      </c>
      <c r="F384" s="19">
        <v>707</v>
      </c>
      <c r="G384" s="19">
        <v>15</v>
      </c>
      <c r="H384" s="19">
        <v>880</v>
      </c>
      <c r="I384" s="18">
        <v>0.23</v>
      </c>
      <c r="J384" s="18">
        <v>0.70599999999999996</v>
      </c>
      <c r="K384" s="18">
        <v>0.76900000000000002</v>
      </c>
      <c r="L384" s="19">
        <v>293</v>
      </c>
      <c r="M384" s="19">
        <v>0</v>
      </c>
      <c r="N384" s="20">
        <v>-2.8460000000000001</v>
      </c>
      <c r="O384" s="21">
        <v>3.4220000000000002</v>
      </c>
      <c r="P384" s="21">
        <v>-1</v>
      </c>
      <c r="Q384" s="21">
        <v>-1.9039999999999999</v>
      </c>
      <c r="R384" s="22">
        <v>-4</v>
      </c>
      <c r="S384" s="22">
        <v>4.1079999999999997</v>
      </c>
      <c r="T384" s="13">
        <v>-8</v>
      </c>
      <c r="U384" s="13">
        <v>718.51</v>
      </c>
      <c r="V384" s="20">
        <v>355.92</v>
      </c>
      <c r="W384" s="22">
        <v>-84.31</v>
      </c>
      <c r="X384" s="22">
        <v>17.98</v>
      </c>
      <c r="Y384" s="13">
        <v>16.1724</v>
      </c>
      <c r="Z384" s="13">
        <v>4121.51</v>
      </c>
      <c r="AA384" s="18">
        <v>-111.8</v>
      </c>
      <c r="AB384" s="22">
        <v>577</v>
      </c>
      <c r="AC384" s="18">
        <v>408</v>
      </c>
      <c r="AD384" s="18">
        <v>95</v>
      </c>
      <c r="AE384" s="13">
        <v>-11995.6</v>
      </c>
      <c r="AG384" s="13">
        <v>18.45</v>
      </c>
    </row>
    <row r="385" spans="1:33" ht="15" x14ac:dyDescent="0.2">
      <c r="A385" s="13">
        <v>371</v>
      </c>
      <c r="B385" s="12" t="s">
        <v>445</v>
      </c>
      <c r="C385" s="18">
        <v>280.54000000000002</v>
      </c>
      <c r="D385" s="19">
        <v>0</v>
      </c>
      <c r="E385" s="19">
        <v>625</v>
      </c>
      <c r="F385" s="19">
        <v>780</v>
      </c>
      <c r="G385" s="19">
        <v>10.1</v>
      </c>
      <c r="H385" s="19">
        <v>0</v>
      </c>
      <c r="I385" s="18">
        <v>0</v>
      </c>
      <c r="J385" s="18">
        <v>0.83299999999999996</v>
      </c>
      <c r="K385" s="18">
        <v>0</v>
      </c>
      <c r="L385" s="19">
        <v>0</v>
      </c>
      <c r="M385" s="19">
        <v>0</v>
      </c>
      <c r="N385" s="20">
        <v>-15.786</v>
      </c>
      <c r="O385" s="21">
        <v>0.47299999999999998</v>
      </c>
      <c r="P385" s="21">
        <v>-2.7240000000000001E-4</v>
      </c>
      <c r="Q385" s="21">
        <v>6.0899999999999996E-8</v>
      </c>
      <c r="R385" s="22">
        <v>950.57</v>
      </c>
      <c r="S385" s="22">
        <v>406.33</v>
      </c>
      <c r="T385" s="13">
        <v>-94.41</v>
      </c>
      <c r="U385" s="13">
        <v>36.78</v>
      </c>
      <c r="V385" s="20">
        <v>16.309200000000001</v>
      </c>
      <c r="W385" s="22">
        <v>4642.01</v>
      </c>
      <c r="X385" s="22">
        <v>-145.1</v>
      </c>
      <c r="Y385" s="13">
        <v>661</v>
      </c>
      <c r="Z385" s="13">
        <v>476</v>
      </c>
      <c r="AA385" s="18">
        <v>0</v>
      </c>
      <c r="AB385" s="22">
        <v>0</v>
      </c>
      <c r="AC385" s="18">
        <v>0</v>
      </c>
      <c r="AD385" s="18">
        <v>0</v>
      </c>
      <c r="AE385" s="13">
        <v>13780</v>
      </c>
    </row>
    <row r="386" spans="1:33" ht="15" x14ac:dyDescent="0.2">
      <c r="A386" s="13">
        <v>372</v>
      </c>
      <c r="B386" s="12" t="s">
        <v>446</v>
      </c>
      <c r="C386" s="18">
        <v>72.150999999999996</v>
      </c>
      <c r="D386" s="19">
        <v>143.4</v>
      </c>
      <c r="E386" s="19">
        <v>309.2</v>
      </c>
      <c r="F386" s="19">
        <v>469.6</v>
      </c>
      <c r="G386" s="19">
        <v>33.299999999999997</v>
      </c>
      <c r="H386" s="19">
        <v>304</v>
      </c>
      <c r="I386" s="18">
        <v>0.26200000000000001</v>
      </c>
      <c r="J386" s="18">
        <v>0.251</v>
      </c>
      <c r="K386" s="18">
        <v>0.626</v>
      </c>
      <c r="L386" s="19">
        <v>293</v>
      </c>
      <c r="M386" s="19">
        <v>0</v>
      </c>
      <c r="N386" s="20">
        <v>-0.86599999999999999</v>
      </c>
      <c r="O386" s="21">
        <v>0.1164</v>
      </c>
      <c r="P386" s="21">
        <v>-6.1630000000000005E-5</v>
      </c>
      <c r="Q386" s="21">
        <v>1.267E-8</v>
      </c>
      <c r="R386" s="22">
        <v>313.66000000000003</v>
      </c>
      <c r="S386" s="22">
        <v>182.45</v>
      </c>
      <c r="T386" s="13">
        <v>-35</v>
      </c>
      <c r="U386" s="13">
        <v>-2</v>
      </c>
      <c r="V386" s="20">
        <v>15.833299999999999</v>
      </c>
      <c r="W386" s="22">
        <v>2477.0700000000002</v>
      </c>
      <c r="X386" s="22">
        <v>-39.94</v>
      </c>
      <c r="Y386" s="13">
        <v>330</v>
      </c>
      <c r="Z386" s="13">
        <v>220</v>
      </c>
      <c r="AA386" s="18">
        <v>56.682000000000002</v>
      </c>
      <c r="AB386" s="22">
        <v>-4827.08</v>
      </c>
      <c r="AC386" s="18">
        <v>-5.3129999999999997</v>
      </c>
      <c r="AD386" s="18">
        <v>3.68</v>
      </c>
      <c r="AE386" s="13">
        <v>61.6</v>
      </c>
      <c r="AF386" s="23"/>
    </row>
    <row r="387" spans="1:33" ht="15" x14ac:dyDescent="0.2">
      <c r="A387" s="13">
        <v>373</v>
      </c>
      <c r="B387" s="12" t="s">
        <v>447</v>
      </c>
      <c r="C387" s="18">
        <v>102.134</v>
      </c>
      <c r="D387" s="19">
        <v>178</v>
      </c>
      <c r="E387" s="19">
        <v>374.8</v>
      </c>
      <c r="F387" s="19">
        <v>549.4</v>
      </c>
      <c r="G387" s="19">
        <v>32.9</v>
      </c>
      <c r="H387" s="19">
        <v>345</v>
      </c>
      <c r="I387" s="18">
        <v>0.252</v>
      </c>
      <c r="J387" s="18">
        <v>0.39200000000000002</v>
      </c>
      <c r="K387" s="18">
        <v>0.88700000000000001</v>
      </c>
      <c r="L387" s="19">
        <v>293</v>
      </c>
      <c r="M387" s="19">
        <v>1.8</v>
      </c>
      <c r="N387" s="20">
        <v>3.6829999999999998</v>
      </c>
      <c r="O387" s="21">
        <v>0.1075</v>
      </c>
      <c r="P387" s="21">
        <v>-4.0269999999999999E-5</v>
      </c>
      <c r="Q387" s="21">
        <v>-3.437E-9</v>
      </c>
      <c r="R387" s="22">
        <v>489.53</v>
      </c>
      <c r="S387" s="22">
        <v>255.83</v>
      </c>
      <c r="T387" s="13">
        <v>-111.31</v>
      </c>
      <c r="U387" s="13">
        <v>0</v>
      </c>
      <c r="V387" s="20">
        <v>16.229099999999999</v>
      </c>
      <c r="W387" s="22">
        <v>2980.47</v>
      </c>
      <c r="X387" s="22">
        <v>-64.150000000000006</v>
      </c>
      <c r="Y387" s="13">
        <v>410</v>
      </c>
      <c r="Z387" s="13">
        <v>280</v>
      </c>
      <c r="AA387" s="18">
        <v>69.656000000000006</v>
      </c>
      <c r="AB387" s="22">
        <v>-7028.88</v>
      </c>
      <c r="AC387" s="18">
        <v>-7.4749999999999996</v>
      </c>
      <c r="AD387" s="18">
        <v>5.0999999999999996</v>
      </c>
      <c r="AE387" s="13">
        <v>8170</v>
      </c>
    </row>
    <row r="388" spans="1:33" ht="15" x14ac:dyDescent="0.2">
      <c r="A388" s="13">
        <v>374</v>
      </c>
      <c r="B388" s="12" t="s">
        <v>448</v>
      </c>
      <c r="C388" s="18">
        <v>59.112000000000002</v>
      </c>
      <c r="D388" s="19">
        <v>190</v>
      </c>
      <c r="E388" s="19">
        <v>321.8</v>
      </c>
      <c r="F388" s="19">
        <v>497</v>
      </c>
      <c r="G388" s="19">
        <v>46.8</v>
      </c>
      <c r="H388" s="19">
        <v>233</v>
      </c>
      <c r="I388" s="18">
        <v>0.26700000000000002</v>
      </c>
      <c r="J388" s="18">
        <v>0.22900000000000001</v>
      </c>
      <c r="K388" s="18">
        <v>0.71699999999999997</v>
      </c>
      <c r="L388" s="19">
        <v>293</v>
      </c>
      <c r="M388" s="19">
        <v>1.3</v>
      </c>
      <c r="N388" s="20">
        <v>1.5980000000000001</v>
      </c>
      <c r="O388" s="21">
        <v>8.3559999999999995E-2</v>
      </c>
      <c r="P388" s="21">
        <v>-4.3519999999999997E-5</v>
      </c>
      <c r="Q388" s="21">
        <v>8.5660000000000004E-9</v>
      </c>
      <c r="R388" s="22">
        <v>0</v>
      </c>
      <c r="S388" s="22">
        <v>0</v>
      </c>
      <c r="T388" s="13">
        <v>-17.3</v>
      </c>
      <c r="U388" s="13">
        <v>9.51</v>
      </c>
      <c r="V388" s="20">
        <v>15.995699999999999</v>
      </c>
      <c r="W388" s="22">
        <v>2551.7199999999998</v>
      </c>
      <c r="X388" s="22">
        <v>-49.15</v>
      </c>
      <c r="Y388" s="13">
        <v>350</v>
      </c>
      <c r="Z388" s="13">
        <v>235</v>
      </c>
      <c r="AA388" s="18">
        <v>0</v>
      </c>
      <c r="AB388" s="22">
        <v>0</v>
      </c>
      <c r="AC388" s="18">
        <v>0</v>
      </c>
      <c r="AD388" s="18">
        <v>0</v>
      </c>
      <c r="AE388" s="13">
        <v>7100</v>
      </c>
    </row>
    <row r="389" spans="1:33" ht="15" x14ac:dyDescent="0.2">
      <c r="A389" s="13">
        <v>375</v>
      </c>
      <c r="B389" s="12" t="s">
        <v>449</v>
      </c>
      <c r="C389" s="18">
        <v>88.106999999999999</v>
      </c>
      <c r="D389" s="19">
        <v>180.3</v>
      </c>
      <c r="E389" s="19">
        <v>353.7</v>
      </c>
      <c r="F389" s="19">
        <v>538</v>
      </c>
      <c r="G389" s="19">
        <v>40.1</v>
      </c>
      <c r="H389" s="19">
        <v>285</v>
      </c>
      <c r="I389" s="18">
        <v>0.25900000000000001</v>
      </c>
      <c r="J389" s="18">
        <v>0.315</v>
      </c>
      <c r="K389" s="18">
        <v>0.91100000000000003</v>
      </c>
      <c r="L389" s="19">
        <v>289</v>
      </c>
      <c r="M389" s="19">
        <v>1.9</v>
      </c>
      <c r="N389" s="20">
        <v>0</v>
      </c>
      <c r="O389" s="21">
        <v>0</v>
      </c>
      <c r="P389" s="21">
        <v>0</v>
      </c>
      <c r="Q389" s="21">
        <v>0</v>
      </c>
      <c r="R389" s="22">
        <v>452.97</v>
      </c>
      <c r="S389" s="22">
        <v>246.09</v>
      </c>
      <c r="T389" s="13">
        <v>0</v>
      </c>
      <c r="U389" s="13">
        <v>0</v>
      </c>
      <c r="V389" s="20">
        <v>15.767099999999999</v>
      </c>
      <c r="W389" s="22">
        <v>2593.9499999999998</v>
      </c>
      <c r="X389" s="22">
        <v>-69.69</v>
      </c>
      <c r="Y389" s="13">
        <v>360</v>
      </c>
      <c r="Z389" s="13">
        <v>280</v>
      </c>
      <c r="AA389" s="18">
        <v>63.317999999999998</v>
      </c>
      <c r="AB389" s="22">
        <v>-6292.56</v>
      </c>
      <c r="AC389" s="18">
        <v>-6.6349999999999998</v>
      </c>
      <c r="AD389" s="18">
        <v>4.01</v>
      </c>
      <c r="AE389" s="13">
        <v>7760</v>
      </c>
    </row>
    <row r="390" spans="1:33" ht="15" x14ac:dyDescent="0.2">
      <c r="A390" s="13">
        <v>376</v>
      </c>
      <c r="B390" s="12" t="s">
        <v>450</v>
      </c>
      <c r="C390" s="18">
        <v>116.161</v>
      </c>
      <c r="D390" s="19">
        <v>197.3</v>
      </c>
      <c r="E390" s="19">
        <v>395.7</v>
      </c>
      <c r="F390" s="19">
        <v>578</v>
      </c>
      <c r="G390" s="19">
        <v>0</v>
      </c>
      <c r="H390" s="19">
        <v>0</v>
      </c>
      <c r="I390" s="18">
        <v>0</v>
      </c>
      <c r="J390" s="18">
        <v>0</v>
      </c>
      <c r="K390" s="18">
        <v>0.88100000000000001</v>
      </c>
      <c r="L390" s="19">
        <v>293</v>
      </c>
      <c r="M390" s="19">
        <v>1.8</v>
      </c>
      <c r="N390" s="20">
        <v>0</v>
      </c>
      <c r="O390" s="21">
        <v>0</v>
      </c>
      <c r="P390" s="21">
        <v>0</v>
      </c>
      <c r="Q390" s="21">
        <v>0</v>
      </c>
      <c r="R390" s="22">
        <v>0</v>
      </c>
      <c r="S390" s="22">
        <v>0</v>
      </c>
      <c r="T390" s="13">
        <v>0</v>
      </c>
      <c r="U390" s="13">
        <v>0</v>
      </c>
      <c r="V390" s="20">
        <v>16.864100000000001</v>
      </c>
      <c r="W390" s="22">
        <v>3558.18</v>
      </c>
      <c r="X390" s="22">
        <v>-47.86</v>
      </c>
      <c r="Y390" s="13">
        <v>420</v>
      </c>
      <c r="Z390" s="13">
        <v>292</v>
      </c>
      <c r="AA390" s="18">
        <v>0</v>
      </c>
      <c r="AB390" s="22">
        <v>0</v>
      </c>
      <c r="AC390" s="18">
        <v>0</v>
      </c>
      <c r="AD390" s="18">
        <v>0</v>
      </c>
      <c r="AE390" s="13">
        <v>8690</v>
      </c>
    </row>
    <row r="391" spans="1:33" ht="15" x14ac:dyDescent="0.2">
      <c r="A391" s="13">
        <v>377</v>
      </c>
      <c r="B391" s="12" t="s">
        <v>451</v>
      </c>
      <c r="C391" s="18">
        <v>120.19499999999999</v>
      </c>
      <c r="D391" s="19">
        <v>173.7</v>
      </c>
      <c r="E391" s="19">
        <v>432.4</v>
      </c>
      <c r="F391" s="19">
        <v>638.29999999999995</v>
      </c>
      <c r="G391" s="19">
        <v>31.6</v>
      </c>
      <c r="H391" s="19">
        <v>440</v>
      </c>
      <c r="I391" s="18">
        <v>0.26500000000000001</v>
      </c>
      <c r="J391" s="18">
        <v>0.34399999999999997</v>
      </c>
      <c r="K391" s="18">
        <v>0.86199999999999999</v>
      </c>
      <c r="L391" s="19">
        <v>293</v>
      </c>
      <c r="M391" s="19">
        <v>0.4</v>
      </c>
      <c r="N391" s="20">
        <v>-7.4729999999999999</v>
      </c>
      <c r="O391" s="21">
        <v>0.17879999999999999</v>
      </c>
      <c r="P391" s="21">
        <v>-1.099E-4</v>
      </c>
      <c r="Q391" s="21">
        <v>2.5819999999999999E-8</v>
      </c>
      <c r="R391" s="22">
        <v>527.45000000000005</v>
      </c>
      <c r="S391" s="22">
        <v>282.64999999999998</v>
      </c>
      <c r="T391" s="13">
        <v>1.87</v>
      </c>
      <c r="U391" s="13">
        <v>32.799999999999997</v>
      </c>
      <c r="V391" s="20">
        <v>16.0062</v>
      </c>
      <c r="W391" s="22">
        <v>3433.84</v>
      </c>
      <c r="X391" s="22">
        <v>-66.010000000000005</v>
      </c>
      <c r="Y391" s="13">
        <v>461</v>
      </c>
      <c r="Z391" s="13">
        <v>316</v>
      </c>
      <c r="AA391" s="18">
        <v>0</v>
      </c>
      <c r="AB391" s="22">
        <v>0</v>
      </c>
      <c r="AC391" s="18">
        <v>0</v>
      </c>
      <c r="AD391" s="18">
        <v>0</v>
      </c>
      <c r="AE391" s="13">
        <v>9140</v>
      </c>
    </row>
    <row r="392" spans="1:33" ht="15" x14ac:dyDescent="0.2">
      <c r="A392" s="13">
        <v>378</v>
      </c>
      <c r="B392" s="12" t="s">
        <v>452</v>
      </c>
      <c r="C392" s="18">
        <v>126.24299999999999</v>
      </c>
      <c r="D392" s="19">
        <v>178.7</v>
      </c>
      <c r="E392" s="19">
        <v>429.9</v>
      </c>
      <c r="F392" s="19">
        <v>639</v>
      </c>
      <c r="G392" s="19">
        <v>27.7</v>
      </c>
      <c r="H392" s="19">
        <v>0</v>
      </c>
      <c r="I392" s="18">
        <v>0</v>
      </c>
      <c r="J392" s="18">
        <v>0.25800000000000001</v>
      </c>
      <c r="K392" s="18">
        <v>0.79300000000000004</v>
      </c>
      <c r="L392" s="19">
        <v>293</v>
      </c>
      <c r="M392" s="19">
        <v>0</v>
      </c>
      <c r="N392" s="20">
        <v>-14.932</v>
      </c>
      <c r="O392" s="21">
        <v>0.23619999999999999</v>
      </c>
      <c r="P392" s="21">
        <v>-1.384E-4</v>
      </c>
      <c r="Q392" s="21">
        <v>3.0839999999999997E-8</v>
      </c>
      <c r="R392" s="22">
        <v>549.08000000000004</v>
      </c>
      <c r="S392" s="22">
        <v>293.93</v>
      </c>
      <c r="T392" s="13">
        <v>-46.2</v>
      </c>
      <c r="U392" s="13">
        <v>11.31</v>
      </c>
      <c r="V392" s="20">
        <v>15.8567</v>
      </c>
      <c r="W392" s="22">
        <v>3363.62</v>
      </c>
      <c r="X392" s="22">
        <v>-65.209999999999994</v>
      </c>
      <c r="Y392" s="13">
        <v>459</v>
      </c>
      <c r="Z392" s="13">
        <v>313</v>
      </c>
      <c r="AA392" s="18">
        <v>0</v>
      </c>
      <c r="AB392" s="22">
        <v>0</v>
      </c>
      <c r="AC392" s="18">
        <v>0</v>
      </c>
      <c r="AD392" s="18">
        <v>0</v>
      </c>
      <c r="AE392" s="13">
        <v>8620</v>
      </c>
    </row>
    <row r="393" spans="1:33" ht="15" x14ac:dyDescent="0.2">
      <c r="A393" s="13">
        <v>379</v>
      </c>
      <c r="B393" s="12" t="s">
        <v>453</v>
      </c>
      <c r="C393" s="18">
        <v>112.21599999999999</v>
      </c>
      <c r="D393" s="19">
        <v>155.80000000000001</v>
      </c>
      <c r="E393" s="19">
        <v>404.1</v>
      </c>
      <c r="F393" s="19">
        <v>603</v>
      </c>
      <c r="G393" s="19">
        <v>29.6</v>
      </c>
      <c r="H393" s="19">
        <v>425</v>
      </c>
      <c r="I393" s="18">
        <v>0.25</v>
      </c>
      <c r="J393" s="18">
        <v>0.33500000000000002</v>
      </c>
      <c r="K393" s="18">
        <v>0.78100000000000003</v>
      </c>
      <c r="L393" s="19">
        <v>289</v>
      </c>
      <c r="M393" s="19">
        <v>0</v>
      </c>
      <c r="N393" s="20">
        <v>-13.369</v>
      </c>
      <c r="O393" s="21">
        <v>0.20180000000000001</v>
      </c>
      <c r="P393" s="21">
        <v>-1.176E-4</v>
      </c>
      <c r="Q393" s="21">
        <v>2.6689999999999999E-8</v>
      </c>
      <c r="R393" s="22">
        <v>454.23</v>
      </c>
      <c r="S393" s="22">
        <v>264.22000000000003</v>
      </c>
      <c r="T393" s="13">
        <v>-35.39</v>
      </c>
      <c r="U393" s="13">
        <v>12.57</v>
      </c>
      <c r="V393" s="20">
        <v>15.8969</v>
      </c>
      <c r="W393" s="22">
        <v>3187.67</v>
      </c>
      <c r="X393" s="22">
        <v>-59.99</v>
      </c>
      <c r="Y393" s="13">
        <v>431</v>
      </c>
      <c r="Z393" s="13">
        <v>294</v>
      </c>
      <c r="AA393" s="18">
        <v>0</v>
      </c>
      <c r="AB393" s="22">
        <v>0</v>
      </c>
      <c r="AC393" s="18">
        <v>0</v>
      </c>
      <c r="AD393" s="18">
        <v>0</v>
      </c>
      <c r="AE393" s="13">
        <v>8152</v>
      </c>
    </row>
    <row r="394" spans="1:33" ht="15" x14ac:dyDescent="0.2">
      <c r="A394" s="13">
        <v>380</v>
      </c>
      <c r="B394" s="12" t="s">
        <v>454</v>
      </c>
      <c r="C394" s="18">
        <v>198.39400000000001</v>
      </c>
      <c r="D394" s="19">
        <v>279</v>
      </c>
      <c r="E394" s="19">
        <v>526.70000000000005</v>
      </c>
      <c r="F394" s="19">
        <v>694</v>
      </c>
      <c r="G394" s="19">
        <v>16</v>
      </c>
      <c r="H394" s="19">
        <v>830</v>
      </c>
      <c r="I394" s="18">
        <v>0.23</v>
      </c>
      <c r="J394" s="18">
        <v>0.67900000000000005</v>
      </c>
      <c r="K394" s="18">
        <v>0.76300000000000001</v>
      </c>
      <c r="L394" s="19">
        <v>293</v>
      </c>
      <c r="M394" s="19">
        <v>0</v>
      </c>
      <c r="N394" s="20">
        <v>-2.6230000000000002</v>
      </c>
      <c r="O394" s="21">
        <v>3.1949999999999998</v>
      </c>
      <c r="P394" s="21">
        <v>-1</v>
      </c>
      <c r="Q394" s="21">
        <v>-1.7729999999999999</v>
      </c>
      <c r="R394" s="22">
        <v>-4</v>
      </c>
      <c r="S394" s="22">
        <v>3.8170000000000002</v>
      </c>
      <c r="T394" s="13">
        <v>-8</v>
      </c>
      <c r="U394" s="13">
        <v>689.85</v>
      </c>
      <c r="V394" s="20">
        <v>344.21</v>
      </c>
      <c r="W394" s="22">
        <v>-79.38</v>
      </c>
      <c r="X394" s="22">
        <v>15.97</v>
      </c>
      <c r="Y394" s="13">
        <v>16.148</v>
      </c>
      <c r="Z394" s="13">
        <v>4008.52</v>
      </c>
      <c r="AA394" s="18">
        <v>-105.4</v>
      </c>
      <c r="AB394" s="22">
        <v>560</v>
      </c>
      <c r="AC394" s="18">
        <v>394</v>
      </c>
      <c r="AD394" s="18">
        <v>91.171999999999997</v>
      </c>
      <c r="AE394" s="13">
        <v>-11322.9</v>
      </c>
      <c r="AG394" s="13">
        <v>16.66</v>
      </c>
    </row>
    <row r="395" spans="1:33" ht="15" x14ac:dyDescent="0.2">
      <c r="A395" s="13">
        <v>381</v>
      </c>
      <c r="B395" s="12" t="s">
        <v>455</v>
      </c>
      <c r="C395" s="18">
        <v>266.51299999999998</v>
      </c>
      <c r="D395" s="19">
        <v>0</v>
      </c>
      <c r="E395" s="19">
        <v>599</v>
      </c>
      <c r="F395" s="19">
        <v>772</v>
      </c>
      <c r="G395" s="19">
        <v>11.1</v>
      </c>
      <c r="H395" s="19">
        <v>0</v>
      </c>
      <c r="I395" s="18">
        <v>0</v>
      </c>
      <c r="J395" s="18">
        <v>0.78900000000000003</v>
      </c>
      <c r="K395" s="18">
        <v>0</v>
      </c>
      <c r="L395" s="19">
        <v>0</v>
      </c>
      <c r="M395" s="19">
        <v>0</v>
      </c>
      <c r="N395" s="20">
        <v>-15.507999999999999</v>
      </c>
      <c r="O395" s="21">
        <v>0.4501</v>
      </c>
      <c r="P395" s="21">
        <v>-2.5920000000000001E-4</v>
      </c>
      <c r="Q395" s="21">
        <v>5.7940000000000001E-8</v>
      </c>
      <c r="R395" s="22">
        <v>924.6</v>
      </c>
      <c r="S395" s="22">
        <v>399.62</v>
      </c>
      <c r="T395" s="13">
        <v>-89.48</v>
      </c>
      <c r="U395" s="13">
        <v>34.770000000000003</v>
      </c>
      <c r="V395" s="20">
        <v>16.263200000000001</v>
      </c>
      <c r="W395" s="22">
        <v>4439.38</v>
      </c>
      <c r="X395" s="22">
        <v>-138.1</v>
      </c>
      <c r="Y395" s="13">
        <v>648</v>
      </c>
      <c r="Z395" s="13">
        <v>465</v>
      </c>
      <c r="AA395" s="18">
        <v>0</v>
      </c>
      <c r="AB395" s="22">
        <v>0</v>
      </c>
      <c r="AC395" s="18">
        <v>0</v>
      </c>
      <c r="AD395" s="18">
        <v>0</v>
      </c>
      <c r="AE395" s="13">
        <v>13380</v>
      </c>
    </row>
    <row r="396" spans="1:33" ht="15" x14ac:dyDescent="0.2">
      <c r="A396" s="13">
        <v>382</v>
      </c>
      <c r="B396" s="12" t="s">
        <v>456</v>
      </c>
      <c r="C396" s="18">
        <v>184.36699999999999</v>
      </c>
      <c r="D396" s="19">
        <v>267.8</v>
      </c>
      <c r="E396" s="19">
        <v>508.6</v>
      </c>
      <c r="F396" s="19">
        <v>675.8</v>
      </c>
      <c r="G396" s="19">
        <v>17</v>
      </c>
      <c r="H396" s="19">
        <v>780</v>
      </c>
      <c r="I396" s="18">
        <v>0.24</v>
      </c>
      <c r="J396" s="18">
        <v>0.623</v>
      </c>
      <c r="K396" s="18">
        <v>0.75600000000000001</v>
      </c>
      <c r="L396" s="19">
        <v>293</v>
      </c>
      <c r="M396" s="19">
        <v>0</v>
      </c>
      <c r="N396" s="20">
        <v>-2.4990000000000001</v>
      </c>
      <c r="O396" s="21">
        <v>2.9740000000000002</v>
      </c>
      <c r="P396" s="21">
        <v>-1</v>
      </c>
      <c r="Q396" s="21">
        <v>-1.651</v>
      </c>
      <c r="R396" s="22">
        <v>-4</v>
      </c>
      <c r="S396" s="22">
        <v>3.5579999999999998</v>
      </c>
      <c r="T396" s="13">
        <v>-8</v>
      </c>
      <c r="U396" s="13">
        <v>664.1</v>
      </c>
      <c r="V396" s="20">
        <v>332.1</v>
      </c>
      <c r="W396" s="22">
        <v>-74.45</v>
      </c>
      <c r="X396" s="22">
        <v>13.97</v>
      </c>
      <c r="Y396" s="13">
        <v>16.1355</v>
      </c>
      <c r="Z396" s="13">
        <v>3892.91</v>
      </c>
      <c r="AA396" s="18">
        <v>-98.93</v>
      </c>
      <c r="AB396" s="22">
        <v>540</v>
      </c>
      <c r="AC396" s="18">
        <v>380</v>
      </c>
      <c r="AD396" s="18">
        <v>0</v>
      </c>
      <c r="AE396" s="13">
        <v>0</v>
      </c>
      <c r="AG396" s="13">
        <v>0</v>
      </c>
    </row>
    <row r="397" spans="1:33" ht="15" x14ac:dyDescent="0.2">
      <c r="A397" s="13">
        <v>383</v>
      </c>
      <c r="B397" s="12" t="s">
        <v>457</v>
      </c>
      <c r="C397" s="18">
        <v>252.48599999999999</v>
      </c>
      <c r="D397" s="19">
        <v>0</v>
      </c>
      <c r="E397" s="19">
        <v>598.6</v>
      </c>
      <c r="F397" s="19">
        <v>761</v>
      </c>
      <c r="G397" s="19">
        <v>11.9</v>
      </c>
      <c r="H397" s="19">
        <v>0</v>
      </c>
      <c r="I397" s="18">
        <v>0</v>
      </c>
      <c r="J397" s="18">
        <v>0.755</v>
      </c>
      <c r="K397" s="18">
        <v>0</v>
      </c>
      <c r="L397" s="19">
        <v>0</v>
      </c>
      <c r="M397" s="19">
        <v>0</v>
      </c>
      <c r="N397" s="20">
        <v>-15.336</v>
      </c>
      <c r="O397" s="21">
        <v>0.42759999999999998</v>
      </c>
      <c r="P397" s="21">
        <v>-2.4649999999999997E-4</v>
      </c>
      <c r="Q397" s="21">
        <v>5.5159999999999999E-8</v>
      </c>
      <c r="R397" s="22">
        <v>891.8</v>
      </c>
      <c r="S397" s="22">
        <v>392.78</v>
      </c>
      <c r="T397" s="13">
        <v>-84.55</v>
      </c>
      <c r="U397" s="13">
        <v>32.74</v>
      </c>
      <c r="V397" s="20">
        <v>16.227</v>
      </c>
      <c r="W397" s="22">
        <v>4483.13</v>
      </c>
      <c r="X397" s="22">
        <v>-131.30000000000001</v>
      </c>
      <c r="Y397" s="13">
        <v>634</v>
      </c>
      <c r="Z397" s="13">
        <v>453</v>
      </c>
      <c r="AA397" s="18">
        <v>0</v>
      </c>
      <c r="AB397" s="22">
        <v>0</v>
      </c>
      <c r="AC397" s="18">
        <v>0</v>
      </c>
      <c r="AD397" s="18">
        <v>0</v>
      </c>
      <c r="AE397" s="13">
        <v>12980</v>
      </c>
    </row>
    <row r="398" spans="1:33" ht="15" x14ac:dyDescent="0.2">
      <c r="A398" s="13">
        <v>384</v>
      </c>
      <c r="B398" s="12" t="s">
        <v>458</v>
      </c>
      <c r="C398" s="18">
        <v>156.31299999999999</v>
      </c>
      <c r="D398" s="19">
        <v>247.6</v>
      </c>
      <c r="E398" s="19">
        <v>469.1</v>
      </c>
      <c r="F398" s="19">
        <v>638.79999999999995</v>
      </c>
      <c r="G398" s="19">
        <v>19.399999999999999</v>
      </c>
      <c r="H398" s="19">
        <v>660</v>
      </c>
      <c r="I398" s="18">
        <v>0.24</v>
      </c>
      <c r="J398" s="18">
        <v>0.53500000000000003</v>
      </c>
      <c r="K398" s="18">
        <v>0.74</v>
      </c>
      <c r="L398" s="19">
        <v>293</v>
      </c>
      <c r="M398" s="19">
        <v>0</v>
      </c>
      <c r="N398" s="20">
        <v>-2.0049999999999999</v>
      </c>
      <c r="O398" s="21">
        <v>0.25169999999999998</v>
      </c>
      <c r="P398" s="21">
        <v>-1.3850000000000001E-4</v>
      </c>
      <c r="Q398" s="21">
        <v>2.9539999999999998E-8</v>
      </c>
      <c r="R398" s="22">
        <v>605.5</v>
      </c>
      <c r="S398" s="22">
        <v>305.01</v>
      </c>
      <c r="T398" s="13">
        <v>-64.599999999999994</v>
      </c>
      <c r="U398" s="13">
        <v>9.94</v>
      </c>
      <c r="V398" s="20">
        <v>16.054099999999998</v>
      </c>
      <c r="W398" s="22">
        <v>3614.07</v>
      </c>
      <c r="X398" s="22">
        <v>-85.45</v>
      </c>
      <c r="Y398" s="13">
        <v>498</v>
      </c>
      <c r="Z398" s="13">
        <v>348</v>
      </c>
      <c r="AA398" s="18">
        <v>80.120999999999995</v>
      </c>
      <c r="AB398" s="22">
        <v>-9305.7999999999993</v>
      </c>
      <c r="AC398" s="18">
        <v>-8.7289999999999992</v>
      </c>
      <c r="AD398" s="18">
        <v>11.75</v>
      </c>
      <c r="AE398" s="13">
        <v>9920</v>
      </c>
    </row>
    <row r="399" spans="1:33" ht="15" x14ac:dyDescent="0.2">
      <c r="A399" s="13">
        <v>385</v>
      </c>
      <c r="B399" s="12" t="s">
        <v>459</v>
      </c>
      <c r="C399" s="18">
        <v>102.134</v>
      </c>
      <c r="D399" s="19">
        <v>239</v>
      </c>
      <c r="E399" s="19">
        <v>458.7</v>
      </c>
      <c r="F399" s="19">
        <v>651</v>
      </c>
      <c r="G399" s="19">
        <v>38</v>
      </c>
      <c r="H399" s="19">
        <v>340</v>
      </c>
      <c r="I399" s="18">
        <v>0.24</v>
      </c>
      <c r="J399" s="18">
        <v>0.61599999999999999</v>
      </c>
      <c r="K399" s="18">
        <v>0.93899999999999995</v>
      </c>
      <c r="L399" s="19">
        <v>293</v>
      </c>
      <c r="M399" s="19">
        <v>0</v>
      </c>
      <c r="N399" s="20">
        <v>3.198</v>
      </c>
      <c r="O399" s="21">
        <v>0.1202</v>
      </c>
      <c r="P399" s="21">
        <v>-7.0010000000000002E-5</v>
      </c>
      <c r="Q399" s="21">
        <v>1.5810000000000001E-8</v>
      </c>
      <c r="R399" s="22">
        <v>729.09</v>
      </c>
      <c r="S399" s="22">
        <v>341.13</v>
      </c>
      <c r="T399" s="13">
        <v>-117.2</v>
      </c>
      <c r="U399" s="13">
        <v>-85.37</v>
      </c>
      <c r="V399" s="20">
        <v>17.630600000000001</v>
      </c>
      <c r="W399" s="22">
        <v>4092.15</v>
      </c>
      <c r="X399" s="22">
        <v>-86.55</v>
      </c>
      <c r="Y399" s="13">
        <v>495</v>
      </c>
      <c r="Z399" s="13">
        <v>350</v>
      </c>
      <c r="AA399" s="18">
        <v>0</v>
      </c>
      <c r="AB399" s="22">
        <v>0</v>
      </c>
      <c r="AC399" s="18">
        <v>0</v>
      </c>
      <c r="AD399" s="18">
        <v>0</v>
      </c>
      <c r="AE399" s="13">
        <v>11900</v>
      </c>
    </row>
    <row r="400" spans="1:33" ht="15" x14ac:dyDescent="0.2">
      <c r="A400" s="13">
        <v>386</v>
      </c>
      <c r="B400" s="12" t="s">
        <v>460</v>
      </c>
      <c r="C400" s="18">
        <v>108.14</v>
      </c>
      <c r="D400" s="19">
        <v>304.10000000000002</v>
      </c>
      <c r="E400" s="19">
        <v>464.2</v>
      </c>
      <c r="F400" s="19">
        <v>697.6</v>
      </c>
      <c r="G400" s="19">
        <v>49.4</v>
      </c>
      <c r="H400" s="19">
        <v>282</v>
      </c>
      <c r="I400" s="18">
        <v>0.24</v>
      </c>
      <c r="J400" s="18">
        <v>0.443</v>
      </c>
      <c r="K400" s="18">
        <v>1.028</v>
      </c>
      <c r="L400" s="19">
        <v>313</v>
      </c>
      <c r="M400" s="19">
        <v>1.6</v>
      </c>
      <c r="N400" s="20">
        <v>-7.7089999999999996</v>
      </c>
      <c r="O400" s="21">
        <v>0.1673</v>
      </c>
      <c r="P400" s="21">
        <v>-1.415E-4</v>
      </c>
      <c r="Q400" s="21">
        <v>5.0729999999999998E-8</v>
      </c>
      <c r="R400" s="22">
        <v>1533.4</v>
      </c>
      <c r="S400" s="22">
        <v>365.61</v>
      </c>
      <c r="T400" s="13">
        <v>-30.74</v>
      </c>
      <c r="U400" s="13">
        <v>-8.86</v>
      </c>
      <c r="V400" s="20">
        <v>15.9148</v>
      </c>
      <c r="W400" s="22">
        <v>3305.37</v>
      </c>
      <c r="X400" s="22">
        <v>-108</v>
      </c>
      <c r="Y400" s="13">
        <v>480</v>
      </c>
      <c r="Z400" s="13">
        <v>370</v>
      </c>
      <c r="AA400" s="18">
        <v>75.616</v>
      </c>
      <c r="AB400" s="22">
        <v>-9341.59</v>
      </c>
      <c r="AC400" s="18">
        <v>-7.9589999999999996</v>
      </c>
      <c r="AD400" s="18">
        <v>5.47</v>
      </c>
      <c r="AE400" s="13">
        <v>10800</v>
      </c>
    </row>
    <row r="401" spans="1:31" ht="15" x14ac:dyDescent="0.2">
      <c r="A401" s="13">
        <v>387</v>
      </c>
      <c r="B401" s="12" t="s">
        <v>461</v>
      </c>
      <c r="C401" s="18">
        <v>147.00399999999999</v>
      </c>
      <c r="D401" s="19">
        <v>256.10000000000002</v>
      </c>
      <c r="E401" s="19">
        <v>453.6</v>
      </c>
      <c r="F401" s="19">
        <v>697.3</v>
      </c>
      <c r="G401" s="19">
        <v>40.5</v>
      </c>
      <c r="H401" s="19">
        <v>360</v>
      </c>
      <c r="I401" s="18">
        <v>0.22500000000000001</v>
      </c>
      <c r="J401" s="18">
        <v>0.27200000000000002</v>
      </c>
      <c r="K401" s="18">
        <v>1.306</v>
      </c>
      <c r="L401" s="19">
        <v>293</v>
      </c>
      <c r="M401" s="19">
        <v>2.2999999999999998</v>
      </c>
      <c r="N401" s="20">
        <v>-3.4159999999999999</v>
      </c>
      <c r="O401" s="21">
        <v>0.13150000000000001</v>
      </c>
      <c r="P401" s="21">
        <v>-1.078E-4</v>
      </c>
      <c r="Q401" s="21">
        <v>3.414E-8</v>
      </c>
      <c r="R401" s="22">
        <v>554.35</v>
      </c>
      <c r="S401" s="22">
        <v>319.07</v>
      </c>
      <c r="T401" s="13">
        <v>7.16</v>
      </c>
      <c r="U401" s="13">
        <v>19.760000000000002</v>
      </c>
      <c r="V401" s="20">
        <v>16.279900000000001</v>
      </c>
      <c r="W401" s="22">
        <v>3798.23</v>
      </c>
      <c r="X401" s="22">
        <v>-59.84</v>
      </c>
      <c r="Y401" s="13">
        <v>483</v>
      </c>
      <c r="Z401" s="13">
        <v>331</v>
      </c>
      <c r="AA401" s="18">
        <v>0</v>
      </c>
      <c r="AB401" s="22">
        <v>0</v>
      </c>
      <c r="AC401" s="18">
        <v>0</v>
      </c>
      <c r="AD401" s="18">
        <v>0</v>
      </c>
      <c r="AE401" s="13">
        <v>9480</v>
      </c>
    </row>
    <row r="402" spans="1:31" ht="15" x14ac:dyDescent="0.2">
      <c r="A402" s="13">
        <v>388</v>
      </c>
      <c r="B402" s="12" t="s">
        <v>462</v>
      </c>
      <c r="C402" s="18">
        <v>122.167</v>
      </c>
      <c r="D402" s="19">
        <v>269.8</v>
      </c>
      <c r="E402" s="19">
        <v>477.7</v>
      </c>
      <c r="F402" s="19">
        <v>703</v>
      </c>
      <c r="G402" s="19">
        <v>0</v>
      </c>
      <c r="H402" s="19">
        <v>0</v>
      </c>
      <c r="I402" s="18">
        <v>0</v>
      </c>
      <c r="J402" s="18">
        <v>0</v>
      </c>
      <c r="K402" s="18">
        <v>1.0369999999999999</v>
      </c>
      <c r="L402" s="19">
        <v>273</v>
      </c>
      <c r="M402" s="19">
        <v>0</v>
      </c>
      <c r="N402" s="20">
        <v>0</v>
      </c>
      <c r="O402" s="21">
        <v>0</v>
      </c>
      <c r="P402" s="21">
        <v>0</v>
      </c>
      <c r="Q402" s="21">
        <v>0</v>
      </c>
      <c r="R402" s="22">
        <v>0</v>
      </c>
      <c r="S402" s="22">
        <v>0</v>
      </c>
      <c r="T402" s="13">
        <v>-34.82</v>
      </c>
      <c r="U402" s="13">
        <v>0</v>
      </c>
      <c r="V402" s="20">
        <v>17.960999999999999</v>
      </c>
      <c r="W402" s="22">
        <v>4928.3599999999997</v>
      </c>
      <c r="X402" s="22">
        <v>-45.75</v>
      </c>
      <c r="Y402" s="13">
        <v>500</v>
      </c>
      <c r="Z402" s="13">
        <v>350</v>
      </c>
      <c r="AA402" s="18">
        <v>0</v>
      </c>
      <c r="AB402" s="22">
        <v>0</v>
      </c>
      <c r="AC402" s="18">
        <v>0</v>
      </c>
      <c r="AD402" s="18">
        <v>0</v>
      </c>
      <c r="AE402" s="13">
        <v>11490</v>
      </c>
    </row>
    <row r="403" spans="1:31" ht="15" x14ac:dyDescent="0.2">
      <c r="A403" s="13">
        <v>389</v>
      </c>
      <c r="B403" s="12" t="s">
        <v>463</v>
      </c>
      <c r="C403" s="18">
        <v>230.31</v>
      </c>
      <c r="D403" s="19">
        <v>330</v>
      </c>
      <c r="E403" s="19">
        <v>605</v>
      </c>
      <c r="F403" s="19">
        <v>891</v>
      </c>
      <c r="G403" s="19">
        <v>38.5</v>
      </c>
      <c r="H403" s="19">
        <v>769</v>
      </c>
      <c r="I403" s="18">
        <v>0.40500000000000003</v>
      </c>
      <c r="J403" s="18">
        <v>0</v>
      </c>
      <c r="K403" s="18">
        <v>0</v>
      </c>
      <c r="L403" s="19">
        <v>0</v>
      </c>
      <c r="M403" s="19">
        <v>0</v>
      </c>
      <c r="N403" s="20">
        <v>0</v>
      </c>
      <c r="O403" s="21">
        <v>0</v>
      </c>
      <c r="P403" s="21">
        <v>0</v>
      </c>
      <c r="Q403" s="21">
        <v>0</v>
      </c>
      <c r="R403" s="22">
        <v>1094.0999999999999</v>
      </c>
      <c r="S403" s="22">
        <v>461.27</v>
      </c>
      <c r="T403" s="13">
        <v>0</v>
      </c>
      <c r="U403" s="13">
        <v>0</v>
      </c>
      <c r="V403" s="20">
        <v>0</v>
      </c>
      <c r="W403" s="22">
        <v>0</v>
      </c>
      <c r="X403" s="22">
        <v>0</v>
      </c>
      <c r="Y403" s="13">
        <v>0</v>
      </c>
      <c r="Z403" s="13">
        <v>0</v>
      </c>
      <c r="AA403" s="18">
        <v>0</v>
      </c>
      <c r="AB403" s="22">
        <v>0</v>
      </c>
      <c r="AC403" s="18">
        <v>0</v>
      </c>
      <c r="AD403" s="18">
        <v>0</v>
      </c>
      <c r="AE403" s="13">
        <v>0</v>
      </c>
    </row>
    <row r="404" spans="1:31" ht="15" x14ac:dyDescent="0.2">
      <c r="A404" s="13">
        <v>390</v>
      </c>
      <c r="B404" s="12" t="s">
        <v>464</v>
      </c>
      <c r="C404" s="18">
        <v>107.15600000000001</v>
      </c>
      <c r="D404" s="19">
        <v>258.39999999999998</v>
      </c>
      <c r="E404" s="19">
        <v>473.3</v>
      </c>
      <c r="F404" s="19">
        <v>694</v>
      </c>
      <c r="G404" s="19">
        <v>37</v>
      </c>
      <c r="H404" s="19">
        <v>343</v>
      </c>
      <c r="I404" s="18">
        <v>0.26</v>
      </c>
      <c r="J404" s="18">
        <v>0.435</v>
      </c>
      <c r="K404" s="18">
        <v>0.998</v>
      </c>
      <c r="L404" s="19">
        <v>293</v>
      </c>
      <c r="M404" s="19">
        <v>1.6</v>
      </c>
      <c r="N404" s="20">
        <v>0</v>
      </c>
      <c r="O404" s="21">
        <v>0</v>
      </c>
      <c r="P404" s="21">
        <v>0</v>
      </c>
      <c r="Q404" s="21">
        <v>0</v>
      </c>
      <c r="R404" s="22">
        <v>1085.0999999999999</v>
      </c>
      <c r="S404" s="22">
        <v>356.46</v>
      </c>
      <c r="T404" s="13">
        <v>0</v>
      </c>
      <c r="U404" s="13">
        <v>0</v>
      </c>
      <c r="V404" s="20">
        <v>16.7834</v>
      </c>
      <c r="W404" s="22">
        <v>4072.58</v>
      </c>
      <c r="X404" s="22">
        <v>-72.150000000000006</v>
      </c>
      <c r="Y404" s="13">
        <v>500</v>
      </c>
      <c r="Z404" s="13">
        <v>375</v>
      </c>
      <c r="AA404" s="18">
        <v>0</v>
      </c>
      <c r="AB404" s="22">
        <v>0</v>
      </c>
      <c r="AC404" s="18">
        <v>0</v>
      </c>
      <c r="AD404" s="18">
        <v>0</v>
      </c>
      <c r="AE404" s="13">
        <v>10835</v>
      </c>
    </row>
    <row r="405" spans="1:31" ht="15" x14ac:dyDescent="0.2">
      <c r="A405" s="13">
        <v>391</v>
      </c>
      <c r="B405" s="12" t="s">
        <v>465</v>
      </c>
      <c r="C405" s="18">
        <v>31.998999999999999</v>
      </c>
      <c r="D405" s="19">
        <v>54.4</v>
      </c>
      <c r="E405" s="19">
        <v>90.2</v>
      </c>
      <c r="F405" s="19">
        <v>154.6</v>
      </c>
      <c r="G405" s="19">
        <v>49.8</v>
      </c>
      <c r="H405" s="19">
        <v>73.400000000000006</v>
      </c>
      <c r="I405" s="18">
        <v>0.28799999999999998</v>
      </c>
      <c r="J405" s="18">
        <v>2.1000000000000001E-2</v>
      </c>
      <c r="K405" s="18">
        <v>1.149</v>
      </c>
      <c r="L405" s="19">
        <v>90</v>
      </c>
      <c r="M405" s="19">
        <v>0</v>
      </c>
      <c r="N405" s="20">
        <v>6.7130000000000001</v>
      </c>
      <c r="O405" s="21">
        <v>-8.7899999999999997E-7</v>
      </c>
      <c r="P405" s="21">
        <v>4.1699999999999999E-6</v>
      </c>
      <c r="Q405" s="21">
        <v>-2.5439999999999999E-9</v>
      </c>
      <c r="R405" s="22">
        <v>85.68</v>
      </c>
      <c r="S405" s="22">
        <v>51.5</v>
      </c>
      <c r="T405" s="13">
        <v>0</v>
      </c>
      <c r="U405" s="13">
        <v>0</v>
      </c>
      <c r="V405" s="20">
        <v>15.407500000000001</v>
      </c>
      <c r="W405" s="22">
        <v>734.55</v>
      </c>
      <c r="X405" s="22">
        <v>-6.45</v>
      </c>
      <c r="Y405" s="13">
        <v>100</v>
      </c>
      <c r="Z405" s="13">
        <v>63</v>
      </c>
      <c r="AA405" s="18">
        <v>31.041</v>
      </c>
      <c r="AB405" s="22">
        <v>-1082.52</v>
      </c>
      <c r="AC405" s="18">
        <v>-2.7610000000000001</v>
      </c>
      <c r="AD405" s="18">
        <v>0.26500000000000001</v>
      </c>
      <c r="AE405" s="13">
        <v>1630</v>
      </c>
    </row>
    <row r="406" spans="1:31" ht="15" x14ac:dyDescent="0.2">
      <c r="A406" s="13">
        <v>392</v>
      </c>
      <c r="B406" s="12" t="s">
        <v>466</v>
      </c>
      <c r="C406" s="18">
        <v>106.16800000000001</v>
      </c>
      <c r="D406" s="19">
        <v>248</v>
      </c>
      <c r="E406" s="19">
        <v>417.6</v>
      </c>
      <c r="F406" s="19">
        <v>630.20000000000005</v>
      </c>
      <c r="G406" s="19">
        <v>36.799999999999997</v>
      </c>
      <c r="H406" s="19">
        <v>369</v>
      </c>
      <c r="I406" s="18">
        <v>0.26300000000000001</v>
      </c>
      <c r="J406" s="18">
        <v>0.314</v>
      </c>
      <c r="K406" s="18">
        <v>0.88</v>
      </c>
      <c r="L406" s="19">
        <v>293</v>
      </c>
      <c r="M406" s="19">
        <v>0.5</v>
      </c>
      <c r="N406" s="20">
        <v>-3.786</v>
      </c>
      <c r="O406" s="21">
        <v>0.1424</v>
      </c>
      <c r="P406" s="21">
        <v>-8.2239999999999999E-5</v>
      </c>
      <c r="Q406" s="21">
        <v>1.798E-8</v>
      </c>
      <c r="R406" s="22">
        <v>513.54</v>
      </c>
      <c r="S406" s="22">
        <v>277.98</v>
      </c>
      <c r="T406" s="13">
        <v>4.54</v>
      </c>
      <c r="U406" s="13">
        <v>29.18</v>
      </c>
      <c r="V406" s="20">
        <v>16.115600000000001</v>
      </c>
      <c r="W406" s="22">
        <v>3395.57</v>
      </c>
      <c r="X406" s="22">
        <v>-59.46</v>
      </c>
      <c r="Y406" s="13">
        <v>445</v>
      </c>
      <c r="Z406" s="13">
        <v>305</v>
      </c>
      <c r="AA406" s="18">
        <v>61.762999999999998</v>
      </c>
      <c r="AB406" s="22">
        <v>-7149.21</v>
      </c>
      <c r="AC406" s="18">
        <v>-6.3019999999999996</v>
      </c>
      <c r="AD406" s="18">
        <v>6.11</v>
      </c>
      <c r="AE406" s="13">
        <v>8800</v>
      </c>
    </row>
    <row r="407" spans="1:31" ht="15" x14ac:dyDescent="0.2">
      <c r="A407" s="13">
        <v>393</v>
      </c>
      <c r="B407" s="12" t="s">
        <v>467</v>
      </c>
      <c r="C407" s="18">
        <v>47.997999999999998</v>
      </c>
      <c r="D407" s="19">
        <v>80.5</v>
      </c>
      <c r="E407" s="19">
        <v>161.30000000000001</v>
      </c>
      <c r="F407" s="19">
        <v>261</v>
      </c>
      <c r="G407" s="19">
        <v>55</v>
      </c>
      <c r="H407" s="19">
        <v>88.9</v>
      </c>
      <c r="I407" s="18">
        <v>0.28799999999999998</v>
      </c>
      <c r="J407" s="18">
        <v>0.215</v>
      </c>
      <c r="K407" s="18">
        <v>1.3560000000000001</v>
      </c>
      <c r="L407" s="19">
        <v>161.30000000000001</v>
      </c>
      <c r="M407" s="19">
        <v>0.6</v>
      </c>
      <c r="N407" s="20">
        <v>4.907</v>
      </c>
      <c r="O407" s="21">
        <v>1.9130000000000001E-2</v>
      </c>
      <c r="P407" s="21">
        <v>-1.491E-5</v>
      </c>
      <c r="Q407" s="21">
        <v>4.0540000000000003E-9</v>
      </c>
      <c r="R407" s="22">
        <v>313.79000000000002</v>
      </c>
      <c r="S407" s="22">
        <v>120.34</v>
      </c>
      <c r="T407" s="13">
        <v>34.1</v>
      </c>
      <c r="U407" s="13">
        <v>38.909999999999997</v>
      </c>
      <c r="V407" s="20">
        <v>15.742699999999999</v>
      </c>
      <c r="W407" s="22">
        <v>1272.18</v>
      </c>
      <c r="X407" s="22">
        <v>-22.16</v>
      </c>
      <c r="Y407" s="13">
        <v>174</v>
      </c>
      <c r="Z407" s="13">
        <v>109</v>
      </c>
      <c r="AA407" s="18">
        <v>0</v>
      </c>
      <c r="AB407" s="22">
        <v>0</v>
      </c>
      <c r="AC407" s="18">
        <v>0</v>
      </c>
      <c r="AD407" s="18">
        <v>0</v>
      </c>
      <c r="AE407" s="13">
        <v>2670</v>
      </c>
    </row>
    <row r="408" spans="1:31" ht="15" x14ac:dyDescent="0.2">
      <c r="A408" s="13">
        <v>394</v>
      </c>
      <c r="B408" s="12" t="s">
        <v>468</v>
      </c>
      <c r="C408" s="18">
        <v>108.14</v>
      </c>
      <c r="D408" s="19">
        <v>307.89999999999998</v>
      </c>
      <c r="E408" s="19">
        <v>475.1</v>
      </c>
      <c r="F408" s="19">
        <v>704.6</v>
      </c>
      <c r="G408" s="19">
        <v>50.8</v>
      </c>
      <c r="H408" s="19">
        <v>0</v>
      </c>
      <c r="I408" s="18">
        <v>0</v>
      </c>
      <c r="J408" s="18">
        <v>0.51500000000000001</v>
      </c>
      <c r="K408" s="18">
        <v>1.0189999999999999</v>
      </c>
      <c r="L408" s="19">
        <v>313</v>
      </c>
      <c r="M408" s="19">
        <v>1.6</v>
      </c>
      <c r="N408" s="20">
        <v>-9.7050000000000001</v>
      </c>
      <c r="O408" s="21">
        <v>0.16850000000000001</v>
      </c>
      <c r="P408" s="21">
        <v>-1.3750000000000001E-4</v>
      </c>
      <c r="Q408" s="21">
        <v>4.6989999999999999E-8</v>
      </c>
      <c r="R408" s="22">
        <v>1826.9</v>
      </c>
      <c r="S408" s="22">
        <v>372.68</v>
      </c>
      <c r="T408" s="13">
        <v>-29.97</v>
      </c>
      <c r="U408" s="13">
        <v>-7.38</v>
      </c>
      <c r="V408" s="20">
        <v>16.198899999999998</v>
      </c>
      <c r="W408" s="22">
        <v>3479.39</v>
      </c>
      <c r="X408" s="22">
        <v>-111.3</v>
      </c>
      <c r="Y408" s="13">
        <v>480</v>
      </c>
      <c r="Z408" s="13">
        <v>370</v>
      </c>
      <c r="AA408" s="18">
        <v>64.082999999999998</v>
      </c>
      <c r="AB408" s="22">
        <v>-8825.19</v>
      </c>
      <c r="AC408" s="18">
        <v>-6.3159999999999998</v>
      </c>
      <c r="AD408" s="18">
        <v>5.42</v>
      </c>
      <c r="AE408" s="13">
        <v>11340</v>
      </c>
    </row>
    <row r="409" spans="1:31" ht="15" x14ac:dyDescent="0.2">
      <c r="A409" s="13">
        <v>395</v>
      </c>
      <c r="B409" s="12" t="s">
        <v>469</v>
      </c>
      <c r="C409" s="18">
        <v>147.00399999999999</v>
      </c>
      <c r="D409" s="19">
        <v>326.3</v>
      </c>
      <c r="E409" s="19">
        <v>447.3</v>
      </c>
      <c r="F409" s="19">
        <v>685</v>
      </c>
      <c r="G409" s="19">
        <v>39</v>
      </c>
      <c r="H409" s="19">
        <v>372</v>
      </c>
      <c r="I409" s="18">
        <v>0.26</v>
      </c>
      <c r="J409" s="18">
        <v>0.27</v>
      </c>
      <c r="K409" s="18">
        <v>1.248</v>
      </c>
      <c r="L409" s="19">
        <v>328</v>
      </c>
      <c r="M409" s="19">
        <v>0</v>
      </c>
      <c r="N409" s="20">
        <v>-3.4260000000000002</v>
      </c>
      <c r="O409" s="21">
        <v>0.13220000000000001</v>
      </c>
      <c r="P409" s="21">
        <v>-1.089E-4</v>
      </c>
      <c r="Q409" s="21">
        <v>3.4580000000000003E-8</v>
      </c>
      <c r="R409" s="22">
        <v>483.82</v>
      </c>
      <c r="S409" s="22">
        <v>312.02999999999997</v>
      </c>
      <c r="T409" s="13">
        <v>5.5</v>
      </c>
      <c r="U409" s="13">
        <v>18.440000000000001</v>
      </c>
      <c r="V409" s="20">
        <v>16.113499999999998</v>
      </c>
      <c r="W409" s="22">
        <v>3626.83</v>
      </c>
      <c r="X409" s="22">
        <v>-64.64</v>
      </c>
      <c r="Y409" s="13">
        <v>477</v>
      </c>
      <c r="Z409" s="13">
        <v>326</v>
      </c>
      <c r="AA409" s="18">
        <v>0</v>
      </c>
      <c r="AB409" s="22">
        <v>0</v>
      </c>
      <c r="AC409" s="18">
        <v>0</v>
      </c>
      <c r="AD409" s="18">
        <v>0</v>
      </c>
      <c r="AE409" s="13">
        <v>9270</v>
      </c>
    </row>
    <row r="410" spans="1:31" ht="15" x14ac:dyDescent="0.2">
      <c r="A410" s="13">
        <v>396</v>
      </c>
      <c r="B410" s="12" t="s">
        <v>470</v>
      </c>
      <c r="C410" s="18">
        <v>186.05600000000001</v>
      </c>
      <c r="D410" s="19">
        <v>0</v>
      </c>
      <c r="E410" s="19">
        <v>353.4</v>
      </c>
      <c r="F410" s="19">
        <v>516.70000000000005</v>
      </c>
      <c r="G410" s="19">
        <v>32.6</v>
      </c>
      <c r="H410" s="19">
        <v>0</v>
      </c>
      <c r="I410" s="18">
        <v>0</v>
      </c>
      <c r="J410" s="18">
        <v>0.4</v>
      </c>
      <c r="K410" s="18">
        <v>0</v>
      </c>
      <c r="L410" s="19">
        <v>0</v>
      </c>
      <c r="M410" s="19">
        <v>0</v>
      </c>
      <c r="N410" s="20">
        <v>8.66</v>
      </c>
      <c r="O410" s="21">
        <v>0.1258</v>
      </c>
      <c r="P410" s="21">
        <v>-1.086E-4</v>
      </c>
      <c r="Q410" s="21">
        <v>3.477E-8</v>
      </c>
      <c r="R410" s="22">
        <v>0</v>
      </c>
      <c r="S410" s="22">
        <v>0</v>
      </c>
      <c r="T410" s="13">
        <v>-228.64</v>
      </c>
      <c r="U410" s="13">
        <v>-210.18</v>
      </c>
      <c r="V410" s="20">
        <v>16.193999999999999</v>
      </c>
      <c r="W410" s="22">
        <v>2827.53</v>
      </c>
      <c r="X410" s="22">
        <v>-57.66</v>
      </c>
      <c r="Y410" s="13">
        <v>390</v>
      </c>
      <c r="Z410" s="13">
        <v>270</v>
      </c>
      <c r="AA410" s="18">
        <v>74.686000000000007</v>
      </c>
      <c r="AB410" s="22">
        <v>-6815.04</v>
      </c>
      <c r="AC410" s="18">
        <v>-8.3179999999999996</v>
      </c>
      <c r="AD410" s="18">
        <v>5.31</v>
      </c>
      <c r="AE410" s="13">
        <v>0</v>
      </c>
    </row>
    <row r="411" spans="1:31" ht="15" x14ac:dyDescent="0.2">
      <c r="A411" s="13">
        <v>397</v>
      </c>
      <c r="B411" s="12" t="s">
        <v>471</v>
      </c>
      <c r="C411" s="18">
        <v>300.04700000000003</v>
      </c>
      <c r="D411" s="19">
        <v>0</v>
      </c>
      <c r="E411" s="19">
        <v>325.7</v>
      </c>
      <c r="F411" s="19">
        <v>457.2</v>
      </c>
      <c r="G411" s="19">
        <v>24</v>
      </c>
      <c r="H411" s="19">
        <v>0</v>
      </c>
      <c r="I411" s="18">
        <v>0</v>
      </c>
      <c r="J411" s="18">
        <v>0</v>
      </c>
      <c r="K411" s="18">
        <v>0</v>
      </c>
      <c r="L411" s="19">
        <v>0</v>
      </c>
      <c r="M411" s="19">
        <v>0</v>
      </c>
      <c r="N411" s="20">
        <v>0</v>
      </c>
      <c r="O411" s="21">
        <v>0</v>
      </c>
      <c r="P411" s="21">
        <v>0</v>
      </c>
      <c r="Q411" s="21">
        <v>0</v>
      </c>
      <c r="R411" s="22">
        <v>0</v>
      </c>
      <c r="S411" s="22">
        <v>0</v>
      </c>
      <c r="T411" s="13">
        <v>0</v>
      </c>
      <c r="U411" s="13">
        <v>0</v>
      </c>
      <c r="V411" s="20">
        <v>13.9087</v>
      </c>
      <c r="W411" s="22">
        <v>1374.07</v>
      </c>
      <c r="X411" s="22">
        <v>-136.80000000000001</v>
      </c>
      <c r="Y411" s="13">
        <v>400</v>
      </c>
      <c r="Z411" s="13">
        <v>280</v>
      </c>
      <c r="AA411" s="18">
        <v>119.2</v>
      </c>
      <c r="AB411" s="22">
        <v>-8611.09</v>
      </c>
      <c r="AC411" s="18">
        <v>-14.89</v>
      </c>
      <c r="AD411" s="18">
        <v>6.04</v>
      </c>
      <c r="AE411" s="13">
        <v>0</v>
      </c>
    </row>
    <row r="412" spans="1:31" ht="15" x14ac:dyDescent="0.2">
      <c r="A412" s="13">
        <v>398</v>
      </c>
      <c r="B412" s="12" t="s">
        <v>472</v>
      </c>
      <c r="C412" s="18">
        <v>100.01600000000001</v>
      </c>
      <c r="D412" s="19">
        <v>130.69999999999999</v>
      </c>
      <c r="E412" s="19">
        <v>197.5</v>
      </c>
      <c r="F412" s="19">
        <v>306.39999999999998</v>
      </c>
      <c r="G412" s="19">
        <v>38.9</v>
      </c>
      <c r="H412" s="19">
        <v>175</v>
      </c>
      <c r="I412" s="18">
        <v>0.27100000000000002</v>
      </c>
      <c r="J412" s="18">
        <v>0.22600000000000001</v>
      </c>
      <c r="K412" s="18">
        <v>1.5189999999999999</v>
      </c>
      <c r="L412" s="19">
        <v>197</v>
      </c>
      <c r="M412" s="19">
        <v>0</v>
      </c>
      <c r="N412" s="20">
        <v>6.9290000000000003</v>
      </c>
      <c r="O412" s="21">
        <v>5.4390000000000001E-2</v>
      </c>
      <c r="P412" s="21">
        <v>-4.863E-5</v>
      </c>
      <c r="Q412" s="21">
        <v>1.6190000000000001E-8</v>
      </c>
      <c r="R412" s="22">
        <v>0</v>
      </c>
      <c r="S412" s="22">
        <v>0</v>
      </c>
      <c r="T412" s="13">
        <v>-157.4</v>
      </c>
      <c r="U412" s="13">
        <v>-149.07</v>
      </c>
      <c r="V412" s="20">
        <v>15.88</v>
      </c>
      <c r="W412" s="22">
        <v>1574.6</v>
      </c>
      <c r="X412" s="22">
        <v>-27.22</v>
      </c>
      <c r="Y412" s="13">
        <v>210</v>
      </c>
      <c r="Z412" s="13">
        <v>140</v>
      </c>
      <c r="AA412" s="18">
        <v>51.902999999999999</v>
      </c>
      <c r="AB412" s="22">
        <v>-3165.74</v>
      </c>
      <c r="AC412" s="18">
        <v>-5.5369999999999999</v>
      </c>
      <c r="AD412" s="18">
        <v>1.34</v>
      </c>
      <c r="AE412" s="13">
        <v>0</v>
      </c>
    </row>
    <row r="413" spans="1:31" ht="15" x14ac:dyDescent="0.2">
      <c r="A413" s="13">
        <v>399</v>
      </c>
      <c r="B413" s="12" t="s">
        <v>472</v>
      </c>
      <c r="C413" s="18">
        <v>138.012</v>
      </c>
      <c r="D413" s="19">
        <v>172.4</v>
      </c>
      <c r="E413" s="19">
        <v>194.9</v>
      </c>
      <c r="F413" s="19">
        <v>292.8</v>
      </c>
      <c r="G413" s="19">
        <v>0</v>
      </c>
      <c r="H413" s="19">
        <v>224</v>
      </c>
      <c r="I413" s="18">
        <v>0</v>
      </c>
      <c r="J413" s="18">
        <v>0</v>
      </c>
      <c r="K413" s="18">
        <v>1.59</v>
      </c>
      <c r="L413" s="19">
        <v>195</v>
      </c>
      <c r="M413" s="19">
        <v>0</v>
      </c>
      <c r="N413" s="20">
        <v>6.4050000000000002</v>
      </c>
      <c r="O413" s="21">
        <v>8.2589999999999997E-2</v>
      </c>
      <c r="P413" s="21">
        <v>-6.8529999999999996E-5</v>
      </c>
      <c r="Q413" s="21">
        <v>1.9429999999999999E-8</v>
      </c>
      <c r="R413" s="22">
        <v>0</v>
      </c>
      <c r="S413" s="22">
        <v>0</v>
      </c>
      <c r="T413" s="13">
        <v>-321</v>
      </c>
      <c r="U413" s="13">
        <v>-300.52</v>
      </c>
      <c r="V413" s="20">
        <v>15.642200000000001</v>
      </c>
      <c r="W413" s="22">
        <v>1512.94</v>
      </c>
      <c r="X413" s="22">
        <v>-26.94</v>
      </c>
      <c r="Y413" s="13">
        <v>200</v>
      </c>
      <c r="Z413" s="13">
        <v>170</v>
      </c>
      <c r="AA413" s="18">
        <v>48.372999999999998</v>
      </c>
      <c r="AB413" s="22">
        <v>-2969.9</v>
      </c>
      <c r="AC413" s="18">
        <v>-5.032</v>
      </c>
      <c r="AD413" s="18">
        <v>1.53</v>
      </c>
      <c r="AE413" s="13">
        <v>3860</v>
      </c>
    </row>
    <row r="414" spans="1:31" ht="15" x14ac:dyDescent="0.2">
      <c r="A414" s="13">
        <v>400</v>
      </c>
      <c r="B414" s="12" t="s">
        <v>473</v>
      </c>
      <c r="C414" s="18">
        <v>350.05500000000001</v>
      </c>
      <c r="D414" s="19">
        <v>0</v>
      </c>
      <c r="E414" s="19">
        <v>349.5</v>
      </c>
      <c r="F414" s="19">
        <v>486.8</v>
      </c>
      <c r="G414" s="19">
        <v>23</v>
      </c>
      <c r="H414" s="19">
        <v>0</v>
      </c>
      <c r="I414" s="18">
        <v>0</v>
      </c>
      <c r="J414" s="18">
        <v>0.48199999999999998</v>
      </c>
      <c r="K414" s="18">
        <v>0</v>
      </c>
      <c r="L414" s="19">
        <v>0</v>
      </c>
      <c r="M414" s="19">
        <v>0</v>
      </c>
      <c r="N414" s="20">
        <v>0</v>
      </c>
      <c r="O414" s="21">
        <v>0</v>
      </c>
      <c r="P414" s="21">
        <v>0</v>
      </c>
      <c r="Q414" s="21">
        <v>0</v>
      </c>
      <c r="R414" s="22">
        <v>0</v>
      </c>
      <c r="S414" s="22">
        <v>0</v>
      </c>
      <c r="T414" s="13">
        <v>-692.2</v>
      </c>
      <c r="U414" s="13">
        <v>0</v>
      </c>
      <c r="V414" s="20">
        <v>15.712999999999999</v>
      </c>
      <c r="W414" s="22">
        <v>2610.5700000000002</v>
      </c>
      <c r="X414" s="22">
        <v>-61.93</v>
      </c>
      <c r="Y414" s="13">
        <v>385</v>
      </c>
      <c r="Z414" s="13">
        <v>290</v>
      </c>
      <c r="AA414" s="18">
        <v>51.689</v>
      </c>
      <c r="AB414" s="22">
        <v>-5514.04</v>
      </c>
      <c r="AC414" s="18">
        <v>-5.0039999999999996</v>
      </c>
      <c r="AD414" s="18">
        <v>5.47</v>
      </c>
      <c r="AE414" s="13">
        <v>0</v>
      </c>
    </row>
    <row r="415" spans="1:31" ht="15" x14ac:dyDescent="0.2">
      <c r="A415" s="13">
        <v>401</v>
      </c>
      <c r="B415" s="12" t="s">
        <v>474</v>
      </c>
      <c r="C415" s="18">
        <v>388.05099999999999</v>
      </c>
      <c r="D415" s="19">
        <v>195</v>
      </c>
      <c r="E415" s="19">
        <v>355.7</v>
      </c>
      <c r="F415" s="19">
        <v>474.8</v>
      </c>
      <c r="G415" s="19">
        <v>16</v>
      </c>
      <c r="H415" s="19">
        <v>664</v>
      </c>
      <c r="I415" s="18">
        <v>0.27300000000000002</v>
      </c>
      <c r="J415" s="18">
        <v>0.56000000000000005</v>
      </c>
      <c r="K415" s="18">
        <v>1.7330000000000001</v>
      </c>
      <c r="L415" s="19">
        <v>293</v>
      </c>
      <c r="M415" s="19">
        <v>0</v>
      </c>
      <c r="N415" s="20">
        <v>0</v>
      </c>
      <c r="O415" s="21">
        <v>0</v>
      </c>
      <c r="P415" s="21">
        <v>0</v>
      </c>
      <c r="Q415" s="21">
        <v>0</v>
      </c>
      <c r="R415" s="22">
        <v>0</v>
      </c>
      <c r="S415" s="22">
        <v>0</v>
      </c>
      <c r="T415" s="13">
        <v>-808.9</v>
      </c>
      <c r="U415" s="13">
        <v>-737.87</v>
      </c>
      <c r="V415" s="20">
        <v>15.9747</v>
      </c>
      <c r="W415" s="22">
        <v>2719.68</v>
      </c>
      <c r="X415" s="22">
        <v>-64.5</v>
      </c>
      <c r="Y415" s="13">
        <v>390</v>
      </c>
      <c r="Z415" s="13">
        <v>270</v>
      </c>
      <c r="AA415" s="18">
        <v>83.896000000000001</v>
      </c>
      <c r="AB415" s="22">
        <v>-7348.95</v>
      </c>
      <c r="AC415" s="18">
        <v>-9.6440000000000001</v>
      </c>
      <c r="AD415" s="18">
        <v>7.82</v>
      </c>
      <c r="AE415" s="13">
        <v>0</v>
      </c>
    </row>
    <row r="416" spans="1:31" ht="15" x14ac:dyDescent="0.2">
      <c r="A416" s="13">
        <v>402</v>
      </c>
      <c r="B416" s="12" t="s">
        <v>475</v>
      </c>
      <c r="C416" s="18">
        <v>338.04399999999998</v>
      </c>
      <c r="D416" s="19">
        <v>186</v>
      </c>
      <c r="E416" s="19">
        <v>330.3</v>
      </c>
      <c r="F416" s="19">
        <v>451.7</v>
      </c>
      <c r="G416" s="19">
        <v>18.8</v>
      </c>
      <c r="H416" s="19">
        <v>442</v>
      </c>
      <c r="I416" s="18">
        <v>0.224</v>
      </c>
      <c r="J416" s="18">
        <v>0.73</v>
      </c>
      <c r="K416" s="18">
        <v>0</v>
      </c>
      <c r="L416" s="19">
        <v>0</v>
      </c>
      <c r="M416" s="19">
        <v>0</v>
      </c>
      <c r="N416" s="20">
        <v>0</v>
      </c>
      <c r="O416" s="21">
        <v>0</v>
      </c>
      <c r="P416" s="21">
        <v>0</v>
      </c>
      <c r="Q416" s="21">
        <v>0</v>
      </c>
      <c r="R416" s="22">
        <v>0</v>
      </c>
      <c r="S416" s="22">
        <v>0</v>
      </c>
      <c r="T416" s="13">
        <v>0</v>
      </c>
      <c r="U416" s="13">
        <v>0</v>
      </c>
      <c r="V416" s="20">
        <v>15.8307</v>
      </c>
      <c r="W416" s="22">
        <v>2488.59</v>
      </c>
      <c r="X416" s="22">
        <v>-59.73</v>
      </c>
      <c r="Y416" s="13">
        <v>330</v>
      </c>
      <c r="Z416" s="13">
        <v>270</v>
      </c>
      <c r="AA416" s="18">
        <v>90.504999999999995</v>
      </c>
      <c r="AB416" s="22">
        <v>-7074.74</v>
      </c>
      <c r="AC416" s="18">
        <v>-10.78</v>
      </c>
      <c r="AD416" s="18">
        <v>7.33</v>
      </c>
      <c r="AE416" s="13">
        <v>0</v>
      </c>
    </row>
    <row r="417" spans="1:33" ht="15" x14ac:dyDescent="0.2">
      <c r="A417" s="13">
        <v>403</v>
      </c>
      <c r="B417" s="12" t="s">
        <v>476</v>
      </c>
      <c r="C417" s="18">
        <v>122.167</v>
      </c>
      <c r="D417" s="19">
        <v>318</v>
      </c>
      <c r="E417" s="19">
        <v>491</v>
      </c>
      <c r="F417" s="19">
        <v>716.4</v>
      </c>
      <c r="G417" s="19">
        <v>0</v>
      </c>
      <c r="H417" s="19">
        <v>0</v>
      </c>
      <c r="I417" s="18">
        <v>0</v>
      </c>
      <c r="J417" s="18">
        <v>0</v>
      </c>
      <c r="K417" s="18">
        <v>0</v>
      </c>
      <c r="L417" s="19">
        <v>0</v>
      </c>
      <c r="M417" s="19">
        <v>0</v>
      </c>
      <c r="N417" s="20">
        <v>0</v>
      </c>
      <c r="O417" s="21">
        <v>0</v>
      </c>
      <c r="P417" s="21">
        <v>0</v>
      </c>
      <c r="Q417" s="21">
        <v>0</v>
      </c>
      <c r="R417" s="22">
        <v>0</v>
      </c>
      <c r="S417" s="22">
        <v>0</v>
      </c>
      <c r="T417" s="13">
        <v>-34.549999999999997</v>
      </c>
      <c r="U417" s="13">
        <v>0</v>
      </c>
      <c r="V417" s="20">
        <v>19.090499999999999</v>
      </c>
      <c r="W417" s="22">
        <v>5579.62</v>
      </c>
      <c r="X417" s="22">
        <v>-44.15</v>
      </c>
      <c r="Y417" s="13">
        <v>500</v>
      </c>
      <c r="Z417" s="13">
        <v>370</v>
      </c>
      <c r="AA417" s="18">
        <v>0</v>
      </c>
      <c r="AB417" s="22">
        <v>0</v>
      </c>
      <c r="AC417" s="18">
        <v>0</v>
      </c>
      <c r="AD417" s="18">
        <v>0</v>
      </c>
      <c r="AE417" s="13">
        <v>12100</v>
      </c>
    </row>
    <row r="418" spans="1:33" ht="15" x14ac:dyDescent="0.2">
      <c r="A418" s="13">
        <v>404</v>
      </c>
      <c r="B418" s="12" t="s">
        <v>477</v>
      </c>
      <c r="C418" s="18">
        <v>178.23400000000001</v>
      </c>
      <c r="D418" s="19">
        <v>373.7</v>
      </c>
      <c r="E418" s="19">
        <v>612.6</v>
      </c>
      <c r="F418" s="19">
        <v>878</v>
      </c>
      <c r="G418" s="19">
        <v>0</v>
      </c>
      <c r="H418" s="19">
        <v>0</v>
      </c>
      <c r="I418" s="18">
        <v>0</v>
      </c>
      <c r="J418" s="18">
        <v>0</v>
      </c>
      <c r="K418" s="18">
        <v>0</v>
      </c>
      <c r="L418" s="19">
        <v>0</v>
      </c>
      <c r="M418" s="19">
        <v>0</v>
      </c>
      <c r="N418" s="20">
        <v>-14.087</v>
      </c>
      <c r="O418" s="21">
        <v>2.4020000000000001</v>
      </c>
      <c r="P418" s="21">
        <v>-1</v>
      </c>
      <c r="Q418" s="21">
        <v>-1.575</v>
      </c>
      <c r="R418" s="22">
        <v>-4</v>
      </c>
      <c r="S418" s="22">
        <v>3.835</v>
      </c>
      <c r="T418" s="13">
        <v>-8</v>
      </c>
      <c r="U418" s="13">
        <v>0</v>
      </c>
      <c r="V418" s="20">
        <v>0</v>
      </c>
      <c r="W418" s="22">
        <v>48.4</v>
      </c>
      <c r="X418" s="22">
        <v>0</v>
      </c>
      <c r="Y418" s="13">
        <v>16.718699999999998</v>
      </c>
      <c r="Z418" s="13">
        <v>5477.94</v>
      </c>
      <c r="AA418" s="18">
        <v>-69.39</v>
      </c>
      <c r="AB418" s="22">
        <v>655</v>
      </c>
      <c r="AC418" s="18">
        <v>450</v>
      </c>
      <c r="AD418" s="18">
        <v>0</v>
      </c>
      <c r="AE418" s="13">
        <v>0</v>
      </c>
      <c r="AG418" s="13">
        <v>0</v>
      </c>
    </row>
    <row r="419" spans="1:33" ht="15" x14ac:dyDescent="0.2">
      <c r="A419" s="13">
        <v>405</v>
      </c>
      <c r="B419" s="12" t="s">
        <v>478</v>
      </c>
      <c r="C419" s="18">
        <v>122.167</v>
      </c>
      <c r="D419" s="19">
        <v>243</v>
      </c>
      <c r="E419" s="19">
        <v>443</v>
      </c>
      <c r="F419" s="19">
        <v>647</v>
      </c>
      <c r="G419" s="19">
        <v>33.799999999999997</v>
      </c>
      <c r="H419" s="19">
        <v>0</v>
      </c>
      <c r="I419" s="18">
        <v>0</v>
      </c>
      <c r="J419" s="18">
        <v>0</v>
      </c>
      <c r="K419" s="18">
        <v>0.97899999999999998</v>
      </c>
      <c r="L419" s="19">
        <v>277</v>
      </c>
      <c r="M419" s="19">
        <v>1.2</v>
      </c>
      <c r="N419" s="20">
        <v>0</v>
      </c>
      <c r="O419" s="21">
        <v>0</v>
      </c>
      <c r="P419" s="21">
        <v>0</v>
      </c>
      <c r="Q419" s="21">
        <v>0</v>
      </c>
      <c r="R419" s="22">
        <v>646.88</v>
      </c>
      <c r="S419" s="22">
        <v>305.91000000000003</v>
      </c>
      <c r="T419" s="13">
        <v>0</v>
      </c>
      <c r="U419" s="13">
        <v>0</v>
      </c>
      <c r="V419" s="20">
        <v>16.167300000000001</v>
      </c>
      <c r="W419" s="22">
        <v>3473.2</v>
      </c>
      <c r="X419" s="22">
        <v>-78.66</v>
      </c>
      <c r="Y419" s="13">
        <v>460</v>
      </c>
      <c r="Z419" s="13">
        <v>385</v>
      </c>
      <c r="AA419" s="18">
        <v>0</v>
      </c>
      <c r="AB419" s="22">
        <v>0</v>
      </c>
      <c r="AC419" s="18">
        <v>0</v>
      </c>
      <c r="AD419" s="18">
        <v>0</v>
      </c>
      <c r="AE419" s="13">
        <v>0</v>
      </c>
    </row>
    <row r="420" spans="1:33" ht="15" x14ac:dyDescent="0.2">
      <c r="A420" s="13">
        <v>406</v>
      </c>
      <c r="B420" s="12" t="s">
        <v>479</v>
      </c>
      <c r="C420" s="18">
        <v>94.113</v>
      </c>
      <c r="D420" s="19">
        <v>314</v>
      </c>
      <c r="E420" s="19">
        <v>455</v>
      </c>
      <c r="F420" s="19">
        <v>694.2</v>
      </c>
      <c r="G420" s="19">
        <v>60.5</v>
      </c>
      <c r="H420" s="19">
        <v>229</v>
      </c>
      <c r="I420" s="18">
        <v>0.24</v>
      </c>
      <c r="J420" s="18">
        <v>0.44</v>
      </c>
      <c r="K420" s="18">
        <v>1.0589999999999999</v>
      </c>
      <c r="L420" s="19">
        <v>313</v>
      </c>
      <c r="M420" s="19">
        <v>1.6</v>
      </c>
      <c r="N420" s="20">
        <v>8.5609999999999999</v>
      </c>
      <c r="O420" s="21">
        <v>0.1429</v>
      </c>
      <c r="P420" s="21">
        <v>-1.153E-4</v>
      </c>
      <c r="Q420" s="21">
        <v>3.6470000000000002E-8</v>
      </c>
      <c r="R420" s="22">
        <v>1405.5</v>
      </c>
      <c r="S420" s="22">
        <v>370.07</v>
      </c>
      <c r="T420" s="13">
        <v>-23.03</v>
      </c>
      <c r="U420" s="13">
        <v>7.86</v>
      </c>
      <c r="V420" s="20">
        <v>16.427</v>
      </c>
      <c r="W420" s="22">
        <v>3490.89</v>
      </c>
      <c r="X420" s="22">
        <v>-98.59</v>
      </c>
      <c r="Y420" s="13">
        <v>481</v>
      </c>
      <c r="Z420" s="13">
        <v>345</v>
      </c>
      <c r="AA420" s="18">
        <v>72.558000000000007</v>
      </c>
      <c r="AB420" s="22">
        <v>-9072.6</v>
      </c>
      <c r="AC420" s="18">
        <v>7.516</v>
      </c>
      <c r="AD420" s="18">
        <v>4.42</v>
      </c>
      <c r="AE420" s="13">
        <v>10900</v>
      </c>
    </row>
    <row r="421" spans="1:33" ht="15" x14ac:dyDescent="0.2">
      <c r="A421" s="13">
        <v>407</v>
      </c>
      <c r="B421" s="12" t="s">
        <v>480</v>
      </c>
      <c r="C421" s="18">
        <v>98.915999999999997</v>
      </c>
      <c r="D421" s="19">
        <v>145</v>
      </c>
      <c r="E421" s="19">
        <v>280.8</v>
      </c>
      <c r="F421" s="19">
        <v>455</v>
      </c>
      <c r="G421" s="19">
        <v>56</v>
      </c>
      <c r="H421" s="19">
        <v>190</v>
      </c>
      <c r="I421" s="18">
        <v>0.28000000000000003</v>
      </c>
      <c r="J421" s="18">
        <v>0.20399999999999999</v>
      </c>
      <c r="K421" s="18">
        <v>1.381</v>
      </c>
      <c r="L421" s="19">
        <v>293</v>
      </c>
      <c r="M421" s="19">
        <v>1.1000000000000001</v>
      </c>
      <c r="N421" s="20">
        <v>6.7089999999999996</v>
      </c>
      <c r="O421" s="21">
        <v>3.2500000000000001E-2</v>
      </c>
      <c r="P421" s="21">
        <v>-3.2809999999999999E-5</v>
      </c>
      <c r="Q421" s="21">
        <v>1.2110000000000001E-8</v>
      </c>
      <c r="R421" s="22">
        <v>0</v>
      </c>
      <c r="S421" s="22">
        <v>0</v>
      </c>
      <c r="T421" s="13">
        <v>-52.8</v>
      </c>
      <c r="U421" s="13">
        <v>-49.42</v>
      </c>
      <c r="V421" s="20">
        <v>15.756500000000001</v>
      </c>
      <c r="W421" s="22">
        <v>2167.31</v>
      </c>
      <c r="X421" s="22">
        <v>-43.15</v>
      </c>
      <c r="Y421" s="13">
        <v>341</v>
      </c>
      <c r="Z421" s="13">
        <v>213</v>
      </c>
      <c r="AA421" s="18">
        <v>0</v>
      </c>
      <c r="AB421" s="22">
        <v>0</v>
      </c>
      <c r="AC421" s="18">
        <v>0</v>
      </c>
      <c r="AD421" s="18">
        <v>0</v>
      </c>
      <c r="AE421" s="13">
        <v>5830</v>
      </c>
    </row>
    <row r="422" spans="1:33" ht="15" x14ac:dyDescent="0.2">
      <c r="A422" s="13">
        <v>408</v>
      </c>
      <c r="B422" s="12" t="s">
        <v>481</v>
      </c>
      <c r="C422" s="18">
        <v>137.333</v>
      </c>
      <c r="D422" s="19">
        <v>161</v>
      </c>
      <c r="E422" s="19">
        <v>349</v>
      </c>
      <c r="F422" s="19">
        <v>563</v>
      </c>
      <c r="G422" s="19">
        <v>0</v>
      </c>
      <c r="H422" s="19">
        <v>260</v>
      </c>
      <c r="I422" s="18">
        <v>0</v>
      </c>
      <c r="J422" s="18">
        <v>0</v>
      </c>
      <c r="K422" s="18">
        <v>1.5740000000000001</v>
      </c>
      <c r="L422" s="19">
        <v>294</v>
      </c>
      <c r="M422" s="19">
        <v>0.9</v>
      </c>
      <c r="N422" s="20">
        <v>0</v>
      </c>
      <c r="O422" s="21">
        <v>0</v>
      </c>
      <c r="P422" s="21">
        <v>0</v>
      </c>
      <c r="Q422" s="21">
        <v>0</v>
      </c>
      <c r="R422" s="22">
        <v>0</v>
      </c>
      <c r="S422" s="22">
        <v>0</v>
      </c>
      <c r="T422" s="13">
        <v>0</v>
      </c>
      <c r="U422" s="13">
        <v>0</v>
      </c>
      <c r="V422" s="20">
        <v>0</v>
      </c>
      <c r="W422" s="22">
        <v>0</v>
      </c>
      <c r="X422" s="22">
        <v>0</v>
      </c>
      <c r="Y422" s="13">
        <v>0</v>
      </c>
      <c r="Z422" s="13">
        <v>0</v>
      </c>
      <c r="AA422" s="18">
        <v>0</v>
      </c>
      <c r="AB422" s="22">
        <v>0</v>
      </c>
      <c r="AC422" s="18">
        <v>0</v>
      </c>
      <c r="AD422" s="18">
        <v>0</v>
      </c>
      <c r="AE422" s="13">
        <v>0</v>
      </c>
    </row>
    <row r="423" spans="1:33" ht="15" x14ac:dyDescent="0.2">
      <c r="A423" s="13">
        <v>409</v>
      </c>
      <c r="B423" s="12" t="s">
        <v>482</v>
      </c>
      <c r="C423" s="18">
        <v>148.11799999999999</v>
      </c>
      <c r="D423" s="19">
        <v>404</v>
      </c>
      <c r="E423" s="19">
        <v>560</v>
      </c>
      <c r="F423" s="19">
        <v>810</v>
      </c>
      <c r="G423" s="19">
        <v>47</v>
      </c>
      <c r="H423" s="19">
        <v>368</v>
      </c>
      <c r="I423" s="18">
        <v>0.26</v>
      </c>
      <c r="J423" s="18">
        <v>0</v>
      </c>
      <c r="K423" s="18">
        <v>0</v>
      </c>
      <c r="L423" s="19">
        <v>0</v>
      </c>
      <c r="M423" s="19">
        <v>5.3</v>
      </c>
      <c r="N423" s="20">
        <v>-1.0640000000000001</v>
      </c>
      <c r="O423" s="21">
        <v>0.15620000000000001</v>
      </c>
      <c r="P423" s="21">
        <v>-1.0230000000000001E-4</v>
      </c>
      <c r="Q423" s="21">
        <v>2.4109999999999999E-8</v>
      </c>
      <c r="R423" s="22">
        <v>0</v>
      </c>
      <c r="S423" s="22">
        <v>0</v>
      </c>
      <c r="T423" s="13">
        <v>-88.8</v>
      </c>
      <c r="U423" s="13">
        <v>0</v>
      </c>
      <c r="V423" s="20">
        <v>15.9984</v>
      </c>
      <c r="W423" s="22">
        <v>4467.01</v>
      </c>
      <c r="X423" s="22">
        <v>-83.15</v>
      </c>
      <c r="Y423" s="13">
        <v>615</v>
      </c>
      <c r="Z423" s="13">
        <v>409</v>
      </c>
      <c r="AA423" s="18">
        <v>0</v>
      </c>
      <c r="AB423" s="22">
        <v>0</v>
      </c>
      <c r="AC423" s="18">
        <v>0</v>
      </c>
      <c r="AD423" s="18">
        <v>0</v>
      </c>
      <c r="AE423" s="13">
        <v>11850</v>
      </c>
    </row>
    <row r="424" spans="1:33" ht="15" x14ac:dyDescent="0.2">
      <c r="A424" s="13">
        <v>410</v>
      </c>
      <c r="B424" s="12" t="s">
        <v>483</v>
      </c>
      <c r="C424" s="18">
        <v>85.15</v>
      </c>
      <c r="D424" s="19">
        <v>262.7</v>
      </c>
      <c r="E424" s="19">
        <v>379.7</v>
      </c>
      <c r="F424" s="19">
        <v>594</v>
      </c>
      <c r="G424" s="19">
        <v>47</v>
      </c>
      <c r="H424" s="19">
        <v>289</v>
      </c>
      <c r="I424" s="18">
        <v>0.28000000000000003</v>
      </c>
      <c r="J424" s="18">
        <v>0.25</v>
      </c>
      <c r="K424" s="18">
        <v>0.86199999999999999</v>
      </c>
      <c r="L424" s="19">
        <v>293</v>
      </c>
      <c r="M424" s="19">
        <v>1.2</v>
      </c>
      <c r="N424" s="20">
        <v>-12.675000000000001</v>
      </c>
      <c r="O424" s="21">
        <v>0.1502</v>
      </c>
      <c r="P424" s="21">
        <v>-8.0199999999999998E-5</v>
      </c>
      <c r="Q424" s="21">
        <v>1.5349999999999998E-8</v>
      </c>
      <c r="R424" s="22">
        <v>772.79</v>
      </c>
      <c r="S424" s="22">
        <v>313.49</v>
      </c>
      <c r="T424" s="13">
        <v>11.71</v>
      </c>
      <c r="U424" s="13">
        <v>0</v>
      </c>
      <c r="V424" s="20">
        <v>16.1004</v>
      </c>
      <c r="W424" s="22">
        <v>3015.46</v>
      </c>
      <c r="X424" s="22">
        <v>-61.15</v>
      </c>
      <c r="Y424" s="13">
        <v>416</v>
      </c>
      <c r="Z424" s="13">
        <v>280</v>
      </c>
      <c r="AA424" s="18">
        <v>0</v>
      </c>
      <c r="AB424" s="22">
        <v>0</v>
      </c>
      <c r="AC424" s="18">
        <v>0</v>
      </c>
      <c r="AD424" s="18">
        <v>0</v>
      </c>
      <c r="AE424" s="13">
        <v>8180</v>
      </c>
    </row>
    <row r="425" spans="1:33" ht="15" x14ac:dyDescent="0.2">
      <c r="A425" s="13">
        <v>411</v>
      </c>
      <c r="B425" s="12" t="s">
        <v>484</v>
      </c>
      <c r="C425" s="18">
        <v>40.064999999999998</v>
      </c>
      <c r="D425" s="19">
        <v>136.9</v>
      </c>
      <c r="E425" s="19">
        <v>238.7</v>
      </c>
      <c r="F425" s="19">
        <v>393</v>
      </c>
      <c r="G425" s="19">
        <v>54</v>
      </c>
      <c r="H425" s="19">
        <v>162</v>
      </c>
      <c r="I425" s="18">
        <v>0.27100000000000002</v>
      </c>
      <c r="J425" s="18">
        <v>0.313</v>
      </c>
      <c r="K425" s="18">
        <v>0.65800000000000003</v>
      </c>
      <c r="L425" s="19">
        <v>238</v>
      </c>
      <c r="M425" s="19">
        <v>0.2</v>
      </c>
      <c r="N425" s="20">
        <v>2.3660000000000001</v>
      </c>
      <c r="O425" s="21">
        <v>4.7230000000000001E-2</v>
      </c>
      <c r="P425" s="21">
        <v>-2.8220000000000001E-5</v>
      </c>
      <c r="Q425" s="21">
        <v>6.6450000000000001E-9</v>
      </c>
      <c r="R425" s="22">
        <v>0</v>
      </c>
      <c r="S425" s="22">
        <v>0</v>
      </c>
      <c r="T425" s="13">
        <v>45.92</v>
      </c>
      <c r="U425" s="13">
        <v>48.37</v>
      </c>
      <c r="V425" s="20">
        <v>13.1563</v>
      </c>
      <c r="W425" s="22">
        <v>1054.72</v>
      </c>
      <c r="X425" s="22">
        <v>-77.08</v>
      </c>
      <c r="Y425" s="13">
        <v>257</v>
      </c>
      <c r="Z425" s="13">
        <v>174</v>
      </c>
      <c r="AA425" s="18">
        <v>0</v>
      </c>
      <c r="AB425" s="22">
        <v>0</v>
      </c>
      <c r="AC425" s="18">
        <v>0</v>
      </c>
      <c r="AD425" s="18">
        <v>0</v>
      </c>
      <c r="AE425" s="13">
        <v>4450</v>
      </c>
    </row>
    <row r="426" spans="1:33" ht="15" x14ac:dyDescent="0.2">
      <c r="A426" s="13">
        <v>412</v>
      </c>
      <c r="B426" s="12" t="s">
        <v>485</v>
      </c>
      <c r="C426" s="18">
        <v>44.097000000000001</v>
      </c>
      <c r="D426" s="19">
        <v>85.5</v>
      </c>
      <c r="E426" s="19">
        <v>231.1</v>
      </c>
      <c r="F426" s="19">
        <v>369.8</v>
      </c>
      <c r="G426" s="19">
        <v>41.9</v>
      </c>
      <c r="H426" s="19">
        <v>203</v>
      </c>
      <c r="I426" s="18">
        <v>0.28100000000000003</v>
      </c>
      <c r="J426" s="18">
        <v>0.152</v>
      </c>
      <c r="K426" s="18">
        <v>0.58199999999999996</v>
      </c>
      <c r="L426" s="19">
        <v>231</v>
      </c>
      <c r="M426" s="19">
        <v>0</v>
      </c>
      <c r="N426" s="20">
        <v>-1.0089999999999999</v>
      </c>
      <c r="O426" s="21">
        <v>7.3150000000000007E-2</v>
      </c>
      <c r="P426" s="21">
        <v>-3.7889999999999998E-5</v>
      </c>
      <c r="Q426" s="21">
        <v>7.6779999999999993E-9</v>
      </c>
      <c r="R426" s="22">
        <v>222.67</v>
      </c>
      <c r="S426" s="22">
        <v>133.41</v>
      </c>
      <c r="T426" s="13">
        <v>-24.82</v>
      </c>
      <c r="U426" s="13">
        <v>-5.61</v>
      </c>
      <c r="V426" s="20">
        <v>15.726000000000001</v>
      </c>
      <c r="W426" s="22">
        <v>1872.46</v>
      </c>
      <c r="X426" s="22">
        <v>-25.16</v>
      </c>
      <c r="Y426" s="13">
        <v>249</v>
      </c>
      <c r="Z426" s="13">
        <v>164</v>
      </c>
      <c r="AA426" s="18">
        <v>43.491999999999997</v>
      </c>
      <c r="AB426" s="22">
        <v>-3266.92</v>
      </c>
      <c r="AC426" s="18">
        <v>-4.1790000000000003</v>
      </c>
      <c r="AD426" s="18">
        <v>1.81</v>
      </c>
      <c r="AE426" s="13">
        <v>4487</v>
      </c>
      <c r="AF426" s="23"/>
    </row>
    <row r="427" spans="1:33" ht="15" x14ac:dyDescent="0.2">
      <c r="A427" s="13">
        <v>413</v>
      </c>
      <c r="B427" s="12" t="s">
        <v>486</v>
      </c>
      <c r="C427" s="18">
        <v>58.08</v>
      </c>
      <c r="D427" s="19">
        <v>193</v>
      </c>
      <c r="E427" s="19">
        <v>321</v>
      </c>
      <c r="F427" s="19">
        <v>496</v>
      </c>
      <c r="G427" s="19">
        <v>47</v>
      </c>
      <c r="H427" s="19">
        <v>223</v>
      </c>
      <c r="I427" s="18">
        <v>0.26</v>
      </c>
      <c r="J427" s="18">
        <v>0.313</v>
      </c>
      <c r="K427" s="18">
        <v>0.79700000000000004</v>
      </c>
      <c r="L427" s="19">
        <v>293</v>
      </c>
      <c r="M427" s="19">
        <v>2.7</v>
      </c>
      <c r="N427" s="20">
        <v>2.8</v>
      </c>
      <c r="O427" s="21">
        <v>6.2440000000000002E-2</v>
      </c>
      <c r="P427" s="21">
        <v>-3.1050000000000003E-5</v>
      </c>
      <c r="Q427" s="21">
        <v>5.078E-9</v>
      </c>
      <c r="R427" s="22">
        <v>343.44</v>
      </c>
      <c r="S427" s="22">
        <v>219.33</v>
      </c>
      <c r="T427" s="13">
        <v>-45.9</v>
      </c>
      <c r="U427" s="13">
        <v>-31.18</v>
      </c>
      <c r="V427" s="20">
        <v>16.2315</v>
      </c>
      <c r="W427" s="22">
        <v>2659.02</v>
      </c>
      <c r="X427" s="22">
        <v>-44.15</v>
      </c>
      <c r="Y427" s="13">
        <v>350</v>
      </c>
      <c r="Z427" s="13">
        <v>235</v>
      </c>
      <c r="AA427" s="18">
        <v>0</v>
      </c>
      <c r="AB427" s="22">
        <v>0</v>
      </c>
      <c r="AC427" s="18">
        <v>0</v>
      </c>
      <c r="AD427" s="18">
        <v>0</v>
      </c>
      <c r="AE427" s="13">
        <v>6760</v>
      </c>
    </row>
    <row r="428" spans="1:33" ht="15" x14ac:dyDescent="0.2">
      <c r="A428" s="13">
        <v>414</v>
      </c>
      <c r="B428" s="12" t="s">
        <v>487</v>
      </c>
      <c r="C428" s="18">
        <v>74.08</v>
      </c>
      <c r="D428" s="19">
        <v>252.5</v>
      </c>
      <c r="E428" s="19">
        <v>414</v>
      </c>
      <c r="F428" s="19">
        <v>612</v>
      </c>
      <c r="G428" s="19">
        <v>53</v>
      </c>
      <c r="H428" s="19">
        <v>230</v>
      </c>
      <c r="I428" s="18">
        <v>0.24199999999999999</v>
      </c>
      <c r="J428" s="18">
        <v>0.53600000000000003</v>
      </c>
      <c r="K428" s="18">
        <v>0.99299999999999999</v>
      </c>
      <c r="L428" s="19">
        <v>293</v>
      </c>
      <c r="M428" s="19">
        <v>1.5</v>
      </c>
      <c r="N428" s="20">
        <v>1.3540000000000001</v>
      </c>
      <c r="O428" s="21">
        <v>8.8109999999999994E-2</v>
      </c>
      <c r="P428" s="21">
        <v>-6.8419999999999999E-5</v>
      </c>
      <c r="Q428" s="21">
        <v>2.3590000000000001E-8</v>
      </c>
      <c r="R428" s="22">
        <v>535.04</v>
      </c>
      <c r="S428" s="22">
        <v>299.32</v>
      </c>
      <c r="T428" s="13">
        <v>-108.78</v>
      </c>
      <c r="U428" s="13">
        <v>-88.27</v>
      </c>
      <c r="V428" s="20">
        <v>17.378900000000002</v>
      </c>
      <c r="W428" s="22">
        <v>3723.42</v>
      </c>
      <c r="X428" s="22">
        <v>-67.48</v>
      </c>
      <c r="Y428" s="13">
        <v>450</v>
      </c>
      <c r="Z428" s="13">
        <v>315</v>
      </c>
      <c r="AA428" s="18">
        <v>76.489999999999995</v>
      </c>
      <c r="AB428" s="22">
        <v>-8619.48</v>
      </c>
      <c r="AC428" s="18">
        <v>-8.1389999999999993</v>
      </c>
      <c r="AD428" s="18">
        <v>3.93</v>
      </c>
      <c r="AE428" s="13">
        <v>7700</v>
      </c>
    </row>
    <row r="429" spans="1:33" ht="15" x14ac:dyDescent="0.2">
      <c r="A429" s="13">
        <v>415</v>
      </c>
      <c r="B429" s="12" t="s">
        <v>488</v>
      </c>
      <c r="C429" s="18">
        <v>55.08</v>
      </c>
      <c r="D429" s="19">
        <v>180.3</v>
      </c>
      <c r="E429" s="19">
        <v>370.5</v>
      </c>
      <c r="F429" s="19">
        <v>564.4</v>
      </c>
      <c r="G429" s="19">
        <v>41.3</v>
      </c>
      <c r="H429" s="19">
        <v>230</v>
      </c>
      <c r="I429" s="18">
        <v>0.20499999999999999</v>
      </c>
      <c r="J429" s="18">
        <v>0.318</v>
      </c>
      <c r="K429" s="18">
        <v>0.78200000000000003</v>
      </c>
      <c r="L429" s="19">
        <v>293</v>
      </c>
      <c r="M429" s="19">
        <v>3.7</v>
      </c>
      <c r="N429" s="20">
        <v>3.6789999999999998</v>
      </c>
      <c r="O429" s="21">
        <v>5.3629999999999997E-2</v>
      </c>
      <c r="P429" s="21">
        <v>-2.6279999999999999E-5</v>
      </c>
      <c r="Q429" s="21">
        <v>4.6669999999999997E-9</v>
      </c>
      <c r="R429" s="22">
        <v>366.77</v>
      </c>
      <c r="S429" s="22">
        <v>225.86</v>
      </c>
      <c r="T429" s="13">
        <v>12.1</v>
      </c>
      <c r="U429" s="13">
        <v>22.98</v>
      </c>
      <c r="V429" s="20">
        <v>15.957100000000001</v>
      </c>
      <c r="W429" s="22">
        <v>2940.86</v>
      </c>
      <c r="X429" s="22">
        <v>-55.15</v>
      </c>
      <c r="Y429" s="13">
        <v>405</v>
      </c>
      <c r="Z429" s="13">
        <v>270</v>
      </c>
      <c r="AA429" s="18">
        <v>53.398000000000003</v>
      </c>
      <c r="AB429" s="22">
        <v>-5937.37</v>
      </c>
      <c r="AC429" s="18">
        <v>-5.2</v>
      </c>
      <c r="AD429" s="18">
        <v>4.28</v>
      </c>
      <c r="AE429" s="13">
        <v>7710</v>
      </c>
    </row>
    <row r="430" spans="1:33" ht="15" x14ac:dyDescent="0.2">
      <c r="A430" s="13">
        <v>416</v>
      </c>
      <c r="B430" s="12" t="s">
        <v>489</v>
      </c>
      <c r="C430" s="18">
        <v>78.542000000000002</v>
      </c>
      <c r="D430" s="19">
        <v>150.4</v>
      </c>
      <c r="E430" s="19">
        <v>319.60000000000002</v>
      </c>
      <c r="F430" s="19">
        <v>503</v>
      </c>
      <c r="G430" s="19">
        <v>45.2</v>
      </c>
      <c r="H430" s="19">
        <v>254</v>
      </c>
      <c r="I430" s="18">
        <v>0.27800000000000002</v>
      </c>
      <c r="J430" s="18">
        <v>0.23</v>
      </c>
      <c r="K430" s="18">
        <v>0.89100000000000001</v>
      </c>
      <c r="L430" s="19">
        <v>293</v>
      </c>
      <c r="M430" s="19">
        <v>2</v>
      </c>
      <c r="N430" s="20">
        <v>-0.79900000000000004</v>
      </c>
      <c r="O430" s="21">
        <v>8.6599999999999996E-2</v>
      </c>
      <c r="P430" s="21">
        <v>-5.9910000000000001E-5</v>
      </c>
      <c r="Q430" s="21">
        <v>1.7789999999999999E-8</v>
      </c>
      <c r="R430" s="22">
        <v>374.77</v>
      </c>
      <c r="S430" s="22">
        <v>215</v>
      </c>
      <c r="T430" s="13">
        <v>-31.1</v>
      </c>
      <c r="U430" s="13">
        <v>-12.11</v>
      </c>
      <c r="V430" s="20">
        <v>15.9594</v>
      </c>
      <c r="W430" s="22">
        <v>2581.48</v>
      </c>
      <c r="X430" s="22">
        <v>-42.95</v>
      </c>
      <c r="Y430" s="13">
        <v>350</v>
      </c>
      <c r="Z430" s="13">
        <v>230</v>
      </c>
      <c r="AA430" s="18">
        <v>0</v>
      </c>
      <c r="AB430" s="22">
        <v>0</v>
      </c>
      <c r="AC430" s="18">
        <v>0</v>
      </c>
      <c r="AD430" s="18">
        <v>0</v>
      </c>
      <c r="AE430" s="13">
        <v>6510</v>
      </c>
    </row>
    <row r="431" spans="1:33" ht="15" x14ac:dyDescent="0.2">
      <c r="A431" s="13">
        <v>417</v>
      </c>
      <c r="B431" s="12" t="s">
        <v>490</v>
      </c>
      <c r="C431" s="18">
        <v>42.081000000000003</v>
      </c>
      <c r="D431" s="19">
        <v>87.9</v>
      </c>
      <c r="E431" s="19">
        <v>225.4</v>
      </c>
      <c r="F431" s="19">
        <v>365</v>
      </c>
      <c r="G431" s="19">
        <v>45.6</v>
      </c>
      <c r="H431" s="19">
        <v>181</v>
      </c>
      <c r="I431" s="18">
        <v>0.27500000000000002</v>
      </c>
      <c r="J431" s="18">
        <v>0.14799999999999999</v>
      </c>
      <c r="K431" s="18">
        <v>0.61199999999999999</v>
      </c>
      <c r="L431" s="19">
        <v>223</v>
      </c>
      <c r="M431" s="19">
        <v>0.4</v>
      </c>
      <c r="N431" s="20">
        <v>0.88600000000000001</v>
      </c>
      <c r="O431" s="21">
        <v>5.602E-2</v>
      </c>
      <c r="P431" s="21">
        <v>-2.7710000000000001E-5</v>
      </c>
      <c r="Q431" s="21">
        <v>5.2659999999999998E-9</v>
      </c>
      <c r="R431" s="22">
        <v>273.83999999999997</v>
      </c>
      <c r="S431" s="22">
        <v>131.63</v>
      </c>
      <c r="T431" s="13">
        <v>4.88</v>
      </c>
      <c r="U431" s="13">
        <v>14.99</v>
      </c>
      <c r="V431" s="20">
        <v>15.7027</v>
      </c>
      <c r="W431" s="22">
        <v>1807.53</v>
      </c>
      <c r="X431" s="22">
        <v>-26.15</v>
      </c>
      <c r="Y431" s="13">
        <v>240</v>
      </c>
      <c r="Z431" s="13">
        <v>160</v>
      </c>
      <c r="AA431" s="18">
        <v>44.793999999999997</v>
      </c>
      <c r="AB431" s="22">
        <v>-3260.31</v>
      </c>
      <c r="AC431" s="18">
        <v>-4.3789999999999996</v>
      </c>
      <c r="AD431" s="18">
        <v>1.63</v>
      </c>
      <c r="AE431" s="13">
        <v>4400</v>
      </c>
    </row>
    <row r="432" spans="1:33" ht="15" x14ac:dyDescent="0.2">
      <c r="A432" s="13">
        <v>418</v>
      </c>
      <c r="B432" s="12" t="s">
        <v>491</v>
      </c>
      <c r="C432" s="18">
        <v>58.08</v>
      </c>
      <c r="D432" s="19">
        <v>161</v>
      </c>
      <c r="E432" s="19">
        <v>307.5</v>
      </c>
      <c r="F432" s="19">
        <v>482.2</v>
      </c>
      <c r="G432" s="19">
        <v>48.6</v>
      </c>
      <c r="H432" s="19">
        <v>186</v>
      </c>
      <c r="I432" s="18">
        <v>0.22800000000000001</v>
      </c>
      <c r="J432" s="18">
        <v>0.26900000000000002</v>
      </c>
      <c r="K432" s="18">
        <v>0.82899999999999996</v>
      </c>
      <c r="L432" s="19">
        <v>293</v>
      </c>
      <c r="M432" s="19">
        <v>2</v>
      </c>
      <c r="N432" s="20">
        <v>-2.02</v>
      </c>
      <c r="O432" s="21">
        <v>7.7789999999999998E-2</v>
      </c>
      <c r="P432" s="21">
        <v>-4.7500000000000003E-5</v>
      </c>
      <c r="Q432" s="21">
        <v>1.152E-8</v>
      </c>
      <c r="R432" s="22">
        <v>377.43</v>
      </c>
      <c r="S432" s="22">
        <v>213.36</v>
      </c>
      <c r="T432" s="13">
        <v>-22.17</v>
      </c>
      <c r="U432" s="13">
        <v>-6.16</v>
      </c>
      <c r="V432" s="20">
        <v>15.322699999999999</v>
      </c>
      <c r="W432" s="22">
        <v>2107.58</v>
      </c>
      <c r="X432" s="22">
        <v>-64.87</v>
      </c>
      <c r="Y432" s="13">
        <v>340</v>
      </c>
      <c r="Z432" s="13">
        <v>225</v>
      </c>
      <c r="AA432" s="18">
        <v>0</v>
      </c>
      <c r="AB432" s="22">
        <v>0</v>
      </c>
      <c r="AC432" s="18">
        <v>0</v>
      </c>
      <c r="AD432" s="18">
        <v>0</v>
      </c>
      <c r="AE432" s="13">
        <v>6450</v>
      </c>
    </row>
    <row r="433" spans="1:31" ht="15" x14ac:dyDescent="0.2">
      <c r="A433" s="13">
        <v>419</v>
      </c>
      <c r="B433" s="12" t="s">
        <v>492</v>
      </c>
      <c r="C433" s="18">
        <v>230.31</v>
      </c>
      <c r="D433" s="19">
        <v>485</v>
      </c>
      <c r="E433" s="19">
        <v>649</v>
      </c>
      <c r="F433" s="19">
        <v>926</v>
      </c>
      <c r="G433" s="19">
        <v>32.799999999999997</v>
      </c>
      <c r="H433" s="19">
        <v>779</v>
      </c>
      <c r="I433" s="18">
        <v>0.33600000000000002</v>
      </c>
      <c r="J433" s="18">
        <v>0</v>
      </c>
      <c r="K433" s="18">
        <v>0</v>
      </c>
      <c r="L433" s="19">
        <v>0</v>
      </c>
      <c r="M433" s="19">
        <v>0.7</v>
      </c>
      <c r="N433" s="20">
        <v>0</v>
      </c>
      <c r="O433" s="21">
        <v>0</v>
      </c>
      <c r="P433" s="21">
        <v>0</v>
      </c>
      <c r="Q433" s="21">
        <v>0</v>
      </c>
      <c r="R433" s="22">
        <v>911.01</v>
      </c>
      <c r="S433" s="22">
        <v>461.1</v>
      </c>
      <c r="T433" s="13">
        <v>0</v>
      </c>
      <c r="U433" s="13">
        <v>0</v>
      </c>
      <c r="V433" s="20">
        <v>0</v>
      </c>
      <c r="W433" s="22">
        <v>0</v>
      </c>
      <c r="X433" s="22">
        <v>0</v>
      </c>
      <c r="Y433" s="13">
        <v>0</v>
      </c>
      <c r="Z433" s="13">
        <v>0</v>
      </c>
      <c r="AA433" s="18">
        <v>0</v>
      </c>
      <c r="AB433" s="22">
        <v>0</v>
      </c>
      <c r="AC433" s="18">
        <v>0</v>
      </c>
      <c r="AD433" s="18">
        <v>0</v>
      </c>
      <c r="AE433" s="13">
        <v>0</v>
      </c>
    </row>
    <row r="434" spans="1:31" ht="15" x14ac:dyDescent="0.2">
      <c r="A434" s="13">
        <v>420</v>
      </c>
      <c r="B434" s="12" t="s">
        <v>493</v>
      </c>
      <c r="C434" s="18">
        <v>107.15600000000001</v>
      </c>
      <c r="D434" s="19">
        <v>316.89999999999998</v>
      </c>
      <c r="E434" s="19">
        <v>473.8</v>
      </c>
      <c r="F434" s="19">
        <v>667</v>
      </c>
      <c r="G434" s="19">
        <v>0</v>
      </c>
      <c r="H434" s="19">
        <v>0</v>
      </c>
      <c r="I434" s="18">
        <v>0</v>
      </c>
      <c r="J434" s="18">
        <v>0</v>
      </c>
      <c r="K434" s="18">
        <v>0.96399999999999997</v>
      </c>
      <c r="L434" s="19">
        <v>323</v>
      </c>
      <c r="M434" s="19">
        <v>1.6</v>
      </c>
      <c r="N434" s="20">
        <v>0</v>
      </c>
      <c r="O434" s="21">
        <v>0</v>
      </c>
      <c r="P434" s="21">
        <v>0</v>
      </c>
      <c r="Q434" s="21">
        <v>0</v>
      </c>
      <c r="R434" s="22">
        <v>738.9</v>
      </c>
      <c r="S434" s="22">
        <v>356.02</v>
      </c>
      <c r="T434" s="13">
        <v>0</v>
      </c>
      <c r="U434" s="13">
        <v>0</v>
      </c>
      <c r="V434" s="20">
        <v>16.6968</v>
      </c>
      <c r="W434" s="22">
        <v>4041.04</v>
      </c>
      <c r="X434" s="22">
        <v>-72.150000000000006</v>
      </c>
      <c r="Y434" s="13">
        <v>500</v>
      </c>
      <c r="Z434" s="13">
        <v>350</v>
      </c>
      <c r="AA434" s="18">
        <v>0</v>
      </c>
      <c r="AB434" s="22">
        <v>0</v>
      </c>
      <c r="AC434" s="18">
        <v>0</v>
      </c>
      <c r="AD434" s="18">
        <v>0</v>
      </c>
      <c r="AE434" s="13">
        <v>10700</v>
      </c>
    </row>
    <row r="435" spans="1:31" ht="15" x14ac:dyDescent="0.2">
      <c r="A435" s="13">
        <v>421</v>
      </c>
      <c r="B435" s="12" t="s">
        <v>494</v>
      </c>
      <c r="C435" s="18">
        <v>106.16800000000001</v>
      </c>
      <c r="D435" s="19">
        <v>286.39999999999998</v>
      </c>
      <c r="E435" s="19">
        <v>411.5</v>
      </c>
      <c r="F435" s="19">
        <v>616.20000000000005</v>
      </c>
      <c r="G435" s="19">
        <v>34.700000000000003</v>
      </c>
      <c r="H435" s="19">
        <v>379</v>
      </c>
      <c r="I435" s="18">
        <v>0.26</v>
      </c>
      <c r="J435" s="18">
        <v>0.32400000000000001</v>
      </c>
      <c r="K435" s="18">
        <v>0.86099999999999999</v>
      </c>
      <c r="L435" s="19">
        <v>293</v>
      </c>
      <c r="M435" s="19">
        <v>0.1</v>
      </c>
      <c r="N435" s="20">
        <v>-5.9930000000000003</v>
      </c>
      <c r="O435" s="21">
        <v>0.14430000000000001</v>
      </c>
      <c r="P435" s="21">
        <v>-8.0580000000000004E-5</v>
      </c>
      <c r="Q435" s="21">
        <v>1.6289999999999999E-8</v>
      </c>
      <c r="R435" s="22">
        <v>475.16</v>
      </c>
      <c r="S435" s="22">
        <v>261.39999999999998</v>
      </c>
      <c r="T435" s="13">
        <v>4.29</v>
      </c>
      <c r="U435" s="13">
        <v>28.95</v>
      </c>
      <c r="V435" s="20">
        <v>16.096299999999999</v>
      </c>
      <c r="W435" s="22">
        <v>3346.65</v>
      </c>
      <c r="X435" s="22">
        <v>-57.84</v>
      </c>
      <c r="Y435" s="13">
        <v>440</v>
      </c>
      <c r="Z435" s="13">
        <v>300</v>
      </c>
      <c r="AA435" s="18">
        <v>56.174999999999997</v>
      </c>
      <c r="AB435" s="22">
        <v>-6673.7</v>
      </c>
      <c r="AC435" s="18">
        <v>-5.5430000000000001</v>
      </c>
      <c r="AD435" s="18">
        <v>6.19</v>
      </c>
      <c r="AE435" s="13">
        <v>8600</v>
      </c>
    </row>
    <row r="436" spans="1:31" ht="15" x14ac:dyDescent="0.2">
      <c r="A436" s="13">
        <v>422</v>
      </c>
      <c r="B436" s="12" t="s">
        <v>495</v>
      </c>
      <c r="C436" s="18">
        <v>79.102000000000004</v>
      </c>
      <c r="D436" s="19">
        <v>231.5</v>
      </c>
      <c r="E436" s="19">
        <v>388.5</v>
      </c>
      <c r="F436" s="19">
        <v>620</v>
      </c>
      <c r="G436" s="19">
        <v>55.6</v>
      </c>
      <c r="H436" s="19">
        <v>254</v>
      </c>
      <c r="I436" s="18">
        <v>0.27700000000000002</v>
      </c>
      <c r="J436" s="18">
        <v>0.24</v>
      </c>
      <c r="K436" s="18">
        <v>0.98299999999999998</v>
      </c>
      <c r="L436" s="19">
        <v>293</v>
      </c>
      <c r="M436" s="19">
        <v>2.2999999999999998</v>
      </c>
      <c r="N436" s="20">
        <v>9.5039999999999996</v>
      </c>
      <c r="O436" s="21">
        <v>0.1177</v>
      </c>
      <c r="P436" s="21">
        <v>-8.4980000000000003E-5</v>
      </c>
      <c r="Q436" s="21">
        <v>2.3989999999999998E-8</v>
      </c>
      <c r="R436" s="22">
        <v>618.5</v>
      </c>
      <c r="S436" s="22">
        <v>291.58</v>
      </c>
      <c r="T436" s="13">
        <v>33.5</v>
      </c>
      <c r="U436" s="13">
        <v>45.46</v>
      </c>
      <c r="V436" s="20">
        <v>16.091000000000001</v>
      </c>
      <c r="W436" s="22">
        <v>3095.13</v>
      </c>
      <c r="X436" s="22">
        <v>-61.15</v>
      </c>
      <c r="Y436" s="13">
        <v>425</v>
      </c>
      <c r="Z436" s="13">
        <v>285</v>
      </c>
      <c r="AA436" s="18">
        <v>0</v>
      </c>
      <c r="AB436" s="22">
        <v>0</v>
      </c>
      <c r="AC436" s="18">
        <v>0</v>
      </c>
      <c r="AD436" s="18">
        <v>0</v>
      </c>
      <c r="AE436" s="13">
        <v>8400</v>
      </c>
    </row>
    <row r="437" spans="1:31" ht="15" x14ac:dyDescent="0.2">
      <c r="A437" s="13">
        <v>423</v>
      </c>
      <c r="B437" s="12" t="s">
        <v>496</v>
      </c>
      <c r="C437" s="18">
        <v>67.090999999999994</v>
      </c>
      <c r="D437" s="19">
        <v>0</v>
      </c>
      <c r="E437" s="19">
        <v>403</v>
      </c>
      <c r="F437" s="19">
        <v>640</v>
      </c>
      <c r="G437" s="19">
        <v>0</v>
      </c>
      <c r="H437" s="19">
        <v>0</v>
      </c>
      <c r="I437" s="18">
        <v>0</v>
      </c>
      <c r="J437" s="18">
        <v>0</v>
      </c>
      <c r="K437" s="18">
        <v>0.96699999999999997</v>
      </c>
      <c r="L437" s="19">
        <v>294</v>
      </c>
      <c r="M437" s="19">
        <v>1.8</v>
      </c>
      <c r="N437" s="20">
        <v>0</v>
      </c>
      <c r="O437" s="21">
        <v>0</v>
      </c>
      <c r="P437" s="21">
        <v>0</v>
      </c>
      <c r="Q437" s="21">
        <v>0</v>
      </c>
      <c r="R437" s="22">
        <v>0</v>
      </c>
      <c r="S437" s="22">
        <v>0</v>
      </c>
      <c r="T437" s="13">
        <v>25.88</v>
      </c>
      <c r="U437" s="13">
        <v>0</v>
      </c>
      <c r="V437" s="20">
        <v>16.796600000000002</v>
      </c>
      <c r="W437" s="22">
        <v>3457.47</v>
      </c>
      <c r="X437" s="22">
        <v>-62.73</v>
      </c>
      <c r="Y437" s="13">
        <v>440</v>
      </c>
      <c r="Z437" s="13">
        <v>330</v>
      </c>
      <c r="AA437" s="18">
        <v>0</v>
      </c>
      <c r="AB437" s="22">
        <v>0</v>
      </c>
      <c r="AC437" s="18">
        <v>0</v>
      </c>
      <c r="AD437" s="18">
        <v>0</v>
      </c>
      <c r="AE437" s="13">
        <v>0</v>
      </c>
    </row>
    <row r="438" spans="1:31" ht="15" x14ac:dyDescent="0.2">
      <c r="A438" s="13">
        <v>424</v>
      </c>
      <c r="B438" s="12" t="s">
        <v>497</v>
      </c>
      <c r="C438" s="18">
        <v>71.123000000000005</v>
      </c>
      <c r="D438" s="19">
        <v>0</v>
      </c>
      <c r="E438" s="19">
        <v>359.7</v>
      </c>
      <c r="F438" s="19">
        <v>568.6</v>
      </c>
      <c r="G438" s="19">
        <v>55.4</v>
      </c>
      <c r="H438" s="19">
        <v>249</v>
      </c>
      <c r="I438" s="18">
        <v>0.29599999999999999</v>
      </c>
      <c r="J438" s="18">
        <v>0</v>
      </c>
      <c r="K438" s="18">
        <v>0.85199999999999998</v>
      </c>
      <c r="L438" s="19">
        <v>295</v>
      </c>
      <c r="M438" s="19">
        <v>1.6</v>
      </c>
      <c r="N438" s="20">
        <v>-12.308</v>
      </c>
      <c r="O438" s="21">
        <v>0.1275</v>
      </c>
      <c r="P438" s="21">
        <v>-7.7379999999999994E-5</v>
      </c>
      <c r="Q438" s="21">
        <v>1.798E-8</v>
      </c>
      <c r="R438" s="22">
        <v>0</v>
      </c>
      <c r="S438" s="22">
        <v>0</v>
      </c>
      <c r="T438" s="13">
        <v>-0.86</v>
      </c>
      <c r="U438" s="13">
        <v>27.41</v>
      </c>
      <c r="V438" s="20">
        <v>15.9444</v>
      </c>
      <c r="W438" s="22">
        <v>2717.03</v>
      </c>
      <c r="X438" s="22">
        <v>-67.900000000000006</v>
      </c>
      <c r="Y438" s="13">
        <v>400</v>
      </c>
      <c r="Z438" s="13">
        <v>300</v>
      </c>
      <c r="AA438" s="18">
        <v>0</v>
      </c>
      <c r="AB438" s="22">
        <v>0</v>
      </c>
      <c r="AC438" s="18">
        <v>0</v>
      </c>
      <c r="AD438" s="18">
        <v>0</v>
      </c>
      <c r="AE438" s="13">
        <v>0</v>
      </c>
    </row>
    <row r="439" spans="1:31" ht="15" x14ac:dyDescent="0.2">
      <c r="A439" s="13">
        <v>425</v>
      </c>
      <c r="B439" s="12" t="s">
        <v>498</v>
      </c>
      <c r="C439" s="18">
        <v>134.22200000000001</v>
      </c>
      <c r="D439" s="19">
        <v>197.7</v>
      </c>
      <c r="E439" s="19">
        <v>446.5</v>
      </c>
      <c r="F439" s="19">
        <v>664</v>
      </c>
      <c r="G439" s="19">
        <v>29.1</v>
      </c>
      <c r="H439" s="19">
        <v>0</v>
      </c>
      <c r="I439" s="18">
        <v>0</v>
      </c>
      <c r="J439" s="18">
        <v>0.27400000000000002</v>
      </c>
      <c r="K439" s="18">
        <v>0.86199999999999999</v>
      </c>
      <c r="L439" s="19">
        <v>293</v>
      </c>
      <c r="M439" s="19">
        <v>0.4</v>
      </c>
      <c r="N439" s="20">
        <v>-15.56</v>
      </c>
      <c r="O439" s="21">
        <v>0.23630000000000001</v>
      </c>
      <c r="P439" s="21">
        <v>-1.7229999999999999E-4</v>
      </c>
      <c r="Q439" s="21">
        <v>5.1399999999999997E-8</v>
      </c>
      <c r="R439" s="22">
        <v>582.66</v>
      </c>
      <c r="S439" s="22">
        <v>295.82</v>
      </c>
      <c r="T439" s="13">
        <v>-4.17</v>
      </c>
      <c r="U439" s="13">
        <v>0</v>
      </c>
      <c r="V439" s="20">
        <v>15.9999</v>
      </c>
      <c r="W439" s="22">
        <v>3544.19</v>
      </c>
      <c r="X439" s="22">
        <v>-68.099999999999994</v>
      </c>
      <c r="Y439" s="13">
        <v>476</v>
      </c>
      <c r="Z439" s="13">
        <v>325</v>
      </c>
      <c r="AA439" s="18">
        <v>0</v>
      </c>
      <c r="AB439" s="22">
        <v>0</v>
      </c>
      <c r="AC439" s="18">
        <v>0</v>
      </c>
      <c r="AD439" s="18">
        <v>0</v>
      </c>
      <c r="AE439" s="13">
        <v>9070</v>
      </c>
    </row>
    <row r="440" spans="1:31" ht="15" x14ac:dyDescent="0.2">
      <c r="A440" s="13">
        <v>426</v>
      </c>
      <c r="B440" s="12" t="s">
        <v>499</v>
      </c>
      <c r="C440" s="18">
        <v>140.27000000000001</v>
      </c>
      <c r="D440" s="19">
        <v>0</v>
      </c>
      <c r="E440" s="19">
        <v>452.5</v>
      </c>
      <c r="F440" s="19">
        <v>669</v>
      </c>
      <c r="G440" s="19">
        <v>26.4</v>
      </c>
      <c r="H440" s="19">
        <v>0</v>
      </c>
      <c r="I440" s="18">
        <v>0</v>
      </c>
      <c r="J440" s="18">
        <v>0.26400000000000001</v>
      </c>
      <c r="K440" s="18">
        <v>0.81299999999999994</v>
      </c>
      <c r="L440" s="19">
        <v>293</v>
      </c>
      <c r="M440" s="19">
        <v>0</v>
      </c>
      <c r="N440" s="20">
        <v>0</v>
      </c>
      <c r="O440" s="21">
        <v>0</v>
      </c>
      <c r="P440" s="21">
        <v>0</v>
      </c>
      <c r="Q440" s="21">
        <v>0</v>
      </c>
      <c r="R440" s="22">
        <v>0</v>
      </c>
      <c r="S440" s="22">
        <v>0</v>
      </c>
      <c r="T440" s="13">
        <v>0</v>
      </c>
      <c r="U440" s="13">
        <v>0</v>
      </c>
      <c r="V440" s="20">
        <v>15.867000000000001</v>
      </c>
      <c r="W440" s="22">
        <v>3524.57</v>
      </c>
      <c r="X440" s="22">
        <v>-70.78</v>
      </c>
      <c r="Y440" s="13">
        <v>470</v>
      </c>
      <c r="Z440" s="13">
        <v>360</v>
      </c>
      <c r="AA440" s="18">
        <v>0</v>
      </c>
      <c r="AB440" s="22">
        <v>0</v>
      </c>
      <c r="AC440" s="18">
        <v>0</v>
      </c>
      <c r="AD440" s="18">
        <v>0</v>
      </c>
      <c r="AE440" s="13">
        <v>0</v>
      </c>
    </row>
    <row r="441" spans="1:31" ht="15" x14ac:dyDescent="0.2">
      <c r="A441" s="13">
        <v>427</v>
      </c>
      <c r="B441" s="12" t="s">
        <v>500</v>
      </c>
      <c r="C441" s="18">
        <v>169.898</v>
      </c>
      <c r="D441" s="19">
        <v>204.3</v>
      </c>
      <c r="E441" s="19">
        <v>330.4</v>
      </c>
      <c r="F441" s="19">
        <v>507</v>
      </c>
      <c r="G441" s="19">
        <v>37</v>
      </c>
      <c r="H441" s="19">
        <v>326</v>
      </c>
      <c r="I441" s="18">
        <v>0.28999999999999998</v>
      </c>
      <c r="J441" s="18">
        <v>0.26400000000000001</v>
      </c>
      <c r="K441" s="18">
        <v>1.48</v>
      </c>
      <c r="L441" s="19">
        <v>293</v>
      </c>
      <c r="M441" s="19">
        <v>0</v>
      </c>
      <c r="N441" s="20">
        <v>0</v>
      </c>
      <c r="O441" s="21">
        <v>0</v>
      </c>
      <c r="P441" s="21">
        <v>0</v>
      </c>
      <c r="Q441" s="21">
        <v>0</v>
      </c>
      <c r="R441" s="22">
        <v>0</v>
      </c>
      <c r="S441" s="22">
        <v>0</v>
      </c>
      <c r="T441" s="13">
        <v>0</v>
      </c>
      <c r="U441" s="13">
        <v>0</v>
      </c>
      <c r="V441" s="20">
        <v>15.8019</v>
      </c>
      <c r="W441" s="22">
        <v>2634.16</v>
      </c>
      <c r="X441" s="22">
        <v>-43.15</v>
      </c>
      <c r="Y441" s="13">
        <v>364</v>
      </c>
      <c r="Z441" s="13">
        <v>238</v>
      </c>
      <c r="AA441" s="18">
        <v>0</v>
      </c>
      <c r="AB441" s="22">
        <v>0</v>
      </c>
      <c r="AC441" s="18">
        <v>0</v>
      </c>
      <c r="AD441" s="18">
        <v>0</v>
      </c>
      <c r="AE441" s="13">
        <v>6580</v>
      </c>
    </row>
    <row r="442" spans="1:31" ht="15" x14ac:dyDescent="0.2">
      <c r="A442" s="13">
        <v>428</v>
      </c>
      <c r="B442" s="12" t="s">
        <v>501</v>
      </c>
      <c r="C442" s="18">
        <v>104.08</v>
      </c>
      <c r="D442" s="19">
        <v>183</v>
      </c>
      <c r="E442" s="19">
        <v>187</v>
      </c>
      <c r="F442" s="19">
        <v>259</v>
      </c>
      <c r="G442" s="19">
        <v>36.700000000000003</v>
      </c>
      <c r="H442" s="19">
        <v>0</v>
      </c>
      <c r="I442" s="18">
        <v>0</v>
      </c>
      <c r="J442" s="18">
        <v>0</v>
      </c>
      <c r="K442" s="18">
        <v>1.66</v>
      </c>
      <c r="L442" s="19">
        <v>178</v>
      </c>
      <c r="M442" s="19">
        <v>0</v>
      </c>
      <c r="N442" s="20">
        <v>0</v>
      </c>
      <c r="O442" s="21">
        <v>0</v>
      </c>
      <c r="P442" s="21">
        <v>0</v>
      </c>
      <c r="Q442" s="21">
        <v>0</v>
      </c>
      <c r="R442" s="22">
        <v>0</v>
      </c>
      <c r="S442" s="22">
        <v>0</v>
      </c>
      <c r="T442" s="13">
        <v>0</v>
      </c>
      <c r="U442" s="13">
        <v>0</v>
      </c>
      <c r="V442" s="20">
        <v>0</v>
      </c>
      <c r="W442" s="22">
        <v>0</v>
      </c>
      <c r="X442" s="22">
        <v>0</v>
      </c>
      <c r="Y442" s="13">
        <v>0</v>
      </c>
      <c r="Z442" s="13">
        <v>0</v>
      </c>
      <c r="AA442" s="18">
        <v>0</v>
      </c>
      <c r="AB442" s="22">
        <v>0</v>
      </c>
      <c r="AC442" s="18">
        <v>0</v>
      </c>
      <c r="AD442" s="18">
        <v>0</v>
      </c>
      <c r="AE442" s="13">
        <v>0</v>
      </c>
    </row>
    <row r="443" spans="1:31" ht="15" x14ac:dyDescent="0.2">
      <c r="A443" s="13">
        <v>429</v>
      </c>
      <c r="B443" s="12" t="s">
        <v>502</v>
      </c>
      <c r="C443" s="18">
        <v>104.152</v>
      </c>
      <c r="D443" s="19">
        <v>242.5</v>
      </c>
      <c r="E443" s="19">
        <v>418.3</v>
      </c>
      <c r="F443" s="19">
        <v>647</v>
      </c>
      <c r="G443" s="19">
        <v>39.4</v>
      </c>
      <c r="H443" s="19">
        <v>0</v>
      </c>
      <c r="I443" s="18">
        <v>0</v>
      </c>
      <c r="J443" s="18">
        <v>0.25700000000000001</v>
      </c>
      <c r="K443" s="18">
        <v>0.90600000000000003</v>
      </c>
      <c r="L443" s="19">
        <v>293</v>
      </c>
      <c r="M443" s="19">
        <v>0.1</v>
      </c>
      <c r="N443" s="20">
        <v>-6.7469999999999999</v>
      </c>
      <c r="O443" s="21">
        <v>0.14710000000000001</v>
      </c>
      <c r="P443" s="21">
        <v>-9.6089999999999996E-5</v>
      </c>
      <c r="Q443" s="21">
        <v>2.3730000000000001E-8</v>
      </c>
      <c r="R443" s="22">
        <v>528.64</v>
      </c>
      <c r="S443" s="22">
        <v>276.70999999999998</v>
      </c>
      <c r="T443" s="13">
        <v>35.22</v>
      </c>
      <c r="U443" s="13">
        <v>51.1</v>
      </c>
      <c r="V443" s="20">
        <v>16.019300000000001</v>
      </c>
      <c r="W443" s="22">
        <v>3328.57</v>
      </c>
      <c r="X443" s="22">
        <v>-63.72</v>
      </c>
      <c r="Y443" s="13">
        <v>460</v>
      </c>
      <c r="Z443" s="13">
        <v>305</v>
      </c>
      <c r="AA443" s="18">
        <v>0</v>
      </c>
      <c r="AB443" s="22">
        <v>0</v>
      </c>
      <c r="AC443" s="18">
        <v>0</v>
      </c>
      <c r="AD443" s="18">
        <v>0</v>
      </c>
      <c r="AE443" s="13">
        <v>8800</v>
      </c>
    </row>
    <row r="444" spans="1:31" ht="15" x14ac:dyDescent="0.2">
      <c r="A444" s="13">
        <v>430</v>
      </c>
      <c r="B444" s="12" t="s">
        <v>503</v>
      </c>
      <c r="C444" s="18">
        <v>118.09</v>
      </c>
      <c r="D444" s="19">
        <v>456</v>
      </c>
      <c r="E444" s="19">
        <v>508</v>
      </c>
      <c r="F444" s="19">
        <v>0</v>
      </c>
      <c r="G444" s="19">
        <v>0</v>
      </c>
      <c r="H444" s="19">
        <v>0</v>
      </c>
      <c r="I444" s="18">
        <v>0</v>
      </c>
      <c r="J444" s="18">
        <v>0</v>
      </c>
      <c r="K444" s="18">
        <v>0</v>
      </c>
      <c r="L444" s="19">
        <v>0</v>
      </c>
      <c r="M444" s="19">
        <v>2.2000000000000002</v>
      </c>
      <c r="N444" s="20">
        <v>3.6</v>
      </c>
      <c r="O444" s="21">
        <v>1.12E-2</v>
      </c>
      <c r="P444" s="21">
        <v>-7.5080000000000006E-5</v>
      </c>
      <c r="Q444" s="21">
        <v>1.8959999999999999E-8</v>
      </c>
      <c r="R444" s="22">
        <v>0</v>
      </c>
      <c r="S444" s="22">
        <v>0</v>
      </c>
      <c r="T444" s="13">
        <v>0</v>
      </c>
      <c r="U444" s="13">
        <v>0</v>
      </c>
      <c r="V444" s="20">
        <v>0</v>
      </c>
      <c r="W444" s="22">
        <v>0</v>
      </c>
      <c r="X444" s="22">
        <v>0</v>
      </c>
      <c r="Y444" s="13">
        <v>0</v>
      </c>
      <c r="Z444" s="13">
        <v>0</v>
      </c>
      <c r="AA444" s="18">
        <v>0</v>
      </c>
      <c r="AB444" s="22">
        <v>0</v>
      </c>
      <c r="AC444" s="18">
        <v>0</v>
      </c>
      <c r="AD444" s="18">
        <v>0</v>
      </c>
      <c r="AE444" s="13">
        <v>0</v>
      </c>
    </row>
    <row r="445" spans="1:31" ht="15" x14ac:dyDescent="0.2">
      <c r="A445" s="13">
        <v>431</v>
      </c>
      <c r="B445" s="12" t="s">
        <v>504</v>
      </c>
      <c r="C445" s="18">
        <v>64.063000000000002</v>
      </c>
      <c r="D445" s="19">
        <v>197.7</v>
      </c>
      <c r="E445" s="19">
        <v>263</v>
      </c>
      <c r="F445" s="19">
        <v>430.8</v>
      </c>
      <c r="G445" s="19">
        <v>77.8</v>
      </c>
      <c r="H445" s="19">
        <v>122</v>
      </c>
      <c r="I445" s="18">
        <v>0.26800000000000002</v>
      </c>
      <c r="J445" s="18">
        <v>0.251</v>
      </c>
      <c r="K445" s="18">
        <v>1.4550000000000001</v>
      </c>
      <c r="L445" s="19">
        <v>263</v>
      </c>
      <c r="M445" s="19">
        <v>1.6</v>
      </c>
      <c r="N445" s="20">
        <v>5.6970000000000001</v>
      </c>
      <c r="O445" s="21">
        <v>1.6E-2</v>
      </c>
      <c r="P445" s="21">
        <v>-1.185E-5</v>
      </c>
      <c r="Q445" s="21">
        <v>3.1719999999999998E-9</v>
      </c>
      <c r="R445" s="22">
        <v>397.85</v>
      </c>
      <c r="S445" s="22">
        <v>208.42</v>
      </c>
      <c r="T445" s="13">
        <v>-70.95</v>
      </c>
      <c r="U445" s="13">
        <v>-71.739999999999995</v>
      </c>
      <c r="V445" s="20">
        <v>16.768000000000001</v>
      </c>
      <c r="W445" s="22">
        <v>2302.35</v>
      </c>
      <c r="X445" s="22">
        <v>-35.97</v>
      </c>
      <c r="Y445" s="13">
        <v>280</v>
      </c>
      <c r="Z445" s="13">
        <v>195</v>
      </c>
      <c r="AA445" s="18">
        <v>55.502000000000002</v>
      </c>
      <c r="AB445" s="22">
        <v>-4552.5</v>
      </c>
      <c r="AC445" s="18">
        <v>-5.6660000000000004</v>
      </c>
      <c r="AD445" s="18">
        <v>1.32</v>
      </c>
      <c r="AE445" s="13">
        <v>5955</v>
      </c>
    </row>
    <row r="446" spans="1:31" ht="15" x14ac:dyDescent="0.2">
      <c r="A446" s="13">
        <v>432</v>
      </c>
      <c r="B446" s="12" t="s">
        <v>505</v>
      </c>
      <c r="C446" s="18">
        <v>146.05000000000001</v>
      </c>
      <c r="D446" s="19">
        <v>222.5</v>
      </c>
      <c r="E446" s="19">
        <v>209.3</v>
      </c>
      <c r="F446" s="19">
        <v>318.7</v>
      </c>
      <c r="G446" s="19">
        <v>37.1</v>
      </c>
      <c r="H446" s="19">
        <v>198</v>
      </c>
      <c r="I446" s="18">
        <v>0.28100000000000003</v>
      </c>
      <c r="J446" s="18">
        <v>0.28599999999999998</v>
      </c>
      <c r="K446" s="18">
        <v>1.83</v>
      </c>
      <c r="L446" s="19">
        <v>223</v>
      </c>
      <c r="M446" s="19">
        <v>0</v>
      </c>
      <c r="N446" s="20">
        <v>0</v>
      </c>
      <c r="O446" s="21">
        <v>0</v>
      </c>
      <c r="P446" s="21">
        <v>0</v>
      </c>
      <c r="Q446" s="21">
        <v>0</v>
      </c>
      <c r="R446" s="22">
        <v>251.29</v>
      </c>
      <c r="S446" s="22">
        <v>180.75</v>
      </c>
      <c r="T446" s="13">
        <v>-291.8</v>
      </c>
      <c r="U446" s="13">
        <v>-267</v>
      </c>
      <c r="V446" s="20">
        <v>19.378499999999999</v>
      </c>
      <c r="W446" s="22">
        <v>2524.7800000000002</v>
      </c>
      <c r="X446" s="22">
        <v>-11.16</v>
      </c>
      <c r="Y446" s="13">
        <v>220</v>
      </c>
      <c r="Z446" s="13">
        <v>159</v>
      </c>
      <c r="AA446" s="18">
        <v>0</v>
      </c>
      <c r="AB446" s="22">
        <v>0</v>
      </c>
      <c r="AC446" s="18">
        <v>0</v>
      </c>
      <c r="AD446" s="18">
        <v>0</v>
      </c>
      <c r="AE446" s="13">
        <v>0</v>
      </c>
    </row>
    <row r="447" spans="1:31" ht="15" x14ac:dyDescent="0.2">
      <c r="A447" s="13">
        <v>433</v>
      </c>
      <c r="B447" s="12" t="s">
        <v>506</v>
      </c>
      <c r="C447" s="18">
        <v>80.058000000000007</v>
      </c>
      <c r="D447" s="19">
        <v>290</v>
      </c>
      <c r="E447" s="19">
        <v>318</v>
      </c>
      <c r="F447" s="19">
        <v>491</v>
      </c>
      <c r="G447" s="19">
        <v>81</v>
      </c>
      <c r="H447" s="19">
        <v>130</v>
      </c>
      <c r="I447" s="18">
        <v>0.26</v>
      </c>
      <c r="J447" s="18">
        <v>0.41</v>
      </c>
      <c r="K447" s="18">
        <v>1.78</v>
      </c>
      <c r="L447" s="19">
        <v>318</v>
      </c>
      <c r="M447" s="19">
        <v>0</v>
      </c>
      <c r="N447" s="20">
        <v>0</v>
      </c>
      <c r="O447" s="21">
        <v>0</v>
      </c>
      <c r="P447" s="21">
        <v>0</v>
      </c>
      <c r="Q447" s="21">
        <v>0</v>
      </c>
      <c r="R447" s="22">
        <v>1372.8</v>
      </c>
      <c r="S447" s="22">
        <v>315.99</v>
      </c>
      <c r="T447" s="13">
        <v>-94.47</v>
      </c>
      <c r="U447" s="13">
        <v>-88.52</v>
      </c>
      <c r="V447" s="20">
        <v>20.840299999999999</v>
      </c>
      <c r="W447" s="22">
        <v>3995.7</v>
      </c>
      <c r="X447" s="22">
        <v>-36.659999999999997</v>
      </c>
      <c r="Y447" s="13">
        <v>332</v>
      </c>
      <c r="Z447" s="13">
        <v>290</v>
      </c>
      <c r="AA447" s="18">
        <v>139.56</v>
      </c>
      <c r="AB447" s="22">
        <v>-10420.1</v>
      </c>
      <c r="AC447" s="18">
        <v>-17.38</v>
      </c>
      <c r="AD447" s="18">
        <v>1.6</v>
      </c>
      <c r="AE447" s="13">
        <v>9716</v>
      </c>
    </row>
    <row r="448" spans="1:31" ht="15" x14ac:dyDescent="0.2">
      <c r="A448" s="13">
        <v>434</v>
      </c>
      <c r="B448" s="12" t="s">
        <v>507</v>
      </c>
      <c r="C448" s="18">
        <v>74.123000000000005</v>
      </c>
      <c r="D448" s="19">
        <v>298.8</v>
      </c>
      <c r="E448" s="19">
        <v>355.6</v>
      </c>
      <c r="F448" s="19">
        <v>506.2</v>
      </c>
      <c r="G448" s="19">
        <v>39.200000000000003</v>
      </c>
      <c r="H448" s="19">
        <v>275</v>
      </c>
      <c r="I448" s="18">
        <v>0.25900000000000001</v>
      </c>
      <c r="J448" s="18">
        <v>0.61799999999999999</v>
      </c>
      <c r="K448" s="18">
        <v>0.78700000000000003</v>
      </c>
      <c r="L448" s="19">
        <v>293</v>
      </c>
      <c r="M448" s="19">
        <v>1.7</v>
      </c>
      <c r="N448" s="20">
        <v>-11.611000000000001</v>
      </c>
      <c r="O448" s="21">
        <v>0.17130000000000001</v>
      </c>
      <c r="P448" s="21">
        <v>-1.6919999999999999E-4</v>
      </c>
      <c r="Q448" s="21">
        <v>6.9740000000000001E-8</v>
      </c>
      <c r="R448" s="22">
        <v>972.1</v>
      </c>
      <c r="S448" s="22">
        <v>363.38</v>
      </c>
      <c r="T448" s="13">
        <v>-74.67</v>
      </c>
      <c r="U448" s="13">
        <v>-42.46</v>
      </c>
      <c r="V448" s="20">
        <v>16.854800000000001</v>
      </c>
      <c r="W448" s="22">
        <v>2658.29</v>
      </c>
      <c r="X448" s="22">
        <v>-95.5</v>
      </c>
      <c r="Y448" s="13">
        <v>376</v>
      </c>
      <c r="Z448" s="13">
        <v>293</v>
      </c>
      <c r="AA448" s="18">
        <v>0</v>
      </c>
      <c r="AB448" s="22">
        <v>0</v>
      </c>
      <c r="AC448" s="18">
        <v>0</v>
      </c>
      <c r="AD448" s="18">
        <v>0</v>
      </c>
      <c r="AE448" s="13">
        <v>9330</v>
      </c>
    </row>
    <row r="449" spans="1:34" ht="15" x14ac:dyDescent="0.2">
      <c r="A449" s="13">
        <v>435</v>
      </c>
      <c r="B449" s="12" t="s">
        <v>508</v>
      </c>
      <c r="C449" s="18">
        <v>92.569000000000003</v>
      </c>
      <c r="D449" s="19">
        <v>247.8</v>
      </c>
      <c r="E449" s="19">
        <v>324</v>
      </c>
      <c r="F449" s="19">
        <v>507</v>
      </c>
      <c r="G449" s="19">
        <v>39</v>
      </c>
      <c r="H449" s="19">
        <v>295</v>
      </c>
      <c r="I449" s="18">
        <v>0.28000000000000003</v>
      </c>
      <c r="J449" s="18">
        <v>0.19</v>
      </c>
      <c r="K449" s="18">
        <v>0.84199999999999997</v>
      </c>
      <c r="L449" s="19">
        <v>293</v>
      </c>
      <c r="M449" s="19">
        <v>2.1</v>
      </c>
      <c r="N449" s="20">
        <v>-0.93899999999999995</v>
      </c>
      <c r="O449" s="21">
        <v>0.1111</v>
      </c>
      <c r="P449" s="21">
        <v>-6.8930000000000006E-5</v>
      </c>
      <c r="Q449" s="21">
        <v>1.88E-8</v>
      </c>
      <c r="R449" s="22">
        <v>543.41</v>
      </c>
      <c r="S449" s="22">
        <v>253.35</v>
      </c>
      <c r="T449" s="13">
        <v>-43.8</v>
      </c>
      <c r="U449" s="13">
        <v>-15.32</v>
      </c>
      <c r="V449" s="20">
        <v>15.812099999999999</v>
      </c>
      <c r="W449" s="22">
        <v>2567.15</v>
      </c>
      <c r="X449" s="22">
        <v>-44.15</v>
      </c>
      <c r="Y449" s="13">
        <v>360</v>
      </c>
      <c r="Z449" s="13">
        <v>235</v>
      </c>
      <c r="AA449" s="18">
        <v>0</v>
      </c>
      <c r="AB449" s="22">
        <v>0</v>
      </c>
      <c r="AC449" s="18">
        <v>0</v>
      </c>
      <c r="AD449" s="18">
        <v>0</v>
      </c>
      <c r="AE449" s="13">
        <v>6550</v>
      </c>
      <c r="AH449" s="13">
        <v>0</v>
      </c>
    </row>
    <row r="450" spans="1:34" ht="15" x14ac:dyDescent="0.2">
      <c r="A450" s="13">
        <v>436</v>
      </c>
      <c r="B450" s="12" t="s">
        <v>509</v>
      </c>
      <c r="C450" s="18">
        <v>134.22200000000001</v>
      </c>
      <c r="D450" s="19">
        <v>215.3</v>
      </c>
      <c r="E450" s="19">
        <v>442.3</v>
      </c>
      <c r="F450" s="19">
        <v>660</v>
      </c>
      <c r="G450" s="19">
        <v>29.3</v>
      </c>
      <c r="H450" s="19">
        <v>0</v>
      </c>
      <c r="I450" s="18">
        <v>0</v>
      </c>
      <c r="J450" s="18">
        <v>0.26500000000000001</v>
      </c>
      <c r="K450" s="18">
        <v>0.86699999999999999</v>
      </c>
      <c r="L450" s="19">
        <v>293</v>
      </c>
      <c r="M450" s="19">
        <v>0.5</v>
      </c>
      <c r="N450" s="20">
        <v>-20.541</v>
      </c>
      <c r="O450" s="21">
        <v>0.26319999999999999</v>
      </c>
      <c r="P450" s="21">
        <v>-2.0890000000000001E-4</v>
      </c>
      <c r="Q450" s="21">
        <v>6.751E-8</v>
      </c>
      <c r="R450" s="22">
        <v>0</v>
      </c>
      <c r="S450" s="22">
        <v>0</v>
      </c>
      <c r="T450" s="13">
        <v>-5.42</v>
      </c>
      <c r="U450" s="13">
        <v>0</v>
      </c>
      <c r="V450" s="20">
        <v>15.93</v>
      </c>
      <c r="W450" s="22">
        <v>3462.28</v>
      </c>
      <c r="X450" s="22">
        <v>-69.87</v>
      </c>
      <c r="Y450" s="13">
        <v>472</v>
      </c>
      <c r="Z450" s="13">
        <v>323</v>
      </c>
      <c r="AA450" s="18">
        <v>0</v>
      </c>
      <c r="AB450" s="22">
        <v>0</v>
      </c>
      <c r="AC450" s="18">
        <v>0</v>
      </c>
      <c r="AD450" s="18">
        <v>0</v>
      </c>
      <c r="AE450" s="13">
        <v>8990</v>
      </c>
      <c r="AH450" s="13">
        <v>10600</v>
      </c>
    </row>
    <row r="451" spans="1:34" ht="15" x14ac:dyDescent="0.2">
      <c r="A451" s="13">
        <v>437</v>
      </c>
      <c r="B451" s="12" t="s">
        <v>510</v>
      </c>
      <c r="C451" s="18">
        <v>140.27000000000001</v>
      </c>
      <c r="D451" s="19">
        <v>232</v>
      </c>
      <c r="E451" s="19">
        <v>444.7</v>
      </c>
      <c r="F451" s="19">
        <v>659</v>
      </c>
      <c r="G451" s="19">
        <v>26.3</v>
      </c>
      <c r="H451" s="19">
        <v>0</v>
      </c>
      <c r="I451" s="18">
        <v>0</v>
      </c>
      <c r="J451" s="18">
        <v>0.252</v>
      </c>
      <c r="K451" s="18">
        <v>0.81299999999999994</v>
      </c>
      <c r="L451" s="19">
        <v>293</v>
      </c>
      <c r="M451" s="19">
        <v>0</v>
      </c>
      <c r="N451" s="20">
        <v>0</v>
      </c>
      <c r="O451" s="21">
        <v>0</v>
      </c>
      <c r="P451" s="21">
        <v>0</v>
      </c>
      <c r="Q451" s="21">
        <v>0</v>
      </c>
      <c r="R451" s="22">
        <v>0</v>
      </c>
      <c r="S451" s="22">
        <v>0</v>
      </c>
      <c r="T451" s="13">
        <v>0</v>
      </c>
      <c r="U451" s="13">
        <v>0</v>
      </c>
      <c r="V451" s="20">
        <v>15.788399999999999</v>
      </c>
      <c r="W451" s="22">
        <v>3457.85</v>
      </c>
      <c r="X451" s="22">
        <v>-67.040000000000006</v>
      </c>
      <c r="Y451" s="13">
        <v>450</v>
      </c>
      <c r="Z451" s="13">
        <v>357</v>
      </c>
      <c r="AA451" s="18">
        <v>0</v>
      </c>
      <c r="AB451" s="22">
        <v>0</v>
      </c>
      <c r="AC451" s="18">
        <v>0</v>
      </c>
      <c r="AD451" s="18">
        <v>0</v>
      </c>
      <c r="AE451" s="13">
        <v>0</v>
      </c>
    </row>
    <row r="452" spans="1:34" ht="15" x14ac:dyDescent="0.2">
      <c r="A452" s="13">
        <v>438</v>
      </c>
      <c r="B452" s="12" t="s">
        <v>511</v>
      </c>
      <c r="C452" s="18">
        <v>165.834</v>
      </c>
      <c r="D452" s="19">
        <v>251</v>
      </c>
      <c r="E452" s="19">
        <v>394.3</v>
      </c>
      <c r="F452" s="19">
        <v>620</v>
      </c>
      <c r="G452" s="19">
        <v>44</v>
      </c>
      <c r="H452" s="19">
        <v>290</v>
      </c>
      <c r="I452" s="18">
        <v>0.25</v>
      </c>
      <c r="J452" s="18">
        <v>0</v>
      </c>
      <c r="K452" s="18">
        <v>1.62</v>
      </c>
      <c r="L452" s="19">
        <v>293</v>
      </c>
      <c r="M452" s="19">
        <v>0</v>
      </c>
      <c r="N452" s="20">
        <v>10.98</v>
      </c>
      <c r="O452" s="21">
        <v>5.3870000000000001E-2</v>
      </c>
      <c r="P452" s="21">
        <v>-5.4780000000000001E-5</v>
      </c>
      <c r="Q452" s="21">
        <v>2.002E-8</v>
      </c>
      <c r="R452" s="22">
        <v>392.58</v>
      </c>
      <c r="S452" s="22">
        <v>281.82</v>
      </c>
      <c r="T452" s="13">
        <v>-2.9</v>
      </c>
      <c r="U452" s="13">
        <v>5.4</v>
      </c>
      <c r="V452" s="20">
        <v>16.164200000000001</v>
      </c>
      <c r="W452" s="22">
        <v>3259.29</v>
      </c>
      <c r="X452" s="22">
        <v>-52.15</v>
      </c>
      <c r="Y452" s="13">
        <v>460</v>
      </c>
      <c r="Z452" s="13">
        <v>307</v>
      </c>
      <c r="AA452" s="18">
        <v>0</v>
      </c>
      <c r="AB452" s="22">
        <v>0</v>
      </c>
      <c r="AC452" s="18">
        <v>0</v>
      </c>
      <c r="AD452" s="18">
        <v>0</v>
      </c>
      <c r="AE452" s="13">
        <v>8300</v>
      </c>
      <c r="AH452" s="13">
        <v>10850</v>
      </c>
    </row>
    <row r="453" spans="1:34" ht="15" x14ac:dyDescent="0.2">
      <c r="A453" s="13">
        <v>439</v>
      </c>
      <c r="B453" s="12" t="s">
        <v>512</v>
      </c>
      <c r="C453" s="18">
        <v>72.106999999999999</v>
      </c>
      <c r="D453" s="19">
        <v>164.7</v>
      </c>
      <c r="E453" s="19">
        <v>339.1</v>
      </c>
      <c r="F453" s="19">
        <v>540.20000000000005</v>
      </c>
      <c r="G453" s="19">
        <v>51.2</v>
      </c>
      <c r="H453" s="19">
        <v>224</v>
      </c>
      <c r="I453" s="18">
        <v>0.25900000000000001</v>
      </c>
      <c r="J453" s="18">
        <v>0</v>
      </c>
      <c r="K453" s="18">
        <v>0.88900000000000001</v>
      </c>
      <c r="L453" s="19">
        <v>293</v>
      </c>
      <c r="M453" s="19">
        <v>1.7</v>
      </c>
      <c r="N453" s="20">
        <v>-4.5629999999999997</v>
      </c>
      <c r="O453" s="21">
        <v>0.12330000000000001</v>
      </c>
      <c r="P453" s="21">
        <v>-9.8679999999999997E-5</v>
      </c>
      <c r="Q453" s="21">
        <v>3.4730000000000001E-8</v>
      </c>
      <c r="R453" s="22">
        <v>419.79</v>
      </c>
      <c r="S453" s="22">
        <v>244.46</v>
      </c>
      <c r="T453" s="13">
        <v>-44.03</v>
      </c>
      <c r="U453" s="13">
        <v>0</v>
      </c>
      <c r="V453" s="20">
        <v>16.1069</v>
      </c>
      <c r="W453" s="22">
        <v>2768.38</v>
      </c>
      <c r="X453" s="22">
        <v>-46.9</v>
      </c>
      <c r="Y453" s="13">
        <v>370</v>
      </c>
      <c r="Z453" s="13">
        <v>270</v>
      </c>
      <c r="AA453" s="18">
        <v>0</v>
      </c>
      <c r="AB453" s="22">
        <v>0</v>
      </c>
      <c r="AC453" s="18">
        <v>0</v>
      </c>
      <c r="AD453" s="18">
        <v>0</v>
      </c>
      <c r="AE453" s="13">
        <v>7070</v>
      </c>
      <c r="AH453" s="13">
        <v>10750</v>
      </c>
    </row>
    <row r="454" spans="1:34" ht="15" x14ac:dyDescent="0.2">
      <c r="A454" s="13">
        <v>440</v>
      </c>
      <c r="B454" s="12" t="s">
        <v>513</v>
      </c>
      <c r="C454" s="18">
        <v>84.135999999999996</v>
      </c>
      <c r="D454" s="19">
        <v>234.9</v>
      </c>
      <c r="E454" s="19">
        <v>357.3</v>
      </c>
      <c r="F454" s="19">
        <v>579.4</v>
      </c>
      <c r="G454" s="19">
        <v>56.2</v>
      </c>
      <c r="H454" s="19">
        <v>219</v>
      </c>
      <c r="I454" s="18">
        <v>0.25900000000000001</v>
      </c>
      <c r="J454" s="18">
        <v>0.2</v>
      </c>
      <c r="K454" s="18">
        <v>1.071</v>
      </c>
      <c r="L454" s="19">
        <v>289</v>
      </c>
      <c r="M454" s="19">
        <v>0.5</v>
      </c>
      <c r="N454" s="20">
        <v>-7.31</v>
      </c>
      <c r="O454" s="21">
        <v>0.107</v>
      </c>
      <c r="P454" s="21">
        <v>-9.009E-5</v>
      </c>
      <c r="Q454" s="21">
        <v>2.9919999999999999E-8</v>
      </c>
      <c r="R454" s="22">
        <v>498.6</v>
      </c>
      <c r="S454" s="22">
        <v>264.89999999999998</v>
      </c>
      <c r="T454" s="13">
        <v>27.66</v>
      </c>
      <c r="U454" s="13">
        <v>30.3</v>
      </c>
      <c r="V454" s="20">
        <v>16.0243</v>
      </c>
      <c r="W454" s="22">
        <v>2869.07</v>
      </c>
      <c r="X454" s="22">
        <v>-51.8</v>
      </c>
      <c r="Y454" s="13">
        <v>380</v>
      </c>
      <c r="Z454" s="13">
        <v>260</v>
      </c>
      <c r="AA454" s="18">
        <v>0</v>
      </c>
      <c r="AB454" s="22">
        <v>0</v>
      </c>
      <c r="AC454" s="18">
        <v>0</v>
      </c>
      <c r="AD454" s="18">
        <v>0</v>
      </c>
      <c r="AE454" s="13">
        <v>7520</v>
      </c>
      <c r="AH454" s="13">
        <v>10910</v>
      </c>
    </row>
    <row r="455" spans="1:34" ht="15" x14ac:dyDescent="0.2">
      <c r="A455" s="13">
        <v>441</v>
      </c>
      <c r="B455" s="12" t="s">
        <v>514</v>
      </c>
      <c r="C455" s="18">
        <v>92.141000000000005</v>
      </c>
      <c r="D455" s="19">
        <v>178</v>
      </c>
      <c r="E455" s="19">
        <v>383.8</v>
      </c>
      <c r="F455" s="19">
        <v>591.70000000000005</v>
      </c>
      <c r="G455" s="19">
        <v>40.6</v>
      </c>
      <c r="H455" s="19">
        <v>316</v>
      </c>
      <c r="I455" s="18">
        <v>0.26400000000000001</v>
      </c>
      <c r="J455" s="18">
        <v>0.25700000000000001</v>
      </c>
      <c r="K455" s="18">
        <v>0.86699999999999999</v>
      </c>
      <c r="L455" s="19">
        <v>293</v>
      </c>
      <c r="M455" s="19">
        <v>0.4</v>
      </c>
      <c r="N455" s="20">
        <v>-5.8170000000000002</v>
      </c>
      <c r="O455" s="21">
        <v>0.12239999999999999</v>
      </c>
      <c r="P455" s="21">
        <v>-6.6050000000000006E-5</v>
      </c>
      <c r="Q455" s="21">
        <v>1.173E-8</v>
      </c>
      <c r="R455" s="22">
        <v>467.33</v>
      </c>
      <c r="S455" s="22">
        <v>255.24</v>
      </c>
      <c r="T455" s="13">
        <v>11.95</v>
      </c>
      <c r="U455" s="13">
        <v>29.16</v>
      </c>
      <c r="V455" s="20">
        <v>16.0137</v>
      </c>
      <c r="W455" s="22">
        <v>3096.52</v>
      </c>
      <c r="X455" s="22">
        <v>-53.67</v>
      </c>
      <c r="Y455" s="13">
        <v>410</v>
      </c>
      <c r="Z455" s="13">
        <v>280</v>
      </c>
      <c r="AA455" s="18">
        <v>56.784999999999997</v>
      </c>
      <c r="AB455" s="22">
        <v>-6283.5</v>
      </c>
      <c r="AC455" s="18">
        <v>-5.681</v>
      </c>
      <c r="AD455" s="18">
        <v>4.84</v>
      </c>
      <c r="AE455" s="13">
        <v>7930</v>
      </c>
      <c r="AH455" s="13">
        <v>13500</v>
      </c>
    </row>
    <row r="456" spans="1:34" ht="15" x14ac:dyDescent="0.2">
      <c r="A456" s="13">
        <v>442</v>
      </c>
      <c r="B456" s="12" t="s">
        <v>515</v>
      </c>
      <c r="C456" s="18">
        <v>112.21599999999999</v>
      </c>
      <c r="D456" s="19">
        <v>185</v>
      </c>
      <c r="E456" s="19">
        <v>396.6</v>
      </c>
      <c r="F456" s="19">
        <v>596</v>
      </c>
      <c r="G456" s="19">
        <v>29.3</v>
      </c>
      <c r="H456" s="19">
        <v>0</v>
      </c>
      <c r="I456" s="18">
        <v>0</v>
      </c>
      <c r="J456" s="18">
        <v>0.24199999999999999</v>
      </c>
      <c r="K456" s="18">
        <v>0.77600000000000002</v>
      </c>
      <c r="L456" s="19">
        <v>293</v>
      </c>
      <c r="M456" s="19">
        <v>0</v>
      </c>
      <c r="N456" s="20">
        <v>-16.356000000000002</v>
      </c>
      <c r="O456" s="21">
        <v>0.21790000000000001</v>
      </c>
      <c r="P456" s="21">
        <v>-1.2789999999999999E-4</v>
      </c>
      <c r="Q456" s="21">
        <v>2.8209999999999999E-8</v>
      </c>
      <c r="R456" s="22">
        <v>0</v>
      </c>
      <c r="S456" s="22">
        <v>0</v>
      </c>
      <c r="T456" s="13">
        <v>-43.02</v>
      </c>
      <c r="U456" s="13">
        <v>8.24</v>
      </c>
      <c r="V456" s="20">
        <v>15.733700000000001</v>
      </c>
      <c r="W456" s="22">
        <v>3117.43</v>
      </c>
      <c r="X456" s="22">
        <v>-54.02</v>
      </c>
      <c r="Y456" s="13">
        <v>424</v>
      </c>
      <c r="Z456" s="13">
        <v>286</v>
      </c>
      <c r="AA456" s="18">
        <v>53.523000000000003</v>
      </c>
      <c r="AB456" s="22">
        <v>-6162.66</v>
      </c>
      <c r="AC456" s="18">
        <v>-5.2450000000000001</v>
      </c>
      <c r="AD456" s="18">
        <v>6.38</v>
      </c>
      <c r="AE456" s="13">
        <v>7860</v>
      </c>
      <c r="AH456" s="13">
        <v>13300</v>
      </c>
    </row>
    <row r="457" spans="1:34" ht="15" x14ac:dyDescent="0.2">
      <c r="A457" s="13">
        <v>443</v>
      </c>
      <c r="B457" s="12" t="s">
        <v>516</v>
      </c>
      <c r="C457" s="18">
        <v>98.188999999999993</v>
      </c>
      <c r="D457" s="19">
        <v>155.6</v>
      </c>
      <c r="E457" s="19">
        <v>365</v>
      </c>
      <c r="F457" s="19">
        <v>553.20000000000005</v>
      </c>
      <c r="G457" s="19">
        <v>34</v>
      </c>
      <c r="H457" s="19">
        <v>362</v>
      </c>
      <c r="I457" s="18">
        <v>0.27</v>
      </c>
      <c r="J457" s="18">
        <v>0.26900000000000002</v>
      </c>
      <c r="K457" s="18">
        <v>0.75600000000000001</v>
      </c>
      <c r="L457" s="19">
        <v>289</v>
      </c>
      <c r="M457" s="19">
        <v>0</v>
      </c>
      <c r="N457" s="20">
        <v>-13.022</v>
      </c>
      <c r="O457" s="21">
        <v>0.18129999999999999</v>
      </c>
      <c r="P457" s="21">
        <v>-1.07E-4</v>
      </c>
      <c r="Q457" s="21">
        <v>2.4290000000000001E-8</v>
      </c>
      <c r="R457" s="22">
        <v>0</v>
      </c>
      <c r="S457" s="22">
        <v>0</v>
      </c>
      <c r="T457" s="13">
        <v>-32.67</v>
      </c>
      <c r="U457" s="13">
        <v>9.17</v>
      </c>
      <c r="V457" s="20">
        <v>15.759399999999999</v>
      </c>
      <c r="W457" s="22">
        <v>2861.53</v>
      </c>
      <c r="X457" s="22">
        <v>-51.46</v>
      </c>
      <c r="Y457" s="13">
        <v>390</v>
      </c>
      <c r="Z457" s="13">
        <v>260</v>
      </c>
      <c r="AA457" s="18">
        <v>0</v>
      </c>
      <c r="AB457" s="22">
        <v>0</v>
      </c>
      <c r="AC457" s="18">
        <v>0</v>
      </c>
      <c r="AD457" s="18">
        <v>0</v>
      </c>
      <c r="AE457" s="13">
        <v>7375</v>
      </c>
      <c r="AH457" s="13">
        <v>11290</v>
      </c>
    </row>
    <row r="458" spans="1:34" ht="15" x14ac:dyDescent="0.2">
      <c r="A458" s="13">
        <v>444</v>
      </c>
      <c r="B458" s="12" t="s">
        <v>517</v>
      </c>
      <c r="C458" s="18">
        <v>112.21599999999999</v>
      </c>
      <c r="D458" s="19">
        <v>183</v>
      </c>
      <c r="E458" s="19">
        <v>397.6</v>
      </c>
      <c r="F458" s="19">
        <v>598</v>
      </c>
      <c r="G458" s="19">
        <v>29.3</v>
      </c>
      <c r="H458" s="19">
        <v>0</v>
      </c>
      <c r="I458" s="18">
        <v>0</v>
      </c>
      <c r="J458" s="18">
        <v>0.189</v>
      </c>
      <c r="K458" s="18">
        <v>0.78500000000000003</v>
      </c>
      <c r="L458" s="19">
        <v>293</v>
      </c>
      <c r="M458" s="19">
        <v>0</v>
      </c>
      <c r="N458" s="20">
        <v>-15.323</v>
      </c>
      <c r="O458" s="21">
        <v>0.21079999999999999</v>
      </c>
      <c r="P458" s="21">
        <v>-1.198E-4</v>
      </c>
      <c r="Q458" s="21">
        <v>2.552E-8</v>
      </c>
      <c r="R458" s="22">
        <v>0</v>
      </c>
      <c r="S458" s="22">
        <v>0</v>
      </c>
      <c r="T458" s="13">
        <v>-42.2</v>
      </c>
      <c r="U458" s="13">
        <v>8.68</v>
      </c>
      <c r="V458" s="20">
        <v>15.7371</v>
      </c>
      <c r="W458" s="22">
        <v>3093.95</v>
      </c>
      <c r="X458" s="22">
        <v>-57.76</v>
      </c>
      <c r="Y458" s="13">
        <v>425</v>
      </c>
      <c r="Z458" s="13">
        <v>288</v>
      </c>
      <c r="AA458" s="18">
        <v>56.097000000000001</v>
      </c>
      <c r="AB458" s="22">
        <v>-6271.67</v>
      </c>
      <c r="AC458" s="18">
        <v>-5.6150000000000002</v>
      </c>
      <c r="AD458" s="18">
        <v>6.29</v>
      </c>
      <c r="AE458" s="13">
        <v>8090</v>
      </c>
      <c r="AH458" s="13">
        <v>11210</v>
      </c>
    </row>
    <row r="459" spans="1:34" ht="15" x14ac:dyDescent="0.2">
      <c r="A459" s="13">
        <v>445</v>
      </c>
      <c r="B459" s="12" t="s">
        <v>518</v>
      </c>
      <c r="C459" s="18">
        <v>112.21599999999999</v>
      </c>
      <c r="D459" s="19">
        <v>236.2</v>
      </c>
      <c r="E459" s="19">
        <v>392.5</v>
      </c>
      <c r="F459" s="19">
        <v>590</v>
      </c>
      <c r="G459" s="19">
        <v>29.3</v>
      </c>
      <c r="H459" s="19">
        <v>0</v>
      </c>
      <c r="I459" s="18">
        <v>0</v>
      </c>
      <c r="J459" s="18">
        <v>0.24199999999999999</v>
      </c>
      <c r="K459" s="18">
        <v>0.76300000000000001</v>
      </c>
      <c r="L459" s="19">
        <v>293</v>
      </c>
      <c r="M459" s="19">
        <v>0</v>
      </c>
      <c r="N459" s="20">
        <v>-16.806000000000001</v>
      </c>
      <c r="O459" s="21">
        <v>0.21809999999999999</v>
      </c>
      <c r="P459" s="21">
        <v>-1.2679999999999999E-4</v>
      </c>
      <c r="Q459" s="21">
        <v>2.7579999999999999E-8</v>
      </c>
      <c r="R459" s="22">
        <v>0</v>
      </c>
      <c r="S459" s="22">
        <v>0</v>
      </c>
      <c r="T459" s="13">
        <v>-44.12</v>
      </c>
      <c r="U459" s="13">
        <v>7.58</v>
      </c>
      <c r="V459" s="20">
        <v>15.698399999999999</v>
      </c>
      <c r="W459" s="22">
        <v>3063.44</v>
      </c>
      <c r="X459" s="22">
        <v>-54.57</v>
      </c>
      <c r="Y459" s="13">
        <v>420</v>
      </c>
      <c r="Z459" s="13">
        <v>283</v>
      </c>
      <c r="AA459" s="18">
        <v>52.908999999999999</v>
      </c>
      <c r="AB459" s="22">
        <v>-6071.72</v>
      </c>
      <c r="AC459" s="18">
        <v>-5.1630000000000003</v>
      </c>
      <c r="AD459" s="18">
        <v>6.2</v>
      </c>
      <c r="AE459" s="13">
        <v>7790</v>
      </c>
      <c r="AH459" s="13">
        <v>11380</v>
      </c>
    </row>
    <row r="460" spans="1:34" ht="15" x14ac:dyDescent="0.2">
      <c r="A460" s="13">
        <v>446</v>
      </c>
      <c r="B460" s="12" t="s">
        <v>519</v>
      </c>
      <c r="C460" s="18">
        <v>56.107999999999997</v>
      </c>
      <c r="D460" s="19">
        <v>167.6</v>
      </c>
      <c r="E460" s="19">
        <v>274</v>
      </c>
      <c r="F460" s="19">
        <v>428.6</v>
      </c>
      <c r="G460" s="19">
        <v>40.5</v>
      </c>
      <c r="H460" s="19">
        <v>238</v>
      </c>
      <c r="I460" s="18">
        <v>0.27400000000000002</v>
      </c>
      <c r="J460" s="18">
        <v>0.214</v>
      </c>
      <c r="K460" s="18">
        <v>0.60399999999999998</v>
      </c>
      <c r="L460" s="19">
        <v>293</v>
      </c>
      <c r="M460" s="19">
        <v>0</v>
      </c>
      <c r="N460" s="20">
        <v>4.375</v>
      </c>
      <c r="O460" s="21">
        <v>6.123E-2</v>
      </c>
      <c r="P460" s="21">
        <v>-1.6750000000000001E-5</v>
      </c>
      <c r="Q460" s="21">
        <v>-2.1470000000000001E-9</v>
      </c>
      <c r="R460" s="22">
        <v>259.01</v>
      </c>
      <c r="S460" s="22">
        <v>153.30000000000001</v>
      </c>
      <c r="T460" s="13">
        <v>-2.67</v>
      </c>
      <c r="U460" s="13">
        <v>15.05</v>
      </c>
      <c r="V460" s="20">
        <v>15.8177</v>
      </c>
      <c r="W460" s="22">
        <v>2212.3200000000002</v>
      </c>
      <c r="X460" s="22">
        <v>-33.15</v>
      </c>
      <c r="Y460" s="13">
        <v>300</v>
      </c>
      <c r="Z460" s="13">
        <v>200</v>
      </c>
      <c r="AA460" s="18">
        <v>50.137</v>
      </c>
      <c r="AB460" s="22">
        <v>-4174.5600000000004</v>
      </c>
      <c r="AC460" s="18">
        <v>-5.0410000000000004</v>
      </c>
      <c r="AD460" s="18">
        <v>2.66</v>
      </c>
      <c r="AE460" s="13">
        <v>5439</v>
      </c>
      <c r="AH460" s="13">
        <v>11710</v>
      </c>
    </row>
    <row r="461" spans="1:34" ht="15" x14ac:dyDescent="0.2">
      <c r="A461" s="13">
        <v>447</v>
      </c>
      <c r="B461" s="12" t="s">
        <v>520</v>
      </c>
      <c r="C461" s="18">
        <v>84.162000000000006</v>
      </c>
      <c r="D461" s="19">
        <v>140</v>
      </c>
      <c r="E461" s="19">
        <v>341</v>
      </c>
      <c r="F461" s="19">
        <v>516</v>
      </c>
      <c r="G461" s="19">
        <v>32.299999999999997</v>
      </c>
      <c r="H461" s="19">
        <v>351</v>
      </c>
      <c r="I461" s="18">
        <v>0.27</v>
      </c>
      <c r="J461" s="18">
        <v>0.24199999999999999</v>
      </c>
      <c r="K461" s="18">
        <v>0.67800000000000005</v>
      </c>
      <c r="L461" s="19">
        <v>293</v>
      </c>
      <c r="M461" s="19">
        <v>0</v>
      </c>
      <c r="N461" s="20">
        <v>-7.8639999999999999</v>
      </c>
      <c r="O461" s="21">
        <v>0.16550000000000001</v>
      </c>
      <c r="P461" s="21">
        <v>-1.3420000000000001E-4</v>
      </c>
      <c r="Q461" s="21">
        <v>4.7880000000000003E-8</v>
      </c>
      <c r="R461" s="22">
        <v>344.33</v>
      </c>
      <c r="S461" s="22">
        <v>197.95</v>
      </c>
      <c r="T461" s="13">
        <v>-12.88</v>
      </c>
      <c r="U461" s="13">
        <v>18.27</v>
      </c>
      <c r="V461" s="20">
        <v>15.8727</v>
      </c>
      <c r="W461" s="22">
        <v>2701.72</v>
      </c>
      <c r="X461" s="22">
        <v>-48.62</v>
      </c>
      <c r="Y461" s="13">
        <v>365</v>
      </c>
      <c r="Z461" s="13">
        <v>245</v>
      </c>
      <c r="AA461" s="18">
        <v>60.438000000000002</v>
      </c>
      <c r="AB461" s="22">
        <v>-5734.51</v>
      </c>
      <c r="AC461" s="18">
        <v>-6.3479999999999999</v>
      </c>
      <c r="AD461" s="18">
        <v>4.7300000000000004</v>
      </c>
      <c r="AE461" s="13">
        <v>6910</v>
      </c>
      <c r="AH461" s="13">
        <v>11630</v>
      </c>
    </row>
    <row r="462" spans="1:34" ht="15" x14ac:dyDescent="0.2">
      <c r="A462" s="13">
        <v>448</v>
      </c>
      <c r="B462" s="12" t="s">
        <v>521</v>
      </c>
      <c r="C462" s="18">
        <v>112.21599999999999</v>
      </c>
      <c r="D462" s="19">
        <v>185.4</v>
      </c>
      <c r="E462" s="19">
        <v>398.1</v>
      </c>
      <c r="F462" s="19">
        <v>580</v>
      </c>
      <c r="G462" s="19">
        <v>27.3</v>
      </c>
      <c r="H462" s="19">
        <v>0</v>
      </c>
      <c r="I462" s="18">
        <v>0</v>
      </c>
      <c r="J462" s="18">
        <v>0.35</v>
      </c>
      <c r="K462" s="18">
        <v>0.72</v>
      </c>
      <c r="L462" s="19">
        <v>293</v>
      </c>
      <c r="M462" s="19">
        <v>0</v>
      </c>
      <c r="N462" s="20">
        <v>-3.0619999999999998</v>
      </c>
      <c r="O462" s="21">
        <v>0.1799</v>
      </c>
      <c r="P462" s="21">
        <v>-1.061E-4</v>
      </c>
      <c r="Q462" s="21">
        <v>2.5089999999999998E-8</v>
      </c>
      <c r="R462" s="22">
        <v>427.64</v>
      </c>
      <c r="S462" s="22">
        <v>240.32</v>
      </c>
      <c r="T462" s="13">
        <v>-22.59</v>
      </c>
      <c r="U462" s="13">
        <v>22.15</v>
      </c>
      <c r="V462" s="20">
        <v>15.855399999999999</v>
      </c>
      <c r="W462" s="22">
        <v>3134.97</v>
      </c>
      <c r="X462" s="22">
        <v>-58</v>
      </c>
      <c r="Y462" s="13">
        <v>425</v>
      </c>
      <c r="Z462" s="13">
        <v>289</v>
      </c>
      <c r="AA462" s="18">
        <v>0</v>
      </c>
      <c r="AB462" s="22">
        <v>0</v>
      </c>
      <c r="AC462" s="18">
        <v>0</v>
      </c>
      <c r="AD462" s="18">
        <v>0</v>
      </c>
      <c r="AE462" s="13">
        <v>8200</v>
      </c>
      <c r="AH462" s="13">
        <v>11820</v>
      </c>
    </row>
    <row r="463" spans="1:34" ht="15" x14ac:dyDescent="0.2">
      <c r="A463" s="13">
        <v>449</v>
      </c>
      <c r="B463" s="12" t="s">
        <v>522</v>
      </c>
      <c r="C463" s="18">
        <v>70.135000000000005</v>
      </c>
      <c r="D463" s="19">
        <v>132.9</v>
      </c>
      <c r="E463" s="19">
        <v>309.5</v>
      </c>
      <c r="F463" s="19">
        <v>475</v>
      </c>
      <c r="G463" s="19">
        <v>36.1</v>
      </c>
      <c r="H463" s="19">
        <v>300</v>
      </c>
      <c r="I463" s="18">
        <v>0.28000000000000003</v>
      </c>
      <c r="J463" s="18">
        <v>0.23699999999999999</v>
      </c>
      <c r="K463" s="18">
        <v>0.64900000000000002</v>
      </c>
      <c r="L463" s="19">
        <v>293</v>
      </c>
      <c r="M463" s="19">
        <v>0</v>
      </c>
      <c r="N463" s="20">
        <v>0.46500000000000002</v>
      </c>
      <c r="O463" s="21">
        <v>9.9879999999999997E-2</v>
      </c>
      <c r="P463" s="21">
        <v>-5.2009999999999998E-5</v>
      </c>
      <c r="Q463" s="21">
        <v>1.0519999999999999E-8</v>
      </c>
      <c r="R463" s="22">
        <v>349.33</v>
      </c>
      <c r="S463" s="22">
        <v>176.62</v>
      </c>
      <c r="T463" s="13">
        <v>-7.59</v>
      </c>
      <c r="U463" s="13">
        <v>16.71</v>
      </c>
      <c r="V463" s="20">
        <v>15.9011</v>
      </c>
      <c r="W463" s="22">
        <v>2495.9699999999998</v>
      </c>
      <c r="X463" s="22">
        <v>-40.18</v>
      </c>
      <c r="Y463" s="13">
        <v>330</v>
      </c>
      <c r="Z463" s="13">
        <v>220</v>
      </c>
      <c r="AA463" s="18">
        <v>56.42</v>
      </c>
      <c r="AB463" s="22">
        <v>-5028.79</v>
      </c>
      <c r="AC463" s="18">
        <v>-5.8529999999999998</v>
      </c>
      <c r="AD463" s="18">
        <v>3.62</v>
      </c>
      <c r="AE463" s="13">
        <v>6230</v>
      </c>
      <c r="AH463" s="13">
        <v>18900</v>
      </c>
    </row>
    <row r="464" spans="1:34" ht="15" x14ac:dyDescent="0.2">
      <c r="A464" s="13">
        <v>450</v>
      </c>
      <c r="B464" s="12" t="s">
        <v>523</v>
      </c>
      <c r="C464" s="18">
        <v>84.162000000000006</v>
      </c>
      <c r="D464" s="19">
        <v>159.69999999999999</v>
      </c>
      <c r="E464" s="19">
        <v>340.3</v>
      </c>
      <c r="F464" s="19">
        <v>519.9</v>
      </c>
      <c r="G464" s="19">
        <v>32.1</v>
      </c>
      <c r="H464" s="19">
        <v>350</v>
      </c>
      <c r="I464" s="18">
        <v>0.26</v>
      </c>
      <c r="J464" s="18">
        <v>0.22700000000000001</v>
      </c>
      <c r="K464" s="18">
        <v>0.67700000000000005</v>
      </c>
      <c r="L464" s="19">
        <v>293</v>
      </c>
      <c r="M464" s="19">
        <v>0</v>
      </c>
      <c r="N464" s="20">
        <v>-1.036</v>
      </c>
      <c r="O464" s="21">
        <v>0.13159999999999999</v>
      </c>
      <c r="P464" s="21">
        <v>-7.8399999999999995E-5</v>
      </c>
      <c r="Q464" s="21">
        <v>1.9219999999999999E-8</v>
      </c>
      <c r="R464" s="22">
        <v>344.33</v>
      </c>
      <c r="S464" s="22">
        <v>197.95</v>
      </c>
      <c r="T464" s="13">
        <v>-13.01</v>
      </c>
      <c r="U464" s="13">
        <v>18.55</v>
      </c>
      <c r="V464" s="20">
        <v>15.928800000000001</v>
      </c>
      <c r="W464" s="22">
        <v>2718.68</v>
      </c>
      <c r="X464" s="22">
        <v>-47.77</v>
      </c>
      <c r="Y464" s="13">
        <v>365</v>
      </c>
      <c r="Z464" s="13">
        <v>245</v>
      </c>
      <c r="AA464" s="18">
        <v>0</v>
      </c>
      <c r="AB464" s="22">
        <v>0</v>
      </c>
      <c r="AC464" s="18">
        <v>0</v>
      </c>
      <c r="AD464" s="18">
        <v>0</v>
      </c>
      <c r="AE464" s="13">
        <v>6920</v>
      </c>
      <c r="AH464" s="13">
        <v>12040</v>
      </c>
    </row>
    <row r="465" spans="1:34" ht="15" x14ac:dyDescent="0.2">
      <c r="A465" s="13">
        <v>451</v>
      </c>
      <c r="B465" s="12" t="s">
        <v>524</v>
      </c>
      <c r="C465" s="18">
        <v>138.25399999999999</v>
      </c>
      <c r="D465" s="19">
        <v>242.8</v>
      </c>
      <c r="E465" s="19">
        <v>460.4</v>
      </c>
      <c r="F465" s="19">
        <v>690</v>
      </c>
      <c r="G465" s="19">
        <v>31</v>
      </c>
      <c r="H465" s="19">
        <v>0</v>
      </c>
      <c r="I465" s="18">
        <v>0</v>
      </c>
      <c r="J465" s="18">
        <v>0.27</v>
      </c>
      <c r="K465" s="18">
        <v>0.87</v>
      </c>
      <c r="L465" s="19">
        <v>293</v>
      </c>
      <c r="M465" s="19">
        <v>0</v>
      </c>
      <c r="N465" s="20">
        <v>-23.327999999999999</v>
      </c>
      <c r="O465" s="21">
        <v>0.2495</v>
      </c>
      <c r="P465" s="21">
        <v>-1.3080000000000001E-4</v>
      </c>
      <c r="Q465" s="21">
        <v>2.145E-8</v>
      </c>
      <c r="R465" s="22">
        <v>702.27</v>
      </c>
      <c r="S465" s="22">
        <v>339.66</v>
      </c>
      <c r="T465" s="13">
        <v>-43.57</v>
      </c>
      <c r="U465" s="13">
        <v>17.55</v>
      </c>
      <c r="V465" s="20">
        <v>15.7989</v>
      </c>
      <c r="W465" s="22">
        <v>3610.66</v>
      </c>
      <c r="X465" s="22">
        <v>-66.489999999999995</v>
      </c>
      <c r="Y465" s="13">
        <v>470</v>
      </c>
      <c r="Z465" s="13">
        <v>363</v>
      </c>
      <c r="AA465" s="18">
        <v>0</v>
      </c>
      <c r="AB465" s="22">
        <v>0</v>
      </c>
      <c r="AC465" s="18">
        <v>0</v>
      </c>
      <c r="AD465" s="18">
        <v>0</v>
      </c>
      <c r="AE465" s="13">
        <v>9200</v>
      </c>
      <c r="AH465" s="13">
        <v>12050</v>
      </c>
    </row>
    <row r="466" spans="1:34" ht="15" x14ac:dyDescent="0.2">
      <c r="A466" s="13">
        <v>452</v>
      </c>
      <c r="B466" s="12" t="s">
        <v>525</v>
      </c>
      <c r="C466" s="18">
        <v>185.35499999999999</v>
      </c>
      <c r="D466" s="19">
        <v>0</v>
      </c>
      <c r="E466" s="19">
        <v>486.6</v>
      </c>
      <c r="F466" s="19">
        <v>643</v>
      </c>
      <c r="G466" s="19">
        <v>18</v>
      </c>
      <c r="H466" s="19">
        <v>0</v>
      </c>
      <c r="I466" s="18">
        <v>0</v>
      </c>
      <c r="J466" s="18">
        <v>0</v>
      </c>
      <c r="K466" s="18">
        <v>0.77900000000000003</v>
      </c>
      <c r="L466" s="19">
        <v>293</v>
      </c>
      <c r="M466" s="19">
        <v>0.8</v>
      </c>
      <c r="N466" s="20">
        <v>1.909</v>
      </c>
      <c r="O466" s="21">
        <v>2.8610000000000002</v>
      </c>
      <c r="P466" s="21">
        <v>-1</v>
      </c>
      <c r="Q466" s="21">
        <v>-1.601</v>
      </c>
      <c r="R466" s="22">
        <v>-4</v>
      </c>
      <c r="S466" s="22">
        <v>3.46</v>
      </c>
      <c r="T466" s="13">
        <v>-8</v>
      </c>
      <c r="U466" s="13">
        <v>889.06</v>
      </c>
      <c r="V466" s="20">
        <v>312.48</v>
      </c>
      <c r="W466" s="22">
        <v>0</v>
      </c>
      <c r="X466" s="22">
        <v>0</v>
      </c>
      <c r="Y466" s="13">
        <v>16.287800000000001</v>
      </c>
      <c r="Z466" s="13">
        <v>3865.58</v>
      </c>
      <c r="AA466" s="18">
        <v>-86.15</v>
      </c>
      <c r="AB466" s="22">
        <v>531</v>
      </c>
      <c r="AC466" s="18">
        <v>362</v>
      </c>
      <c r="AD466" s="18">
        <v>0</v>
      </c>
      <c r="AE466" s="13">
        <v>0</v>
      </c>
      <c r="AG466" s="13">
        <v>0</v>
      </c>
    </row>
    <row r="467" spans="1:34" ht="15" x14ac:dyDescent="0.2">
      <c r="A467" s="13">
        <v>453</v>
      </c>
      <c r="B467" s="12" t="s">
        <v>526</v>
      </c>
      <c r="C467" s="18">
        <v>131.38900000000001</v>
      </c>
      <c r="D467" s="19">
        <v>186.8</v>
      </c>
      <c r="E467" s="19">
        <v>360.4</v>
      </c>
      <c r="F467" s="19">
        <v>571</v>
      </c>
      <c r="G467" s="19">
        <v>48.5</v>
      </c>
      <c r="H467" s="19">
        <v>256</v>
      </c>
      <c r="I467" s="18">
        <v>0.26500000000000001</v>
      </c>
      <c r="J467" s="18">
        <v>0.21299999999999999</v>
      </c>
      <c r="K467" s="18">
        <v>1.462</v>
      </c>
      <c r="L467" s="19">
        <v>293</v>
      </c>
      <c r="M467" s="19">
        <v>0.9</v>
      </c>
      <c r="N467" s="20">
        <v>7.2069999999999999</v>
      </c>
      <c r="O467" s="21">
        <v>5.4620000000000002E-5</v>
      </c>
      <c r="P467" s="21">
        <v>-5.3239999999999998E-5</v>
      </c>
      <c r="Q467" s="21">
        <v>1.6960000000000001E-8</v>
      </c>
      <c r="R467" s="22">
        <v>145.6</v>
      </c>
      <c r="S467" s="22">
        <v>196.6</v>
      </c>
      <c r="T467" s="13">
        <v>-1.4</v>
      </c>
      <c r="U467" s="13">
        <v>4.75</v>
      </c>
      <c r="V467" s="20">
        <v>16.182700000000001</v>
      </c>
      <c r="W467" s="22">
        <v>3028.13</v>
      </c>
      <c r="X467" s="22">
        <v>-43.15</v>
      </c>
      <c r="Y467" s="13">
        <v>400</v>
      </c>
      <c r="Z467" s="13">
        <v>260</v>
      </c>
      <c r="AA467" s="18">
        <v>53.481999999999999</v>
      </c>
      <c r="AB467" s="22">
        <v>-5776.65</v>
      </c>
      <c r="AC467" s="18">
        <v>-5.2949999999999999</v>
      </c>
      <c r="AD467" s="18">
        <v>3.7</v>
      </c>
      <c r="AE467" s="13">
        <v>7500</v>
      </c>
    </row>
    <row r="468" spans="1:34" ht="15" x14ac:dyDescent="0.2">
      <c r="A468" s="13">
        <v>454</v>
      </c>
      <c r="B468" s="12" t="s">
        <v>527</v>
      </c>
      <c r="C468" s="18">
        <v>37.368000000000002</v>
      </c>
      <c r="D468" s="19">
        <v>162</v>
      </c>
      <c r="E468" s="19">
        <v>297</v>
      </c>
      <c r="F468" s="19">
        <v>471.2</v>
      </c>
      <c r="G468" s="19">
        <v>43.5</v>
      </c>
      <c r="H468" s="19">
        <v>248</v>
      </c>
      <c r="I468" s="18">
        <v>0.27900000000000003</v>
      </c>
      <c r="J468" s="18">
        <v>0.188</v>
      </c>
      <c r="K468" s="18">
        <v>0</v>
      </c>
      <c r="L468" s="19">
        <v>0</v>
      </c>
      <c r="M468" s="19">
        <v>0.5</v>
      </c>
      <c r="N468" s="20">
        <v>9.7889999999999997</v>
      </c>
      <c r="O468" s="21">
        <v>3.8929999999999999E-2</v>
      </c>
      <c r="P468" s="21">
        <v>-3.383E-5</v>
      </c>
      <c r="Q468" s="21">
        <v>9.9029999999999994E-9</v>
      </c>
      <c r="R468" s="22">
        <v>0</v>
      </c>
      <c r="S468" s="22">
        <v>0</v>
      </c>
      <c r="T468" s="13">
        <v>-68</v>
      </c>
      <c r="U468" s="13">
        <v>-58.64</v>
      </c>
      <c r="V468" s="20">
        <v>15.851599999999999</v>
      </c>
      <c r="W468" s="22">
        <v>2401.61</v>
      </c>
      <c r="X468" s="22">
        <v>-36.299999999999997</v>
      </c>
      <c r="Y468" s="13">
        <v>300</v>
      </c>
      <c r="Z468" s="13">
        <v>240</v>
      </c>
      <c r="AA468" s="18">
        <v>48.709000000000003</v>
      </c>
      <c r="AB468" s="22">
        <v>-4464.1400000000003</v>
      </c>
      <c r="AC468" s="18">
        <v>-4.7530000000000001</v>
      </c>
      <c r="AD468" s="18">
        <v>2.85</v>
      </c>
      <c r="AE468" s="13">
        <v>5920</v>
      </c>
    </row>
    <row r="469" spans="1:34" ht="15" x14ac:dyDescent="0.2">
      <c r="A469" s="13">
        <v>455</v>
      </c>
      <c r="B469" s="12" t="s">
        <v>528</v>
      </c>
      <c r="C469" s="18">
        <v>101.193</v>
      </c>
      <c r="D469" s="19">
        <v>158.4</v>
      </c>
      <c r="E469" s="19">
        <v>362.7</v>
      </c>
      <c r="F469" s="19">
        <v>535</v>
      </c>
      <c r="G469" s="19">
        <v>30</v>
      </c>
      <c r="H469" s="19">
        <v>390</v>
      </c>
      <c r="I469" s="18">
        <v>0.27</v>
      </c>
      <c r="J469" s="18">
        <v>0.32900000000000001</v>
      </c>
      <c r="K469" s="18">
        <v>0.72799999999999998</v>
      </c>
      <c r="L469" s="19">
        <v>293</v>
      </c>
      <c r="M469" s="19">
        <v>0.9</v>
      </c>
      <c r="N469" s="20">
        <v>-4.4020000000000001</v>
      </c>
      <c r="O469" s="21">
        <v>0.1709</v>
      </c>
      <c r="P469" s="21">
        <v>-1.049E-4</v>
      </c>
      <c r="Q469" s="21">
        <v>2.6090000000000001E-8</v>
      </c>
      <c r="R469" s="22">
        <v>355.52</v>
      </c>
      <c r="S469" s="22">
        <v>214.48</v>
      </c>
      <c r="T469" s="13">
        <v>-23.8</v>
      </c>
      <c r="U469" s="13">
        <v>26.36</v>
      </c>
      <c r="V469" s="20">
        <v>15.885300000000001</v>
      </c>
      <c r="W469" s="22">
        <v>2882.38</v>
      </c>
      <c r="X469" s="22">
        <v>-51.15</v>
      </c>
      <c r="Y469" s="13">
        <v>400</v>
      </c>
      <c r="Z469" s="13">
        <v>260</v>
      </c>
      <c r="AA469" s="18">
        <v>0</v>
      </c>
      <c r="AB469" s="22">
        <v>0</v>
      </c>
      <c r="AC469" s="18">
        <v>0</v>
      </c>
      <c r="AD469" s="18">
        <v>0</v>
      </c>
      <c r="AE469" s="13">
        <v>7500</v>
      </c>
    </row>
    <row r="470" spans="1:34" ht="15" x14ac:dyDescent="0.2">
      <c r="A470" s="13">
        <v>456</v>
      </c>
      <c r="B470" s="12" t="s">
        <v>529</v>
      </c>
      <c r="C470" s="18">
        <v>114.024</v>
      </c>
      <c r="D470" s="19">
        <v>257.89999999999998</v>
      </c>
      <c r="E470" s="19">
        <v>345.6</v>
      </c>
      <c r="F470" s="19">
        <v>491.3</v>
      </c>
      <c r="G470" s="19">
        <v>32.200000000000003</v>
      </c>
      <c r="H470" s="19">
        <v>0</v>
      </c>
      <c r="I470" s="18">
        <v>0</v>
      </c>
      <c r="J470" s="18">
        <v>0</v>
      </c>
      <c r="K470" s="18">
        <v>1.5349999999999999</v>
      </c>
      <c r="L470" s="19">
        <v>273</v>
      </c>
      <c r="M470" s="19">
        <v>2.2999999999999998</v>
      </c>
      <c r="N470" s="20">
        <v>0</v>
      </c>
      <c r="O470" s="21">
        <v>0</v>
      </c>
      <c r="P470" s="21">
        <v>0</v>
      </c>
      <c r="Q470" s="21">
        <v>0</v>
      </c>
      <c r="R470" s="22">
        <v>0</v>
      </c>
      <c r="S470" s="22">
        <v>0</v>
      </c>
      <c r="T470" s="13">
        <v>0</v>
      </c>
      <c r="U470" s="13">
        <v>0</v>
      </c>
      <c r="V470" s="20">
        <v>0</v>
      </c>
      <c r="W470" s="22">
        <v>0</v>
      </c>
      <c r="X470" s="22">
        <v>0</v>
      </c>
      <c r="Y470" s="13">
        <v>0</v>
      </c>
      <c r="Z470" s="13">
        <v>0</v>
      </c>
      <c r="AA470" s="18">
        <v>0</v>
      </c>
      <c r="AB470" s="22">
        <v>0</v>
      </c>
      <c r="AC470" s="18">
        <v>0</v>
      </c>
      <c r="AD470" s="18">
        <v>0</v>
      </c>
      <c r="AE470" s="13">
        <v>0</v>
      </c>
    </row>
    <row r="471" spans="1:34" ht="15" x14ac:dyDescent="0.2">
      <c r="A471" s="13">
        <v>457</v>
      </c>
      <c r="B471" s="12" t="s">
        <v>530</v>
      </c>
      <c r="C471" s="18">
        <v>148.91</v>
      </c>
      <c r="D471" s="19">
        <v>0</v>
      </c>
      <c r="E471" s="19">
        <v>214</v>
      </c>
      <c r="F471" s="19">
        <v>340.2</v>
      </c>
      <c r="G471" s="19">
        <v>39.200000000000003</v>
      </c>
      <c r="H471" s="19">
        <v>200</v>
      </c>
      <c r="I471" s="18">
        <v>0.28000000000000003</v>
      </c>
      <c r="J471" s="18">
        <v>0</v>
      </c>
      <c r="K471" s="18">
        <v>0</v>
      </c>
      <c r="L471" s="19">
        <v>0</v>
      </c>
      <c r="M471" s="19">
        <v>0.7</v>
      </c>
      <c r="N471" s="20">
        <v>0</v>
      </c>
      <c r="O471" s="21">
        <v>0</v>
      </c>
      <c r="P471" s="21">
        <v>0</v>
      </c>
      <c r="Q471" s="21">
        <v>0</v>
      </c>
      <c r="R471" s="22">
        <v>0</v>
      </c>
      <c r="S471" s="22">
        <v>0</v>
      </c>
      <c r="T471" s="13">
        <v>-155.1</v>
      </c>
      <c r="U471" s="13">
        <v>-148.80000000000001</v>
      </c>
      <c r="V471" s="20">
        <v>0</v>
      </c>
      <c r="W471" s="22">
        <v>0</v>
      </c>
      <c r="X471" s="22">
        <v>0</v>
      </c>
      <c r="Y471" s="13">
        <v>0</v>
      </c>
      <c r="Z471" s="13">
        <v>0</v>
      </c>
      <c r="AA471" s="18">
        <v>0</v>
      </c>
      <c r="AB471" s="22">
        <v>0</v>
      </c>
      <c r="AC471" s="18">
        <v>0</v>
      </c>
      <c r="AD471" s="18">
        <v>0</v>
      </c>
      <c r="AE471" s="13">
        <v>0</v>
      </c>
    </row>
    <row r="472" spans="1:34" ht="15" x14ac:dyDescent="0.2">
      <c r="A472" s="13">
        <v>458</v>
      </c>
      <c r="B472" s="12" t="s">
        <v>531</v>
      </c>
      <c r="C472" s="18">
        <v>59.112000000000002</v>
      </c>
      <c r="D472" s="19">
        <v>156</v>
      </c>
      <c r="E472" s="19">
        <v>276.10000000000002</v>
      </c>
      <c r="F472" s="19">
        <v>433.2</v>
      </c>
      <c r="G472" s="19">
        <v>40.200000000000003</v>
      </c>
      <c r="H472" s="19">
        <v>254</v>
      </c>
      <c r="I472" s="18">
        <v>0.28699999999999998</v>
      </c>
      <c r="J472" s="18">
        <v>0.19500000000000001</v>
      </c>
      <c r="K472" s="18">
        <v>0.63300000000000001</v>
      </c>
      <c r="L472" s="19">
        <v>293</v>
      </c>
      <c r="M472" s="19">
        <v>0.6</v>
      </c>
      <c r="N472" s="20">
        <v>-1.96</v>
      </c>
      <c r="O472" s="21">
        <v>9.486E-2</v>
      </c>
      <c r="P472" s="21">
        <v>-5.2989999999999999E-5</v>
      </c>
      <c r="Q472" s="21">
        <v>1.104E-8</v>
      </c>
      <c r="R472" s="22">
        <v>0</v>
      </c>
      <c r="S472" s="22">
        <v>0</v>
      </c>
      <c r="T472" s="13">
        <v>-5.7</v>
      </c>
      <c r="U472" s="13">
        <v>23.64</v>
      </c>
      <c r="V472" s="20">
        <v>16.049900000000001</v>
      </c>
      <c r="W472" s="22">
        <v>2230.5100000000002</v>
      </c>
      <c r="X472" s="22">
        <v>-39.15</v>
      </c>
      <c r="Y472" s="13">
        <v>305</v>
      </c>
      <c r="Z472" s="13">
        <v>215</v>
      </c>
      <c r="AA472" s="18">
        <v>50.869</v>
      </c>
      <c r="AB472" s="22">
        <v>-4261.51</v>
      </c>
      <c r="AC472" s="18">
        <v>-5.1269999999999998</v>
      </c>
      <c r="AD472" s="18">
        <v>2.59</v>
      </c>
      <c r="AE472" s="13">
        <v>5760</v>
      </c>
    </row>
    <row r="473" spans="1:34" ht="15" x14ac:dyDescent="0.2">
      <c r="A473" s="13">
        <v>459</v>
      </c>
      <c r="B473" s="12" t="s">
        <v>532</v>
      </c>
      <c r="C473" s="18">
        <v>86.134</v>
      </c>
      <c r="D473" s="19">
        <v>182</v>
      </c>
      <c r="E473" s="19">
        <v>376</v>
      </c>
      <c r="F473" s="19">
        <v>554</v>
      </c>
      <c r="G473" s="19">
        <v>35</v>
      </c>
      <c r="H473" s="19">
        <v>333</v>
      </c>
      <c r="I473" s="18">
        <v>0.26</v>
      </c>
      <c r="J473" s="18">
        <v>0.4</v>
      </c>
      <c r="K473" s="18">
        <v>0.81</v>
      </c>
      <c r="L473" s="19">
        <v>293</v>
      </c>
      <c r="M473" s="19">
        <v>2.6</v>
      </c>
      <c r="N473" s="20">
        <v>3.4009999999999998</v>
      </c>
      <c r="O473" s="21">
        <v>0.10340000000000001</v>
      </c>
      <c r="P473" s="21">
        <v>-5.0330000000000001E-5</v>
      </c>
      <c r="Q473" s="21">
        <v>7.5529999999999999E-9</v>
      </c>
      <c r="R473" s="22">
        <v>521.29999999999995</v>
      </c>
      <c r="S473" s="22">
        <v>252.03</v>
      </c>
      <c r="T473" s="13">
        <v>-54.45</v>
      </c>
      <c r="U473" s="13">
        <v>-25.88</v>
      </c>
      <c r="V473" s="20">
        <v>16.162299999999998</v>
      </c>
      <c r="W473" s="22">
        <v>3030.2</v>
      </c>
      <c r="X473" s="22">
        <v>-58.15</v>
      </c>
      <c r="Y473" s="13">
        <v>412</v>
      </c>
      <c r="Z473" s="13">
        <v>277</v>
      </c>
      <c r="AA473" s="18">
        <v>0</v>
      </c>
      <c r="AB473" s="22">
        <v>0</v>
      </c>
      <c r="AC473" s="18">
        <v>0</v>
      </c>
      <c r="AD473" s="18">
        <v>0</v>
      </c>
      <c r="AE473" s="13">
        <v>8040</v>
      </c>
    </row>
    <row r="474" spans="1:34" ht="15" x14ac:dyDescent="0.2">
      <c r="A474" s="13">
        <v>460</v>
      </c>
      <c r="B474" s="12" t="s">
        <v>533</v>
      </c>
      <c r="C474" s="18">
        <v>86.090999999999994</v>
      </c>
      <c r="D474" s="19">
        <v>173</v>
      </c>
      <c r="E474" s="19">
        <v>346</v>
      </c>
      <c r="F474" s="19">
        <v>525</v>
      </c>
      <c r="G474" s="19">
        <v>43</v>
      </c>
      <c r="H474" s="19">
        <v>265</v>
      </c>
      <c r="I474" s="18">
        <v>0.26</v>
      </c>
      <c r="J474" s="18">
        <v>0.34</v>
      </c>
      <c r="K474" s="18">
        <v>0.93200000000000005</v>
      </c>
      <c r="L474" s="19">
        <v>293</v>
      </c>
      <c r="M474" s="19">
        <v>1.7</v>
      </c>
      <c r="N474" s="20">
        <v>3.621</v>
      </c>
      <c r="O474" s="21">
        <v>6.676E-2</v>
      </c>
      <c r="P474" s="21">
        <v>-2.103E-5</v>
      </c>
      <c r="Q474" s="21">
        <v>-3.9650000000000003E-9</v>
      </c>
      <c r="R474" s="22">
        <v>457.89</v>
      </c>
      <c r="S474" s="22">
        <v>235.35</v>
      </c>
      <c r="T474" s="13">
        <v>-75.5</v>
      </c>
      <c r="U474" s="13">
        <v>0</v>
      </c>
      <c r="V474" s="20">
        <v>16.100300000000001</v>
      </c>
      <c r="W474" s="22">
        <v>2744.68</v>
      </c>
      <c r="X474" s="22">
        <v>-56.15</v>
      </c>
      <c r="Y474" s="13">
        <v>379</v>
      </c>
      <c r="Z474" s="13">
        <v>255</v>
      </c>
      <c r="AA474" s="18">
        <v>0</v>
      </c>
      <c r="AB474" s="22">
        <v>0</v>
      </c>
      <c r="AC474" s="18">
        <v>0</v>
      </c>
      <c r="AD474" s="18">
        <v>0</v>
      </c>
      <c r="AE474" s="13">
        <v>0</v>
      </c>
    </row>
    <row r="475" spans="1:34" ht="15" x14ac:dyDescent="0.2">
      <c r="A475" s="13">
        <v>461</v>
      </c>
      <c r="B475" s="12" t="s">
        <v>534</v>
      </c>
      <c r="C475" s="18">
        <v>62.499000000000002</v>
      </c>
      <c r="D475" s="19">
        <v>119.4</v>
      </c>
      <c r="E475" s="19">
        <v>259.8</v>
      </c>
      <c r="F475" s="19">
        <v>429.7</v>
      </c>
      <c r="G475" s="19">
        <v>55.3</v>
      </c>
      <c r="H475" s="19">
        <v>169</v>
      </c>
      <c r="I475" s="18">
        <v>0.26500000000000001</v>
      </c>
      <c r="J475" s="18">
        <v>0.122</v>
      </c>
      <c r="K475" s="18">
        <v>0.96899999999999997</v>
      </c>
      <c r="L475" s="19">
        <v>259</v>
      </c>
      <c r="M475" s="19">
        <v>1.5</v>
      </c>
      <c r="N475" s="20">
        <v>1.421</v>
      </c>
      <c r="O475" s="21">
        <v>4.8230000000000002E-2</v>
      </c>
      <c r="P475" s="21">
        <v>-3.6690000000000003E-5</v>
      </c>
      <c r="Q475" s="21">
        <v>1.14E-8</v>
      </c>
      <c r="R475" s="22">
        <v>276.89999999999998</v>
      </c>
      <c r="S475" s="22">
        <v>167.04</v>
      </c>
      <c r="T475" s="13">
        <v>8.4</v>
      </c>
      <c r="U475" s="13">
        <v>12.31</v>
      </c>
      <c r="V475" s="20">
        <v>14.960100000000001</v>
      </c>
      <c r="W475" s="22">
        <v>1803.84</v>
      </c>
      <c r="X475" s="22">
        <v>-43.15</v>
      </c>
      <c r="Y475" s="13">
        <v>290</v>
      </c>
      <c r="Z475" s="13">
        <v>185</v>
      </c>
      <c r="AA475" s="18">
        <v>48.671999999999997</v>
      </c>
      <c r="AB475" s="22">
        <v>-3955.89</v>
      </c>
      <c r="AC475" s="18">
        <v>-4.8230000000000004</v>
      </c>
      <c r="AD475" s="18">
        <v>1.85</v>
      </c>
      <c r="AE475" s="13">
        <v>5321</v>
      </c>
    </row>
    <row r="476" spans="1:34" ht="15" x14ac:dyDescent="0.2">
      <c r="A476" s="13">
        <v>462</v>
      </c>
      <c r="B476" s="12" t="s">
        <v>535</v>
      </c>
      <c r="C476" s="18">
        <v>72.106999999999999</v>
      </c>
      <c r="D476" s="19">
        <v>157.9</v>
      </c>
      <c r="E476" s="19">
        <v>308.8</v>
      </c>
      <c r="F476" s="19">
        <v>475</v>
      </c>
      <c r="G476" s="19">
        <v>40.200000000000003</v>
      </c>
      <c r="H476" s="19">
        <v>260</v>
      </c>
      <c r="I476" s="18">
        <v>0.27</v>
      </c>
      <c r="J476" s="18">
        <v>0</v>
      </c>
      <c r="K476" s="18">
        <v>0.79300000000000004</v>
      </c>
      <c r="L476" s="19">
        <v>293</v>
      </c>
      <c r="M476" s="19">
        <v>1.3</v>
      </c>
      <c r="N476" s="20">
        <v>4.1269999999999998</v>
      </c>
      <c r="O476" s="21">
        <v>7.7289999999999998E-2</v>
      </c>
      <c r="P476" s="21">
        <v>-3.5139999999999999E-5</v>
      </c>
      <c r="Q476" s="21">
        <v>5.1339999999999998E-9</v>
      </c>
      <c r="R476" s="22">
        <v>349.95</v>
      </c>
      <c r="S476" s="22">
        <v>189.02</v>
      </c>
      <c r="T476" s="13">
        <v>-33.5</v>
      </c>
      <c r="U476" s="13">
        <v>0</v>
      </c>
      <c r="V476" s="20">
        <v>15.8911</v>
      </c>
      <c r="W476" s="22">
        <v>2449.2600000000002</v>
      </c>
      <c r="X476" s="22">
        <v>-44.15</v>
      </c>
      <c r="Y476" s="13">
        <v>340</v>
      </c>
      <c r="Z476" s="13">
        <v>225</v>
      </c>
      <c r="AA476" s="18">
        <v>0</v>
      </c>
      <c r="AB476" s="22">
        <v>0</v>
      </c>
      <c r="AC476" s="18">
        <v>0</v>
      </c>
      <c r="AD476" s="18">
        <v>0</v>
      </c>
      <c r="AE476" s="13">
        <v>6330</v>
      </c>
    </row>
    <row r="477" spans="1:34" ht="15" x14ac:dyDescent="0.2">
      <c r="A477" s="13">
        <v>463</v>
      </c>
      <c r="B477" s="12" t="s">
        <v>536</v>
      </c>
      <c r="C477" s="18">
        <v>46.043999999999997</v>
      </c>
      <c r="D477" s="19">
        <v>130</v>
      </c>
      <c r="E477" s="19">
        <v>235.5</v>
      </c>
      <c r="F477" s="19">
        <v>327.8</v>
      </c>
      <c r="G477" s="19">
        <v>51.7</v>
      </c>
      <c r="H477" s="19">
        <v>144</v>
      </c>
      <c r="I477" s="18">
        <v>0.27700000000000002</v>
      </c>
      <c r="J477" s="18">
        <v>0</v>
      </c>
      <c r="K477" s="18">
        <v>0</v>
      </c>
      <c r="L477" s="19">
        <v>0</v>
      </c>
      <c r="M477" s="19">
        <v>1.4</v>
      </c>
      <c r="N477" s="20">
        <v>0</v>
      </c>
      <c r="O477" s="21">
        <v>0</v>
      </c>
      <c r="P477" s="21">
        <v>0</v>
      </c>
      <c r="Q477" s="21">
        <v>0</v>
      </c>
      <c r="R477" s="22">
        <v>0</v>
      </c>
      <c r="S477" s="22">
        <v>0</v>
      </c>
      <c r="T477" s="13">
        <v>0</v>
      </c>
      <c r="U477" s="13">
        <v>0</v>
      </c>
      <c r="V477" s="20">
        <v>0</v>
      </c>
      <c r="W477" s="22">
        <v>0</v>
      </c>
      <c r="X477" s="22">
        <v>0</v>
      </c>
      <c r="Y477" s="13">
        <v>0</v>
      </c>
      <c r="Z477" s="13">
        <v>0</v>
      </c>
      <c r="AA477" s="18">
        <v>0</v>
      </c>
      <c r="AB477" s="22">
        <v>0</v>
      </c>
      <c r="AC477" s="18">
        <v>0</v>
      </c>
      <c r="AD477" s="18">
        <v>0</v>
      </c>
      <c r="AE477" s="13">
        <v>0</v>
      </c>
    </row>
    <row r="478" spans="1:34" ht="15" x14ac:dyDescent="0.2">
      <c r="A478" s="13">
        <v>464</v>
      </c>
      <c r="B478" s="12" t="s">
        <v>537</v>
      </c>
      <c r="C478" s="18">
        <v>72.063999999999993</v>
      </c>
      <c r="D478" s="19">
        <v>215.5</v>
      </c>
      <c r="E478" s="19">
        <v>319.60000000000002</v>
      </c>
      <c r="F478" s="19">
        <v>475</v>
      </c>
      <c r="G478" s="19">
        <v>57</v>
      </c>
      <c r="H478" s="19">
        <v>210</v>
      </c>
      <c r="I478" s="18">
        <v>0.31</v>
      </c>
      <c r="J478" s="18">
        <v>0.55000000000000004</v>
      </c>
      <c r="K478" s="18">
        <v>0.96299999999999997</v>
      </c>
      <c r="L478" s="19">
        <v>293</v>
      </c>
      <c r="M478" s="19">
        <v>0</v>
      </c>
      <c r="N478" s="20">
        <v>6.6429999999999998</v>
      </c>
      <c r="O478" s="21">
        <v>4.3920000000000001E-2</v>
      </c>
      <c r="P478" s="21">
        <v>-8.5019999999999992E-6</v>
      </c>
      <c r="Q478" s="21">
        <v>-5.5770000000000002E-8</v>
      </c>
      <c r="R478" s="22">
        <v>428.4</v>
      </c>
      <c r="S478" s="22">
        <v>224.83</v>
      </c>
      <c r="T478" s="13">
        <v>0</v>
      </c>
      <c r="U478" s="13">
        <v>0</v>
      </c>
      <c r="V478" s="20">
        <v>16.653099999999998</v>
      </c>
      <c r="W478" s="22">
        <v>2569.6799999999998</v>
      </c>
      <c r="X478" s="22">
        <v>-63.15</v>
      </c>
      <c r="Y478" s="13">
        <v>350</v>
      </c>
      <c r="Z478" s="13">
        <v>240</v>
      </c>
      <c r="AA478" s="18">
        <v>0</v>
      </c>
      <c r="AB478" s="22">
        <v>0</v>
      </c>
      <c r="AC478" s="18">
        <v>0</v>
      </c>
      <c r="AD478" s="18">
        <v>0</v>
      </c>
      <c r="AE478" s="13">
        <v>7680</v>
      </c>
    </row>
    <row r="479" spans="1:34" ht="15" x14ac:dyDescent="0.2">
      <c r="A479" s="13">
        <v>465</v>
      </c>
      <c r="B479" s="12" t="s">
        <v>538</v>
      </c>
      <c r="C479" s="18">
        <v>58.08</v>
      </c>
      <c r="D479" s="19">
        <v>151.5</v>
      </c>
      <c r="E479" s="19">
        <v>278</v>
      </c>
      <c r="F479" s="19">
        <v>436</v>
      </c>
      <c r="G479" s="19">
        <v>47</v>
      </c>
      <c r="H479" s="19">
        <v>205</v>
      </c>
      <c r="I479" s="18">
        <v>0.27</v>
      </c>
      <c r="J479" s="18">
        <v>0.34</v>
      </c>
      <c r="K479" s="18">
        <v>0.75</v>
      </c>
      <c r="L479" s="19">
        <v>293</v>
      </c>
      <c r="M479" s="19">
        <v>0</v>
      </c>
      <c r="N479" s="20">
        <v>3.7330000000000001</v>
      </c>
      <c r="O479" s="21">
        <v>5.5919999999999997E-2</v>
      </c>
      <c r="P479" s="21">
        <v>-2.3159999999999998E-5</v>
      </c>
      <c r="Q479" s="21">
        <v>2.5369999999999998E-9</v>
      </c>
      <c r="R479" s="22">
        <v>318.41000000000003</v>
      </c>
      <c r="S479" s="22">
        <v>180.98</v>
      </c>
      <c r="T479" s="13">
        <v>0</v>
      </c>
      <c r="U479" s="13">
        <v>0</v>
      </c>
      <c r="V479" s="20">
        <v>14.4602</v>
      </c>
      <c r="W479" s="22">
        <v>1950.22</v>
      </c>
      <c r="X479" s="22">
        <v>-25.15</v>
      </c>
      <c r="Y479" s="13">
        <v>315</v>
      </c>
      <c r="Z479" s="13">
        <v>190</v>
      </c>
      <c r="AA479" s="18">
        <v>0</v>
      </c>
      <c r="AB479" s="22">
        <v>0</v>
      </c>
      <c r="AC479" s="18">
        <v>0</v>
      </c>
      <c r="AD479" s="18">
        <v>0</v>
      </c>
      <c r="AE479" s="13">
        <v>4550</v>
      </c>
    </row>
    <row r="480" spans="1:34" ht="15" x14ac:dyDescent="0.2">
      <c r="A480" s="13">
        <v>466</v>
      </c>
      <c r="B480" s="12" t="s">
        <v>539</v>
      </c>
      <c r="C480" s="18">
        <v>52.076000000000001</v>
      </c>
      <c r="D480" s="19">
        <v>227.6</v>
      </c>
      <c r="E480" s="19">
        <v>278.10000000000002</v>
      </c>
      <c r="F480" s="19">
        <v>455</v>
      </c>
      <c r="G480" s="19">
        <v>49</v>
      </c>
      <c r="H480" s="19">
        <v>202</v>
      </c>
      <c r="I480" s="18">
        <v>0.26</v>
      </c>
      <c r="J480" s="18">
        <v>9.1999999999999998E-2</v>
      </c>
      <c r="K480" s="18">
        <v>0.71</v>
      </c>
      <c r="L480" s="19">
        <v>273</v>
      </c>
      <c r="M480" s="19">
        <v>0</v>
      </c>
      <c r="N480" s="20">
        <v>1.6140000000000001</v>
      </c>
      <c r="O480" s="21">
        <v>6.7849999999999994E-2</v>
      </c>
      <c r="P480" s="21">
        <v>-5.41E-5</v>
      </c>
      <c r="Q480" s="21">
        <v>1.782E-8</v>
      </c>
      <c r="R480" s="22">
        <v>0</v>
      </c>
      <c r="S480" s="22">
        <v>0</v>
      </c>
      <c r="T480" s="13">
        <v>72.8</v>
      </c>
      <c r="U480" s="13">
        <v>73.13</v>
      </c>
      <c r="V480" s="20">
        <v>16.010000000000002</v>
      </c>
      <c r="W480" s="22">
        <v>2203.5700000000002</v>
      </c>
      <c r="X480" s="22">
        <v>-43.15</v>
      </c>
      <c r="Y480" s="13">
        <v>305</v>
      </c>
      <c r="Z480" s="13">
        <v>200</v>
      </c>
      <c r="AA480" s="18">
        <v>0</v>
      </c>
      <c r="AB480" s="22">
        <v>0</v>
      </c>
      <c r="AC480" s="18">
        <v>0</v>
      </c>
      <c r="AD480" s="18">
        <v>0</v>
      </c>
      <c r="AE480" s="13">
        <v>5850</v>
      </c>
    </row>
    <row r="481" spans="1:31" ht="15" x14ac:dyDescent="0.2">
      <c r="A481" s="13">
        <v>467</v>
      </c>
      <c r="B481" s="12" t="s">
        <v>540</v>
      </c>
      <c r="C481" s="18">
        <v>18.015000000000001</v>
      </c>
      <c r="D481" s="19">
        <v>273.2</v>
      </c>
      <c r="E481" s="19">
        <v>373.2</v>
      </c>
      <c r="F481" s="19">
        <v>647.29999999999995</v>
      </c>
      <c r="G481" s="19">
        <v>217.6</v>
      </c>
      <c r="H481" s="19">
        <v>56</v>
      </c>
      <c r="I481" s="18">
        <v>0.22900000000000001</v>
      </c>
      <c r="J481" s="18">
        <v>0.34399999999999997</v>
      </c>
      <c r="K481" s="18">
        <v>0.998</v>
      </c>
      <c r="L481" s="19">
        <v>293</v>
      </c>
      <c r="M481" s="19">
        <v>1.8</v>
      </c>
      <c r="N481" s="20">
        <v>7.7009999999999996</v>
      </c>
      <c r="O481" s="21">
        <v>4.595E-4</v>
      </c>
      <c r="P481" s="21">
        <v>2.5210000000000001E-6</v>
      </c>
      <c r="Q481" s="21">
        <v>-8.5900000000000003E-10</v>
      </c>
      <c r="R481" s="22">
        <v>658.25</v>
      </c>
      <c r="S481" s="22">
        <v>283.16000000000003</v>
      </c>
      <c r="T481" s="13">
        <v>-57.8</v>
      </c>
      <c r="U481" s="13">
        <v>-54.64</v>
      </c>
      <c r="V481" s="20">
        <v>18.303599999999999</v>
      </c>
      <c r="W481" s="22">
        <v>3816.44</v>
      </c>
      <c r="X481" s="22">
        <v>-46.13</v>
      </c>
      <c r="Y481" s="13">
        <v>441</v>
      </c>
      <c r="Z481" s="13">
        <v>284</v>
      </c>
      <c r="AA481" s="18">
        <v>55.335999999999999</v>
      </c>
      <c r="AB481" s="22">
        <v>-6869.5</v>
      </c>
      <c r="AC481" s="18">
        <v>-5.1150000000000002</v>
      </c>
      <c r="AD481" s="18">
        <v>1.05</v>
      </c>
      <c r="AE481" s="13">
        <v>9717</v>
      </c>
    </row>
    <row r="482" spans="1:31" ht="15" x14ac:dyDescent="0.2">
      <c r="A482" s="13">
        <v>468</v>
      </c>
      <c r="B482" s="12" t="s">
        <v>541</v>
      </c>
      <c r="C482" s="18">
        <v>131.30000000000001</v>
      </c>
      <c r="D482" s="19">
        <v>161.30000000000001</v>
      </c>
      <c r="E482" s="19">
        <v>165</v>
      </c>
      <c r="F482" s="19">
        <v>289.7</v>
      </c>
      <c r="G482" s="19">
        <v>57.6</v>
      </c>
      <c r="H482" s="19">
        <v>118</v>
      </c>
      <c r="I482" s="18">
        <v>0.28599999999999998</v>
      </c>
      <c r="J482" s="18">
        <v>2E-3</v>
      </c>
      <c r="K482" s="18">
        <v>3.06</v>
      </c>
      <c r="L482" s="19">
        <v>165</v>
      </c>
      <c r="M482" s="19">
        <v>0</v>
      </c>
      <c r="N482" s="20">
        <v>0</v>
      </c>
      <c r="O482" s="21">
        <v>0</v>
      </c>
      <c r="P482" s="21">
        <v>0</v>
      </c>
      <c r="Q482" s="21">
        <v>0</v>
      </c>
      <c r="R482" s="22">
        <v>0</v>
      </c>
      <c r="S482" s="22">
        <v>0</v>
      </c>
      <c r="T482" s="13">
        <v>0</v>
      </c>
      <c r="U482" s="13">
        <v>0</v>
      </c>
      <c r="V482" s="20">
        <v>15.2958</v>
      </c>
      <c r="W482" s="22">
        <v>1303.92</v>
      </c>
      <c r="X482" s="22">
        <v>-14.5</v>
      </c>
      <c r="Y482" s="13">
        <v>178</v>
      </c>
      <c r="Z482" s="13">
        <v>158</v>
      </c>
      <c r="AA482" s="18">
        <v>31.428999999999998</v>
      </c>
      <c r="AB482" s="22">
        <v>-1951.76</v>
      </c>
      <c r="AC482" s="18">
        <v>-2.544</v>
      </c>
      <c r="AD482" s="18">
        <v>0.80400000000000005</v>
      </c>
      <c r="AE482" s="13">
        <v>3108</v>
      </c>
    </row>
    <row r="483" spans="1:31" x14ac:dyDescent="0.2">
      <c r="A483" s="13">
        <v>469</v>
      </c>
    </row>
  </sheetData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3</vt:i4>
      </vt:variant>
    </vt:vector>
  </HeadingPairs>
  <TitlesOfParts>
    <vt:vector size="7" baseType="lpstr">
      <vt:lpstr>PT FLASH</vt:lpstr>
      <vt:lpstr>BUBBLE P</vt:lpstr>
      <vt:lpstr>DEW P</vt:lpstr>
      <vt:lpstr>Dbk</vt:lpstr>
      <vt:lpstr>'BUBBLE P'!Print_Area</vt:lpstr>
      <vt:lpstr>'DEW P'!Print_Area</vt:lpstr>
      <vt:lpstr>'PT FLASH'!Print_Area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Aarav</dc:creator>
  <cp:lastModifiedBy>Aarav</cp:lastModifiedBy>
  <cp:lastPrinted>2015-12-04T16:10:07Z</cp:lastPrinted>
  <dcterms:created xsi:type="dcterms:W3CDTF">2015-11-14T05:52:18Z</dcterms:created>
  <dcterms:modified xsi:type="dcterms:W3CDTF">2017-07-02T06:35:59Z</dcterms:modified>
</cp:coreProperties>
</file>